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:\APP\PA\PAForum\Web Publications\FINANCE\Community College Finance\Fiscal Reports\"/>
    </mc:Choice>
  </mc:AlternateContent>
  <xr:revisionPtr revIDLastSave="0" documentId="13_ncr:1_{4E252DFF-23C0-46C4-A532-2EC1C0CDB513}" xr6:coauthVersionLast="47" xr6:coauthVersionMax="47" xr10:uidLastSave="{00000000-0000-0000-0000-000000000000}"/>
  <bookViews>
    <workbookView xWindow="-108" yWindow="-108" windowWidth="23256" windowHeight="12576" tabRatio="943" xr2:uid="{00000000-000D-0000-FFFF-FFFF00000000}"/>
  </bookViews>
  <sheets>
    <sheet name="START" sheetId="41" r:id="rId1"/>
    <sheet name="Dash" sheetId="28" r:id="rId2"/>
    <sheet name="Analysis-Statewide" sheetId="50" r:id="rId3"/>
    <sheet name="Analysis-School" sheetId="51" r:id="rId4"/>
    <sheet name="Summary" sheetId="8" r:id="rId5"/>
    <sheet name="Three-Pay" sheetId="42" r:id="rId6"/>
    <sheet name="Performance Summary" sheetId="37" r:id="rId7"/>
    <sheet name="Base Tier Summary" sheetId="39" r:id="rId8"/>
    <sheet name="Cost Study" sheetId="10" r:id="rId9"/>
    <sheet name="CIP Codes" sheetId="12" r:id="rId10"/>
    <sheet name="Hours" sheetId="29" r:id="rId11"/>
    <sheet name="Basic Allotment" sheetId="30" r:id="rId12"/>
    <sheet name="Contact Hours" sheetId="25" r:id="rId13"/>
    <sheet name="Local Tax" sheetId="31" r:id="rId14"/>
    <sheet name="Tuition" sheetId="32" r:id="rId15"/>
    <sheet name="Performance" sheetId="11" r:id="rId16"/>
    <sheet name="Analysis- Perf by Group" sheetId="56" r:id="rId17"/>
    <sheet name="Outcomes" sheetId="33" r:id="rId18"/>
    <sheet name="Forecast" sheetId="49" r:id="rId19"/>
    <sheet name="FY23 HDF" sheetId="35" r:id="rId20"/>
    <sheet name="FY24-25 HDF" sheetId="58" r:id="rId21"/>
    <sheet name="NonFormula Support" sheetId="40" r:id="rId22"/>
    <sheet name="Check" sheetId="57" state="hidden" r:id="rId23"/>
  </sheets>
  <definedNames>
    <definedName name="_All" localSheetId="18">Forecast!$A$1:$CA$497</definedName>
    <definedName name="_xlnm._FilterDatabase" localSheetId="9" hidden="1">'CIP Codes'!$A$4:$F$586</definedName>
    <definedName name="_Order1" hidden="1">255</definedName>
    <definedName name="_xlnm.Print_Area" localSheetId="6">'Performance Summary'!$A$1:$Q$56</definedName>
    <definedName name="_xlnm.Print_Area" localSheetId="4">Summary!$A$1:$J$110</definedName>
    <definedName name="_xlnm.Print_Titles" localSheetId="15">Performance!$4:$4</definedName>
    <definedName name="_xlnm.Print_Titles" localSheetId="6">'Performance Summary'!$1:$5</definedName>
    <definedName name="_xlnm.Print_Titles" localSheetId="4">Summary!$3:$3</definedName>
    <definedName name="solver_adj" localSheetId="1" hidden="1">Dash!$B$10:$B$11</definedName>
    <definedName name="solver_cvg" localSheetId="1" hidden="1">0.0001</definedName>
    <definedName name="solver_drv" localSheetId="1" hidden="1">2</definedName>
    <definedName name="solver_eng" localSheetId="7" hidden="1">1</definedName>
    <definedName name="solver_eng" localSheetId="1" hidden="1">1</definedName>
    <definedName name="solver_est" localSheetId="1" hidden="1">1</definedName>
    <definedName name="solver_itr" localSheetId="1" hidden="1">2147483647</definedName>
    <definedName name="solver_lhs1" localSheetId="1" hidden="1">Dash!$C$21</definedName>
    <definedName name="solver_mip" localSheetId="1" hidden="1">2147483647</definedName>
    <definedName name="solver_mni" localSheetId="1" hidden="1">30</definedName>
    <definedName name="solver_mrt" localSheetId="1" hidden="1">0.075</definedName>
    <definedName name="solver_msl" localSheetId="1" hidden="1">2</definedName>
    <definedName name="solver_neg" localSheetId="7" hidden="1">1</definedName>
    <definedName name="solver_neg" localSheetId="1" hidden="1">2</definedName>
    <definedName name="solver_nod" localSheetId="1" hidden="1">2147483647</definedName>
    <definedName name="solver_num" localSheetId="7" hidden="1">0</definedName>
    <definedName name="solver_num" localSheetId="1" hidden="1">1</definedName>
    <definedName name="solver_nwt" localSheetId="1" hidden="1">1</definedName>
    <definedName name="solver_opt" localSheetId="7" hidden="1">'Base Tier Summary'!$K$55</definedName>
    <definedName name="solver_opt" localSheetId="1" hidden="1">Dash!$C$20</definedName>
    <definedName name="solver_pre" localSheetId="1" hidden="1">0.000001</definedName>
    <definedName name="solver_rbv" localSheetId="1" hidden="1">2</definedName>
    <definedName name="solver_rel1" localSheetId="1" hidden="1">2</definedName>
    <definedName name="solver_rhs1" localSheetId="1" hidden="1">0</definedName>
    <definedName name="solver_rlx" localSheetId="1" hidden="1">2</definedName>
    <definedName name="solver_rsd" localSheetId="1" hidden="1">0</definedName>
    <definedName name="solver_scl" localSheetId="1" hidden="1">2</definedName>
    <definedName name="solver_sho" localSheetId="1" hidden="1">2</definedName>
    <definedName name="solver_ssz" localSheetId="1" hidden="1">100</definedName>
    <definedName name="solver_tim" localSheetId="1" hidden="1">2147483647</definedName>
    <definedName name="solver_tol" localSheetId="1" hidden="1">0.01</definedName>
    <definedName name="solver_typ" localSheetId="7" hidden="1">3</definedName>
    <definedName name="solver_typ" localSheetId="1" hidden="1">3</definedName>
    <definedName name="solver_val" localSheetId="7" hidden="1">53878990</definedName>
    <definedName name="solver_val" localSheetId="1" hidden="1">0</definedName>
    <definedName name="solver_ver" localSheetId="7" hidden="1">3</definedName>
    <definedName name="solver_ver" localSheetId="1" hidden="1">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31" l="1"/>
  <c r="F7" i="31"/>
  <c r="F8" i="31"/>
  <c r="F9" i="31"/>
  <c r="F10" i="31"/>
  <c r="F11" i="31"/>
  <c r="F12" i="31"/>
  <c r="F13" i="31"/>
  <c r="F14" i="31"/>
  <c r="F15" i="31"/>
  <c r="F16" i="31"/>
  <c r="F17" i="31"/>
  <c r="F18" i="31"/>
  <c r="F19" i="31"/>
  <c r="F20" i="31"/>
  <c r="F21" i="31"/>
  <c r="F22" i="31"/>
  <c r="F23" i="31"/>
  <c r="F24" i="31"/>
  <c r="F25" i="31"/>
  <c r="F26" i="31"/>
  <c r="F27" i="31"/>
  <c r="F28" i="31"/>
  <c r="F29" i="31"/>
  <c r="F30" i="31"/>
  <c r="F31" i="31"/>
  <c r="F32" i="31"/>
  <c r="F33" i="31"/>
  <c r="F34" i="31"/>
  <c r="F35" i="31"/>
  <c r="F36" i="31"/>
  <c r="F37" i="31"/>
  <c r="F38" i="31"/>
  <c r="F39" i="31"/>
  <c r="F40" i="31"/>
  <c r="F41" i="31"/>
  <c r="F42" i="31"/>
  <c r="F43" i="31"/>
  <c r="F44" i="31"/>
  <c r="F45" i="31"/>
  <c r="F46" i="31"/>
  <c r="F47" i="31"/>
  <c r="F48" i="31"/>
  <c r="F49" i="31"/>
  <c r="F50" i="31"/>
  <c r="F51" i="31"/>
  <c r="F52" i="31"/>
  <c r="F53" i="31"/>
  <c r="F54" i="31"/>
  <c r="F5" i="31"/>
  <c r="E9" i="49"/>
  <c r="E8" i="49"/>
  <c r="L55" i="8" l="1"/>
  <c r="L4" i="8" l="1"/>
  <c r="N8" i="49"/>
  <c r="N28" i="49"/>
  <c r="N18" i="49"/>
  <c r="N38" i="49"/>
  <c r="N30" i="49" l="1"/>
  <c r="D5" i="32" l="1"/>
  <c r="D6" i="32"/>
  <c r="D7" i="32"/>
  <c r="D8" i="32"/>
  <c r="D9" i="32"/>
  <c r="D10" i="32"/>
  <c r="D11" i="32"/>
  <c r="D12" i="32"/>
  <c r="D13" i="32"/>
  <c r="D14" i="32"/>
  <c r="D15" i="32"/>
  <c r="D16" i="32"/>
  <c r="D17" i="32"/>
  <c r="D18" i="32"/>
  <c r="D19" i="32"/>
  <c r="D20" i="32"/>
  <c r="D21" i="32"/>
  <c r="D22" i="32"/>
  <c r="D23" i="32"/>
  <c r="D24" i="32"/>
  <c r="D25" i="32"/>
  <c r="D26" i="32"/>
  <c r="D27" i="32"/>
  <c r="D28" i="32"/>
  <c r="D29" i="32"/>
  <c r="D30" i="32"/>
  <c r="D31" i="32"/>
  <c r="D32" i="32"/>
  <c r="D33" i="32"/>
  <c r="D34" i="32"/>
  <c r="D35" i="32"/>
  <c r="D36" i="32"/>
  <c r="D37" i="32"/>
  <c r="D38" i="32"/>
  <c r="D39" i="32"/>
  <c r="D40" i="32"/>
  <c r="D41" i="32"/>
  <c r="D42" i="32"/>
  <c r="D43" i="32"/>
  <c r="D44" i="32"/>
  <c r="D45" i="32"/>
  <c r="D46" i="32"/>
  <c r="D47" i="32"/>
  <c r="D48" i="32"/>
  <c r="D49" i="32"/>
  <c r="D50" i="32"/>
  <c r="D51" i="32"/>
  <c r="D52" i="32"/>
  <c r="D53" i="32"/>
  <c r="D54" i="32"/>
  <c r="C16" i="57"/>
  <c r="A8" i="57"/>
  <c r="XFD1048550" i="49" l="1" a="1"/>
  <c r="XFD1048550" i="49" s="1"/>
  <c r="XFD1048551" i="49" a="1"/>
  <c r="XFD1048551" i="49" s="1"/>
  <c r="XFD1048552" i="49" a="1"/>
  <c r="XFD1048552" i="49" s="1"/>
  <c r="XFD1048553" i="49" a="1"/>
  <c r="XFD1048553" i="49" s="1"/>
  <c r="XFD1048554" i="49" a="1"/>
  <c r="XFD1048554" i="49" s="1"/>
  <c r="XFD1048555" i="49" a="1"/>
  <c r="XFD1048555" i="49" s="1"/>
  <c r="XFD1048556" i="49" a="1"/>
  <c r="XFD1048556" i="49" s="1"/>
  <c r="XFD1048557" i="49" a="1"/>
  <c r="XFD1048557" i="49" s="1"/>
  <c r="XFD1048558" i="49" a="1"/>
  <c r="XFD1048558" i="49" s="1"/>
  <c r="XFD1048559" i="49" a="1"/>
  <c r="XFD1048559" i="49"/>
  <c r="XFD1048560" i="49" a="1"/>
  <c r="XFD1048560" i="49" s="1"/>
  <c r="XFD1048561" i="49" a="1"/>
  <c r="XFD1048561" i="49"/>
  <c r="XFD1048562" i="49" a="1"/>
  <c r="XFD1048562" i="49" s="1"/>
  <c r="XFD1048563" i="49" a="1"/>
  <c r="XFD1048563" i="49" s="1"/>
  <c r="XFD1048564" i="49" a="1"/>
  <c r="XFD1048564" i="49" s="1"/>
  <c r="XFD1048565" i="49" a="1"/>
  <c r="XFD1048565" i="49" s="1"/>
  <c r="XFD1048566" i="49" a="1"/>
  <c r="XFD1048566" i="49" s="1"/>
  <c r="XFD1048567" i="49" a="1"/>
  <c r="XFD1048567" i="49" s="1"/>
  <c r="XFD1048568" i="49" a="1"/>
  <c r="XFD1048568" i="49" s="1"/>
  <c r="XFD1048569" i="49" a="1"/>
  <c r="XFD1048569" i="49" s="1"/>
  <c r="XFD1048570" i="49" a="1"/>
  <c r="XFD1048570" i="49" s="1"/>
  <c r="XFD1048571" i="49" a="1"/>
  <c r="XFD1048571" i="49" s="1"/>
  <c r="XFD1048572" i="49" a="1"/>
  <c r="XFD1048572" i="49" s="1"/>
  <c r="XFD1048573" i="49" a="1"/>
  <c r="XFD1048573" i="49"/>
  <c r="XFD1048574" i="49" a="1"/>
  <c r="XFD1048574" i="49" s="1"/>
  <c r="XFD1048575" i="49" a="1"/>
  <c r="XFD1048575" i="49" s="1"/>
  <c r="N108" i="49"/>
  <c r="N59" i="49"/>
  <c r="N219" i="49"/>
  <c r="N299" i="49"/>
  <c r="N49" i="49"/>
  <c r="N319" i="49"/>
  <c r="N79" i="49"/>
  <c r="N249" i="49"/>
  <c r="N228" i="49"/>
  <c r="N218" i="49"/>
  <c r="N318" i="49"/>
  <c r="N69" i="49"/>
  <c r="N268" i="49"/>
  <c r="N139" i="49"/>
  <c r="N298" i="49"/>
  <c r="N328" i="49"/>
  <c r="N159" i="49"/>
  <c r="N469" i="49"/>
  <c r="N68" i="49"/>
  <c r="N48" i="49"/>
  <c r="N198" i="49"/>
  <c r="N288" i="49"/>
  <c r="N489" i="49"/>
  <c r="N209" i="49"/>
  <c r="N408" i="49"/>
  <c r="N309" i="49"/>
  <c r="N9" i="49"/>
  <c r="N129" i="49"/>
  <c r="N429" i="49"/>
  <c r="N458" i="49"/>
  <c r="N39" i="49"/>
  <c r="N289" i="49"/>
  <c r="N478" i="49"/>
  <c r="N148" i="49"/>
  <c r="N89" i="49"/>
  <c r="N399" i="49"/>
  <c r="N189" i="49"/>
  <c r="N279" i="49"/>
  <c r="N179" i="49"/>
  <c r="N448" i="49"/>
  <c r="N418" i="49"/>
  <c r="N169" i="49"/>
  <c r="N419" i="49"/>
  <c r="N259" i="49"/>
  <c r="N338" i="49"/>
  <c r="N178" i="49"/>
  <c r="N229" i="49"/>
  <c r="N438" i="49"/>
  <c r="N168" i="49"/>
  <c r="N248" i="49"/>
  <c r="N149" i="49"/>
  <c r="N188" i="49"/>
  <c r="N359" i="49"/>
  <c r="N88" i="49"/>
  <c r="N29" i="49"/>
  <c r="N358" i="49"/>
  <c r="N329" i="49"/>
  <c r="N428" i="49"/>
  <c r="N388" i="49"/>
  <c r="N498" i="49"/>
  <c r="N138" i="49"/>
  <c r="N339" i="49"/>
  <c r="N199" i="49"/>
  <c r="N128" i="49"/>
  <c r="N369" i="49"/>
  <c r="N409" i="49"/>
  <c r="N109" i="49"/>
  <c r="N368" i="49"/>
  <c r="N479" i="49"/>
  <c r="N238" i="49"/>
  <c r="N278" i="49"/>
  <c r="N58" i="49"/>
  <c r="N98" i="49"/>
  <c r="N19" i="49"/>
  <c r="N118" i="49"/>
  <c r="N158" i="49"/>
  <c r="N499" i="49"/>
  <c r="N389" i="49"/>
  <c r="N269" i="49"/>
  <c r="N488" i="49"/>
  <c r="N308" i="49"/>
  <c r="N119" i="49"/>
  <c r="N398" i="49"/>
  <c r="N459" i="49"/>
  <c r="N378" i="49"/>
  <c r="N379" i="49"/>
  <c r="N239" i="49"/>
  <c r="N78" i="49"/>
  <c r="N348" i="49"/>
  <c r="N439" i="49"/>
  <c r="N258" i="49"/>
  <c r="N208" i="49"/>
  <c r="N99" i="49"/>
  <c r="N468" i="49"/>
  <c r="N349" i="49"/>
  <c r="N10" i="49" l="1"/>
  <c r="N11" i="49" s="1"/>
  <c r="N20" i="49"/>
  <c r="N21" i="49" s="1"/>
  <c r="N140" i="49"/>
  <c r="N141" i="49" s="1"/>
  <c r="E7" i="56"/>
  <c r="F7" i="56"/>
  <c r="G7" i="56"/>
  <c r="I7" i="56"/>
  <c r="J7" i="56"/>
  <c r="K7" i="56"/>
  <c r="O7" i="56"/>
  <c r="P7" i="56"/>
  <c r="Q7" i="56"/>
  <c r="S7" i="56"/>
  <c r="T7" i="56"/>
  <c r="U7" i="56"/>
  <c r="W7" i="56"/>
  <c r="X7" i="56"/>
  <c r="Y7" i="56"/>
  <c r="AA7" i="56"/>
  <c r="AB7" i="56"/>
  <c r="AC7" i="56"/>
  <c r="AE7" i="56"/>
  <c r="AF7" i="56"/>
  <c r="AG7" i="56"/>
  <c r="AI7" i="56"/>
  <c r="AJ7" i="56"/>
  <c r="AK7" i="56"/>
  <c r="AM7" i="56"/>
  <c r="AN7" i="56"/>
  <c r="AO7" i="56"/>
  <c r="AQ7" i="56"/>
  <c r="AR7" i="56"/>
  <c r="AS7" i="56"/>
  <c r="AU7" i="56"/>
  <c r="AV7" i="56"/>
  <c r="AW7" i="56"/>
  <c r="AY7" i="56"/>
  <c r="AZ7" i="56"/>
  <c r="BA7" i="56"/>
  <c r="Q446" i="49" l="1"/>
  <c r="XEZ1048550" i="28" a="1"/>
  <c r="XEZ1048550" i="28" s="1"/>
  <c r="XEZ1048551" i="28" a="1"/>
  <c r="XEZ1048551" i="28" s="1"/>
  <c r="XEZ1048552" i="28"/>
  <c r="XEZ1048553" i="28"/>
  <c r="XEZ1048554" i="28"/>
  <c r="XEZ1048555" i="28"/>
  <c r="Q486" i="49" l="1"/>
  <c r="Q465" i="49"/>
  <c r="Q426" i="49"/>
  <c r="Q416" i="49"/>
  <c r="Q406" i="49"/>
  <c r="Q386" i="49"/>
  <c r="Q366" i="49"/>
  <c r="Q346" i="49"/>
  <c r="Q326" i="49"/>
  <c r="Q306" i="49"/>
  <c r="Q286" i="49"/>
  <c r="Q266" i="49"/>
  <c r="Q246" i="49"/>
  <c r="Q226" i="49"/>
  <c r="Q206" i="49"/>
  <c r="Q205" i="49"/>
  <c r="Q185" i="49"/>
  <c r="Q165" i="49"/>
  <c r="Q145" i="49"/>
  <c r="Q155" i="49" l="1"/>
  <c r="Q175" i="49"/>
  <c r="Q195" i="49"/>
  <c r="Q114" i="49"/>
  <c r="Q134" i="49"/>
  <c r="Q154" i="49"/>
  <c r="Q174" i="49"/>
  <c r="Q194" i="49"/>
  <c r="Q34" i="49"/>
  <c r="Q54" i="49"/>
  <c r="Q74" i="49"/>
  <c r="Q94" i="49"/>
  <c r="Q495" i="49"/>
  <c r="Q405" i="49"/>
  <c r="Q425" i="49"/>
  <c r="Q445" i="49"/>
  <c r="Q146" i="49"/>
  <c r="Q166" i="49"/>
  <c r="Q186" i="49"/>
  <c r="Q485" i="49"/>
  <c r="Q414" i="49"/>
  <c r="Q434" i="49"/>
  <c r="Q415" i="49"/>
  <c r="Q435" i="49"/>
  <c r="Q455" i="49"/>
  <c r="Q156" i="49"/>
  <c r="Q176" i="49"/>
  <c r="Q196" i="49"/>
  <c r="Q436" i="49"/>
  <c r="Q456" i="49"/>
  <c r="Q24" i="49"/>
  <c r="Q164" i="49"/>
  <c r="Q184" i="49"/>
  <c r="Q476" i="49"/>
  <c r="Q496" i="49"/>
  <c r="Q224" i="49"/>
  <c r="Q244" i="49"/>
  <c r="Q264" i="49"/>
  <c r="Q284" i="49"/>
  <c r="Q304" i="49"/>
  <c r="Q324" i="49"/>
  <c r="Q344" i="49"/>
  <c r="Q364" i="49"/>
  <c r="Q384" i="49"/>
  <c r="Q404" i="49"/>
  <c r="Q424" i="49"/>
  <c r="Q444" i="49"/>
  <c r="Q464" i="49"/>
  <c r="Q35" i="49"/>
  <c r="Q55" i="49"/>
  <c r="Q75" i="49"/>
  <c r="Q95" i="49"/>
  <c r="Q115" i="49"/>
  <c r="Q135" i="49"/>
  <c r="Q214" i="49"/>
  <c r="Q234" i="49"/>
  <c r="Q254" i="49"/>
  <c r="Q274" i="49"/>
  <c r="Q294" i="49"/>
  <c r="Q314" i="49"/>
  <c r="Q334" i="49"/>
  <c r="Q354" i="49"/>
  <c r="Q374" i="49"/>
  <c r="Q394" i="49"/>
  <c r="Q466" i="49"/>
  <c r="Q454" i="49"/>
  <c r="Q16" i="49"/>
  <c r="Q36" i="49"/>
  <c r="Q56" i="49"/>
  <c r="Q76" i="49"/>
  <c r="Q96" i="49"/>
  <c r="Q116" i="49"/>
  <c r="Q136" i="49"/>
  <c r="Q215" i="49"/>
  <c r="Q235" i="49"/>
  <c r="Q255" i="49"/>
  <c r="Q275" i="49"/>
  <c r="Q295" i="49"/>
  <c r="Q315" i="49"/>
  <c r="Q335" i="49"/>
  <c r="Q355" i="49"/>
  <c r="Q375" i="49"/>
  <c r="Q395" i="49"/>
  <c r="Q474" i="49"/>
  <c r="Q494" i="49"/>
  <c r="Q44" i="49"/>
  <c r="Q64" i="49"/>
  <c r="Q84" i="49"/>
  <c r="Q104" i="49"/>
  <c r="Q124" i="49"/>
  <c r="Q144" i="49"/>
  <c r="Q216" i="49"/>
  <c r="Q236" i="49"/>
  <c r="Q256" i="49"/>
  <c r="Q276" i="49"/>
  <c r="Q296" i="49"/>
  <c r="Q316" i="49"/>
  <c r="Q336" i="49"/>
  <c r="Q356" i="49"/>
  <c r="Q376" i="49"/>
  <c r="Q396" i="49"/>
  <c r="Q475" i="49"/>
  <c r="Q204" i="49"/>
  <c r="Q25" i="49"/>
  <c r="Q45" i="49"/>
  <c r="Q65" i="49"/>
  <c r="Q85" i="49"/>
  <c r="Q105" i="49"/>
  <c r="Q125" i="49"/>
  <c r="Q26" i="49"/>
  <c r="Q46" i="49"/>
  <c r="Q66" i="49"/>
  <c r="Q86" i="49"/>
  <c r="Q106" i="49"/>
  <c r="Q126" i="49"/>
  <c r="Q225" i="49"/>
  <c r="Q245" i="49"/>
  <c r="Q265" i="49"/>
  <c r="Q285" i="49"/>
  <c r="Q305" i="49"/>
  <c r="Q325" i="49"/>
  <c r="Q345" i="49"/>
  <c r="Q365" i="49"/>
  <c r="Q385" i="49"/>
  <c r="Q484" i="49"/>
  <c r="Q15" i="49"/>
  <c r="Q14" i="49"/>
  <c r="Q5" i="49"/>
  <c r="Q6" i="49"/>
  <c r="Q4" i="49"/>
  <c r="Q168" i="49"/>
  <c r="Q318" i="49"/>
  <c r="Q279" i="49"/>
  <c r="Q449" i="49"/>
  <c r="Q78" i="49"/>
  <c r="Q348" i="49"/>
  <c r="Q499" i="49"/>
  <c r="Q278" i="49"/>
  <c r="Q49" i="49"/>
  <c r="Q308" i="49"/>
  <c r="Q29" i="49"/>
  <c r="Q429" i="49"/>
  <c r="Q459" i="49"/>
  <c r="Q59" i="49"/>
  <c r="Q89" i="49"/>
  <c r="Q159" i="49"/>
  <c r="Q409" i="49"/>
  <c r="Q349" i="49"/>
  <c r="Q209" i="49"/>
  <c r="Q148" i="49"/>
  <c r="Q109" i="49"/>
  <c r="Q268" i="49"/>
  <c r="Q138" i="49"/>
  <c r="Q39" i="49"/>
  <c r="Q169" i="49"/>
  <c r="Q88" i="49"/>
  <c r="Q289" i="49"/>
  <c r="Q378" i="49"/>
  <c r="Q69" i="49"/>
  <c r="Q338" i="49"/>
  <c r="Q18" i="49"/>
  <c r="Q199" i="49"/>
  <c r="Q258" i="49"/>
  <c r="Q288" i="49"/>
  <c r="Q358" i="49"/>
  <c r="Q298" i="49"/>
  <c r="Q99" i="49"/>
  <c r="Q498" i="49"/>
  <c r="Q38" i="49"/>
  <c r="Q458" i="49"/>
  <c r="Q428" i="49"/>
  <c r="Q438" i="49"/>
  <c r="Q269" i="49"/>
  <c r="Q389" i="49"/>
  <c r="Q118" i="49"/>
  <c r="Q399" i="49"/>
  <c r="Q119" i="49"/>
  <c r="Q319" i="49"/>
  <c r="Q238" i="49"/>
  <c r="Q239" i="49"/>
  <c r="Q158" i="49"/>
  <c r="Q128" i="49"/>
  <c r="Q229" i="49"/>
  <c r="Q398" i="49"/>
  <c r="Q329" i="49"/>
  <c r="Q478" i="49"/>
  <c r="Q479" i="49"/>
  <c r="Q188" i="49"/>
  <c r="Q359" i="49"/>
  <c r="Q149" i="49"/>
  <c r="Q58" i="49"/>
  <c r="Q79" i="49"/>
  <c r="Q218" i="49"/>
  <c r="Q98" i="49"/>
  <c r="Q178" i="49"/>
  <c r="Q379" i="49"/>
  <c r="Q249" i="49"/>
  <c r="Q219" i="49"/>
  <c r="Q328" i="49"/>
  <c r="Q208" i="49"/>
  <c r="Q248" i="49"/>
  <c r="Q259" i="49"/>
  <c r="Q9" i="49"/>
  <c r="Q108" i="49"/>
  <c r="Q469" i="49"/>
  <c r="Q48" i="49"/>
  <c r="Q439" i="49"/>
  <c r="Q448" i="49"/>
  <c r="Q418" i="49"/>
  <c r="Q489" i="49"/>
  <c r="Q28" i="49"/>
  <c r="Q309" i="49"/>
  <c r="Q198" i="49"/>
  <c r="Q179" i="49"/>
  <c r="Q129" i="49"/>
  <c r="Q189" i="49"/>
  <c r="Q139" i="49"/>
  <c r="Q388" i="49"/>
  <c r="Q368" i="49"/>
  <c r="Q468" i="49"/>
  <c r="Q408" i="49"/>
  <c r="Q488" i="49"/>
  <c r="Q19" i="49"/>
  <c r="Q68" i="49"/>
  <c r="Q299" i="49"/>
  <c r="Q339" i="49"/>
  <c r="Q369" i="49"/>
  <c r="Q8" i="49"/>
  <c r="Q228" i="49"/>
  <c r="Q419" i="49"/>
  <c r="R428" i="49" l="1"/>
  <c r="T428" i="49"/>
  <c r="S428" i="49"/>
  <c r="T378" i="49"/>
  <c r="S378" i="49"/>
  <c r="T98" i="49"/>
  <c r="S98" i="49"/>
  <c r="T279" i="49"/>
  <c r="S279" i="49"/>
  <c r="T239" i="49"/>
  <c r="S239" i="49"/>
  <c r="T19" i="49"/>
  <c r="S19" i="49"/>
  <c r="R488" i="49"/>
  <c r="T488" i="49"/>
  <c r="S488" i="49"/>
  <c r="T149" i="49"/>
  <c r="S149" i="49"/>
  <c r="T388" i="49"/>
  <c r="S388" i="49"/>
  <c r="T298" i="49"/>
  <c r="S298" i="49"/>
  <c r="T199" i="49"/>
  <c r="S199" i="49"/>
  <c r="T28" i="49"/>
  <c r="S28" i="49"/>
  <c r="T198" i="49"/>
  <c r="S198" i="49"/>
  <c r="R489" i="49"/>
  <c r="T489" i="49"/>
  <c r="S489" i="49"/>
  <c r="T359" i="49"/>
  <c r="S359" i="49"/>
  <c r="T69" i="49"/>
  <c r="S69" i="49"/>
  <c r="T419" i="49"/>
  <c r="S419" i="49"/>
  <c r="R419" i="49"/>
  <c r="T99" i="49"/>
  <c r="S99" i="49"/>
  <c r="T479" i="49"/>
  <c r="S479" i="49"/>
  <c r="R479" i="49"/>
  <c r="T348" i="49"/>
  <c r="S348" i="49"/>
  <c r="T249" i="49"/>
  <c r="S249" i="49"/>
  <c r="T338" i="49"/>
  <c r="S338" i="49"/>
  <c r="T79" i="49"/>
  <c r="S79" i="49"/>
  <c r="T379" i="49"/>
  <c r="S379" i="49"/>
  <c r="T18" i="49"/>
  <c r="S18" i="49"/>
  <c r="T179" i="49"/>
  <c r="S179" i="49"/>
  <c r="T328" i="49"/>
  <c r="S328" i="49"/>
  <c r="T208" i="49"/>
  <c r="S208" i="49"/>
  <c r="T339" i="49"/>
  <c r="S339" i="49"/>
  <c r="R398" i="49"/>
  <c r="T398" i="49"/>
  <c r="S398" i="49"/>
  <c r="T169" i="49"/>
  <c r="S169" i="49"/>
  <c r="T218" i="49"/>
  <c r="S218" i="49"/>
  <c r="T288" i="49"/>
  <c r="S288" i="49"/>
  <c r="R469" i="49"/>
  <c r="T469" i="49"/>
  <c r="S469" i="49"/>
  <c r="T368" i="49"/>
  <c r="S368" i="49"/>
  <c r="T248" i="49"/>
  <c r="S248" i="49"/>
  <c r="T88" i="49"/>
  <c r="S88" i="49"/>
  <c r="T8" i="49"/>
  <c r="S8" i="49"/>
  <c r="T229" i="49"/>
  <c r="S229" i="49"/>
  <c r="T58" i="49"/>
  <c r="S58" i="49"/>
  <c r="T498" i="49"/>
  <c r="S498" i="49"/>
  <c r="R498" i="49"/>
  <c r="T448" i="49"/>
  <c r="S448" i="49"/>
  <c r="R448" i="49"/>
  <c r="T478" i="49"/>
  <c r="S478" i="49"/>
  <c r="R478" i="49"/>
  <c r="T178" i="49"/>
  <c r="S178" i="49"/>
  <c r="T109" i="49"/>
  <c r="S109" i="49"/>
  <c r="T319" i="49"/>
  <c r="S319" i="49"/>
  <c r="T59" i="49"/>
  <c r="S59" i="49"/>
  <c r="T138" i="49"/>
  <c r="S138" i="49"/>
  <c r="T408" i="49"/>
  <c r="S408" i="49"/>
  <c r="R408" i="49"/>
  <c r="R439" i="49"/>
  <c r="T439" i="49"/>
  <c r="S439" i="49"/>
  <c r="T159" i="49"/>
  <c r="S159" i="49"/>
  <c r="T118" i="49"/>
  <c r="S118" i="49"/>
  <c r="T168" i="49"/>
  <c r="S168" i="49"/>
  <c r="T119" i="49"/>
  <c r="S119" i="49"/>
  <c r="T29" i="49"/>
  <c r="S29" i="49"/>
  <c r="R459" i="49"/>
  <c r="T459" i="49"/>
  <c r="S459" i="49"/>
  <c r="T369" i="49"/>
  <c r="S369" i="49"/>
  <c r="T128" i="49"/>
  <c r="S128" i="49"/>
  <c r="T318" i="49"/>
  <c r="S318" i="49"/>
  <c r="T209" i="49"/>
  <c r="S209" i="49"/>
  <c r="T308" i="49"/>
  <c r="S308" i="49"/>
  <c r="T89" i="49"/>
  <c r="S89" i="49"/>
  <c r="T349" i="49"/>
  <c r="S349" i="49"/>
  <c r="R409" i="49"/>
  <c r="T409" i="49"/>
  <c r="S409" i="49"/>
  <c r="T189" i="49"/>
  <c r="S189" i="49"/>
  <c r="T49" i="49"/>
  <c r="S49" i="49"/>
  <c r="T309" i="49"/>
  <c r="S309" i="49"/>
  <c r="T238" i="49"/>
  <c r="S238" i="49"/>
  <c r="T259" i="49"/>
  <c r="S259" i="49"/>
  <c r="T108" i="49"/>
  <c r="S108" i="49"/>
  <c r="T38" i="49"/>
  <c r="S38" i="49"/>
  <c r="T228" i="49"/>
  <c r="S228" i="49"/>
  <c r="T9" i="49"/>
  <c r="S9" i="49"/>
  <c r="T289" i="49"/>
  <c r="S289" i="49"/>
  <c r="R499" i="49"/>
  <c r="T499" i="49"/>
  <c r="S499" i="49"/>
  <c r="T438" i="49"/>
  <c r="S438" i="49"/>
  <c r="R438" i="49"/>
  <c r="T269" i="49"/>
  <c r="S269" i="49"/>
  <c r="R429" i="49"/>
  <c r="T429" i="49"/>
  <c r="S429" i="49"/>
  <c r="T468" i="49"/>
  <c r="S468" i="49"/>
  <c r="R468" i="49"/>
  <c r="T358" i="49"/>
  <c r="S358" i="49"/>
  <c r="T418" i="49"/>
  <c r="S418" i="49"/>
  <c r="R418" i="49"/>
  <c r="T129" i="49"/>
  <c r="S129" i="49"/>
  <c r="T78" i="49"/>
  <c r="S78" i="49"/>
  <c r="T139" i="49"/>
  <c r="S139" i="49"/>
  <c r="R399" i="49"/>
  <c r="T399" i="49"/>
  <c r="S399" i="49"/>
  <c r="T278" i="49"/>
  <c r="S278" i="49"/>
  <c r="T148" i="49"/>
  <c r="S148" i="49"/>
  <c r="R458" i="49"/>
  <c r="T458" i="49"/>
  <c r="S458" i="49"/>
  <c r="T48" i="49"/>
  <c r="S48" i="49"/>
  <c r="T188" i="49"/>
  <c r="S188" i="49"/>
  <c r="T449" i="49"/>
  <c r="S449" i="49"/>
  <c r="R449" i="49"/>
  <c r="T219" i="49"/>
  <c r="S219" i="49"/>
  <c r="T299" i="49"/>
  <c r="S299" i="49"/>
  <c r="T258" i="49"/>
  <c r="S258" i="49"/>
  <c r="T389" i="49"/>
  <c r="S389" i="49"/>
  <c r="T68" i="49"/>
  <c r="S68" i="49"/>
  <c r="T158" i="49"/>
  <c r="S158" i="49"/>
  <c r="T39" i="49"/>
  <c r="S39" i="49"/>
  <c r="T268" i="49"/>
  <c r="S268" i="49"/>
  <c r="T329" i="49"/>
  <c r="S329" i="49"/>
  <c r="R378" i="49"/>
  <c r="R98" i="49"/>
  <c r="R279" i="49"/>
  <c r="R239" i="49"/>
  <c r="R19" i="49"/>
  <c r="R149" i="49"/>
  <c r="R388" i="49"/>
  <c r="R298" i="49"/>
  <c r="R199" i="49"/>
  <c r="R28" i="49"/>
  <c r="R198" i="49"/>
  <c r="R359" i="49"/>
  <c r="R69" i="49"/>
  <c r="R99" i="49"/>
  <c r="R348" i="49"/>
  <c r="R249" i="49"/>
  <c r="R338" i="49"/>
  <c r="R79" i="49"/>
  <c r="R379" i="49"/>
  <c r="R18" i="49"/>
  <c r="R179" i="49"/>
  <c r="R328" i="49"/>
  <c r="R208" i="49"/>
  <c r="R339" i="49"/>
  <c r="R169" i="49"/>
  <c r="R218" i="49"/>
  <c r="R288" i="49"/>
  <c r="R368" i="49"/>
  <c r="R248" i="49"/>
  <c r="R88" i="49"/>
  <c r="R8" i="49"/>
  <c r="R229" i="49"/>
  <c r="R58" i="49"/>
  <c r="R178" i="49"/>
  <c r="R109" i="49"/>
  <c r="R319" i="49"/>
  <c r="R59" i="49"/>
  <c r="R138" i="49"/>
  <c r="R159" i="49"/>
  <c r="R118" i="49"/>
  <c r="R168" i="49"/>
  <c r="R119" i="49"/>
  <c r="R29" i="49"/>
  <c r="R369" i="49"/>
  <c r="R128" i="49"/>
  <c r="R318" i="49"/>
  <c r="R209" i="49"/>
  <c r="R308" i="49"/>
  <c r="R89" i="49"/>
  <c r="R349" i="49"/>
  <c r="R189" i="49"/>
  <c r="R49" i="49"/>
  <c r="R309" i="49"/>
  <c r="R238" i="49"/>
  <c r="R259" i="49"/>
  <c r="R108" i="49"/>
  <c r="R38" i="49"/>
  <c r="R228" i="49"/>
  <c r="R9" i="49"/>
  <c r="R289" i="49"/>
  <c r="R269" i="49"/>
  <c r="R358" i="49"/>
  <c r="R129" i="49"/>
  <c r="R78" i="49"/>
  <c r="R139" i="49"/>
  <c r="R278" i="49"/>
  <c r="R148" i="49"/>
  <c r="R48" i="49"/>
  <c r="R188" i="49"/>
  <c r="R219" i="49"/>
  <c r="R299" i="49"/>
  <c r="R258" i="49"/>
  <c r="R389" i="49"/>
  <c r="R68" i="49"/>
  <c r="R158" i="49"/>
  <c r="R39" i="49"/>
  <c r="R268" i="49"/>
  <c r="R329" i="49"/>
  <c r="Q280" i="49"/>
  <c r="Q70" i="49"/>
  <c r="Q430" i="49"/>
  <c r="Q250" i="49"/>
  <c r="Q60" i="49"/>
  <c r="Q100" i="49"/>
  <c r="Q300" i="49"/>
  <c r="Q360" i="49"/>
  <c r="Q380" i="49"/>
  <c r="Q200" i="49"/>
  <c r="Q220" i="49"/>
  <c r="Q190" i="49"/>
  <c r="Q480" i="49"/>
  <c r="Q290" i="49"/>
  <c r="Q410" i="49"/>
  <c r="Q450" i="49"/>
  <c r="Q310" i="49"/>
  <c r="Q470" i="49"/>
  <c r="Q390" i="49"/>
  <c r="Q260" i="49"/>
  <c r="Q90" i="49"/>
  <c r="Q210" i="49"/>
  <c r="Q180" i="49"/>
  <c r="Q130" i="49"/>
  <c r="Q420" i="49"/>
  <c r="Q140" i="49"/>
  <c r="Q350" i="49"/>
  <c r="Q50" i="49"/>
  <c r="Q30" i="49"/>
  <c r="Q240" i="49"/>
  <c r="Q270" i="49"/>
  <c r="Q370" i="49"/>
  <c r="Q340" i="49"/>
  <c r="Q80" i="49"/>
  <c r="Q320" i="49"/>
  <c r="Q160" i="49"/>
  <c r="Q330" i="49"/>
  <c r="Q230" i="49"/>
  <c r="Q170" i="49"/>
  <c r="Q40" i="49"/>
  <c r="Q460" i="49"/>
  <c r="Q440" i="49"/>
  <c r="Q400" i="49"/>
  <c r="Q490" i="49"/>
  <c r="Q150" i="49"/>
  <c r="Q500" i="49"/>
  <c r="Q110" i="49"/>
  <c r="Q120" i="49"/>
  <c r="Q20" i="49"/>
  <c r="Q10" i="49"/>
  <c r="R80" i="49" l="1"/>
  <c r="T80" i="49"/>
  <c r="S80" i="49"/>
  <c r="R380" i="49"/>
  <c r="T380" i="49"/>
  <c r="S380" i="49"/>
  <c r="R10" i="49"/>
  <c r="T10" i="49"/>
  <c r="S10" i="49"/>
  <c r="R290" i="49"/>
  <c r="T290" i="49"/>
  <c r="S290" i="49"/>
  <c r="R20" i="49"/>
  <c r="T20" i="49"/>
  <c r="S20" i="49"/>
  <c r="R330" i="49"/>
  <c r="T330" i="49"/>
  <c r="S330" i="49"/>
  <c r="T420" i="49"/>
  <c r="S420" i="49"/>
  <c r="R420" i="49"/>
  <c r="R280" i="49"/>
  <c r="T280" i="49"/>
  <c r="S280" i="49"/>
  <c r="R120" i="49"/>
  <c r="T120" i="49"/>
  <c r="S120" i="49"/>
  <c r="R160" i="49"/>
  <c r="T160" i="49"/>
  <c r="S160" i="49"/>
  <c r="R130" i="49"/>
  <c r="T130" i="49"/>
  <c r="S130" i="49"/>
  <c r="R190" i="49"/>
  <c r="T190" i="49"/>
  <c r="S190" i="49"/>
  <c r="R110" i="49"/>
  <c r="T110" i="49"/>
  <c r="S110" i="49"/>
  <c r="R320" i="49"/>
  <c r="T320" i="49"/>
  <c r="S320" i="49"/>
  <c r="R180" i="49"/>
  <c r="T180" i="49"/>
  <c r="S180" i="49"/>
  <c r="R220" i="49"/>
  <c r="T220" i="49"/>
  <c r="S220" i="49"/>
  <c r="R370" i="49"/>
  <c r="T370" i="49"/>
  <c r="S370" i="49"/>
  <c r="R400" i="49"/>
  <c r="T400" i="49"/>
  <c r="S400" i="49"/>
  <c r="R270" i="49"/>
  <c r="T270" i="49"/>
  <c r="S270" i="49"/>
  <c r="R390" i="49"/>
  <c r="T390" i="49"/>
  <c r="S390" i="49"/>
  <c r="R300" i="49"/>
  <c r="T300" i="49"/>
  <c r="S300" i="49"/>
  <c r="T470" i="49"/>
  <c r="R470" i="49"/>
  <c r="S470" i="49"/>
  <c r="R200" i="49"/>
  <c r="T200" i="49"/>
  <c r="S200" i="49"/>
  <c r="R260" i="49"/>
  <c r="T260" i="49"/>
  <c r="S260" i="49"/>
  <c r="T440" i="49"/>
  <c r="R440" i="49"/>
  <c r="S440" i="49"/>
  <c r="R240" i="49"/>
  <c r="T240" i="49"/>
  <c r="S240" i="49"/>
  <c r="R100" i="49"/>
  <c r="T100" i="49"/>
  <c r="S100" i="49"/>
  <c r="R460" i="49"/>
  <c r="T460" i="49"/>
  <c r="S460" i="49"/>
  <c r="R30" i="49"/>
  <c r="T30" i="49"/>
  <c r="S30" i="49"/>
  <c r="R310" i="49"/>
  <c r="T310" i="49"/>
  <c r="S310" i="49"/>
  <c r="R60" i="49"/>
  <c r="T60" i="49"/>
  <c r="S60" i="49"/>
  <c r="T500" i="49"/>
  <c r="S500" i="49"/>
  <c r="R500" i="49"/>
  <c r="R90" i="49"/>
  <c r="T90" i="49"/>
  <c r="S90" i="49"/>
  <c r="R250" i="49"/>
  <c r="T250" i="49"/>
  <c r="S250" i="49"/>
  <c r="R150" i="49"/>
  <c r="T150" i="49"/>
  <c r="S150" i="49"/>
  <c r="R490" i="49"/>
  <c r="T490" i="49"/>
  <c r="S490" i="49"/>
  <c r="R360" i="49"/>
  <c r="T360" i="49"/>
  <c r="S360" i="49"/>
  <c r="R40" i="49"/>
  <c r="T40" i="49"/>
  <c r="S40" i="49"/>
  <c r="R50" i="49"/>
  <c r="T50" i="49"/>
  <c r="S50" i="49"/>
  <c r="T450" i="49"/>
  <c r="S450" i="49"/>
  <c r="R450" i="49"/>
  <c r="R170" i="49"/>
  <c r="T170" i="49"/>
  <c r="S170" i="49"/>
  <c r="R350" i="49"/>
  <c r="T350" i="49"/>
  <c r="S350" i="49"/>
  <c r="T410" i="49"/>
  <c r="R410" i="49"/>
  <c r="S410" i="49"/>
  <c r="R430" i="49"/>
  <c r="T430" i="49"/>
  <c r="S430" i="49"/>
  <c r="R210" i="49"/>
  <c r="T210" i="49"/>
  <c r="S210" i="49"/>
  <c r="R340" i="49"/>
  <c r="T340" i="49"/>
  <c r="S340" i="49"/>
  <c r="R140" i="49"/>
  <c r="T140" i="49"/>
  <c r="S140" i="49"/>
  <c r="R70" i="49"/>
  <c r="T70" i="49"/>
  <c r="S70" i="49"/>
  <c r="R230" i="49"/>
  <c r="T230" i="49"/>
  <c r="S230" i="49"/>
  <c r="T480" i="49"/>
  <c r="S480" i="49"/>
  <c r="R480" i="49"/>
  <c r="L1633" i="25"/>
  <c r="C8" i="57" s="1"/>
  <c r="B25" i="50"/>
  <c r="H8" i="50"/>
  <c r="I8" i="50" s="1"/>
  <c r="H7" i="50"/>
  <c r="I7" i="50" s="1"/>
  <c r="E16" i="10"/>
  <c r="A9" i="57" l="1"/>
  <c r="P802" i="49"/>
  <c r="O802" i="49"/>
  <c r="O742" i="49"/>
  <c r="O736" i="49"/>
  <c r="P730" i="49"/>
  <c r="O730" i="49"/>
  <c r="O670" i="49"/>
  <c r="O664" i="49"/>
  <c r="P658" i="49"/>
  <c r="O658" i="49"/>
  <c r="O598" i="49"/>
  <c r="O592" i="49"/>
  <c r="P586" i="49"/>
  <c r="O586" i="49"/>
  <c r="O526" i="49"/>
  <c r="P514" i="49"/>
  <c r="O508" i="49"/>
  <c r="P790" i="49"/>
  <c r="P766" i="49"/>
  <c r="P760" i="49"/>
  <c r="P754" i="49"/>
  <c r="P718" i="49"/>
  <c r="O712" i="49"/>
  <c r="P694" i="49"/>
  <c r="O688" i="49"/>
  <c r="P682" i="49"/>
  <c r="P676" i="49"/>
  <c r="P646" i="49"/>
  <c r="P640" i="49"/>
  <c r="P628" i="49"/>
  <c r="P616" i="49"/>
  <c r="P610" i="49"/>
  <c r="O574" i="49"/>
  <c r="P568" i="49"/>
  <c r="O544" i="49"/>
  <c r="P538" i="49"/>
  <c r="P532" i="49"/>
  <c r="P520" i="49"/>
  <c r="O799" i="49"/>
  <c r="O787" i="49"/>
  <c r="P763" i="49"/>
  <c r="O751" i="49"/>
  <c r="P727" i="49"/>
  <c r="O703" i="49"/>
  <c r="P691" i="49"/>
  <c r="O685" i="49"/>
  <c r="P673" i="49"/>
  <c r="O673" i="49"/>
  <c r="O667" i="49"/>
  <c r="O637" i="49"/>
  <c r="P619" i="49"/>
  <c r="O613" i="49"/>
  <c r="O553" i="49"/>
  <c r="P547" i="49"/>
  <c r="O547" i="49"/>
  <c r="P801" i="49"/>
  <c r="P800" i="49"/>
  <c r="P799" i="49"/>
  <c r="P798" i="49"/>
  <c r="P797" i="49"/>
  <c r="P796" i="49"/>
  <c r="P795" i="49"/>
  <c r="P794" i="49"/>
  <c r="P793" i="49"/>
  <c r="P792" i="49"/>
  <c r="P791" i="49"/>
  <c r="P789" i="49"/>
  <c r="P788" i="49"/>
  <c r="P787" i="49"/>
  <c r="P786" i="49"/>
  <c r="P785" i="49"/>
  <c r="P784" i="49"/>
  <c r="P783" i="49"/>
  <c r="P782" i="49"/>
  <c r="P781" i="49"/>
  <c r="P780" i="49"/>
  <c r="P779" i="49"/>
  <c r="P777" i="49"/>
  <c r="P776" i="49"/>
  <c r="P775" i="49"/>
  <c r="P774" i="49"/>
  <c r="P773" i="49"/>
  <c r="P771" i="49"/>
  <c r="P770" i="49"/>
  <c r="P769" i="49"/>
  <c r="P768" i="49"/>
  <c r="P767" i="49"/>
  <c r="P765" i="49"/>
  <c r="P764" i="49"/>
  <c r="P762" i="49"/>
  <c r="P761" i="49"/>
  <c r="P759" i="49"/>
  <c r="P758" i="49"/>
  <c r="P757" i="49"/>
  <c r="P756" i="49"/>
  <c r="P755" i="49"/>
  <c r="P753" i="49"/>
  <c r="P752" i="49"/>
  <c r="P751" i="49"/>
  <c r="P750" i="49"/>
  <c r="P749" i="49"/>
  <c r="P747" i="49"/>
  <c r="P746" i="49"/>
  <c r="P745" i="49"/>
  <c r="P744" i="49"/>
  <c r="P743" i="49"/>
  <c r="P741" i="49"/>
  <c r="P740" i="49"/>
  <c r="P739" i="49"/>
  <c r="P738" i="49"/>
  <c r="P737" i="49"/>
  <c r="P735" i="49"/>
  <c r="P734" i="49"/>
  <c r="P733" i="49"/>
  <c r="P732" i="49"/>
  <c r="P731" i="49"/>
  <c r="P729" i="49"/>
  <c r="P728" i="49"/>
  <c r="P726" i="49"/>
  <c r="P725" i="49"/>
  <c r="P724" i="49"/>
  <c r="P723" i="49"/>
  <c r="P722" i="49"/>
  <c r="P721" i="49"/>
  <c r="P720" i="49"/>
  <c r="P719" i="49"/>
  <c r="P717" i="49"/>
  <c r="P716" i="49"/>
  <c r="P715" i="49"/>
  <c r="P714" i="49"/>
  <c r="P713" i="49"/>
  <c r="P711" i="49"/>
  <c r="P710" i="49"/>
  <c r="P709" i="49"/>
  <c r="P708" i="49"/>
  <c r="P707" i="49"/>
  <c r="P705" i="49"/>
  <c r="P704" i="49"/>
  <c r="P703" i="49"/>
  <c r="P702" i="49"/>
  <c r="P701" i="49"/>
  <c r="P699" i="49"/>
  <c r="P698" i="49"/>
  <c r="P697" i="49"/>
  <c r="P696" i="49"/>
  <c r="P695" i="49"/>
  <c r="P693" i="49"/>
  <c r="P692" i="49"/>
  <c r="P690" i="49"/>
  <c r="P689" i="49"/>
  <c r="P687" i="49"/>
  <c r="P686" i="49"/>
  <c r="P685" i="49"/>
  <c r="P684" i="49"/>
  <c r="P683" i="49"/>
  <c r="P681" i="49"/>
  <c r="P680" i="49"/>
  <c r="P679" i="49"/>
  <c r="P678" i="49"/>
  <c r="P677" i="49"/>
  <c r="P675" i="49"/>
  <c r="P674" i="49"/>
  <c r="P672" i="49"/>
  <c r="P671" i="49"/>
  <c r="P669" i="49"/>
  <c r="P668" i="49"/>
  <c r="P667" i="49"/>
  <c r="P666" i="49"/>
  <c r="P665" i="49"/>
  <c r="P663" i="49"/>
  <c r="P662" i="49"/>
  <c r="P661" i="49"/>
  <c r="P660" i="49"/>
  <c r="P659" i="49"/>
  <c r="P657" i="49"/>
  <c r="P656" i="49"/>
  <c r="P655" i="49"/>
  <c r="P654" i="49"/>
  <c r="P653" i="49"/>
  <c r="P652" i="49"/>
  <c r="P651" i="49"/>
  <c r="P650" i="49"/>
  <c r="P649" i="49"/>
  <c r="P648" i="49"/>
  <c r="P647" i="49"/>
  <c r="P645" i="49"/>
  <c r="P644" i="49"/>
  <c r="P643" i="49"/>
  <c r="P642" i="49"/>
  <c r="P641" i="49"/>
  <c r="P639" i="49"/>
  <c r="P638" i="49"/>
  <c r="P637" i="49"/>
  <c r="P636" i="49"/>
  <c r="P635" i="49"/>
  <c r="P633" i="49"/>
  <c r="P632" i="49"/>
  <c r="P631" i="49"/>
  <c r="P630" i="49"/>
  <c r="P629" i="49"/>
  <c r="P627" i="49"/>
  <c r="P626" i="49"/>
  <c r="P625" i="49"/>
  <c r="P624" i="49"/>
  <c r="P623" i="49"/>
  <c r="P621" i="49"/>
  <c r="P620" i="49"/>
  <c r="P618" i="49"/>
  <c r="P617" i="49"/>
  <c r="P615" i="49"/>
  <c r="P614" i="49"/>
  <c r="P613" i="49"/>
  <c r="P612" i="49"/>
  <c r="P611" i="49"/>
  <c r="P609" i="49"/>
  <c r="P608" i="49"/>
  <c r="P607" i="49"/>
  <c r="P606" i="49"/>
  <c r="P605" i="49"/>
  <c r="P603" i="49"/>
  <c r="P602" i="49"/>
  <c r="P601" i="49"/>
  <c r="P600" i="49"/>
  <c r="P599" i="49"/>
  <c r="P597" i="49"/>
  <c r="P596" i="49"/>
  <c r="P595" i="49"/>
  <c r="P594" i="49"/>
  <c r="P593" i="49"/>
  <c r="P591" i="49"/>
  <c r="P590" i="49"/>
  <c r="P589" i="49"/>
  <c r="P588" i="49"/>
  <c r="P587" i="49"/>
  <c r="P585" i="49"/>
  <c r="P584" i="49"/>
  <c r="P583" i="49"/>
  <c r="P582" i="49"/>
  <c r="P581" i="49"/>
  <c r="P580" i="49"/>
  <c r="P579" i="49"/>
  <c r="P578" i="49"/>
  <c r="P577" i="49"/>
  <c r="P576" i="49"/>
  <c r="P575" i="49"/>
  <c r="P574" i="49"/>
  <c r="P573" i="49"/>
  <c r="P572" i="49"/>
  <c r="P571" i="49"/>
  <c r="P570" i="49"/>
  <c r="P569" i="49"/>
  <c r="P567" i="49"/>
  <c r="P566" i="49"/>
  <c r="P565" i="49"/>
  <c r="P564" i="49"/>
  <c r="P563" i="49"/>
  <c r="P561" i="49"/>
  <c r="P560" i="49"/>
  <c r="P559" i="49"/>
  <c r="P558" i="49"/>
  <c r="P557" i="49"/>
  <c r="P555" i="49"/>
  <c r="P554" i="49"/>
  <c r="P553" i="49"/>
  <c r="P552" i="49"/>
  <c r="P551" i="49"/>
  <c r="P549" i="49"/>
  <c r="P548" i="49"/>
  <c r="P546" i="49"/>
  <c r="P545" i="49"/>
  <c r="P543" i="49"/>
  <c r="P542" i="49"/>
  <c r="P541" i="49"/>
  <c r="P540" i="49"/>
  <c r="P539" i="49"/>
  <c r="P537" i="49"/>
  <c r="P536" i="49"/>
  <c r="P535" i="49"/>
  <c r="P534" i="49"/>
  <c r="P533" i="49"/>
  <c r="P531" i="49"/>
  <c r="P530" i="49"/>
  <c r="P529" i="49"/>
  <c r="P528" i="49"/>
  <c r="P527" i="49"/>
  <c r="P525" i="49"/>
  <c r="P524" i="49"/>
  <c r="P523" i="49"/>
  <c r="P522" i="49"/>
  <c r="P521" i="49"/>
  <c r="P519" i="49"/>
  <c r="P518" i="49"/>
  <c r="P517" i="49"/>
  <c r="P516" i="49"/>
  <c r="P515" i="49"/>
  <c r="P513" i="49"/>
  <c r="P512" i="49"/>
  <c r="P511" i="49"/>
  <c r="P510" i="49"/>
  <c r="P509" i="49"/>
  <c r="P508" i="49"/>
  <c r="P507" i="49"/>
  <c r="P506" i="49"/>
  <c r="P505" i="49"/>
  <c r="P504" i="49"/>
  <c r="P503" i="49"/>
  <c r="O801" i="49"/>
  <c r="O800" i="49"/>
  <c r="O798" i="49"/>
  <c r="O797" i="49"/>
  <c r="O796" i="49"/>
  <c r="O795" i="49"/>
  <c r="O794" i="49"/>
  <c r="O793" i="49"/>
  <c r="O792" i="49"/>
  <c r="O791" i="49"/>
  <c r="O789" i="49"/>
  <c r="O788" i="49"/>
  <c r="O786" i="49"/>
  <c r="O785" i="49"/>
  <c r="O784" i="49"/>
  <c r="O783" i="49"/>
  <c r="O782" i="49"/>
  <c r="O781" i="49"/>
  <c r="O780" i="49"/>
  <c r="O779" i="49"/>
  <c r="O777" i="49"/>
  <c r="O776" i="49"/>
  <c r="O775" i="49"/>
  <c r="O774" i="49"/>
  <c r="O773" i="49"/>
  <c r="O771" i="49"/>
  <c r="O770" i="49"/>
  <c r="O769" i="49"/>
  <c r="O768" i="49"/>
  <c r="O767" i="49"/>
  <c r="O765" i="49"/>
  <c r="O764" i="49"/>
  <c r="O763" i="49"/>
  <c r="O762" i="49"/>
  <c r="O761" i="49"/>
  <c r="O759" i="49"/>
  <c r="O758" i="49"/>
  <c r="O757" i="49"/>
  <c r="O756" i="49"/>
  <c r="O755" i="49"/>
  <c r="O753" i="49"/>
  <c r="O752" i="49"/>
  <c r="O750" i="49"/>
  <c r="O749" i="49"/>
  <c r="O747" i="49"/>
  <c r="O746" i="49"/>
  <c r="O745" i="49"/>
  <c r="O744" i="49"/>
  <c r="O743" i="49"/>
  <c r="O741" i="49"/>
  <c r="O740" i="49"/>
  <c r="O739" i="49"/>
  <c r="O738" i="49"/>
  <c r="O737" i="49"/>
  <c r="O735" i="49"/>
  <c r="O734" i="49"/>
  <c r="O733" i="49"/>
  <c r="O732" i="49"/>
  <c r="O731" i="49"/>
  <c r="O729" i="49"/>
  <c r="O728" i="49"/>
  <c r="O727" i="49"/>
  <c r="O726" i="49"/>
  <c r="O725" i="49"/>
  <c r="O723" i="49"/>
  <c r="O722" i="49"/>
  <c r="O721" i="49"/>
  <c r="O720" i="49"/>
  <c r="O719" i="49"/>
  <c r="O717" i="49"/>
  <c r="O716" i="49"/>
  <c r="O715" i="49"/>
  <c r="O714" i="49"/>
  <c r="O713" i="49"/>
  <c r="O711" i="49"/>
  <c r="O710" i="49"/>
  <c r="O709" i="49"/>
  <c r="O708" i="49"/>
  <c r="O707" i="49"/>
  <c r="O705" i="49"/>
  <c r="O704" i="49"/>
  <c r="O702" i="49"/>
  <c r="O701" i="49"/>
  <c r="O699" i="49"/>
  <c r="O698" i="49"/>
  <c r="O697" i="49"/>
  <c r="O696" i="49"/>
  <c r="O695" i="49"/>
  <c r="O693" i="49"/>
  <c r="O692" i="49"/>
  <c r="O691" i="49"/>
  <c r="O690" i="49"/>
  <c r="O689" i="49"/>
  <c r="O687" i="49"/>
  <c r="O686" i="49"/>
  <c r="O684" i="49"/>
  <c r="O683" i="49"/>
  <c r="O682" i="49"/>
  <c r="O681" i="49"/>
  <c r="O680" i="49"/>
  <c r="O679" i="49"/>
  <c r="O678" i="49"/>
  <c r="O677" i="49"/>
  <c r="O675" i="49"/>
  <c r="O674" i="49"/>
  <c r="O672" i="49"/>
  <c r="O671" i="49"/>
  <c r="O669" i="49"/>
  <c r="O668" i="49"/>
  <c r="O666" i="49"/>
  <c r="O665" i="49"/>
  <c r="O663" i="49"/>
  <c r="O662" i="49"/>
  <c r="O661" i="49"/>
  <c r="O660" i="49"/>
  <c r="O659" i="49"/>
  <c r="O657" i="49"/>
  <c r="O656" i="49"/>
  <c r="O655" i="49"/>
  <c r="O654" i="49"/>
  <c r="O653" i="49"/>
  <c r="O652" i="49"/>
  <c r="O651" i="49"/>
  <c r="O650" i="49"/>
  <c r="O649" i="49"/>
  <c r="O648" i="49"/>
  <c r="O647" i="49"/>
  <c r="O645" i="49"/>
  <c r="O644" i="49"/>
  <c r="O643" i="49"/>
  <c r="O642" i="49"/>
  <c r="O641" i="49"/>
  <c r="O639" i="49"/>
  <c r="O638" i="49"/>
  <c r="O636" i="49"/>
  <c r="O635" i="49"/>
  <c r="O633" i="49"/>
  <c r="O632" i="49"/>
  <c r="O631" i="49"/>
  <c r="O630" i="49"/>
  <c r="O629" i="49"/>
  <c r="O627" i="49"/>
  <c r="O626" i="49"/>
  <c r="O625" i="49"/>
  <c r="O624" i="49"/>
  <c r="O623" i="49"/>
  <c r="O621" i="49"/>
  <c r="O620" i="49"/>
  <c r="O619" i="49"/>
  <c r="O618" i="49"/>
  <c r="O617" i="49"/>
  <c r="O615" i="49"/>
  <c r="O614" i="49"/>
  <c r="O612" i="49"/>
  <c r="O611" i="49"/>
  <c r="O610" i="49"/>
  <c r="O609" i="49"/>
  <c r="O608" i="49"/>
  <c r="O607" i="49"/>
  <c r="O606" i="49"/>
  <c r="O605" i="49"/>
  <c r="O603" i="49"/>
  <c r="O602" i="49"/>
  <c r="O601" i="49"/>
  <c r="O600" i="49"/>
  <c r="O599" i="49"/>
  <c r="O597" i="49"/>
  <c r="O596" i="49"/>
  <c r="O595" i="49"/>
  <c r="O594" i="49"/>
  <c r="O593" i="49"/>
  <c r="O591" i="49"/>
  <c r="O590" i="49"/>
  <c r="O589" i="49"/>
  <c r="O588" i="49"/>
  <c r="O587" i="49"/>
  <c r="O585" i="49"/>
  <c r="O584" i="49"/>
  <c r="O583" i="49"/>
  <c r="O582" i="49"/>
  <c r="O581" i="49"/>
  <c r="O580" i="49"/>
  <c r="O579" i="49"/>
  <c r="O578" i="49"/>
  <c r="O577" i="49"/>
  <c r="O576" i="49"/>
  <c r="O575" i="49"/>
  <c r="O573" i="49"/>
  <c r="O572" i="49"/>
  <c r="O571" i="49"/>
  <c r="O570" i="49"/>
  <c r="O569" i="49"/>
  <c r="O567" i="49"/>
  <c r="O566" i="49"/>
  <c r="O565" i="49"/>
  <c r="O564" i="49"/>
  <c r="O563" i="49"/>
  <c r="O561" i="49"/>
  <c r="O560" i="49"/>
  <c r="O559" i="49"/>
  <c r="O558" i="49"/>
  <c r="O557" i="49"/>
  <c r="O555" i="49"/>
  <c r="O554" i="49"/>
  <c r="O552" i="49"/>
  <c r="O551" i="49"/>
  <c r="O549" i="49"/>
  <c r="O548" i="49"/>
  <c r="O546" i="49"/>
  <c r="O545" i="49"/>
  <c r="O543" i="49"/>
  <c r="O542" i="49"/>
  <c r="O541" i="49"/>
  <c r="O540" i="49"/>
  <c r="O539" i="49"/>
  <c r="O538" i="49"/>
  <c r="O537" i="49"/>
  <c r="O536" i="49"/>
  <c r="O535" i="49"/>
  <c r="O534" i="49"/>
  <c r="O533" i="49"/>
  <c r="O531" i="49"/>
  <c r="O530" i="49"/>
  <c r="O529" i="49"/>
  <c r="O528" i="49"/>
  <c r="O527" i="49"/>
  <c r="O525" i="49"/>
  <c r="O524" i="49"/>
  <c r="O523" i="49"/>
  <c r="O522" i="49"/>
  <c r="O521" i="49"/>
  <c r="O520" i="49"/>
  <c r="O519" i="49"/>
  <c r="O518" i="49"/>
  <c r="O517" i="49"/>
  <c r="O516" i="49"/>
  <c r="O515" i="49"/>
  <c r="O513" i="49"/>
  <c r="O512" i="49"/>
  <c r="O511" i="49"/>
  <c r="O510" i="49"/>
  <c r="O509" i="49"/>
  <c r="O507" i="49"/>
  <c r="O506" i="49"/>
  <c r="O505" i="49"/>
  <c r="O504" i="49"/>
  <c r="O503" i="49"/>
  <c r="E23" i="10"/>
  <c r="D23" i="10"/>
  <c r="D16" i="10"/>
  <c r="I5" i="11"/>
  <c r="J5" i="11"/>
  <c r="K5" i="11"/>
  <c r="L5" i="11"/>
  <c r="M5" i="11"/>
  <c r="N5" i="11"/>
  <c r="O5" i="11"/>
  <c r="P5" i="11"/>
  <c r="Q5" i="11"/>
  <c r="R5" i="11"/>
  <c r="S5" i="11"/>
  <c r="T5" i="11"/>
  <c r="U5" i="11"/>
  <c r="E55" i="32"/>
  <c r="C55" i="32"/>
  <c r="F55" i="31"/>
  <c r="C55" i="31"/>
  <c r="D6" i="42"/>
  <c r="D7" i="42"/>
  <c r="D10" i="42"/>
  <c r="D12" i="42"/>
  <c r="D13" i="42"/>
  <c r="D14" i="42"/>
  <c r="D15" i="42"/>
  <c r="D16" i="42"/>
  <c r="D17" i="42"/>
  <c r="D19" i="42"/>
  <c r="D20" i="42"/>
  <c r="D21" i="42"/>
  <c r="D22" i="42"/>
  <c r="D27" i="42"/>
  <c r="D29" i="42"/>
  <c r="D30" i="42"/>
  <c r="D31" i="42"/>
  <c r="D33" i="42"/>
  <c r="D35" i="42"/>
  <c r="D36" i="42"/>
  <c r="D37" i="42"/>
  <c r="D38" i="42"/>
  <c r="D39" i="42"/>
  <c r="D40" i="42"/>
  <c r="D41" i="42"/>
  <c r="D42" i="42"/>
  <c r="D44" i="42"/>
  <c r="D45" i="42"/>
  <c r="D46" i="42"/>
  <c r="D47" i="42"/>
  <c r="D48" i="42"/>
  <c r="D49" i="42"/>
  <c r="D50" i="42"/>
  <c r="D51" i="42"/>
  <c r="D52" i="42"/>
  <c r="D53" i="42"/>
  <c r="D54" i="42"/>
  <c r="G5" i="8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45" i="8"/>
  <c r="G46" i="8"/>
  <c r="G47" i="8"/>
  <c r="G48" i="8"/>
  <c r="G49" i="8"/>
  <c r="G50" i="8"/>
  <c r="G51" i="8"/>
  <c r="G52" i="8"/>
  <c r="G53" i="8"/>
  <c r="G54" i="8"/>
  <c r="BZ802" i="49"/>
  <c r="BY802" i="49"/>
  <c r="BX802" i="49"/>
  <c r="BW802" i="49"/>
  <c r="BV802" i="49"/>
  <c r="BU802" i="49"/>
  <c r="BT802" i="49"/>
  <c r="BS802" i="49"/>
  <c r="BR802" i="49"/>
  <c r="BQ802" i="49"/>
  <c r="BP802" i="49"/>
  <c r="BM802" i="49"/>
  <c r="BL802" i="49"/>
  <c r="BK802" i="49"/>
  <c r="BJ802" i="49"/>
  <c r="BI802" i="49"/>
  <c r="BH802" i="49"/>
  <c r="BG802" i="49"/>
  <c r="BF802" i="49"/>
  <c r="BE802" i="49"/>
  <c r="BD802" i="49"/>
  <c r="BC802" i="49"/>
  <c r="BA802" i="49"/>
  <c r="AZ802" i="49"/>
  <c r="AY802" i="49"/>
  <c r="AX802" i="49"/>
  <c r="AW802" i="49"/>
  <c r="AV802" i="49"/>
  <c r="AU802" i="49"/>
  <c r="AT802" i="49"/>
  <c r="AS802" i="49"/>
  <c r="AR802" i="49"/>
  <c r="AQ802" i="49"/>
  <c r="AN802" i="49"/>
  <c r="AM802" i="49"/>
  <c r="AL802" i="49"/>
  <c r="AK802" i="49"/>
  <c r="AJ802" i="49"/>
  <c r="AI802" i="49"/>
  <c r="AH802" i="49"/>
  <c r="AG802" i="49"/>
  <c r="AF802" i="49"/>
  <c r="AE802" i="49"/>
  <c r="AD802" i="49"/>
  <c r="AB802" i="49"/>
  <c r="AA802" i="49"/>
  <c r="Z802" i="49"/>
  <c r="Y802" i="49"/>
  <c r="X802" i="49"/>
  <c r="W802" i="49"/>
  <c r="V802" i="49"/>
  <c r="U802" i="49"/>
  <c r="T802" i="49"/>
  <c r="S802" i="49"/>
  <c r="R802" i="49"/>
  <c r="M802" i="49"/>
  <c r="L802" i="49"/>
  <c r="K802" i="49"/>
  <c r="I802" i="49"/>
  <c r="H802" i="49"/>
  <c r="G802" i="49"/>
  <c r="BZ801" i="49"/>
  <c r="BY801" i="49"/>
  <c r="BX801" i="49"/>
  <c r="BW801" i="49"/>
  <c r="BV801" i="49"/>
  <c r="BU801" i="49"/>
  <c r="BT801" i="49"/>
  <c r="BS801" i="49"/>
  <c r="BR801" i="49"/>
  <c r="BQ801" i="49"/>
  <c r="BP801" i="49"/>
  <c r="BM801" i="49"/>
  <c r="BL801" i="49"/>
  <c r="BK801" i="49"/>
  <c r="BJ801" i="49"/>
  <c r="BI801" i="49"/>
  <c r="BH801" i="49"/>
  <c r="BG801" i="49"/>
  <c r="BF801" i="49"/>
  <c r="BE801" i="49"/>
  <c r="BD801" i="49"/>
  <c r="BC801" i="49"/>
  <c r="BA801" i="49"/>
  <c r="AZ801" i="49"/>
  <c r="AY801" i="49"/>
  <c r="AX801" i="49"/>
  <c r="AW801" i="49"/>
  <c r="AV801" i="49"/>
  <c r="AU801" i="49"/>
  <c r="AT801" i="49"/>
  <c r="AS801" i="49"/>
  <c r="AR801" i="49"/>
  <c r="AQ801" i="49"/>
  <c r="AN801" i="49"/>
  <c r="AM801" i="49"/>
  <c r="AL801" i="49"/>
  <c r="AK801" i="49"/>
  <c r="AJ801" i="49"/>
  <c r="AI801" i="49"/>
  <c r="AH801" i="49"/>
  <c r="AG801" i="49"/>
  <c r="AF801" i="49"/>
  <c r="AE801" i="49"/>
  <c r="AD801" i="49"/>
  <c r="AB801" i="49"/>
  <c r="AA801" i="49"/>
  <c r="Z801" i="49"/>
  <c r="Y801" i="49"/>
  <c r="X801" i="49"/>
  <c r="W801" i="49"/>
  <c r="V801" i="49"/>
  <c r="U801" i="49"/>
  <c r="T801" i="49"/>
  <c r="S801" i="49"/>
  <c r="R801" i="49"/>
  <c r="M801" i="49"/>
  <c r="L801" i="49"/>
  <c r="K801" i="49"/>
  <c r="I801" i="49"/>
  <c r="H801" i="49"/>
  <c r="G801" i="49"/>
  <c r="BZ800" i="49"/>
  <c r="BY800" i="49"/>
  <c r="BX800" i="49"/>
  <c r="BW800" i="49"/>
  <c r="BV800" i="49"/>
  <c r="BU800" i="49"/>
  <c r="BT800" i="49"/>
  <c r="BS800" i="49"/>
  <c r="BR800" i="49"/>
  <c r="BQ800" i="49"/>
  <c r="BP800" i="49"/>
  <c r="BM800" i="49"/>
  <c r="BL800" i="49"/>
  <c r="BK800" i="49"/>
  <c r="BJ800" i="49"/>
  <c r="BI800" i="49"/>
  <c r="BH800" i="49"/>
  <c r="BG800" i="49"/>
  <c r="BF800" i="49"/>
  <c r="BE800" i="49"/>
  <c r="BD800" i="49"/>
  <c r="BC800" i="49"/>
  <c r="BA800" i="49"/>
  <c r="AZ800" i="49"/>
  <c r="AY800" i="49"/>
  <c r="AX800" i="49"/>
  <c r="AW800" i="49"/>
  <c r="AV800" i="49"/>
  <c r="AU800" i="49"/>
  <c r="AT800" i="49"/>
  <c r="AS800" i="49"/>
  <c r="AR800" i="49"/>
  <c r="AQ800" i="49"/>
  <c r="AN800" i="49"/>
  <c r="AM800" i="49"/>
  <c r="AL800" i="49"/>
  <c r="AK800" i="49"/>
  <c r="AJ800" i="49"/>
  <c r="AI800" i="49"/>
  <c r="AH800" i="49"/>
  <c r="AG800" i="49"/>
  <c r="AF800" i="49"/>
  <c r="AE800" i="49"/>
  <c r="AD800" i="49"/>
  <c r="AB800" i="49"/>
  <c r="AA800" i="49"/>
  <c r="Z800" i="49"/>
  <c r="Y800" i="49"/>
  <c r="X800" i="49"/>
  <c r="W800" i="49"/>
  <c r="V800" i="49"/>
  <c r="U800" i="49"/>
  <c r="T800" i="49"/>
  <c r="S800" i="49"/>
  <c r="R800" i="49"/>
  <c r="M800" i="49"/>
  <c r="L800" i="49"/>
  <c r="K800" i="49"/>
  <c r="I800" i="49"/>
  <c r="H800" i="49"/>
  <c r="G800" i="49"/>
  <c r="BZ799" i="49"/>
  <c r="BY799" i="49"/>
  <c r="BX799" i="49"/>
  <c r="BW799" i="49"/>
  <c r="BV799" i="49"/>
  <c r="BU799" i="49"/>
  <c r="BT799" i="49"/>
  <c r="BS799" i="49"/>
  <c r="BR799" i="49"/>
  <c r="BQ799" i="49"/>
  <c r="BP799" i="49"/>
  <c r="BM799" i="49"/>
  <c r="BL799" i="49"/>
  <c r="BK799" i="49"/>
  <c r="BJ799" i="49"/>
  <c r="BI799" i="49"/>
  <c r="BH799" i="49"/>
  <c r="BG799" i="49"/>
  <c r="BF799" i="49"/>
  <c r="BE799" i="49"/>
  <c r="BD799" i="49"/>
  <c r="BC799" i="49"/>
  <c r="BA799" i="49"/>
  <c r="AZ799" i="49"/>
  <c r="AY799" i="49"/>
  <c r="AX799" i="49"/>
  <c r="AW799" i="49"/>
  <c r="AV799" i="49"/>
  <c r="AU799" i="49"/>
  <c r="AT799" i="49"/>
  <c r="AS799" i="49"/>
  <c r="AR799" i="49"/>
  <c r="AQ799" i="49"/>
  <c r="AN799" i="49"/>
  <c r="AM799" i="49"/>
  <c r="AL799" i="49"/>
  <c r="AK799" i="49"/>
  <c r="AJ799" i="49"/>
  <c r="AI799" i="49"/>
  <c r="AH799" i="49"/>
  <c r="AG799" i="49"/>
  <c r="AF799" i="49"/>
  <c r="AE799" i="49"/>
  <c r="AD799" i="49"/>
  <c r="AB799" i="49"/>
  <c r="AA799" i="49"/>
  <c r="Z799" i="49"/>
  <c r="Y799" i="49"/>
  <c r="X799" i="49"/>
  <c r="W799" i="49"/>
  <c r="V799" i="49"/>
  <c r="U799" i="49"/>
  <c r="T799" i="49"/>
  <c r="S799" i="49"/>
  <c r="R799" i="49"/>
  <c r="M799" i="49"/>
  <c r="L799" i="49"/>
  <c r="K799" i="49"/>
  <c r="I799" i="49"/>
  <c r="H799" i="49"/>
  <c r="G799" i="49"/>
  <c r="BZ798" i="49"/>
  <c r="BY798" i="49"/>
  <c r="BX798" i="49"/>
  <c r="BW798" i="49"/>
  <c r="BV798" i="49"/>
  <c r="BU798" i="49"/>
  <c r="BT798" i="49"/>
  <c r="BS798" i="49"/>
  <c r="BR798" i="49"/>
  <c r="BQ798" i="49"/>
  <c r="BP798" i="49"/>
  <c r="BM798" i="49"/>
  <c r="BL798" i="49"/>
  <c r="BK798" i="49"/>
  <c r="BJ798" i="49"/>
  <c r="BI798" i="49"/>
  <c r="BH798" i="49"/>
  <c r="BG798" i="49"/>
  <c r="BF798" i="49"/>
  <c r="BE798" i="49"/>
  <c r="BD798" i="49"/>
  <c r="BC798" i="49"/>
  <c r="BA798" i="49"/>
  <c r="AZ798" i="49"/>
  <c r="AY798" i="49"/>
  <c r="AX798" i="49"/>
  <c r="AW798" i="49"/>
  <c r="AV798" i="49"/>
  <c r="AU798" i="49"/>
  <c r="AT798" i="49"/>
  <c r="AS798" i="49"/>
  <c r="AR798" i="49"/>
  <c r="AQ798" i="49"/>
  <c r="AN798" i="49"/>
  <c r="AM798" i="49"/>
  <c r="AL798" i="49"/>
  <c r="AK798" i="49"/>
  <c r="AJ798" i="49"/>
  <c r="AI798" i="49"/>
  <c r="AH798" i="49"/>
  <c r="AG798" i="49"/>
  <c r="AF798" i="49"/>
  <c r="AE798" i="49"/>
  <c r="AD798" i="49"/>
  <c r="AB798" i="49"/>
  <c r="AA798" i="49"/>
  <c r="Z798" i="49"/>
  <c r="Y798" i="49"/>
  <c r="X798" i="49"/>
  <c r="W798" i="49"/>
  <c r="V798" i="49"/>
  <c r="U798" i="49"/>
  <c r="T798" i="49"/>
  <c r="S798" i="49"/>
  <c r="R798" i="49"/>
  <c r="M798" i="49"/>
  <c r="L798" i="49"/>
  <c r="K798" i="49"/>
  <c r="I798" i="49"/>
  <c r="H798" i="49"/>
  <c r="G798" i="49"/>
  <c r="BZ797" i="49"/>
  <c r="BY797" i="49"/>
  <c r="BX797" i="49"/>
  <c r="BW797" i="49"/>
  <c r="BV797" i="49"/>
  <c r="BU797" i="49"/>
  <c r="BT797" i="49"/>
  <c r="BS797" i="49"/>
  <c r="BR797" i="49"/>
  <c r="BQ797" i="49"/>
  <c r="BP797" i="49"/>
  <c r="BM797" i="49"/>
  <c r="BL797" i="49"/>
  <c r="BK797" i="49"/>
  <c r="BJ797" i="49"/>
  <c r="BI797" i="49"/>
  <c r="BH797" i="49"/>
  <c r="BG797" i="49"/>
  <c r="BF797" i="49"/>
  <c r="BE797" i="49"/>
  <c r="BD797" i="49"/>
  <c r="BC797" i="49"/>
  <c r="BA797" i="49"/>
  <c r="AZ797" i="49"/>
  <c r="AY797" i="49"/>
  <c r="AX797" i="49"/>
  <c r="AW797" i="49"/>
  <c r="AV797" i="49"/>
  <c r="AU797" i="49"/>
  <c r="AT797" i="49"/>
  <c r="AS797" i="49"/>
  <c r="AR797" i="49"/>
  <c r="AQ797" i="49"/>
  <c r="AN797" i="49"/>
  <c r="AM797" i="49"/>
  <c r="AL797" i="49"/>
  <c r="AK797" i="49"/>
  <c r="AJ797" i="49"/>
  <c r="AI797" i="49"/>
  <c r="AH797" i="49"/>
  <c r="AG797" i="49"/>
  <c r="AF797" i="49"/>
  <c r="AE797" i="49"/>
  <c r="AD797" i="49"/>
  <c r="AB797" i="49"/>
  <c r="AA797" i="49"/>
  <c r="Z797" i="49"/>
  <c r="Y797" i="49"/>
  <c r="X797" i="49"/>
  <c r="W797" i="49"/>
  <c r="V797" i="49"/>
  <c r="U797" i="49"/>
  <c r="T797" i="49"/>
  <c r="S797" i="49"/>
  <c r="R797" i="49"/>
  <c r="M797" i="49"/>
  <c r="L797" i="49"/>
  <c r="K797" i="49"/>
  <c r="I797" i="49"/>
  <c r="H797" i="49"/>
  <c r="G797" i="49"/>
  <c r="BZ796" i="49"/>
  <c r="BY796" i="49"/>
  <c r="BX796" i="49"/>
  <c r="BW796" i="49"/>
  <c r="BV796" i="49"/>
  <c r="BU796" i="49"/>
  <c r="BT796" i="49"/>
  <c r="BS796" i="49"/>
  <c r="BR796" i="49"/>
  <c r="BQ796" i="49"/>
  <c r="BP796" i="49"/>
  <c r="BM796" i="49"/>
  <c r="BL796" i="49"/>
  <c r="BK796" i="49"/>
  <c r="BJ796" i="49"/>
  <c r="BI796" i="49"/>
  <c r="BH796" i="49"/>
  <c r="BG796" i="49"/>
  <c r="BF796" i="49"/>
  <c r="BE796" i="49"/>
  <c r="BD796" i="49"/>
  <c r="BC796" i="49"/>
  <c r="BA796" i="49"/>
  <c r="AZ796" i="49"/>
  <c r="AY796" i="49"/>
  <c r="AX796" i="49"/>
  <c r="AW796" i="49"/>
  <c r="AV796" i="49"/>
  <c r="AU796" i="49"/>
  <c r="AT796" i="49"/>
  <c r="AS796" i="49"/>
  <c r="AR796" i="49"/>
  <c r="AQ796" i="49"/>
  <c r="AN796" i="49"/>
  <c r="AM796" i="49"/>
  <c r="AL796" i="49"/>
  <c r="AK796" i="49"/>
  <c r="AJ796" i="49"/>
  <c r="AI796" i="49"/>
  <c r="AH796" i="49"/>
  <c r="AG796" i="49"/>
  <c r="AF796" i="49"/>
  <c r="AE796" i="49"/>
  <c r="AD796" i="49"/>
  <c r="AB796" i="49"/>
  <c r="AA796" i="49"/>
  <c r="Z796" i="49"/>
  <c r="Y796" i="49"/>
  <c r="X796" i="49"/>
  <c r="W796" i="49"/>
  <c r="V796" i="49"/>
  <c r="U796" i="49"/>
  <c r="T796" i="49"/>
  <c r="S796" i="49"/>
  <c r="R796" i="49"/>
  <c r="M796" i="49"/>
  <c r="L796" i="49"/>
  <c r="K796" i="49"/>
  <c r="I796" i="49"/>
  <c r="H796" i="49"/>
  <c r="G796" i="49"/>
  <c r="BZ795" i="49"/>
  <c r="BY795" i="49"/>
  <c r="BX795" i="49"/>
  <c r="BW795" i="49"/>
  <c r="BV795" i="49"/>
  <c r="BU795" i="49"/>
  <c r="BT795" i="49"/>
  <c r="BS795" i="49"/>
  <c r="BR795" i="49"/>
  <c r="BQ795" i="49"/>
  <c r="BP795" i="49"/>
  <c r="BM795" i="49"/>
  <c r="BL795" i="49"/>
  <c r="BK795" i="49"/>
  <c r="BJ795" i="49"/>
  <c r="BI795" i="49"/>
  <c r="BH795" i="49"/>
  <c r="BG795" i="49"/>
  <c r="BF795" i="49"/>
  <c r="BE795" i="49"/>
  <c r="BD795" i="49"/>
  <c r="BC795" i="49"/>
  <c r="BA795" i="49"/>
  <c r="AZ795" i="49"/>
  <c r="AY795" i="49"/>
  <c r="AX795" i="49"/>
  <c r="AW795" i="49"/>
  <c r="AV795" i="49"/>
  <c r="AU795" i="49"/>
  <c r="AT795" i="49"/>
  <c r="AS795" i="49"/>
  <c r="AR795" i="49"/>
  <c r="AQ795" i="49"/>
  <c r="AN795" i="49"/>
  <c r="AM795" i="49"/>
  <c r="AL795" i="49"/>
  <c r="AK795" i="49"/>
  <c r="AJ795" i="49"/>
  <c r="AI795" i="49"/>
  <c r="AH795" i="49"/>
  <c r="AG795" i="49"/>
  <c r="AF795" i="49"/>
  <c r="AE795" i="49"/>
  <c r="AD795" i="49"/>
  <c r="AB795" i="49"/>
  <c r="AA795" i="49"/>
  <c r="Z795" i="49"/>
  <c r="Y795" i="49"/>
  <c r="X795" i="49"/>
  <c r="W795" i="49"/>
  <c r="V795" i="49"/>
  <c r="U795" i="49"/>
  <c r="T795" i="49"/>
  <c r="S795" i="49"/>
  <c r="R795" i="49"/>
  <c r="M795" i="49"/>
  <c r="L795" i="49"/>
  <c r="K795" i="49"/>
  <c r="I795" i="49"/>
  <c r="H795" i="49"/>
  <c r="G795" i="49"/>
  <c r="BZ794" i="49"/>
  <c r="BY794" i="49"/>
  <c r="BX794" i="49"/>
  <c r="BW794" i="49"/>
  <c r="BV794" i="49"/>
  <c r="BU794" i="49"/>
  <c r="BT794" i="49"/>
  <c r="BS794" i="49"/>
  <c r="BR794" i="49"/>
  <c r="BQ794" i="49"/>
  <c r="BP794" i="49"/>
  <c r="BM794" i="49"/>
  <c r="BL794" i="49"/>
  <c r="BK794" i="49"/>
  <c r="BJ794" i="49"/>
  <c r="BI794" i="49"/>
  <c r="BH794" i="49"/>
  <c r="BG794" i="49"/>
  <c r="BF794" i="49"/>
  <c r="BE794" i="49"/>
  <c r="BD794" i="49"/>
  <c r="BC794" i="49"/>
  <c r="BA794" i="49"/>
  <c r="AZ794" i="49"/>
  <c r="AY794" i="49"/>
  <c r="AX794" i="49"/>
  <c r="AW794" i="49"/>
  <c r="AV794" i="49"/>
  <c r="AU794" i="49"/>
  <c r="AT794" i="49"/>
  <c r="AS794" i="49"/>
  <c r="AR794" i="49"/>
  <c r="AQ794" i="49"/>
  <c r="AN794" i="49"/>
  <c r="AM794" i="49"/>
  <c r="AL794" i="49"/>
  <c r="AK794" i="49"/>
  <c r="AJ794" i="49"/>
  <c r="AI794" i="49"/>
  <c r="AH794" i="49"/>
  <c r="AG794" i="49"/>
  <c r="AF794" i="49"/>
  <c r="AE794" i="49"/>
  <c r="AD794" i="49"/>
  <c r="AB794" i="49"/>
  <c r="AA794" i="49"/>
  <c r="Z794" i="49"/>
  <c r="Y794" i="49"/>
  <c r="X794" i="49"/>
  <c r="W794" i="49"/>
  <c r="V794" i="49"/>
  <c r="U794" i="49"/>
  <c r="T794" i="49"/>
  <c r="S794" i="49"/>
  <c r="R794" i="49"/>
  <c r="M794" i="49"/>
  <c r="L794" i="49"/>
  <c r="K794" i="49"/>
  <c r="I794" i="49"/>
  <c r="H794" i="49"/>
  <c r="G794" i="49"/>
  <c r="BZ793" i="49"/>
  <c r="BY793" i="49"/>
  <c r="BX793" i="49"/>
  <c r="BW793" i="49"/>
  <c r="BV793" i="49"/>
  <c r="BU793" i="49"/>
  <c r="BT793" i="49"/>
  <c r="BS793" i="49"/>
  <c r="BR793" i="49"/>
  <c r="BQ793" i="49"/>
  <c r="BP793" i="49"/>
  <c r="BM793" i="49"/>
  <c r="BL793" i="49"/>
  <c r="BK793" i="49"/>
  <c r="BJ793" i="49"/>
  <c r="BI793" i="49"/>
  <c r="BH793" i="49"/>
  <c r="BG793" i="49"/>
  <c r="BF793" i="49"/>
  <c r="BE793" i="49"/>
  <c r="BD793" i="49"/>
  <c r="BC793" i="49"/>
  <c r="BA793" i="49"/>
  <c r="AZ793" i="49"/>
  <c r="AY793" i="49"/>
  <c r="AX793" i="49"/>
  <c r="AW793" i="49"/>
  <c r="AV793" i="49"/>
  <c r="AU793" i="49"/>
  <c r="AT793" i="49"/>
  <c r="AS793" i="49"/>
  <c r="AR793" i="49"/>
  <c r="AQ793" i="49"/>
  <c r="AN793" i="49"/>
  <c r="AM793" i="49"/>
  <c r="AL793" i="49"/>
  <c r="AK793" i="49"/>
  <c r="AJ793" i="49"/>
  <c r="AI793" i="49"/>
  <c r="AH793" i="49"/>
  <c r="AG793" i="49"/>
  <c r="AF793" i="49"/>
  <c r="AE793" i="49"/>
  <c r="AD793" i="49"/>
  <c r="AB793" i="49"/>
  <c r="AA793" i="49"/>
  <c r="Z793" i="49"/>
  <c r="Y793" i="49"/>
  <c r="X793" i="49"/>
  <c r="W793" i="49"/>
  <c r="V793" i="49"/>
  <c r="U793" i="49"/>
  <c r="T793" i="49"/>
  <c r="S793" i="49"/>
  <c r="R793" i="49"/>
  <c r="M793" i="49"/>
  <c r="L793" i="49"/>
  <c r="K793" i="49"/>
  <c r="I793" i="49"/>
  <c r="H793" i="49"/>
  <c r="G793" i="49"/>
  <c r="BZ792" i="49"/>
  <c r="BY792" i="49"/>
  <c r="BX792" i="49"/>
  <c r="BW792" i="49"/>
  <c r="BV792" i="49"/>
  <c r="BU792" i="49"/>
  <c r="BT792" i="49"/>
  <c r="BS792" i="49"/>
  <c r="BR792" i="49"/>
  <c r="BQ792" i="49"/>
  <c r="BP792" i="49"/>
  <c r="BM792" i="49"/>
  <c r="BL792" i="49"/>
  <c r="BK792" i="49"/>
  <c r="BJ792" i="49"/>
  <c r="BI792" i="49"/>
  <c r="BH792" i="49"/>
  <c r="BG792" i="49"/>
  <c r="BF792" i="49"/>
  <c r="BE792" i="49"/>
  <c r="BD792" i="49"/>
  <c r="BC792" i="49"/>
  <c r="BA792" i="49"/>
  <c r="AZ792" i="49"/>
  <c r="AY792" i="49"/>
  <c r="AX792" i="49"/>
  <c r="AW792" i="49"/>
  <c r="AV792" i="49"/>
  <c r="AU792" i="49"/>
  <c r="AT792" i="49"/>
  <c r="AS792" i="49"/>
  <c r="AR792" i="49"/>
  <c r="AQ792" i="49"/>
  <c r="AN792" i="49"/>
  <c r="AM792" i="49"/>
  <c r="AL792" i="49"/>
  <c r="AK792" i="49"/>
  <c r="AJ792" i="49"/>
  <c r="AI792" i="49"/>
  <c r="AH792" i="49"/>
  <c r="AG792" i="49"/>
  <c r="AF792" i="49"/>
  <c r="AE792" i="49"/>
  <c r="AD792" i="49"/>
  <c r="AB792" i="49"/>
  <c r="AA792" i="49"/>
  <c r="Z792" i="49"/>
  <c r="Y792" i="49"/>
  <c r="X792" i="49"/>
  <c r="W792" i="49"/>
  <c r="V792" i="49"/>
  <c r="U792" i="49"/>
  <c r="T792" i="49"/>
  <c r="S792" i="49"/>
  <c r="R792" i="49"/>
  <c r="M792" i="49"/>
  <c r="L792" i="49"/>
  <c r="K792" i="49"/>
  <c r="I792" i="49"/>
  <c r="H792" i="49"/>
  <c r="G792" i="49"/>
  <c r="BZ791" i="49"/>
  <c r="BY791" i="49"/>
  <c r="BX791" i="49"/>
  <c r="BW791" i="49"/>
  <c r="BV791" i="49"/>
  <c r="BU791" i="49"/>
  <c r="BT791" i="49"/>
  <c r="BS791" i="49"/>
  <c r="BR791" i="49"/>
  <c r="BQ791" i="49"/>
  <c r="BP791" i="49"/>
  <c r="BM791" i="49"/>
  <c r="BL791" i="49"/>
  <c r="BK791" i="49"/>
  <c r="BJ791" i="49"/>
  <c r="BI791" i="49"/>
  <c r="BH791" i="49"/>
  <c r="BG791" i="49"/>
  <c r="BF791" i="49"/>
  <c r="BE791" i="49"/>
  <c r="BD791" i="49"/>
  <c r="BC791" i="49"/>
  <c r="BA791" i="49"/>
  <c r="AZ791" i="49"/>
  <c r="AY791" i="49"/>
  <c r="AX791" i="49"/>
  <c r="AW791" i="49"/>
  <c r="AV791" i="49"/>
  <c r="AU791" i="49"/>
  <c r="AT791" i="49"/>
  <c r="AS791" i="49"/>
  <c r="AR791" i="49"/>
  <c r="AQ791" i="49"/>
  <c r="AN791" i="49"/>
  <c r="AM791" i="49"/>
  <c r="AL791" i="49"/>
  <c r="AK791" i="49"/>
  <c r="AJ791" i="49"/>
  <c r="AI791" i="49"/>
  <c r="AH791" i="49"/>
  <c r="AG791" i="49"/>
  <c r="AF791" i="49"/>
  <c r="AE791" i="49"/>
  <c r="AD791" i="49"/>
  <c r="AB791" i="49"/>
  <c r="AA791" i="49"/>
  <c r="Z791" i="49"/>
  <c r="Y791" i="49"/>
  <c r="X791" i="49"/>
  <c r="W791" i="49"/>
  <c r="V791" i="49"/>
  <c r="U791" i="49"/>
  <c r="T791" i="49"/>
  <c r="S791" i="49"/>
  <c r="R791" i="49"/>
  <c r="M791" i="49"/>
  <c r="L791" i="49"/>
  <c r="K791" i="49"/>
  <c r="I791" i="49"/>
  <c r="H791" i="49"/>
  <c r="G791" i="49"/>
  <c r="BZ790" i="49"/>
  <c r="BY790" i="49"/>
  <c r="BX790" i="49"/>
  <c r="BW790" i="49"/>
  <c r="BV790" i="49"/>
  <c r="BU790" i="49"/>
  <c r="BT790" i="49"/>
  <c r="BS790" i="49"/>
  <c r="BR790" i="49"/>
  <c r="BQ790" i="49"/>
  <c r="BP790" i="49"/>
  <c r="BM790" i="49"/>
  <c r="BL790" i="49"/>
  <c r="BK790" i="49"/>
  <c r="BJ790" i="49"/>
  <c r="BI790" i="49"/>
  <c r="BH790" i="49"/>
  <c r="BG790" i="49"/>
  <c r="BF790" i="49"/>
  <c r="BE790" i="49"/>
  <c r="BD790" i="49"/>
  <c r="BC790" i="49"/>
  <c r="BA790" i="49"/>
  <c r="AZ790" i="49"/>
  <c r="AY790" i="49"/>
  <c r="AX790" i="49"/>
  <c r="AW790" i="49"/>
  <c r="AV790" i="49"/>
  <c r="AU790" i="49"/>
  <c r="AT790" i="49"/>
  <c r="AS790" i="49"/>
  <c r="AR790" i="49"/>
  <c r="AQ790" i="49"/>
  <c r="AN790" i="49"/>
  <c r="AM790" i="49"/>
  <c r="AL790" i="49"/>
  <c r="AK790" i="49"/>
  <c r="AJ790" i="49"/>
  <c r="AI790" i="49"/>
  <c r="AH790" i="49"/>
  <c r="AG790" i="49"/>
  <c r="AF790" i="49"/>
  <c r="AE790" i="49"/>
  <c r="AD790" i="49"/>
  <c r="AB790" i="49"/>
  <c r="AA790" i="49"/>
  <c r="Z790" i="49"/>
  <c r="Y790" i="49"/>
  <c r="X790" i="49"/>
  <c r="W790" i="49"/>
  <c r="V790" i="49"/>
  <c r="U790" i="49"/>
  <c r="T790" i="49"/>
  <c r="S790" i="49"/>
  <c r="R790" i="49"/>
  <c r="M790" i="49"/>
  <c r="L790" i="49"/>
  <c r="K790" i="49"/>
  <c r="I790" i="49"/>
  <c r="H790" i="49"/>
  <c r="G790" i="49"/>
  <c r="BZ789" i="49"/>
  <c r="BY789" i="49"/>
  <c r="BX789" i="49"/>
  <c r="BW789" i="49"/>
  <c r="BV789" i="49"/>
  <c r="BU789" i="49"/>
  <c r="BT789" i="49"/>
  <c r="BS789" i="49"/>
  <c r="BR789" i="49"/>
  <c r="BQ789" i="49"/>
  <c r="BP789" i="49"/>
  <c r="BM789" i="49"/>
  <c r="BL789" i="49"/>
  <c r="BK789" i="49"/>
  <c r="BJ789" i="49"/>
  <c r="BI789" i="49"/>
  <c r="BH789" i="49"/>
  <c r="BG789" i="49"/>
  <c r="BF789" i="49"/>
  <c r="BE789" i="49"/>
  <c r="BD789" i="49"/>
  <c r="BC789" i="49"/>
  <c r="BA789" i="49"/>
  <c r="AZ789" i="49"/>
  <c r="AY789" i="49"/>
  <c r="AX789" i="49"/>
  <c r="AW789" i="49"/>
  <c r="AV789" i="49"/>
  <c r="AU789" i="49"/>
  <c r="AT789" i="49"/>
  <c r="AS789" i="49"/>
  <c r="AR789" i="49"/>
  <c r="AQ789" i="49"/>
  <c r="AN789" i="49"/>
  <c r="AM789" i="49"/>
  <c r="AL789" i="49"/>
  <c r="AK789" i="49"/>
  <c r="AJ789" i="49"/>
  <c r="AI789" i="49"/>
  <c r="AH789" i="49"/>
  <c r="AG789" i="49"/>
  <c r="AF789" i="49"/>
  <c r="AE789" i="49"/>
  <c r="AD789" i="49"/>
  <c r="AB789" i="49"/>
  <c r="AA789" i="49"/>
  <c r="Z789" i="49"/>
  <c r="Y789" i="49"/>
  <c r="X789" i="49"/>
  <c r="W789" i="49"/>
  <c r="V789" i="49"/>
  <c r="U789" i="49"/>
  <c r="T789" i="49"/>
  <c r="S789" i="49"/>
  <c r="R789" i="49"/>
  <c r="M789" i="49"/>
  <c r="L789" i="49"/>
  <c r="K789" i="49"/>
  <c r="I789" i="49"/>
  <c r="H789" i="49"/>
  <c r="G789" i="49"/>
  <c r="BZ788" i="49"/>
  <c r="BY788" i="49"/>
  <c r="BX788" i="49"/>
  <c r="BW788" i="49"/>
  <c r="BV788" i="49"/>
  <c r="BU788" i="49"/>
  <c r="BT788" i="49"/>
  <c r="BS788" i="49"/>
  <c r="BR788" i="49"/>
  <c r="BQ788" i="49"/>
  <c r="BP788" i="49"/>
  <c r="BM788" i="49"/>
  <c r="BL788" i="49"/>
  <c r="BK788" i="49"/>
  <c r="BJ788" i="49"/>
  <c r="BI788" i="49"/>
  <c r="BH788" i="49"/>
  <c r="BG788" i="49"/>
  <c r="BF788" i="49"/>
  <c r="BE788" i="49"/>
  <c r="BD788" i="49"/>
  <c r="BC788" i="49"/>
  <c r="BA788" i="49"/>
  <c r="AZ788" i="49"/>
  <c r="AY788" i="49"/>
  <c r="AX788" i="49"/>
  <c r="AW788" i="49"/>
  <c r="AV788" i="49"/>
  <c r="AU788" i="49"/>
  <c r="AT788" i="49"/>
  <c r="AS788" i="49"/>
  <c r="AR788" i="49"/>
  <c r="AQ788" i="49"/>
  <c r="AN788" i="49"/>
  <c r="AM788" i="49"/>
  <c r="AL788" i="49"/>
  <c r="AK788" i="49"/>
  <c r="AJ788" i="49"/>
  <c r="AI788" i="49"/>
  <c r="AH788" i="49"/>
  <c r="AG788" i="49"/>
  <c r="AF788" i="49"/>
  <c r="AE788" i="49"/>
  <c r="AD788" i="49"/>
  <c r="AB788" i="49"/>
  <c r="AA788" i="49"/>
  <c r="Z788" i="49"/>
  <c r="Y788" i="49"/>
  <c r="X788" i="49"/>
  <c r="W788" i="49"/>
  <c r="V788" i="49"/>
  <c r="U788" i="49"/>
  <c r="T788" i="49"/>
  <c r="S788" i="49"/>
  <c r="R788" i="49"/>
  <c r="M788" i="49"/>
  <c r="L788" i="49"/>
  <c r="K788" i="49"/>
  <c r="I788" i="49"/>
  <c r="H788" i="49"/>
  <c r="G788" i="49"/>
  <c r="BZ787" i="49"/>
  <c r="BY787" i="49"/>
  <c r="BX787" i="49"/>
  <c r="BW787" i="49"/>
  <c r="BV787" i="49"/>
  <c r="BU787" i="49"/>
  <c r="BT787" i="49"/>
  <c r="BS787" i="49"/>
  <c r="BR787" i="49"/>
  <c r="BQ787" i="49"/>
  <c r="BP787" i="49"/>
  <c r="BM787" i="49"/>
  <c r="BL787" i="49"/>
  <c r="BK787" i="49"/>
  <c r="BJ787" i="49"/>
  <c r="BI787" i="49"/>
  <c r="BH787" i="49"/>
  <c r="BG787" i="49"/>
  <c r="BF787" i="49"/>
  <c r="BE787" i="49"/>
  <c r="BD787" i="49"/>
  <c r="BC787" i="49"/>
  <c r="BA787" i="49"/>
  <c r="AZ787" i="49"/>
  <c r="AY787" i="49"/>
  <c r="AX787" i="49"/>
  <c r="AW787" i="49"/>
  <c r="AV787" i="49"/>
  <c r="AU787" i="49"/>
  <c r="AT787" i="49"/>
  <c r="AS787" i="49"/>
  <c r="AR787" i="49"/>
  <c r="AQ787" i="49"/>
  <c r="AN787" i="49"/>
  <c r="AM787" i="49"/>
  <c r="AL787" i="49"/>
  <c r="AK787" i="49"/>
  <c r="AJ787" i="49"/>
  <c r="AI787" i="49"/>
  <c r="AH787" i="49"/>
  <c r="AG787" i="49"/>
  <c r="AF787" i="49"/>
  <c r="AE787" i="49"/>
  <c r="AD787" i="49"/>
  <c r="AB787" i="49"/>
  <c r="AA787" i="49"/>
  <c r="Z787" i="49"/>
  <c r="Y787" i="49"/>
  <c r="X787" i="49"/>
  <c r="W787" i="49"/>
  <c r="V787" i="49"/>
  <c r="U787" i="49"/>
  <c r="T787" i="49"/>
  <c r="S787" i="49"/>
  <c r="R787" i="49"/>
  <c r="M787" i="49"/>
  <c r="L787" i="49"/>
  <c r="K787" i="49"/>
  <c r="I787" i="49"/>
  <c r="H787" i="49"/>
  <c r="G787" i="49"/>
  <c r="BZ786" i="49"/>
  <c r="BY786" i="49"/>
  <c r="BX786" i="49"/>
  <c r="BW786" i="49"/>
  <c r="BV786" i="49"/>
  <c r="BU786" i="49"/>
  <c r="BT786" i="49"/>
  <c r="BS786" i="49"/>
  <c r="BR786" i="49"/>
  <c r="BQ786" i="49"/>
  <c r="BP786" i="49"/>
  <c r="BM786" i="49"/>
  <c r="BL786" i="49"/>
  <c r="BK786" i="49"/>
  <c r="BJ786" i="49"/>
  <c r="BI786" i="49"/>
  <c r="BH786" i="49"/>
  <c r="BG786" i="49"/>
  <c r="BF786" i="49"/>
  <c r="BE786" i="49"/>
  <c r="BD786" i="49"/>
  <c r="BC786" i="49"/>
  <c r="BA786" i="49"/>
  <c r="AZ786" i="49"/>
  <c r="AY786" i="49"/>
  <c r="AX786" i="49"/>
  <c r="AW786" i="49"/>
  <c r="AV786" i="49"/>
  <c r="AU786" i="49"/>
  <c r="AT786" i="49"/>
  <c r="AS786" i="49"/>
  <c r="AR786" i="49"/>
  <c r="AQ786" i="49"/>
  <c r="AN786" i="49"/>
  <c r="AM786" i="49"/>
  <c r="AL786" i="49"/>
  <c r="AK786" i="49"/>
  <c r="AJ786" i="49"/>
  <c r="AI786" i="49"/>
  <c r="AH786" i="49"/>
  <c r="AG786" i="49"/>
  <c r="AF786" i="49"/>
  <c r="AE786" i="49"/>
  <c r="AD786" i="49"/>
  <c r="AB786" i="49"/>
  <c r="AA786" i="49"/>
  <c r="Z786" i="49"/>
  <c r="Y786" i="49"/>
  <c r="X786" i="49"/>
  <c r="W786" i="49"/>
  <c r="V786" i="49"/>
  <c r="U786" i="49"/>
  <c r="T786" i="49"/>
  <c r="S786" i="49"/>
  <c r="R786" i="49"/>
  <c r="M786" i="49"/>
  <c r="L786" i="49"/>
  <c r="K786" i="49"/>
  <c r="I786" i="49"/>
  <c r="H786" i="49"/>
  <c r="G786" i="49"/>
  <c r="BZ785" i="49"/>
  <c r="BY785" i="49"/>
  <c r="BX785" i="49"/>
  <c r="BW785" i="49"/>
  <c r="BV785" i="49"/>
  <c r="BU785" i="49"/>
  <c r="BT785" i="49"/>
  <c r="BS785" i="49"/>
  <c r="BR785" i="49"/>
  <c r="BQ785" i="49"/>
  <c r="BP785" i="49"/>
  <c r="BM785" i="49"/>
  <c r="BL785" i="49"/>
  <c r="BK785" i="49"/>
  <c r="BJ785" i="49"/>
  <c r="BI785" i="49"/>
  <c r="BH785" i="49"/>
  <c r="BG785" i="49"/>
  <c r="BF785" i="49"/>
  <c r="BE785" i="49"/>
  <c r="BD785" i="49"/>
  <c r="BC785" i="49"/>
  <c r="BA785" i="49"/>
  <c r="AZ785" i="49"/>
  <c r="AY785" i="49"/>
  <c r="AX785" i="49"/>
  <c r="AW785" i="49"/>
  <c r="AV785" i="49"/>
  <c r="AU785" i="49"/>
  <c r="AT785" i="49"/>
  <c r="AS785" i="49"/>
  <c r="AR785" i="49"/>
  <c r="AQ785" i="49"/>
  <c r="AN785" i="49"/>
  <c r="AM785" i="49"/>
  <c r="AL785" i="49"/>
  <c r="AK785" i="49"/>
  <c r="AJ785" i="49"/>
  <c r="AI785" i="49"/>
  <c r="AH785" i="49"/>
  <c r="AG785" i="49"/>
  <c r="AF785" i="49"/>
  <c r="AE785" i="49"/>
  <c r="AD785" i="49"/>
  <c r="AB785" i="49"/>
  <c r="AA785" i="49"/>
  <c r="Z785" i="49"/>
  <c r="Y785" i="49"/>
  <c r="X785" i="49"/>
  <c r="W785" i="49"/>
  <c r="V785" i="49"/>
  <c r="U785" i="49"/>
  <c r="T785" i="49"/>
  <c r="S785" i="49"/>
  <c r="R785" i="49"/>
  <c r="M785" i="49"/>
  <c r="L785" i="49"/>
  <c r="K785" i="49"/>
  <c r="I785" i="49"/>
  <c r="H785" i="49"/>
  <c r="G785" i="49"/>
  <c r="BZ784" i="49"/>
  <c r="BY784" i="49"/>
  <c r="BX784" i="49"/>
  <c r="BW784" i="49"/>
  <c r="BV784" i="49"/>
  <c r="BU784" i="49"/>
  <c r="BT784" i="49"/>
  <c r="BS784" i="49"/>
  <c r="BR784" i="49"/>
  <c r="BQ784" i="49"/>
  <c r="BP784" i="49"/>
  <c r="BM784" i="49"/>
  <c r="BL784" i="49"/>
  <c r="BK784" i="49"/>
  <c r="BJ784" i="49"/>
  <c r="BI784" i="49"/>
  <c r="BH784" i="49"/>
  <c r="BG784" i="49"/>
  <c r="BF784" i="49"/>
  <c r="BE784" i="49"/>
  <c r="BD784" i="49"/>
  <c r="BC784" i="49"/>
  <c r="BA784" i="49"/>
  <c r="AZ784" i="49"/>
  <c r="AY784" i="49"/>
  <c r="AX784" i="49"/>
  <c r="AW784" i="49"/>
  <c r="AV784" i="49"/>
  <c r="AU784" i="49"/>
  <c r="AT784" i="49"/>
  <c r="AS784" i="49"/>
  <c r="AR784" i="49"/>
  <c r="AQ784" i="49"/>
  <c r="AN784" i="49"/>
  <c r="AM784" i="49"/>
  <c r="AL784" i="49"/>
  <c r="AK784" i="49"/>
  <c r="AJ784" i="49"/>
  <c r="AI784" i="49"/>
  <c r="AH784" i="49"/>
  <c r="AG784" i="49"/>
  <c r="AF784" i="49"/>
  <c r="AE784" i="49"/>
  <c r="AD784" i="49"/>
  <c r="AB784" i="49"/>
  <c r="AA784" i="49"/>
  <c r="Z784" i="49"/>
  <c r="Y784" i="49"/>
  <c r="X784" i="49"/>
  <c r="W784" i="49"/>
  <c r="V784" i="49"/>
  <c r="U784" i="49"/>
  <c r="T784" i="49"/>
  <c r="S784" i="49"/>
  <c r="R784" i="49"/>
  <c r="M784" i="49"/>
  <c r="L784" i="49"/>
  <c r="K784" i="49"/>
  <c r="I784" i="49"/>
  <c r="H784" i="49"/>
  <c r="G784" i="49"/>
  <c r="BZ783" i="49"/>
  <c r="BY783" i="49"/>
  <c r="BX783" i="49"/>
  <c r="BW783" i="49"/>
  <c r="BV783" i="49"/>
  <c r="BU783" i="49"/>
  <c r="BT783" i="49"/>
  <c r="BS783" i="49"/>
  <c r="BR783" i="49"/>
  <c r="BQ783" i="49"/>
  <c r="BP783" i="49"/>
  <c r="BM783" i="49"/>
  <c r="BL783" i="49"/>
  <c r="BK783" i="49"/>
  <c r="BJ783" i="49"/>
  <c r="BI783" i="49"/>
  <c r="BH783" i="49"/>
  <c r="BG783" i="49"/>
  <c r="BF783" i="49"/>
  <c r="BE783" i="49"/>
  <c r="BD783" i="49"/>
  <c r="BC783" i="49"/>
  <c r="BA783" i="49"/>
  <c r="AZ783" i="49"/>
  <c r="AY783" i="49"/>
  <c r="AX783" i="49"/>
  <c r="AW783" i="49"/>
  <c r="AV783" i="49"/>
  <c r="AU783" i="49"/>
  <c r="AT783" i="49"/>
  <c r="AS783" i="49"/>
  <c r="AR783" i="49"/>
  <c r="AQ783" i="49"/>
  <c r="AN783" i="49"/>
  <c r="AM783" i="49"/>
  <c r="AL783" i="49"/>
  <c r="AK783" i="49"/>
  <c r="AJ783" i="49"/>
  <c r="AI783" i="49"/>
  <c r="AH783" i="49"/>
  <c r="AG783" i="49"/>
  <c r="AF783" i="49"/>
  <c r="AE783" i="49"/>
  <c r="AD783" i="49"/>
  <c r="AB783" i="49"/>
  <c r="AA783" i="49"/>
  <c r="Z783" i="49"/>
  <c r="Y783" i="49"/>
  <c r="X783" i="49"/>
  <c r="W783" i="49"/>
  <c r="V783" i="49"/>
  <c r="U783" i="49"/>
  <c r="T783" i="49"/>
  <c r="S783" i="49"/>
  <c r="R783" i="49"/>
  <c r="M783" i="49"/>
  <c r="L783" i="49"/>
  <c r="K783" i="49"/>
  <c r="I783" i="49"/>
  <c r="H783" i="49"/>
  <c r="G783" i="49"/>
  <c r="BZ782" i="49"/>
  <c r="BY782" i="49"/>
  <c r="BX782" i="49"/>
  <c r="BW782" i="49"/>
  <c r="BV782" i="49"/>
  <c r="BU782" i="49"/>
  <c r="BT782" i="49"/>
  <c r="BS782" i="49"/>
  <c r="BR782" i="49"/>
  <c r="BQ782" i="49"/>
  <c r="BP782" i="49"/>
  <c r="BM782" i="49"/>
  <c r="BL782" i="49"/>
  <c r="BK782" i="49"/>
  <c r="BJ782" i="49"/>
  <c r="BI782" i="49"/>
  <c r="BH782" i="49"/>
  <c r="BG782" i="49"/>
  <c r="BF782" i="49"/>
  <c r="BE782" i="49"/>
  <c r="BD782" i="49"/>
  <c r="BC782" i="49"/>
  <c r="BA782" i="49"/>
  <c r="AZ782" i="49"/>
  <c r="AY782" i="49"/>
  <c r="AX782" i="49"/>
  <c r="AW782" i="49"/>
  <c r="AV782" i="49"/>
  <c r="AU782" i="49"/>
  <c r="AT782" i="49"/>
  <c r="AS782" i="49"/>
  <c r="AR782" i="49"/>
  <c r="AQ782" i="49"/>
  <c r="AN782" i="49"/>
  <c r="AM782" i="49"/>
  <c r="AL782" i="49"/>
  <c r="AK782" i="49"/>
  <c r="AJ782" i="49"/>
  <c r="AI782" i="49"/>
  <c r="AH782" i="49"/>
  <c r="AG782" i="49"/>
  <c r="AF782" i="49"/>
  <c r="AE782" i="49"/>
  <c r="AD782" i="49"/>
  <c r="AB782" i="49"/>
  <c r="AA782" i="49"/>
  <c r="Z782" i="49"/>
  <c r="Y782" i="49"/>
  <c r="X782" i="49"/>
  <c r="W782" i="49"/>
  <c r="V782" i="49"/>
  <c r="U782" i="49"/>
  <c r="T782" i="49"/>
  <c r="S782" i="49"/>
  <c r="R782" i="49"/>
  <c r="M782" i="49"/>
  <c r="L782" i="49"/>
  <c r="K782" i="49"/>
  <c r="I782" i="49"/>
  <c r="H782" i="49"/>
  <c r="G782" i="49"/>
  <c r="BZ781" i="49"/>
  <c r="BY781" i="49"/>
  <c r="BX781" i="49"/>
  <c r="BW781" i="49"/>
  <c r="BV781" i="49"/>
  <c r="BU781" i="49"/>
  <c r="BT781" i="49"/>
  <c r="BS781" i="49"/>
  <c r="BR781" i="49"/>
  <c r="BQ781" i="49"/>
  <c r="BP781" i="49"/>
  <c r="BM781" i="49"/>
  <c r="BL781" i="49"/>
  <c r="BK781" i="49"/>
  <c r="BJ781" i="49"/>
  <c r="BI781" i="49"/>
  <c r="BH781" i="49"/>
  <c r="BG781" i="49"/>
  <c r="BF781" i="49"/>
  <c r="BE781" i="49"/>
  <c r="BD781" i="49"/>
  <c r="BC781" i="49"/>
  <c r="BA781" i="49"/>
  <c r="AZ781" i="49"/>
  <c r="AY781" i="49"/>
  <c r="AX781" i="49"/>
  <c r="AW781" i="49"/>
  <c r="AV781" i="49"/>
  <c r="AU781" i="49"/>
  <c r="AT781" i="49"/>
  <c r="AS781" i="49"/>
  <c r="AR781" i="49"/>
  <c r="AQ781" i="49"/>
  <c r="AN781" i="49"/>
  <c r="AM781" i="49"/>
  <c r="AL781" i="49"/>
  <c r="AK781" i="49"/>
  <c r="AJ781" i="49"/>
  <c r="AI781" i="49"/>
  <c r="AH781" i="49"/>
  <c r="AG781" i="49"/>
  <c r="AF781" i="49"/>
  <c r="AE781" i="49"/>
  <c r="AD781" i="49"/>
  <c r="AB781" i="49"/>
  <c r="AA781" i="49"/>
  <c r="Z781" i="49"/>
  <c r="Y781" i="49"/>
  <c r="X781" i="49"/>
  <c r="W781" i="49"/>
  <c r="V781" i="49"/>
  <c r="U781" i="49"/>
  <c r="T781" i="49"/>
  <c r="S781" i="49"/>
  <c r="R781" i="49"/>
  <c r="M781" i="49"/>
  <c r="L781" i="49"/>
  <c r="K781" i="49"/>
  <c r="I781" i="49"/>
  <c r="H781" i="49"/>
  <c r="G781" i="49"/>
  <c r="BZ780" i="49"/>
  <c r="BY780" i="49"/>
  <c r="BX780" i="49"/>
  <c r="BW780" i="49"/>
  <c r="BV780" i="49"/>
  <c r="BU780" i="49"/>
  <c r="BT780" i="49"/>
  <c r="BS780" i="49"/>
  <c r="BR780" i="49"/>
  <c r="BQ780" i="49"/>
  <c r="BP780" i="49"/>
  <c r="BM780" i="49"/>
  <c r="BL780" i="49"/>
  <c r="BK780" i="49"/>
  <c r="BJ780" i="49"/>
  <c r="BI780" i="49"/>
  <c r="BH780" i="49"/>
  <c r="BG780" i="49"/>
  <c r="BF780" i="49"/>
  <c r="BE780" i="49"/>
  <c r="BD780" i="49"/>
  <c r="BC780" i="49"/>
  <c r="BA780" i="49"/>
  <c r="AZ780" i="49"/>
  <c r="AY780" i="49"/>
  <c r="AX780" i="49"/>
  <c r="AW780" i="49"/>
  <c r="AV780" i="49"/>
  <c r="AU780" i="49"/>
  <c r="AT780" i="49"/>
  <c r="AS780" i="49"/>
  <c r="AR780" i="49"/>
  <c r="AQ780" i="49"/>
  <c r="AN780" i="49"/>
  <c r="AM780" i="49"/>
  <c r="AL780" i="49"/>
  <c r="AK780" i="49"/>
  <c r="AJ780" i="49"/>
  <c r="AI780" i="49"/>
  <c r="AH780" i="49"/>
  <c r="AG780" i="49"/>
  <c r="AF780" i="49"/>
  <c r="AE780" i="49"/>
  <c r="AD780" i="49"/>
  <c r="AB780" i="49"/>
  <c r="AA780" i="49"/>
  <c r="Z780" i="49"/>
  <c r="Y780" i="49"/>
  <c r="X780" i="49"/>
  <c r="W780" i="49"/>
  <c r="V780" i="49"/>
  <c r="U780" i="49"/>
  <c r="T780" i="49"/>
  <c r="S780" i="49"/>
  <c r="R780" i="49"/>
  <c r="M780" i="49"/>
  <c r="L780" i="49"/>
  <c r="K780" i="49"/>
  <c r="I780" i="49"/>
  <c r="H780" i="49"/>
  <c r="G780" i="49"/>
  <c r="BZ779" i="49"/>
  <c r="BY779" i="49"/>
  <c r="BX779" i="49"/>
  <c r="BW779" i="49"/>
  <c r="BV779" i="49"/>
  <c r="BU779" i="49"/>
  <c r="BT779" i="49"/>
  <c r="BS779" i="49"/>
  <c r="BR779" i="49"/>
  <c r="BQ779" i="49"/>
  <c r="BP779" i="49"/>
  <c r="BM779" i="49"/>
  <c r="BL779" i="49"/>
  <c r="BK779" i="49"/>
  <c r="BJ779" i="49"/>
  <c r="BI779" i="49"/>
  <c r="BH779" i="49"/>
  <c r="BG779" i="49"/>
  <c r="BF779" i="49"/>
  <c r="BE779" i="49"/>
  <c r="BD779" i="49"/>
  <c r="BC779" i="49"/>
  <c r="BA779" i="49"/>
  <c r="AZ779" i="49"/>
  <c r="AY779" i="49"/>
  <c r="AX779" i="49"/>
  <c r="AW779" i="49"/>
  <c r="AV779" i="49"/>
  <c r="AU779" i="49"/>
  <c r="AT779" i="49"/>
  <c r="AS779" i="49"/>
  <c r="AR779" i="49"/>
  <c r="AQ779" i="49"/>
  <c r="AN779" i="49"/>
  <c r="AM779" i="49"/>
  <c r="AL779" i="49"/>
  <c r="AK779" i="49"/>
  <c r="AJ779" i="49"/>
  <c r="AI779" i="49"/>
  <c r="AH779" i="49"/>
  <c r="AG779" i="49"/>
  <c r="AF779" i="49"/>
  <c r="AE779" i="49"/>
  <c r="AD779" i="49"/>
  <c r="AB779" i="49"/>
  <c r="AA779" i="49"/>
  <c r="Z779" i="49"/>
  <c r="Y779" i="49"/>
  <c r="X779" i="49"/>
  <c r="W779" i="49"/>
  <c r="V779" i="49"/>
  <c r="U779" i="49"/>
  <c r="T779" i="49"/>
  <c r="S779" i="49"/>
  <c r="R779" i="49"/>
  <c r="M779" i="49"/>
  <c r="L779" i="49"/>
  <c r="K779" i="49"/>
  <c r="I779" i="49"/>
  <c r="H779" i="49"/>
  <c r="G779" i="49"/>
  <c r="BZ778" i="49"/>
  <c r="BY778" i="49"/>
  <c r="BX778" i="49"/>
  <c r="BW778" i="49"/>
  <c r="BV778" i="49"/>
  <c r="BU778" i="49"/>
  <c r="BT778" i="49"/>
  <c r="BS778" i="49"/>
  <c r="BR778" i="49"/>
  <c r="BQ778" i="49"/>
  <c r="BP778" i="49"/>
  <c r="BM778" i="49"/>
  <c r="BL778" i="49"/>
  <c r="BK778" i="49"/>
  <c r="BJ778" i="49"/>
  <c r="BI778" i="49"/>
  <c r="BH778" i="49"/>
  <c r="BG778" i="49"/>
  <c r="BF778" i="49"/>
  <c r="BE778" i="49"/>
  <c r="BD778" i="49"/>
  <c r="BC778" i="49"/>
  <c r="BA778" i="49"/>
  <c r="AZ778" i="49"/>
  <c r="AY778" i="49"/>
  <c r="AX778" i="49"/>
  <c r="AW778" i="49"/>
  <c r="AV778" i="49"/>
  <c r="AU778" i="49"/>
  <c r="AT778" i="49"/>
  <c r="AS778" i="49"/>
  <c r="AR778" i="49"/>
  <c r="AQ778" i="49"/>
  <c r="AN778" i="49"/>
  <c r="AM778" i="49"/>
  <c r="AL778" i="49"/>
  <c r="AK778" i="49"/>
  <c r="AJ778" i="49"/>
  <c r="AI778" i="49"/>
  <c r="AH778" i="49"/>
  <c r="AG778" i="49"/>
  <c r="AF778" i="49"/>
  <c r="AE778" i="49"/>
  <c r="AD778" i="49"/>
  <c r="AB778" i="49"/>
  <c r="AA778" i="49"/>
  <c r="Z778" i="49"/>
  <c r="Y778" i="49"/>
  <c r="X778" i="49"/>
  <c r="W778" i="49"/>
  <c r="V778" i="49"/>
  <c r="U778" i="49"/>
  <c r="T778" i="49"/>
  <c r="S778" i="49"/>
  <c r="R778" i="49"/>
  <c r="M778" i="49"/>
  <c r="L778" i="49"/>
  <c r="K778" i="49"/>
  <c r="I778" i="49"/>
  <c r="H778" i="49"/>
  <c r="G778" i="49"/>
  <c r="BZ777" i="49"/>
  <c r="BY777" i="49"/>
  <c r="BX777" i="49"/>
  <c r="BW777" i="49"/>
  <c r="BV777" i="49"/>
  <c r="BU777" i="49"/>
  <c r="BT777" i="49"/>
  <c r="BS777" i="49"/>
  <c r="BR777" i="49"/>
  <c r="BQ777" i="49"/>
  <c r="BP777" i="49"/>
  <c r="BM777" i="49"/>
  <c r="BL777" i="49"/>
  <c r="BK777" i="49"/>
  <c r="BJ777" i="49"/>
  <c r="BI777" i="49"/>
  <c r="BH777" i="49"/>
  <c r="BG777" i="49"/>
  <c r="BF777" i="49"/>
  <c r="BE777" i="49"/>
  <c r="BD777" i="49"/>
  <c r="BC777" i="49"/>
  <c r="BA777" i="49"/>
  <c r="AZ777" i="49"/>
  <c r="AY777" i="49"/>
  <c r="AX777" i="49"/>
  <c r="AW777" i="49"/>
  <c r="AV777" i="49"/>
  <c r="AU777" i="49"/>
  <c r="AT777" i="49"/>
  <c r="AS777" i="49"/>
  <c r="AR777" i="49"/>
  <c r="AQ777" i="49"/>
  <c r="AN777" i="49"/>
  <c r="AM777" i="49"/>
  <c r="AL777" i="49"/>
  <c r="AK777" i="49"/>
  <c r="AJ777" i="49"/>
  <c r="AI777" i="49"/>
  <c r="AH777" i="49"/>
  <c r="AG777" i="49"/>
  <c r="AF777" i="49"/>
  <c r="AE777" i="49"/>
  <c r="AD777" i="49"/>
  <c r="AB777" i="49"/>
  <c r="AA777" i="49"/>
  <c r="Z777" i="49"/>
  <c r="Y777" i="49"/>
  <c r="X777" i="49"/>
  <c r="W777" i="49"/>
  <c r="V777" i="49"/>
  <c r="U777" i="49"/>
  <c r="T777" i="49"/>
  <c r="S777" i="49"/>
  <c r="R777" i="49"/>
  <c r="M777" i="49"/>
  <c r="L777" i="49"/>
  <c r="K777" i="49"/>
  <c r="I777" i="49"/>
  <c r="H777" i="49"/>
  <c r="G777" i="49"/>
  <c r="BZ776" i="49"/>
  <c r="BY776" i="49"/>
  <c r="BX776" i="49"/>
  <c r="BW776" i="49"/>
  <c r="BV776" i="49"/>
  <c r="BU776" i="49"/>
  <c r="BT776" i="49"/>
  <c r="BS776" i="49"/>
  <c r="BR776" i="49"/>
  <c r="BQ776" i="49"/>
  <c r="BP776" i="49"/>
  <c r="BM776" i="49"/>
  <c r="BL776" i="49"/>
  <c r="BK776" i="49"/>
  <c r="BJ776" i="49"/>
  <c r="BI776" i="49"/>
  <c r="BH776" i="49"/>
  <c r="BG776" i="49"/>
  <c r="BF776" i="49"/>
  <c r="BE776" i="49"/>
  <c r="BD776" i="49"/>
  <c r="BC776" i="49"/>
  <c r="BA776" i="49"/>
  <c r="AZ776" i="49"/>
  <c r="AY776" i="49"/>
  <c r="AX776" i="49"/>
  <c r="AW776" i="49"/>
  <c r="AV776" i="49"/>
  <c r="AU776" i="49"/>
  <c r="AT776" i="49"/>
  <c r="AS776" i="49"/>
  <c r="AR776" i="49"/>
  <c r="AQ776" i="49"/>
  <c r="AN776" i="49"/>
  <c r="AM776" i="49"/>
  <c r="AL776" i="49"/>
  <c r="AK776" i="49"/>
  <c r="AJ776" i="49"/>
  <c r="AI776" i="49"/>
  <c r="AH776" i="49"/>
  <c r="AG776" i="49"/>
  <c r="AF776" i="49"/>
  <c r="AE776" i="49"/>
  <c r="AD776" i="49"/>
  <c r="AB776" i="49"/>
  <c r="AA776" i="49"/>
  <c r="Z776" i="49"/>
  <c r="Y776" i="49"/>
  <c r="X776" i="49"/>
  <c r="W776" i="49"/>
  <c r="V776" i="49"/>
  <c r="U776" i="49"/>
  <c r="T776" i="49"/>
  <c r="S776" i="49"/>
  <c r="R776" i="49"/>
  <c r="M776" i="49"/>
  <c r="L776" i="49"/>
  <c r="K776" i="49"/>
  <c r="I776" i="49"/>
  <c r="H776" i="49"/>
  <c r="G776" i="49"/>
  <c r="BZ775" i="49"/>
  <c r="BY775" i="49"/>
  <c r="BX775" i="49"/>
  <c r="BW775" i="49"/>
  <c r="BV775" i="49"/>
  <c r="BU775" i="49"/>
  <c r="BT775" i="49"/>
  <c r="BS775" i="49"/>
  <c r="BR775" i="49"/>
  <c r="BQ775" i="49"/>
  <c r="BP775" i="49"/>
  <c r="BM775" i="49"/>
  <c r="BL775" i="49"/>
  <c r="BK775" i="49"/>
  <c r="BJ775" i="49"/>
  <c r="BI775" i="49"/>
  <c r="BH775" i="49"/>
  <c r="BG775" i="49"/>
  <c r="BF775" i="49"/>
  <c r="BE775" i="49"/>
  <c r="BD775" i="49"/>
  <c r="BC775" i="49"/>
  <c r="BA775" i="49"/>
  <c r="AZ775" i="49"/>
  <c r="AY775" i="49"/>
  <c r="AX775" i="49"/>
  <c r="AW775" i="49"/>
  <c r="AV775" i="49"/>
  <c r="AU775" i="49"/>
  <c r="AT775" i="49"/>
  <c r="AS775" i="49"/>
  <c r="AR775" i="49"/>
  <c r="AQ775" i="49"/>
  <c r="AN775" i="49"/>
  <c r="AM775" i="49"/>
  <c r="AL775" i="49"/>
  <c r="AK775" i="49"/>
  <c r="AJ775" i="49"/>
  <c r="AI775" i="49"/>
  <c r="AH775" i="49"/>
  <c r="AG775" i="49"/>
  <c r="AF775" i="49"/>
  <c r="AE775" i="49"/>
  <c r="AD775" i="49"/>
  <c r="AB775" i="49"/>
  <c r="AA775" i="49"/>
  <c r="Z775" i="49"/>
  <c r="Y775" i="49"/>
  <c r="X775" i="49"/>
  <c r="W775" i="49"/>
  <c r="V775" i="49"/>
  <c r="U775" i="49"/>
  <c r="T775" i="49"/>
  <c r="S775" i="49"/>
  <c r="R775" i="49"/>
  <c r="M775" i="49"/>
  <c r="L775" i="49"/>
  <c r="K775" i="49"/>
  <c r="I775" i="49"/>
  <c r="H775" i="49"/>
  <c r="G775" i="49"/>
  <c r="BZ774" i="49"/>
  <c r="BY774" i="49"/>
  <c r="BX774" i="49"/>
  <c r="BW774" i="49"/>
  <c r="BV774" i="49"/>
  <c r="BU774" i="49"/>
  <c r="BT774" i="49"/>
  <c r="BS774" i="49"/>
  <c r="BR774" i="49"/>
  <c r="BQ774" i="49"/>
  <c r="BP774" i="49"/>
  <c r="BM774" i="49"/>
  <c r="BL774" i="49"/>
  <c r="BK774" i="49"/>
  <c r="BJ774" i="49"/>
  <c r="BI774" i="49"/>
  <c r="BH774" i="49"/>
  <c r="BG774" i="49"/>
  <c r="BF774" i="49"/>
  <c r="BE774" i="49"/>
  <c r="BD774" i="49"/>
  <c r="BC774" i="49"/>
  <c r="BA774" i="49"/>
  <c r="AZ774" i="49"/>
  <c r="AY774" i="49"/>
  <c r="AX774" i="49"/>
  <c r="AW774" i="49"/>
  <c r="AV774" i="49"/>
  <c r="AU774" i="49"/>
  <c r="AT774" i="49"/>
  <c r="AS774" i="49"/>
  <c r="AR774" i="49"/>
  <c r="AQ774" i="49"/>
  <c r="AN774" i="49"/>
  <c r="AM774" i="49"/>
  <c r="AL774" i="49"/>
  <c r="AK774" i="49"/>
  <c r="AJ774" i="49"/>
  <c r="AI774" i="49"/>
  <c r="AH774" i="49"/>
  <c r="AG774" i="49"/>
  <c r="AF774" i="49"/>
  <c r="AE774" i="49"/>
  <c r="AD774" i="49"/>
  <c r="AB774" i="49"/>
  <c r="AA774" i="49"/>
  <c r="Z774" i="49"/>
  <c r="Y774" i="49"/>
  <c r="X774" i="49"/>
  <c r="W774" i="49"/>
  <c r="V774" i="49"/>
  <c r="U774" i="49"/>
  <c r="T774" i="49"/>
  <c r="S774" i="49"/>
  <c r="R774" i="49"/>
  <c r="M774" i="49"/>
  <c r="L774" i="49"/>
  <c r="K774" i="49"/>
  <c r="I774" i="49"/>
  <c r="H774" i="49"/>
  <c r="G774" i="49"/>
  <c r="BZ773" i="49"/>
  <c r="BY773" i="49"/>
  <c r="BX773" i="49"/>
  <c r="BW773" i="49"/>
  <c r="BV773" i="49"/>
  <c r="BU773" i="49"/>
  <c r="BT773" i="49"/>
  <c r="BS773" i="49"/>
  <c r="BR773" i="49"/>
  <c r="BQ773" i="49"/>
  <c r="BP773" i="49"/>
  <c r="BM773" i="49"/>
  <c r="BL773" i="49"/>
  <c r="BK773" i="49"/>
  <c r="BJ773" i="49"/>
  <c r="BI773" i="49"/>
  <c r="BH773" i="49"/>
  <c r="BG773" i="49"/>
  <c r="BF773" i="49"/>
  <c r="BE773" i="49"/>
  <c r="BD773" i="49"/>
  <c r="BC773" i="49"/>
  <c r="BA773" i="49"/>
  <c r="AZ773" i="49"/>
  <c r="AY773" i="49"/>
  <c r="AX773" i="49"/>
  <c r="AW773" i="49"/>
  <c r="AV773" i="49"/>
  <c r="AU773" i="49"/>
  <c r="AT773" i="49"/>
  <c r="AS773" i="49"/>
  <c r="AR773" i="49"/>
  <c r="AQ773" i="49"/>
  <c r="AN773" i="49"/>
  <c r="AM773" i="49"/>
  <c r="AL773" i="49"/>
  <c r="AK773" i="49"/>
  <c r="AJ773" i="49"/>
  <c r="AI773" i="49"/>
  <c r="AH773" i="49"/>
  <c r="AG773" i="49"/>
  <c r="AF773" i="49"/>
  <c r="AE773" i="49"/>
  <c r="AD773" i="49"/>
  <c r="AB773" i="49"/>
  <c r="AA773" i="49"/>
  <c r="Z773" i="49"/>
  <c r="Y773" i="49"/>
  <c r="X773" i="49"/>
  <c r="W773" i="49"/>
  <c r="V773" i="49"/>
  <c r="U773" i="49"/>
  <c r="T773" i="49"/>
  <c r="S773" i="49"/>
  <c r="R773" i="49"/>
  <c r="M773" i="49"/>
  <c r="L773" i="49"/>
  <c r="K773" i="49"/>
  <c r="I773" i="49"/>
  <c r="H773" i="49"/>
  <c r="G773" i="49"/>
  <c r="BZ772" i="49"/>
  <c r="BY772" i="49"/>
  <c r="BX772" i="49"/>
  <c r="BW772" i="49"/>
  <c r="BV772" i="49"/>
  <c r="BU772" i="49"/>
  <c r="BT772" i="49"/>
  <c r="BS772" i="49"/>
  <c r="BR772" i="49"/>
  <c r="BQ772" i="49"/>
  <c r="BP772" i="49"/>
  <c r="BM772" i="49"/>
  <c r="BL772" i="49"/>
  <c r="BK772" i="49"/>
  <c r="BJ772" i="49"/>
  <c r="BI772" i="49"/>
  <c r="BH772" i="49"/>
  <c r="BG772" i="49"/>
  <c r="BF772" i="49"/>
  <c r="BE772" i="49"/>
  <c r="BD772" i="49"/>
  <c r="BC772" i="49"/>
  <c r="BA772" i="49"/>
  <c r="AZ772" i="49"/>
  <c r="AY772" i="49"/>
  <c r="AX772" i="49"/>
  <c r="AW772" i="49"/>
  <c r="AV772" i="49"/>
  <c r="AU772" i="49"/>
  <c r="AT772" i="49"/>
  <c r="AS772" i="49"/>
  <c r="AR772" i="49"/>
  <c r="AQ772" i="49"/>
  <c r="AN772" i="49"/>
  <c r="AM772" i="49"/>
  <c r="AL772" i="49"/>
  <c r="AK772" i="49"/>
  <c r="AJ772" i="49"/>
  <c r="AI772" i="49"/>
  <c r="AH772" i="49"/>
  <c r="AG772" i="49"/>
  <c r="AF772" i="49"/>
  <c r="AE772" i="49"/>
  <c r="AD772" i="49"/>
  <c r="AB772" i="49"/>
  <c r="AA772" i="49"/>
  <c r="Z772" i="49"/>
  <c r="Y772" i="49"/>
  <c r="X772" i="49"/>
  <c r="W772" i="49"/>
  <c r="V772" i="49"/>
  <c r="U772" i="49"/>
  <c r="T772" i="49"/>
  <c r="S772" i="49"/>
  <c r="R772" i="49"/>
  <c r="M772" i="49"/>
  <c r="L772" i="49"/>
  <c r="K772" i="49"/>
  <c r="I772" i="49"/>
  <c r="H772" i="49"/>
  <c r="G772" i="49"/>
  <c r="BZ771" i="49"/>
  <c r="BY771" i="49"/>
  <c r="BX771" i="49"/>
  <c r="BW771" i="49"/>
  <c r="BV771" i="49"/>
  <c r="BU771" i="49"/>
  <c r="BT771" i="49"/>
  <c r="BS771" i="49"/>
  <c r="BR771" i="49"/>
  <c r="BQ771" i="49"/>
  <c r="BP771" i="49"/>
  <c r="BM771" i="49"/>
  <c r="BL771" i="49"/>
  <c r="BK771" i="49"/>
  <c r="BJ771" i="49"/>
  <c r="BI771" i="49"/>
  <c r="BH771" i="49"/>
  <c r="BG771" i="49"/>
  <c r="BF771" i="49"/>
  <c r="BE771" i="49"/>
  <c r="BD771" i="49"/>
  <c r="BC771" i="49"/>
  <c r="BA771" i="49"/>
  <c r="AZ771" i="49"/>
  <c r="AY771" i="49"/>
  <c r="AX771" i="49"/>
  <c r="AW771" i="49"/>
  <c r="AV771" i="49"/>
  <c r="AU771" i="49"/>
  <c r="AT771" i="49"/>
  <c r="AS771" i="49"/>
  <c r="AR771" i="49"/>
  <c r="AQ771" i="49"/>
  <c r="AN771" i="49"/>
  <c r="AM771" i="49"/>
  <c r="AL771" i="49"/>
  <c r="AK771" i="49"/>
  <c r="AJ771" i="49"/>
  <c r="AI771" i="49"/>
  <c r="AH771" i="49"/>
  <c r="AG771" i="49"/>
  <c r="AF771" i="49"/>
  <c r="AE771" i="49"/>
  <c r="AD771" i="49"/>
  <c r="AB771" i="49"/>
  <c r="AA771" i="49"/>
  <c r="Z771" i="49"/>
  <c r="Y771" i="49"/>
  <c r="X771" i="49"/>
  <c r="W771" i="49"/>
  <c r="V771" i="49"/>
  <c r="U771" i="49"/>
  <c r="T771" i="49"/>
  <c r="S771" i="49"/>
  <c r="R771" i="49"/>
  <c r="M771" i="49"/>
  <c r="L771" i="49"/>
  <c r="K771" i="49"/>
  <c r="I771" i="49"/>
  <c r="H771" i="49"/>
  <c r="G771" i="49"/>
  <c r="BZ770" i="49"/>
  <c r="BY770" i="49"/>
  <c r="BX770" i="49"/>
  <c r="BW770" i="49"/>
  <c r="BV770" i="49"/>
  <c r="BU770" i="49"/>
  <c r="BT770" i="49"/>
  <c r="BS770" i="49"/>
  <c r="BR770" i="49"/>
  <c r="BQ770" i="49"/>
  <c r="BP770" i="49"/>
  <c r="BM770" i="49"/>
  <c r="BL770" i="49"/>
  <c r="BK770" i="49"/>
  <c r="BJ770" i="49"/>
  <c r="BI770" i="49"/>
  <c r="BH770" i="49"/>
  <c r="BG770" i="49"/>
  <c r="BF770" i="49"/>
  <c r="BE770" i="49"/>
  <c r="BD770" i="49"/>
  <c r="BC770" i="49"/>
  <c r="BA770" i="49"/>
  <c r="AZ770" i="49"/>
  <c r="AY770" i="49"/>
  <c r="AX770" i="49"/>
  <c r="AW770" i="49"/>
  <c r="AV770" i="49"/>
  <c r="AU770" i="49"/>
  <c r="AT770" i="49"/>
  <c r="AS770" i="49"/>
  <c r="AR770" i="49"/>
  <c r="AQ770" i="49"/>
  <c r="AN770" i="49"/>
  <c r="AM770" i="49"/>
  <c r="AL770" i="49"/>
  <c r="AK770" i="49"/>
  <c r="AJ770" i="49"/>
  <c r="AI770" i="49"/>
  <c r="AH770" i="49"/>
  <c r="AG770" i="49"/>
  <c r="AF770" i="49"/>
  <c r="AE770" i="49"/>
  <c r="AD770" i="49"/>
  <c r="AB770" i="49"/>
  <c r="AA770" i="49"/>
  <c r="Z770" i="49"/>
  <c r="Y770" i="49"/>
  <c r="X770" i="49"/>
  <c r="W770" i="49"/>
  <c r="V770" i="49"/>
  <c r="U770" i="49"/>
  <c r="T770" i="49"/>
  <c r="S770" i="49"/>
  <c r="R770" i="49"/>
  <c r="M770" i="49"/>
  <c r="L770" i="49"/>
  <c r="K770" i="49"/>
  <c r="I770" i="49"/>
  <c r="H770" i="49"/>
  <c r="G770" i="49"/>
  <c r="BZ769" i="49"/>
  <c r="BY769" i="49"/>
  <c r="BX769" i="49"/>
  <c r="BW769" i="49"/>
  <c r="BV769" i="49"/>
  <c r="BU769" i="49"/>
  <c r="BT769" i="49"/>
  <c r="BS769" i="49"/>
  <c r="BR769" i="49"/>
  <c r="BQ769" i="49"/>
  <c r="BP769" i="49"/>
  <c r="BM769" i="49"/>
  <c r="BL769" i="49"/>
  <c r="BK769" i="49"/>
  <c r="BJ769" i="49"/>
  <c r="BI769" i="49"/>
  <c r="BH769" i="49"/>
  <c r="BG769" i="49"/>
  <c r="BF769" i="49"/>
  <c r="BE769" i="49"/>
  <c r="BD769" i="49"/>
  <c r="BC769" i="49"/>
  <c r="BA769" i="49"/>
  <c r="AZ769" i="49"/>
  <c r="AY769" i="49"/>
  <c r="AX769" i="49"/>
  <c r="AW769" i="49"/>
  <c r="AV769" i="49"/>
  <c r="AU769" i="49"/>
  <c r="AT769" i="49"/>
  <c r="AS769" i="49"/>
  <c r="AR769" i="49"/>
  <c r="AQ769" i="49"/>
  <c r="AN769" i="49"/>
  <c r="AM769" i="49"/>
  <c r="AL769" i="49"/>
  <c r="AK769" i="49"/>
  <c r="AJ769" i="49"/>
  <c r="AI769" i="49"/>
  <c r="AH769" i="49"/>
  <c r="AG769" i="49"/>
  <c r="AF769" i="49"/>
  <c r="AE769" i="49"/>
  <c r="AD769" i="49"/>
  <c r="AB769" i="49"/>
  <c r="AA769" i="49"/>
  <c r="Z769" i="49"/>
  <c r="Y769" i="49"/>
  <c r="X769" i="49"/>
  <c r="W769" i="49"/>
  <c r="V769" i="49"/>
  <c r="U769" i="49"/>
  <c r="T769" i="49"/>
  <c r="S769" i="49"/>
  <c r="R769" i="49"/>
  <c r="M769" i="49"/>
  <c r="L769" i="49"/>
  <c r="K769" i="49"/>
  <c r="I769" i="49"/>
  <c r="H769" i="49"/>
  <c r="G769" i="49"/>
  <c r="BZ768" i="49"/>
  <c r="BY768" i="49"/>
  <c r="BX768" i="49"/>
  <c r="BW768" i="49"/>
  <c r="BV768" i="49"/>
  <c r="BU768" i="49"/>
  <c r="BT768" i="49"/>
  <c r="BS768" i="49"/>
  <c r="BR768" i="49"/>
  <c r="BQ768" i="49"/>
  <c r="BP768" i="49"/>
  <c r="BM768" i="49"/>
  <c r="BL768" i="49"/>
  <c r="BK768" i="49"/>
  <c r="BJ768" i="49"/>
  <c r="BI768" i="49"/>
  <c r="BH768" i="49"/>
  <c r="BG768" i="49"/>
  <c r="BF768" i="49"/>
  <c r="BE768" i="49"/>
  <c r="BD768" i="49"/>
  <c r="BC768" i="49"/>
  <c r="BA768" i="49"/>
  <c r="AZ768" i="49"/>
  <c r="AY768" i="49"/>
  <c r="AX768" i="49"/>
  <c r="AW768" i="49"/>
  <c r="AV768" i="49"/>
  <c r="AU768" i="49"/>
  <c r="AT768" i="49"/>
  <c r="AS768" i="49"/>
  <c r="AR768" i="49"/>
  <c r="AQ768" i="49"/>
  <c r="AN768" i="49"/>
  <c r="AM768" i="49"/>
  <c r="AL768" i="49"/>
  <c r="AK768" i="49"/>
  <c r="AJ768" i="49"/>
  <c r="AI768" i="49"/>
  <c r="AH768" i="49"/>
  <c r="AG768" i="49"/>
  <c r="AF768" i="49"/>
  <c r="AE768" i="49"/>
  <c r="AD768" i="49"/>
  <c r="AB768" i="49"/>
  <c r="AA768" i="49"/>
  <c r="Z768" i="49"/>
  <c r="Y768" i="49"/>
  <c r="X768" i="49"/>
  <c r="W768" i="49"/>
  <c r="V768" i="49"/>
  <c r="U768" i="49"/>
  <c r="T768" i="49"/>
  <c r="S768" i="49"/>
  <c r="R768" i="49"/>
  <c r="M768" i="49"/>
  <c r="L768" i="49"/>
  <c r="K768" i="49"/>
  <c r="I768" i="49"/>
  <c r="H768" i="49"/>
  <c r="G768" i="49"/>
  <c r="BZ767" i="49"/>
  <c r="BY767" i="49"/>
  <c r="BX767" i="49"/>
  <c r="BW767" i="49"/>
  <c r="BV767" i="49"/>
  <c r="BU767" i="49"/>
  <c r="BT767" i="49"/>
  <c r="BS767" i="49"/>
  <c r="BR767" i="49"/>
  <c r="BQ767" i="49"/>
  <c r="BP767" i="49"/>
  <c r="BM767" i="49"/>
  <c r="BL767" i="49"/>
  <c r="BK767" i="49"/>
  <c r="BJ767" i="49"/>
  <c r="BI767" i="49"/>
  <c r="BH767" i="49"/>
  <c r="BG767" i="49"/>
  <c r="BF767" i="49"/>
  <c r="BE767" i="49"/>
  <c r="BD767" i="49"/>
  <c r="BC767" i="49"/>
  <c r="BA767" i="49"/>
  <c r="AZ767" i="49"/>
  <c r="AY767" i="49"/>
  <c r="AX767" i="49"/>
  <c r="AW767" i="49"/>
  <c r="AV767" i="49"/>
  <c r="AU767" i="49"/>
  <c r="AT767" i="49"/>
  <c r="AS767" i="49"/>
  <c r="AR767" i="49"/>
  <c r="AQ767" i="49"/>
  <c r="AN767" i="49"/>
  <c r="AM767" i="49"/>
  <c r="AL767" i="49"/>
  <c r="AK767" i="49"/>
  <c r="AJ767" i="49"/>
  <c r="AI767" i="49"/>
  <c r="AH767" i="49"/>
  <c r="AG767" i="49"/>
  <c r="AF767" i="49"/>
  <c r="AE767" i="49"/>
  <c r="AD767" i="49"/>
  <c r="AB767" i="49"/>
  <c r="AA767" i="49"/>
  <c r="Z767" i="49"/>
  <c r="Y767" i="49"/>
  <c r="X767" i="49"/>
  <c r="W767" i="49"/>
  <c r="V767" i="49"/>
  <c r="U767" i="49"/>
  <c r="T767" i="49"/>
  <c r="S767" i="49"/>
  <c r="R767" i="49"/>
  <c r="M767" i="49"/>
  <c r="L767" i="49"/>
  <c r="K767" i="49"/>
  <c r="I767" i="49"/>
  <c r="H767" i="49"/>
  <c r="G767" i="49"/>
  <c r="BZ766" i="49"/>
  <c r="BY766" i="49"/>
  <c r="BX766" i="49"/>
  <c r="BW766" i="49"/>
  <c r="BV766" i="49"/>
  <c r="BU766" i="49"/>
  <c r="BT766" i="49"/>
  <c r="BS766" i="49"/>
  <c r="BR766" i="49"/>
  <c r="BQ766" i="49"/>
  <c r="BP766" i="49"/>
  <c r="BM766" i="49"/>
  <c r="BL766" i="49"/>
  <c r="BK766" i="49"/>
  <c r="BJ766" i="49"/>
  <c r="BI766" i="49"/>
  <c r="BH766" i="49"/>
  <c r="BG766" i="49"/>
  <c r="BF766" i="49"/>
  <c r="BE766" i="49"/>
  <c r="BD766" i="49"/>
  <c r="BC766" i="49"/>
  <c r="BA766" i="49"/>
  <c r="AZ766" i="49"/>
  <c r="AY766" i="49"/>
  <c r="AX766" i="49"/>
  <c r="AW766" i="49"/>
  <c r="AV766" i="49"/>
  <c r="AU766" i="49"/>
  <c r="AT766" i="49"/>
  <c r="AS766" i="49"/>
  <c r="AR766" i="49"/>
  <c r="AQ766" i="49"/>
  <c r="AN766" i="49"/>
  <c r="AM766" i="49"/>
  <c r="AL766" i="49"/>
  <c r="AK766" i="49"/>
  <c r="AJ766" i="49"/>
  <c r="AI766" i="49"/>
  <c r="AH766" i="49"/>
  <c r="AG766" i="49"/>
  <c r="AF766" i="49"/>
  <c r="AE766" i="49"/>
  <c r="AD766" i="49"/>
  <c r="AB766" i="49"/>
  <c r="AA766" i="49"/>
  <c r="Z766" i="49"/>
  <c r="Y766" i="49"/>
  <c r="X766" i="49"/>
  <c r="W766" i="49"/>
  <c r="V766" i="49"/>
  <c r="U766" i="49"/>
  <c r="T766" i="49"/>
  <c r="S766" i="49"/>
  <c r="R766" i="49"/>
  <c r="M766" i="49"/>
  <c r="L766" i="49"/>
  <c r="K766" i="49"/>
  <c r="I766" i="49"/>
  <c r="H766" i="49"/>
  <c r="G766" i="49"/>
  <c r="BZ765" i="49"/>
  <c r="BY765" i="49"/>
  <c r="BX765" i="49"/>
  <c r="BW765" i="49"/>
  <c r="BV765" i="49"/>
  <c r="BU765" i="49"/>
  <c r="BT765" i="49"/>
  <c r="BS765" i="49"/>
  <c r="BR765" i="49"/>
  <c r="BQ765" i="49"/>
  <c r="BP765" i="49"/>
  <c r="BM765" i="49"/>
  <c r="BL765" i="49"/>
  <c r="BK765" i="49"/>
  <c r="BJ765" i="49"/>
  <c r="BI765" i="49"/>
  <c r="BH765" i="49"/>
  <c r="BG765" i="49"/>
  <c r="BF765" i="49"/>
  <c r="BE765" i="49"/>
  <c r="BD765" i="49"/>
  <c r="BC765" i="49"/>
  <c r="BA765" i="49"/>
  <c r="AZ765" i="49"/>
  <c r="AY765" i="49"/>
  <c r="AX765" i="49"/>
  <c r="AW765" i="49"/>
  <c r="AV765" i="49"/>
  <c r="AU765" i="49"/>
  <c r="AT765" i="49"/>
  <c r="AS765" i="49"/>
  <c r="AR765" i="49"/>
  <c r="AQ765" i="49"/>
  <c r="AN765" i="49"/>
  <c r="AM765" i="49"/>
  <c r="AL765" i="49"/>
  <c r="AK765" i="49"/>
  <c r="AJ765" i="49"/>
  <c r="AI765" i="49"/>
  <c r="AH765" i="49"/>
  <c r="AG765" i="49"/>
  <c r="AF765" i="49"/>
  <c r="AE765" i="49"/>
  <c r="AD765" i="49"/>
  <c r="AB765" i="49"/>
  <c r="AA765" i="49"/>
  <c r="Z765" i="49"/>
  <c r="Y765" i="49"/>
  <c r="X765" i="49"/>
  <c r="W765" i="49"/>
  <c r="V765" i="49"/>
  <c r="U765" i="49"/>
  <c r="T765" i="49"/>
  <c r="S765" i="49"/>
  <c r="R765" i="49"/>
  <c r="M765" i="49"/>
  <c r="L765" i="49"/>
  <c r="K765" i="49"/>
  <c r="I765" i="49"/>
  <c r="H765" i="49"/>
  <c r="G765" i="49"/>
  <c r="BZ764" i="49"/>
  <c r="BY764" i="49"/>
  <c r="BX764" i="49"/>
  <c r="BW764" i="49"/>
  <c r="BV764" i="49"/>
  <c r="BU764" i="49"/>
  <c r="BT764" i="49"/>
  <c r="BS764" i="49"/>
  <c r="BR764" i="49"/>
  <c r="BQ764" i="49"/>
  <c r="BP764" i="49"/>
  <c r="BM764" i="49"/>
  <c r="BL764" i="49"/>
  <c r="BK764" i="49"/>
  <c r="BJ764" i="49"/>
  <c r="BI764" i="49"/>
  <c r="BH764" i="49"/>
  <c r="BG764" i="49"/>
  <c r="BF764" i="49"/>
  <c r="BE764" i="49"/>
  <c r="BD764" i="49"/>
  <c r="BC764" i="49"/>
  <c r="BA764" i="49"/>
  <c r="AZ764" i="49"/>
  <c r="AY764" i="49"/>
  <c r="AX764" i="49"/>
  <c r="AW764" i="49"/>
  <c r="AV764" i="49"/>
  <c r="AU764" i="49"/>
  <c r="AT764" i="49"/>
  <c r="AS764" i="49"/>
  <c r="AR764" i="49"/>
  <c r="AQ764" i="49"/>
  <c r="AN764" i="49"/>
  <c r="AM764" i="49"/>
  <c r="AL764" i="49"/>
  <c r="AK764" i="49"/>
  <c r="AJ764" i="49"/>
  <c r="AI764" i="49"/>
  <c r="AH764" i="49"/>
  <c r="AG764" i="49"/>
  <c r="AF764" i="49"/>
  <c r="AE764" i="49"/>
  <c r="AD764" i="49"/>
  <c r="AB764" i="49"/>
  <c r="AA764" i="49"/>
  <c r="Z764" i="49"/>
  <c r="Y764" i="49"/>
  <c r="X764" i="49"/>
  <c r="W764" i="49"/>
  <c r="V764" i="49"/>
  <c r="U764" i="49"/>
  <c r="T764" i="49"/>
  <c r="S764" i="49"/>
  <c r="R764" i="49"/>
  <c r="M764" i="49"/>
  <c r="L764" i="49"/>
  <c r="K764" i="49"/>
  <c r="I764" i="49"/>
  <c r="H764" i="49"/>
  <c r="G764" i="49"/>
  <c r="BZ763" i="49"/>
  <c r="BY763" i="49"/>
  <c r="BX763" i="49"/>
  <c r="BW763" i="49"/>
  <c r="BV763" i="49"/>
  <c r="BU763" i="49"/>
  <c r="BT763" i="49"/>
  <c r="BS763" i="49"/>
  <c r="BR763" i="49"/>
  <c r="BQ763" i="49"/>
  <c r="BP763" i="49"/>
  <c r="BM763" i="49"/>
  <c r="BL763" i="49"/>
  <c r="BK763" i="49"/>
  <c r="BJ763" i="49"/>
  <c r="BI763" i="49"/>
  <c r="BH763" i="49"/>
  <c r="BG763" i="49"/>
  <c r="BF763" i="49"/>
  <c r="BE763" i="49"/>
  <c r="BD763" i="49"/>
  <c r="BC763" i="49"/>
  <c r="BA763" i="49"/>
  <c r="AZ763" i="49"/>
  <c r="AY763" i="49"/>
  <c r="AX763" i="49"/>
  <c r="AW763" i="49"/>
  <c r="AV763" i="49"/>
  <c r="AU763" i="49"/>
  <c r="AT763" i="49"/>
  <c r="AS763" i="49"/>
  <c r="AR763" i="49"/>
  <c r="AQ763" i="49"/>
  <c r="AN763" i="49"/>
  <c r="AM763" i="49"/>
  <c r="AL763" i="49"/>
  <c r="AK763" i="49"/>
  <c r="AJ763" i="49"/>
  <c r="AI763" i="49"/>
  <c r="AH763" i="49"/>
  <c r="AG763" i="49"/>
  <c r="AF763" i="49"/>
  <c r="AE763" i="49"/>
  <c r="AD763" i="49"/>
  <c r="AB763" i="49"/>
  <c r="AA763" i="49"/>
  <c r="Z763" i="49"/>
  <c r="Y763" i="49"/>
  <c r="X763" i="49"/>
  <c r="W763" i="49"/>
  <c r="V763" i="49"/>
  <c r="U763" i="49"/>
  <c r="T763" i="49"/>
  <c r="S763" i="49"/>
  <c r="R763" i="49"/>
  <c r="M763" i="49"/>
  <c r="L763" i="49"/>
  <c r="K763" i="49"/>
  <c r="I763" i="49"/>
  <c r="H763" i="49"/>
  <c r="G763" i="49"/>
  <c r="BZ762" i="49"/>
  <c r="BY762" i="49"/>
  <c r="BX762" i="49"/>
  <c r="BW762" i="49"/>
  <c r="BV762" i="49"/>
  <c r="BU762" i="49"/>
  <c r="BT762" i="49"/>
  <c r="BS762" i="49"/>
  <c r="BR762" i="49"/>
  <c r="BQ762" i="49"/>
  <c r="BP762" i="49"/>
  <c r="BM762" i="49"/>
  <c r="BL762" i="49"/>
  <c r="BK762" i="49"/>
  <c r="BJ762" i="49"/>
  <c r="BI762" i="49"/>
  <c r="BH762" i="49"/>
  <c r="BG762" i="49"/>
  <c r="BF762" i="49"/>
  <c r="BE762" i="49"/>
  <c r="BD762" i="49"/>
  <c r="BC762" i="49"/>
  <c r="BA762" i="49"/>
  <c r="AZ762" i="49"/>
  <c r="AY762" i="49"/>
  <c r="AX762" i="49"/>
  <c r="AW762" i="49"/>
  <c r="AV762" i="49"/>
  <c r="AU762" i="49"/>
  <c r="AT762" i="49"/>
  <c r="AS762" i="49"/>
  <c r="AR762" i="49"/>
  <c r="AQ762" i="49"/>
  <c r="AN762" i="49"/>
  <c r="AM762" i="49"/>
  <c r="AL762" i="49"/>
  <c r="AK762" i="49"/>
  <c r="AJ762" i="49"/>
  <c r="AI762" i="49"/>
  <c r="AH762" i="49"/>
  <c r="AG762" i="49"/>
  <c r="AF762" i="49"/>
  <c r="AE762" i="49"/>
  <c r="AD762" i="49"/>
  <c r="AB762" i="49"/>
  <c r="AA762" i="49"/>
  <c r="Z762" i="49"/>
  <c r="Y762" i="49"/>
  <c r="X762" i="49"/>
  <c r="W762" i="49"/>
  <c r="V762" i="49"/>
  <c r="U762" i="49"/>
  <c r="T762" i="49"/>
  <c r="S762" i="49"/>
  <c r="R762" i="49"/>
  <c r="M762" i="49"/>
  <c r="L762" i="49"/>
  <c r="K762" i="49"/>
  <c r="I762" i="49"/>
  <c r="H762" i="49"/>
  <c r="G762" i="49"/>
  <c r="BZ761" i="49"/>
  <c r="BY761" i="49"/>
  <c r="BX761" i="49"/>
  <c r="BW761" i="49"/>
  <c r="BV761" i="49"/>
  <c r="BU761" i="49"/>
  <c r="BT761" i="49"/>
  <c r="BS761" i="49"/>
  <c r="BR761" i="49"/>
  <c r="BQ761" i="49"/>
  <c r="BP761" i="49"/>
  <c r="BM761" i="49"/>
  <c r="BL761" i="49"/>
  <c r="BK761" i="49"/>
  <c r="BJ761" i="49"/>
  <c r="BI761" i="49"/>
  <c r="BH761" i="49"/>
  <c r="BG761" i="49"/>
  <c r="BF761" i="49"/>
  <c r="BE761" i="49"/>
  <c r="BD761" i="49"/>
  <c r="BC761" i="49"/>
  <c r="BA761" i="49"/>
  <c r="AZ761" i="49"/>
  <c r="AY761" i="49"/>
  <c r="AX761" i="49"/>
  <c r="AW761" i="49"/>
  <c r="AV761" i="49"/>
  <c r="AU761" i="49"/>
  <c r="AT761" i="49"/>
  <c r="AS761" i="49"/>
  <c r="AR761" i="49"/>
  <c r="AQ761" i="49"/>
  <c r="AN761" i="49"/>
  <c r="AM761" i="49"/>
  <c r="AL761" i="49"/>
  <c r="AK761" i="49"/>
  <c r="AJ761" i="49"/>
  <c r="AI761" i="49"/>
  <c r="AH761" i="49"/>
  <c r="AG761" i="49"/>
  <c r="AF761" i="49"/>
  <c r="AE761" i="49"/>
  <c r="AD761" i="49"/>
  <c r="AB761" i="49"/>
  <c r="AA761" i="49"/>
  <c r="Z761" i="49"/>
  <c r="Y761" i="49"/>
  <c r="X761" i="49"/>
  <c r="W761" i="49"/>
  <c r="V761" i="49"/>
  <c r="U761" i="49"/>
  <c r="T761" i="49"/>
  <c r="S761" i="49"/>
  <c r="R761" i="49"/>
  <c r="M761" i="49"/>
  <c r="L761" i="49"/>
  <c r="K761" i="49"/>
  <c r="I761" i="49"/>
  <c r="H761" i="49"/>
  <c r="G761" i="49"/>
  <c r="BZ760" i="49"/>
  <c r="BY760" i="49"/>
  <c r="BX760" i="49"/>
  <c r="BW760" i="49"/>
  <c r="BV760" i="49"/>
  <c r="BU760" i="49"/>
  <c r="BT760" i="49"/>
  <c r="BS760" i="49"/>
  <c r="BR760" i="49"/>
  <c r="BQ760" i="49"/>
  <c r="BP760" i="49"/>
  <c r="BM760" i="49"/>
  <c r="BL760" i="49"/>
  <c r="BK760" i="49"/>
  <c r="BJ760" i="49"/>
  <c r="BI760" i="49"/>
  <c r="BH760" i="49"/>
  <c r="BG760" i="49"/>
  <c r="BF760" i="49"/>
  <c r="BE760" i="49"/>
  <c r="BD760" i="49"/>
  <c r="BC760" i="49"/>
  <c r="BA760" i="49"/>
  <c r="AZ760" i="49"/>
  <c r="AY760" i="49"/>
  <c r="AX760" i="49"/>
  <c r="AW760" i="49"/>
  <c r="AV760" i="49"/>
  <c r="AU760" i="49"/>
  <c r="AT760" i="49"/>
  <c r="AS760" i="49"/>
  <c r="AR760" i="49"/>
  <c r="AQ760" i="49"/>
  <c r="AN760" i="49"/>
  <c r="AM760" i="49"/>
  <c r="AL760" i="49"/>
  <c r="AK760" i="49"/>
  <c r="AJ760" i="49"/>
  <c r="AI760" i="49"/>
  <c r="AH760" i="49"/>
  <c r="AG760" i="49"/>
  <c r="AF760" i="49"/>
  <c r="AE760" i="49"/>
  <c r="AD760" i="49"/>
  <c r="AB760" i="49"/>
  <c r="AA760" i="49"/>
  <c r="Z760" i="49"/>
  <c r="Y760" i="49"/>
  <c r="X760" i="49"/>
  <c r="W760" i="49"/>
  <c r="V760" i="49"/>
  <c r="U760" i="49"/>
  <c r="T760" i="49"/>
  <c r="S760" i="49"/>
  <c r="R760" i="49"/>
  <c r="M760" i="49"/>
  <c r="L760" i="49"/>
  <c r="K760" i="49"/>
  <c r="I760" i="49"/>
  <c r="H760" i="49"/>
  <c r="G760" i="49"/>
  <c r="BZ759" i="49"/>
  <c r="BY759" i="49"/>
  <c r="BX759" i="49"/>
  <c r="BW759" i="49"/>
  <c r="BV759" i="49"/>
  <c r="BU759" i="49"/>
  <c r="BT759" i="49"/>
  <c r="BS759" i="49"/>
  <c r="BR759" i="49"/>
  <c r="BQ759" i="49"/>
  <c r="BP759" i="49"/>
  <c r="BM759" i="49"/>
  <c r="BL759" i="49"/>
  <c r="BK759" i="49"/>
  <c r="BJ759" i="49"/>
  <c r="BI759" i="49"/>
  <c r="BH759" i="49"/>
  <c r="BG759" i="49"/>
  <c r="BF759" i="49"/>
  <c r="BE759" i="49"/>
  <c r="BD759" i="49"/>
  <c r="BC759" i="49"/>
  <c r="BA759" i="49"/>
  <c r="AZ759" i="49"/>
  <c r="AY759" i="49"/>
  <c r="AX759" i="49"/>
  <c r="AW759" i="49"/>
  <c r="AV759" i="49"/>
  <c r="AU759" i="49"/>
  <c r="AT759" i="49"/>
  <c r="AS759" i="49"/>
  <c r="AR759" i="49"/>
  <c r="AQ759" i="49"/>
  <c r="AN759" i="49"/>
  <c r="AM759" i="49"/>
  <c r="AL759" i="49"/>
  <c r="AK759" i="49"/>
  <c r="AJ759" i="49"/>
  <c r="AI759" i="49"/>
  <c r="AH759" i="49"/>
  <c r="AG759" i="49"/>
  <c r="AF759" i="49"/>
  <c r="AE759" i="49"/>
  <c r="AD759" i="49"/>
  <c r="AB759" i="49"/>
  <c r="AA759" i="49"/>
  <c r="Z759" i="49"/>
  <c r="Y759" i="49"/>
  <c r="X759" i="49"/>
  <c r="W759" i="49"/>
  <c r="V759" i="49"/>
  <c r="U759" i="49"/>
  <c r="T759" i="49"/>
  <c r="S759" i="49"/>
  <c r="R759" i="49"/>
  <c r="M759" i="49"/>
  <c r="L759" i="49"/>
  <c r="K759" i="49"/>
  <c r="I759" i="49"/>
  <c r="H759" i="49"/>
  <c r="G759" i="49"/>
  <c r="BZ758" i="49"/>
  <c r="BY758" i="49"/>
  <c r="BX758" i="49"/>
  <c r="BW758" i="49"/>
  <c r="BV758" i="49"/>
  <c r="BU758" i="49"/>
  <c r="BT758" i="49"/>
  <c r="BS758" i="49"/>
  <c r="BR758" i="49"/>
  <c r="BQ758" i="49"/>
  <c r="BP758" i="49"/>
  <c r="BM758" i="49"/>
  <c r="BL758" i="49"/>
  <c r="BK758" i="49"/>
  <c r="BJ758" i="49"/>
  <c r="BI758" i="49"/>
  <c r="BH758" i="49"/>
  <c r="BG758" i="49"/>
  <c r="BF758" i="49"/>
  <c r="BE758" i="49"/>
  <c r="BD758" i="49"/>
  <c r="BC758" i="49"/>
  <c r="BA758" i="49"/>
  <c r="AZ758" i="49"/>
  <c r="AY758" i="49"/>
  <c r="AX758" i="49"/>
  <c r="AW758" i="49"/>
  <c r="AV758" i="49"/>
  <c r="AU758" i="49"/>
  <c r="AT758" i="49"/>
  <c r="AS758" i="49"/>
  <c r="AR758" i="49"/>
  <c r="AQ758" i="49"/>
  <c r="AN758" i="49"/>
  <c r="AM758" i="49"/>
  <c r="AL758" i="49"/>
  <c r="AK758" i="49"/>
  <c r="AJ758" i="49"/>
  <c r="AI758" i="49"/>
  <c r="AH758" i="49"/>
  <c r="AG758" i="49"/>
  <c r="AF758" i="49"/>
  <c r="AE758" i="49"/>
  <c r="AD758" i="49"/>
  <c r="AB758" i="49"/>
  <c r="AA758" i="49"/>
  <c r="Z758" i="49"/>
  <c r="Y758" i="49"/>
  <c r="X758" i="49"/>
  <c r="W758" i="49"/>
  <c r="V758" i="49"/>
  <c r="U758" i="49"/>
  <c r="T758" i="49"/>
  <c r="S758" i="49"/>
  <c r="R758" i="49"/>
  <c r="M758" i="49"/>
  <c r="L758" i="49"/>
  <c r="K758" i="49"/>
  <c r="I758" i="49"/>
  <c r="H758" i="49"/>
  <c r="G758" i="49"/>
  <c r="BZ757" i="49"/>
  <c r="BY757" i="49"/>
  <c r="BX757" i="49"/>
  <c r="BW757" i="49"/>
  <c r="BV757" i="49"/>
  <c r="BU757" i="49"/>
  <c r="BT757" i="49"/>
  <c r="BS757" i="49"/>
  <c r="BR757" i="49"/>
  <c r="BQ757" i="49"/>
  <c r="BP757" i="49"/>
  <c r="BM757" i="49"/>
  <c r="BL757" i="49"/>
  <c r="BK757" i="49"/>
  <c r="BJ757" i="49"/>
  <c r="BI757" i="49"/>
  <c r="BH757" i="49"/>
  <c r="BG757" i="49"/>
  <c r="BF757" i="49"/>
  <c r="BE757" i="49"/>
  <c r="BD757" i="49"/>
  <c r="BC757" i="49"/>
  <c r="BA757" i="49"/>
  <c r="AZ757" i="49"/>
  <c r="AY757" i="49"/>
  <c r="AX757" i="49"/>
  <c r="AW757" i="49"/>
  <c r="AV757" i="49"/>
  <c r="AU757" i="49"/>
  <c r="AT757" i="49"/>
  <c r="AS757" i="49"/>
  <c r="AR757" i="49"/>
  <c r="AQ757" i="49"/>
  <c r="AN757" i="49"/>
  <c r="AM757" i="49"/>
  <c r="AL757" i="49"/>
  <c r="AK757" i="49"/>
  <c r="AJ757" i="49"/>
  <c r="AI757" i="49"/>
  <c r="AH757" i="49"/>
  <c r="AG757" i="49"/>
  <c r="AF757" i="49"/>
  <c r="AE757" i="49"/>
  <c r="AD757" i="49"/>
  <c r="AB757" i="49"/>
  <c r="AA757" i="49"/>
  <c r="Z757" i="49"/>
  <c r="Y757" i="49"/>
  <c r="X757" i="49"/>
  <c r="W757" i="49"/>
  <c r="V757" i="49"/>
  <c r="U757" i="49"/>
  <c r="T757" i="49"/>
  <c r="S757" i="49"/>
  <c r="R757" i="49"/>
  <c r="M757" i="49"/>
  <c r="L757" i="49"/>
  <c r="K757" i="49"/>
  <c r="I757" i="49"/>
  <c r="H757" i="49"/>
  <c r="G757" i="49"/>
  <c r="BZ756" i="49"/>
  <c r="BY756" i="49"/>
  <c r="BX756" i="49"/>
  <c r="BW756" i="49"/>
  <c r="BV756" i="49"/>
  <c r="BU756" i="49"/>
  <c r="BT756" i="49"/>
  <c r="BS756" i="49"/>
  <c r="BR756" i="49"/>
  <c r="BQ756" i="49"/>
  <c r="BP756" i="49"/>
  <c r="BM756" i="49"/>
  <c r="BL756" i="49"/>
  <c r="BK756" i="49"/>
  <c r="BJ756" i="49"/>
  <c r="BI756" i="49"/>
  <c r="BH756" i="49"/>
  <c r="BG756" i="49"/>
  <c r="BF756" i="49"/>
  <c r="BE756" i="49"/>
  <c r="BD756" i="49"/>
  <c r="BC756" i="49"/>
  <c r="BA756" i="49"/>
  <c r="AZ756" i="49"/>
  <c r="AY756" i="49"/>
  <c r="AX756" i="49"/>
  <c r="AW756" i="49"/>
  <c r="AV756" i="49"/>
  <c r="AU756" i="49"/>
  <c r="AT756" i="49"/>
  <c r="AS756" i="49"/>
  <c r="AR756" i="49"/>
  <c r="AQ756" i="49"/>
  <c r="AN756" i="49"/>
  <c r="AM756" i="49"/>
  <c r="AL756" i="49"/>
  <c r="AK756" i="49"/>
  <c r="AJ756" i="49"/>
  <c r="AI756" i="49"/>
  <c r="AH756" i="49"/>
  <c r="AG756" i="49"/>
  <c r="AF756" i="49"/>
  <c r="AE756" i="49"/>
  <c r="AD756" i="49"/>
  <c r="AB756" i="49"/>
  <c r="AA756" i="49"/>
  <c r="Z756" i="49"/>
  <c r="Y756" i="49"/>
  <c r="X756" i="49"/>
  <c r="W756" i="49"/>
  <c r="V756" i="49"/>
  <c r="U756" i="49"/>
  <c r="T756" i="49"/>
  <c r="S756" i="49"/>
  <c r="R756" i="49"/>
  <c r="M756" i="49"/>
  <c r="L756" i="49"/>
  <c r="K756" i="49"/>
  <c r="I756" i="49"/>
  <c r="H756" i="49"/>
  <c r="G756" i="49"/>
  <c r="BZ755" i="49"/>
  <c r="BY755" i="49"/>
  <c r="BX755" i="49"/>
  <c r="BW755" i="49"/>
  <c r="BV755" i="49"/>
  <c r="BU755" i="49"/>
  <c r="BT755" i="49"/>
  <c r="BS755" i="49"/>
  <c r="BR755" i="49"/>
  <c r="BQ755" i="49"/>
  <c r="BP755" i="49"/>
  <c r="BM755" i="49"/>
  <c r="BL755" i="49"/>
  <c r="BK755" i="49"/>
  <c r="BJ755" i="49"/>
  <c r="BI755" i="49"/>
  <c r="BH755" i="49"/>
  <c r="BG755" i="49"/>
  <c r="BF755" i="49"/>
  <c r="BE755" i="49"/>
  <c r="BD755" i="49"/>
  <c r="BC755" i="49"/>
  <c r="BA755" i="49"/>
  <c r="AZ755" i="49"/>
  <c r="AY755" i="49"/>
  <c r="AX755" i="49"/>
  <c r="AW755" i="49"/>
  <c r="AV755" i="49"/>
  <c r="AU755" i="49"/>
  <c r="AT755" i="49"/>
  <c r="AS755" i="49"/>
  <c r="AR755" i="49"/>
  <c r="AQ755" i="49"/>
  <c r="AN755" i="49"/>
  <c r="AM755" i="49"/>
  <c r="AL755" i="49"/>
  <c r="AK755" i="49"/>
  <c r="AJ755" i="49"/>
  <c r="AI755" i="49"/>
  <c r="AH755" i="49"/>
  <c r="AG755" i="49"/>
  <c r="AF755" i="49"/>
  <c r="AE755" i="49"/>
  <c r="AD755" i="49"/>
  <c r="AB755" i="49"/>
  <c r="AA755" i="49"/>
  <c r="Z755" i="49"/>
  <c r="Y755" i="49"/>
  <c r="X755" i="49"/>
  <c r="W755" i="49"/>
  <c r="V755" i="49"/>
  <c r="U755" i="49"/>
  <c r="T755" i="49"/>
  <c r="S755" i="49"/>
  <c r="R755" i="49"/>
  <c r="M755" i="49"/>
  <c r="L755" i="49"/>
  <c r="K755" i="49"/>
  <c r="I755" i="49"/>
  <c r="H755" i="49"/>
  <c r="G755" i="49"/>
  <c r="BZ754" i="49"/>
  <c r="BY754" i="49"/>
  <c r="BX754" i="49"/>
  <c r="BW754" i="49"/>
  <c r="BV754" i="49"/>
  <c r="BU754" i="49"/>
  <c r="BT754" i="49"/>
  <c r="BS754" i="49"/>
  <c r="BR754" i="49"/>
  <c r="BQ754" i="49"/>
  <c r="BP754" i="49"/>
  <c r="BM754" i="49"/>
  <c r="BL754" i="49"/>
  <c r="BK754" i="49"/>
  <c r="BJ754" i="49"/>
  <c r="BI754" i="49"/>
  <c r="BH754" i="49"/>
  <c r="BG754" i="49"/>
  <c r="BF754" i="49"/>
  <c r="BE754" i="49"/>
  <c r="BD754" i="49"/>
  <c r="BC754" i="49"/>
  <c r="BA754" i="49"/>
  <c r="AZ754" i="49"/>
  <c r="AY754" i="49"/>
  <c r="AX754" i="49"/>
  <c r="AW754" i="49"/>
  <c r="AV754" i="49"/>
  <c r="AU754" i="49"/>
  <c r="AT754" i="49"/>
  <c r="AS754" i="49"/>
  <c r="AR754" i="49"/>
  <c r="AQ754" i="49"/>
  <c r="AN754" i="49"/>
  <c r="AM754" i="49"/>
  <c r="AL754" i="49"/>
  <c r="AK754" i="49"/>
  <c r="AJ754" i="49"/>
  <c r="AI754" i="49"/>
  <c r="AH754" i="49"/>
  <c r="AG754" i="49"/>
  <c r="AF754" i="49"/>
  <c r="AE754" i="49"/>
  <c r="AD754" i="49"/>
  <c r="AB754" i="49"/>
  <c r="AA754" i="49"/>
  <c r="Z754" i="49"/>
  <c r="Y754" i="49"/>
  <c r="X754" i="49"/>
  <c r="W754" i="49"/>
  <c r="V754" i="49"/>
  <c r="U754" i="49"/>
  <c r="T754" i="49"/>
  <c r="S754" i="49"/>
  <c r="R754" i="49"/>
  <c r="M754" i="49"/>
  <c r="L754" i="49"/>
  <c r="K754" i="49"/>
  <c r="I754" i="49"/>
  <c r="H754" i="49"/>
  <c r="G754" i="49"/>
  <c r="BZ753" i="49"/>
  <c r="BY753" i="49"/>
  <c r="BX753" i="49"/>
  <c r="BW753" i="49"/>
  <c r="BV753" i="49"/>
  <c r="BU753" i="49"/>
  <c r="BT753" i="49"/>
  <c r="BS753" i="49"/>
  <c r="BR753" i="49"/>
  <c r="BQ753" i="49"/>
  <c r="BP753" i="49"/>
  <c r="BM753" i="49"/>
  <c r="BL753" i="49"/>
  <c r="BK753" i="49"/>
  <c r="BJ753" i="49"/>
  <c r="BI753" i="49"/>
  <c r="BH753" i="49"/>
  <c r="BG753" i="49"/>
  <c r="BF753" i="49"/>
  <c r="BE753" i="49"/>
  <c r="BD753" i="49"/>
  <c r="BC753" i="49"/>
  <c r="BA753" i="49"/>
  <c r="AZ753" i="49"/>
  <c r="AY753" i="49"/>
  <c r="AX753" i="49"/>
  <c r="AW753" i="49"/>
  <c r="AV753" i="49"/>
  <c r="AU753" i="49"/>
  <c r="AT753" i="49"/>
  <c r="AS753" i="49"/>
  <c r="AR753" i="49"/>
  <c r="AQ753" i="49"/>
  <c r="AN753" i="49"/>
  <c r="AM753" i="49"/>
  <c r="AL753" i="49"/>
  <c r="AK753" i="49"/>
  <c r="AJ753" i="49"/>
  <c r="AI753" i="49"/>
  <c r="AH753" i="49"/>
  <c r="AG753" i="49"/>
  <c r="AF753" i="49"/>
  <c r="AE753" i="49"/>
  <c r="AD753" i="49"/>
  <c r="AB753" i="49"/>
  <c r="AA753" i="49"/>
  <c r="Z753" i="49"/>
  <c r="Y753" i="49"/>
  <c r="X753" i="49"/>
  <c r="W753" i="49"/>
  <c r="V753" i="49"/>
  <c r="U753" i="49"/>
  <c r="T753" i="49"/>
  <c r="S753" i="49"/>
  <c r="R753" i="49"/>
  <c r="M753" i="49"/>
  <c r="L753" i="49"/>
  <c r="K753" i="49"/>
  <c r="I753" i="49"/>
  <c r="H753" i="49"/>
  <c r="G753" i="49"/>
  <c r="BZ752" i="49"/>
  <c r="BY752" i="49"/>
  <c r="BX752" i="49"/>
  <c r="BW752" i="49"/>
  <c r="BV752" i="49"/>
  <c r="BU752" i="49"/>
  <c r="BT752" i="49"/>
  <c r="BS752" i="49"/>
  <c r="BR752" i="49"/>
  <c r="BQ752" i="49"/>
  <c r="BP752" i="49"/>
  <c r="BM752" i="49"/>
  <c r="BL752" i="49"/>
  <c r="BK752" i="49"/>
  <c r="BJ752" i="49"/>
  <c r="BI752" i="49"/>
  <c r="BH752" i="49"/>
  <c r="BG752" i="49"/>
  <c r="BF752" i="49"/>
  <c r="BE752" i="49"/>
  <c r="BD752" i="49"/>
  <c r="BC752" i="49"/>
  <c r="BA752" i="49"/>
  <c r="AZ752" i="49"/>
  <c r="AY752" i="49"/>
  <c r="AX752" i="49"/>
  <c r="AW752" i="49"/>
  <c r="AV752" i="49"/>
  <c r="AU752" i="49"/>
  <c r="AT752" i="49"/>
  <c r="AS752" i="49"/>
  <c r="AR752" i="49"/>
  <c r="AQ752" i="49"/>
  <c r="AN752" i="49"/>
  <c r="AM752" i="49"/>
  <c r="AL752" i="49"/>
  <c r="AK752" i="49"/>
  <c r="AJ752" i="49"/>
  <c r="AI752" i="49"/>
  <c r="AH752" i="49"/>
  <c r="AG752" i="49"/>
  <c r="AF752" i="49"/>
  <c r="AE752" i="49"/>
  <c r="AD752" i="49"/>
  <c r="AB752" i="49"/>
  <c r="AA752" i="49"/>
  <c r="Z752" i="49"/>
  <c r="Y752" i="49"/>
  <c r="X752" i="49"/>
  <c r="W752" i="49"/>
  <c r="V752" i="49"/>
  <c r="U752" i="49"/>
  <c r="T752" i="49"/>
  <c r="S752" i="49"/>
  <c r="R752" i="49"/>
  <c r="M752" i="49"/>
  <c r="L752" i="49"/>
  <c r="K752" i="49"/>
  <c r="I752" i="49"/>
  <c r="H752" i="49"/>
  <c r="G752" i="49"/>
  <c r="BZ751" i="49"/>
  <c r="BY751" i="49"/>
  <c r="BX751" i="49"/>
  <c r="BW751" i="49"/>
  <c r="BV751" i="49"/>
  <c r="BU751" i="49"/>
  <c r="BT751" i="49"/>
  <c r="BS751" i="49"/>
  <c r="BR751" i="49"/>
  <c r="BQ751" i="49"/>
  <c r="BP751" i="49"/>
  <c r="BM751" i="49"/>
  <c r="BL751" i="49"/>
  <c r="BK751" i="49"/>
  <c r="BJ751" i="49"/>
  <c r="BI751" i="49"/>
  <c r="BH751" i="49"/>
  <c r="BG751" i="49"/>
  <c r="BF751" i="49"/>
  <c r="BE751" i="49"/>
  <c r="BD751" i="49"/>
  <c r="BC751" i="49"/>
  <c r="BA751" i="49"/>
  <c r="AZ751" i="49"/>
  <c r="AY751" i="49"/>
  <c r="AX751" i="49"/>
  <c r="AW751" i="49"/>
  <c r="AV751" i="49"/>
  <c r="AU751" i="49"/>
  <c r="AT751" i="49"/>
  <c r="AS751" i="49"/>
  <c r="AR751" i="49"/>
  <c r="AQ751" i="49"/>
  <c r="AN751" i="49"/>
  <c r="AM751" i="49"/>
  <c r="AL751" i="49"/>
  <c r="AK751" i="49"/>
  <c r="AJ751" i="49"/>
  <c r="AI751" i="49"/>
  <c r="AH751" i="49"/>
  <c r="AG751" i="49"/>
  <c r="AF751" i="49"/>
  <c r="AE751" i="49"/>
  <c r="AD751" i="49"/>
  <c r="AB751" i="49"/>
  <c r="AA751" i="49"/>
  <c r="Z751" i="49"/>
  <c r="Y751" i="49"/>
  <c r="X751" i="49"/>
  <c r="W751" i="49"/>
  <c r="V751" i="49"/>
  <c r="U751" i="49"/>
  <c r="T751" i="49"/>
  <c r="S751" i="49"/>
  <c r="R751" i="49"/>
  <c r="M751" i="49"/>
  <c r="L751" i="49"/>
  <c r="K751" i="49"/>
  <c r="I751" i="49"/>
  <c r="H751" i="49"/>
  <c r="G751" i="49"/>
  <c r="BZ750" i="49"/>
  <c r="BY750" i="49"/>
  <c r="BX750" i="49"/>
  <c r="BW750" i="49"/>
  <c r="BV750" i="49"/>
  <c r="BU750" i="49"/>
  <c r="BT750" i="49"/>
  <c r="BS750" i="49"/>
  <c r="BR750" i="49"/>
  <c r="BQ750" i="49"/>
  <c r="BP750" i="49"/>
  <c r="BM750" i="49"/>
  <c r="BL750" i="49"/>
  <c r="BK750" i="49"/>
  <c r="BJ750" i="49"/>
  <c r="BI750" i="49"/>
  <c r="BH750" i="49"/>
  <c r="BG750" i="49"/>
  <c r="BF750" i="49"/>
  <c r="BE750" i="49"/>
  <c r="BD750" i="49"/>
  <c r="BC750" i="49"/>
  <c r="BA750" i="49"/>
  <c r="AZ750" i="49"/>
  <c r="AY750" i="49"/>
  <c r="AX750" i="49"/>
  <c r="AW750" i="49"/>
  <c r="AV750" i="49"/>
  <c r="AU750" i="49"/>
  <c r="AT750" i="49"/>
  <c r="AS750" i="49"/>
  <c r="AR750" i="49"/>
  <c r="AQ750" i="49"/>
  <c r="AN750" i="49"/>
  <c r="AM750" i="49"/>
  <c r="AL750" i="49"/>
  <c r="AK750" i="49"/>
  <c r="AJ750" i="49"/>
  <c r="AI750" i="49"/>
  <c r="AH750" i="49"/>
  <c r="AG750" i="49"/>
  <c r="AF750" i="49"/>
  <c r="AE750" i="49"/>
  <c r="AD750" i="49"/>
  <c r="AB750" i="49"/>
  <c r="AA750" i="49"/>
  <c r="Z750" i="49"/>
  <c r="Y750" i="49"/>
  <c r="X750" i="49"/>
  <c r="W750" i="49"/>
  <c r="V750" i="49"/>
  <c r="U750" i="49"/>
  <c r="T750" i="49"/>
  <c r="S750" i="49"/>
  <c r="R750" i="49"/>
  <c r="M750" i="49"/>
  <c r="L750" i="49"/>
  <c r="K750" i="49"/>
  <c r="I750" i="49"/>
  <c r="H750" i="49"/>
  <c r="G750" i="49"/>
  <c r="BZ749" i="49"/>
  <c r="BY749" i="49"/>
  <c r="BX749" i="49"/>
  <c r="BW749" i="49"/>
  <c r="BV749" i="49"/>
  <c r="BU749" i="49"/>
  <c r="BT749" i="49"/>
  <c r="BS749" i="49"/>
  <c r="BR749" i="49"/>
  <c r="BQ749" i="49"/>
  <c r="BP749" i="49"/>
  <c r="BM749" i="49"/>
  <c r="BL749" i="49"/>
  <c r="BK749" i="49"/>
  <c r="BJ749" i="49"/>
  <c r="BI749" i="49"/>
  <c r="BH749" i="49"/>
  <c r="BG749" i="49"/>
  <c r="BF749" i="49"/>
  <c r="BE749" i="49"/>
  <c r="BD749" i="49"/>
  <c r="BC749" i="49"/>
  <c r="BA749" i="49"/>
  <c r="AZ749" i="49"/>
  <c r="AY749" i="49"/>
  <c r="AX749" i="49"/>
  <c r="AW749" i="49"/>
  <c r="AV749" i="49"/>
  <c r="AU749" i="49"/>
  <c r="AT749" i="49"/>
  <c r="AS749" i="49"/>
  <c r="AR749" i="49"/>
  <c r="AQ749" i="49"/>
  <c r="AN749" i="49"/>
  <c r="AM749" i="49"/>
  <c r="AL749" i="49"/>
  <c r="AK749" i="49"/>
  <c r="AJ749" i="49"/>
  <c r="AI749" i="49"/>
  <c r="AH749" i="49"/>
  <c r="AG749" i="49"/>
  <c r="AF749" i="49"/>
  <c r="AE749" i="49"/>
  <c r="AD749" i="49"/>
  <c r="AB749" i="49"/>
  <c r="AA749" i="49"/>
  <c r="Z749" i="49"/>
  <c r="Y749" i="49"/>
  <c r="X749" i="49"/>
  <c r="W749" i="49"/>
  <c r="V749" i="49"/>
  <c r="U749" i="49"/>
  <c r="T749" i="49"/>
  <c r="S749" i="49"/>
  <c r="R749" i="49"/>
  <c r="M749" i="49"/>
  <c r="L749" i="49"/>
  <c r="K749" i="49"/>
  <c r="I749" i="49"/>
  <c r="H749" i="49"/>
  <c r="G749" i="49"/>
  <c r="BZ748" i="49"/>
  <c r="BY748" i="49"/>
  <c r="BX748" i="49"/>
  <c r="BW748" i="49"/>
  <c r="BV748" i="49"/>
  <c r="BU748" i="49"/>
  <c r="BT748" i="49"/>
  <c r="BS748" i="49"/>
  <c r="BR748" i="49"/>
  <c r="BQ748" i="49"/>
  <c r="BP748" i="49"/>
  <c r="BM748" i="49"/>
  <c r="BL748" i="49"/>
  <c r="BK748" i="49"/>
  <c r="BJ748" i="49"/>
  <c r="BI748" i="49"/>
  <c r="BH748" i="49"/>
  <c r="BG748" i="49"/>
  <c r="BF748" i="49"/>
  <c r="BE748" i="49"/>
  <c r="BD748" i="49"/>
  <c r="BC748" i="49"/>
  <c r="BA748" i="49"/>
  <c r="AZ748" i="49"/>
  <c r="AY748" i="49"/>
  <c r="AX748" i="49"/>
  <c r="AW748" i="49"/>
  <c r="AV748" i="49"/>
  <c r="AU748" i="49"/>
  <c r="AT748" i="49"/>
  <c r="AS748" i="49"/>
  <c r="AR748" i="49"/>
  <c r="AQ748" i="49"/>
  <c r="AN748" i="49"/>
  <c r="AM748" i="49"/>
  <c r="AL748" i="49"/>
  <c r="AK748" i="49"/>
  <c r="AJ748" i="49"/>
  <c r="AI748" i="49"/>
  <c r="AH748" i="49"/>
  <c r="AG748" i="49"/>
  <c r="AF748" i="49"/>
  <c r="AE748" i="49"/>
  <c r="AD748" i="49"/>
  <c r="AB748" i="49"/>
  <c r="AA748" i="49"/>
  <c r="Z748" i="49"/>
  <c r="Y748" i="49"/>
  <c r="X748" i="49"/>
  <c r="W748" i="49"/>
  <c r="V748" i="49"/>
  <c r="U748" i="49"/>
  <c r="T748" i="49"/>
  <c r="S748" i="49"/>
  <c r="R748" i="49"/>
  <c r="M748" i="49"/>
  <c r="L748" i="49"/>
  <c r="K748" i="49"/>
  <c r="I748" i="49"/>
  <c r="H748" i="49"/>
  <c r="G748" i="49"/>
  <c r="BZ747" i="49"/>
  <c r="BY747" i="49"/>
  <c r="BX747" i="49"/>
  <c r="BW747" i="49"/>
  <c r="BV747" i="49"/>
  <c r="BU747" i="49"/>
  <c r="BT747" i="49"/>
  <c r="BS747" i="49"/>
  <c r="BR747" i="49"/>
  <c r="BQ747" i="49"/>
  <c r="BP747" i="49"/>
  <c r="BM747" i="49"/>
  <c r="BL747" i="49"/>
  <c r="BK747" i="49"/>
  <c r="BJ747" i="49"/>
  <c r="BI747" i="49"/>
  <c r="BH747" i="49"/>
  <c r="BG747" i="49"/>
  <c r="BF747" i="49"/>
  <c r="BE747" i="49"/>
  <c r="BD747" i="49"/>
  <c r="BC747" i="49"/>
  <c r="BA747" i="49"/>
  <c r="AZ747" i="49"/>
  <c r="AY747" i="49"/>
  <c r="AX747" i="49"/>
  <c r="AW747" i="49"/>
  <c r="AV747" i="49"/>
  <c r="AU747" i="49"/>
  <c r="AT747" i="49"/>
  <c r="AS747" i="49"/>
  <c r="AR747" i="49"/>
  <c r="AQ747" i="49"/>
  <c r="AN747" i="49"/>
  <c r="AM747" i="49"/>
  <c r="AL747" i="49"/>
  <c r="AK747" i="49"/>
  <c r="AJ747" i="49"/>
  <c r="AI747" i="49"/>
  <c r="AH747" i="49"/>
  <c r="AG747" i="49"/>
  <c r="AF747" i="49"/>
  <c r="AE747" i="49"/>
  <c r="AD747" i="49"/>
  <c r="AB747" i="49"/>
  <c r="AA747" i="49"/>
  <c r="Z747" i="49"/>
  <c r="Y747" i="49"/>
  <c r="X747" i="49"/>
  <c r="W747" i="49"/>
  <c r="V747" i="49"/>
  <c r="U747" i="49"/>
  <c r="T747" i="49"/>
  <c r="S747" i="49"/>
  <c r="R747" i="49"/>
  <c r="M747" i="49"/>
  <c r="L747" i="49"/>
  <c r="K747" i="49"/>
  <c r="I747" i="49"/>
  <c r="H747" i="49"/>
  <c r="G747" i="49"/>
  <c r="BZ746" i="49"/>
  <c r="BY746" i="49"/>
  <c r="BX746" i="49"/>
  <c r="BW746" i="49"/>
  <c r="BV746" i="49"/>
  <c r="BU746" i="49"/>
  <c r="BT746" i="49"/>
  <c r="BS746" i="49"/>
  <c r="BR746" i="49"/>
  <c r="BQ746" i="49"/>
  <c r="BP746" i="49"/>
  <c r="BM746" i="49"/>
  <c r="BL746" i="49"/>
  <c r="BK746" i="49"/>
  <c r="BJ746" i="49"/>
  <c r="BI746" i="49"/>
  <c r="BH746" i="49"/>
  <c r="BG746" i="49"/>
  <c r="BF746" i="49"/>
  <c r="BE746" i="49"/>
  <c r="BD746" i="49"/>
  <c r="BC746" i="49"/>
  <c r="BA746" i="49"/>
  <c r="AZ746" i="49"/>
  <c r="AY746" i="49"/>
  <c r="AX746" i="49"/>
  <c r="AW746" i="49"/>
  <c r="AV746" i="49"/>
  <c r="AU746" i="49"/>
  <c r="AT746" i="49"/>
  <c r="AS746" i="49"/>
  <c r="AR746" i="49"/>
  <c r="AQ746" i="49"/>
  <c r="AN746" i="49"/>
  <c r="AM746" i="49"/>
  <c r="AL746" i="49"/>
  <c r="AK746" i="49"/>
  <c r="AJ746" i="49"/>
  <c r="AI746" i="49"/>
  <c r="AH746" i="49"/>
  <c r="AG746" i="49"/>
  <c r="AF746" i="49"/>
  <c r="AE746" i="49"/>
  <c r="AD746" i="49"/>
  <c r="AB746" i="49"/>
  <c r="AA746" i="49"/>
  <c r="Z746" i="49"/>
  <c r="Y746" i="49"/>
  <c r="X746" i="49"/>
  <c r="W746" i="49"/>
  <c r="V746" i="49"/>
  <c r="U746" i="49"/>
  <c r="T746" i="49"/>
  <c r="S746" i="49"/>
  <c r="R746" i="49"/>
  <c r="M746" i="49"/>
  <c r="L746" i="49"/>
  <c r="K746" i="49"/>
  <c r="I746" i="49"/>
  <c r="H746" i="49"/>
  <c r="G746" i="49"/>
  <c r="BZ745" i="49"/>
  <c r="BY745" i="49"/>
  <c r="BX745" i="49"/>
  <c r="BW745" i="49"/>
  <c r="BV745" i="49"/>
  <c r="BU745" i="49"/>
  <c r="BT745" i="49"/>
  <c r="BS745" i="49"/>
  <c r="BR745" i="49"/>
  <c r="BQ745" i="49"/>
  <c r="BP745" i="49"/>
  <c r="BM745" i="49"/>
  <c r="BL745" i="49"/>
  <c r="BK745" i="49"/>
  <c r="BJ745" i="49"/>
  <c r="BI745" i="49"/>
  <c r="BH745" i="49"/>
  <c r="BG745" i="49"/>
  <c r="BF745" i="49"/>
  <c r="BE745" i="49"/>
  <c r="BD745" i="49"/>
  <c r="BC745" i="49"/>
  <c r="BA745" i="49"/>
  <c r="AZ745" i="49"/>
  <c r="AY745" i="49"/>
  <c r="AX745" i="49"/>
  <c r="AW745" i="49"/>
  <c r="AV745" i="49"/>
  <c r="AU745" i="49"/>
  <c r="AT745" i="49"/>
  <c r="AS745" i="49"/>
  <c r="AR745" i="49"/>
  <c r="AQ745" i="49"/>
  <c r="AN745" i="49"/>
  <c r="AM745" i="49"/>
  <c r="AL745" i="49"/>
  <c r="AK745" i="49"/>
  <c r="AJ745" i="49"/>
  <c r="AI745" i="49"/>
  <c r="AH745" i="49"/>
  <c r="AG745" i="49"/>
  <c r="AF745" i="49"/>
  <c r="AE745" i="49"/>
  <c r="AD745" i="49"/>
  <c r="AB745" i="49"/>
  <c r="AA745" i="49"/>
  <c r="Z745" i="49"/>
  <c r="Y745" i="49"/>
  <c r="X745" i="49"/>
  <c r="W745" i="49"/>
  <c r="V745" i="49"/>
  <c r="U745" i="49"/>
  <c r="T745" i="49"/>
  <c r="S745" i="49"/>
  <c r="R745" i="49"/>
  <c r="M745" i="49"/>
  <c r="L745" i="49"/>
  <c r="K745" i="49"/>
  <c r="I745" i="49"/>
  <c r="H745" i="49"/>
  <c r="G745" i="49"/>
  <c r="BZ744" i="49"/>
  <c r="BY744" i="49"/>
  <c r="BX744" i="49"/>
  <c r="BW744" i="49"/>
  <c r="BV744" i="49"/>
  <c r="BU744" i="49"/>
  <c r="BT744" i="49"/>
  <c r="BS744" i="49"/>
  <c r="BR744" i="49"/>
  <c r="BQ744" i="49"/>
  <c r="BP744" i="49"/>
  <c r="BM744" i="49"/>
  <c r="BL744" i="49"/>
  <c r="BK744" i="49"/>
  <c r="BJ744" i="49"/>
  <c r="BI744" i="49"/>
  <c r="BH744" i="49"/>
  <c r="BG744" i="49"/>
  <c r="BF744" i="49"/>
  <c r="BE744" i="49"/>
  <c r="BD744" i="49"/>
  <c r="BC744" i="49"/>
  <c r="BA744" i="49"/>
  <c r="AZ744" i="49"/>
  <c r="AY744" i="49"/>
  <c r="AX744" i="49"/>
  <c r="AW744" i="49"/>
  <c r="AV744" i="49"/>
  <c r="AU744" i="49"/>
  <c r="AT744" i="49"/>
  <c r="AS744" i="49"/>
  <c r="AR744" i="49"/>
  <c r="AQ744" i="49"/>
  <c r="AN744" i="49"/>
  <c r="AM744" i="49"/>
  <c r="AL744" i="49"/>
  <c r="AK744" i="49"/>
  <c r="AJ744" i="49"/>
  <c r="AI744" i="49"/>
  <c r="AH744" i="49"/>
  <c r="AG744" i="49"/>
  <c r="AF744" i="49"/>
  <c r="AE744" i="49"/>
  <c r="AD744" i="49"/>
  <c r="AB744" i="49"/>
  <c r="AA744" i="49"/>
  <c r="Z744" i="49"/>
  <c r="Y744" i="49"/>
  <c r="X744" i="49"/>
  <c r="W744" i="49"/>
  <c r="V744" i="49"/>
  <c r="U744" i="49"/>
  <c r="T744" i="49"/>
  <c r="S744" i="49"/>
  <c r="R744" i="49"/>
  <c r="M744" i="49"/>
  <c r="L744" i="49"/>
  <c r="K744" i="49"/>
  <c r="I744" i="49"/>
  <c r="H744" i="49"/>
  <c r="G744" i="49"/>
  <c r="BZ743" i="49"/>
  <c r="BY743" i="49"/>
  <c r="BX743" i="49"/>
  <c r="BW743" i="49"/>
  <c r="BV743" i="49"/>
  <c r="BU743" i="49"/>
  <c r="BT743" i="49"/>
  <c r="BS743" i="49"/>
  <c r="BR743" i="49"/>
  <c r="BQ743" i="49"/>
  <c r="BP743" i="49"/>
  <c r="BM743" i="49"/>
  <c r="BL743" i="49"/>
  <c r="BK743" i="49"/>
  <c r="BJ743" i="49"/>
  <c r="BI743" i="49"/>
  <c r="BH743" i="49"/>
  <c r="BG743" i="49"/>
  <c r="BF743" i="49"/>
  <c r="BE743" i="49"/>
  <c r="BD743" i="49"/>
  <c r="BC743" i="49"/>
  <c r="BA743" i="49"/>
  <c r="AZ743" i="49"/>
  <c r="AY743" i="49"/>
  <c r="AX743" i="49"/>
  <c r="AW743" i="49"/>
  <c r="AV743" i="49"/>
  <c r="AU743" i="49"/>
  <c r="AT743" i="49"/>
  <c r="AS743" i="49"/>
  <c r="AR743" i="49"/>
  <c r="AQ743" i="49"/>
  <c r="AN743" i="49"/>
  <c r="AM743" i="49"/>
  <c r="AL743" i="49"/>
  <c r="AK743" i="49"/>
  <c r="AJ743" i="49"/>
  <c r="AI743" i="49"/>
  <c r="AH743" i="49"/>
  <c r="AG743" i="49"/>
  <c r="AF743" i="49"/>
  <c r="AE743" i="49"/>
  <c r="AD743" i="49"/>
  <c r="AB743" i="49"/>
  <c r="AA743" i="49"/>
  <c r="Z743" i="49"/>
  <c r="Y743" i="49"/>
  <c r="X743" i="49"/>
  <c r="W743" i="49"/>
  <c r="V743" i="49"/>
  <c r="U743" i="49"/>
  <c r="T743" i="49"/>
  <c r="S743" i="49"/>
  <c r="R743" i="49"/>
  <c r="M743" i="49"/>
  <c r="L743" i="49"/>
  <c r="K743" i="49"/>
  <c r="I743" i="49"/>
  <c r="H743" i="49"/>
  <c r="G743" i="49"/>
  <c r="BZ742" i="49"/>
  <c r="BY742" i="49"/>
  <c r="BX742" i="49"/>
  <c r="BW742" i="49"/>
  <c r="BV742" i="49"/>
  <c r="BU742" i="49"/>
  <c r="BT742" i="49"/>
  <c r="BS742" i="49"/>
  <c r="BR742" i="49"/>
  <c r="BQ742" i="49"/>
  <c r="BP742" i="49"/>
  <c r="BM742" i="49"/>
  <c r="BL742" i="49"/>
  <c r="BK742" i="49"/>
  <c r="BJ742" i="49"/>
  <c r="BI742" i="49"/>
  <c r="BH742" i="49"/>
  <c r="BG742" i="49"/>
  <c r="BF742" i="49"/>
  <c r="BE742" i="49"/>
  <c r="BD742" i="49"/>
  <c r="BC742" i="49"/>
  <c r="BA742" i="49"/>
  <c r="AZ742" i="49"/>
  <c r="AY742" i="49"/>
  <c r="AX742" i="49"/>
  <c r="AW742" i="49"/>
  <c r="AV742" i="49"/>
  <c r="AU742" i="49"/>
  <c r="AT742" i="49"/>
  <c r="AS742" i="49"/>
  <c r="AR742" i="49"/>
  <c r="AQ742" i="49"/>
  <c r="AN742" i="49"/>
  <c r="AM742" i="49"/>
  <c r="AL742" i="49"/>
  <c r="AK742" i="49"/>
  <c r="AJ742" i="49"/>
  <c r="AI742" i="49"/>
  <c r="AH742" i="49"/>
  <c r="AG742" i="49"/>
  <c r="AF742" i="49"/>
  <c r="AE742" i="49"/>
  <c r="AD742" i="49"/>
  <c r="AB742" i="49"/>
  <c r="AA742" i="49"/>
  <c r="Z742" i="49"/>
  <c r="Y742" i="49"/>
  <c r="X742" i="49"/>
  <c r="W742" i="49"/>
  <c r="V742" i="49"/>
  <c r="U742" i="49"/>
  <c r="T742" i="49"/>
  <c r="S742" i="49"/>
  <c r="R742" i="49"/>
  <c r="M742" i="49"/>
  <c r="L742" i="49"/>
  <c r="K742" i="49"/>
  <c r="I742" i="49"/>
  <c r="H742" i="49"/>
  <c r="G742" i="49"/>
  <c r="BZ741" i="49"/>
  <c r="BY741" i="49"/>
  <c r="BX741" i="49"/>
  <c r="BW741" i="49"/>
  <c r="BV741" i="49"/>
  <c r="BU741" i="49"/>
  <c r="BT741" i="49"/>
  <c r="BS741" i="49"/>
  <c r="BR741" i="49"/>
  <c r="BQ741" i="49"/>
  <c r="BP741" i="49"/>
  <c r="BM741" i="49"/>
  <c r="BL741" i="49"/>
  <c r="BK741" i="49"/>
  <c r="BJ741" i="49"/>
  <c r="BI741" i="49"/>
  <c r="BH741" i="49"/>
  <c r="BG741" i="49"/>
  <c r="BF741" i="49"/>
  <c r="BE741" i="49"/>
  <c r="BD741" i="49"/>
  <c r="BC741" i="49"/>
  <c r="BA741" i="49"/>
  <c r="AZ741" i="49"/>
  <c r="AY741" i="49"/>
  <c r="AX741" i="49"/>
  <c r="AW741" i="49"/>
  <c r="AV741" i="49"/>
  <c r="AU741" i="49"/>
  <c r="AT741" i="49"/>
  <c r="AS741" i="49"/>
  <c r="AR741" i="49"/>
  <c r="AQ741" i="49"/>
  <c r="AN741" i="49"/>
  <c r="AM741" i="49"/>
  <c r="AL741" i="49"/>
  <c r="AK741" i="49"/>
  <c r="AJ741" i="49"/>
  <c r="AI741" i="49"/>
  <c r="AH741" i="49"/>
  <c r="AG741" i="49"/>
  <c r="AF741" i="49"/>
  <c r="AE741" i="49"/>
  <c r="AD741" i="49"/>
  <c r="AB741" i="49"/>
  <c r="AA741" i="49"/>
  <c r="Z741" i="49"/>
  <c r="Y741" i="49"/>
  <c r="X741" i="49"/>
  <c r="W741" i="49"/>
  <c r="V741" i="49"/>
  <c r="U741" i="49"/>
  <c r="T741" i="49"/>
  <c r="S741" i="49"/>
  <c r="R741" i="49"/>
  <c r="M741" i="49"/>
  <c r="L741" i="49"/>
  <c r="K741" i="49"/>
  <c r="I741" i="49"/>
  <c r="H741" i="49"/>
  <c r="G741" i="49"/>
  <c r="BZ740" i="49"/>
  <c r="BY740" i="49"/>
  <c r="BX740" i="49"/>
  <c r="BW740" i="49"/>
  <c r="BV740" i="49"/>
  <c r="BU740" i="49"/>
  <c r="BT740" i="49"/>
  <c r="BS740" i="49"/>
  <c r="BR740" i="49"/>
  <c r="BQ740" i="49"/>
  <c r="BP740" i="49"/>
  <c r="BM740" i="49"/>
  <c r="BL740" i="49"/>
  <c r="BK740" i="49"/>
  <c r="BJ740" i="49"/>
  <c r="BI740" i="49"/>
  <c r="BH740" i="49"/>
  <c r="BG740" i="49"/>
  <c r="BF740" i="49"/>
  <c r="BE740" i="49"/>
  <c r="BD740" i="49"/>
  <c r="BC740" i="49"/>
  <c r="BA740" i="49"/>
  <c r="AZ740" i="49"/>
  <c r="AY740" i="49"/>
  <c r="AX740" i="49"/>
  <c r="AW740" i="49"/>
  <c r="AV740" i="49"/>
  <c r="AU740" i="49"/>
  <c r="AT740" i="49"/>
  <c r="AS740" i="49"/>
  <c r="AR740" i="49"/>
  <c r="AQ740" i="49"/>
  <c r="AN740" i="49"/>
  <c r="AM740" i="49"/>
  <c r="AL740" i="49"/>
  <c r="AK740" i="49"/>
  <c r="AJ740" i="49"/>
  <c r="AI740" i="49"/>
  <c r="AH740" i="49"/>
  <c r="AG740" i="49"/>
  <c r="AF740" i="49"/>
  <c r="AE740" i="49"/>
  <c r="AD740" i="49"/>
  <c r="AB740" i="49"/>
  <c r="AA740" i="49"/>
  <c r="Z740" i="49"/>
  <c r="Y740" i="49"/>
  <c r="X740" i="49"/>
  <c r="W740" i="49"/>
  <c r="V740" i="49"/>
  <c r="U740" i="49"/>
  <c r="T740" i="49"/>
  <c r="S740" i="49"/>
  <c r="R740" i="49"/>
  <c r="M740" i="49"/>
  <c r="L740" i="49"/>
  <c r="K740" i="49"/>
  <c r="I740" i="49"/>
  <c r="H740" i="49"/>
  <c r="G740" i="49"/>
  <c r="BZ739" i="49"/>
  <c r="BY739" i="49"/>
  <c r="BX739" i="49"/>
  <c r="BW739" i="49"/>
  <c r="BV739" i="49"/>
  <c r="BU739" i="49"/>
  <c r="BT739" i="49"/>
  <c r="BS739" i="49"/>
  <c r="BR739" i="49"/>
  <c r="BQ739" i="49"/>
  <c r="BP739" i="49"/>
  <c r="BM739" i="49"/>
  <c r="BL739" i="49"/>
  <c r="BK739" i="49"/>
  <c r="BJ739" i="49"/>
  <c r="BI739" i="49"/>
  <c r="BH739" i="49"/>
  <c r="BG739" i="49"/>
  <c r="BF739" i="49"/>
  <c r="BE739" i="49"/>
  <c r="BD739" i="49"/>
  <c r="BC739" i="49"/>
  <c r="BA739" i="49"/>
  <c r="AZ739" i="49"/>
  <c r="AY739" i="49"/>
  <c r="AX739" i="49"/>
  <c r="AW739" i="49"/>
  <c r="AV739" i="49"/>
  <c r="AU739" i="49"/>
  <c r="AT739" i="49"/>
  <c r="AS739" i="49"/>
  <c r="AR739" i="49"/>
  <c r="AQ739" i="49"/>
  <c r="AN739" i="49"/>
  <c r="AM739" i="49"/>
  <c r="AL739" i="49"/>
  <c r="AK739" i="49"/>
  <c r="AJ739" i="49"/>
  <c r="AI739" i="49"/>
  <c r="AH739" i="49"/>
  <c r="AG739" i="49"/>
  <c r="AF739" i="49"/>
  <c r="AE739" i="49"/>
  <c r="AD739" i="49"/>
  <c r="AB739" i="49"/>
  <c r="AA739" i="49"/>
  <c r="Z739" i="49"/>
  <c r="Y739" i="49"/>
  <c r="X739" i="49"/>
  <c r="W739" i="49"/>
  <c r="V739" i="49"/>
  <c r="U739" i="49"/>
  <c r="T739" i="49"/>
  <c r="S739" i="49"/>
  <c r="R739" i="49"/>
  <c r="M739" i="49"/>
  <c r="L739" i="49"/>
  <c r="K739" i="49"/>
  <c r="I739" i="49"/>
  <c r="H739" i="49"/>
  <c r="G739" i="49"/>
  <c r="BZ738" i="49"/>
  <c r="BY738" i="49"/>
  <c r="BX738" i="49"/>
  <c r="BW738" i="49"/>
  <c r="BV738" i="49"/>
  <c r="BU738" i="49"/>
  <c r="BT738" i="49"/>
  <c r="BS738" i="49"/>
  <c r="BR738" i="49"/>
  <c r="BQ738" i="49"/>
  <c r="BP738" i="49"/>
  <c r="BM738" i="49"/>
  <c r="BL738" i="49"/>
  <c r="BK738" i="49"/>
  <c r="BJ738" i="49"/>
  <c r="BI738" i="49"/>
  <c r="BH738" i="49"/>
  <c r="BG738" i="49"/>
  <c r="BF738" i="49"/>
  <c r="BE738" i="49"/>
  <c r="BD738" i="49"/>
  <c r="BC738" i="49"/>
  <c r="BA738" i="49"/>
  <c r="AZ738" i="49"/>
  <c r="AY738" i="49"/>
  <c r="AX738" i="49"/>
  <c r="AW738" i="49"/>
  <c r="AV738" i="49"/>
  <c r="AU738" i="49"/>
  <c r="AT738" i="49"/>
  <c r="AS738" i="49"/>
  <c r="AR738" i="49"/>
  <c r="AQ738" i="49"/>
  <c r="AN738" i="49"/>
  <c r="AM738" i="49"/>
  <c r="AL738" i="49"/>
  <c r="AK738" i="49"/>
  <c r="AJ738" i="49"/>
  <c r="AI738" i="49"/>
  <c r="AH738" i="49"/>
  <c r="AG738" i="49"/>
  <c r="AF738" i="49"/>
  <c r="AE738" i="49"/>
  <c r="AD738" i="49"/>
  <c r="AB738" i="49"/>
  <c r="AA738" i="49"/>
  <c r="Z738" i="49"/>
  <c r="Y738" i="49"/>
  <c r="X738" i="49"/>
  <c r="W738" i="49"/>
  <c r="V738" i="49"/>
  <c r="U738" i="49"/>
  <c r="T738" i="49"/>
  <c r="S738" i="49"/>
  <c r="R738" i="49"/>
  <c r="M738" i="49"/>
  <c r="L738" i="49"/>
  <c r="K738" i="49"/>
  <c r="I738" i="49"/>
  <c r="H738" i="49"/>
  <c r="G738" i="49"/>
  <c r="BZ737" i="49"/>
  <c r="BY737" i="49"/>
  <c r="BX737" i="49"/>
  <c r="BW737" i="49"/>
  <c r="BV737" i="49"/>
  <c r="BU737" i="49"/>
  <c r="BT737" i="49"/>
  <c r="BS737" i="49"/>
  <c r="BR737" i="49"/>
  <c r="BQ737" i="49"/>
  <c r="BP737" i="49"/>
  <c r="BM737" i="49"/>
  <c r="BL737" i="49"/>
  <c r="BK737" i="49"/>
  <c r="BJ737" i="49"/>
  <c r="BI737" i="49"/>
  <c r="BH737" i="49"/>
  <c r="BG737" i="49"/>
  <c r="BF737" i="49"/>
  <c r="BE737" i="49"/>
  <c r="BD737" i="49"/>
  <c r="BC737" i="49"/>
  <c r="BA737" i="49"/>
  <c r="AZ737" i="49"/>
  <c r="AY737" i="49"/>
  <c r="AX737" i="49"/>
  <c r="AW737" i="49"/>
  <c r="AV737" i="49"/>
  <c r="AU737" i="49"/>
  <c r="AT737" i="49"/>
  <c r="AS737" i="49"/>
  <c r="AR737" i="49"/>
  <c r="AQ737" i="49"/>
  <c r="AN737" i="49"/>
  <c r="AM737" i="49"/>
  <c r="AL737" i="49"/>
  <c r="AK737" i="49"/>
  <c r="AJ737" i="49"/>
  <c r="AI737" i="49"/>
  <c r="AH737" i="49"/>
  <c r="AG737" i="49"/>
  <c r="AF737" i="49"/>
  <c r="AE737" i="49"/>
  <c r="AD737" i="49"/>
  <c r="AB737" i="49"/>
  <c r="AA737" i="49"/>
  <c r="Z737" i="49"/>
  <c r="Y737" i="49"/>
  <c r="X737" i="49"/>
  <c r="W737" i="49"/>
  <c r="V737" i="49"/>
  <c r="U737" i="49"/>
  <c r="T737" i="49"/>
  <c r="S737" i="49"/>
  <c r="R737" i="49"/>
  <c r="M737" i="49"/>
  <c r="L737" i="49"/>
  <c r="K737" i="49"/>
  <c r="I737" i="49"/>
  <c r="H737" i="49"/>
  <c r="G737" i="49"/>
  <c r="BZ736" i="49"/>
  <c r="BY736" i="49"/>
  <c r="BX736" i="49"/>
  <c r="BW736" i="49"/>
  <c r="BV736" i="49"/>
  <c r="BU736" i="49"/>
  <c r="BT736" i="49"/>
  <c r="BS736" i="49"/>
  <c r="BR736" i="49"/>
  <c r="BQ736" i="49"/>
  <c r="BP736" i="49"/>
  <c r="BM736" i="49"/>
  <c r="BL736" i="49"/>
  <c r="BK736" i="49"/>
  <c r="BJ736" i="49"/>
  <c r="BI736" i="49"/>
  <c r="BH736" i="49"/>
  <c r="BG736" i="49"/>
  <c r="BF736" i="49"/>
  <c r="BE736" i="49"/>
  <c r="BD736" i="49"/>
  <c r="BC736" i="49"/>
  <c r="BA736" i="49"/>
  <c r="AZ736" i="49"/>
  <c r="AY736" i="49"/>
  <c r="AX736" i="49"/>
  <c r="AW736" i="49"/>
  <c r="AV736" i="49"/>
  <c r="AU736" i="49"/>
  <c r="AT736" i="49"/>
  <c r="AS736" i="49"/>
  <c r="AR736" i="49"/>
  <c r="AQ736" i="49"/>
  <c r="AN736" i="49"/>
  <c r="AM736" i="49"/>
  <c r="AL736" i="49"/>
  <c r="AK736" i="49"/>
  <c r="AJ736" i="49"/>
  <c r="AI736" i="49"/>
  <c r="AH736" i="49"/>
  <c r="AG736" i="49"/>
  <c r="AF736" i="49"/>
  <c r="AE736" i="49"/>
  <c r="AD736" i="49"/>
  <c r="AB736" i="49"/>
  <c r="AA736" i="49"/>
  <c r="Z736" i="49"/>
  <c r="Y736" i="49"/>
  <c r="X736" i="49"/>
  <c r="W736" i="49"/>
  <c r="V736" i="49"/>
  <c r="U736" i="49"/>
  <c r="T736" i="49"/>
  <c r="S736" i="49"/>
  <c r="R736" i="49"/>
  <c r="M736" i="49"/>
  <c r="L736" i="49"/>
  <c r="K736" i="49"/>
  <c r="I736" i="49"/>
  <c r="H736" i="49"/>
  <c r="G736" i="49"/>
  <c r="BZ735" i="49"/>
  <c r="BY735" i="49"/>
  <c r="BX735" i="49"/>
  <c r="BW735" i="49"/>
  <c r="BV735" i="49"/>
  <c r="BU735" i="49"/>
  <c r="BT735" i="49"/>
  <c r="BS735" i="49"/>
  <c r="BR735" i="49"/>
  <c r="BQ735" i="49"/>
  <c r="BP735" i="49"/>
  <c r="BM735" i="49"/>
  <c r="BL735" i="49"/>
  <c r="BK735" i="49"/>
  <c r="BJ735" i="49"/>
  <c r="BI735" i="49"/>
  <c r="BH735" i="49"/>
  <c r="BG735" i="49"/>
  <c r="BF735" i="49"/>
  <c r="BE735" i="49"/>
  <c r="BD735" i="49"/>
  <c r="BC735" i="49"/>
  <c r="BA735" i="49"/>
  <c r="AZ735" i="49"/>
  <c r="AY735" i="49"/>
  <c r="AX735" i="49"/>
  <c r="AW735" i="49"/>
  <c r="AV735" i="49"/>
  <c r="AU735" i="49"/>
  <c r="AT735" i="49"/>
  <c r="AS735" i="49"/>
  <c r="AR735" i="49"/>
  <c r="AQ735" i="49"/>
  <c r="AN735" i="49"/>
  <c r="AM735" i="49"/>
  <c r="AL735" i="49"/>
  <c r="AK735" i="49"/>
  <c r="AJ735" i="49"/>
  <c r="AI735" i="49"/>
  <c r="AH735" i="49"/>
  <c r="AG735" i="49"/>
  <c r="AF735" i="49"/>
  <c r="AE735" i="49"/>
  <c r="AD735" i="49"/>
  <c r="AB735" i="49"/>
  <c r="AA735" i="49"/>
  <c r="Z735" i="49"/>
  <c r="Y735" i="49"/>
  <c r="X735" i="49"/>
  <c r="W735" i="49"/>
  <c r="V735" i="49"/>
  <c r="U735" i="49"/>
  <c r="T735" i="49"/>
  <c r="S735" i="49"/>
  <c r="R735" i="49"/>
  <c r="M735" i="49"/>
  <c r="L735" i="49"/>
  <c r="K735" i="49"/>
  <c r="I735" i="49"/>
  <c r="H735" i="49"/>
  <c r="G735" i="49"/>
  <c r="BZ734" i="49"/>
  <c r="BY734" i="49"/>
  <c r="BX734" i="49"/>
  <c r="BW734" i="49"/>
  <c r="BV734" i="49"/>
  <c r="BU734" i="49"/>
  <c r="BT734" i="49"/>
  <c r="BS734" i="49"/>
  <c r="BR734" i="49"/>
  <c r="BQ734" i="49"/>
  <c r="BP734" i="49"/>
  <c r="BM734" i="49"/>
  <c r="BL734" i="49"/>
  <c r="BK734" i="49"/>
  <c r="BJ734" i="49"/>
  <c r="BI734" i="49"/>
  <c r="BH734" i="49"/>
  <c r="BG734" i="49"/>
  <c r="BF734" i="49"/>
  <c r="BE734" i="49"/>
  <c r="BD734" i="49"/>
  <c r="BC734" i="49"/>
  <c r="BA734" i="49"/>
  <c r="AZ734" i="49"/>
  <c r="AY734" i="49"/>
  <c r="AX734" i="49"/>
  <c r="AW734" i="49"/>
  <c r="AV734" i="49"/>
  <c r="AU734" i="49"/>
  <c r="AT734" i="49"/>
  <c r="AS734" i="49"/>
  <c r="AR734" i="49"/>
  <c r="AQ734" i="49"/>
  <c r="AN734" i="49"/>
  <c r="AM734" i="49"/>
  <c r="AL734" i="49"/>
  <c r="AK734" i="49"/>
  <c r="AJ734" i="49"/>
  <c r="AI734" i="49"/>
  <c r="AH734" i="49"/>
  <c r="AG734" i="49"/>
  <c r="AF734" i="49"/>
  <c r="AE734" i="49"/>
  <c r="AD734" i="49"/>
  <c r="AB734" i="49"/>
  <c r="AA734" i="49"/>
  <c r="Z734" i="49"/>
  <c r="Y734" i="49"/>
  <c r="X734" i="49"/>
  <c r="W734" i="49"/>
  <c r="V734" i="49"/>
  <c r="U734" i="49"/>
  <c r="T734" i="49"/>
  <c r="S734" i="49"/>
  <c r="R734" i="49"/>
  <c r="M734" i="49"/>
  <c r="L734" i="49"/>
  <c r="K734" i="49"/>
  <c r="I734" i="49"/>
  <c r="H734" i="49"/>
  <c r="G734" i="49"/>
  <c r="BZ733" i="49"/>
  <c r="BY733" i="49"/>
  <c r="BX733" i="49"/>
  <c r="BW733" i="49"/>
  <c r="BV733" i="49"/>
  <c r="BU733" i="49"/>
  <c r="BT733" i="49"/>
  <c r="BS733" i="49"/>
  <c r="BR733" i="49"/>
  <c r="BQ733" i="49"/>
  <c r="BP733" i="49"/>
  <c r="BM733" i="49"/>
  <c r="BL733" i="49"/>
  <c r="BK733" i="49"/>
  <c r="BJ733" i="49"/>
  <c r="BI733" i="49"/>
  <c r="BH733" i="49"/>
  <c r="BG733" i="49"/>
  <c r="BF733" i="49"/>
  <c r="BE733" i="49"/>
  <c r="BD733" i="49"/>
  <c r="BC733" i="49"/>
  <c r="BA733" i="49"/>
  <c r="AZ733" i="49"/>
  <c r="AY733" i="49"/>
  <c r="AX733" i="49"/>
  <c r="AW733" i="49"/>
  <c r="AV733" i="49"/>
  <c r="AU733" i="49"/>
  <c r="AT733" i="49"/>
  <c r="AS733" i="49"/>
  <c r="AR733" i="49"/>
  <c r="AQ733" i="49"/>
  <c r="AN733" i="49"/>
  <c r="AM733" i="49"/>
  <c r="AL733" i="49"/>
  <c r="AK733" i="49"/>
  <c r="AJ733" i="49"/>
  <c r="AI733" i="49"/>
  <c r="AH733" i="49"/>
  <c r="AG733" i="49"/>
  <c r="AF733" i="49"/>
  <c r="AE733" i="49"/>
  <c r="AD733" i="49"/>
  <c r="AB733" i="49"/>
  <c r="AA733" i="49"/>
  <c r="Z733" i="49"/>
  <c r="Y733" i="49"/>
  <c r="X733" i="49"/>
  <c r="W733" i="49"/>
  <c r="V733" i="49"/>
  <c r="U733" i="49"/>
  <c r="T733" i="49"/>
  <c r="S733" i="49"/>
  <c r="R733" i="49"/>
  <c r="M733" i="49"/>
  <c r="L733" i="49"/>
  <c r="K733" i="49"/>
  <c r="I733" i="49"/>
  <c r="H733" i="49"/>
  <c r="G733" i="49"/>
  <c r="BZ732" i="49"/>
  <c r="BY732" i="49"/>
  <c r="BX732" i="49"/>
  <c r="BW732" i="49"/>
  <c r="BV732" i="49"/>
  <c r="BU732" i="49"/>
  <c r="BT732" i="49"/>
  <c r="BS732" i="49"/>
  <c r="BR732" i="49"/>
  <c r="BQ732" i="49"/>
  <c r="BP732" i="49"/>
  <c r="BM732" i="49"/>
  <c r="BL732" i="49"/>
  <c r="BK732" i="49"/>
  <c r="BJ732" i="49"/>
  <c r="BI732" i="49"/>
  <c r="BH732" i="49"/>
  <c r="BG732" i="49"/>
  <c r="BF732" i="49"/>
  <c r="BE732" i="49"/>
  <c r="BD732" i="49"/>
  <c r="BC732" i="49"/>
  <c r="BA732" i="49"/>
  <c r="AZ732" i="49"/>
  <c r="AY732" i="49"/>
  <c r="AX732" i="49"/>
  <c r="AW732" i="49"/>
  <c r="AV732" i="49"/>
  <c r="AU732" i="49"/>
  <c r="AT732" i="49"/>
  <c r="AS732" i="49"/>
  <c r="AR732" i="49"/>
  <c r="AQ732" i="49"/>
  <c r="AN732" i="49"/>
  <c r="AM732" i="49"/>
  <c r="AL732" i="49"/>
  <c r="AK732" i="49"/>
  <c r="AJ732" i="49"/>
  <c r="AI732" i="49"/>
  <c r="AH732" i="49"/>
  <c r="AG732" i="49"/>
  <c r="AF732" i="49"/>
  <c r="AE732" i="49"/>
  <c r="AD732" i="49"/>
  <c r="AB732" i="49"/>
  <c r="AA732" i="49"/>
  <c r="Z732" i="49"/>
  <c r="Y732" i="49"/>
  <c r="X732" i="49"/>
  <c r="W732" i="49"/>
  <c r="V732" i="49"/>
  <c r="U732" i="49"/>
  <c r="T732" i="49"/>
  <c r="S732" i="49"/>
  <c r="R732" i="49"/>
  <c r="M732" i="49"/>
  <c r="L732" i="49"/>
  <c r="K732" i="49"/>
  <c r="I732" i="49"/>
  <c r="H732" i="49"/>
  <c r="G732" i="49"/>
  <c r="BZ731" i="49"/>
  <c r="BY731" i="49"/>
  <c r="BX731" i="49"/>
  <c r="BW731" i="49"/>
  <c r="BV731" i="49"/>
  <c r="BU731" i="49"/>
  <c r="BT731" i="49"/>
  <c r="BS731" i="49"/>
  <c r="BR731" i="49"/>
  <c r="BQ731" i="49"/>
  <c r="BP731" i="49"/>
  <c r="BM731" i="49"/>
  <c r="BL731" i="49"/>
  <c r="BK731" i="49"/>
  <c r="BJ731" i="49"/>
  <c r="BI731" i="49"/>
  <c r="BH731" i="49"/>
  <c r="BG731" i="49"/>
  <c r="BF731" i="49"/>
  <c r="BE731" i="49"/>
  <c r="BD731" i="49"/>
  <c r="BC731" i="49"/>
  <c r="BA731" i="49"/>
  <c r="AZ731" i="49"/>
  <c r="AY731" i="49"/>
  <c r="AX731" i="49"/>
  <c r="AW731" i="49"/>
  <c r="AV731" i="49"/>
  <c r="AU731" i="49"/>
  <c r="AT731" i="49"/>
  <c r="AS731" i="49"/>
  <c r="AR731" i="49"/>
  <c r="AQ731" i="49"/>
  <c r="AN731" i="49"/>
  <c r="AM731" i="49"/>
  <c r="AL731" i="49"/>
  <c r="AK731" i="49"/>
  <c r="AJ731" i="49"/>
  <c r="AI731" i="49"/>
  <c r="AH731" i="49"/>
  <c r="AG731" i="49"/>
  <c r="AF731" i="49"/>
  <c r="AE731" i="49"/>
  <c r="AD731" i="49"/>
  <c r="AB731" i="49"/>
  <c r="AA731" i="49"/>
  <c r="Z731" i="49"/>
  <c r="Y731" i="49"/>
  <c r="X731" i="49"/>
  <c r="W731" i="49"/>
  <c r="V731" i="49"/>
  <c r="U731" i="49"/>
  <c r="T731" i="49"/>
  <c r="S731" i="49"/>
  <c r="R731" i="49"/>
  <c r="M731" i="49"/>
  <c r="L731" i="49"/>
  <c r="K731" i="49"/>
  <c r="I731" i="49"/>
  <c r="H731" i="49"/>
  <c r="G731" i="49"/>
  <c r="BZ730" i="49"/>
  <c r="BY730" i="49"/>
  <c r="BX730" i="49"/>
  <c r="BW730" i="49"/>
  <c r="BV730" i="49"/>
  <c r="BU730" i="49"/>
  <c r="BT730" i="49"/>
  <c r="BS730" i="49"/>
  <c r="BR730" i="49"/>
  <c r="BQ730" i="49"/>
  <c r="BP730" i="49"/>
  <c r="BM730" i="49"/>
  <c r="BL730" i="49"/>
  <c r="BK730" i="49"/>
  <c r="BJ730" i="49"/>
  <c r="BI730" i="49"/>
  <c r="BH730" i="49"/>
  <c r="BG730" i="49"/>
  <c r="BF730" i="49"/>
  <c r="BE730" i="49"/>
  <c r="BD730" i="49"/>
  <c r="BC730" i="49"/>
  <c r="BA730" i="49"/>
  <c r="AZ730" i="49"/>
  <c r="AY730" i="49"/>
  <c r="AX730" i="49"/>
  <c r="AW730" i="49"/>
  <c r="AV730" i="49"/>
  <c r="AU730" i="49"/>
  <c r="AT730" i="49"/>
  <c r="AS730" i="49"/>
  <c r="AR730" i="49"/>
  <c r="AQ730" i="49"/>
  <c r="AN730" i="49"/>
  <c r="AM730" i="49"/>
  <c r="AL730" i="49"/>
  <c r="AK730" i="49"/>
  <c r="AJ730" i="49"/>
  <c r="AI730" i="49"/>
  <c r="AH730" i="49"/>
  <c r="AG730" i="49"/>
  <c r="AF730" i="49"/>
  <c r="AE730" i="49"/>
  <c r="AD730" i="49"/>
  <c r="AB730" i="49"/>
  <c r="AA730" i="49"/>
  <c r="Z730" i="49"/>
  <c r="Y730" i="49"/>
  <c r="X730" i="49"/>
  <c r="W730" i="49"/>
  <c r="V730" i="49"/>
  <c r="U730" i="49"/>
  <c r="T730" i="49"/>
  <c r="S730" i="49"/>
  <c r="R730" i="49"/>
  <c r="M730" i="49"/>
  <c r="L730" i="49"/>
  <c r="K730" i="49"/>
  <c r="I730" i="49"/>
  <c r="H730" i="49"/>
  <c r="G730" i="49"/>
  <c r="BZ729" i="49"/>
  <c r="BY729" i="49"/>
  <c r="BX729" i="49"/>
  <c r="BW729" i="49"/>
  <c r="BV729" i="49"/>
  <c r="BU729" i="49"/>
  <c r="BT729" i="49"/>
  <c r="BS729" i="49"/>
  <c r="BR729" i="49"/>
  <c r="BQ729" i="49"/>
  <c r="BP729" i="49"/>
  <c r="BM729" i="49"/>
  <c r="BL729" i="49"/>
  <c r="BK729" i="49"/>
  <c r="BJ729" i="49"/>
  <c r="BI729" i="49"/>
  <c r="BH729" i="49"/>
  <c r="BG729" i="49"/>
  <c r="BF729" i="49"/>
  <c r="BE729" i="49"/>
  <c r="BD729" i="49"/>
  <c r="BC729" i="49"/>
  <c r="BA729" i="49"/>
  <c r="AZ729" i="49"/>
  <c r="AY729" i="49"/>
  <c r="AX729" i="49"/>
  <c r="AW729" i="49"/>
  <c r="AV729" i="49"/>
  <c r="AU729" i="49"/>
  <c r="AT729" i="49"/>
  <c r="AS729" i="49"/>
  <c r="AR729" i="49"/>
  <c r="AQ729" i="49"/>
  <c r="AN729" i="49"/>
  <c r="AM729" i="49"/>
  <c r="AL729" i="49"/>
  <c r="AK729" i="49"/>
  <c r="AJ729" i="49"/>
  <c r="AI729" i="49"/>
  <c r="AH729" i="49"/>
  <c r="AG729" i="49"/>
  <c r="AF729" i="49"/>
  <c r="AE729" i="49"/>
  <c r="AD729" i="49"/>
  <c r="AB729" i="49"/>
  <c r="AA729" i="49"/>
  <c r="Z729" i="49"/>
  <c r="Y729" i="49"/>
  <c r="X729" i="49"/>
  <c r="W729" i="49"/>
  <c r="V729" i="49"/>
  <c r="U729" i="49"/>
  <c r="T729" i="49"/>
  <c r="S729" i="49"/>
  <c r="R729" i="49"/>
  <c r="M729" i="49"/>
  <c r="L729" i="49"/>
  <c r="K729" i="49"/>
  <c r="I729" i="49"/>
  <c r="H729" i="49"/>
  <c r="G729" i="49"/>
  <c r="BZ728" i="49"/>
  <c r="BY728" i="49"/>
  <c r="BX728" i="49"/>
  <c r="BW728" i="49"/>
  <c r="BV728" i="49"/>
  <c r="BU728" i="49"/>
  <c r="BT728" i="49"/>
  <c r="BS728" i="49"/>
  <c r="BR728" i="49"/>
  <c r="BQ728" i="49"/>
  <c r="BP728" i="49"/>
  <c r="BM728" i="49"/>
  <c r="BL728" i="49"/>
  <c r="BK728" i="49"/>
  <c r="BJ728" i="49"/>
  <c r="BI728" i="49"/>
  <c r="BH728" i="49"/>
  <c r="BG728" i="49"/>
  <c r="BF728" i="49"/>
  <c r="BE728" i="49"/>
  <c r="BD728" i="49"/>
  <c r="BC728" i="49"/>
  <c r="BA728" i="49"/>
  <c r="AZ728" i="49"/>
  <c r="AY728" i="49"/>
  <c r="AX728" i="49"/>
  <c r="AW728" i="49"/>
  <c r="AV728" i="49"/>
  <c r="AU728" i="49"/>
  <c r="AT728" i="49"/>
  <c r="AS728" i="49"/>
  <c r="AR728" i="49"/>
  <c r="AQ728" i="49"/>
  <c r="AN728" i="49"/>
  <c r="AM728" i="49"/>
  <c r="AL728" i="49"/>
  <c r="AK728" i="49"/>
  <c r="AJ728" i="49"/>
  <c r="AI728" i="49"/>
  <c r="AH728" i="49"/>
  <c r="AG728" i="49"/>
  <c r="AF728" i="49"/>
  <c r="AE728" i="49"/>
  <c r="AD728" i="49"/>
  <c r="AB728" i="49"/>
  <c r="AA728" i="49"/>
  <c r="Z728" i="49"/>
  <c r="Y728" i="49"/>
  <c r="X728" i="49"/>
  <c r="W728" i="49"/>
  <c r="V728" i="49"/>
  <c r="U728" i="49"/>
  <c r="T728" i="49"/>
  <c r="S728" i="49"/>
  <c r="R728" i="49"/>
  <c r="M728" i="49"/>
  <c r="L728" i="49"/>
  <c r="K728" i="49"/>
  <c r="I728" i="49"/>
  <c r="H728" i="49"/>
  <c r="G728" i="49"/>
  <c r="BZ727" i="49"/>
  <c r="BY727" i="49"/>
  <c r="BX727" i="49"/>
  <c r="BW727" i="49"/>
  <c r="BV727" i="49"/>
  <c r="BU727" i="49"/>
  <c r="BT727" i="49"/>
  <c r="BS727" i="49"/>
  <c r="BR727" i="49"/>
  <c r="BQ727" i="49"/>
  <c r="BP727" i="49"/>
  <c r="BM727" i="49"/>
  <c r="BL727" i="49"/>
  <c r="BK727" i="49"/>
  <c r="BJ727" i="49"/>
  <c r="BI727" i="49"/>
  <c r="BH727" i="49"/>
  <c r="BG727" i="49"/>
  <c r="BF727" i="49"/>
  <c r="BE727" i="49"/>
  <c r="BD727" i="49"/>
  <c r="BC727" i="49"/>
  <c r="BA727" i="49"/>
  <c r="AZ727" i="49"/>
  <c r="AY727" i="49"/>
  <c r="AX727" i="49"/>
  <c r="AW727" i="49"/>
  <c r="AV727" i="49"/>
  <c r="AU727" i="49"/>
  <c r="AT727" i="49"/>
  <c r="AS727" i="49"/>
  <c r="AR727" i="49"/>
  <c r="AQ727" i="49"/>
  <c r="AN727" i="49"/>
  <c r="AM727" i="49"/>
  <c r="AL727" i="49"/>
  <c r="AK727" i="49"/>
  <c r="AJ727" i="49"/>
  <c r="AI727" i="49"/>
  <c r="AH727" i="49"/>
  <c r="AG727" i="49"/>
  <c r="AF727" i="49"/>
  <c r="AE727" i="49"/>
  <c r="AD727" i="49"/>
  <c r="AB727" i="49"/>
  <c r="AA727" i="49"/>
  <c r="Z727" i="49"/>
  <c r="Y727" i="49"/>
  <c r="X727" i="49"/>
  <c r="W727" i="49"/>
  <c r="V727" i="49"/>
  <c r="U727" i="49"/>
  <c r="T727" i="49"/>
  <c r="S727" i="49"/>
  <c r="R727" i="49"/>
  <c r="M727" i="49"/>
  <c r="L727" i="49"/>
  <c r="K727" i="49"/>
  <c r="I727" i="49"/>
  <c r="H727" i="49"/>
  <c r="G727" i="49"/>
  <c r="BZ726" i="49"/>
  <c r="BY726" i="49"/>
  <c r="BX726" i="49"/>
  <c r="BW726" i="49"/>
  <c r="BV726" i="49"/>
  <c r="BU726" i="49"/>
  <c r="BT726" i="49"/>
  <c r="BS726" i="49"/>
  <c r="BR726" i="49"/>
  <c r="BQ726" i="49"/>
  <c r="BP726" i="49"/>
  <c r="BM726" i="49"/>
  <c r="BL726" i="49"/>
  <c r="BK726" i="49"/>
  <c r="BJ726" i="49"/>
  <c r="BI726" i="49"/>
  <c r="BH726" i="49"/>
  <c r="BG726" i="49"/>
  <c r="BF726" i="49"/>
  <c r="BE726" i="49"/>
  <c r="BD726" i="49"/>
  <c r="BC726" i="49"/>
  <c r="BA726" i="49"/>
  <c r="AZ726" i="49"/>
  <c r="AY726" i="49"/>
  <c r="AX726" i="49"/>
  <c r="AW726" i="49"/>
  <c r="AV726" i="49"/>
  <c r="AU726" i="49"/>
  <c r="AT726" i="49"/>
  <c r="AS726" i="49"/>
  <c r="AR726" i="49"/>
  <c r="AQ726" i="49"/>
  <c r="AN726" i="49"/>
  <c r="AM726" i="49"/>
  <c r="AL726" i="49"/>
  <c r="AK726" i="49"/>
  <c r="AJ726" i="49"/>
  <c r="AI726" i="49"/>
  <c r="AH726" i="49"/>
  <c r="AG726" i="49"/>
  <c r="AF726" i="49"/>
  <c r="AE726" i="49"/>
  <c r="AD726" i="49"/>
  <c r="AB726" i="49"/>
  <c r="AA726" i="49"/>
  <c r="Z726" i="49"/>
  <c r="Y726" i="49"/>
  <c r="X726" i="49"/>
  <c r="W726" i="49"/>
  <c r="V726" i="49"/>
  <c r="U726" i="49"/>
  <c r="T726" i="49"/>
  <c r="S726" i="49"/>
  <c r="R726" i="49"/>
  <c r="M726" i="49"/>
  <c r="L726" i="49"/>
  <c r="K726" i="49"/>
  <c r="I726" i="49"/>
  <c r="H726" i="49"/>
  <c r="G726" i="49"/>
  <c r="BZ725" i="49"/>
  <c r="BY725" i="49"/>
  <c r="BX725" i="49"/>
  <c r="BW725" i="49"/>
  <c r="BV725" i="49"/>
  <c r="BU725" i="49"/>
  <c r="BT725" i="49"/>
  <c r="BS725" i="49"/>
  <c r="BR725" i="49"/>
  <c r="BQ725" i="49"/>
  <c r="BP725" i="49"/>
  <c r="BM725" i="49"/>
  <c r="BL725" i="49"/>
  <c r="BK725" i="49"/>
  <c r="BJ725" i="49"/>
  <c r="BI725" i="49"/>
  <c r="BH725" i="49"/>
  <c r="BG725" i="49"/>
  <c r="BF725" i="49"/>
  <c r="BE725" i="49"/>
  <c r="BD725" i="49"/>
  <c r="BC725" i="49"/>
  <c r="BA725" i="49"/>
  <c r="AZ725" i="49"/>
  <c r="AY725" i="49"/>
  <c r="AX725" i="49"/>
  <c r="AW725" i="49"/>
  <c r="AV725" i="49"/>
  <c r="AU725" i="49"/>
  <c r="AT725" i="49"/>
  <c r="AS725" i="49"/>
  <c r="AR725" i="49"/>
  <c r="AQ725" i="49"/>
  <c r="AN725" i="49"/>
  <c r="AM725" i="49"/>
  <c r="AL725" i="49"/>
  <c r="AK725" i="49"/>
  <c r="AJ725" i="49"/>
  <c r="AI725" i="49"/>
  <c r="AH725" i="49"/>
  <c r="AG725" i="49"/>
  <c r="AF725" i="49"/>
  <c r="AE725" i="49"/>
  <c r="AD725" i="49"/>
  <c r="AB725" i="49"/>
  <c r="AA725" i="49"/>
  <c r="Z725" i="49"/>
  <c r="Y725" i="49"/>
  <c r="X725" i="49"/>
  <c r="W725" i="49"/>
  <c r="V725" i="49"/>
  <c r="U725" i="49"/>
  <c r="T725" i="49"/>
  <c r="S725" i="49"/>
  <c r="R725" i="49"/>
  <c r="M725" i="49"/>
  <c r="L725" i="49"/>
  <c r="K725" i="49"/>
  <c r="I725" i="49"/>
  <c r="H725" i="49"/>
  <c r="G725" i="49"/>
  <c r="BZ724" i="49"/>
  <c r="BY724" i="49"/>
  <c r="BX724" i="49"/>
  <c r="BW724" i="49"/>
  <c r="BV724" i="49"/>
  <c r="BU724" i="49"/>
  <c r="BT724" i="49"/>
  <c r="BS724" i="49"/>
  <c r="BR724" i="49"/>
  <c r="BQ724" i="49"/>
  <c r="BP724" i="49"/>
  <c r="BM724" i="49"/>
  <c r="BL724" i="49"/>
  <c r="BK724" i="49"/>
  <c r="BJ724" i="49"/>
  <c r="BI724" i="49"/>
  <c r="BH724" i="49"/>
  <c r="BG724" i="49"/>
  <c r="BF724" i="49"/>
  <c r="BE724" i="49"/>
  <c r="BD724" i="49"/>
  <c r="BC724" i="49"/>
  <c r="BA724" i="49"/>
  <c r="AZ724" i="49"/>
  <c r="AY724" i="49"/>
  <c r="AX724" i="49"/>
  <c r="AW724" i="49"/>
  <c r="AV724" i="49"/>
  <c r="AU724" i="49"/>
  <c r="AT724" i="49"/>
  <c r="AS724" i="49"/>
  <c r="AR724" i="49"/>
  <c r="AQ724" i="49"/>
  <c r="AN724" i="49"/>
  <c r="AM724" i="49"/>
  <c r="AL724" i="49"/>
  <c r="AK724" i="49"/>
  <c r="AJ724" i="49"/>
  <c r="AI724" i="49"/>
  <c r="AH724" i="49"/>
  <c r="AG724" i="49"/>
  <c r="AF724" i="49"/>
  <c r="AE724" i="49"/>
  <c r="AD724" i="49"/>
  <c r="AB724" i="49"/>
  <c r="AA724" i="49"/>
  <c r="Z724" i="49"/>
  <c r="Y724" i="49"/>
  <c r="X724" i="49"/>
  <c r="W724" i="49"/>
  <c r="V724" i="49"/>
  <c r="U724" i="49"/>
  <c r="T724" i="49"/>
  <c r="S724" i="49"/>
  <c r="R724" i="49"/>
  <c r="M724" i="49"/>
  <c r="L724" i="49"/>
  <c r="K724" i="49"/>
  <c r="I724" i="49"/>
  <c r="H724" i="49"/>
  <c r="G724" i="49"/>
  <c r="BZ723" i="49"/>
  <c r="BY723" i="49"/>
  <c r="BX723" i="49"/>
  <c r="BW723" i="49"/>
  <c r="BV723" i="49"/>
  <c r="BU723" i="49"/>
  <c r="BT723" i="49"/>
  <c r="BS723" i="49"/>
  <c r="BR723" i="49"/>
  <c r="BQ723" i="49"/>
  <c r="BP723" i="49"/>
  <c r="BM723" i="49"/>
  <c r="BL723" i="49"/>
  <c r="BK723" i="49"/>
  <c r="BJ723" i="49"/>
  <c r="BI723" i="49"/>
  <c r="BH723" i="49"/>
  <c r="BG723" i="49"/>
  <c r="BF723" i="49"/>
  <c r="BE723" i="49"/>
  <c r="BD723" i="49"/>
  <c r="BC723" i="49"/>
  <c r="BA723" i="49"/>
  <c r="AZ723" i="49"/>
  <c r="AY723" i="49"/>
  <c r="AX723" i="49"/>
  <c r="AW723" i="49"/>
  <c r="AV723" i="49"/>
  <c r="AU723" i="49"/>
  <c r="AT723" i="49"/>
  <c r="AS723" i="49"/>
  <c r="AR723" i="49"/>
  <c r="AQ723" i="49"/>
  <c r="AN723" i="49"/>
  <c r="AM723" i="49"/>
  <c r="AL723" i="49"/>
  <c r="AK723" i="49"/>
  <c r="AJ723" i="49"/>
  <c r="AI723" i="49"/>
  <c r="AH723" i="49"/>
  <c r="AG723" i="49"/>
  <c r="AF723" i="49"/>
  <c r="AE723" i="49"/>
  <c r="AD723" i="49"/>
  <c r="AB723" i="49"/>
  <c r="AA723" i="49"/>
  <c r="Z723" i="49"/>
  <c r="Y723" i="49"/>
  <c r="X723" i="49"/>
  <c r="W723" i="49"/>
  <c r="V723" i="49"/>
  <c r="U723" i="49"/>
  <c r="T723" i="49"/>
  <c r="S723" i="49"/>
  <c r="R723" i="49"/>
  <c r="M723" i="49"/>
  <c r="L723" i="49"/>
  <c r="K723" i="49"/>
  <c r="I723" i="49"/>
  <c r="H723" i="49"/>
  <c r="G723" i="49"/>
  <c r="BZ722" i="49"/>
  <c r="BY722" i="49"/>
  <c r="BX722" i="49"/>
  <c r="BW722" i="49"/>
  <c r="BV722" i="49"/>
  <c r="BU722" i="49"/>
  <c r="BT722" i="49"/>
  <c r="BS722" i="49"/>
  <c r="BR722" i="49"/>
  <c r="BQ722" i="49"/>
  <c r="BP722" i="49"/>
  <c r="BM722" i="49"/>
  <c r="BL722" i="49"/>
  <c r="BK722" i="49"/>
  <c r="BJ722" i="49"/>
  <c r="BI722" i="49"/>
  <c r="BH722" i="49"/>
  <c r="BG722" i="49"/>
  <c r="BF722" i="49"/>
  <c r="BE722" i="49"/>
  <c r="BD722" i="49"/>
  <c r="BC722" i="49"/>
  <c r="BA722" i="49"/>
  <c r="AZ722" i="49"/>
  <c r="AY722" i="49"/>
  <c r="AX722" i="49"/>
  <c r="AW722" i="49"/>
  <c r="AV722" i="49"/>
  <c r="AU722" i="49"/>
  <c r="AT722" i="49"/>
  <c r="AS722" i="49"/>
  <c r="AR722" i="49"/>
  <c r="AQ722" i="49"/>
  <c r="AN722" i="49"/>
  <c r="AM722" i="49"/>
  <c r="AL722" i="49"/>
  <c r="AK722" i="49"/>
  <c r="AJ722" i="49"/>
  <c r="AI722" i="49"/>
  <c r="AH722" i="49"/>
  <c r="AG722" i="49"/>
  <c r="AF722" i="49"/>
  <c r="AE722" i="49"/>
  <c r="AD722" i="49"/>
  <c r="AB722" i="49"/>
  <c r="AA722" i="49"/>
  <c r="Z722" i="49"/>
  <c r="Y722" i="49"/>
  <c r="X722" i="49"/>
  <c r="W722" i="49"/>
  <c r="V722" i="49"/>
  <c r="U722" i="49"/>
  <c r="T722" i="49"/>
  <c r="S722" i="49"/>
  <c r="R722" i="49"/>
  <c r="M722" i="49"/>
  <c r="L722" i="49"/>
  <c r="K722" i="49"/>
  <c r="I722" i="49"/>
  <c r="H722" i="49"/>
  <c r="G722" i="49"/>
  <c r="BZ721" i="49"/>
  <c r="BY721" i="49"/>
  <c r="BX721" i="49"/>
  <c r="BW721" i="49"/>
  <c r="BV721" i="49"/>
  <c r="BU721" i="49"/>
  <c r="BT721" i="49"/>
  <c r="BS721" i="49"/>
  <c r="BR721" i="49"/>
  <c r="BQ721" i="49"/>
  <c r="BP721" i="49"/>
  <c r="BM721" i="49"/>
  <c r="BL721" i="49"/>
  <c r="BK721" i="49"/>
  <c r="BJ721" i="49"/>
  <c r="BI721" i="49"/>
  <c r="BH721" i="49"/>
  <c r="BG721" i="49"/>
  <c r="BF721" i="49"/>
  <c r="BE721" i="49"/>
  <c r="BD721" i="49"/>
  <c r="BC721" i="49"/>
  <c r="BA721" i="49"/>
  <c r="AZ721" i="49"/>
  <c r="AY721" i="49"/>
  <c r="AX721" i="49"/>
  <c r="AW721" i="49"/>
  <c r="AV721" i="49"/>
  <c r="AU721" i="49"/>
  <c r="AT721" i="49"/>
  <c r="AS721" i="49"/>
  <c r="AR721" i="49"/>
  <c r="AQ721" i="49"/>
  <c r="AN721" i="49"/>
  <c r="AM721" i="49"/>
  <c r="AL721" i="49"/>
  <c r="AK721" i="49"/>
  <c r="AJ721" i="49"/>
  <c r="AI721" i="49"/>
  <c r="AH721" i="49"/>
  <c r="AG721" i="49"/>
  <c r="AF721" i="49"/>
  <c r="AE721" i="49"/>
  <c r="AD721" i="49"/>
  <c r="AB721" i="49"/>
  <c r="AA721" i="49"/>
  <c r="Z721" i="49"/>
  <c r="Y721" i="49"/>
  <c r="X721" i="49"/>
  <c r="W721" i="49"/>
  <c r="V721" i="49"/>
  <c r="U721" i="49"/>
  <c r="T721" i="49"/>
  <c r="S721" i="49"/>
  <c r="R721" i="49"/>
  <c r="M721" i="49"/>
  <c r="L721" i="49"/>
  <c r="K721" i="49"/>
  <c r="I721" i="49"/>
  <c r="H721" i="49"/>
  <c r="G721" i="49"/>
  <c r="BZ720" i="49"/>
  <c r="BY720" i="49"/>
  <c r="BX720" i="49"/>
  <c r="BW720" i="49"/>
  <c r="BV720" i="49"/>
  <c r="BU720" i="49"/>
  <c r="BT720" i="49"/>
  <c r="BS720" i="49"/>
  <c r="BR720" i="49"/>
  <c r="BQ720" i="49"/>
  <c r="BP720" i="49"/>
  <c r="BM720" i="49"/>
  <c r="BL720" i="49"/>
  <c r="BK720" i="49"/>
  <c r="BJ720" i="49"/>
  <c r="BI720" i="49"/>
  <c r="BH720" i="49"/>
  <c r="BG720" i="49"/>
  <c r="BF720" i="49"/>
  <c r="BE720" i="49"/>
  <c r="BD720" i="49"/>
  <c r="BC720" i="49"/>
  <c r="BA720" i="49"/>
  <c r="AZ720" i="49"/>
  <c r="AY720" i="49"/>
  <c r="AX720" i="49"/>
  <c r="AW720" i="49"/>
  <c r="AV720" i="49"/>
  <c r="AU720" i="49"/>
  <c r="AT720" i="49"/>
  <c r="AS720" i="49"/>
  <c r="AR720" i="49"/>
  <c r="AQ720" i="49"/>
  <c r="AN720" i="49"/>
  <c r="AM720" i="49"/>
  <c r="AL720" i="49"/>
  <c r="AK720" i="49"/>
  <c r="AJ720" i="49"/>
  <c r="AI720" i="49"/>
  <c r="AH720" i="49"/>
  <c r="AG720" i="49"/>
  <c r="AF720" i="49"/>
  <c r="AE720" i="49"/>
  <c r="AD720" i="49"/>
  <c r="AB720" i="49"/>
  <c r="AA720" i="49"/>
  <c r="Z720" i="49"/>
  <c r="Y720" i="49"/>
  <c r="X720" i="49"/>
  <c r="W720" i="49"/>
  <c r="V720" i="49"/>
  <c r="U720" i="49"/>
  <c r="T720" i="49"/>
  <c r="S720" i="49"/>
  <c r="R720" i="49"/>
  <c r="M720" i="49"/>
  <c r="L720" i="49"/>
  <c r="K720" i="49"/>
  <c r="I720" i="49"/>
  <c r="H720" i="49"/>
  <c r="G720" i="49"/>
  <c r="BZ719" i="49"/>
  <c r="BY719" i="49"/>
  <c r="BX719" i="49"/>
  <c r="BW719" i="49"/>
  <c r="BV719" i="49"/>
  <c r="BU719" i="49"/>
  <c r="BT719" i="49"/>
  <c r="BS719" i="49"/>
  <c r="BR719" i="49"/>
  <c r="BQ719" i="49"/>
  <c r="BP719" i="49"/>
  <c r="BM719" i="49"/>
  <c r="BL719" i="49"/>
  <c r="BK719" i="49"/>
  <c r="BJ719" i="49"/>
  <c r="BI719" i="49"/>
  <c r="BH719" i="49"/>
  <c r="BG719" i="49"/>
  <c r="BF719" i="49"/>
  <c r="BE719" i="49"/>
  <c r="BD719" i="49"/>
  <c r="BC719" i="49"/>
  <c r="BA719" i="49"/>
  <c r="AZ719" i="49"/>
  <c r="AY719" i="49"/>
  <c r="AX719" i="49"/>
  <c r="AW719" i="49"/>
  <c r="AV719" i="49"/>
  <c r="AU719" i="49"/>
  <c r="AT719" i="49"/>
  <c r="AS719" i="49"/>
  <c r="AR719" i="49"/>
  <c r="AQ719" i="49"/>
  <c r="AN719" i="49"/>
  <c r="AM719" i="49"/>
  <c r="AL719" i="49"/>
  <c r="AK719" i="49"/>
  <c r="AJ719" i="49"/>
  <c r="AI719" i="49"/>
  <c r="AH719" i="49"/>
  <c r="AG719" i="49"/>
  <c r="AF719" i="49"/>
  <c r="AE719" i="49"/>
  <c r="AD719" i="49"/>
  <c r="AB719" i="49"/>
  <c r="AA719" i="49"/>
  <c r="Z719" i="49"/>
  <c r="Y719" i="49"/>
  <c r="X719" i="49"/>
  <c r="W719" i="49"/>
  <c r="V719" i="49"/>
  <c r="U719" i="49"/>
  <c r="T719" i="49"/>
  <c r="S719" i="49"/>
  <c r="R719" i="49"/>
  <c r="M719" i="49"/>
  <c r="L719" i="49"/>
  <c r="K719" i="49"/>
  <c r="I719" i="49"/>
  <c r="H719" i="49"/>
  <c r="G719" i="49"/>
  <c r="BZ718" i="49"/>
  <c r="BY718" i="49"/>
  <c r="BX718" i="49"/>
  <c r="BW718" i="49"/>
  <c r="BV718" i="49"/>
  <c r="BU718" i="49"/>
  <c r="BT718" i="49"/>
  <c r="BS718" i="49"/>
  <c r="BR718" i="49"/>
  <c r="BQ718" i="49"/>
  <c r="BP718" i="49"/>
  <c r="BM718" i="49"/>
  <c r="BL718" i="49"/>
  <c r="BK718" i="49"/>
  <c r="BJ718" i="49"/>
  <c r="BI718" i="49"/>
  <c r="BH718" i="49"/>
  <c r="BG718" i="49"/>
  <c r="BF718" i="49"/>
  <c r="BE718" i="49"/>
  <c r="BD718" i="49"/>
  <c r="BC718" i="49"/>
  <c r="BA718" i="49"/>
  <c r="AZ718" i="49"/>
  <c r="AY718" i="49"/>
  <c r="AX718" i="49"/>
  <c r="AW718" i="49"/>
  <c r="AV718" i="49"/>
  <c r="AU718" i="49"/>
  <c r="AT718" i="49"/>
  <c r="AS718" i="49"/>
  <c r="AR718" i="49"/>
  <c r="AQ718" i="49"/>
  <c r="AN718" i="49"/>
  <c r="AM718" i="49"/>
  <c r="AL718" i="49"/>
  <c r="AK718" i="49"/>
  <c r="AJ718" i="49"/>
  <c r="AI718" i="49"/>
  <c r="AH718" i="49"/>
  <c r="AG718" i="49"/>
  <c r="AF718" i="49"/>
  <c r="AE718" i="49"/>
  <c r="AD718" i="49"/>
  <c r="AB718" i="49"/>
  <c r="AA718" i="49"/>
  <c r="Z718" i="49"/>
  <c r="Y718" i="49"/>
  <c r="X718" i="49"/>
  <c r="W718" i="49"/>
  <c r="V718" i="49"/>
  <c r="U718" i="49"/>
  <c r="T718" i="49"/>
  <c r="S718" i="49"/>
  <c r="R718" i="49"/>
  <c r="M718" i="49"/>
  <c r="L718" i="49"/>
  <c r="K718" i="49"/>
  <c r="I718" i="49"/>
  <c r="H718" i="49"/>
  <c r="G718" i="49"/>
  <c r="BZ717" i="49"/>
  <c r="BY717" i="49"/>
  <c r="BX717" i="49"/>
  <c r="BW717" i="49"/>
  <c r="BV717" i="49"/>
  <c r="BU717" i="49"/>
  <c r="BT717" i="49"/>
  <c r="BS717" i="49"/>
  <c r="BR717" i="49"/>
  <c r="BQ717" i="49"/>
  <c r="BP717" i="49"/>
  <c r="BM717" i="49"/>
  <c r="BL717" i="49"/>
  <c r="BK717" i="49"/>
  <c r="BJ717" i="49"/>
  <c r="BI717" i="49"/>
  <c r="BH717" i="49"/>
  <c r="BG717" i="49"/>
  <c r="BF717" i="49"/>
  <c r="BE717" i="49"/>
  <c r="BD717" i="49"/>
  <c r="BC717" i="49"/>
  <c r="BA717" i="49"/>
  <c r="AZ717" i="49"/>
  <c r="AY717" i="49"/>
  <c r="AX717" i="49"/>
  <c r="AW717" i="49"/>
  <c r="AV717" i="49"/>
  <c r="AU717" i="49"/>
  <c r="AT717" i="49"/>
  <c r="AS717" i="49"/>
  <c r="AR717" i="49"/>
  <c r="AQ717" i="49"/>
  <c r="AN717" i="49"/>
  <c r="AM717" i="49"/>
  <c r="AL717" i="49"/>
  <c r="AK717" i="49"/>
  <c r="AJ717" i="49"/>
  <c r="AI717" i="49"/>
  <c r="AH717" i="49"/>
  <c r="AG717" i="49"/>
  <c r="AF717" i="49"/>
  <c r="AE717" i="49"/>
  <c r="AD717" i="49"/>
  <c r="AB717" i="49"/>
  <c r="AA717" i="49"/>
  <c r="Z717" i="49"/>
  <c r="Y717" i="49"/>
  <c r="X717" i="49"/>
  <c r="W717" i="49"/>
  <c r="V717" i="49"/>
  <c r="U717" i="49"/>
  <c r="T717" i="49"/>
  <c r="S717" i="49"/>
  <c r="R717" i="49"/>
  <c r="M717" i="49"/>
  <c r="L717" i="49"/>
  <c r="K717" i="49"/>
  <c r="I717" i="49"/>
  <c r="H717" i="49"/>
  <c r="G717" i="49"/>
  <c r="BZ716" i="49"/>
  <c r="BY716" i="49"/>
  <c r="BX716" i="49"/>
  <c r="BW716" i="49"/>
  <c r="BV716" i="49"/>
  <c r="BU716" i="49"/>
  <c r="BT716" i="49"/>
  <c r="BS716" i="49"/>
  <c r="BR716" i="49"/>
  <c r="BQ716" i="49"/>
  <c r="BP716" i="49"/>
  <c r="BM716" i="49"/>
  <c r="BL716" i="49"/>
  <c r="BK716" i="49"/>
  <c r="BJ716" i="49"/>
  <c r="BI716" i="49"/>
  <c r="BH716" i="49"/>
  <c r="BG716" i="49"/>
  <c r="BF716" i="49"/>
  <c r="BE716" i="49"/>
  <c r="BD716" i="49"/>
  <c r="BC716" i="49"/>
  <c r="BA716" i="49"/>
  <c r="AZ716" i="49"/>
  <c r="AY716" i="49"/>
  <c r="AX716" i="49"/>
  <c r="AW716" i="49"/>
  <c r="AV716" i="49"/>
  <c r="AU716" i="49"/>
  <c r="AT716" i="49"/>
  <c r="AS716" i="49"/>
  <c r="AR716" i="49"/>
  <c r="AQ716" i="49"/>
  <c r="AN716" i="49"/>
  <c r="AM716" i="49"/>
  <c r="AL716" i="49"/>
  <c r="AK716" i="49"/>
  <c r="AJ716" i="49"/>
  <c r="AI716" i="49"/>
  <c r="AH716" i="49"/>
  <c r="AG716" i="49"/>
  <c r="AF716" i="49"/>
  <c r="AE716" i="49"/>
  <c r="AD716" i="49"/>
  <c r="AB716" i="49"/>
  <c r="AA716" i="49"/>
  <c r="Z716" i="49"/>
  <c r="Y716" i="49"/>
  <c r="X716" i="49"/>
  <c r="W716" i="49"/>
  <c r="V716" i="49"/>
  <c r="U716" i="49"/>
  <c r="T716" i="49"/>
  <c r="S716" i="49"/>
  <c r="R716" i="49"/>
  <c r="M716" i="49"/>
  <c r="L716" i="49"/>
  <c r="K716" i="49"/>
  <c r="I716" i="49"/>
  <c r="H716" i="49"/>
  <c r="G716" i="49"/>
  <c r="BZ715" i="49"/>
  <c r="BY715" i="49"/>
  <c r="BX715" i="49"/>
  <c r="BW715" i="49"/>
  <c r="BV715" i="49"/>
  <c r="BU715" i="49"/>
  <c r="BT715" i="49"/>
  <c r="BS715" i="49"/>
  <c r="BR715" i="49"/>
  <c r="BQ715" i="49"/>
  <c r="BP715" i="49"/>
  <c r="BM715" i="49"/>
  <c r="BL715" i="49"/>
  <c r="BK715" i="49"/>
  <c r="BJ715" i="49"/>
  <c r="BI715" i="49"/>
  <c r="BH715" i="49"/>
  <c r="BG715" i="49"/>
  <c r="BF715" i="49"/>
  <c r="BE715" i="49"/>
  <c r="BD715" i="49"/>
  <c r="BC715" i="49"/>
  <c r="BA715" i="49"/>
  <c r="AZ715" i="49"/>
  <c r="AY715" i="49"/>
  <c r="AX715" i="49"/>
  <c r="AW715" i="49"/>
  <c r="AV715" i="49"/>
  <c r="AU715" i="49"/>
  <c r="AT715" i="49"/>
  <c r="AS715" i="49"/>
  <c r="AR715" i="49"/>
  <c r="AQ715" i="49"/>
  <c r="AN715" i="49"/>
  <c r="AM715" i="49"/>
  <c r="AL715" i="49"/>
  <c r="AK715" i="49"/>
  <c r="AJ715" i="49"/>
  <c r="AI715" i="49"/>
  <c r="AH715" i="49"/>
  <c r="AG715" i="49"/>
  <c r="AF715" i="49"/>
  <c r="AE715" i="49"/>
  <c r="AD715" i="49"/>
  <c r="AB715" i="49"/>
  <c r="AA715" i="49"/>
  <c r="Z715" i="49"/>
  <c r="Y715" i="49"/>
  <c r="X715" i="49"/>
  <c r="W715" i="49"/>
  <c r="V715" i="49"/>
  <c r="U715" i="49"/>
  <c r="T715" i="49"/>
  <c r="S715" i="49"/>
  <c r="R715" i="49"/>
  <c r="M715" i="49"/>
  <c r="L715" i="49"/>
  <c r="K715" i="49"/>
  <c r="I715" i="49"/>
  <c r="H715" i="49"/>
  <c r="G715" i="49"/>
  <c r="BZ714" i="49"/>
  <c r="BY714" i="49"/>
  <c r="BX714" i="49"/>
  <c r="BW714" i="49"/>
  <c r="BV714" i="49"/>
  <c r="BU714" i="49"/>
  <c r="BT714" i="49"/>
  <c r="BS714" i="49"/>
  <c r="BR714" i="49"/>
  <c r="BQ714" i="49"/>
  <c r="BP714" i="49"/>
  <c r="BM714" i="49"/>
  <c r="BL714" i="49"/>
  <c r="BK714" i="49"/>
  <c r="BJ714" i="49"/>
  <c r="BI714" i="49"/>
  <c r="BH714" i="49"/>
  <c r="BG714" i="49"/>
  <c r="BF714" i="49"/>
  <c r="BE714" i="49"/>
  <c r="BD714" i="49"/>
  <c r="BC714" i="49"/>
  <c r="BA714" i="49"/>
  <c r="AZ714" i="49"/>
  <c r="AY714" i="49"/>
  <c r="AX714" i="49"/>
  <c r="AW714" i="49"/>
  <c r="AV714" i="49"/>
  <c r="AU714" i="49"/>
  <c r="AT714" i="49"/>
  <c r="AS714" i="49"/>
  <c r="AR714" i="49"/>
  <c r="AQ714" i="49"/>
  <c r="AN714" i="49"/>
  <c r="AM714" i="49"/>
  <c r="AL714" i="49"/>
  <c r="AK714" i="49"/>
  <c r="AJ714" i="49"/>
  <c r="AI714" i="49"/>
  <c r="AH714" i="49"/>
  <c r="AG714" i="49"/>
  <c r="AF714" i="49"/>
  <c r="AE714" i="49"/>
  <c r="AD714" i="49"/>
  <c r="AB714" i="49"/>
  <c r="AA714" i="49"/>
  <c r="Z714" i="49"/>
  <c r="Y714" i="49"/>
  <c r="X714" i="49"/>
  <c r="W714" i="49"/>
  <c r="V714" i="49"/>
  <c r="U714" i="49"/>
  <c r="T714" i="49"/>
  <c r="S714" i="49"/>
  <c r="R714" i="49"/>
  <c r="M714" i="49"/>
  <c r="L714" i="49"/>
  <c r="K714" i="49"/>
  <c r="I714" i="49"/>
  <c r="H714" i="49"/>
  <c r="G714" i="49"/>
  <c r="BZ713" i="49"/>
  <c r="BY713" i="49"/>
  <c r="BX713" i="49"/>
  <c r="BW713" i="49"/>
  <c r="BV713" i="49"/>
  <c r="BU713" i="49"/>
  <c r="BT713" i="49"/>
  <c r="BS713" i="49"/>
  <c r="BR713" i="49"/>
  <c r="BQ713" i="49"/>
  <c r="BP713" i="49"/>
  <c r="BM713" i="49"/>
  <c r="BL713" i="49"/>
  <c r="BK713" i="49"/>
  <c r="BJ713" i="49"/>
  <c r="BI713" i="49"/>
  <c r="BH713" i="49"/>
  <c r="BG713" i="49"/>
  <c r="BF713" i="49"/>
  <c r="BE713" i="49"/>
  <c r="BD713" i="49"/>
  <c r="BC713" i="49"/>
  <c r="BA713" i="49"/>
  <c r="AZ713" i="49"/>
  <c r="AY713" i="49"/>
  <c r="AX713" i="49"/>
  <c r="AW713" i="49"/>
  <c r="AV713" i="49"/>
  <c r="AU713" i="49"/>
  <c r="AT713" i="49"/>
  <c r="AS713" i="49"/>
  <c r="AR713" i="49"/>
  <c r="AQ713" i="49"/>
  <c r="AN713" i="49"/>
  <c r="AM713" i="49"/>
  <c r="AL713" i="49"/>
  <c r="AK713" i="49"/>
  <c r="AJ713" i="49"/>
  <c r="AI713" i="49"/>
  <c r="AH713" i="49"/>
  <c r="AG713" i="49"/>
  <c r="AF713" i="49"/>
  <c r="AE713" i="49"/>
  <c r="AD713" i="49"/>
  <c r="AB713" i="49"/>
  <c r="AA713" i="49"/>
  <c r="Z713" i="49"/>
  <c r="Y713" i="49"/>
  <c r="X713" i="49"/>
  <c r="W713" i="49"/>
  <c r="V713" i="49"/>
  <c r="U713" i="49"/>
  <c r="T713" i="49"/>
  <c r="S713" i="49"/>
  <c r="R713" i="49"/>
  <c r="M713" i="49"/>
  <c r="L713" i="49"/>
  <c r="K713" i="49"/>
  <c r="I713" i="49"/>
  <c r="H713" i="49"/>
  <c r="G713" i="49"/>
  <c r="BZ712" i="49"/>
  <c r="BY712" i="49"/>
  <c r="BX712" i="49"/>
  <c r="BW712" i="49"/>
  <c r="BV712" i="49"/>
  <c r="BU712" i="49"/>
  <c r="BT712" i="49"/>
  <c r="BS712" i="49"/>
  <c r="BR712" i="49"/>
  <c r="BQ712" i="49"/>
  <c r="BP712" i="49"/>
  <c r="BM712" i="49"/>
  <c r="BL712" i="49"/>
  <c r="BK712" i="49"/>
  <c r="BJ712" i="49"/>
  <c r="BI712" i="49"/>
  <c r="BH712" i="49"/>
  <c r="BG712" i="49"/>
  <c r="BF712" i="49"/>
  <c r="BE712" i="49"/>
  <c r="BD712" i="49"/>
  <c r="BC712" i="49"/>
  <c r="BA712" i="49"/>
  <c r="AZ712" i="49"/>
  <c r="AY712" i="49"/>
  <c r="AX712" i="49"/>
  <c r="AW712" i="49"/>
  <c r="AV712" i="49"/>
  <c r="AU712" i="49"/>
  <c r="AT712" i="49"/>
  <c r="AS712" i="49"/>
  <c r="AR712" i="49"/>
  <c r="AQ712" i="49"/>
  <c r="AN712" i="49"/>
  <c r="AM712" i="49"/>
  <c r="AL712" i="49"/>
  <c r="AK712" i="49"/>
  <c r="AJ712" i="49"/>
  <c r="AI712" i="49"/>
  <c r="AH712" i="49"/>
  <c r="AG712" i="49"/>
  <c r="AF712" i="49"/>
  <c r="AE712" i="49"/>
  <c r="AD712" i="49"/>
  <c r="AB712" i="49"/>
  <c r="AA712" i="49"/>
  <c r="Z712" i="49"/>
  <c r="Y712" i="49"/>
  <c r="X712" i="49"/>
  <c r="W712" i="49"/>
  <c r="V712" i="49"/>
  <c r="U712" i="49"/>
  <c r="T712" i="49"/>
  <c r="S712" i="49"/>
  <c r="R712" i="49"/>
  <c r="M712" i="49"/>
  <c r="L712" i="49"/>
  <c r="K712" i="49"/>
  <c r="I712" i="49"/>
  <c r="H712" i="49"/>
  <c r="G712" i="49"/>
  <c r="BZ711" i="49"/>
  <c r="BY711" i="49"/>
  <c r="BX711" i="49"/>
  <c r="BW711" i="49"/>
  <c r="BV711" i="49"/>
  <c r="BU711" i="49"/>
  <c r="BT711" i="49"/>
  <c r="BS711" i="49"/>
  <c r="BR711" i="49"/>
  <c r="BQ711" i="49"/>
  <c r="BP711" i="49"/>
  <c r="BM711" i="49"/>
  <c r="BL711" i="49"/>
  <c r="BK711" i="49"/>
  <c r="BJ711" i="49"/>
  <c r="BI711" i="49"/>
  <c r="BH711" i="49"/>
  <c r="BG711" i="49"/>
  <c r="BF711" i="49"/>
  <c r="BE711" i="49"/>
  <c r="BD711" i="49"/>
  <c r="BC711" i="49"/>
  <c r="BA711" i="49"/>
  <c r="AZ711" i="49"/>
  <c r="AY711" i="49"/>
  <c r="AX711" i="49"/>
  <c r="AW711" i="49"/>
  <c r="AV711" i="49"/>
  <c r="AU711" i="49"/>
  <c r="AT711" i="49"/>
  <c r="AS711" i="49"/>
  <c r="AR711" i="49"/>
  <c r="AQ711" i="49"/>
  <c r="AN711" i="49"/>
  <c r="AM711" i="49"/>
  <c r="AL711" i="49"/>
  <c r="AK711" i="49"/>
  <c r="AJ711" i="49"/>
  <c r="AI711" i="49"/>
  <c r="AH711" i="49"/>
  <c r="AG711" i="49"/>
  <c r="AF711" i="49"/>
  <c r="AE711" i="49"/>
  <c r="AD711" i="49"/>
  <c r="AB711" i="49"/>
  <c r="AA711" i="49"/>
  <c r="Z711" i="49"/>
  <c r="Y711" i="49"/>
  <c r="X711" i="49"/>
  <c r="W711" i="49"/>
  <c r="V711" i="49"/>
  <c r="U711" i="49"/>
  <c r="T711" i="49"/>
  <c r="S711" i="49"/>
  <c r="R711" i="49"/>
  <c r="M711" i="49"/>
  <c r="L711" i="49"/>
  <c r="K711" i="49"/>
  <c r="I711" i="49"/>
  <c r="H711" i="49"/>
  <c r="G711" i="49"/>
  <c r="BZ710" i="49"/>
  <c r="BY710" i="49"/>
  <c r="BX710" i="49"/>
  <c r="BW710" i="49"/>
  <c r="BV710" i="49"/>
  <c r="BU710" i="49"/>
  <c r="BT710" i="49"/>
  <c r="BS710" i="49"/>
  <c r="BR710" i="49"/>
  <c r="BQ710" i="49"/>
  <c r="BP710" i="49"/>
  <c r="BM710" i="49"/>
  <c r="BL710" i="49"/>
  <c r="BK710" i="49"/>
  <c r="BJ710" i="49"/>
  <c r="BI710" i="49"/>
  <c r="BH710" i="49"/>
  <c r="BG710" i="49"/>
  <c r="BF710" i="49"/>
  <c r="BE710" i="49"/>
  <c r="BD710" i="49"/>
  <c r="BC710" i="49"/>
  <c r="BA710" i="49"/>
  <c r="AZ710" i="49"/>
  <c r="AY710" i="49"/>
  <c r="AX710" i="49"/>
  <c r="AW710" i="49"/>
  <c r="AV710" i="49"/>
  <c r="AU710" i="49"/>
  <c r="AT710" i="49"/>
  <c r="AS710" i="49"/>
  <c r="AR710" i="49"/>
  <c r="AQ710" i="49"/>
  <c r="AN710" i="49"/>
  <c r="AM710" i="49"/>
  <c r="AL710" i="49"/>
  <c r="AK710" i="49"/>
  <c r="AJ710" i="49"/>
  <c r="AI710" i="49"/>
  <c r="AH710" i="49"/>
  <c r="AG710" i="49"/>
  <c r="AF710" i="49"/>
  <c r="AE710" i="49"/>
  <c r="AD710" i="49"/>
  <c r="AB710" i="49"/>
  <c r="AA710" i="49"/>
  <c r="Z710" i="49"/>
  <c r="Y710" i="49"/>
  <c r="X710" i="49"/>
  <c r="W710" i="49"/>
  <c r="V710" i="49"/>
  <c r="U710" i="49"/>
  <c r="T710" i="49"/>
  <c r="S710" i="49"/>
  <c r="R710" i="49"/>
  <c r="M710" i="49"/>
  <c r="L710" i="49"/>
  <c r="K710" i="49"/>
  <c r="I710" i="49"/>
  <c r="H710" i="49"/>
  <c r="G710" i="49"/>
  <c r="BZ709" i="49"/>
  <c r="BY709" i="49"/>
  <c r="BX709" i="49"/>
  <c r="BW709" i="49"/>
  <c r="BV709" i="49"/>
  <c r="BU709" i="49"/>
  <c r="BT709" i="49"/>
  <c r="BS709" i="49"/>
  <c r="BR709" i="49"/>
  <c r="BQ709" i="49"/>
  <c r="BP709" i="49"/>
  <c r="BM709" i="49"/>
  <c r="BL709" i="49"/>
  <c r="BK709" i="49"/>
  <c r="BJ709" i="49"/>
  <c r="BI709" i="49"/>
  <c r="BH709" i="49"/>
  <c r="BG709" i="49"/>
  <c r="BF709" i="49"/>
  <c r="BE709" i="49"/>
  <c r="BD709" i="49"/>
  <c r="BC709" i="49"/>
  <c r="BA709" i="49"/>
  <c r="AZ709" i="49"/>
  <c r="AY709" i="49"/>
  <c r="AX709" i="49"/>
  <c r="AW709" i="49"/>
  <c r="AV709" i="49"/>
  <c r="AU709" i="49"/>
  <c r="AT709" i="49"/>
  <c r="AS709" i="49"/>
  <c r="AR709" i="49"/>
  <c r="AQ709" i="49"/>
  <c r="AN709" i="49"/>
  <c r="AM709" i="49"/>
  <c r="AL709" i="49"/>
  <c r="AK709" i="49"/>
  <c r="AJ709" i="49"/>
  <c r="AI709" i="49"/>
  <c r="AH709" i="49"/>
  <c r="AG709" i="49"/>
  <c r="AF709" i="49"/>
  <c r="AE709" i="49"/>
  <c r="AD709" i="49"/>
  <c r="AB709" i="49"/>
  <c r="AA709" i="49"/>
  <c r="Z709" i="49"/>
  <c r="Y709" i="49"/>
  <c r="X709" i="49"/>
  <c r="W709" i="49"/>
  <c r="V709" i="49"/>
  <c r="U709" i="49"/>
  <c r="T709" i="49"/>
  <c r="S709" i="49"/>
  <c r="R709" i="49"/>
  <c r="M709" i="49"/>
  <c r="L709" i="49"/>
  <c r="K709" i="49"/>
  <c r="I709" i="49"/>
  <c r="H709" i="49"/>
  <c r="G709" i="49"/>
  <c r="BZ708" i="49"/>
  <c r="BY708" i="49"/>
  <c r="BX708" i="49"/>
  <c r="BW708" i="49"/>
  <c r="BV708" i="49"/>
  <c r="BU708" i="49"/>
  <c r="BT708" i="49"/>
  <c r="BS708" i="49"/>
  <c r="BR708" i="49"/>
  <c r="BQ708" i="49"/>
  <c r="BP708" i="49"/>
  <c r="BM708" i="49"/>
  <c r="BL708" i="49"/>
  <c r="BK708" i="49"/>
  <c r="BJ708" i="49"/>
  <c r="BI708" i="49"/>
  <c r="BH708" i="49"/>
  <c r="BG708" i="49"/>
  <c r="BF708" i="49"/>
  <c r="BE708" i="49"/>
  <c r="BD708" i="49"/>
  <c r="BC708" i="49"/>
  <c r="BA708" i="49"/>
  <c r="AZ708" i="49"/>
  <c r="AY708" i="49"/>
  <c r="AX708" i="49"/>
  <c r="AW708" i="49"/>
  <c r="AV708" i="49"/>
  <c r="AU708" i="49"/>
  <c r="AT708" i="49"/>
  <c r="AS708" i="49"/>
  <c r="AR708" i="49"/>
  <c r="AQ708" i="49"/>
  <c r="AN708" i="49"/>
  <c r="AM708" i="49"/>
  <c r="AL708" i="49"/>
  <c r="AK708" i="49"/>
  <c r="AJ708" i="49"/>
  <c r="AI708" i="49"/>
  <c r="AH708" i="49"/>
  <c r="AG708" i="49"/>
  <c r="AF708" i="49"/>
  <c r="AE708" i="49"/>
  <c r="AD708" i="49"/>
  <c r="AB708" i="49"/>
  <c r="AA708" i="49"/>
  <c r="Z708" i="49"/>
  <c r="Y708" i="49"/>
  <c r="X708" i="49"/>
  <c r="W708" i="49"/>
  <c r="V708" i="49"/>
  <c r="U708" i="49"/>
  <c r="T708" i="49"/>
  <c r="S708" i="49"/>
  <c r="R708" i="49"/>
  <c r="M708" i="49"/>
  <c r="L708" i="49"/>
  <c r="K708" i="49"/>
  <c r="I708" i="49"/>
  <c r="H708" i="49"/>
  <c r="G708" i="49"/>
  <c r="BZ707" i="49"/>
  <c r="BY707" i="49"/>
  <c r="BX707" i="49"/>
  <c r="BW707" i="49"/>
  <c r="BV707" i="49"/>
  <c r="BU707" i="49"/>
  <c r="BT707" i="49"/>
  <c r="BS707" i="49"/>
  <c r="BR707" i="49"/>
  <c r="BQ707" i="49"/>
  <c r="BP707" i="49"/>
  <c r="BM707" i="49"/>
  <c r="BL707" i="49"/>
  <c r="BK707" i="49"/>
  <c r="BJ707" i="49"/>
  <c r="BI707" i="49"/>
  <c r="BH707" i="49"/>
  <c r="BG707" i="49"/>
  <c r="BF707" i="49"/>
  <c r="BE707" i="49"/>
  <c r="BD707" i="49"/>
  <c r="BC707" i="49"/>
  <c r="BA707" i="49"/>
  <c r="AZ707" i="49"/>
  <c r="AY707" i="49"/>
  <c r="AX707" i="49"/>
  <c r="AW707" i="49"/>
  <c r="AV707" i="49"/>
  <c r="AU707" i="49"/>
  <c r="AT707" i="49"/>
  <c r="AS707" i="49"/>
  <c r="AR707" i="49"/>
  <c r="AQ707" i="49"/>
  <c r="AN707" i="49"/>
  <c r="AM707" i="49"/>
  <c r="AL707" i="49"/>
  <c r="AK707" i="49"/>
  <c r="AJ707" i="49"/>
  <c r="AI707" i="49"/>
  <c r="AH707" i="49"/>
  <c r="AG707" i="49"/>
  <c r="AF707" i="49"/>
  <c r="AE707" i="49"/>
  <c r="AD707" i="49"/>
  <c r="AB707" i="49"/>
  <c r="AA707" i="49"/>
  <c r="Z707" i="49"/>
  <c r="Y707" i="49"/>
  <c r="X707" i="49"/>
  <c r="W707" i="49"/>
  <c r="V707" i="49"/>
  <c r="U707" i="49"/>
  <c r="T707" i="49"/>
  <c r="S707" i="49"/>
  <c r="R707" i="49"/>
  <c r="M707" i="49"/>
  <c r="L707" i="49"/>
  <c r="K707" i="49"/>
  <c r="I707" i="49"/>
  <c r="H707" i="49"/>
  <c r="G707" i="49"/>
  <c r="BZ706" i="49"/>
  <c r="BY706" i="49"/>
  <c r="BX706" i="49"/>
  <c r="BW706" i="49"/>
  <c r="BV706" i="49"/>
  <c r="BU706" i="49"/>
  <c r="BT706" i="49"/>
  <c r="BS706" i="49"/>
  <c r="BR706" i="49"/>
  <c r="BQ706" i="49"/>
  <c r="BP706" i="49"/>
  <c r="BM706" i="49"/>
  <c r="BL706" i="49"/>
  <c r="BK706" i="49"/>
  <c r="BJ706" i="49"/>
  <c r="BI706" i="49"/>
  <c r="BH706" i="49"/>
  <c r="BG706" i="49"/>
  <c r="BF706" i="49"/>
  <c r="BE706" i="49"/>
  <c r="BD706" i="49"/>
  <c r="BC706" i="49"/>
  <c r="BA706" i="49"/>
  <c r="AZ706" i="49"/>
  <c r="AY706" i="49"/>
  <c r="AX706" i="49"/>
  <c r="AW706" i="49"/>
  <c r="AV706" i="49"/>
  <c r="AU706" i="49"/>
  <c r="AT706" i="49"/>
  <c r="AS706" i="49"/>
  <c r="AR706" i="49"/>
  <c r="AQ706" i="49"/>
  <c r="AN706" i="49"/>
  <c r="AM706" i="49"/>
  <c r="AL706" i="49"/>
  <c r="AK706" i="49"/>
  <c r="AJ706" i="49"/>
  <c r="AI706" i="49"/>
  <c r="AH706" i="49"/>
  <c r="AG706" i="49"/>
  <c r="AF706" i="49"/>
  <c r="AE706" i="49"/>
  <c r="AD706" i="49"/>
  <c r="AB706" i="49"/>
  <c r="AA706" i="49"/>
  <c r="Z706" i="49"/>
  <c r="Y706" i="49"/>
  <c r="X706" i="49"/>
  <c r="W706" i="49"/>
  <c r="V706" i="49"/>
  <c r="U706" i="49"/>
  <c r="T706" i="49"/>
  <c r="S706" i="49"/>
  <c r="R706" i="49"/>
  <c r="M706" i="49"/>
  <c r="L706" i="49"/>
  <c r="K706" i="49"/>
  <c r="I706" i="49"/>
  <c r="H706" i="49"/>
  <c r="G706" i="49"/>
  <c r="BZ705" i="49"/>
  <c r="BY705" i="49"/>
  <c r="BX705" i="49"/>
  <c r="BW705" i="49"/>
  <c r="BV705" i="49"/>
  <c r="BU705" i="49"/>
  <c r="BT705" i="49"/>
  <c r="BS705" i="49"/>
  <c r="BR705" i="49"/>
  <c r="BQ705" i="49"/>
  <c r="BP705" i="49"/>
  <c r="BM705" i="49"/>
  <c r="BL705" i="49"/>
  <c r="BK705" i="49"/>
  <c r="BJ705" i="49"/>
  <c r="BI705" i="49"/>
  <c r="BH705" i="49"/>
  <c r="BG705" i="49"/>
  <c r="BF705" i="49"/>
  <c r="BE705" i="49"/>
  <c r="BD705" i="49"/>
  <c r="BC705" i="49"/>
  <c r="BA705" i="49"/>
  <c r="AZ705" i="49"/>
  <c r="AY705" i="49"/>
  <c r="AX705" i="49"/>
  <c r="AW705" i="49"/>
  <c r="AV705" i="49"/>
  <c r="AU705" i="49"/>
  <c r="AT705" i="49"/>
  <c r="AS705" i="49"/>
  <c r="AR705" i="49"/>
  <c r="AQ705" i="49"/>
  <c r="AN705" i="49"/>
  <c r="AM705" i="49"/>
  <c r="AL705" i="49"/>
  <c r="AK705" i="49"/>
  <c r="AJ705" i="49"/>
  <c r="AI705" i="49"/>
  <c r="AH705" i="49"/>
  <c r="AG705" i="49"/>
  <c r="AF705" i="49"/>
  <c r="AE705" i="49"/>
  <c r="AD705" i="49"/>
  <c r="AB705" i="49"/>
  <c r="AA705" i="49"/>
  <c r="Z705" i="49"/>
  <c r="Y705" i="49"/>
  <c r="X705" i="49"/>
  <c r="W705" i="49"/>
  <c r="V705" i="49"/>
  <c r="U705" i="49"/>
  <c r="T705" i="49"/>
  <c r="S705" i="49"/>
  <c r="R705" i="49"/>
  <c r="M705" i="49"/>
  <c r="L705" i="49"/>
  <c r="K705" i="49"/>
  <c r="I705" i="49"/>
  <c r="H705" i="49"/>
  <c r="G705" i="49"/>
  <c r="BZ704" i="49"/>
  <c r="BY704" i="49"/>
  <c r="BX704" i="49"/>
  <c r="BW704" i="49"/>
  <c r="BV704" i="49"/>
  <c r="BU704" i="49"/>
  <c r="BT704" i="49"/>
  <c r="BS704" i="49"/>
  <c r="BR704" i="49"/>
  <c r="BQ704" i="49"/>
  <c r="BP704" i="49"/>
  <c r="BM704" i="49"/>
  <c r="BL704" i="49"/>
  <c r="BK704" i="49"/>
  <c r="BJ704" i="49"/>
  <c r="BI704" i="49"/>
  <c r="BH704" i="49"/>
  <c r="BG704" i="49"/>
  <c r="BF704" i="49"/>
  <c r="BE704" i="49"/>
  <c r="BD704" i="49"/>
  <c r="BC704" i="49"/>
  <c r="BA704" i="49"/>
  <c r="AZ704" i="49"/>
  <c r="AY704" i="49"/>
  <c r="AX704" i="49"/>
  <c r="AW704" i="49"/>
  <c r="AV704" i="49"/>
  <c r="AU704" i="49"/>
  <c r="AT704" i="49"/>
  <c r="AS704" i="49"/>
  <c r="AR704" i="49"/>
  <c r="AQ704" i="49"/>
  <c r="AN704" i="49"/>
  <c r="AM704" i="49"/>
  <c r="AL704" i="49"/>
  <c r="AK704" i="49"/>
  <c r="AJ704" i="49"/>
  <c r="AI704" i="49"/>
  <c r="AH704" i="49"/>
  <c r="AG704" i="49"/>
  <c r="AF704" i="49"/>
  <c r="AE704" i="49"/>
  <c r="AD704" i="49"/>
  <c r="AB704" i="49"/>
  <c r="AA704" i="49"/>
  <c r="Z704" i="49"/>
  <c r="Y704" i="49"/>
  <c r="X704" i="49"/>
  <c r="W704" i="49"/>
  <c r="V704" i="49"/>
  <c r="U704" i="49"/>
  <c r="T704" i="49"/>
  <c r="S704" i="49"/>
  <c r="R704" i="49"/>
  <c r="M704" i="49"/>
  <c r="L704" i="49"/>
  <c r="K704" i="49"/>
  <c r="I704" i="49"/>
  <c r="H704" i="49"/>
  <c r="G704" i="49"/>
  <c r="BZ703" i="49"/>
  <c r="BY703" i="49"/>
  <c r="BX703" i="49"/>
  <c r="BW703" i="49"/>
  <c r="BV703" i="49"/>
  <c r="BU703" i="49"/>
  <c r="BT703" i="49"/>
  <c r="BS703" i="49"/>
  <c r="BR703" i="49"/>
  <c r="BQ703" i="49"/>
  <c r="BP703" i="49"/>
  <c r="BM703" i="49"/>
  <c r="BL703" i="49"/>
  <c r="BK703" i="49"/>
  <c r="BJ703" i="49"/>
  <c r="BI703" i="49"/>
  <c r="BH703" i="49"/>
  <c r="BG703" i="49"/>
  <c r="BF703" i="49"/>
  <c r="BE703" i="49"/>
  <c r="BD703" i="49"/>
  <c r="BC703" i="49"/>
  <c r="BA703" i="49"/>
  <c r="AZ703" i="49"/>
  <c r="AY703" i="49"/>
  <c r="AX703" i="49"/>
  <c r="AW703" i="49"/>
  <c r="AV703" i="49"/>
  <c r="AU703" i="49"/>
  <c r="AT703" i="49"/>
  <c r="AS703" i="49"/>
  <c r="AR703" i="49"/>
  <c r="AQ703" i="49"/>
  <c r="AN703" i="49"/>
  <c r="AM703" i="49"/>
  <c r="AL703" i="49"/>
  <c r="AK703" i="49"/>
  <c r="AJ703" i="49"/>
  <c r="AI703" i="49"/>
  <c r="AH703" i="49"/>
  <c r="AG703" i="49"/>
  <c r="AF703" i="49"/>
  <c r="AE703" i="49"/>
  <c r="AD703" i="49"/>
  <c r="AB703" i="49"/>
  <c r="AA703" i="49"/>
  <c r="Z703" i="49"/>
  <c r="Y703" i="49"/>
  <c r="X703" i="49"/>
  <c r="W703" i="49"/>
  <c r="V703" i="49"/>
  <c r="U703" i="49"/>
  <c r="T703" i="49"/>
  <c r="S703" i="49"/>
  <c r="R703" i="49"/>
  <c r="M703" i="49"/>
  <c r="L703" i="49"/>
  <c r="K703" i="49"/>
  <c r="I703" i="49"/>
  <c r="H703" i="49"/>
  <c r="G703" i="49"/>
  <c r="BZ702" i="49"/>
  <c r="BY702" i="49"/>
  <c r="BX702" i="49"/>
  <c r="BW702" i="49"/>
  <c r="BV702" i="49"/>
  <c r="BU702" i="49"/>
  <c r="BT702" i="49"/>
  <c r="BS702" i="49"/>
  <c r="BR702" i="49"/>
  <c r="BQ702" i="49"/>
  <c r="BP702" i="49"/>
  <c r="BM702" i="49"/>
  <c r="BL702" i="49"/>
  <c r="BK702" i="49"/>
  <c r="BJ702" i="49"/>
  <c r="BI702" i="49"/>
  <c r="BH702" i="49"/>
  <c r="BG702" i="49"/>
  <c r="BF702" i="49"/>
  <c r="BE702" i="49"/>
  <c r="BD702" i="49"/>
  <c r="BC702" i="49"/>
  <c r="BA702" i="49"/>
  <c r="AZ702" i="49"/>
  <c r="AY702" i="49"/>
  <c r="AX702" i="49"/>
  <c r="AW702" i="49"/>
  <c r="AV702" i="49"/>
  <c r="AU702" i="49"/>
  <c r="AT702" i="49"/>
  <c r="AS702" i="49"/>
  <c r="AR702" i="49"/>
  <c r="AQ702" i="49"/>
  <c r="AN702" i="49"/>
  <c r="AM702" i="49"/>
  <c r="AL702" i="49"/>
  <c r="AK702" i="49"/>
  <c r="AJ702" i="49"/>
  <c r="AI702" i="49"/>
  <c r="AH702" i="49"/>
  <c r="AG702" i="49"/>
  <c r="AF702" i="49"/>
  <c r="AE702" i="49"/>
  <c r="AD702" i="49"/>
  <c r="AB702" i="49"/>
  <c r="AA702" i="49"/>
  <c r="Z702" i="49"/>
  <c r="Y702" i="49"/>
  <c r="X702" i="49"/>
  <c r="W702" i="49"/>
  <c r="V702" i="49"/>
  <c r="U702" i="49"/>
  <c r="T702" i="49"/>
  <c r="S702" i="49"/>
  <c r="R702" i="49"/>
  <c r="M702" i="49"/>
  <c r="L702" i="49"/>
  <c r="K702" i="49"/>
  <c r="I702" i="49"/>
  <c r="H702" i="49"/>
  <c r="G702" i="49"/>
  <c r="BZ701" i="49"/>
  <c r="BY701" i="49"/>
  <c r="BX701" i="49"/>
  <c r="BW701" i="49"/>
  <c r="BV701" i="49"/>
  <c r="BU701" i="49"/>
  <c r="BT701" i="49"/>
  <c r="BS701" i="49"/>
  <c r="BR701" i="49"/>
  <c r="BQ701" i="49"/>
  <c r="BP701" i="49"/>
  <c r="BM701" i="49"/>
  <c r="BL701" i="49"/>
  <c r="BK701" i="49"/>
  <c r="BJ701" i="49"/>
  <c r="BI701" i="49"/>
  <c r="BH701" i="49"/>
  <c r="BG701" i="49"/>
  <c r="BF701" i="49"/>
  <c r="BE701" i="49"/>
  <c r="BD701" i="49"/>
  <c r="BC701" i="49"/>
  <c r="BA701" i="49"/>
  <c r="AZ701" i="49"/>
  <c r="AY701" i="49"/>
  <c r="AX701" i="49"/>
  <c r="AW701" i="49"/>
  <c r="AV701" i="49"/>
  <c r="AU701" i="49"/>
  <c r="AT701" i="49"/>
  <c r="AS701" i="49"/>
  <c r="AR701" i="49"/>
  <c r="AQ701" i="49"/>
  <c r="AN701" i="49"/>
  <c r="AM701" i="49"/>
  <c r="AL701" i="49"/>
  <c r="AK701" i="49"/>
  <c r="AJ701" i="49"/>
  <c r="AI701" i="49"/>
  <c r="AH701" i="49"/>
  <c r="AG701" i="49"/>
  <c r="AF701" i="49"/>
  <c r="AE701" i="49"/>
  <c r="AD701" i="49"/>
  <c r="AB701" i="49"/>
  <c r="AA701" i="49"/>
  <c r="Z701" i="49"/>
  <c r="Y701" i="49"/>
  <c r="X701" i="49"/>
  <c r="W701" i="49"/>
  <c r="V701" i="49"/>
  <c r="U701" i="49"/>
  <c r="T701" i="49"/>
  <c r="S701" i="49"/>
  <c r="R701" i="49"/>
  <c r="M701" i="49"/>
  <c r="L701" i="49"/>
  <c r="K701" i="49"/>
  <c r="I701" i="49"/>
  <c r="H701" i="49"/>
  <c r="G701" i="49"/>
  <c r="BZ700" i="49"/>
  <c r="BY700" i="49"/>
  <c r="BX700" i="49"/>
  <c r="BW700" i="49"/>
  <c r="BV700" i="49"/>
  <c r="BU700" i="49"/>
  <c r="BT700" i="49"/>
  <c r="BS700" i="49"/>
  <c r="BR700" i="49"/>
  <c r="BQ700" i="49"/>
  <c r="BP700" i="49"/>
  <c r="BM700" i="49"/>
  <c r="BL700" i="49"/>
  <c r="BK700" i="49"/>
  <c r="BJ700" i="49"/>
  <c r="BI700" i="49"/>
  <c r="BH700" i="49"/>
  <c r="BG700" i="49"/>
  <c r="BF700" i="49"/>
  <c r="BE700" i="49"/>
  <c r="BD700" i="49"/>
  <c r="BC700" i="49"/>
  <c r="BA700" i="49"/>
  <c r="AZ700" i="49"/>
  <c r="AY700" i="49"/>
  <c r="AX700" i="49"/>
  <c r="AW700" i="49"/>
  <c r="AV700" i="49"/>
  <c r="AU700" i="49"/>
  <c r="AT700" i="49"/>
  <c r="AS700" i="49"/>
  <c r="AR700" i="49"/>
  <c r="AQ700" i="49"/>
  <c r="AN700" i="49"/>
  <c r="AM700" i="49"/>
  <c r="AL700" i="49"/>
  <c r="AK700" i="49"/>
  <c r="AJ700" i="49"/>
  <c r="AI700" i="49"/>
  <c r="AH700" i="49"/>
  <c r="AG700" i="49"/>
  <c r="AF700" i="49"/>
  <c r="AE700" i="49"/>
  <c r="AD700" i="49"/>
  <c r="AB700" i="49"/>
  <c r="AA700" i="49"/>
  <c r="Z700" i="49"/>
  <c r="Y700" i="49"/>
  <c r="X700" i="49"/>
  <c r="W700" i="49"/>
  <c r="V700" i="49"/>
  <c r="U700" i="49"/>
  <c r="T700" i="49"/>
  <c r="S700" i="49"/>
  <c r="R700" i="49"/>
  <c r="M700" i="49"/>
  <c r="L700" i="49"/>
  <c r="K700" i="49"/>
  <c r="I700" i="49"/>
  <c r="H700" i="49"/>
  <c r="G700" i="49"/>
  <c r="BZ699" i="49"/>
  <c r="BY699" i="49"/>
  <c r="BX699" i="49"/>
  <c r="BW699" i="49"/>
  <c r="BV699" i="49"/>
  <c r="BU699" i="49"/>
  <c r="BT699" i="49"/>
  <c r="BS699" i="49"/>
  <c r="BR699" i="49"/>
  <c r="BQ699" i="49"/>
  <c r="BP699" i="49"/>
  <c r="BM699" i="49"/>
  <c r="BL699" i="49"/>
  <c r="BK699" i="49"/>
  <c r="BJ699" i="49"/>
  <c r="BI699" i="49"/>
  <c r="BH699" i="49"/>
  <c r="BG699" i="49"/>
  <c r="BF699" i="49"/>
  <c r="BE699" i="49"/>
  <c r="BD699" i="49"/>
  <c r="BC699" i="49"/>
  <c r="BA699" i="49"/>
  <c r="AZ699" i="49"/>
  <c r="AY699" i="49"/>
  <c r="AX699" i="49"/>
  <c r="AW699" i="49"/>
  <c r="AV699" i="49"/>
  <c r="AU699" i="49"/>
  <c r="AT699" i="49"/>
  <c r="AS699" i="49"/>
  <c r="AR699" i="49"/>
  <c r="AQ699" i="49"/>
  <c r="AN699" i="49"/>
  <c r="AM699" i="49"/>
  <c r="AL699" i="49"/>
  <c r="AK699" i="49"/>
  <c r="AJ699" i="49"/>
  <c r="AI699" i="49"/>
  <c r="AH699" i="49"/>
  <c r="AG699" i="49"/>
  <c r="AF699" i="49"/>
  <c r="AE699" i="49"/>
  <c r="AD699" i="49"/>
  <c r="AB699" i="49"/>
  <c r="AA699" i="49"/>
  <c r="Z699" i="49"/>
  <c r="Y699" i="49"/>
  <c r="X699" i="49"/>
  <c r="W699" i="49"/>
  <c r="V699" i="49"/>
  <c r="U699" i="49"/>
  <c r="T699" i="49"/>
  <c r="S699" i="49"/>
  <c r="R699" i="49"/>
  <c r="M699" i="49"/>
  <c r="L699" i="49"/>
  <c r="K699" i="49"/>
  <c r="I699" i="49"/>
  <c r="H699" i="49"/>
  <c r="G699" i="49"/>
  <c r="BZ698" i="49"/>
  <c r="BY698" i="49"/>
  <c r="BX698" i="49"/>
  <c r="BW698" i="49"/>
  <c r="BV698" i="49"/>
  <c r="BU698" i="49"/>
  <c r="BT698" i="49"/>
  <c r="BS698" i="49"/>
  <c r="BR698" i="49"/>
  <c r="BQ698" i="49"/>
  <c r="BP698" i="49"/>
  <c r="BM698" i="49"/>
  <c r="BL698" i="49"/>
  <c r="BK698" i="49"/>
  <c r="BJ698" i="49"/>
  <c r="BI698" i="49"/>
  <c r="BH698" i="49"/>
  <c r="BG698" i="49"/>
  <c r="BF698" i="49"/>
  <c r="BE698" i="49"/>
  <c r="BD698" i="49"/>
  <c r="BC698" i="49"/>
  <c r="BA698" i="49"/>
  <c r="AZ698" i="49"/>
  <c r="AY698" i="49"/>
  <c r="AX698" i="49"/>
  <c r="AW698" i="49"/>
  <c r="AV698" i="49"/>
  <c r="AU698" i="49"/>
  <c r="AT698" i="49"/>
  <c r="AS698" i="49"/>
  <c r="AR698" i="49"/>
  <c r="AQ698" i="49"/>
  <c r="AN698" i="49"/>
  <c r="AM698" i="49"/>
  <c r="AL698" i="49"/>
  <c r="AK698" i="49"/>
  <c r="AJ698" i="49"/>
  <c r="AI698" i="49"/>
  <c r="AH698" i="49"/>
  <c r="AG698" i="49"/>
  <c r="AF698" i="49"/>
  <c r="AE698" i="49"/>
  <c r="AD698" i="49"/>
  <c r="AB698" i="49"/>
  <c r="AA698" i="49"/>
  <c r="Z698" i="49"/>
  <c r="Y698" i="49"/>
  <c r="X698" i="49"/>
  <c r="W698" i="49"/>
  <c r="V698" i="49"/>
  <c r="U698" i="49"/>
  <c r="T698" i="49"/>
  <c r="S698" i="49"/>
  <c r="R698" i="49"/>
  <c r="M698" i="49"/>
  <c r="L698" i="49"/>
  <c r="K698" i="49"/>
  <c r="I698" i="49"/>
  <c r="H698" i="49"/>
  <c r="G698" i="49"/>
  <c r="BZ697" i="49"/>
  <c r="BY697" i="49"/>
  <c r="BX697" i="49"/>
  <c r="BW697" i="49"/>
  <c r="BV697" i="49"/>
  <c r="BU697" i="49"/>
  <c r="BT697" i="49"/>
  <c r="BS697" i="49"/>
  <c r="BR697" i="49"/>
  <c r="BQ697" i="49"/>
  <c r="BP697" i="49"/>
  <c r="BM697" i="49"/>
  <c r="BL697" i="49"/>
  <c r="BK697" i="49"/>
  <c r="BJ697" i="49"/>
  <c r="BI697" i="49"/>
  <c r="BH697" i="49"/>
  <c r="BG697" i="49"/>
  <c r="BF697" i="49"/>
  <c r="BE697" i="49"/>
  <c r="BD697" i="49"/>
  <c r="BC697" i="49"/>
  <c r="BA697" i="49"/>
  <c r="AZ697" i="49"/>
  <c r="AY697" i="49"/>
  <c r="AX697" i="49"/>
  <c r="AW697" i="49"/>
  <c r="AV697" i="49"/>
  <c r="AU697" i="49"/>
  <c r="AT697" i="49"/>
  <c r="AS697" i="49"/>
  <c r="AR697" i="49"/>
  <c r="AQ697" i="49"/>
  <c r="AN697" i="49"/>
  <c r="AM697" i="49"/>
  <c r="AL697" i="49"/>
  <c r="AK697" i="49"/>
  <c r="AJ697" i="49"/>
  <c r="AI697" i="49"/>
  <c r="AH697" i="49"/>
  <c r="AG697" i="49"/>
  <c r="AF697" i="49"/>
  <c r="AE697" i="49"/>
  <c r="AD697" i="49"/>
  <c r="AB697" i="49"/>
  <c r="AA697" i="49"/>
  <c r="Z697" i="49"/>
  <c r="Y697" i="49"/>
  <c r="X697" i="49"/>
  <c r="W697" i="49"/>
  <c r="V697" i="49"/>
  <c r="U697" i="49"/>
  <c r="T697" i="49"/>
  <c r="S697" i="49"/>
  <c r="R697" i="49"/>
  <c r="M697" i="49"/>
  <c r="L697" i="49"/>
  <c r="K697" i="49"/>
  <c r="I697" i="49"/>
  <c r="H697" i="49"/>
  <c r="G697" i="49"/>
  <c r="BZ696" i="49"/>
  <c r="BY696" i="49"/>
  <c r="BX696" i="49"/>
  <c r="BW696" i="49"/>
  <c r="BV696" i="49"/>
  <c r="BU696" i="49"/>
  <c r="BT696" i="49"/>
  <c r="BS696" i="49"/>
  <c r="BR696" i="49"/>
  <c r="BQ696" i="49"/>
  <c r="BP696" i="49"/>
  <c r="BM696" i="49"/>
  <c r="BL696" i="49"/>
  <c r="BK696" i="49"/>
  <c r="BJ696" i="49"/>
  <c r="BI696" i="49"/>
  <c r="BH696" i="49"/>
  <c r="BG696" i="49"/>
  <c r="BF696" i="49"/>
  <c r="BE696" i="49"/>
  <c r="BD696" i="49"/>
  <c r="BC696" i="49"/>
  <c r="BA696" i="49"/>
  <c r="AZ696" i="49"/>
  <c r="AY696" i="49"/>
  <c r="AX696" i="49"/>
  <c r="AW696" i="49"/>
  <c r="AV696" i="49"/>
  <c r="AU696" i="49"/>
  <c r="AT696" i="49"/>
  <c r="AS696" i="49"/>
  <c r="AR696" i="49"/>
  <c r="AQ696" i="49"/>
  <c r="AN696" i="49"/>
  <c r="AM696" i="49"/>
  <c r="AL696" i="49"/>
  <c r="AK696" i="49"/>
  <c r="AJ696" i="49"/>
  <c r="AI696" i="49"/>
  <c r="AH696" i="49"/>
  <c r="AG696" i="49"/>
  <c r="AF696" i="49"/>
  <c r="AE696" i="49"/>
  <c r="AD696" i="49"/>
  <c r="AB696" i="49"/>
  <c r="AA696" i="49"/>
  <c r="Z696" i="49"/>
  <c r="Y696" i="49"/>
  <c r="X696" i="49"/>
  <c r="W696" i="49"/>
  <c r="V696" i="49"/>
  <c r="U696" i="49"/>
  <c r="T696" i="49"/>
  <c r="S696" i="49"/>
  <c r="R696" i="49"/>
  <c r="M696" i="49"/>
  <c r="L696" i="49"/>
  <c r="K696" i="49"/>
  <c r="I696" i="49"/>
  <c r="H696" i="49"/>
  <c r="G696" i="49"/>
  <c r="BZ695" i="49"/>
  <c r="BY695" i="49"/>
  <c r="BX695" i="49"/>
  <c r="BW695" i="49"/>
  <c r="BV695" i="49"/>
  <c r="BU695" i="49"/>
  <c r="BT695" i="49"/>
  <c r="BS695" i="49"/>
  <c r="BR695" i="49"/>
  <c r="BQ695" i="49"/>
  <c r="BP695" i="49"/>
  <c r="BM695" i="49"/>
  <c r="BL695" i="49"/>
  <c r="BK695" i="49"/>
  <c r="BJ695" i="49"/>
  <c r="BI695" i="49"/>
  <c r="BH695" i="49"/>
  <c r="BG695" i="49"/>
  <c r="BF695" i="49"/>
  <c r="BE695" i="49"/>
  <c r="BD695" i="49"/>
  <c r="BC695" i="49"/>
  <c r="BA695" i="49"/>
  <c r="AZ695" i="49"/>
  <c r="AY695" i="49"/>
  <c r="AX695" i="49"/>
  <c r="AW695" i="49"/>
  <c r="AV695" i="49"/>
  <c r="AU695" i="49"/>
  <c r="AT695" i="49"/>
  <c r="AS695" i="49"/>
  <c r="AR695" i="49"/>
  <c r="AQ695" i="49"/>
  <c r="AN695" i="49"/>
  <c r="AM695" i="49"/>
  <c r="AL695" i="49"/>
  <c r="AK695" i="49"/>
  <c r="AJ695" i="49"/>
  <c r="AI695" i="49"/>
  <c r="AH695" i="49"/>
  <c r="AG695" i="49"/>
  <c r="AF695" i="49"/>
  <c r="AE695" i="49"/>
  <c r="AD695" i="49"/>
  <c r="AB695" i="49"/>
  <c r="AA695" i="49"/>
  <c r="Z695" i="49"/>
  <c r="Y695" i="49"/>
  <c r="X695" i="49"/>
  <c r="W695" i="49"/>
  <c r="V695" i="49"/>
  <c r="U695" i="49"/>
  <c r="T695" i="49"/>
  <c r="S695" i="49"/>
  <c r="R695" i="49"/>
  <c r="M695" i="49"/>
  <c r="L695" i="49"/>
  <c r="K695" i="49"/>
  <c r="I695" i="49"/>
  <c r="H695" i="49"/>
  <c r="G695" i="49"/>
  <c r="BZ694" i="49"/>
  <c r="BY694" i="49"/>
  <c r="BX694" i="49"/>
  <c r="BW694" i="49"/>
  <c r="BV694" i="49"/>
  <c r="BU694" i="49"/>
  <c r="BT694" i="49"/>
  <c r="BS694" i="49"/>
  <c r="BR694" i="49"/>
  <c r="BQ694" i="49"/>
  <c r="BP694" i="49"/>
  <c r="BM694" i="49"/>
  <c r="BL694" i="49"/>
  <c r="BK694" i="49"/>
  <c r="BJ694" i="49"/>
  <c r="BI694" i="49"/>
  <c r="BH694" i="49"/>
  <c r="BG694" i="49"/>
  <c r="BF694" i="49"/>
  <c r="BE694" i="49"/>
  <c r="BD694" i="49"/>
  <c r="BC694" i="49"/>
  <c r="BA694" i="49"/>
  <c r="AZ694" i="49"/>
  <c r="AY694" i="49"/>
  <c r="AX694" i="49"/>
  <c r="AW694" i="49"/>
  <c r="AV694" i="49"/>
  <c r="AU694" i="49"/>
  <c r="AT694" i="49"/>
  <c r="AS694" i="49"/>
  <c r="AR694" i="49"/>
  <c r="AQ694" i="49"/>
  <c r="AN694" i="49"/>
  <c r="AM694" i="49"/>
  <c r="AL694" i="49"/>
  <c r="AK694" i="49"/>
  <c r="AJ694" i="49"/>
  <c r="AI694" i="49"/>
  <c r="AH694" i="49"/>
  <c r="AG694" i="49"/>
  <c r="AF694" i="49"/>
  <c r="AE694" i="49"/>
  <c r="AD694" i="49"/>
  <c r="AB694" i="49"/>
  <c r="AA694" i="49"/>
  <c r="Z694" i="49"/>
  <c r="Y694" i="49"/>
  <c r="X694" i="49"/>
  <c r="W694" i="49"/>
  <c r="V694" i="49"/>
  <c r="U694" i="49"/>
  <c r="T694" i="49"/>
  <c r="S694" i="49"/>
  <c r="R694" i="49"/>
  <c r="M694" i="49"/>
  <c r="L694" i="49"/>
  <c r="K694" i="49"/>
  <c r="I694" i="49"/>
  <c r="H694" i="49"/>
  <c r="G694" i="49"/>
  <c r="BZ693" i="49"/>
  <c r="BY693" i="49"/>
  <c r="BX693" i="49"/>
  <c r="BW693" i="49"/>
  <c r="BV693" i="49"/>
  <c r="BU693" i="49"/>
  <c r="BT693" i="49"/>
  <c r="BS693" i="49"/>
  <c r="BR693" i="49"/>
  <c r="BQ693" i="49"/>
  <c r="BP693" i="49"/>
  <c r="BM693" i="49"/>
  <c r="BL693" i="49"/>
  <c r="BK693" i="49"/>
  <c r="BJ693" i="49"/>
  <c r="BI693" i="49"/>
  <c r="BH693" i="49"/>
  <c r="BG693" i="49"/>
  <c r="BF693" i="49"/>
  <c r="BE693" i="49"/>
  <c r="BD693" i="49"/>
  <c r="BC693" i="49"/>
  <c r="BA693" i="49"/>
  <c r="AZ693" i="49"/>
  <c r="AY693" i="49"/>
  <c r="AX693" i="49"/>
  <c r="AW693" i="49"/>
  <c r="AV693" i="49"/>
  <c r="AU693" i="49"/>
  <c r="AT693" i="49"/>
  <c r="AS693" i="49"/>
  <c r="AR693" i="49"/>
  <c r="AQ693" i="49"/>
  <c r="AN693" i="49"/>
  <c r="AM693" i="49"/>
  <c r="AL693" i="49"/>
  <c r="AK693" i="49"/>
  <c r="AJ693" i="49"/>
  <c r="AI693" i="49"/>
  <c r="AH693" i="49"/>
  <c r="AG693" i="49"/>
  <c r="AF693" i="49"/>
  <c r="AE693" i="49"/>
  <c r="AD693" i="49"/>
  <c r="AB693" i="49"/>
  <c r="AA693" i="49"/>
  <c r="Z693" i="49"/>
  <c r="Y693" i="49"/>
  <c r="X693" i="49"/>
  <c r="W693" i="49"/>
  <c r="V693" i="49"/>
  <c r="U693" i="49"/>
  <c r="T693" i="49"/>
  <c r="S693" i="49"/>
  <c r="R693" i="49"/>
  <c r="M693" i="49"/>
  <c r="L693" i="49"/>
  <c r="K693" i="49"/>
  <c r="I693" i="49"/>
  <c r="H693" i="49"/>
  <c r="G693" i="49"/>
  <c r="BZ692" i="49"/>
  <c r="BY692" i="49"/>
  <c r="BX692" i="49"/>
  <c r="BW692" i="49"/>
  <c r="BV692" i="49"/>
  <c r="BU692" i="49"/>
  <c r="BT692" i="49"/>
  <c r="BS692" i="49"/>
  <c r="BR692" i="49"/>
  <c r="BQ692" i="49"/>
  <c r="BP692" i="49"/>
  <c r="BM692" i="49"/>
  <c r="BL692" i="49"/>
  <c r="BK692" i="49"/>
  <c r="BJ692" i="49"/>
  <c r="BI692" i="49"/>
  <c r="BH692" i="49"/>
  <c r="BG692" i="49"/>
  <c r="BF692" i="49"/>
  <c r="BE692" i="49"/>
  <c r="BD692" i="49"/>
  <c r="BC692" i="49"/>
  <c r="BA692" i="49"/>
  <c r="AZ692" i="49"/>
  <c r="AY692" i="49"/>
  <c r="AX692" i="49"/>
  <c r="AW692" i="49"/>
  <c r="AV692" i="49"/>
  <c r="AU692" i="49"/>
  <c r="AT692" i="49"/>
  <c r="AS692" i="49"/>
  <c r="AR692" i="49"/>
  <c r="AQ692" i="49"/>
  <c r="AN692" i="49"/>
  <c r="AM692" i="49"/>
  <c r="AL692" i="49"/>
  <c r="AK692" i="49"/>
  <c r="AJ692" i="49"/>
  <c r="AI692" i="49"/>
  <c r="AH692" i="49"/>
  <c r="AG692" i="49"/>
  <c r="AF692" i="49"/>
  <c r="AE692" i="49"/>
  <c r="AD692" i="49"/>
  <c r="AB692" i="49"/>
  <c r="AA692" i="49"/>
  <c r="Z692" i="49"/>
  <c r="Y692" i="49"/>
  <c r="X692" i="49"/>
  <c r="W692" i="49"/>
  <c r="V692" i="49"/>
  <c r="U692" i="49"/>
  <c r="T692" i="49"/>
  <c r="S692" i="49"/>
  <c r="R692" i="49"/>
  <c r="M692" i="49"/>
  <c r="L692" i="49"/>
  <c r="K692" i="49"/>
  <c r="I692" i="49"/>
  <c r="H692" i="49"/>
  <c r="G692" i="49"/>
  <c r="BZ691" i="49"/>
  <c r="BY691" i="49"/>
  <c r="BX691" i="49"/>
  <c r="BW691" i="49"/>
  <c r="BV691" i="49"/>
  <c r="BU691" i="49"/>
  <c r="BT691" i="49"/>
  <c r="BS691" i="49"/>
  <c r="BR691" i="49"/>
  <c r="BQ691" i="49"/>
  <c r="BP691" i="49"/>
  <c r="BM691" i="49"/>
  <c r="BL691" i="49"/>
  <c r="BK691" i="49"/>
  <c r="BJ691" i="49"/>
  <c r="BI691" i="49"/>
  <c r="BH691" i="49"/>
  <c r="BG691" i="49"/>
  <c r="BF691" i="49"/>
  <c r="BE691" i="49"/>
  <c r="BD691" i="49"/>
  <c r="BC691" i="49"/>
  <c r="BA691" i="49"/>
  <c r="AZ691" i="49"/>
  <c r="AY691" i="49"/>
  <c r="AX691" i="49"/>
  <c r="AW691" i="49"/>
  <c r="AV691" i="49"/>
  <c r="AU691" i="49"/>
  <c r="AT691" i="49"/>
  <c r="AS691" i="49"/>
  <c r="AR691" i="49"/>
  <c r="AQ691" i="49"/>
  <c r="AN691" i="49"/>
  <c r="AM691" i="49"/>
  <c r="AL691" i="49"/>
  <c r="AK691" i="49"/>
  <c r="AJ691" i="49"/>
  <c r="AI691" i="49"/>
  <c r="AH691" i="49"/>
  <c r="AG691" i="49"/>
  <c r="AF691" i="49"/>
  <c r="AE691" i="49"/>
  <c r="AD691" i="49"/>
  <c r="AB691" i="49"/>
  <c r="AA691" i="49"/>
  <c r="Z691" i="49"/>
  <c r="Y691" i="49"/>
  <c r="X691" i="49"/>
  <c r="W691" i="49"/>
  <c r="V691" i="49"/>
  <c r="U691" i="49"/>
  <c r="T691" i="49"/>
  <c r="S691" i="49"/>
  <c r="R691" i="49"/>
  <c r="M691" i="49"/>
  <c r="L691" i="49"/>
  <c r="K691" i="49"/>
  <c r="I691" i="49"/>
  <c r="H691" i="49"/>
  <c r="G691" i="49"/>
  <c r="BZ690" i="49"/>
  <c r="BY690" i="49"/>
  <c r="BX690" i="49"/>
  <c r="BW690" i="49"/>
  <c r="BV690" i="49"/>
  <c r="BU690" i="49"/>
  <c r="BT690" i="49"/>
  <c r="BS690" i="49"/>
  <c r="BR690" i="49"/>
  <c r="BQ690" i="49"/>
  <c r="BP690" i="49"/>
  <c r="BM690" i="49"/>
  <c r="BL690" i="49"/>
  <c r="BK690" i="49"/>
  <c r="BJ690" i="49"/>
  <c r="BI690" i="49"/>
  <c r="BH690" i="49"/>
  <c r="BG690" i="49"/>
  <c r="BF690" i="49"/>
  <c r="BE690" i="49"/>
  <c r="BD690" i="49"/>
  <c r="BC690" i="49"/>
  <c r="BA690" i="49"/>
  <c r="AZ690" i="49"/>
  <c r="AY690" i="49"/>
  <c r="AX690" i="49"/>
  <c r="AW690" i="49"/>
  <c r="AV690" i="49"/>
  <c r="AU690" i="49"/>
  <c r="AT690" i="49"/>
  <c r="AS690" i="49"/>
  <c r="AR690" i="49"/>
  <c r="AQ690" i="49"/>
  <c r="AN690" i="49"/>
  <c r="AM690" i="49"/>
  <c r="AL690" i="49"/>
  <c r="AK690" i="49"/>
  <c r="AJ690" i="49"/>
  <c r="AI690" i="49"/>
  <c r="AH690" i="49"/>
  <c r="AG690" i="49"/>
  <c r="AF690" i="49"/>
  <c r="AE690" i="49"/>
  <c r="AD690" i="49"/>
  <c r="AB690" i="49"/>
  <c r="AA690" i="49"/>
  <c r="Z690" i="49"/>
  <c r="Y690" i="49"/>
  <c r="X690" i="49"/>
  <c r="W690" i="49"/>
  <c r="V690" i="49"/>
  <c r="U690" i="49"/>
  <c r="T690" i="49"/>
  <c r="S690" i="49"/>
  <c r="R690" i="49"/>
  <c r="M690" i="49"/>
  <c r="L690" i="49"/>
  <c r="K690" i="49"/>
  <c r="I690" i="49"/>
  <c r="H690" i="49"/>
  <c r="G690" i="49"/>
  <c r="BZ689" i="49"/>
  <c r="BY689" i="49"/>
  <c r="BX689" i="49"/>
  <c r="BW689" i="49"/>
  <c r="BV689" i="49"/>
  <c r="BU689" i="49"/>
  <c r="BT689" i="49"/>
  <c r="BS689" i="49"/>
  <c r="BR689" i="49"/>
  <c r="BQ689" i="49"/>
  <c r="BP689" i="49"/>
  <c r="BM689" i="49"/>
  <c r="BL689" i="49"/>
  <c r="BK689" i="49"/>
  <c r="BJ689" i="49"/>
  <c r="BI689" i="49"/>
  <c r="BH689" i="49"/>
  <c r="BG689" i="49"/>
  <c r="BF689" i="49"/>
  <c r="BE689" i="49"/>
  <c r="BD689" i="49"/>
  <c r="BC689" i="49"/>
  <c r="BA689" i="49"/>
  <c r="AZ689" i="49"/>
  <c r="AY689" i="49"/>
  <c r="AX689" i="49"/>
  <c r="AW689" i="49"/>
  <c r="AV689" i="49"/>
  <c r="AU689" i="49"/>
  <c r="AT689" i="49"/>
  <c r="AS689" i="49"/>
  <c r="AR689" i="49"/>
  <c r="AQ689" i="49"/>
  <c r="AN689" i="49"/>
  <c r="AM689" i="49"/>
  <c r="AL689" i="49"/>
  <c r="AK689" i="49"/>
  <c r="AJ689" i="49"/>
  <c r="AI689" i="49"/>
  <c r="AH689" i="49"/>
  <c r="AG689" i="49"/>
  <c r="AF689" i="49"/>
  <c r="AE689" i="49"/>
  <c r="AD689" i="49"/>
  <c r="AB689" i="49"/>
  <c r="AA689" i="49"/>
  <c r="Z689" i="49"/>
  <c r="Y689" i="49"/>
  <c r="X689" i="49"/>
  <c r="W689" i="49"/>
  <c r="V689" i="49"/>
  <c r="U689" i="49"/>
  <c r="T689" i="49"/>
  <c r="S689" i="49"/>
  <c r="R689" i="49"/>
  <c r="M689" i="49"/>
  <c r="L689" i="49"/>
  <c r="K689" i="49"/>
  <c r="I689" i="49"/>
  <c r="H689" i="49"/>
  <c r="G689" i="49"/>
  <c r="BZ688" i="49"/>
  <c r="BY688" i="49"/>
  <c r="BX688" i="49"/>
  <c r="BW688" i="49"/>
  <c r="BV688" i="49"/>
  <c r="BU688" i="49"/>
  <c r="BT688" i="49"/>
  <c r="BS688" i="49"/>
  <c r="BR688" i="49"/>
  <c r="BQ688" i="49"/>
  <c r="BP688" i="49"/>
  <c r="BM688" i="49"/>
  <c r="BL688" i="49"/>
  <c r="BK688" i="49"/>
  <c r="BJ688" i="49"/>
  <c r="BI688" i="49"/>
  <c r="BH688" i="49"/>
  <c r="BG688" i="49"/>
  <c r="BF688" i="49"/>
  <c r="BE688" i="49"/>
  <c r="BD688" i="49"/>
  <c r="BC688" i="49"/>
  <c r="BA688" i="49"/>
  <c r="AZ688" i="49"/>
  <c r="AY688" i="49"/>
  <c r="AX688" i="49"/>
  <c r="AW688" i="49"/>
  <c r="AV688" i="49"/>
  <c r="AU688" i="49"/>
  <c r="AT688" i="49"/>
  <c r="AS688" i="49"/>
  <c r="AR688" i="49"/>
  <c r="AQ688" i="49"/>
  <c r="AN688" i="49"/>
  <c r="AM688" i="49"/>
  <c r="AL688" i="49"/>
  <c r="AK688" i="49"/>
  <c r="AJ688" i="49"/>
  <c r="AI688" i="49"/>
  <c r="AH688" i="49"/>
  <c r="AG688" i="49"/>
  <c r="AF688" i="49"/>
  <c r="AE688" i="49"/>
  <c r="AD688" i="49"/>
  <c r="AB688" i="49"/>
  <c r="AA688" i="49"/>
  <c r="Z688" i="49"/>
  <c r="Y688" i="49"/>
  <c r="X688" i="49"/>
  <c r="W688" i="49"/>
  <c r="V688" i="49"/>
  <c r="U688" i="49"/>
  <c r="T688" i="49"/>
  <c r="S688" i="49"/>
  <c r="R688" i="49"/>
  <c r="M688" i="49"/>
  <c r="L688" i="49"/>
  <c r="K688" i="49"/>
  <c r="I688" i="49"/>
  <c r="H688" i="49"/>
  <c r="G688" i="49"/>
  <c r="BZ687" i="49"/>
  <c r="BY687" i="49"/>
  <c r="BX687" i="49"/>
  <c r="BW687" i="49"/>
  <c r="BV687" i="49"/>
  <c r="BU687" i="49"/>
  <c r="BT687" i="49"/>
  <c r="BS687" i="49"/>
  <c r="BR687" i="49"/>
  <c r="BQ687" i="49"/>
  <c r="BP687" i="49"/>
  <c r="BM687" i="49"/>
  <c r="BL687" i="49"/>
  <c r="BK687" i="49"/>
  <c r="BJ687" i="49"/>
  <c r="BI687" i="49"/>
  <c r="BH687" i="49"/>
  <c r="BG687" i="49"/>
  <c r="BF687" i="49"/>
  <c r="BE687" i="49"/>
  <c r="BD687" i="49"/>
  <c r="BC687" i="49"/>
  <c r="BA687" i="49"/>
  <c r="AZ687" i="49"/>
  <c r="AY687" i="49"/>
  <c r="AX687" i="49"/>
  <c r="AW687" i="49"/>
  <c r="AV687" i="49"/>
  <c r="AU687" i="49"/>
  <c r="AT687" i="49"/>
  <c r="AS687" i="49"/>
  <c r="AR687" i="49"/>
  <c r="AQ687" i="49"/>
  <c r="AN687" i="49"/>
  <c r="AM687" i="49"/>
  <c r="AL687" i="49"/>
  <c r="AK687" i="49"/>
  <c r="AJ687" i="49"/>
  <c r="AI687" i="49"/>
  <c r="AH687" i="49"/>
  <c r="AG687" i="49"/>
  <c r="AF687" i="49"/>
  <c r="AE687" i="49"/>
  <c r="AD687" i="49"/>
  <c r="AB687" i="49"/>
  <c r="AA687" i="49"/>
  <c r="Z687" i="49"/>
  <c r="Y687" i="49"/>
  <c r="X687" i="49"/>
  <c r="W687" i="49"/>
  <c r="V687" i="49"/>
  <c r="U687" i="49"/>
  <c r="T687" i="49"/>
  <c r="S687" i="49"/>
  <c r="R687" i="49"/>
  <c r="M687" i="49"/>
  <c r="L687" i="49"/>
  <c r="K687" i="49"/>
  <c r="I687" i="49"/>
  <c r="H687" i="49"/>
  <c r="G687" i="49"/>
  <c r="BZ686" i="49"/>
  <c r="BY686" i="49"/>
  <c r="BX686" i="49"/>
  <c r="BW686" i="49"/>
  <c r="BV686" i="49"/>
  <c r="BU686" i="49"/>
  <c r="BT686" i="49"/>
  <c r="BS686" i="49"/>
  <c r="BR686" i="49"/>
  <c r="BQ686" i="49"/>
  <c r="BP686" i="49"/>
  <c r="BM686" i="49"/>
  <c r="BL686" i="49"/>
  <c r="BK686" i="49"/>
  <c r="BJ686" i="49"/>
  <c r="BI686" i="49"/>
  <c r="BH686" i="49"/>
  <c r="BG686" i="49"/>
  <c r="BF686" i="49"/>
  <c r="BE686" i="49"/>
  <c r="BD686" i="49"/>
  <c r="BC686" i="49"/>
  <c r="BA686" i="49"/>
  <c r="AZ686" i="49"/>
  <c r="AY686" i="49"/>
  <c r="AX686" i="49"/>
  <c r="AW686" i="49"/>
  <c r="AV686" i="49"/>
  <c r="AU686" i="49"/>
  <c r="AT686" i="49"/>
  <c r="AS686" i="49"/>
  <c r="AR686" i="49"/>
  <c r="AQ686" i="49"/>
  <c r="AN686" i="49"/>
  <c r="AM686" i="49"/>
  <c r="AL686" i="49"/>
  <c r="AK686" i="49"/>
  <c r="AJ686" i="49"/>
  <c r="AI686" i="49"/>
  <c r="AH686" i="49"/>
  <c r="AG686" i="49"/>
  <c r="AF686" i="49"/>
  <c r="AE686" i="49"/>
  <c r="AD686" i="49"/>
  <c r="AB686" i="49"/>
  <c r="AA686" i="49"/>
  <c r="Z686" i="49"/>
  <c r="Y686" i="49"/>
  <c r="X686" i="49"/>
  <c r="W686" i="49"/>
  <c r="V686" i="49"/>
  <c r="U686" i="49"/>
  <c r="T686" i="49"/>
  <c r="S686" i="49"/>
  <c r="R686" i="49"/>
  <c r="M686" i="49"/>
  <c r="L686" i="49"/>
  <c r="K686" i="49"/>
  <c r="I686" i="49"/>
  <c r="H686" i="49"/>
  <c r="G686" i="49"/>
  <c r="BZ685" i="49"/>
  <c r="BY685" i="49"/>
  <c r="BX685" i="49"/>
  <c r="BW685" i="49"/>
  <c r="BV685" i="49"/>
  <c r="BU685" i="49"/>
  <c r="BT685" i="49"/>
  <c r="BS685" i="49"/>
  <c r="BR685" i="49"/>
  <c r="BQ685" i="49"/>
  <c r="BP685" i="49"/>
  <c r="BM685" i="49"/>
  <c r="BL685" i="49"/>
  <c r="BK685" i="49"/>
  <c r="BJ685" i="49"/>
  <c r="BI685" i="49"/>
  <c r="BH685" i="49"/>
  <c r="BG685" i="49"/>
  <c r="BF685" i="49"/>
  <c r="BE685" i="49"/>
  <c r="BD685" i="49"/>
  <c r="BC685" i="49"/>
  <c r="BA685" i="49"/>
  <c r="AZ685" i="49"/>
  <c r="AY685" i="49"/>
  <c r="AX685" i="49"/>
  <c r="AW685" i="49"/>
  <c r="AV685" i="49"/>
  <c r="AU685" i="49"/>
  <c r="AT685" i="49"/>
  <c r="AS685" i="49"/>
  <c r="AR685" i="49"/>
  <c r="AQ685" i="49"/>
  <c r="AN685" i="49"/>
  <c r="AM685" i="49"/>
  <c r="AL685" i="49"/>
  <c r="AK685" i="49"/>
  <c r="AJ685" i="49"/>
  <c r="AI685" i="49"/>
  <c r="AH685" i="49"/>
  <c r="AG685" i="49"/>
  <c r="AF685" i="49"/>
  <c r="AE685" i="49"/>
  <c r="AD685" i="49"/>
  <c r="AB685" i="49"/>
  <c r="AA685" i="49"/>
  <c r="Z685" i="49"/>
  <c r="Y685" i="49"/>
  <c r="X685" i="49"/>
  <c r="W685" i="49"/>
  <c r="V685" i="49"/>
  <c r="U685" i="49"/>
  <c r="T685" i="49"/>
  <c r="S685" i="49"/>
  <c r="R685" i="49"/>
  <c r="M685" i="49"/>
  <c r="L685" i="49"/>
  <c r="K685" i="49"/>
  <c r="I685" i="49"/>
  <c r="H685" i="49"/>
  <c r="G685" i="49"/>
  <c r="BZ684" i="49"/>
  <c r="BY684" i="49"/>
  <c r="BX684" i="49"/>
  <c r="BW684" i="49"/>
  <c r="BV684" i="49"/>
  <c r="BU684" i="49"/>
  <c r="BT684" i="49"/>
  <c r="BS684" i="49"/>
  <c r="BR684" i="49"/>
  <c r="BQ684" i="49"/>
  <c r="BP684" i="49"/>
  <c r="BM684" i="49"/>
  <c r="BL684" i="49"/>
  <c r="BK684" i="49"/>
  <c r="BJ684" i="49"/>
  <c r="BI684" i="49"/>
  <c r="BH684" i="49"/>
  <c r="BG684" i="49"/>
  <c r="BF684" i="49"/>
  <c r="BE684" i="49"/>
  <c r="BD684" i="49"/>
  <c r="BC684" i="49"/>
  <c r="BA684" i="49"/>
  <c r="AZ684" i="49"/>
  <c r="AY684" i="49"/>
  <c r="AX684" i="49"/>
  <c r="AW684" i="49"/>
  <c r="AV684" i="49"/>
  <c r="AU684" i="49"/>
  <c r="AT684" i="49"/>
  <c r="AS684" i="49"/>
  <c r="AR684" i="49"/>
  <c r="AQ684" i="49"/>
  <c r="AN684" i="49"/>
  <c r="AM684" i="49"/>
  <c r="AL684" i="49"/>
  <c r="AK684" i="49"/>
  <c r="AJ684" i="49"/>
  <c r="AI684" i="49"/>
  <c r="AH684" i="49"/>
  <c r="AG684" i="49"/>
  <c r="AF684" i="49"/>
  <c r="AE684" i="49"/>
  <c r="AD684" i="49"/>
  <c r="AB684" i="49"/>
  <c r="AA684" i="49"/>
  <c r="Z684" i="49"/>
  <c r="Y684" i="49"/>
  <c r="X684" i="49"/>
  <c r="W684" i="49"/>
  <c r="V684" i="49"/>
  <c r="U684" i="49"/>
  <c r="T684" i="49"/>
  <c r="S684" i="49"/>
  <c r="R684" i="49"/>
  <c r="M684" i="49"/>
  <c r="L684" i="49"/>
  <c r="K684" i="49"/>
  <c r="I684" i="49"/>
  <c r="H684" i="49"/>
  <c r="G684" i="49"/>
  <c r="BZ683" i="49"/>
  <c r="BY683" i="49"/>
  <c r="BX683" i="49"/>
  <c r="BW683" i="49"/>
  <c r="BV683" i="49"/>
  <c r="BU683" i="49"/>
  <c r="BT683" i="49"/>
  <c r="BS683" i="49"/>
  <c r="BR683" i="49"/>
  <c r="BQ683" i="49"/>
  <c r="BP683" i="49"/>
  <c r="BM683" i="49"/>
  <c r="BL683" i="49"/>
  <c r="BK683" i="49"/>
  <c r="BJ683" i="49"/>
  <c r="BI683" i="49"/>
  <c r="BH683" i="49"/>
  <c r="BG683" i="49"/>
  <c r="BF683" i="49"/>
  <c r="BE683" i="49"/>
  <c r="BD683" i="49"/>
  <c r="BC683" i="49"/>
  <c r="BA683" i="49"/>
  <c r="AZ683" i="49"/>
  <c r="AY683" i="49"/>
  <c r="AX683" i="49"/>
  <c r="AW683" i="49"/>
  <c r="AV683" i="49"/>
  <c r="AU683" i="49"/>
  <c r="AT683" i="49"/>
  <c r="AS683" i="49"/>
  <c r="AR683" i="49"/>
  <c r="AQ683" i="49"/>
  <c r="AN683" i="49"/>
  <c r="AM683" i="49"/>
  <c r="AL683" i="49"/>
  <c r="AK683" i="49"/>
  <c r="AJ683" i="49"/>
  <c r="AI683" i="49"/>
  <c r="AH683" i="49"/>
  <c r="AG683" i="49"/>
  <c r="AF683" i="49"/>
  <c r="AE683" i="49"/>
  <c r="AD683" i="49"/>
  <c r="AB683" i="49"/>
  <c r="AA683" i="49"/>
  <c r="Z683" i="49"/>
  <c r="Y683" i="49"/>
  <c r="X683" i="49"/>
  <c r="W683" i="49"/>
  <c r="V683" i="49"/>
  <c r="U683" i="49"/>
  <c r="T683" i="49"/>
  <c r="S683" i="49"/>
  <c r="R683" i="49"/>
  <c r="M683" i="49"/>
  <c r="L683" i="49"/>
  <c r="K683" i="49"/>
  <c r="I683" i="49"/>
  <c r="H683" i="49"/>
  <c r="G683" i="49"/>
  <c r="BZ682" i="49"/>
  <c r="BY682" i="49"/>
  <c r="BX682" i="49"/>
  <c r="BW682" i="49"/>
  <c r="BV682" i="49"/>
  <c r="BU682" i="49"/>
  <c r="BT682" i="49"/>
  <c r="BS682" i="49"/>
  <c r="BR682" i="49"/>
  <c r="BQ682" i="49"/>
  <c r="BP682" i="49"/>
  <c r="BM682" i="49"/>
  <c r="BL682" i="49"/>
  <c r="BK682" i="49"/>
  <c r="BJ682" i="49"/>
  <c r="BI682" i="49"/>
  <c r="BH682" i="49"/>
  <c r="BG682" i="49"/>
  <c r="BF682" i="49"/>
  <c r="BE682" i="49"/>
  <c r="BD682" i="49"/>
  <c r="BC682" i="49"/>
  <c r="BA682" i="49"/>
  <c r="AZ682" i="49"/>
  <c r="AY682" i="49"/>
  <c r="AX682" i="49"/>
  <c r="AW682" i="49"/>
  <c r="AV682" i="49"/>
  <c r="AU682" i="49"/>
  <c r="AT682" i="49"/>
  <c r="AS682" i="49"/>
  <c r="AR682" i="49"/>
  <c r="AQ682" i="49"/>
  <c r="AN682" i="49"/>
  <c r="AM682" i="49"/>
  <c r="AL682" i="49"/>
  <c r="AK682" i="49"/>
  <c r="AJ682" i="49"/>
  <c r="AI682" i="49"/>
  <c r="AH682" i="49"/>
  <c r="AG682" i="49"/>
  <c r="AF682" i="49"/>
  <c r="AE682" i="49"/>
  <c r="AD682" i="49"/>
  <c r="AB682" i="49"/>
  <c r="AA682" i="49"/>
  <c r="Z682" i="49"/>
  <c r="Y682" i="49"/>
  <c r="X682" i="49"/>
  <c r="W682" i="49"/>
  <c r="V682" i="49"/>
  <c r="U682" i="49"/>
  <c r="T682" i="49"/>
  <c r="S682" i="49"/>
  <c r="R682" i="49"/>
  <c r="M682" i="49"/>
  <c r="L682" i="49"/>
  <c r="K682" i="49"/>
  <c r="I682" i="49"/>
  <c r="H682" i="49"/>
  <c r="G682" i="49"/>
  <c r="BZ681" i="49"/>
  <c r="BY681" i="49"/>
  <c r="BX681" i="49"/>
  <c r="BW681" i="49"/>
  <c r="BV681" i="49"/>
  <c r="BU681" i="49"/>
  <c r="BT681" i="49"/>
  <c r="BS681" i="49"/>
  <c r="BR681" i="49"/>
  <c r="BQ681" i="49"/>
  <c r="BP681" i="49"/>
  <c r="BM681" i="49"/>
  <c r="BL681" i="49"/>
  <c r="BK681" i="49"/>
  <c r="BJ681" i="49"/>
  <c r="BI681" i="49"/>
  <c r="BH681" i="49"/>
  <c r="BG681" i="49"/>
  <c r="BF681" i="49"/>
  <c r="BE681" i="49"/>
  <c r="BD681" i="49"/>
  <c r="BC681" i="49"/>
  <c r="BA681" i="49"/>
  <c r="AZ681" i="49"/>
  <c r="AY681" i="49"/>
  <c r="AX681" i="49"/>
  <c r="AW681" i="49"/>
  <c r="AV681" i="49"/>
  <c r="AU681" i="49"/>
  <c r="AT681" i="49"/>
  <c r="AS681" i="49"/>
  <c r="AR681" i="49"/>
  <c r="AQ681" i="49"/>
  <c r="AN681" i="49"/>
  <c r="AM681" i="49"/>
  <c r="AL681" i="49"/>
  <c r="AK681" i="49"/>
  <c r="AJ681" i="49"/>
  <c r="AI681" i="49"/>
  <c r="AH681" i="49"/>
  <c r="AG681" i="49"/>
  <c r="AF681" i="49"/>
  <c r="AE681" i="49"/>
  <c r="AD681" i="49"/>
  <c r="AB681" i="49"/>
  <c r="AA681" i="49"/>
  <c r="Z681" i="49"/>
  <c r="Y681" i="49"/>
  <c r="X681" i="49"/>
  <c r="W681" i="49"/>
  <c r="V681" i="49"/>
  <c r="U681" i="49"/>
  <c r="T681" i="49"/>
  <c r="S681" i="49"/>
  <c r="R681" i="49"/>
  <c r="M681" i="49"/>
  <c r="L681" i="49"/>
  <c r="K681" i="49"/>
  <c r="I681" i="49"/>
  <c r="H681" i="49"/>
  <c r="G681" i="49"/>
  <c r="BZ680" i="49"/>
  <c r="BY680" i="49"/>
  <c r="BX680" i="49"/>
  <c r="BW680" i="49"/>
  <c r="BV680" i="49"/>
  <c r="BU680" i="49"/>
  <c r="BT680" i="49"/>
  <c r="BS680" i="49"/>
  <c r="BR680" i="49"/>
  <c r="BQ680" i="49"/>
  <c r="BP680" i="49"/>
  <c r="BM680" i="49"/>
  <c r="BL680" i="49"/>
  <c r="BK680" i="49"/>
  <c r="BJ680" i="49"/>
  <c r="BI680" i="49"/>
  <c r="BH680" i="49"/>
  <c r="BG680" i="49"/>
  <c r="BF680" i="49"/>
  <c r="BE680" i="49"/>
  <c r="BD680" i="49"/>
  <c r="BC680" i="49"/>
  <c r="BA680" i="49"/>
  <c r="AZ680" i="49"/>
  <c r="AY680" i="49"/>
  <c r="AX680" i="49"/>
  <c r="AW680" i="49"/>
  <c r="AV680" i="49"/>
  <c r="AU680" i="49"/>
  <c r="AT680" i="49"/>
  <c r="AS680" i="49"/>
  <c r="AR680" i="49"/>
  <c r="AQ680" i="49"/>
  <c r="AN680" i="49"/>
  <c r="AM680" i="49"/>
  <c r="AL680" i="49"/>
  <c r="AK680" i="49"/>
  <c r="AJ680" i="49"/>
  <c r="AI680" i="49"/>
  <c r="AH680" i="49"/>
  <c r="AG680" i="49"/>
  <c r="AF680" i="49"/>
  <c r="AE680" i="49"/>
  <c r="AD680" i="49"/>
  <c r="AB680" i="49"/>
  <c r="AA680" i="49"/>
  <c r="Z680" i="49"/>
  <c r="Y680" i="49"/>
  <c r="X680" i="49"/>
  <c r="W680" i="49"/>
  <c r="V680" i="49"/>
  <c r="U680" i="49"/>
  <c r="T680" i="49"/>
  <c r="S680" i="49"/>
  <c r="R680" i="49"/>
  <c r="M680" i="49"/>
  <c r="L680" i="49"/>
  <c r="K680" i="49"/>
  <c r="I680" i="49"/>
  <c r="H680" i="49"/>
  <c r="G680" i="49"/>
  <c r="BZ679" i="49"/>
  <c r="BY679" i="49"/>
  <c r="BX679" i="49"/>
  <c r="BW679" i="49"/>
  <c r="BV679" i="49"/>
  <c r="BU679" i="49"/>
  <c r="BT679" i="49"/>
  <c r="BS679" i="49"/>
  <c r="BR679" i="49"/>
  <c r="BQ679" i="49"/>
  <c r="BP679" i="49"/>
  <c r="BM679" i="49"/>
  <c r="BL679" i="49"/>
  <c r="BK679" i="49"/>
  <c r="BJ679" i="49"/>
  <c r="BI679" i="49"/>
  <c r="BH679" i="49"/>
  <c r="BG679" i="49"/>
  <c r="BF679" i="49"/>
  <c r="BE679" i="49"/>
  <c r="BD679" i="49"/>
  <c r="BC679" i="49"/>
  <c r="BA679" i="49"/>
  <c r="AZ679" i="49"/>
  <c r="AY679" i="49"/>
  <c r="AX679" i="49"/>
  <c r="AW679" i="49"/>
  <c r="AV679" i="49"/>
  <c r="AU679" i="49"/>
  <c r="AT679" i="49"/>
  <c r="AS679" i="49"/>
  <c r="AR679" i="49"/>
  <c r="AQ679" i="49"/>
  <c r="AN679" i="49"/>
  <c r="AM679" i="49"/>
  <c r="AL679" i="49"/>
  <c r="AK679" i="49"/>
  <c r="AJ679" i="49"/>
  <c r="AI679" i="49"/>
  <c r="AH679" i="49"/>
  <c r="AG679" i="49"/>
  <c r="AF679" i="49"/>
  <c r="AE679" i="49"/>
  <c r="AD679" i="49"/>
  <c r="AB679" i="49"/>
  <c r="AA679" i="49"/>
  <c r="Z679" i="49"/>
  <c r="Y679" i="49"/>
  <c r="X679" i="49"/>
  <c r="W679" i="49"/>
  <c r="V679" i="49"/>
  <c r="U679" i="49"/>
  <c r="T679" i="49"/>
  <c r="S679" i="49"/>
  <c r="R679" i="49"/>
  <c r="M679" i="49"/>
  <c r="L679" i="49"/>
  <c r="K679" i="49"/>
  <c r="I679" i="49"/>
  <c r="H679" i="49"/>
  <c r="G679" i="49"/>
  <c r="BZ678" i="49"/>
  <c r="BY678" i="49"/>
  <c r="BX678" i="49"/>
  <c r="BW678" i="49"/>
  <c r="BV678" i="49"/>
  <c r="BU678" i="49"/>
  <c r="BT678" i="49"/>
  <c r="BS678" i="49"/>
  <c r="BR678" i="49"/>
  <c r="BQ678" i="49"/>
  <c r="BP678" i="49"/>
  <c r="BM678" i="49"/>
  <c r="BL678" i="49"/>
  <c r="BK678" i="49"/>
  <c r="BJ678" i="49"/>
  <c r="BI678" i="49"/>
  <c r="BH678" i="49"/>
  <c r="BG678" i="49"/>
  <c r="BF678" i="49"/>
  <c r="BE678" i="49"/>
  <c r="BD678" i="49"/>
  <c r="BC678" i="49"/>
  <c r="BA678" i="49"/>
  <c r="AZ678" i="49"/>
  <c r="AY678" i="49"/>
  <c r="AX678" i="49"/>
  <c r="AW678" i="49"/>
  <c r="AV678" i="49"/>
  <c r="AU678" i="49"/>
  <c r="AT678" i="49"/>
  <c r="AS678" i="49"/>
  <c r="AR678" i="49"/>
  <c r="AQ678" i="49"/>
  <c r="AN678" i="49"/>
  <c r="AM678" i="49"/>
  <c r="AL678" i="49"/>
  <c r="AK678" i="49"/>
  <c r="AJ678" i="49"/>
  <c r="AI678" i="49"/>
  <c r="AH678" i="49"/>
  <c r="AG678" i="49"/>
  <c r="AF678" i="49"/>
  <c r="AE678" i="49"/>
  <c r="AD678" i="49"/>
  <c r="AB678" i="49"/>
  <c r="AA678" i="49"/>
  <c r="Z678" i="49"/>
  <c r="Y678" i="49"/>
  <c r="X678" i="49"/>
  <c r="W678" i="49"/>
  <c r="V678" i="49"/>
  <c r="U678" i="49"/>
  <c r="T678" i="49"/>
  <c r="S678" i="49"/>
  <c r="R678" i="49"/>
  <c r="M678" i="49"/>
  <c r="L678" i="49"/>
  <c r="K678" i="49"/>
  <c r="I678" i="49"/>
  <c r="H678" i="49"/>
  <c r="G678" i="49"/>
  <c r="BZ677" i="49"/>
  <c r="BY677" i="49"/>
  <c r="BX677" i="49"/>
  <c r="BW677" i="49"/>
  <c r="BV677" i="49"/>
  <c r="BU677" i="49"/>
  <c r="BT677" i="49"/>
  <c r="BS677" i="49"/>
  <c r="BR677" i="49"/>
  <c r="BQ677" i="49"/>
  <c r="BP677" i="49"/>
  <c r="BM677" i="49"/>
  <c r="BL677" i="49"/>
  <c r="BK677" i="49"/>
  <c r="BJ677" i="49"/>
  <c r="BI677" i="49"/>
  <c r="BH677" i="49"/>
  <c r="BG677" i="49"/>
  <c r="BF677" i="49"/>
  <c r="BE677" i="49"/>
  <c r="BD677" i="49"/>
  <c r="BC677" i="49"/>
  <c r="BA677" i="49"/>
  <c r="AZ677" i="49"/>
  <c r="AY677" i="49"/>
  <c r="AX677" i="49"/>
  <c r="AW677" i="49"/>
  <c r="AV677" i="49"/>
  <c r="AU677" i="49"/>
  <c r="AT677" i="49"/>
  <c r="AS677" i="49"/>
  <c r="AR677" i="49"/>
  <c r="AQ677" i="49"/>
  <c r="AN677" i="49"/>
  <c r="AM677" i="49"/>
  <c r="AL677" i="49"/>
  <c r="AK677" i="49"/>
  <c r="AJ677" i="49"/>
  <c r="AI677" i="49"/>
  <c r="AH677" i="49"/>
  <c r="AG677" i="49"/>
  <c r="AF677" i="49"/>
  <c r="AE677" i="49"/>
  <c r="AD677" i="49"/>
  <c r="AB677" i="49"/>
  <c r="AA677" i="49"/>
  <c r="Z677" i="49"/>
  <c r="Y677" i="49"/>
  <c r="X677" i="49"/>
  <c r="W677" i="49"/>
  <c r="V677" i="49"/>
  <c r="U677" i="49"/>
  <c r="T677" i="49"/>
  <c r="S677" i="49"/>
  <c r="R677" i="49"/>
  <c r="M677" i="49"/>
  <c r="L677" i="49"/>
  <c r="K677" i="49"/>
  <c r="I677" i="49"/>
  <c r="H677" i="49"/>
  <c r="G677" i="49"/>
  <c r="BZ676" i="49"/>
  <c r="BY676" i="49"/>
  <c r="BX676" i="49"/>
  <c r="BW676" i="49"/>
  <c r="BV676" i="49"/>
  <c r="BU676" i="49"/>
  <c r="BT676" i="49"/>
  <c r="BS676" i="49"/>
  <c r="BR676" i="49"/>
  <c r="BQ676" i="49"/>
  <c r="BP676" i="49"/>
  <c r="BM676" i="49"/>
  <c r="BL676" i="49"/>
  <c r="BK676" i="49"/>
  <c r="BJ676" i="49"/>
  <c r="BI676" i="49"/>
  <c r="BH676" i="49"/>
  <c r="BG676" i="49"/>
  <c r="BF676" i="49"/>
  <c r="BE676" i="49"/>
  <c r="BD676" i="49"/>
  <c r="BC676" i="49"/>
  <c r="BA676" i="49"/>
  <c r="AZ676" i="49"/>
  <c r="AY676" i="49"/>
  <c r="AX676" i="49"/>
  <c r="AW676" i="49"/>
  <c r="AV676" i="49"/>
  <c r="AU676" i="49"/>
  <c r="AT676" i="49"/>
  <c r="AS676" i="49"/>
  <c r="AR676" i="49"/>
  <c r="AQ676" i="49"/>
  <c r="AN676" i="49"/>
  <c r="AM676" i="49"/>
  <c r="AL676" i="49"/>
  <c r="AK676" i="49"/>
  <c r="AJ676" i="49"/>
  <c r="AI676" i="49"/>
  <c r="AH676" i="49"/>
  <c r="AG676" i="49"/>
  <c r="AF676" i="49"/>
  <c r="AE676" i="49"/>
  <c r="AD676" i="49"/>
  <c r="AB676" i="49"/>
  <c r="AA676" i="49"/>
  <c r="Z676" i="49"/>
  <c r="Y676" i="49"/>
  <c r="X676" i="49"/>
  <c r="W676" i="49"/>
  <c r="V676" i="49"/>
  <c r="U676" i="49"/>
  <c r="T676" i="49"/>
  <c r="S676" i="49"/>
  <c r="R676" i="49"/>
  <c r="M676" i="49"/>
  <c r="L676" i="49"/>
  <c r="K676" i="49"/>
  <c r="I676" i="49"/>
  <c r="H676" i="49"/>
  <c r="G676" i="49"/>
  <c r="BZ675" i="49"/>
  <c r="BY675" i="49"/>
  <c r="BX675" i="49"/>
  <c r="BW675" i="49"/>
  <c r="BV675" i="49"/>
  <c r="BU675" i="49"/>
  <c r="BT675" i="49"/>
  <c r="BS675" i="49"/>
  <c r="BR675" i="49"/>
  <c r="BQ675" i="49"/>
  <c r="BP675" i="49"/>
  <c r="BM675" i="49"/>
  <c r="BL675" i="49"/>
  <c r="BK675" i="49"/>
  <c r="BJ675" i="49"/>
  <c r="BI675" i="49"/>
  <c r="BH675" i="49"/>
  <c r="BG675" i="49"/>
  <c r="BF675" i="49"/>
  <c r="BE675" i="49"/>
  <c r="BD675" i="49"/>
  <c r="BC675" i="49"/>
  <c r="BA675" i="49"/>
  <c r="AZ675" i="49"/>
  <c r="AY675" i="49"/>
  <c r="AX675" i="49"/>
  <c r="AW675" i="49"/>
  <c r="AV675" i="49"/>
  <c r="AU675" i="49"/>
  <c r="AT675" i="49"/>
  <c r="AS675" i="49"/>
  <c r="AR675" i="49"/>
  <c r="AQ675" i="49"/>
  <c r="AN675" i="49"/>
  <c r="AM675" i="49"/>
  <c r="AL675" i="49"/>
  <c r="AK675" i="49"/>
  <c r="AJ675" i="49"/>
  <c r="AI675" i="49"/>
  <c r="AH675" i="49"/>
  <c r="AG675" i="49"/>
  <c r="AF675" i="49"/>
  <c r="AE675" i="49"/>
  <c r="AD675" i="49"/>
  <c r="AB675" i="49"/>
  <c r="AA675" i="49"/>
  <c r="Z675" i="49"/>
  <c r="Y675" i="49"/>
  <c r="X675" i="49"/>
  <c r="W675" i="49"/>
  <c r="V675" i="49"/>
  <c r="U675" i="49"/>
  <c r="T675" i="49"/>
  <c r="S675" i="49"/>
  <c r="R675" i="49"/>
  <c r="M675" i="49"/>
  <c r="L675" i="49"/>
  <c r="K675" i="49"/>
  <c r="I675" i="49"/>
  <c r="H675" i="49"/>
  <c r="G675" i="49"/>
  <c r="BZ674" i="49"/>
  <c r="BY674" i="49"/>
  <c r="BX674" i="49"/>
  <c r="BW674" i="49"/>
  <c r="BV674" i="49"/>
  <c r="BU674" i="49"/>
  <c r="BT674" i="49"/>
  <c r="BS674" i="49"/>
  <c r="BR674" i="49"/>
  <c r="BQ674" i="49"/>
  <c r="BP674" i="49"/>
  <c r="BM674" i="49"/>
  <c r="BL674" i="49"/>
  <c r="BK674" i="49"/>
  <c r="BJ674" i="49"/>
  <c r="BI674" i="49"/>
  <c r="BH674" i="49"/>
  <c r="BG674" i="49"/>
  <c r="BF674" i="49"/>
  <c r="BE674" i="49"/>
  <c r="BD674" i="49"/>
  <c r="BC674" i="49"/>
  <c r="BA674" i="49"/>
  <c r="AZ674" i="49"/>
  <c r="AY674" i="49"/>
  <c r="AX674" i="49"/>
  <c r="AW674" i="49"/>
  <c r="AV674" i="49"/>
  <c r="AU674" i="49"/>
  <c r="AT674" i="49"/>
  <c r="AS674" i="49"/>
  <c r="AR674" i="49"/>
  <c r="AQ674" i="49"/>
  <c r="AN674" i="49"/>
  <c r="AM674" i="49"/>
  <c r="AL674" i="49"/>
  <c r="AK674" i="49"/>
  <c r="AJ674" i="49"/>
  <c r="AI674" i="49"/>
  <c r="AH674" i="49"/>
  <c r="AG674" i="49"/>
  <c r="AF674" i="49"/>
  <c r="AE674" i="49"/>
  <c r="AD674" i="49"/>
  <c r="AB674" i="49"/>
  <c r="AA674" i="49"/>
  <c r="Z674" i="49"/>
  <c r="Y674" i="49"/>
  <c r="X674" i="49"/>
  <c r="W674" i="49"/>
  <c r="V674" i="49"/>
  <c r="U674" i="49"/>
  <c r="T674" i="49"/>
  <c r="S674" i="49"/>
  <c r="R674" i="49"/>
  <c r="M674" i="49"/>
  <c r="L674" i="49"/>
  <c r="K674" i="49"/>
  <c r="I674" i="49"/>
  <c r="H674" i="49"/>
  <c r="G674" i="49"/>
  <c r="BZ673" i="49"/>
  <c r="BY673" i="49"/>
  <c r="BX673" i="49"/>
  <c r="BW673" i="49"/>
  <c r="BV673" i="49"/>
  <c r="BU673" i="49"/>
  <c r="BT673" i="49"/>
  <c r="BS673" i="49"/>
  <c r="BR673" i="49"/>
  <c r="BQ673" i="49"/>
  <c r="BP673" i="49"/>
  <c r="BM673" i="49"/>
  <c r="BL673" i="49"/>
  <c r="BK673" i="49"/>
  <c r="BJ673" i="49"/>
  <c r="BI673" i="49"/>
  <c r="BH673" i="49"/>
  <c r="BG673" i="49"/>
  <c r="BF673" i="49"/>
  <c r="BE673" i="49"/>
  <c r="BD673" i="49"/>
  <c r="BC673" i="49"/>
  <c r="BA673" i="49"/>
  <c r="AZ673" i="49"/>
  <c r="AY673" i="49"/>
  <c r="AX673" i="49"/>
  <c r="AW673" i="49"/>
  <c r="AV673" i="49"/>
  <c r="AU673" i="49"/>
  <c r="AT673" i="49"/>
  <c r="AS673" i="49"/>
  <c r="AR673" i="49"/>
  <c r="AQ673" i="49"/>
  <c r="AN673" i="49"/>
  <c r="AM673" i="49"/>
  <c r="AL673" i="49"/>
  <c r="AK673" i="49"/>
  <c r="AJ673" i="49"/>
  <c r="AI673" i="49"/>
  <c r="AH673" i="49"/>
  <c r="AG673" i="49"/>
  <c r="AF673" i="49"/>
  <c r="AE673" i="49"/>
  <c r="AD673" i="49"/>
  <c r="AB673" i="49"/>
  <c r="AA673" i="49"/>
  <c r="Z673" i="49"/>
  <c r="Y673" i="49"/>
  <c r="X673" i="49"/>
  <c r="W673" i="49"/>
  <c r="V673" i="49"/>
  <c r="U673" i="49"/>
  <c r="T673" i="49"/>
  <c r="S673" i="49"/>
  <c r="R673" i="49"/>
  <c r="M673" i="49"/>
  <c r="L673" i="49"/>
  <c r="K673" i="49"/>
  <c r="I673" i="49"/>
  <c r="H673" i="49"/>
  <c r="G673" i="49"/>
  <c r="BZ672" i="49"/>
  <c r="BY672" i="49"/>
  <c r="BX672" i="49"/>
  <c r="BW672" i="49"/>
  <c r="BV672" i="49"/>
  <c r="BU672" i="49"/>
  <c r="BT672" i="49"/>
  <c r="BS672" i="49"/>
  <c r="BR672" i="49"/>
  <c r="BQ672" i="49"/>
  <c r="BP672" i="49"/>
  <c r="BM672" i="49"/>
  <c r="BL672" i="49"/>
  <c r="BK672" i="49"/>
  <c r="BJ672" i="49"/>
  <c r="BI672" i="49"/>
  <c r="BH672" i="49"/>
  <c r="BG672" i="49"/>
  <c r="BF672" i="49"/>
  <c r="BE672" i="49"/>
  <c r="BD672" i="49"/>
  <c r="BC672" i="49"/>
  <c r="BA672" i="49"/>
  <c r="AZ672" i="49"/>
  <c r="AY672" i="49"/>
  <c r="AX672" i="49"/>
  <c r="AW672" i="49"/>
  <c r="AV672" i="49"/>
  <c r="AU672" i="49"/>
  <c r="AT672" i="49"/>
  <c r="AS672" i="49"/>
  <c r="AR672" i="49"/>
  <c r="AQ672" i="49"/>
  <c r="AN672" i="49"/>
  <c r="AM672" i="49"/>
  <c r="AL672" i="49"/>
  <c r="AK672" i="49"/>
  <c r="AJ672" i="49"/>
  <c r="AI672" i="49"/>
  <c r="AH672" i="49"/>
  <c r="AG672" i="49"/>
  <c r="AF672" i="49"/>
  <c r="AE672" i="49"/>
  <c r="AD672" i="49"/>
  <c r="AB672" i="49"/>
  <c r="AA672" i="49"/>
  <c r="Z672" i="49"/>
  <c r="Y672" i="49"/>
  <c r="X672" i="49"/>
  <c r="W672" i="49"/>
  <c r="V672" i="49"/>
  <c r="U672" i="49"/>
  <c r="T672" i="49"/>
  <c r="S672" i="49"/>
  <c r="R672" i="49"/>
  <c r="M672" i="49"/>
  <c r="L672" i="49"/>
  <c r="K672" i="49"/>
  <c r="I672" i="49"/>
  <c r="H672" i="49"/>
  <c r="G672" i="49"/>
  <c r="BZ671" i="49"/>
  <c r="BY671" i="49"/>
  <c r="BX671" i="49"/>
  <c r="BW671" i="49"/>
  <c r="BV671" i="49"/>
  <c r="BU671" i="49"/>
  <c r="BT671" i="49"/>
  <c r="BS671" i="49"/>
  <c r="BR671" i="49"/>
  <c r="BQ671" i="49"/>
  <c r="BP671" i="49"/>
  <c r="BM671" i="49"/>
  <c r="BL671" i="49"/>
  <c r="BK671" i="49"/>
  <c r="BJ671" i="49"/>
  <c r="BI671" i="49"/>
  <c r="BH671" i="49"/>
  <c r="BG671" i="49"/>
  <c r="BF671" i="49"/>
  <c r="BE671" i="49"/>
  <c r="BD671" i="49"/>
  <c r="BC671" i="49"/>
  <c r="BA671" i="49"/>
  <c r="AZ671" i="49"/>
  <c r="AY671" i="49"/>
  <c r="AX671" i="49"/>
  <c r="AW671" i="49"/>
  <c r="AV671" i="49"/>
  <c r="AU671" i="49"/>
  <c r="AT671" i="49"/>
  <c r="AS671" i="49"/>
  <c r="AR671" i="49"/>
  <c r="AQ671" i="49"/>
  <c r="AN671" i="49"/>
  <c r="AM671" i="49"/>
  <c r="AL671" i="49"/>
  <c r="AK671" i="49"/>
  <c r="AJ671" i="49"/>
  <c r="AI671" i="49"/>
  <c r="AH671" i="49"/>
  <c r="AG671" i="49"/>
  <c r="AF671" i="49"/>
  <c r="AE671" i="49"/>
  <c r="AD671" i="49"/>
  <c r="AB671" i="49"/>
  <c r="AA671" i="49"/>
  <c r="Z671" i="49"/>
  <c r="Y671" i="49"/>
  <c r="X671" i="49"/>
  <c r="W671" i="49"/>
  <c r="V671" i="49"/>
  <c r="U671" i="49"/>
  <c r="T671" i="49"/>
  <c r="S671" i="49"/>
  <c r="R671" i="49"/>
  <c r="M671" i="49"/>
  <c r="L671" i="49"/>
  <c r="K671" i="49"/>
  <c r="I671" i="49"/>
  <c r="H671" i="49"/>
  <c r="G671" i="49"/>
  <c r="BZ670" i="49"/>
  <c r="BY670" i="49"/>
  <c r="BX670" i="49"/>
  <c r="BW670" i="49"/>
  <c r="BV670" i="49"/>
  <c r="BU670" i="49"/>
  <c r="BT670" i="49"/>
  <c r="BS670" i="49"/>
  <c r="BR670" i="49"/>
  <c r="BQ670" i="49"/>
  <c r="BP670" i="49"/>
  <c r="BM670" i="49"/>
  <c r="BL670" i="49"/>
  <c r="BK670" i="49"/>
  <c r="BJ670" i="49"/>
  <c r="BI670" i="49"/>
  <c r="BH670" i="49"/>
  <c r="BG670" i="49"/>
  <c r="BF670" i="49"/>
  <c r="BE670" i="49"/>
  <c r="BD670" i="49"/>
  <c r="BC670" i="49"/>
  <c r="BA670" i="49"/>
  <c r="AZ670" i="49"/>
  <c r="AY670" i="49"/>
  <c r="AX670" i="49"/>
  <c r="AW670" i="49"/>
  <c r="AV670" i="49"/>
  <c r="AU670" i="49"/>
  <c r="AT670" i="49"/>
  <c r="AS670" i="49"/>
  <c r="AR670" i="49"/>
  <c r="AQ670" i="49"/>
  <c r="AN670" i="49"/>
  <c r="AM670" i="49"/>
  <c r="AL670" i="49"/>
  <c r="AK670" i="49"/>
  <c r="AJ670" i="49"/>
  <c r="AI670" i="49"/>
  <c r="AH670" i="49"/>
  <c r="AG670" i="49"/>
  <c r="AF670" i="49"/>
  <c r="AE670" i="49"/>
  <c r="AD670" i="49"/>
  <c r="AB670" i="49"/>
  <c r="AA670" i="49"/>
  <c r="Z670" i="49"/>
  <c r="Y670" i="49"/>
  <c r="X670" i="49"/>
  <c r="W670" i="49"/>
  <c r="V670" i="49"/>
  <c r="U670" i="49"/>
  <c r="T670" i="49"/>
  <c r="S670" i="49"/>
  <c r="R670" i="49"/>
  <c r="M670" i="49"/>
  <c r="L670" i="49"/>
  <c r="K670" i="49"/>
  <c r="I670" i="49"/>
  <c r="H670" i="49"/>
  <c r="G670" i="49"/>
  <c r="BZ669" i="49"/>
  <c r="BY669" i="49"/>
  <c r="BX669" i="49"/>
  <c r="BW669" i="49"/>
  <c r="BV669" i="49"/>
  <c r="BU669" i="49"/>
  <c r="BT669" i="49"/>
  <c r="BS669" i="49"/>
  <c r="BR669" i="49"/>
  <c r="BQ669" i="49"/>
  <c r="BP669" i="49"/>
  <c r="BM669" i="49"/>
  <c r="BL669" i="49"/>
  <c r="BK669" i="49"/>
  <c r="BJ669" i="49"/>
  <c r="BI669" i="49"/>
  <c r="BH669" i="49"/>
  <c r="BG669" i="49"/>
  <c r="BF669" i="49"/>
  <c r="BE669" i="49"/>
  <c r="BD669" i="49"/>
  <c r="BC669" i="49"/>
  <c r="BA669" i="49"/>
  <c r="AZ669" i="49"/>
  <c r="AY669" i="49"/>
  <c r="AX669" i="49"/>
  <c r="AW669" i="49"/>
  <c r="AV669" i="49"/>
  <c r="AU669" i="49"/>
  <c r="AT669" i="49"/>
  <c r="AS669" i="49"/>
  <c r="AR669" i="49"/>
  <c r="AQ669" i="49"/>
  <c r="AN669" i="49"/>
  <c r="AM669" i="49"/>
  <c r="AL669" i="49"/>
  <c r="AK669" i="49"/>
  <c r="AJ669" i="49"/>
  <c r="AI669" i="49"/>
  <c r="AH669" i="49"/>
  <c r="AG669" i="49"/>
  <c r="AF669" i="49"/>
  <c r="AE669" i="49"/>
  <c r="AD669" i="49"/>
  <c r="AB669" i="49"/>
  <c r="AA669" i="49"/>
  <c r="Z669" i="49"/>
  <c r="Y669" i="49"/>
  <c r="X669" i="49"/>
  <c r="W669" i="49"/>
  <c r="V669" i="49"/>
  <c r="U669" i="49"/>
  <c r="T669" i="49"/>
  <c r="S669" i="49"/>
  <c r="R669" i="49"/>
  <c r="M669" i="49"/>
  <c r="L669" i="49"/>
  <c r="K669" i="49"/>
  <c r="I669" i="49"/>
  <c r="H669" i="49"/>
  <c r="G669" i="49"/>
  <c r="BZ668" i="49"/>
  <c r="BY668" i="49"/>
  <c r="BX668" i="49"/>
  <c r="BW668" i="49"/>
  <c r="BV668" i="49"/>
  <c r="BU668" i="49"/>
  <c r="BT668" i="49"/>
  <c r="BS668" i="49"/>
  <c r="BR668" i="49"/>
  <c r="BQ668" i="49"/>
  <c r="BP668" i="49"/>
  <c r="BM668" i="49"/>
  <c r="BL668" i="49"/>
  <c r="BK668" i="49"/>
  <c r="BJ668" i="49"/>
  <c r="BI668" i="49"/>
  <c r="BH668" i="49"/>
  <c r="BG668" i="49"/>
  <c r="BF668" i="49"/>
  <c r="BE668" i="49"/>
  <c r="BD668" i="49"/>
  <c r="BC668" i="49"/>
  <c r="BA668" i="49"/>
  <c r="AZ668" i="49"/>
  <c r="AY668" i="49"/>
  <c r="AX668" i="49"/>
  <c r="AW668" i="49"/>
  <c r="AV668" i="49"/>
  <c r="AU668" i="49"/>
  <c r="AT668" i="49"/>
  <c r="AS668" i="49"/>
  <c r="AR668" i="49"/>
  <c r="AQ668" i="49"/>
  <c r="AN668" i="49"/>
  <c r="AM668" i="49"/>
  <c r="AL668" i="49"/>
  <c r="AK668" i="49"/>
  <c r="AJ668" i="49"/>
  <c r="AI668" i="49"/>
  <c r="AH668" i="49"/>
  <c r="AG668" i="49"/>
  <c r="AF668" i="49"/>
  <c r="AE668" i="49"/>
  <c r="AD668" i="49"/>
  <c r="AB668" i="49"/>
  <c r="AA668" i="49"/>
  <c r="Z668" i="49"/>
  <c r="Y668" i="49"/>
  <c r="X668" i="49"/>
  <c r="W668" i="49"/>
  <c r="V668" i="49"/>
  <c r="U668" i="49"/>
  <c r="T668" i="49"/>
  <c r="S668" i="49"/>
  <c r="R668" i="49"/>
  <c r="M668" i="49"/>
  <c r="L668" i="49"/>
  <c r="K668" i="49"/>
  <c r="I668" i="49"/>
  <c r="H668" i="49"/>
  <c r="G668" i="49"/>
  <c r="BZ667" i="49"/>
  <c r="BY667" i="49"/>
  <c r="BX667" i="49"/>
  <c r="BW667" i="49"/>
  <c r="BV667" i="49"/>
  <c r="BU667" i="49"/>
  <c r="BT667" i="49"/>
  <c r="BS667" i="49"/>
  <c r="BR667" i="49"/>
  <c r="BQ667" i="49"/>
  <c r="BP667" i="49"/>
  <c r="BM667" i="49"/>
  <c r="BL667" i="49"/>
  <c r="BK667" i="49"/>
  <c r="BJ667" i="49"/>
  <c r="BI667" i="49"/>
  <c r="BH667" i="49"/>
  <c r="BG667" i="49"/>
  <c r="BF667" i="49"/>
  <c r="BE667" i="49"/>
  <c r="BD667" i="49"/>
  <c r="BC667" i="49"/>
  <c r="BA667" i="49"/>
  <c r="AZ667" i="49"/>
  <c r="AY667" i="49"/>
  <c r="AX667" i="49"/>
  <c r="AW667" i="49"/>
  <c r="AV667" i="49"/>
  <c r="AU667" i="49"/>
  <c r="AT667" i="49"/>
  <c r="AS667" i="49"/>
  <c r="AR667" i="49"/>
  <c r="AQ667" i="49"/>
  <c r="AN667" i="49"/>
  <c r="AM667" i="49"/>
  <c r="AL667" i="49"/>
  <c r="AK667" i="49"/>
  <c r="AJ667" i="49"/>
  <c r="AI667" i="49"/>
  <c r="AH667" i="49"/>
  <c r="AG667" i="49"/>
  <c r="AF667" i="49"/>
  <c r="AE667" i="49"/>
  <c r="AD667" i="49"/>
  <c r="AB667" i="49"/>
  <c r="AA667" i="49"/>
  <c r="Z667" i="49"/>
  <c r="Y667" i="49"/>
  <c r="X667" i="49"/>
  <c r="W667" i="49"/>
  <c r="V667" i="49"/>
  <c r="U667" i="49"/>
  <c r="T667" i="49"/>
  <c r="S667" i="49"/>
  <c r="R667" i="49"/>
  <c r="M667" i="49"/>
  <c r="L667" i="49"/>
  <c r="K667" i="49"/>
  <c r="I667" i="49"/>
  <c r="H667" i="49"/>
  <c r="G667" i="49"/>
  <c r="BZ666" i="49"/>
  <c r="BY666" i="49"/>
  <c r="BX666" i="49"/>
  <c r="BW666" i="49"/>
  <c r="BV666" i="49"/>
  <c r="BU666" i="49"/>
  <c r="BT666" i="49"/>
  <c r="BS666" i="49"/>
  <c r="BR666" i="49"/>
  <c r="BQ666" i="49"/>
  <c r="BP666" i="49"/>
  <c r="BM666" i="49"/>
  <c r="BL666" i="49"/>
  <c r="BK666" i="49"/>
  <c r="BJ666" i="49"/>
  <c r="BI666" i="49"/>
  <c r="BH666" i="49"/>
  <c r="BG666" i="49"/>
  <c r="BF666" i="49"/>
  <c r="BE666" i="49"/>
  <c r="BD666" i="49"/>
  <c r="BC666" i="49"/>
  <c r="BA666" i="49"/>
  <c r="AZ666" i="49"/>
  <c r="AY666" i="49"/>
  <c r="AX666" i="49"/>
  <c r="AW666" i="49"/>
  <c r="AV666" i="49"/>
  <c r="AU666" i="49"/>
  <c r="AT666" i="49"/>
  <c r="AS666" i="49"/>
  <c r="AR666" i="49"/>
  <c r="AQ666" i="49"/>
  <c r="AN666" i="49"/>
  <c r="AM666" i="49"/>
  <c r="AL666" i="49"/>
  <c r="AK666" i="49"/>
  <c r="AJ666" i="49"/>
  <c r="AI666" i="49"/>
  <c r="AH666" i="49"/>
  <c r="AG666" i="49"/>
  <c r="AF666" i="49"/>
  <c r="AE666" i="49"/>
  <c r="AD666" i="49"/>
  <c r="AB666" i="49"/>
  <c r="AA666" i="49"/>
  <c r="Z666" i="49"/>
  <c r="Y666" i="49"/>
  <c r="X666" i="49"/>
  <c r="W666" i="49"/>
  <c r="V666" i="49"/>
  <c r="U666" i="49"/>
  <c r="T666" i="49"/>
  <c r="S666" i="49"/>
  <c r="R666" i="49"/>
  <c r="M666" i="49"/>
  <c r="L666" i="49"/>
  <c r="K666" i="49"/>
  <c r="I666" i="49"/>
  <c r="H666" i="49"/>
  <c r="G666" i="49"/>
  <c r="BZ665" i="49"/>
  <c r="BY665" i="49"/>
  <c r="BX665" i="49"/>
  <c r="BW665" i="49"/>
  <c r="BV665" i="49"/>
  <c r="BU665" i="49"/>
  <c r="BT665" i="49"/>
  <c r="BS665" i="49"/>
  <c r="BR665" i="49"/>
  <c r="BQ665" i="49"/>
  <c r="BP665" i="49"/>
  <c r="BM665" i="49"/>
  <c r="BL665" i="49"/>
  <c r="BK665" i="49"/>
  <c r="BJ665" i="49"/>
  <c r="BI665" i="49"/>
  <c r="BH665" i="49"/>
  <c r="BG665" i="49"/>
  <c r="BF665" i="49"/>
  <c r="BE665" i="49"/>
  <c r="BD665" i="49"/>
  <c r="BC665" i="49"/>
  <c r="BA665" i="49"/>
  <c r="AZ665" i="49"/>
  <c r="AY665" i="49"/>
  <c r="AX665" i="49"/>
  <c r="AW665" i="49"/>
  <c r="AV665" i="49"/>
  <c r="AU665" i="49"/>
  <c r="AT665" i="49"/>
  <c r="AS665" i="49"/>
  <c r="AR665" i="49"/>
  <c r="AQ665" i="49"/>
  <c r="AN665" i="49"/>
  <c r="AM665" i="49"/>
  <c r="AL665" i="49"/>
  <c r="AK665" i="49"/>
  <c r="AJ665" i="49"/>
  <c r="AI665" i="49"/>
  <c r="AH665" i="49"/>
  <c r="AG665" i="49"/>
  <c r="AF665" i="49"/>
  <c r="AE665" i="49"/>
  <c r="AD665" i="49"/>
  <c r="AB665" i="49"/>
  <c r="AA665" i="49"/>
  <c r="Z665" i="49"/>
  <c r="Y665" i="49"/>
  <c r="X665" i="49"/>
  <c r="W665" i="49"/>
  <c r="V665" i="49"/>
  <c r="U665" i="49"/>
  <c r="T665" i="49"/>
  <c r="S665" i="49"/>
  <c r="R665" i="49"/>
  <c r="M665" i="49"/>
  <c r="L665" i="49"/>
  <c r="K665" i="49"/>
  <c r="I665" i="49"/>
  <c r="H665" i="49"/>
  <c r="G665" i="49"/>
  <c r="BZ664" i="49"/>
  <c r="BY664" i="49"/>
  <c r="BX664" i="49"/>
  <c r="BW664" i="49"/>
  <c r="BV664" i="49"/>
  <c r="BU664" i="49"/>
  <c r="BT664" i="49"/>
  <c r="BS664" i="49"/>
  <c r="BR664" i="49"/>
  <c r="BQ664" i="49"/>
  <c r="BP664" i="49"/>
  <c r="BM664" i="49"/>
  <c r="BL664" i="49"/>
  <c r="BK664" i="49"/>
  <c r="BJ664" i="49"/>
  <c r="BI664" i="49"/>
  <c r="BH664" i="49"/>
  <c r="BG664" i="49"/>
  <c r="BF664" i="49"/>
  <c r="BE664" i="49"/>
  <c r="BD664" i="49"/>
  <c r="BC664" i="49"/>
  <c r="BA664" i="49"/>
  <c r="AZ664" i="49"/>
  <c r="AY664" i="49"/>
  <c r="AX664" i="49"/>
  <c r="AW664" i="49"/>
  <c r="AV664" i="49"/>
  <c r="AU664" i="49"/>
  <c r="AT664" i="49"/>
  <c r="AS664" i="49"/>
  <c r="AR664" i="49"/>
  <c r="AQ664" i="49"/>
  <c r="AN664" i="49"/>
  <c r="AM664" i="49"/>
  <c r="AL664" i="49"/>
  <c r="AK664" i="49"/>
  <c r="AJ664" i="49"/>
  <c r="AI664" i="49"/>
  <c r="AH664" i="49"/>
  <c r="AG664" i="49"/>
  <c r="AF664" i="49"/>
  <c r="AE664" i="49"/>
  <c r="AD664" i="49"/>
  <c r="AB664" i="49"/>
  <c r="AA664" i="49"/>
  <c r="Z664" i="49"/>
  <c r="Y664" i="49"/>
  <c r="X664" i="49"/>
  <c r="W664" i="49"/>
  <c r="V664" i="49"/>
  <c r="U664" i="49"/>
  <c r="T664" i="49"/>
  <c r="S664" i="49"/>
  <c r="R664" i="49"/>
  <c r="M664" i="49"/>
  <c r="L664" i="49"/>
  <c r="K664" i="49"/>
  <c r="I664" i="49"/>
  <c r="H664" i="49"/>
  <c r="G664" i="49"/>
  <c r="BZ663" i="49"/>
  <c r="BY663" i="49"/>
  <c r="BX663" i="49"/>
  <c r="BW663" i="49"/>
  <c r="BV663" i="49"/>
  <c r="BU663" i="49"/>
  <c r="BT663" i="49"/>
  <c r="BS663" i="49"/>
  <c r="BR663" i="49"/>
  <c r="BQ663" i="49"/>
  <c r="BP663" i="49"/>
  <c r="BM663" i="49"/>
  <c r="BL663" i="49"/>
  <c r="BK663" i="49"/>
  <c r="BJ663" i="49"/>
  <c r="BI663" i="49"/>
  <c r="BH663" i="49"/>
  <c r="BG663" i="49"/>
  <c r="BF663" i="49"/>
  <c r="BE663" i="49"/>
  <c r="BD663" i="49"/>
  <c r="BC663" i="49"/>
  <c r="BA663" i="49"/>
  <c r="AZ663" i="49"/>
  <c r="AY663" i="49"/>
  <c r="AX663" i="49"/>
  <c r="AW663" i="49"/>
  <c r="AV663" i="49"/>
  <c r="AU663" i="49"/>
  <c r="AT663" i="49"/>
  <c r="AS663" i="49"/>
  <c r="AR663" i="49"/>
  <c r="AQ663" i="49"/>
  <c r="AN663" i="49"/>
  <c r="AM663" i="49"/>
  <c r="AL663" i="49"/>
  <c r="AK663" i="49"/>
  <c r="AJ663" i="49"/>
  <c r="AI663" i="49"/>
  <c r="AH663" i="49"/>
  <c r="AG663" i="49"/>
  <c r="AF663" i="49"/>
  <c r="AE663" i="49"/>
  <c r="AD663" i="49"/>
  <c r="AB663" i="49"/>
  <c r="AA663" i="49"/>
  <c r="Z663" i="49"/>
  <c r="Y663" i="49"/>
  <c r="X663" i="49"/>
  <c r="W663" i="49"/>
  <c r="V663" i="49"/>
  <c r="U663" i="49"/>
  <c r="T663" i="49"/>
  <c r="S663" i="49"/>
  <c r="R663" i="49"/>
  <c r="M663" i="49"/>
  <c r="L663" i="49"/>
  <c r="K663" i="49"/>
  <c r="I663" i="49"/>
  <c r="H663" i="49"/>
  <c r="G663" i="49"/>
  <c r="BZ662" i="49"/>
  <c r="BY662" i="49"/>
  <c r="BX662" i="49"/>
  <c r="BW662" i="49"/>
  <c r="BV662" i="49"/>
  <c r="BU662" i="49"/>
  <c r="BT662" i="49"/>
  <c r="BS662" i="49"/>
  <c r="BR662" i="49"/>
  <c r="BQ662" i="49"/>
  <c r="BP662" i="49"/>
  <c r="BM662" i="49"/>
  <c r="BL662" i="49"/>
  <c r="BK662" i="49"/>
  <c r="BJ662" i="49"/>
  <c r="BI662" i="49"/>
  <c r="BH662" i="49"/>
  <c r="BG662" i="49"/>
  <c r="BF662" i="49"/>
  <c r="BE662" i="49"/>
  <c r="BD662" i="49"/>
  <c r="BC662" i="49"/>
  <c r="BA662" i="49"/>
  <c r="AZ662" i="49"/>
  <c r="AY662" i="49"/>
  <c r="AX662" i="49"/>
  <c r="AW662" i="49"/>
  <c r="AV662" i="49"/>
  <c r="AU662" i="49"/>
  <c r="AT662" i="49"/>
  <c r="AS662" i="49"/>
  <c r="AR662" i="49"/>
  <c r="AQ662" i="49"/>
  <c r="AN662" i="49"/>
  <c r="AM662" i="49"/>
  <c r="AL662" i="49"/>
  <c r="AK662" i="49"/>
  <c r="AJ662" i="49"/>
  <c r="AI662" i="49"/>
  <c r="AH662" i="49"/>
  <c r="AG662" i="49"/>
  <c r="AF662" i="49"/>
  <c r="AE662" i="49"/>
  <c r="AD662" i="49"/>
  <c r="AB662" i="49"/>
  <c r="AA662" i="49"/>
  <c r="Z662" i="49"/>
  <c r="Y662" i="49"/>
  <c r="X662" i="49"/>
  <c r="W662" i="49"/>
  <c r="V662" i="49"/>
  <c r="U662" i="49"/>
  <c r="T662" i="49"/>
  <c r="S662" i="49"/>
  <c r="R662" i="49"/>
  <c r="M662" i="49"/>
  <c r="L662" i="49"/>
  <c r="K662" i="49"/>
  <c r="I662" i="49"/>
  <c r="H662" i="49"/>
  <c r="G662" i="49"/>
  <c r="BZ661" i="49"/>
  <c r="BY661" i="49"/>
  <c r="BX661" i="49"/>
  <c r="BW661" i="49"/>
  <c r="BV661" i="49"/>
  <c r="BU661" i="49"/>
  <c r="BT661" i="49"/>
  <c r="BS661" i="49"/>
  <c r="BR661" i="49"/>
  <c r="BQ661" i="49"/>
  <c r="BP661" i="49"/>
  <c r="BM661" i="49"/>
  <c r="BL661" i="49"/>
  <c r="BK661" i="49"/>
  <c r="BJ661" i="49"/>
  <c r="BI661" i="49"/>
  <c r="BH661" i="49"/>
  <c r="BG661" i="49"/>
  <c r="BF661" i="49"/>
  <c r="BE661" i="49"/>
  <c r="BD661" i="49"/>
  <c r="BC661" i="49"/>
  <c r="BA661" i="49"/>
  <c r="AZ661" i="49"/>
  <c r="AY661" i="49"/>
  <c r="AX661" i="49"/>
  <c r="AW661" i="49"/>
  <c r="AV661" i="49"/>
  <c r="AU661" i="49"/>
  <c r="AT661" i="49"/>
  <c r="AS661" i="49"/>
  <c r="AR661" i="49"/>
  <c r="AQ661" i="49"/>
  <c r="AN661" i="49"/>
  <c r="AM661" i="49"/>
  <c r="AL661" i="49"/>
  <c r="AK661" i="49"/>
  <c r="AJ661" i="49"/>
  <c r="AI661" i="49"/>
  <c r="AH661" i="49"/>
  <c r="AG661" i="49"/>
  <c r="AF661" i="49"/>
  <c r="AE661" i="49"/>
  <c r="AD661" i="49"/>
  <c r="AB661" i="49"/>
  <c r="AA661" i="49"/>
  <c r="Z661" i="49"/>
  <c r="Y661" i="49"/>
  <c r="X661" i="49"/>
  <c r="W661" i="49"/>
  <c r="V661" i="49"/>
  <c r="U661" i="49"/>
  <c r="T661" i="49"/>
  <c r="S661" i="49"/>
  <c r="R661" i="49"/>
  <c r="M661" i="49"/>
  <c r="L661" i="49"/>
  <c r="K661" i="49"/>
  <c r="I661" i="49"/>
  <c r="H661" i="49"/>
  <c r="G661" i="49"/>
  <c r="BZ660" i="49"/>
  <c r="BY660" i="49"/>
  <c r="BX660" i="49"/>
  <c r="BW660" i="49"/>
  <c r="BV660" i="49"/>
  <c r="BU660" i="49"/>
  <c r="BT660" i="49"/>
  <c r="BS660" i="49"/>
  <c r="BR660" i="49"/>
  <c r="BQ660" i="49"/>
  <c r="BP660" i="49"/>
  <c r="BM660" i="49"/>
  <c r="BL660" i="49"/>
  <c r="BK660" i="49"/>
  <c r="BJ660" i="49"/>
  <c r="BI660" i="49"/>
  <c r="BH660" i="49"/>
  <c r="BG660" i="49"/>
  <c r="BF660" i="49"/>
  <c r="BE660" i="49"/>
  <c r="BD660" i="49"/>
  <c r="BC660" i="49"/>
  <c r="BA660" i="49"/>
  <c r="AZ660" i="49"/>
  <c r="AY660" i="49"/>
  <c r="AX660" i="49"/>
  <c r="AW660" i="49"/>
  <c r="AV660" i="49"/>
  <c r="AU660" i="49"/>
  <c r="AT660" i="49"/>
  <c r="AS660" i="49"/>
  <c r="AR660" i="49"/>
  <c r="AQ660" i="49"/>
  <c r="AN660" i="49"/>
  <c r="AM660" i="49"/>
  <c r="AL660" i="49"/>
  <c r="AK660" i="49"/>
  <c r="AJ660" i="49"/>
  <c r="AI660" i="49"/>
  <c r="AH660" i="49"/>
  <c r="AG660" i="49"/>
  <c r="AF660" i="49"/>
  <c r="AE660" i="49"/>
  <c r="AD660" i="49"/>
  <c r="AB660" i="49"/>
  <c r="AA660" i="49"/>
  <c r="Z660" i="49"/>
  <c r="Y660" i="49"/>
  <c r="X660" i="49"/>
  <c r="W660" i="49"/>
  <c r="V660" i="49"/>
  <c r="U660" i="49"/>
  <c r="T660" i="49"/>
  <c r="S660" i="49"/>
  <c r="R660" i="49"/>
  <c r="M660" i="49"/>
  <c r="L660" i="49"/>
  <c r="K660" i="49"/>
  <c r="I660" i="49"/>
  <c r="H660" i="49"/>
  <c r="G660" i="49"/>
  <c r="BZ659" i="49"/>
  <c r="BY659" i="49"/>
  <c r="BX659" i="49"/>
  <c r="BW659" i="49"/>
  <c r="BV659" i="49"/>
  <c r="BU659" i="49"/>
  <c r="BT659" i="49"/>
  <c r="BS659" i="49"/>
  <c r="BR659" i="49"/>
  <c r="BQ659" i="49"/>
  <c r="BP659" i="49"/>
  <c r="BM659" i="49"/>
  <c r="BL659" i="49"/>
  <c r="BK659" i="49"/>
  <c r="BJ659" i="49"/>
  <c r="BI659" i="49"/>
  <c r="BH659" i="49"/>
  <c r="BG659" i="49"/>
  <c r="BF659" i="49"/>
  <c r="BE659" i="49"/>
  <c r="BD659" i="49"/>
  <c r="BC659" i="49"/>
  <c r="BA659" i="49"/>
  <c r="AZ659" i="49"/>
  <c r="AY659" i="49"/>
  <c r="AX659" i="49"/>
  <c r="AW659" i="49"/>
  <c r="AV659" i="49"/>
  <c r="AU659" i="49"/>
  <c r="AT659" i="49"/>
  <c r="AS659" i="49"/>
  <c r="AR659" i="49"/>
  <c r="AQ659" i="49"/>
  <c r="AN659" i="49"/>
  <c r="AM659" i="49"/>
  <c r="AL659" i="49"/>
  <c r="AK659" i="49"/>
  <c r="AJ659" i="49"/>
  <c r="AI659" i="49"/>
  <c r="AH659" i="49"/>
  <c r="AG659" i="49"/>
  <c r="AF659" i="49"/>
  <c r="AE659" i="49"/>
  <c r="AD659" i="49"/>
  <c r="AB659" i="49"/>
  <c r="AA659" i="49"/>
  <c r="Z659" i="49"/>
  <c r="Y659" i="49"/>
  <c r="X659" i="49"/>
  <c r="W659" i="49"/>
  <c r="V659" i="49"/>
  <c r="U659" i="49"/>
  <c r="T659" i="49"/>
  <c r="S659" i="49"/>
  <c r="R659" i="49"/>
  <c r="M659" i="49"/>
  <c r="L659" i="49"/>
  <c r="K659" i="49"/>
  <c r="I659" i="49"/>
  <c r="H659" i="49"/>
  <c r="G659" i="49"/>
  <c r="BZ658" i="49"/>
  <c r="BY658" i="49"/>
  <c r="BX658" i="49"/>
  <c r="BW658" i="49"/>
  <c r="BV658" i="49"/>
  <c r="BU658" i="49"/>
  <c r="BT658" i="49"/>
  <c r="BS658" i="49"/>
  <c r="BR658" i="49"/>
  <c r="BQ658" i="49"/>
  <c r="BP658" i="49"/>
  <c r="BM658" i="49"/>
  <c r="BL658" i="49"/>
  <c r="BK658" i="49"/>
  <c r="BJ658" i="49"/>
  <c r="BI658" i="49"/>
  <c r="BH658" i="49"/>
  <c r="BG658" i="49"/>
  <c r="BF658" i="49"/>
  <c r="BE658" i="49"/>
  <c r="BD658" i="49"/>
  <c r="BC658" i="49"/>
  <c r="BA658" i="49"/>
  <c r="AZ658" i="49"/>
  <c r="AY658" i="49"/>
  <c r="AX658" i="49"/>
  <c r="AW658" i="49"/>
  <c r="AV658" i="49"/>
  <c r="AU658" i="49"/>
  <c r="AT658" i="49"/>
  <c r="AS658" i="49"/>
  <c r="AR658" i="49"/>
  <c r="AQ658" i="49"/>
  <c r="AN658" i="49"/>
  <c r="AM658" i="49"/>
  <c r="AL658" i="49"/>
  <c r="AK658" i="49"/>
  <c r="AJ658" i="49"/>
  <c r="AI658" i="49"/>
  <c r="AH658" i="49"/>
  <c r="AG658" i="49"/>
  <c r="AF658" i="49"/>
  <c r="AE658" i="49"/>
  <c r="AD658" i="49"/>
  <c r="AB658" i="49"/>
  <c r="AA658" i="49"/>
  <c r="Z658" i="49"/>
  <c r="Y658" i="49"/>
  <c r="X658" i="49"/>
  <c r="W658" i="49"/>
  <c r="V658" i="49"/>
  <c r="U658" i="49"/>
  <c r="T658" i="49"/>
  <c r="S658" i="49"/>
  <c r="R658" i="49"/>
  <c r="M658" i="49"/>
  <c r="L658" i="49"/>
  <c r="K658" i="49"/>
  <c r="I658" i="49"/>
  <c r="H658" i="49"/>
  <c r="G658" i="49"/>
  <c r="BZ657" i="49"/>
  <c r="BY657" i="49"/>
  <c r="BX657" i="49"/>
  <c r="BW657" i="49"/>
  <c r="BV657" i="49"/>
  <c r="BU657" i="49"/>
  <c r="BT657" i="49"/>
  <c r="BS657" i="49"/>
  <c r="BR657" i="49"/>
  <c r="BQ657" i="49"/>
  <c r="BP657" i="49"/>
  <c r="BM657" i="49"/>
  <c r="BL657" i="49"/>
  <c r="BK657" i="49"/>
  <c r="BJ657" i="49"/>
  <c r="BI657" i="49"/>
  <c r="BH657" i="49"/>
  <c r="BG657" i="49"/>
  <c r="BF657" i="49"/>
  <c r="BE657" i="49"/>
  <c r="BD657" i="49"/>
  <c r="BC657" i="49"/>
  <c r="BA657" i="49"/>
  <c r="AZ657" i="49"/>
  <c r="AY657" i="49"/>
  <c r="AX657" i="49"/>
  <c r="AW657" i="49"/>
  <c r="AV657" i="49"/>
  <c r="AU657" i="49"/>
  <c r="AT657" i="49"/>
  <c r="AS657" i="49"/>
  <c r="AR657" i="49"/>
  <c r="AQ657" i="49"/>
  <c r="AN657" i="49"/>
  <c r="AM657" i="49"/>
  <c r="AL657" i="49"/>
  <c r="AK657" i="49"/>
  <c r="AJ657" i="49"/>
  <c r="AI657" i="49"/>
  <c r="AH657" i="49"/>
  <c r="AG657" i="49"/>
  <c r="AF657" i="49"/>
  <c r="AE657" i="49"/>
  <c r="AD657" i="49"/>
  <c r="AB657" i="49"/>
  <c r="AA657" i="49"/>
  <c r="Z657" i="49"/>
  <c r="Y657" i="49"/>
  <c r="X657" i="49"/>
  <c r="W657" i="49"/>
  <c r="V657" i="49"/>
  <c r="U657" i="49"/>
  <c r="T657" i="49"/>
  <c r="S657" i="49"/>
  <c r="R657" i="49"/>
  <c r="M657" i="49"/>
  <c r="L657" i="49"/>
  <c r="K657" i="49"/>
  <c r="I657" i="49"/>
  <c r="H657" i="49"/>
  <c r="G657" i="49"/>
  <c r="BZ656" i="49"/>
  <c r="BY656" i="49"/>
  <c r="BX656" i="49"/>
  <c r="BW656" i="49"/>
  <c r="BV656" i="49"/>
  <c r="BU656" i="49"/>
  <c r="BT656" i="49"/>
  <c r="BS656" i="49"/>
  <c r="BR656" i="49"/>
  <c r="BQ656" i="49"/>
  <c r="BP656" i="49"/>
  <c r="BM656" i="49"/>
  <c r="BL656" i="49"/>
  <c r="BK656" i="49"/>
  <c r="BJ656" i="49"/>
  <c r="BI656" i="49"/>
  <c r="BH656" i="49"/>
  <c r="BG656" i="49"/>
  <c r="BF656" i="49"/>
  <c r="BE656" i="49"/>
  <c r="BD656" i="49"/>
  <c r="BC656" i="49"/>
  <c r="BA656" i="49"/>
  <c r="AZ656" i="49"/>
  <c r="AY656" i="49"/>
  <c r="AX656" i="49"/>
  <c r="AW656" i="49"/>
  <c r="AV656" i="49"/>
  <c r="AU656" i="49"/>
  <c r="AT656" i="49"/>
  <c r="AS656" i="49"/>
  <c r="AR656" i="49"/>
  <c r="AQ656" i="49"/>
  <c r="AN656" i="49"/>
  <c r="AM656" i="49"/>
  <c r="AL656" i="49"/>
  <c r="AK656" i="49"/>
  <c r="AJ656" i="49"/>
  <c r="AI656" i="49"/>
  <c r="AH656" i="49"/>
  <c r="AG656" i="49"/>
  <c r="AF656" i="49"/>
  <c r="AE656" i="49"/>
  <c r="AD656" i="49"/>
  <c r="AB656" i="49"/>
  <c r="AA656" i="49"/>
  <c r="Z656" i="49"/>
  <c r="Y656" i="49"/>
  <c r="X656" i="49"/>
  <c r="W656" i="49"/>
  <c r="V656" i="49"/>
  <c r="U656" i="49"/>
  <c r="T656" i="49"/>
  <c r="S656" i="49"/>
  <c r="R656" i="49"/>
  <c r="M656" i="49"/>
  <c r="L656" i="49"/>
  <c r="K656" i="49"/>
  <c r="I656" i="49"/>
  <c r="H656" i="49"/>
  <c r="G656" i="49"/>
  <c r="BZ655" i="49"/>
  <c r="BY655" i="49"/>
  <c r="BX655" i="49"/>
  <c r="BW655" i="49"/>
  <c r="BV655" i="49"/>
  <c r="BU655" i="49"/>
  <c r="BT655" i="49"/>
  <c r="BS655" i="49"/>
  <c r="BR655" i="49"/>
  <c r="BQ655" i="49"/>
  <c r="BP655" i="49"/>
  <c r="BM655" i="49"/>
  <c r="BL655" i="49"/>
  <c r="BK655" i="49"/>
  <c r="BJ655" i="49"/>
  <c r="BI655" i="49"/>
  <c r="BH655" i="49"/>
  <c r="BG655" i="49"/>
  <c r="BF655" i="49"/>
  <c r="BE655" i="49"/>
  <c r="BD655" i="49"/>
  <c r="BC655" i="49"/>
  <c r="BA655" i="49"/>
  <c r="AZ655" i="49"/>
  <c r="AY655" i="49"/>
  <c r="AX655" i="49"/>
  <c r="AW655" i="49"/>
  <c r="AV655" i="49"/>
  <c r="AU655" i="49"/>
  <c r="AT655" i="49"/>
  <c r="AS655" i="49"/>
  <c r="AR655" i="49"/>
  <c r="AQ655" i="49"/>
  <c r="AN655" i="49"/>
  <c r="AM655" i="49"/>
  <c r="AL655" i="49"/>
  <c r="AK655" i="49"/>
  <c r="AJ655" i="49"/>
  <c r="AI655" i="49"/>
  <c r="AH655" i="49"/>
  <c r="AG655" i="49"/>
  <c r="AF655" i="49"/>
  <c r="AE655" i="49"/>
  <c r="AD655" i="49"/>
  <c r="AB655" i="49"/>
  <c r="AA655" i="49"/>
  <c r="Z655" i="49"/>
  <c r="Y655" i="49"/>
  <c r="X655" i="49"/>
  <c r="W655" i="49"/>
  <c r="V655" i="49"/>
  <c r="U655" i="49"/>
  <c r="T655" i="49"/>
  <c r="S655" i="49"/>
  <c r="R655" i="49"/>
  <c r="M655" i="49"/>
  <c r="L655" i="49"/>
  <c r="K655" i="49"/>
  <c r="I655" i="49"/>
  <c r="H655" i="49"/>
  <c r="G655" i="49"/>
  <c r="BZ654" i="49"/>
  <c r="BY654" i="49"/>
  <c r="BX654" i="49"/>
  <c r="BW654" i="49"/>
  <c r="BV654" i="49"/>
  <c r="BU654" i="49"/>
  <c r="BT654" i="49"/>
  <c r="BS654" i="49"/>
  <c r="BR654" i="49"/>
  <c r="BQ654" i="49"/>
  <c r="BP654" i="49"/>
  <c r="BM654" i="49"/>
  <c r="BL654" i="49"/>
  <c r="BK654" i="49"/>
  <c r="BJ654" i="49"/>
  <c r="BI654" i="49"/>
  <c r="BH654" i="49"/>
  <c r="BG654" i="49"/>
  <c r="BF654" i="49"/>
  <c r="BE654" i="49"/>
  <c r="BD654" i="49"/>
  <c r="BC654" i="49"/>
  <c r="BA654" i="49"/>
  <c r="AZ654" i="49"/>
  <c r="AY654" i="49"/>
  <c r="AX654" i="49"/>
  <c r="AW654" i="49"/>
  <c r="AV654" i="49"/>
  <c r="AU654" i="49"/>
  <c r="AT654" i="49"/>
  <c r="AS654" i="49"/>
  <c r="AR654" i="49"/>
  <c r="AQ654" i="49"/>
  <c r="AN654" i="49"/>
  <c r="AM654" i="49"/>
  <c r="AL654" i="49"/>
  <c r="AK654" i="49"/>
  <c r="AJ654" i="49"/>
  <c r="AI654" i="49"/>
  <c r="AH654" i="49"/>
  <c r="AG654" i="49"/>
  <c r="AF654" i="49"/>
  <c r="AE654" i="49"/>
  <c r="AD654" i="49"/>
  <c r="AB654" i="49"/>
  <c r="AA654" i="49"/>
  <c r="Z654" i="49"/>
  <c r="Y654" i="49"/>
  <c r="X654" i="49"/>
  <c r="W654" i="49"/>
  <c r="V654" i="49"/>
  <c r="U654" i="49"/>
  <c r="T654" i="49"/>
  <c r="S654" i="49"/>
  <c r="R654" i="49"/>
  <c r="M654" i="49"/>
  <c r="L654" i="49"/>
  <c r="K654" i="49"/>
  <c r="I654" i="49"/>
  <c r="H654" i="49"/>
  <c r="G654" i="49"/>
  <c r="BZ653" i="49"/>
  <c r="BY653" i="49"/>
  <c r="BX653" i="49"/>
  <c r="BW653" i="49"/>
  <c r="BV653" i="49"/>
  <c r="BU653" i="49"/>
  <c r="BT653" i="49"/>
  <c r="BS653" i="49"/>
  <c r="BR653" i="49"/>
  <c r="BQ653" i="49"/>
  <c r="BP653" i="49"/>
  <c r="BM653" i="49"/>
  <c r="BL653" i="49"/>
  <c r="BK653" i="49"/>
  <c r="BJ653" i="49"/>
  <c r="BI653" i="49"/>
  <c r="BH653" i="49"/>
  <c r="BG653" i="49"/>
  <c r="BF653" i="49"/>
  <c r="BE653" i="49"/>
  <c r="BD653" i="49"/>
  <c r="BC653" i="49"/>
  <c r="BA653" i="49"/>
  <c r="AZ653" i="49"/>
  <c r="AY653" i="49"/>
  <c r="AX653" i="49"/>
  <c r="AW653" i="49"/>
  <c r="AV653" i="49"/>
  <c r="AU653" i="49"/>
  <c r="AT653" i="49"/>
  <c r="AS653" i="49"/>
  <c r="AR653" i="49"/>
  <c r="AQ653" i="49"/>
  <c r="AN653" i="49"/>
  <c r="AM653" i="49"/>
  <c r="AL653" i="49"/>
  <c r="AK653" i="49"/>
  <c r="AJ653" i="49"/>
  <c r="AI653" i="49"/>
  <c r="AH653" i="49"/>
  <c r="AG653" i="49"/>
  <c r="AF653" i="49"/>
  <c r="AE653" i="49"/>
  <c r="AD653" i="49"/>
  <c r="AB653" i="49"/>
  <c r="AA653" i="49"/>
  <c r="Z653" i="49"/>
  <c r="Y653" i="49"/>
  <c r="X653" i="49"/>
  <c r="W653" i="49"/>
  <c r="V653" i="49"/>
  <c r="U653" i="49"/>
  <c r="T653" i="49"/>
  <c r="S653" i="49"/>
  <c r="R653" i="49"/>
  <c r="M653" i="49"/>
  <c r="L653" i="49"/>
  <c r="K653" i="49"/>
  <c r="I653" i="49"/>
  <c r="H653" i="49"/>
  <c r="G653" i="49"/>
  <c r="BZ652" i="49"/>
  <c r="BY652" i="49"/>
  <c r="BX652" i="49"/>
  <c r="BW652" i="49"/>
  <c r="BV652" i="49"/>
  <c r="BU652" i="49"/>
  <c r="BT652" i="49"/>
  <c r="BS652" i="49"/>
  <c r="BR652" i="49"/>
  <c r="BQ652" i="49"/>
  <c r="BP652" i="49"/>
  <c r="BM652" i="49"/>
  <c r="BL652" i="49"/>
  <c r="BK652" i="49"/>
  <c r="BJ652" i="49"/>
  <c r="BI652" i="49"/>
  <c r="BH652" i="49"/>
  <c r="BG652" i="49"/>
  <c r="BF652" i="49"/>
  <c r="BE652" i="49"/>
  <c r="BD652" i="49"/>
  <c r="BC652" i="49"/>
  <c r="BA652" i="49"/>
  <c r="AZ652" i="49"/>
  <c r="AY652" i="49"/>
  <c r="AX652" i="49"/>
  <c r="AW652" i="49"/>
  <c r="AV652" i="49"/>
  <c r="AU652" i="49"/>
  <c r="AT652" i="49"/>
  <c r="AS652" i="49"/>
  <c r="AR652" i="49"/>
  <c r="AQ652" i="49"/>
  <c r="AN652" i="49"/>
  <c r="AM652" i="49"/>
  <c r="AL652" i="49"/>
  <c r="AK652" i="49"/>
  <c r="AJ652" i="49"/>
  <c r="AI652" i="49"/>
  <c r="AH652" i="49"/>
  <c r="AG652" i="49"/>
  <c r="AF652" i="49"/>
  <c r="AE652" i="49"/>
  <c r="AD652" i="49"/>
  <c r="AB652" i="49"/>
  <c r="AA652" i="49"/>
  <c r="Z652" i="49"/>
  <c r="Y652" i="49"/>
  <c r="X652" i="49"/>
  <c r="W652" i="49"/>
  <c r="V652" i="49"/>
  <c r="U652" i="49"/>
  <c r="T652" i="49"/>
  <c r="S652" i="49"/>
  <c r="R652" i="49"/>
  <c r="M652" i="49"/>
  <c r="L652" i="49"/>
  <c r="K652" i="49"/>
  <c r="I652" i="49"/>
  <c r="H652" i="49"/>
  <c r="G652" i="49"/>
  <c r="BZ651" i="49"/>
  <c r="BY651" i="49"/>
  <c r="BX651" i="49"/>
  <c r="BW651" i="49"/>
  <c r="BV651" i="49"/>
  <c r="BU651" i="49"/>
  <c r="BT651" i="49"/>
  <c r="BS651" i="49"/>
  <c r="BR651" i="49"/>
  <c r="BQ651" i="49"/>
  <c r="BP651" i="49"/>
  <c r="BM651" i="49"/>
  <c r="BL651" i="49"/>
  <c r="BK651" i="49"/>
  <c r="BJ651" i="49"/>
  <c r="BI651" i="49"/>
  <c r="BH651" i="49"/>
  <c r="BG651" i="49"/>
  <c r="BF651" i="49"/>
  <c r="BE651" i="49"/>
  <c r="BD651" i="49"/>
  <c r="BC651" i="49"/>
  <c r="BA651" i="49"/>
  <c r="AZ651" i="49"/>
  <c r="AY651" i="49"/>
  <c r="AX651" i="49"/>
  <c r="AW651" i="49"/>
  <c r="AV651" i="49"/>
  <c r="AU651" i="49"/>
  <c r="AT651" i="49"/>
  <c r="AS651" i="49"/>
  <c r="AR651" i="49"/>
  <c r="AQ651" i="49"/>
  <c r="AN651" i="49"/>
  <c r="AM651" i="49"/>
  <c r="AL651" i="49"/>
  <c r="AK651" i="49"/>
  <c r="AJ651" i="49"/>
  <c r="AI651" i="49"/>
  <c r="AH651" i="49"/>
  <c r="AG651" i="49"/>
  <c r="AF651" i="49"/>
  <c r="AE651" i="49"/>
  <c r="AD651" i="49"/>
  <c r="AB651" i="49"/>
  <c r="AA651" i="49"/>
  <c r="Z651" i="49"/>
  <c r="Y651" i="49"/>
  <c r="X651" i="49"/>
  <c r="W651" i="49"/>
  <c r="V651" i="49"/>
  <c r="U651" i="49"/>
  <c r="T651" i="49"/>
  <c r="S651" i="49"/>
  <c r="R651" i="49"/>
  <c r="M651" i="49"/>
  <c r="L651" i="49"/>
  <c r="K651" i="49"/>
  <c r="I651" i="49"/>
  <c r="H651" i="49"/>
  <c r="G651" i="49"/>
  <c r="BZ650" i="49"/>
  <c r="BY650" i="49"/>
  <c r="BX650" i="49"/>
  <c r="BW650" i="49"/>
  <c r="BV650" i="49"/>
  <c r="BU650" i="49"/>
  <c r="BT650" i="49"/>
  <c r="BS650" i="49"/>
  <c r="BR650" i="49"/>
  <c r="BQ650" i="49"/>
  <c r="BP650" i="49"/>
  <c r="BM650" i="49"/>
  <c r="BL650" i="49"/>
  <c r="BK650" i="49"/>
  <c r="BJ650" i="49"/>
  <c r="BI650" i="49"/>
  <c r="BH650" i="49"/>
  <c r="BG650" i="49"/>
  <c r="BF650" i="49"/>
  <c r="BE650" i="49"/>
  <c r="BD650" i="49"/>
  <c r="BC650" i="49"/>
  <c r="BA650" i="49"/>
  <c r="AZ650" i="49"/>
  <c r="AY650" i="49"/>
  <c r="AX650" i="49"/>
  <c r="AW650" i="49"/>
  <c r="AV650" i="49"/>
  <c r="AU650" i="49"/>
  <c r="AT650" i="49"/>
  <c r="AS650" i="49"/>
  <c r="AR650" i="49"/>
  <c r="AQ650" i="49"/>
  <c r="AN650" i="49"/>
  <c r="AM650" i="49"/>
  <c r="AL650" i="49"/>
  <c r="AK650" i="49"/>
  <c r="AJ650" i="49"/>
  <c r="AI650" i="49"/>
  <c r="AH650" i="49"/>
  <c r="AG650" i="49"/>
  <c r="AF650" i="49"/>
  <c r="AE650" i="49"/>
  <c r="AD650" i="49"/>
  <c r="AB650" i="49"/>
  <c r="AA650" i="49"/>
  <c r="Z650" i="49"/>
  <c r="Y650" i="49"/>
  <c r="X650" i="49"/>
  <c r="W650" i="49"/>
  <c r="V650" i="49"/>
  <c r="U650" i="49"/>
  <c r="T650" i="49"/>
  <c r="S650" i="49"/>
  <c r="R650" i="49"/>
  <c r="M650" i="49"/>
  <c r="L650" i="49"/>
  <c r="K650" i="49"/>
  <c r="I650" i="49"/>
  <c r="H650" i="49"/>
  <c r="G650" i="49"/>
  <c r="BZ649" i="49"/>
  <c r="BY649" i="49"/>
  <c r="BX649" i="49"/>
  <c r="BW649" i="49"/>
  <c r="BV649" i="49"/>
  <c r="BU649" i="49"/>
  <c r="BT649" i="49"/>
  <c r="BS649" i="49"/>
  <c r="BR649" i="49"/>
  <c r="BQ649" i="49"/>
  <c r="BP649" i="49"/>
  <c r="BM649" i="49"/>
  <c r="BL649" i="49"/>
  <c r="BK649" i="49"/>
  <c r="BJ649" i="49"/>
  <c r="BI649" i="49"/>
  <c r="BH649" i="49"/>
  <c r="BG649" i="49"/>
  <c r="BF649" i="49"/>
  <c r="BE649" i="49"/>
  <c r="BD649" i="49"/>
  <c r="BC649" i="49"/>
  <c r="BA649" i="49"/>
  <c r="AZ649" i="49"/>
  <c r="AY649" i="49"/>
  <c r="AX649" i="49"/>
  <c r="AW649" i="49"/>
  <c r="AV649" i="49"/>
  <c r="AU649" i="49"/>
  <c r="AT649" i="49"/>
  <c r="AS649" i="49"/>
  <c r="AR649" i="49"/>
  <c r="AQ649" i="49"/>
  <c r="AN649" i="49"/>
  <c r="AM649" i="49"/>
  <c r="AL649" i="49"/>
  <c r="AK649" i="49"/>
  <c r="AJ649" i="49"/>
  <c r="AI649" i="49"/>
  <c r="AH649" i="49"/>
  <c r="AG649" i="49"/>
  <c r="AF649" i="49"/>
  <c r="AE649" i="49"/>
  <c r="AD649" i="49"/>
  <c r="AB649" i="49"/>
  <c r="AA649" i="49"/>
  <c r="Z649" i="49"/>
  <c r="Y649" i="49"/>
  <c r="X649" i="49"/>
  <c r="W649" i="49"/>
  <c r="V649" i="49"/>
  <c r="U649" i="49"/>
  <c r="T649" i="49"/>
  <c r="S649" i="49"/>
  <c r="R649" i="49"/>
  <c r="M649" i="49"/>
  <c r="L649" i="49"/>
  <c r="K649" i="49"/>
  <c r="I649" i="49"/>
  <c r="H649" i="49"/>
  <c r="G649" i="49"/>
  <c r="BZ648" i="49"/>
  <c r="BY648" i="49"/>
  <c r="BX648" i="49"/>
  <c r="BW648" i="49"/>
  <c r="BV648" i="49"/>
  <c r="BU648" i="49"/>
  <c r="BT648" i="49"/>
  <c r="BS648" i="49"/>
  <c r="BR648" i="49"/>
  <c r="BQ648" i="49"/>
  <c r="BP648" i="49"/>
  <c r="BM648" i="49"/>
  <c r="BL648" i="49"/>
  <c r="BK648" i="49"/>
  <c r="BJ648" i="49"/>
  <c r="BI648" i="49"/>
  <c r="BH648" i="49"/>
  <c r="BG648" i="49"/>
  <c r="BF648" i="49"/>
  <c r="BE648" i="49"/>
  <c r="BD648" i="49"/>
  <c r="BC648" i="49"/>
  <c r="BA648" i="49"/>
  <c r="AZ648" i="49"/>
  <c r="AY648" i="49"/>
  <c r="AX648" i="49"/>
  <c r="AW648" i="49"/>
  <c r="AV648" i="49"/>
  <c r="AU648" i="49"/>
  <c r="AT648" i="49"/>
  <c r="AS648" i="49"/>
  <c r="AR648" i="49"/>
  <c r="AQ648" i="49"/>
  <c r="AN648" i="49"/>
  <c r="AM648" i="49"/>
  <c r="AL648" i="49"/>
  <c r="AK648" i="49"/>
  <c r="AJ648" i="49"/>
  <c r="AI648" i="49"/>
  <c r="AH648" i="49"/>
  <c r="AG648" i="49"/>
  <c r="AF648" i="49"/>
  <c r="AE648" i="49"/>
  <c r="AD648" i="49"/>
  <c r="AB648" i="49"/>
  <c r="AA648" i="49"/>
  <c r="Z648" i="49"/>
  <c r="Y648" i="49"/>
  <c r="X648" i="49"/>
  <c r="W648" i="49"/>
  <c r="V648" i="49"/>
  <c r="U648" i="49"/>
  <c r="T648" i="49"/>
  <c r="S648" i="49"/>
  <c r="R648" i="49"/>
  <c r="M648" i="49"/>
  <c r="L648" i="49"/>
  <c r="K648" i="49"/>
  <c r="I648" i="49"/>
  <c r="H648" i="49"/>
  <c r="G648" i="49"/>
  <c r="BZ647" i="49"/>
  <c r="BY647" i="49"/>
  <c r="BX647" i="49"/>
  <c r="BW647" i="49"/>
  <c r="BV647" i="49"/>
  <c r="BU647" i="49"/>
  <c r="BT647" i="49"/>
  <c r="BS647" i="49"/>
  <c r="BR647" i="49"/>
  <c r="BQ647" i="49"/>
  <c r="BP647" i="49"/>
  <c r="BM647" i="49"/>
  <c r="BL647" i="49"/>
  <c r="BK647" i="49"/>
  <c r="BJ647" i="49"/>
  <c r="BI647" i="49"/>
  <c r="BH647" i="49"/>
  <c r="BG647" i="49"/>
  <c r="BF647" i="49"/>
  <c r="BE647" i="49"/>
  <c r="BD647" i="49"/>
  <c r="BC647" i="49"/>
  <c r="BA647" i="49"/>
  <c r="AZ647" i="49"/>
  <c r="AY647" i="49"/>
  <c r="AX647" i="49"/>
  <c r="AW647" i="49"/>
  <c r="AV647" i="49"/>
  <c r="AU647" i="49"/>
  <c r="AT647" i="49"/>
  <c r="AS647" i="49"/>
  <c r="AR647" i="49"/>
  <c r="AQ647" i="49"/>
  <c r="AN647" i="49"/>
  <c r="AM647" i="49"/>
  <c r="AL647" i="49"/>
  <c r="AK647" i="49"/>
  <c r="AJ647" i="49"/>
  <c r="AI647" i="49"/>
  <c r="AH647" i="49"/>
  <c r="AG647" i="49"/>
  <c r="AF647" i="49"/>
  <c r="AE647" i="49"/>
  <c r="AD647" i="49"/>
  <c r="AB647" i="49"/>
  <c r="AA647" i="49"/>
  <c r="Z647" i="49"/>
  <c r="Y647" i="49"/>
  <c r="X647" i="49"/>
  <c r="W647" i="49"/>
  <c r="V647" i="49"/>
  <c r="U647" i="49"/>
  <c r="T647" i="49"/>
  <c r="S647" i="49"/>
  <c r="R647" i="49"/>
  <c r="M647" i="49"/>
  <c r="L647" i="49"/>
  <c r="K647" i="49"/>
  <c r="I647" i="49"/>
  <c r="H647" i="49"/>
  <c r="G647" i="49"/>
  <c r="BZ646" i="49"/>
  <c r="BY646" i="49"/>
  <c r="BX646" i="49"/>
  <c r="BW646" i="49"/>
  <c r="BV646" i="49"/>
  <c r="BU646" i="49"/>
  <c r="BT646" i="49"/>
  <c r="BS646" i="49"/>
  <c r="BR646" i="49"/>
  <c r="BQ646" i="49"/>
  <c r="BP646" i="49"/>
  <c r="BM646" i="49"/>
  <c r="BL646" i="49"/>
  <c r="BK646" i="49"/>
  <c r="BJ646" i="49"/>
  <c r="BI646" i="49"/>
  <c r="BH646" i="49"/>
  <c r="BG646" i="49"/>
  <c r="BF646" i="49"/>
  <c r="BE646" i="49"/>
  <c r="BD646" i="49"/>
  <c r="BC646" i="49"/>
  <c r="BA646" i="49"/>
  <c r="AZ646" i="49"/>
  <c r="AY646" i="49"/>
  <c r="AX646" i="49"/>
  <c r="AW646" i="49"/>
  <c r="AV646" i="49"/>
  <c r="AU646" i="49"/>
  <c r="AT646" i="49"/>
  <c r="AS646" i="49"/>
  <c r="AR646" i="49"/>
  <c r="AQ646" i="49"/>
  <c r="AN646" i="49"/>
  <c r="AM646" i="49"/>
  <c r="AL646" i="49"/>
  <c r="AK646" i="49"/>
  <c r="AJ646" i="49"/>
  <c r="AI646" i="49"/>
  <c r="AH646" i="49"/>
  <c r="AG646" i="49"/>
  <c r="AF646" i="49"/>
  <c r="AE646" i="49"/>
  <c r="AD646" i="49"/>
  <c r="AB646" i="49"/>
  <c r="AA646" i="49"/>
  <c r="Z646" i="49"/>
  <c r="Y646" i="49"/>
  <c r="X646" i="49"/>
  <c r="W646" i="49"/>
  <c r="V646" i="49"/>
  <c r="U646" i="49"/>
  <c r="T646" i="49"/>
  <c r="S646" i="49"/>
  <c r="R646" i="49"/>
  <c r="M646" i="49"/>
  <c r="L646" i="49"/>
  <c r="K646" i="49"/>
  <c r="I646" i="49"/>
  <c r="H646" i="49"/>
  <c r="G646" i="49"/>
  <c r="BZ645" i="49"/>
  <c r="BY645" i="49"/>
  <c r="BX645" i="49"/>
  <c r="BW645" i="49"/>
  <c r="BV645" i="49"/>
  <c r="BU645" i="49"/>
  <c r="BT645" i="49"/>
  <c r="BS645" i="49"/>
  <c r="BR645" i="49"/>
  <c r="BQ645" i="49"/>
  <c r="BP645" i="49"/>
  <c r="BM645" i="49"/>
  <c r="BL645" i="49"/>
  <c r="BK645" i="49"/>
  <c r="BJ645" i="49"/>
  <c r="BI645" i="49"/>
  <c r="BH645" i="49"/>
  <c r="BG645" i="49"/>
  <c r="BF645" i="49"/>
  <c r="BE645" i="49"/>
  <c r="BD645" i="49"/>
  <c r="BC645" i="49"/>
  <c r="BA645" i="49"/>
  <c r="AZ645" i="49"/>
  <c r="AY645" i="49"/>
  <c r="AX645" i="49"/>
  <c r="AW645" i="49"/>
  <c r="AV645" i="49"/>
  <c r="AU645" i="49"/>
  <c r="AT645" i="49"/>
  <c r="AS645" i="49"/>
  <c r="AR645" i="49"/>
  <c r="AQ645" i="49"/>
  <c r="AN645" i="49"/>
  <c r="AM645" i="49"/>
  <c r="AL645" i="49"/>
  <c r="AK645" i="49"/>
  <c r="AJ645" i="49"/>
  <c r="AI645" i="49"/>
  <c r="AH645" i="49"/>
  <c r="AG645" i="49"/>
  <c r="AF645" i="49"/>
  <c r="AE645" i="49"/>
  <c r="AD645" i="49"/>
  <c r="AB645" i="49"/>
  <c r="AA645" i="49"/>
  <c r="Z645" i="49"/>
  <c r="Y645" i="49"/>
  <c r="X645" i="49"/>
  <c r="W645" i="49"/>
  <c r="V645" i="49"/>
  <c r="U645" i="49"/>
  <c r="T645" i="49"/>
  <c r="S645" i="49"/>
  <c r="R645" i="49"/>
  <c r="M645" i="49"/>
  <c r="L645" i="49"/>
  <c r="K645" i="49"/>
  <c r="I645" i="49"/>
  <c r="H645" i="49"/>
  <c r="G645" i="49"/>
  <c r="BZ644" i="49"/>
  <c r="BY644" i="49"/>
  <c r="BX644" i="49"/>
  <c r="BW644" i="49"/>
  <c r="BV644" i="49"/>
  <c r="BU644" i="49"/>
  <c r="BT644" i="49"/>
  <c r="BS644" i="49"/>
  <c r="BR644" i="49"/>
  <c r="BQ644" i="49"/>
  <c r="BP644" i="49"/>
  <c r="BM644" i="49"/>
  <c r="BL644" i="49"/>
  <c r="BK644" i="49"/>
  <c r="BJ644" i="49"/>
  <c r="BI644" i="49"/>
  <c r="BH644" i="49"/>
  <c r="BG644" i="49"/>
  <c r="BF644" i="49"/>
  <c r="BE644" i="49"/>
  <c r="BD644" i="49"/>
  <c r="BC644" i="49"/>
  <c r="BA644" i="49"/>
  <c r="AZ644" i="49"/>
  <c r="AY644" i="49"/>
  <c r="AX644" i="49"/>
  <c r="AW644" i="49"/>
  <c r="AV644" i="49"/>
  <c r="AU644" i="49"/>
  <c r="AT644" i="49"/>
  <c r="AS644" i="49"/>
  <c r="AR644" i="49"/>
  <c r="AQ644" i="49"/>
  <c r="AN644" i="49"/>
  <c r="AM644" i="49"/>
  <c r="AL644" i="49"/>
  <c r="AK644" i="49"/>
  <c r="AJ644" i="49"/>
  <c r="AI644" i="49"/>
  <c r="AH644" i="49"/>
  <c r="AG644" i="49"/>
  <c r="AF644" i="49"/>
  <c r="AE644" i="49"/>
  <c r="AD644" i="49"/>
  <c r="AB644" i="49"/>
  <c r="AA644" i="49"/>
  <c r="Z644" i="49"/>
  <c r="Y644" i="49"/>
  <c r="X644" i="49"/>
  <c r="W644" i="49"/>
  <c r="V644" i="49"/>
  <c r="U644" i="49"/>
  <c r="T644" i="49"/>
  <c r="S644" i="49"/>
  <c r="R644" i="49"/>
  <c r="M644" i="49"/>
  <c r="L644" i="49"/>
  <c r="K644" i="49"/>
  <c r="I644" i="49"/>
  <c r="H644" i="49"/>
  <c r="G644" i="49"/>
  <c r="BZ643" i="49"/>
  <c r="BY643" i="49"/>
  <c r="BX643" i="49"/>
  <c r="BW643" i="49"/>
  <c r="BV643" i="49"/>
  <c r="BU643" i="49"/>
  <c r="BT643" i="49"/>
  <c r="BS643" i="49"/>
  <c r="BR643" i="49"/>
  <c r="BQ643" i="49"/>
  <c r="BP643" i="49"/>
  <c r="BM643" i="49"/>
  <c r="BL643" i="49"/>
  <c r="BK643" i="49"/>
  <c r="BJ643" i="49"/>
  <c r="BI643" i="49"/>
  <c r="BH643" i="49"/>
  <c r="BG643" i="49"/>
  <c r="BF643" i="49"/>
  <c r="BE643" i="49"/>
  <c r="BD643" i="49"/>
  <c r="BC643" i="49"/>
  <c r="BA643" i="49"/>
  <c r="AZ643" i="49"/>
  <c r="AY643" i="49"/>
  <c r="AX643" i="49"/>
  <c r="AW643" i="49"/>
  <c r="AV643" i="49"/>
  <c r="AU643" i="49"/>
  <c r="AT643" i="49"/>
  <c r="AS643" i="49"/>
  <c r="AR643" i="49"/>
  <c r="AQ643" i="49"/>
  <c r="AN643" i="49"/>
  <c r="AM643" i="49"/>
  <c r="AL643" i="49"/>
  <c r="AK643" i="49"/>
  <c r="AJ643" i="49"/>
  <c r="AI643" i="49"/>
  <c r="AH643" i="49"/>
  <c r="AG643" i="49"/>
  <c r="AF643" i="49"/>
  <c r="AE643" i="49"/>
  <c r="AD643" i="49"/>
  <c r="AB643" i="49"/>
  <c r="AA643" i="49"/>
  <c r="Z643" i="49"/>
  <c r="Y643" i="49"/>
  <c r="X643" i="49"/>
  <c r="W643" i="49"/>
  <c r="V643" i="49"/>
  <c r="U643" i="49"/>
  <c r="T643" i="49"/>
  <c r="S643" i="49"/>
  <c r="R643" i="49"/>
  <c r="M643" i="49"/>
  <c r="L643" i="49"/>
  <c r="K643" i="49"/>
  <c r="I643" i="49"/>
  <c r="H643" i="49"/>
  <c r="G643" i="49"/>
  <c r="BZ642" i="49"/>
  <c r="BY642" i="49"/>
  <c r="BX642" i="49"/>
  <c r="BW642" i="49"/>
  <c r="BV642" i="49"/>
  <c r="BU642" i="49"/>
  <c r="BT642" i="49"/>
  <c r="BS642" i="49"/>
  <c r="BR642" i="49"/>
  <c r="BQ642" i="49"/>
  <c r="BP642" i="49"/>
  <c r="BM642" i="49"/>
  <c r="BL642" i="49"/>
  <c r="BK642" i="49"/>
  <c r="BJ642" i="49"/>
  <c r="BI642" i="49"/>
  <c r="BH642" i="49"/>
  <c r="BG642" i="49"/>
  <c r="BF642" i="49"/>
  <c r="BE642" i="49"/>
  <c r="BD642" i="49"/>
  <c r="BC642" i="49"/>
  <c r="BA642" i="49"/>
  <c r="AZ642" i="49"/>
  <c r="AY642" i="49"/>
  <c r="AX642" i="49"/>
  <c r="AW642" i="49"/>
  <c r="AV642" i="49"/>
  <c r="AU642" i="49"/>
  <c r="AT642" i="49"/>
  <c r="AS642" i="49"/>
  <c r="AR642" i="49"/>
  <c r="AQ642" i="49"/>
  <c r="AN642" i="49"/>
  <c r="AM642" i="49"/>
  <c r="AL642" i="49"/>
  <c r="AK642" i="49"/>
  <c r="AJ642" i="49"/>
  <c r="AI642" i="49"/>
  <c r="AH642" i="49"/>
  <c r="AG642" i="49"/>
  <c r="AF642" i="49"/>
  <c r="AE642" i="49"/>
  <c r="AD642" i="49"/>
  <c r="AB642" i="49"/>
  <c r="AA642" i="49"/>
  <c r="Z642" i="49"/>
  <c r="Y642" i="49"/>
  <c r="X642" i="49"/>
  <c r="W642" i="49"/>
  <c r="V642" i="49"/>
  <c r="U642" i="49"/>
  <c r="T642" i="49"/>
  <c r="S642" i="49"/>
  <c r="R642" i="49"/>
  <c r="M642" i="49"/>
  <c r="L642" i="49"/>
  <c r="K642" i="49"/>
  <c r="I642" i="49"/>
  <c r="H642" i="49"/>
  <c r="G642" i="49"/>
  <c r="BZ641" i="49"/>
  <c r="BY641" i="49"/>
  <c r="BX641" i="49"/>
  <c r="BW641" i="49"/>
  <c r="BV641" i="49"/>
  <c r="BU641" i="49"/>
  <c r="BT641" i="49"/>
  <c r="BS641" i="49"/>
  <c r="BR641" i="49"/>
  <c r="BQ641" i="49"/>
  <c r="BP641" i="49"/>
  <c r="BM641" i="49"/>
  <c r="BL641" i="49"/>
  <c r="BK641" i="49"/>
  <c r="BJ641" i="49"/>
  <c r="BI641" i="49"/>
  <c r="BH641" i="49"/>
  <c r="BG641" i="49"/>
  <c r="BF641" i="49"/>
  <c r="BE641" i="49"/>
  <c r="BD641" i="49"/>
  <c r="BC641" i="49"/>
  <c r="BA641" i="49"/>
  <c r="AZ641" i="49"/>
  <c r="AY641" i="49"/>
  <c r="AX641" i="49"/>
  <c r="AW641" i="49"/>
  <c r="AV641" i="49"/>
  <c r="AU641" i="49"/>
  <c r="AT641" i="49"/>
  <c r="AS641" i="49"/>
  <c r="AR641" i="49"/>
  <c r="AQ641" i="49"/>
  <c r="AN641" i="49"/>
  <c r="AM641" i="49"/>
  <c r="AL641" i="49"/>
  <c r="AK641" i="49"/>
  <c r="AJ641" i="49"/>
  <c r="AI641" i="49"/>
  <c r="AH641" i="49"/>
  <c r="AG641" i="49"/>
  <c r="AF641" i="49"/>
  <c r="AE641" i="49"/>
  <c r="AD641" i="49"/>
  <c r="AB641" i="49"/>
  <c r="AA641" i="49"/>
  <c r="Z641" i="49"/>
  <c r="Y641" i="49"/>
  <c r="X641" i="49"/>
  <c r="W641" i="49"/>
  <c r="V641" i="49"/>
  <c r="U641" i="49"/>
  <c r="T641" i="49"/>
  <c r="S641" i="49"/>
  <c r="R641" i="49"/>
  <c r="M641" i="49"/>
  <c r="L641" i="49"/>
  <c r="K641" i="49"/>
  <c r="I641" i="49"/>
  <c r="H641" i="49"/>
  <c r="G641" i="49"/>
  <c r="BZ640" i="49"/>
  <c r="BY640" i="49"/>
  <c r="BX640" i="49"/>
  <c r="BW640" i="49"/>
  <c r="BV640" i="49"/>
  <c r="BU640" i="49"/>
  <c r="BT640" i="49"/>
  <c r="BS640" i="49"/>
  <c r="BR640" i="49"/>
  <c r="BQ640" i="49"/>
  <c r="BP640" i="49"/>
  <c r="BM640" i="49"/>
  <c r="BL640" i="49"/>
  <c r="BK640" i="49"/>
  <c r="BJ640" i="49"/>
  <c r="BI640" i="49"/>
  <c r="BH640" i="49"/>
  <c r="BG640" i="49"/>
  <c r="BF640" i="49"/>
  <c r="BE640" i="49"/>
  <c r="BD640" i="49"/>
  <c r="BC640" i="49"/>
  <c r="BA640" i="49"/>
  <c r="AZ640" i="49"/>
  <c r="AY640" i="49"/>
  <c r="AX640" i="49"/>
  <c r="AW640" i="49"/>
  <c r="AV640" i="49"/>
  <c r="AU640" i="49"/>
  <c r="AT640" i="49"/>
  <c r="AS640" i="49"/>
  <c r="AR640" i="49"/>
  <c r="AQ640" i="49"/>
  <c r="AN640" i="49"/>
  <c r="AM640" i="49"/>
  <c r="AL640" i="49"/>
  <c r="AK640" i="49"/>
  <c r="AJ640" i="49"/>
  <c r="AI640" i="49"/>
  <c r="AH640" i="49"/>
  <c r="AG640" i="49"/>
  <c r="AF640" i="49"/>
  <c r="AE640" i="49"/>
  <c r="AD640" i="49"/>
  <c r="AB640" i="49"/>
  <c r="AA640" i="49"/>
  <c r="Z640" i="49"/>
  <c r="Y640" i="49"/>
  <c r="X640" i="49"/>
  <c r="W640" i="49"/>
  <c r="V640" i="49"/>
  <c r="U640" i="49"/>
  <c r="T640" i="49"/>
  <c r="S640" i="49"/>
  <c r="R640" i="49"/>
  <c r="M640" i="49"/>
  <c r="L640" i="49"/>
  <c r="K640" i="49"/>
  <c r="I640" i="49"/>
  <c r="H640" i="49"/>
  <c r="G640" i="49"/>
  <c r="BZ639" i="49"/>
  <c r="BY639" i="49"/>
  <c r="BX639" i="49"/>
  <c r="BW639" i="49"/>
  <c r="BV639" i="49"/>
  <c r="BU639" i="49"/>
  <c r="BT639" i="49"/>
  <c r="BS639" i="49"/>
  <c r="BR639" i="49"/>
  <c r="BQ639" i="49"/>
  <c r="BP639" i="49"/>
  <c r="BM639" i="49"/>
  <c r="BL639" i="49"/>
  <c r="BK639" i="49"/>
  <c r="BJ639" i="49"/>
  <c r="BI639" i="49"/>
  <c r="BH639" i="49"/>
  <c r="BG639" i="49"/>
  <c r="BF639" i="49"/>
  <c r="BE639" i="49"/>
  <c r="BD639" i="49"/>
  <c r="BC639" i="49"/>
  <c r="BA639" i="49"/>
  <c r="AZ639" i="49"/>
  <c r="AY639" i="49"/>
  <c r="AX639" i="49"/>
  <c r="AW639" i="49"/>
  <c r="AV639" i="49"/>
  <c r="AU639" i="49"/>
  <c r="AT639" i="49"/>
  <c r="AS639" i="49"/>
  <c r="AR639" i="49"/>
  <c r="AQ639" i="49"/>
  <c r="AN639" i="49"/>
  <c r="AM639" i="49"/>
  <c r="AL639" i="49"/>
  <c r="AK639" i="49"/>
  <c r="AJ639" i="49"/>
  <c r="AI639" i="49"/>
  <c r="AH639" i="49"/>
  <c r="AG639" i="49"/>
  <c r="AF639" i="49"/>
  <c r="AE639" i="49"/>
  <c r="AD639" i="49"/>
  <c r="AB639" i="49"/>
  <c r="AA639" i="49"/>
  <c r="Z639" i="49"/>
  <c r="Y639" i="49"/>
  <c r="X639" i="49"/>
  <c r="W639" i="49"/>
  <c r="V639" i="49"/>
  <c r="U639" i="49"/>
  <c r="T639" i="49"/>
  <c r="S639" i="49"/>
  <c r="R639" i="49"/>
  <c r="M639" i="49"/>
  <c r="L639" i="49"/>
  <c r="K639" i="49"/>
  <c r="I639" i="49"/>
  <c r="H639" i="49"/>
  <c r="G639" i="49"/>
  <c r="BZ638" i="49"/>
  <c r="BY638" i="49"/>
  <c r="BX638" i="49"/>
  <c r="BW638" i="49"/>
  <c r="BV638" i="49"/>
  <c r="BU638" i="49"/>
  <c r="BT638" i="49"/>
  <c r="BS638" i="49"/>
  <c r="BR638" i="49"/>
  <c r="BQ638" i="49"/>
  <c r="BP638" i="49"/>
  <c r="BM638" i="49"/>
  <c r="BL638" i="49"/>
  <c r="BK638" i="49"/>
  <c r="BJ638" i="49"/>
  <c r="BI638" i="49"/>
  <c r="BH638" i="49"/>
  <c r="BG638" i="49"/>
  <c r="BF638" i="49"/>
  <c r="BE638" i="49"/>
  <c r="BD638" i="49"/>
  <c r="BC638" i="49"/>
  <c r="BA638" i="49"/>
  <c r="AZ638" i="49"/>
  <c r="AY638" i="49"/>
  <c r="AX638" i="49"/>
  <c r="AW638" i="49"/>
  <c r="AV638" i="49"/>
  <c r="AU638" i="49"/>
  <c r="AT638" i="49"/>
  <c r="AS638" i="49"/>
  <c r="AR638" i="49"/>
  <c r="AQ638" i="49"/>
  <c r="AN638" i="49"/>
  <c r="AM638" i="49"/>
  <c r="AL638" i="49"/>
  <c r="AK638" i="49"/>
  <c r="AJ638" i="49"/>
  <c r="AI638" i="49"/>
  <c r="AH638" i="49"/>
  <c r="AG638" i="49"/>
  <c r="AF638" i="49"/>
  <c r="AE638" i="49"/>
  <c r="AD638" i="49"/>
  <c r="AB638" i="49"/>
  <c r="AA638" i="49"/>
  <c r="Z638" i="49"/>
  <c r="Y638" i="49"/>
  <c r="X638" i="49"/>
  <c r="W638" i="49"/>
  <c r="V638" i="49"/>
  <c r="U638" i="49"/>
  <c r="T638" i="49"/>
  <c r="S638" i="49"/>
  <c r="R638" i="49"/>
  <c r="M638" i="49"/>
  <c r="L638" i="49"/>
  <c r="K638" i="49"/>
  <c r="I638" i="49"/>
  <c r="H638" i="49"/>
  <c r="G638" i="49"/>
  <c r="BZ637" i="49"/>
  <c r="BY637" i="49"/>
  <c r="BX637" i="49"/>
  <c r="BW637" i="49"/>
  <c r="BV637" i="49"/>
  <c r="BU637" i="49"/>
  <c r="BT637" i="49"/>
  <c r="BS637" i="49"/>
  <c r="BR637" i="49"/>
  <c r="BQ637" i="49"/>
  <c r="BP637" i="49"/>
  <c r="BM637" i="49"/>
  <c r="BL637" i="49"/>
  <c r="BK637" i="49"/>
  <c r="BJ637" i="49"/>
  <c r="BI637" i="49"/>
  <c r="BH637" i="49"/>
  <c r="BG637" i="49"/>
  <c r="BF637" i="49"/>
  <c r="BE637" i="49"/>
  <c r="BD637" i="49"/>
  <c r="BC637" i="49"/>
  <c r="BA637" i="49"/>
  <c r="AZ637" i="49"/>
  <c r="AY637" i="49"/>
  <c r="AX637" i="49"/>
  <c r="AW637" i="49"/>
  <c r="AV637" i="49"/>
  <c r="AU637" i="49"/>
  <c r="AT637" i="49"/>
  <c r="AS637" i="49"/>
  <c r="AR637" i="49"/>
  <c r="AQ637" i="49"/>
  <c r="AN637" i="49"/>
  <c r="AM637" i="49"/>
  <c r="AL637" i="49"/>
  <c r="AK637" i="49"/>
  <c r="AJ637" i="49"/>
  <c r="AI637" i="49"/>
  <c r="AH637" i="49"/>
  <c r="AG637" i="49"/>
  <c r="AF637" i="49"/>
  <c r="AE637" i="49"/>
  <c r="AD637" i="49"/>
  <c r="AB637" i="49"/>
  <c r="AA637" i="49"/>
  <c r="Z637" i="49"/>
  <c r="Y637" i="49"/>
  <c r="X637" i="49"/>
  <c r="W637" i="49"/>
  <c r="V637" i="49"/>
  <c r="U637" i="49"/>
  <c r="T637" i="49"/>
  <c r="S637" i="49"/>
  <c r="R637" i="49"/>
  <c r="M637" i="49"/>
  <c r="L637" i="49"/>
  <c r="K637" i="49"/>
  <c r="I637" i="49"/>
  <c r="H637" i="49"/>
  <c r="G637" i="49"/>
  <c r="BZ636" i="49"/>
  <c r="BY636" i="49"/>
  <c r="BX636" i="49"/>
  <c r="BW636" i="49"/>
  <c r="BV636" i="49"/>
  <c r="BU636" i="49"/>
  <c r="BT636" i="49"/>
  <c r="BS636" i="49"/>
  <c r="BR636" i="49"/>
  <c r="BQ636" i="49"/>
  <c r="BP636" i="49"/>
  <c r="BM636" i="49"/>
  <c r="BL636" i="49"/>
  <c r="BK636" i="49"/>
  <c r="BJ636" i="49"/>
  <c r="BI636" i="49"/>
  <c r="BH636" i="49"/>
  <c r="BG636" i="49"/>
  <c r="BF636" i="49"/>
  <c r="BE636" i="49"/>
  <c r="BD636" i="49"/>
  <c r="BC636" i="49"/>
  <c r="BA636" i="49"/>
  <c r="AZ636" i="49"/>
  <c r="AY636" i="49"/>
  <c r="AX636" i="49"/>
  <c r="AW636" i="49"/>
  <c r="AV636" i="49"/>
  <c r="AU636" i="49"/>
  <c r="AT636" i="49"/>
  <c r="AS636" i="49"/>
  <c r="AR636" i="49"/>
  <c r="AQ636" i="49"/>
  <c r="AN636" i="49"/>
  <c r="AM636" i="49"/>
  <c r="AL636" i="49"/>
  <c r="AK636" i="49"/>
  <c r="AJ636" i="49"/>
  <c r="AI636" i="49"/>
  <c r="AH636" i="49"/>
  <c r="AG636" i="49"/>
  <c r="AF636" i="49"/>
  <c r="AE636" i="49"/>
  <c r="AD636" i="49"/>
  <c r="AB636" i="49"/>
  <c r="AA636" i="49"/>
  <c r="Z636" i="49"/>
  <c r="Y636" i="49"/>
  <c r="X636" i="49"/>
  <c r="W636" i="49"/>
  <c r="V636" i="49"/>
  <c r="U636" i="49"/>
  <c r="T636" i="49"/>
  <c r="S636" i="49"/>
  <c r="R636" i="49"/>
  <c r="M636" i="49"/>
  <c r="L636" i="49"/>
  <c r="K636" i="49"/>
  <c r="I636" i="49"/>
  <c r="H636" i="49"/>
  <c r="G636" i="49"/>
  <c r="BZ635" i="49"/>
  <c r="BY635" i="49"/>
  <c r="BX635" i="49"/>
  <c r="BW635" i="49"/>
  <c r="BV635" i="49"/>
  <c r="BU635" i="49"/>
  <c r="BT635" i="49"/>
  <c r="BS635" i="49"/>
  <c r="BR635" i="49"/>
  <c r="BQ635" i="49"/>
  <c r="BP635" i="49"/>
  <c r="BM635" i="49"/>
  <c r="BL635" i="49"/>
  <c r="BK635" i="49"/>
  <c r="BJ635" i="49"/>
  <c r="BI635" i="49"/>
  <c r="BH635" i="49"/>
  <c r="BG635" i="49"/>
  <c r="BF635" i="49"/>
  <c r="BE635" i="49"/>
  <c r="BD635" i="49"/>
  <c r="BC635" i="49"/>
  <c r="BA635" i="49"/>
  <c r="AZ635" i="49"/>
  <c r="AY635" i="49"/>
  <c r="AX635" i="49"/>
  <c r="AW635" i="49"/>
  <c r="AV635" i="49"/>
  <c r="AU635" i="49"/>
  <c r="AT635" i="49"/>
  <c r="AS635" i="49"/>
  <c r="AR635" i="49"/>
  <c r="AQ635" i="49"/>
  <c r="AN635" i="49"/>
  <c r="AM635" i="49"/>
  <c r="AL635" i="49"/>
  <c r="AK635" i="49"/>
  <c r="AJ635" i="49"/>
  <c r="AI635" i="49"/>
  <c r="AH635" i="49"/>
  <c r="AG635" i="49"/>
  <c r="AF635" i="49"/>
  <c r="AE635" i="49"/>
  <c r="AD635" i="49"/>
  <c r="AB635" i="49"/>
  <c r="AA635" i="49"/>
  <c r="Z635" i="49"/>
  <c r="Y635" i="49"/>
  <c r="X635" i="49"/>
  <c r="W635" i="49"/>
  <c r="V635" i="49"/>
  <c r="U635" i="49"/>
  <c r="T635" i="49"/>
  <c r="S635" i="49"/>
  <c r="R635" i="49"/>
  <c r="M635" i="49"/>
  <c r="L635" i="49"/>
  <c r="K635" i="49"/>
  <c r="I635" i="49"/>
  <c r="H635" i="49"/>
  <c r="G635" i="49"/>
  <c r="BZ634" i="49"/>
  <c r="BY634" i="49"/>
  <c r="BX634" i="49"/>
  <c r="BW634" i="49"/>
  <c r="BV634" i="49"/>
  <c r="BU634" i="49"/>
  <c r="BT634" i="49"/>
  <c r="BS634" i="49"/>
  <c r="BR634" i="49"/>
  <c r="BQ634" i="49"/>
  <c r="BP634" i="49"/>
  <c r="BM634" i="49"/>
  <c r="BL634" i="49"/>
  <c r="BK634" i="49"/>
  <c r="BJ634" i="49"/>
  <c r="BI634" i="49"/>
  <c r="BH634" i="49"/>
  <c r="BG634" i="49"/>
  <c r="BF634" i="49"/>
  <c r="BE634" i="49"/>
  <c r="BD634" i="49"/>
  <c r="BC634" i="49"/>
  <c r="BA634" i="49"/>
  <c r="AZ634" i="49"/>
  <c r="AY634" i="49"/>
  <c r="AX634" i="49"/>
  <c r="AW634" i="49"/>
  <c r="AV634" i="49"/>
  <c r="AU634" i="49"/>
  <c r="AT634" i="49"/>
  <c r="AS634" i="49"/>
  <c r="AR634" i="49"/>
  <c r="AQ634" i="49"/>
  <c r="AN634" i="49"/>
  <c r="AM634" i="49"/>
  <c r="AL634" i="49"/>
  <c r="AK634" i="49"/>
  <c r="AJ634" i="49"/>
  <c r="AI634" i="49"/>
  <c r="AH634" i="49"/>
  <c r="AG634" i="49"/>
  <c r="AF634" i="49"/>
  <c r="AE634" i="49"/>
  <c r="AD634" i="49"/>
  <c r="AB634" i="49"/>
  <c r="AA634" i="49"/>
  <c r="Z634" i="49"/>
  <c r="Y634" i="49"/>
  <c r="X634" i="49"/>
  <c r="W634" i="49"/>
  <c r="V634" i="49"/>
  <c r="U634" i="49"/>
  <c r="T634" i="49"/>
  <c r="S634" i="49"/>
  <c r="R634" i="49"/>
  <c r="M634" i="49"/>
  <c r="L634" i="49"/>
  <c r="K634" i="49"/>
  <c r="I634" i="49"/>
  <c r="H634" i="49"/>
  <c r="G634" i="49"/>
  <c r="BZ633" i="49"/>
  <c r="BY633" i="49"/>
  <c r="BX633" i="49"/>
  <c r="BW633" i="49"/>
  <c r="BV633" i="49"/>
  <c r="BU633" i="49"/>
  <c r="BT633" i="49"/>
  <c r="BS633" i="49"/>
  <c r="BR633" i="49"/>
  <c r="BQ633" i="49"/>
  <c r="BP633" i="49"/>
  <c r="BM633" i="49"/>
  <c r="BL633" i="49"/>
  <c r="BK633" i="49"/>
  <c r="BJ633" i="49"/>
  <c r="BI633" i="49"/>
  <c r="BH633" i="49"/>
  <c r="BG633" i="49"/>
  <c r="BF633" i="49"/>
  <c r="BE633" i="49"/>
  <c r="BD633" i="49"/>
  <c r="BC633" i="49"/>
  <c r="BA633" i="49"/>
  <c r="AZ633" i="49"/>
  <c r="AY633" i="49"/>
  <c r="AX633" i="49"/>
  <c r="AW633" i="49"/>
  <c r="AV633" i="49"/>
  <c r="AU633" i="49"/>
  <c r="AT633" i="49"/>
  <c r="AS633" i="49"/>
  <c r="AR633" i="49"/>
  <c r="AQ633" i="49"/>
  <c r="AN633" i="49"/>
  <c r="AM633" i="49"/>
  <c r="AL633" i="49"/>
  <c r="AK633" i="49"/>
  <c r="AJ633" i="49"/>
  <c r="AI633" i="49"/>
  <c r="AH633" i="49"/>
  <c r="AG633" i="49"/>
  <c r="AF633" i="49"/>
  <c r="AE633" i="49"/>
  <c r="AD633" i="49"/>
  <c r="AB633" i="49"/>
  <c r="AA633" i="49"/>
  <c r="Z633" i="49"/>
  <c r="Y633" i="49"/>
  <c r="X633" i="49"/>
  <c r="W633" i="49"/>
  <c r="V633" i="49"/>
  <c r="U633" i="49"/>
  <c r="T633" i="49"/>
  <c r="S633" i="49"/>
  <c r="R633" i="49"/>
  <c r="M633" i="49"/>
  <c r="L633" i="49"/>
  <c r="K633" i="49"/>
  <c r="I633" i="49"/>
  <c r="H633" i="49"/>
  <c r="G633" i="49"/>
  <c r="BZ632" i="49"/>
  <c r="BY632" i="49"/>
  <c r="BX632" i="49"/>
  <c r="BW632" i="49"/>
  <c r="BV632" i="49"/>
  <c r="BU632" i="49"/>
  <c r="BT632" i="49"/>
  <c r="BS632" i="49"/>
  <c r="BR632" i="49"/>
  <c r="BQ632" i="49"/>
  <c r="BP632" i="49"/>
  <c r="BM632" i="49"/>
  <c r="BL632" i="49"/>
  <c r="BK632" i="49"/>
  <c r="BJ632" i="49"/>
  <c r="BI632" i="49"/>
  <c r="BH632" i="49"/>
  <c r="BG632" i="49"/>
  <c r="BF632" i="49"/>
  <c r="BE632" i="49"/>
  <c r="BD632" i="49"/>
  <c r="BC632" i="49"/>
  <c r="BA632" i="49"/>
  <c r="AZ632" i="49"/>
  <c r="AY632" i="49"/>
  <c r="AX632" i="49"/>
  <c r="AW632" i="49"/>
  <c r="AV632" i="49"/>
  <c r="AU632" i="49"/>
  <c r="AT632" i="49"/>
  <c r="AS632" i="49"/>
  <c r="AR632" i="49"/>
  <c r="AQ632" i="49"/>
  <c r="AN632" i="49"/>
  <c r="AM632" i="49"/>
  <c r="AL632" i="49"/>
  <c r="AK632" i="49"/>
  <c r="AJ632" i="49"/>
  <c r="AI632" i="49"/>
  <c r="AH632" i="49"/>
  <c r="AG632" i="49"/>
  <c r="AF632" i="49"/>
  <c r="AE632" i="49"/>
  <c r="AD632" i="49"/>
  <c r="AB632" i="49"/>
  <c r="AA632" i="49"/>
  <c r="Z632" i="49"/>
  <c r="Y632" i="49"/>
  <c r="X632" i="49"/>
  <c r="W632" i="49"/>
  <c r="V632" i="49"/>
  <c r="U632" i="49"/>
  <c r="T632" i="49"/>
  <c r="S632" i="49"/>
  <c r="R632" i="49"/>
  <c r="M632" i="49"/>
  <c r="L632" i="49"/>
  <c r="K632" i="49"/>
  <c r="I632" i="49"/>
  <c r="H632" i="49"/>
  <c r="G632" i="49"/>
  <c r="BZ631" i="49"/>
  <c r="BY631" i="49"/>
  <c r="BX631" i="49"/>
  <c r="BW631" i="49"/>
  <c r="BV631" i="49"/>
  <c r="BU631" i="49"/>
  <c r="BT631" i="49"/>
  <c r="BS631" i="49"/>
  <c r="BR631" i="49"/>
  <c r="BQ631" i="49"/>
  <c r="BP631" i="49"/>
  <c r="BM631" i="49"/>
  <c r="BL631" i="49"/>
  <c r="BK631" i="49"/>
  <c r="BJ631" i="49"/>
  <c r="BI631" i="49"/>
  <c r="BH631" i="49"/>
  <c r="BG631" i="49"/>
  <c r="BF631" i="49"/>
  <c r="BE631" i="49"/>
  <c r="BD631" i="49"/>
  <c r="BC631" i="49"/>
  <c r="BA631" i="49"/>
  <c r="AZ631" i="49"/>
  <c r="AY631" i="49"/>
  <c r="AX631" i="49"/>
  <c r="AW631" i="49"/>
  <c r="AV631" i="49"/>
  <c r="AU631" i="49"/>
  <c r="AT631" i="49"/>
  <c r="AS631" i="49"/>
  <c r="AR631" i="49"/>
  <c r="AQ631" i="49"/>
  <c r="AN631" i="49"/>
  <c r="AM631" i="49"/>
  <c r="AL631" i="49"/>
  <c r="AK631" i="49"/>
  <c r="AJ631" i="49"/>
  <c r="AI631" i="49"/>
  <c r="AH631" i="49"/>
  <c r="AG631" i="49"/>
  <c r="AF631" i="49"/>
  <c r="AE631" i="49"/>
  <c r="AD631" i="49"/>
  <c r="AB631" i="49"/>
  <c r="AA631" i="49"/>
  <c r="Z631" i="49"/>
  <c r="Y631" i="49"/>
  <c r="X631" i="49"/>
  <c r="W631" i="49"/>
  <c r="V631" i="49"/>
  <c r="U631" i="49"/>
  <c r="T631" i="49"/>
  <c r="S631" i="49"/>
  <c r="R631" i="49"/>
  <c r="M631" i="49"/>
  <c r="L631" i="49"/>
  <c r="K631" i="49"/>
  <c r="I631" i="49"/>
  <c r="H631" i="49"/>
  <c r="G631" i="49"/>
  <c r="BZ630" i="49"/>
  <c r="BY630" i="49"/>
  <c r="BX630" i="49"/>
  <c r="BW630" i="49"/>
  <c r="BV630" i="49"/>
  <c r="BU630" i="49"/>
  <c r="BT630" i="49"/>
  <c r="BS630" i="49"/>
  <c r="BR630" i="49"/>
  <c r="BQ630" i="49"/>
  <c r="BP630" i="49"/>
  <c r="BM630" i="49"/>
  <c r="BL630" i="49"/>
  <c r="BK630" i="49"/>
  <c r="BJ630" i="49"/>
  <c r="BI630" i="49"/>
  <c r="BH630" i="49"/>
  <c r="BG630" i="49"/>
  <c r="BF630" i="49"/>
  <c r="BE630" i="49"/>
  <c r="BD630" i="49"/>
  <c r="BC630" i="49"/>
  <c r="BA630" i="49"/>
  <c r="AZ630" i="49"/>
  <c r="AY630" i="49"/>
  <c r="AX630" i="49"/>
  <c r="AW630" i="49"/>
  <c r="AV630" i="49"/>
  <c r="AU630" i="49"/>
  <c r="AT630" i="49"/>
  <c r="AS630" i="49"/>
  <c r="AR630" i="49"/>
  <c r="AQ630" i="49"/>
  <c r="AN630" i="49"/>
  <c r="AM630" i="49"/>
  <c r="AL630" i="49"/>
  <c r="AK630" i="49"/>
  <c r="AJ630" i="49"/>
  <c r="AI630" i="49"/>
  <c r="AH630" i="49"/>
  <c r="AG630" i="49"/>
  <c r="AF630" i="49"/>
  <c r="AE630" i="49"/>
  <c r="AD630" i="49"/>
  <c r="AB630" i="49"/>
  <c r="AA630" i="49"/>
  <c r="Z630" i="49"/>
  <c r="Y630" i="49"/>
  <c r="X630" i="49"/>
  <c r="W630" i="49"/>
  <c r="V630" i="49"/>
  <c r="U630" i="49"/>
  <c r="T630" i="49"/>
  <c r="S630" i="49"/>
  <c r="R630" i="49"/>
  <c r="M630" i="49"/>
  <c r="L630" i="49"/>
  <c r="K630" i="49"/>
  <c r="I630" i="49"/>
  <c r="H630" i="49"/>
  <c r="G630" i="49"/>
  <c r="BZ629" i="49"/>
  <c r="BY629" i="49"/>
  <c r="BX629" i="49"/>
  <c r="BW629" i="49"/>
  <c r="BV629" i="49"/>
  <c r="BU629" i="49"/>
  <c r="BT629" i="49"/>
  <c r="BS629" i="49"/>
  <c r="BR629" i="49"/>
  <c r="BQ629" i="49"/>
  <c r="BP629" i="49"/>
  <c r="BM629" i="49"/>
  <c r="BL629" i="49"/>
  <c r="BK629" i="49"/>
  <c r="BJ629" i="49"/>
  <c r="BI629" i="49"/>
  <c r="BH629" i="49"/>
  <c r="BG629" i="49"/>
  <c r="BF629" i="49"/>
  <c r="BE629" i="49"/>
  <c r="BD629" i="49"/>
  <c r="BC629" i="49"/>
  <c r="BA629" i="49"/>
  <c r="AZ629" i="49"/>
  <c r="AY629" i="49"/>
  <c r="AX629" i="49"/>
  <c r="AW629" i="49"/>
  <c r="AV629" i="49"/>
  <c r="AU629" i="49"/>
  <c r="AT629" i="49"/>
  <c r="AS629" i="49"/>
  <c r="AR629" i="49"/>
  <c r="AQ629" i="49"/>
  <c r="AN629" i="49"/>
  <c r="AM629" i="49"/>
  <c r="AL629" i="49"/>
  <c r="AK629" i="49"/>
  <c r="AJ629" i="49"/>
  <c r="AI629" i="49"/>
  <c r="AH629" i="49"/>
  <c r="AG629" i="49"/>
  <c r="AF629" i="49"/>
  <c r="AE629" i="49"/>
  <c r="AD629" i="49"/>
  <c r="AB629" i="49"/>
  <c r="AA629" i="49"/>
  <c r="Z629" i="49"/>
  <c r="Y629" i="49"/>
  <c r="X629" i="49"/>
  <c r="W629" i="49"/>
  <c r="V629" i="49"/>
  <c r="U629" i="49"/>
  <c r="T629" i="49"/>
  <c r="S629" i="49"/>
  <c r="R629" i="49"/>
  <c r="M629" i="49"/>
  <c r="L629" i="49"/>
  <c r="K629" i="49"/>
  <c r="I629" i="49"/>
  <c r="H629" i="49"/>
  <c r="G629" i="49"/>
  <c r="BZ628" i="49"/>
  <c r="BY628" i="49"/>
  <c r="BX628" i="49"/>
  <c r="BW628" i="49"/>
  <c r="BV628" i="49"/>
  <c r="BU628" i="49"/>
  <c r="BT628" i="49"/>
  <c r="BS628" i="49"/>
  <c r="BR628" i="49"/>
  <c r="BQ628" i="49"/>
  <c r="BP628" i="49"/>
  <c r="BM628" i="49"/>
  <c r="BL628" i="49"/>
  <c r="BK628" i="49"/>
  <c r="BJ628" i="49"/>
  <c r="BI628" i="49"/>
  <c r="BH628" i="49"/>
  <c r="BG628" i="49"/>
  <c r="BF628" i="49"/>
  <c r="BE628" i="49"/>
  <c r="BD628" i="49"/>
  <c r="BC628" i="49"/>
  <c r="BA628" i="49"/>
  <c r="AZ628" i="49"/>
  <c r="AY628" i="49"/>
  <c r="AX628" i="49"/>
  <c r="AW628" i="49"/>
  <c r="AV628" i="49"/>
  <c r="AU628" i="49"/>
  <c r="AT628" i="49"/>
  <c r="AS628" i="49"/>
  <c r="AR628" i="49"/>
  <c r="AQ628" i="49"/>
  <c r="AN628" i="49"/>
  <c r="AM628" i="49"/>
  <c r="AL628" i="49"/>
  <c r="AK628" i="49"/>
  <c r="AJ628" i="49"/>
  <c r="AI628" i="49"/>
  <c r="AH628" i="49"/>
  <c r="AG628" i="49"/>
  <c r="AF628" i="49"/>
  <c r="AE628" i="49"/>
  <c r="AD628" i="49"/>
  <c r="AB628" i="49"/>
  <c r="AA628" i="49"/>
  <c r="Z628" i="49"/>
  <c r="Y628" i="49"/>
  <c r="X628" i="49"/>
  <c r="W628" i="49"/>
  <c r="V628" i="49"/>
  <c r="U628" i="49"/>
  <c r="T628" i="49"/>
  <c r="S628" i="49"/>
  <c r="R628" i="49"/>
  <c r="M628" i="49"/>
  <c r="L628" i="49"/>
  <c r="K628" i="49"/>
  <c r="I628" i="49"/>
  <c r="H628" i="49"/>
  <c r="G628" i="49"/>
  <c r="BZ627" i="49"/>
  <c r="BY627" i="49"/>
  <c r="BX627" i="49"/>
  <c r="BW627" i="49"/>
  <c r="BV627" i="49"/>
  <c r="BU627" i="49"/>
  <c r="BT627" i="49"/>
  <c r="BS627" i="49"/>
  <c r="BR627" i="49"/>
  <c r="BQ627" i="49"/>
  <c r="BP627" i="49"/>
  <c r="BM627" i="49"/>
  <c r="BL627" i="49"/>
  <c r="BK627" i="49"/>
  <c r="BJ627" i="49"/>
  <c r="BI627" i="49"/>
  <c r="BH627" i="49"/>
  <c r="BG627" i="49"/>
  <c r="BF627" i="49"/>
  <c r="BE627" i="49"/>
  <c r="BD627" i="49"/>
  <c r="BC627" i="49"/>
  <c r="BA627" i="49"/>
  <c r="AZ627" i="49"/>
  <c r="AY627" i="49"/>
  <c r="AX627" i="49"/>
  <c r="AW627" i="49"/>
  <c r="AV627" i="49"/>
  <c r="AU627" i="49"/>
  <c r="AT627" i="49"/>
  <c r="AS627" i="49"/>
  <c r="AR627" i="49"/>
  <c r="AQ627" i="49"/>
  <c r="AN627" i="49"/>
  <c r="AM627" i="49"/>
  <c r="AL627" i="49"/>
  <c r="AK627" i="49"/>
  <c r="AJ627" i="49"/>
  <c r="AI627" i="49"/>
  <c r="AH627" i="49"/>
  <c r="AG627" i="49"/>
  <c r="AF627" i="49"/>
  <c r="AE627" i="49"/>
  <c r="AD627" i="49"/>
  <c r="AB627" i="49"/>
  <c r="AA627" i="49"/>
  <c r="Z627" i="49"/>
  <c r="Y627" i="49"/>
  <c r="X627" i="49"/>
  <c r="W627" i="49"/>
  <c r="V627" i="49"/>
  <c r="U627" i="49"/>
  <c r="T627" i="49"/>
  <c r="S627" i="49"/>
  <c r="R627" i="49"/>
  <c r="M627" i="49"/>
  <c r="L627" i="49"/>
  <c r="K627" i="49"/>
  <c r="I627" i="49"/>
  <c r="H627" i="49"/>
  <c r="G627" i="49"/>
  <c r="BZ626" i="49"/>
  <c r="BY626" i="49"/>
  <c r="BX626" i="49"/>
  <c r="BW626" i="49"/>
  <c r="BV626" i="49"/>
  <c r="BU626" i="49"/>
  <c r="BT626" i="49"/>
  <c r="BS626" i="49"/>
  <c r="BR626" i="49"/>
  <c r="BQ626" i="49"/>
  <c r="BP626" i="49"/>
  <c r="BM626" i="49"/>
  <c r="BL626" i="49"/>
  <c r="BK626" i="49"/>
  <c r="BJ626" i="49"/>
  <c r="BI626" i="49"/>
  <c r="BH626" i="49"/>
  <c r="BG626" i="49"/>
  <c r="BF626" i="49"/>
  <c r="BE626" i="49"/>
  <c r="BD626" i="49"/>
  <c r="BC626" i="49"/>
  <c r="BA626" i="49"/>
  <c r="AZ626" i="49"/>
  <c r="AY626" i="49"/>
  <c r="AX626" i="49"/>
  <c r="AW626" i="49"/>
  <c r="AV626" i="49"/>
  <c r="AU626" i="49"/>
  <c r="AT626" i="49"/>
  <c r="AS626" i="49"/>
  <c r="AR626" i="49"/>
  <c r="AQ626" i="49"/>
  <c r="AN626" i="49"/>
  <c r="AM626" i="49"/>
  <c r="AL626" i="49"/>
  <c r="AK626" i="49"/>
  <c r="AJ626" i="49"/>
  <c r="AI626" i="49"/>
  <c r="AH626" i="49"/>
  <c r="AG626" i="49"/>
  <c r="AF626" i="49"/>
  <c r="AE626" i="49"/>
  <c r="AD626" i="49"/>
  <c r="AB626" i="49"/>
  <c r="AA626" i="49"/>
  <c r="Z626" i="49"/>
  <c r="Y626" i="49"/>
  <c r="X626" i="49"/>
  <c r="W626" i="49"/>
  <c r="V626" i="49"/>
  <c r="U626" i="49"/>
  <c r="T626" i="49"/>
  <c r="S626" i="49"/>
  <c r="R626" i="49"/>
  <c r="M626" i="49"/>
  <c r="L626" i="49"/>
  <c r="K626" i="49"/>
  <c r="I626" i="49"/>
  <c r="H626" i="49"/>
  <c r="G626" i="49"/>
  <c r="BZ625" i="49"/>
  <c r="BY625" i="49"/>
  <c r="BX625" i="49"/>
  <c r="BW625" i="49"/>
  <c r="BV625" i="49"/>
  <c r="BU625" i="49"/>
  <c r="BT625" i="49"/>
  <c r="BS625" i="49"/>
  <c r="BR625" i="49"/>
  <c r="BQ625" i="49"/>
  <c r="BP625" i="49"/>
  <c r="BM625" i="49"/>
  <c r="BL625" i="49"/>
  <c r="BK625" i="49"/>
  <c r="BJ625" i="49"/>
  <c r="BI625" i="49"/>
  <c r="BH625" i="49"/>
  <c r="BG625" i="49"/>
  <c r="BF625" i="49"/>
  <c r="BE625" i="49"/>
  <c r="BD625" i="49"/>
  <c r="BC625" i="49"/>
  <c r="BA625" i="49"/>
  <c r="AZ625" i="49"/>
  <c r="AY625" i="49"/>
  <c r="AX625" i="49"/>
  <c r="AW625" i="49"/>
  <c r="AV625" i="49"/>
  <c r="AU625" i="49"/>
  <c r="AT625" i="49"/>
  <c r="AS625" i="49"/>
  <c r="AR625" i="49"/>
  <c r="AQ625" i="49"/>
  <c r="AN625" i="49"/>
  <c r="AM625" i="49"/>
  <c r="AL625" i="49"/>
  <c r="AK625" i="49"/>
  <c r="AJ625" i="49"/>
  <c r="AI625" i="49"/>
  <c r="AH625" i="49"/>
  <c r="AG625" i="49"/>
  <c r="AF625" i="49"/>
  <c r="AE625" i="49"/>
  <c r="AD625" i="49"/>
  <c r="AB625" i="49"/>
  <c r="AA625" i="49"/>
  <c r="Z625" i="49"/>
  <c r="Y625" i="49"/>
  <c r="X625" i="49"/>
  <c r="W625" i="49"/>
  <c r="V625" i="49"/>
  <c r="U625" i="49"/>
  <c r="T625" i="49"/>
  <c r="S625" i="49"/>
  <c r="R625" i="49"/>
  <c r="M625" i="49"/>
  <c r="L625" i="49"/>
  <c r="K625" i="49"/>
  <c r="I625" i="49"/>
  <c r="H625" i="49"/>
  <c r="G625" i="49"/>
  <c r="BZ624" i="49"/>
  <c r="BY624" i="49"/>
  <c r="BX624" i="49"/>
  <c r="BW624" i="49"/>
  <c r="BV624" i="49"/>
  <c r="BU624" i="49"/>
  <c r="BT624" i="49"/>
  <c r="BS624" i="49"/>
  <c r="BR624" i="49"/>
  <c r="BQ624" i="49"/>
  <c r="BP624" i="49"/>
  <c r="BM624" i="49"/>
  <c r="BL624" i="49"/>
  <c r="BK624" i="49"/>
  <c r="BJ624" i="49"/>
  <c r="BI624" i="49"/>
  <c r="BH624" i="49"/>
  <c r="BG624" i="49"/>
  <c r="BF624" i="49"/>
  <c r="BE624" i="49"/>
  <c r="BD624" i="49"/>
  <c r="BC624" i="49"/>
  <c r="BA624" i="49"/>
  <c r="AZ624" i="49"/>
  <c r="AY624" i="49"/>
  <c r="AX624" i="49"/>
  <c r="AW624" i="49"/>
  <c r="AV624" i="49"/>
  <c r="AU624" i="49"/>
  <c r="AT624" i="49"/>
  <c r="AS624" i="49"/>
  <c r="AR624" i="49"/>
  <c r="AQ624" i="49"/>
  <c r="AN624" i="49"/>
  <c r="AM624" i="49"/>
  <c r="AL624" i="49"/>
  <c r="AK624" i="49"/>
  <c r="AJ624" i="49"/>
  <c r="AI624" i="49"/>
  <c r="AH624" i="49"/>
  <c r="AG624" i="49"/>
  <c r="AF624" i="49"/>
  <c r="AE624" i="49"/>
  <c r="AD624" i="49"/>
  <c r="AB624" i="49"/>
  <c r="AA624" i="49"/>
  <c r="Z624" i="49"/>
  <c r="Y624" i="49"/>
  <c r="X624" i="49"/>
  <c r="W624" i="49"/>
  <c r="V624" i="49"/>
  <c r="U624" i="49"/>
  <c r="T624" i="49"/>
  <c r="S624" i="49"/>
  <c r="R624" i="49"/>
  <c r="M624" i="49"/>
  <c r="L624" i="49"/>
  <c r="K624" i="49"/>
  <c r="I624" i="49"/>
  <c r="H624" i="49"/>
  <c r="G624" i="49"/>
  <c r="BZ623" i="49"/>
  <c r="BY623" i="49"/>
  <c r="BX623" i="49"/>
  <c r="BW623" i="49"/>
  <c r="BV623" i="49"/>
  <c r="BU623" i="49"/>
  <c r="BT623" i="49"/>
  <c r="BS623" i="49"/>
  <c r="BR623" i="49"/>
  <c r="BQ623" i="49"/>
  <c r="BP623" i="49"/>
  <c r="BM623" i="49"/>
  <c r="BL623" i="49"/>
  <c r="BK623" i="49"/>
  <c r="BJ623" i="49"/>
  <c r="BI623" i="49"/>
  <c r="BH623" i="49"/>
  <c r="BG623" i="49"/>
  <c r="BF623" i="49"/>
  <c r="BE623" i="49"/>
  <c r="BD623" i="49"/>
  <c r="BC623" i="49"/>
  <c r="BA623" i="49"/>
  <c r="AZ623" i="49"/>
  <c r="AY623" i="49"/>
  <c r="AX623" i="49"/>
  <c r="AW623" i="49"/>
  <c r="AV623" i="49"/>
  <c r="AU623" i="49"/>
  <c r="AT623" i="49"/>
  <c r="AS623" i="49"/>
  <c r="AR623" i="49"/>
  <c r="AQ623" i="49"/>
  <c r="AN623" i="49"/>
  <c r="AM623" i="49"/>
  <c r="AL623" i="49"/>
  <c r="AK623" i="49"/>
  <c r="AJ623" i="49"/>
  <c r="AI623" i="49"/>
  <c r="AH623" i="49"/>
  <c r="AG623" i="49"/>
  <c r="AF623" i="49"/>
  <c r="AE623" i="49"/>
  <c r="AD623" i="49"/>
  <c r="AB623" i="49"/>
  <c r="AA623" i="49"/>
  <c r="Z623" i="49"/>
  <c r="Y623" i="49"/>
  <c r="X623" i="49"/>
  <c r="W623" i="49"/>
  <c r="V623" i="49"/>
  <c r="U623" i="49"/>
  <c r="T623" i="49"/>
  <c r="S623" i="49"/>
  <c r="R623" i="49"/>
  <c r="M623" i="49"/>
  <c r="L623" i="49"/>
  <c r="K623" i="49"/>
  <c r="I623" i="49"/>
  <c r="H623" i="49"/>
  <c r="G623" i="49"/>
  <c r="BZ622" i="49"/>
  <c r="BY622" i="49"/>
  <c r="BX622" i="49"/>
  <c r="BW622" i="49"/>
  <c r="BV622" i="49"/>
  <c r="BU622" i="49"/>
  <c r="BT622" i="49"/>
  <c r="BS622" i="49"/>
  <c r="BR622" i="49"/>
  <c r="BQ622" i="49"/>
  <c r="BP622" i="49"/>
  <c r="BM622" i="49"/>
  <c r="BL622" i="49"/>
  <c r="BK622" i="49"/>
  <c r="BJ622" i="49"/>
  <c r="BI622" i="49"/>
  <c r="BH622" i="49"/>
  <c r="BG622" i="49"/>
  <c r="BF622" i="49"/>
  <c r="BE622" i="49"/>
  <c r="BD622" i="49"/>
  <c r="BC622" i="49"/>
  <c r="BA622" i="49"/>
  <c r="AZ622" i="49"/>
  <c r="AY622" i="49"/>
  <c r="AX622" i="49"/>
  <c r="AW622" i="49"/>
  <c r="AV622" i="49"/>
  <c r="AU622" i="49"/>
  <c r="AT622" i="49"/>
  <c r="AS622" i="49"/>
  <c r="AR622" i="49"/>
  <c r="AQ622" i="49"/>
  <c r="AN622" i="49"/>
  <c r="AM622" i="49"/>
  <c r="AL622" i="49"/>
  <c r="AK622" i="49"/>
  <c r="AJ622" i="49"/>
  <c r="AI622" i="49"/>
  <c r="AH622" i="49"/>
  <c r="AG622" i="49"/>
  <c r="AF622" i="49"/>
  <c r="AE622" i="49"/>
  <c r="AD622" i="49"/>
  <c r="AB622" i="49"/>
  <c r="AA622" i="49"/>
  <c r="Z622" i="49"/>
  <c r="Y622" i="49"/>
  <c r="X622" i="49"/>
  <c r="W622" i="49"/>
  <c r="V622" i="49"/>
  <c r="U622" i="49"/>
  <c r="T622" i="49"/>
  <c r="S622" i="49"/>
  <c r="R622" i="49"/>
  <c r="M622" i="49"/>
  <c r="L622" i="49"/>
  <c r="K622" i="49"/>
  <c r="I622" i="49"/>
  <c r="H622" i="49"/>
  <c r="G622" i="49"/>
  <c r="BZ621" i="49"/>
  <c r="BY621" i="49"/>
  <c r="BX621" i="49"/>
  <c r="BW621" i="49"/>
  <c r="BV621" i="49"/>
  <c r="BU621" i="49"/>
  <c r="BT621" i="49"/>
  <c r="BS621" i="49"/>
  <c r="BR621" i="49"/>
  <c r="BQ621" i="49"/>
  <c r="BP621" i="49"/>
  <c r="BM621" i="49"/>
  <c r="BL621" i="49"/>
  <c r="BK621" i="49"/>
  <c r="BJ621" i="49"/>
  <c r="BI621" i="49"/>
  <c r="BH621" i="49"/>
  <c r="BG621" i="49"/>
  <c r="BF621" i="49"/>
  <c r="BE621" i="49"/>
  <c r="BD621" i="49"/>
  <c r="BC621" i="49"/>
  <c r="BA621" i="49"/>
  <c r="AZ621" i="49"/>
  <c r="AY621" i="49"/>
  <c r="AX621" i="49"/>
  <c r="AW621" i="49"/>
  <c r="AV621" i="49"/>
  <c r="AU621" i="49"/>
  <c r="AT621" i="49"/>
  <c r="AS621" i="49"/>
  <c r="AR621" i="49"/>
  <c r="AQ621" i="49"/>
  <c r="AN621" i="49"/>
  <c r="AM621" i="49"/>
  <c r="AL621" i="49"/>
  <c r="AK621" i="49"/>
  <c r="AJ621" i="49"/>
  <c r="AI621" i="49"/>
  <c r="AH621" i="49"/>
  <c r="AG621" i="49"/>
  <c r="AF621" i="49"/>
  <c r="AE621" i="49"/>
  <c r="AD621" i="49"/>
  <c r="AB621" i="49"/>
  <c r="AA621" i="49"/>
  <c r="Z621" i="49"/>
  <c r="Y621" i="49"/>
  <c r="X621" i="49"/>
  <c r="W621" i="49"/>
  <c r="V621" i="49"/>
  <c r="U621" i="49"/>
  <c r="T621" i="49"/>
  <c r="S621" i="49"/>
  <c r="R621" i="49"/>
  <c r="M621" i="49"/>
  <c r="L621" i="49"/>
  <c r="K621" i="49"/>
  <c r="I621" i="49"/>
  <c r="H621" i="49"/>
  <c r="G621" i="49"/>
  <c r="BZ620" i="49"/>
  <c r="BY620" i="49"/>
  <c r="BX620" i="49"/>
  <c r="BW620" i="49"/>
  <c r="BV620" i="49"/>
  <c r="BU620" i="49"/>
  <c r="BT620" i="49"/>
  <c r="BS620" i="49"/>
  <c r="BR620" i="49"/>
  <c r="BQ620" i="49"/>
  <c r="BP620" i="49"/>
  <c r="BM620" i="49"/>
  <c r="BL620" i="49"/>
  <c r="BK620" i="49"/>
  <c r="BJ620" i="49"/>
  <c r="BI620" i="49"/>
  <c r="BH620" i="49"/>
  <c r="BG620" i="49"/>
  <c r="BF620" i="49"/>
  <c r="BE620" i="49"/>
  <c r="BD620" i="49"/>
  <c r="BC620" i="49"/>
  <c r="BA620" i="49"/>
  <c r="AZ620" i="49"/>
  <c r="AY620" i="49"/>
  <c r="AX620" i="49"/>
  <c r="AW620" i="49"/>
  <c r="AV620" i="49"/>
  <c r="AU620" i="49"/>
  <c r="AT620" i="49"/>
  <c r="AS620" i="49"/>
  <c r="AR620" i="49"/>
  <c r="AQ620" i="49"/>
  <c r="AN620" i="49"/>
  <c r="AM620" i="49"/>
  <c r="AL620" i="49"/>
  <c r="AK620" i="49"/>
  <c r="AJ620" i="49"/>
  <c r="AI620" i="49"/>
  <c r="AH620" i="49"/>
  <c r="AG620" i="49"/>
  <c r="AF620" i="49"/>
  <c r="AE620" i="49"/>
  <c r="AD620" i="49"/>
  <c r="AB620" i="49"/>
  <c r="AA620" i="49"/>
  <c r="Z620" i="49"/>
  <c r="Y620" i="49"/>
  <c r="X620" i="49"/>
  <c r="W620" i="49"/>
  <c r="V620" i="49"/>
  <c r="U620" i="49"/>
  <c r="T620" i="49"/>
  <c r="S620" i="49"/>
  <c r="R620" i="49"/>
  <c r="M620" i="49"/>
  <c r="L620" i="49"/>
  <c r="K620" i="49"/>
  <c r="I620" i="49"/>
  <c r="H620" i="49"/>
  <c r="G620" i="49"/>
  <c r="BZ619" i="49"/>
  <c r="BY619" i="49"/>
  <c r="BX619" i="49"/>
  <c r="BW619" i="49"/>
  <c r="BV619" i="49"/>
  <c r="BU619" i="49"/>
  <c r="BT619" i="49"/>
  <c r="BS619" i="49"/>
  <c r="BR619" i="49"/>
  <c r="BQ619" i="49"/>
  <c r="BP619" i="49"/>
  <c r="BM619" i="49"/>
  <c r="BL619" i="49"/>
  <c r="BK619" i="49"/>
  <c r="BJ619" i="49"/>
  <c r="BI619" i="49"/>
  <c r="BH619" i="49"/>
  <c r="BG619" i="49"/>
  <c r="BF619" i="49"/>
  <c r="BE619" i="49"/>
  <c r="BD619" i="49"/>
  <c r="BC619" i="49"/>
  <c r="BA619" i="49"/>
  <c r="AZ619" i="49"/>
  <c r="AY619" i="49"/>
  <c r="AX619" i="49"/>
  <c r="AW619" i="49"/>
  <c r="AV619" i="49"/>
  <c r="AU619" i="49"/>
  <c r="AT619" i="49"/>
  <c r="AS619" i="49"/>
  <c r="AR619" i="49"/>
  <c r="AQ619" i="49"/>
  <c r="AN619" i="49"/>
  <c r="AM619" i="49"/>
  <c r="AL619" i="49"/>
  <c r="AK619" i="49"/>
  <c r="AJ619" i="49"/>
  <c r="AI619" i="49"/>
  <c r="AH619" i="49"/>
  <c r="AG619" i="49"/>
  <c r="AF619" i="49"/>
  <c r="AE619" i="49"/>
  <c r="AD619" i="49"/>
  <c r="AB619" i="49"/>
  <c r="AA619" i="49"/>
  <c r="Z619" i="49"/>
  <c r="Y619" i="49"/>
  <c r="X619" i="49"/>
  <c r="W619" i="49"/>
  <c r="V619" i="49"/>
  <c r="U619" i="49"/>
  <c r="T619" i="49"/>
  <c r="S619" i="49"/>
  <c r="R619" i="49"/>
  <c r="M619" i="49"/>
  <c r="L619" i="49"/>
  <c r="K619" i="49"/>
  <c r="I619" i="49"/>
  <c r="H619" i="49"/>
  <c r="G619" i="49"/>
  <c r="BZ618" i="49"/>
  <c r="BY618" i="49"/>
  <c r="BX618" i="49"/>
  <c r="BW618" i="49"/>
  <c r="BV618" i="49"/>
  <c r="BU618" i="49"/>
  <c r="BT618" i="49"/>
  <c r="BS618" i="49"/>
  <c r="BR618" i="49"/>
  <c r="BQ618" i="49"/>
  <c r="BP618" i="49"/>
  <c r="BM618" i="49"/>
  <c r="BL618" i="49"/>
  <c r="BK618" i="49"/>
  <c r="BJ618" i="49"/>
  <c r="BI618" i="49"/>
  <c r="BH618" i="49"/>
  <c r="BG618" i="49"/>
  <c r="BF618" i="49"/>
  <c r="BE618" i="49"/>
  <c r="BD618" i="49"/>
  <c r="BC618" i="49"/>
  <c r="BA618" i="49"/>
  <c r="AZ618" i="49"/>
  <c r="AY618" i="49"/>
  <c r="AX618" i="49"/>
  <c r="AW618" i="49"/>
  <c r="AV618" i="49"/>
  <c r="AU618" i="49"/>
  <c r="AT618" i="49"/>
  <c r="AS618" i="49"/>
  <c r="AR618" i="49"/>
  <c r="AQ618" i="49"/>
  <c r="AN618" i="49"/>
  <c r="AM618" i="49"/>
  <c r="AL618" i="49"/>
  <c r="AK618" i="49"/>
  <c r="AJ618" i="49"/>
  <c r="AI618" i="49"/>
  <c r="AH618" i="49"/>
  <c r="AG618" i="49"/>
  <c r="AF618" i="49"/>
  <c r="AE618" i="49"/>
  <c r="AD618" i="49"/>
  <c r="AB618" i="49"/>
  <c r="AA618" i="49"/>
  <c r="Z618" i="49"/>
  <c r="Y618" i="49"/>
  <c r="X618" i="49"/>
  <c r="W618" i="49"/>
  <c r="V618" i="49"/>
  <c r="U618" i="49"/>
  <c r="T618" i="49"/>
  <c r="S618" i="49"/>
  <c r="R618" i="49"/>
  <c r="M618" i="49"/>
  <c r="L618" i="49"/>
  <c r="K618" i="49"/>
  <c r="I618" i="49"/>
  <c r="H618" i="49"/>
  <c r="G618" i="49"/>
  <c r="BZ617" i="49"/>
  <c r="BY617" i="49"/>
  <c r="BX617" i="49"/>
  <c r="BW617" i="49"/>
  <c r="BV617" i="49"/>
  <c r="BU617" i="49"/>
  <c r="BT617" i="49"/>
  <c r="BS617" i="49"/>
  <c r="BR617" i="49"/>
  <c r="BQ617" i="49"/>
  <c r="BP617" i="49"/>
  <c r="BM617" i="49"/>
  <c r="BL617" i="49"/>
  <c r="BK617" i="49"/>
  <c r="BJ617" i="49"/>
  <c r="BI617" i="49"/>
  <c r="BH617" i="49"/>
  <c r="BG617" i="49"/>
  <c r="BF617" i="49"/>
  <c r="BE617" i="49"/>
  <c r="BD617" i="49"/>
  <c r="BC617" i="49"/>
  <c r="BA617" i="49"/>
  <c r="AZ617" i="49"/>
  <c r="AY617" i="49"/>
  <c r="AX617" i="49"/>
  <c r="AW617" i="49"/>
  <c r="AV617" i="49"/>
  <c r="AU617" i="49"/>
  <c r="AT617" i="49"/>
  <c r="AS617" i="49"/>
  <c r="AR617" i="49"/>
  <c r="AQ617" i="49"/>
  <c r="AN617" i="49"/>
  <c r="AM617" i="49"/>
  <c r="AL617" i="49"/>
  <c r="AK617" i="49"/>
  <c r="AJ617" i="49"/>
  <c r="AI617" i="49"/>
  <c r="AH617" i="49"/>
  <c r="AG617" i="49"/>
  <c r="AF617" i="49"/>
  <c r="AE617" i="49"/>
  <c r="AD617" i="49"/>
  <c r="AB617" i="49"/>
  <c r="AA617" i="49"/>
  <c r="Z617" i="49"/>
  <c r="Y617" i="49"/>
  <c r="X617" i="49"/>
  <c r="W617" i="49"/>
  <c r="V617" i="49"/>
  <c r="U617" i="49"/>
  <c r="T617" i="49"/>
  <c r="S617" i="49"/>
  <c r="R617" i="49"/>
  <c r="M617" i="49"/>
  <c r="L617" i="49"/>
  <c r="K617" i="49"/>
  <c r="I617" i="49"/>
  <c r="H617" i="49"/>
  <c r="G617" i="49"/>
  <c r="BZ616" i="49"/>
  <c r="BY616" i="49"/>
  <c r="BX616" i="49"/>
  <c r="BW616" i="49"/>
  <c r="BV616" i="49"/>
  <c r="BU616" i="49"/>
  <c r="BT616" i="49"/>
  <c r="BS616" i="49"/>
  <c r="BR616" i="49"/>
  <c r="BQ616" i="49"/>
  <c r="BP616" i="49"/>
  <c r="BM616" i="49"/>
  <c r="BL616" i="49"/>
  <c r="BK616" i="49"/>
  <c r="BJ616" i="49"/>
  <c r="BI616" i="49"/>
  <c r="BH616" i="49"/>
  <c r="BG616" i="49"/>
  <c r="BF616" i="49"/>
  <c r="BE616" i="49"/>
  <c r="BD616" i="49"/>
  <c r="BC616" i="49"/>
  <c r="BA616" i="49"/>
  <c r="AZ616" i="49"/>
  <c r="AY616" i="49"/>
  <c r="AX616" i="49"/>
  <c r="AW616" i="49"/>
  <c r="AV616" i="49"/>
  <c r="AU616" i="49"/>
  <c r="AT616" i="49"/>
  <c r="AS616" i="49"/>
  <c r="AR616" i="49"/>
  <c r="AQ616" i="49"/>
  <c r="AN616" i="49"/>
  <c r="AM616" i="49"/>
  <c r="AL616" i="49"/>
  <c r="AK616" i="49"/>
  <c r="AJ616" i="49"/>
  <c r="AI616" i="49"/>
  <c r="AH616" i="49"/>
  <c r="AG616" i="49"/>
  <c r="AF616" i="49"/>
  <c r="AE616" i="49"/>
  <c r="AD616" i="49"/>
  <c r="AB616" i="49"/>
  <c r="AA616" i="49"/>
  <c r="Z616" i="49"/>
  <c r="Y616" i="49"/>
  <c r="X616" i="49"/>
  <c r="W616" i="49"/>
  <c r="V616" i="49"/>
  <c r="U616" i="49"/>
  <c r="T616" i="49"/>
  <c r="S616" i="49"/>
  <c r="R616" i="49"/>
  <c r="M616" i="49"/>
  <c r="L616" i="49"/>
  <c r="K616" i="49"/>
  <c r="I616" i="49"/>
  <c r="H616" i="49"/>
  <c r="G616" i="49"/>
  <c r="BZ615" i="49"/>
  <c r="BY615" i="49"/>
  <c r="BX615" i="49"/>
  <c r="BW615" i="49"/>
  <c r="BV615" i="49"/>
  <c r="BU615" i="49"/>
  <c r="BT615" i="49"/>
  <c r="BS615" i="49"/>
  <c r="BR615" i="49"/>
  <c r="BQ615" i="49"/>
  <c r="BP615" i="49"/>
  <c r="BM615" i="49"/>
  <c r="BL615" i="49"/>
  <c r="BK615" i="49"/>
  <c r="BJ615" i="49"/>
  <c r="BI615" i="49"/>
  <c r="BH615" i="49"/>
  <c r="BG615" i="49"/>
  <c r="BF615" i="49"/>
  <c r="BE615" i="49"/>
  <c r="BD615" i="49"/>
  <c r="BC615" i="49"/>
  <c r="BA615" i="49"/>
  <c r="AZ615" i="49"/>
  <c r="AY615" i="49"/>
  <c r="AX615" i="49"/>
  <c r="AW615" i="49"/>
  <c r="AV615" i="49"/>
  <c r="AU615" i="49"/>
  <c r="AT615" i="49"/>
  <c r="AS615" i="49"/>
  <c r="AR615" i="49"/>
  <c r="AQ615" i="49"/>
  <c r="AN615" i="49"/>
  <c r="AM615" i="49"/>
  <c r="AL615" i="49"/>
  <c r="AK615" i="49"/>
  <c r="AJ615" i="49"/>
  <c r="AI615" i="49"/>
  <c r="AH615" i="49"/>
  <c r="AG615" i="49"/>
  <c r="AF615" i="49"/>
  <c r="AE615" i="49"/>
  <c r="AD615" i="49"/>
  <c r="AB615" i="49"/>
  <c r="AA615" i="49"/>
  <c r="Z615" i="49"/>
  <c r="Y615" i="49"/>
  <c r="X615" i="49"/>
  <c r="W615" i="49"/>
  <c r="V615" i="49"/>
  <c r="U615" i="49"/>
  <c r="T615" i="49"/>
  <c r="S615" i="49"/>
  <c r="R615" i="49"/>
  <c r="M615" i="49"/>
  <c r="L615" i="49"/>
  <c r="K615" i="49"/>
  <c r="I615" i="49"/>
  <c r="H615" i="49"/>
  <c r="G615" i="49"/>
  <c r="BZ614" i="49"/>
  <c r="BY614" i="49"/>
  <c r="BX614" i="49"/>
  <c r="BW614" i="49"/>
  <c r="BV614" i="49"/>
  <c r="BU614" i="49"/>
  <c r="BT614" i="49"/>
  <c r="BS614" i="49"/>
  <c r="BR614" i="49"/>
  <c r="BQ614" i="49"/>
  <c r="BP614" i="49"/>
  <c r="BM614" i="49"/>
  <c r="BL614" i="49"/>
  <c r="BK614" i="49"/>
  <c r="BJ614" i="49"/>
  <c r="BI614" i="49"/>
  <c r="BH614" i="49"/>
  <c r="BG614" i="49"/>
  <c r="BF614" i="49"/>
  <c r="BE614" i="49"/>
  <c r="BD614" i="49"/>
  <c r="BC614" i="49"/>
  <c r="BA614" i="49"/>
  <c r="AZ614" i="49"/>
  <c r="AY614" i="49"/>
  <c r="AX614" i="49"/>
  <c r="AW614" i="49"/>
  <c r="AV614" i="49"/>
  <c r="AU614" i="49"/>
  <c r="AT614" i="49"/>
  <c r="AS614" i="49"/>
  <c r="AR614" i="49"/>
  <c r="AQ614" i="49"/>
  <c r="AN614" i="49"/>
  <c r="AM614" i="49"/>
  <c r="AL614" i="49"/>
  <c r="AK614" i="49"/>
  <c r="AJ614" i="49"/>
  <c r="AI614" i="49"/>
  <c r="AH614" i="49"/>
  <c r="AG614" i="49"/>
  <c r="AF614" i="49"/>
  <c r="AE614" i="49"/>
  <c r="AD614" i="49"/>
  <c r="AB614" i="49"/>
  <c r="AA614" i="49"/>
  <c r="Z614" i="49"/>
  <c r="Y614" i="49"/>
  <c r="X614" i="49"/>
  <c r="W614" i="49"/>
  <c r="V614" i="49"/>
  <c r="U614" i="49"/>
  <c r="T614" i="49"/>
  <c r="S614" i="49"/>
  <c r="R614" i="49"/>
  <c r="M614" i="49"/>
  <c r="L614" i="49"/>
  <c r="K614" i="49"/>
  <c r="I614" i="49"/>
  <c r="H614" i="49"/>
  <c r="G614" i="49"/>
  <c r="BZ613" i="49"/>
  <c r="BY613" i="49"/>
  <c r="BX613" i="49"/>
  <c r="BW613" i="49"/>
  <c r="BV613" i="49"/>
  <c r="BU613" i="49"/>
  <c r="BT613" i="49"/>
  <c r="BS613" i="49"/>
  <c r="BR613" i="49"/>
  <c r="BQ613" i="49"/>
  <c r="BP613" i="49"/>
  <c r="BM613" i="49"/>
  <c r="BL613" i="49"/>
  <c r="BK613" i="49"/>
  <c r="BJ613" i="49"/>
  <c r="BI613" i="49"/>
  <c r="BH613" i="49"/>
  <c r="BG613" i="49"/>
  <c r="BF613" i="49"/>
  <c r="BE613" i="49"/>
  <c r="BD613" i="49"/>
  <c r="BC613" i="49"/>
  <c r="BA613" i="49"/>
  <c r="AZ613" i="49"/>
  <c r="AY613" i="49"/>
  <c r="AX613" i="49"/>
  <c r="AW613" i="49"/>
  <c r="AV613" i="49"/>
  <c r="AU613" i="49"/>
  <c r="AT613" i="49"/>
  <c r="AS613" i="49"/>
  <c r="AR613" i="49"/>
  <c r="AQ613" i="49"/>
  <c r="AN613" i="49"/>
  <c r="AM613" i="49"/>
  <c r="AL613" i="49"/>
  <c r="AK613" i="49"/>
  <c r="AJ613" i="49"/>
  <c r="AI613" i="49"/>
  <c r="AH613" i="49"/>
  <c r="AG613" i="49"/>
  <c r="AF613" i="49"/>
  <c r="AE613" i="49"/>
  <c r="AD613" i="49"/>
  <c r="AB613" i="49"/>
  <c r="AA613" i="49"/>
  <c r="Z613" i="49"/>
  <c r="Y613" i="49"/>
  <c r="X613" i="49"/>
  <c r="W613" i="49"/>
  <c r="V613" i="49"/>
  <c r="U613" i="49"/>
  <c r="T613" i="49"/>
  <c r="S613" i="49"/>
  <c r="R613" i="49"/>
  <c r="M613" i="49"/>
  <c r="L613" i="49"/>
  <c r="K613" i="49"/>
  <c r="I613" i="49"/>
  <c r="H613" i="49"/>
  <c r="G613" i="49"/>
  <c r="BZ612" i="49"/>
  <c r="BY612" i="49"/>
  <c r="BX612" i="49"/>
  <c r="BW612" i="49"/>
  <c r="BV612" i="49"/>
  <c r="BU612" i="49"/>
  <c r="BT612" i="49"/>
  <c r="BS612" i="49"/>
  <c r="BR612" i="49"/>
  <c r="BQ612" i="49"/>
  <c r="BP612" i="49"/>
  <c r="BM612" i="49"/>
  <c r="BL612" i="49"/>
  <c r="BK612" i="49"/>
  <c r="BJ612" i="49"/>
  <c r="BI612" i="49"/>
  <c r="BH612" i="49"/>
  <c r="BG612" i="49"/>
  <c r="BF612" i="49"/>
  <c r="BE612" i="49"/>
  <c r="BD612" i="49"/>
  <c r="BC612" i="49"/>
  <c r="BA612" i="49"/>
  <c r="AZ612" i="49"/>
  <c r="AY612" i="49"/>
  <c r="AX612" i="49"/>
  <c r="AW612" i="49"/>
  <c r="AV612" i="49"/>
  <c r="AU612" i="49"/>
  <c r="AT612" i="49"/>
  <c r="AS612" i="49"/>
  <c r="AR612" i="49"/>
  <c r="AQ612" i="49"/>
  <c r="AN612" i="49"/>
  <c r="AM612" i="49"/>
  <c r="AL612" i="49"/>
  <c r="AK612" i="49"/>
  <c r="AJ612" i="49"/>
  <c r="AI612" i="49"/>
  <c r="AH612" i="49"/>
  <c r="AG612" i="49"/>
  <c r="AF612" i="49"/>
  <c r="AE612" i="49"/>
  <c r="AD612" i="49"/>
  <c r="AB612" i="49"/>
  <c r="AA612" i="49"/>
  <c r="Z612" i="49"/>
  <c r="Y612" i="49"/>
  <c r="X612" i="49"/>
  <c r="W612" i="49"/>
  <c r="V612" i="49"/>
  <c r="U612" i="49"/>
  <c r="T612" i="49"/>
  <c r="S612" i="49"/>
  <c r="R612" i="49"/>
  <c r="M612" i="49"/>
  <c r="L612" i="49"/>
  <c r="K612" i="49"/>
  <c r="I612" i="49"/>
  <c r="H612" i="49"/>
  <c r="G612" i="49"/>
  <c r="BZ611" i="49"/>
  <c r="BY611" i="49"/>
  <c r="BX611" i="49"/>
  <c r="BW611" i="49"/>
  <c r="BV611" i="49"/>
  <c r="BU611" i="49"/>
  <c r="BT611" i="49"/>
  <c r="BS611" i="49"/>
  <c r="BR611" i="49"/>
  <c r="BQ611" i="49"/>
  <c r="BP611" i="49"/>
  <c r="BM611" i="49"/>
  <c r="BL611" i="49"/>
  <c r="BK611" i="49"/>
  <c r="BJ611" i="49"/>
  <c r="BI611" i="49"/>
  <c r="BH611" i="49"/>
  <c r="BG611" i="49"/>
  <c r="BF611" i="49"/>
  <c r="BE611" i="49"/>
  <c r="BD611" i="49"/>
  <c r="BC611" i="49"/>
  <c r="BA611" i="49"/>
  <c r="AZ611" i="49"/>
  <c r="AY611" i="49"/>
  <c r="AX611" i="49"/>
  <c r="AW611" i="49"/>
  <c r="AV611" i="49"/>
  <c r="AU611" i="49"/>
  <c r="AT611" i="49"/>
  <c r="AS611" i="49"/>
  <c r="AR611" i="49"/>
  <c r="AQ611" i="49"/>
  <c r="AN611" i="49"/>
  <c r="AM611" i="49"/>
  <c r="AL611" i="49"/>
  <c r="AK611" i="49"/>
  <c r="AJ611" i="49"/>
  <c r="AI611" i="49"/>
  <c r="AH611" i="49"/>
  <c r="AG611" i="49"/>
  <c r="AF611" i="49"/>
  <c r="AE611" i="49"/>
  <c r="AD611" i="49"/>
  <c r="AB611" i="49"/>
  <c r="AA611" i="49"/>
  <c r="Z611" i="49"/>
  <c r="Y611" i="49"/>
  <c r="X611" i="49"/>
  <c r="W611" i="49"/>
  <c r="V611" i="49"/>
  <c r="U611" i="49"/>
  <c r="T611" i="49"/>
  <c r="S611" i="49"/>
  <c r="R611" i="49"/>
  <c r="M611" i="49"/>
  <c r="L611" i="49"/>
  <c r="K611" i="49"/>
  <c r="I611" i="49"/>
  <c r="H611" i="49"/>
  <c r="G611" i="49"/>
  <c r="BZ610" i="49"/>
  <c r="BY610" i="49"/>
  <c r="BX610" i="49"/>
  <c r="BW610" i="49"/>
  <c r="BV610" i="49"/>
  <c r="BU610" i="49"/>
  <c r="BT610" i="49"/>
  <c r="BS610" i="49"/>
  <c r="BR610" i="49"/>
  <c r="BQ610" i="49"/>
  <c r="BP610" i="49"/>
  <c r="BM610" i="49"/>
  <c r="BL610" i="49"/>
  <c r="BK610" i="49"/>
  <c r="BJ610" i="49"/>
  <c r="BI610" i="49"/>
  <c r="BH610" i="49"/>
  <c r="BG610" i="49"/>
  <c r="BF610" i="49"/>
  <c r="BE610" i="49"/>
  <c r="BD610" i="49"/>
  <c r="BC610" i="49"/>
  <c r="BA610" i="49"/>
  <c r="AZ610" i="49"/>
  <c r="AY610" i="49"/>
  <c r="AX610" i="49"/>
  <c r="AW610" i="49"/>
  <c r="AV610" i="49"/>
  <c r="AU610" i="49"/>
  <c r="AT610" i="49"/>
  <c r="AS610" i="49"/>
  <c r="AR610" i="49"/>
  <c r="AQ610" i="49"/>
  <c r="AN610" i="49"/>
  <c r="AM610" i="49"/>
  <c r="AL610" i="49"/>
  <c r="AK610" i="49"/>
  <c r="AJ610" i="49"/>
  <c r="AI610" i="49"/>
  <c r="AH610" i="49"/>
  <c r="AG610" i="49"/>
  <c r="AF610" i="49"/>
  <c r="AE610" i="49"/>
  <c r="AD610" i="49"/>
  <c r="AB610" i="49"/>
  <c r="AA610" i="49"/>
  <c r="Z610" i="49"/>
  <c r="Y610" i="49"/>
  <c r="X610" i="49"/>
  <c r="W610" i="49"/>
  <c r="V610" i="49"/>
  <c r="U610" i="49"/>
  <c r="T610" i="49"/>
  <c r="S610" i="49"/>
  <c r="R610" i="49"/>
  <c r="M610" i="49"/>
  <c r="L610" i="49"/>
  <c r="K610" i="49"/>
  <c r="I610" i="49"/>
  <c r="H610" i="49"/>
  <c r="G610" i="49"/>
  <c r="BZ609" i="49"/>
  <c r="BY609" i="49"/>
  <c r="BX609" i="49"/>
  <c r="BW609" i="49"/>
  <c r="BV609" i="49"/>
  <c r="BU609" i="49"/>
  <c r="BT609" i="49"/>
  <c r="BS609" i="49"/>
  <c r="BR609" i="49"/>
  <c r="BQ609" i="49"/>
  <c r="BP609" i="49"/>
  <c r="BM609" i="49"/>
  <c r="BL609" i="49"/>
  <c r="BK609" i="49"/>
  <c r="BJ609" i="49"/>
  <c r="BI609" i="49"/>
  <c r="BH609" i="49"/>
  <c r="BG609" i="49"/>
  <c r="BF609" i="49"/>
  <c r="BE609" i="49"/>
  <c r="BD609" i="49"/>
  <c r="BC609" i="49"/>
  <c r="BA609" i="49"/>
  <c r="AZ609" i="49"/>
  <c r="AY609" i="49"/>
  <c r="AX609" i="49"/>
  <c r="AW609" i="49"/>
  <c r="AV609" i="49"/>
  <c r="AU609" i="49"/>
  <c r="AT609" i="49"/>
  <c r="AS609" i="49"/>
  <c r="AR609" i="49"/>
  <c r="AQ609" i="49"/>
  <c r="AN609" i="49"/>
  <c r="AM609" i="49"/>
  <c r="AL609" i="49"/>
  <c r="AK609" i="49"/>
  <c r="AJ609" i="49"/>
  <c r="AI609" i="49"/>
  <c r="AH609" i="49"/>
  <c r="AG609" i="49"/>
  <c r="AF609" i="49"/>
  <c r="AE609" i="49"/>
  <c r="AD609" i="49"/>
  <c r="AB609" i="49"/>
  <c r="AA609" i="49"/>
  <c r="Z609" i="49"/>
  <c r="Y609" i="49"/>
  <c r="X609" i="49"/>
  <c r="W609" i="49"/>
  <c r="V609" i="49"/>
  <c r="U609" i="49"/>
  <c r="T609" i="49"/>
  <c r="S609" i="49"/>
  <c r="R609" i="49"/>
  <c r="M609" i="49"/>
  <c r="L609" i="49"/>
  <c r="K609" i="49"/>
  <c r="I609" i="49"/>
  <c r="H609" i="49"/>
  <c r="G609" i="49"/>
  <c r="BZ608" i="49"/>
  <c r="BY608" i="49"/>
  <c r="BX608" i="49"/>
  <c r="BW608" i="49"/>
  <c r="BV608" i="49"/>
  <c r="BU608" i="49"/>
  <c r="BT608" i="49"/>
  <c r="BS608" i="49"/>
  <c r="BR608" i="49"/>
  <c r="BQ608" i="49"/>
  <c r="BP608" i="49"/>
  <c r="BM608" i="49"/>
  <c r="BL608" i="49"/>
  <c r="BK608" i="49"/>
  <c r="BJ608" i="49"/>
  <c r="BI608" i="49"/>
  <c r="BH608" i="49"/>
  <c r="BG608" i="49"/>
  <c r="BF608" i="49"/>
  <c r="BE608" i="49"/>
  <c r="BD608" i="49"/>
  <c r="BC608" i="49"/>
  <c r="BA608" i="49"/>
  <c r="AZ608" i="49"/>
  <c r="AY608" i="49"/>
  <c r="AX608" i="49"/>
  <c r="AW608" i="49"/>
  <c r="AV608" i="49"/>
  <c r="AU608" i="49"/>
  <c r="AT608" i="49"/>
  <c r="AS608" i="49"/>
  <c r="AR608" i="49"/>
  <c r="AQ608" i="49"/>
  <c r="AN608" i="49"/>
  <c r="AM608" i="49"/>
  <c r="AL608" i="49"/>
  <c r="AK608" i="49"/>
  <c r="AJ608" i="49"/>
  <c r="AI608" i="49"/>
  <c r="AH608" i="49"/>
  <c r="AG608" i="49"/>
  <c r="AF608" i="49"/>
  <c r="AE608" i="49"/>
  <c r="AD608" i="49"/>
  <c r="AB608" i="49"/>
  <c r="AA608" i="49"/>
  <c r="Z608" i="49"/>
  <c r="Y608" i="49"/>
  <c r="X608" i="49"/>
  <c r="W608" i="49"/>
  <c r="V608" i="49"/>
  <c r="U608" i="49"/>
  <c r="T608" i="49"/>
  <c r="S608" i="49"/>
  <c r="R608" i="49"/>
  <c r="M608" i="49"/>
  <c r="L608" i="49"/>
  <c r="K608" i="49"/>
  <c r="I608" i="49"/>
  <c r="H608" i="49"/>
  <c r="G608" i="49"/>
  <c r="BZ607" i="49"/>
  <c r="BY607" i="49"/>
  <c r="BX607" i="49"/>
  <c r="BW607" i="49"/>
  <c r="BV607" i="49"/>
  <c r="BU607" i="49"/>
  <c r="BT607" i="49"/>
  <c r="BS607" i="49"/>
  <c r="BR607" i="49"/>
  <c r="BQ607" i="49"/>
  <c r="BP607" i="49"/>
  <c r="BM607" i="49"/>
  <c r="BL607" i="49"/>
  <c r="BK607" i="49"/>
  <c r="BJ607" i="49"/>
  <c r="BI607" i="49"/>
  <c r="BH607" i="49"/>
  <c r="BG607" i="49"/>
  <c r="BF607" i="49"/>
  <c r="BE607" i="49"/>
  <c r="BD607" i="49"/>
  <c r="BC607" i="49"/>
  <c r="BA607" i="49"/>
  <c r="AZ607" i="49"/>
  <c r="AY607" i="49"/>
  <c r="AX607" i="49"/>
  <c r="AW607" i="49"/>
  <c r="AV607" i="49"/>
  <c r="AU607" i="49"/>
  <c r="AT607" i="49"/>
  <c r="AS607" i="49"/>
  <c r="AR607" i="49"/>
  <c r="AQ607" i="49"/>
  <c r="AN607" i="49"/>
  <c r="AM607" i="49"/>
  <c r="AL607" i="49"/>
  <c r="AK607" i="49"/>
  <c r="AJ607" i="49"/>
  <c r="AI607" i="49"/>
  <c r="AH607" i="49"/>
  <c r="AG607" i="49"/>
  <c r="AF607" i="49"/>
  <c r="AE607" i="49"/>
  <c r="AD607" i="49"/>
  <c r="AB607" i="49"/>
  <c r="AA607" i="49"/>
  <c r="Z607" i="49"/>
  <c r="Y607" i="49"/>
  <c r="X607" i="49"/>
  <c r="W607" i="49"/>
  <c r="V607" i="49"/>
  <c r="U607" i="49"/>
  <c r="T607" i="49"/>
  <c r="S607" i="49"/>
  <c r="R607" i="49"/>
  <c r="M607" i="49"/>
  <c r="L607" i="49"/>
  <c r="K607" i="49"/>
  <c r="I607" i="49"/>
  <c r="H607" i="49"/>
  <c r="G607" i="49"/>
  <c r="BZ606" i="49"/>
  <c r="BY606" i="49"/>
  <c r="BX606" i="49"/>
  <c r="BW606" i="49"/>
  <c r="BV606" i="49"/>
  <c r="BU606" i="49"/>
  <c r="BT606" i="49"/>
  <c r="BS606" i="49"/>
  <c r="BR606" i="49"/>
  <c r="BQ606" i="49"/>
  <c r="BP606" i="49"/>
  <c r="BM606" i="49"/>
  <c r="BL606" i="49"/>
  <c r="BK606" i="49"/>
  <c r="BJ606" i="49"/>
  <c r="BI606" i="49"/>
  <c r="BH606" i="49"/>
  <c r="BG606" i="49"/>
  <c r="BF606" i="49"/>
  <c r="BE606" i="49"/>
  <c r="BD606" i="49"/>
  <c r="BC606" i="49"/>
  <c r="BA606" i="49"/>
  <c r="AZ606" i="49"/>
  <c r="AY606" i="49"/>
  <c r="AX606" i="49"/>
  <c r="AW606" i="49"/>
  <c r="AV606" i="49"/>
  <c r="AU606" i="49"/>
  <c r="AT606" i="49"/>
  <c r="AS606" i="49"/>
  <c r="AR606" i="49"/>
  <c r="AQ606" i="49"/>
  <c r="AN606" i="49"/>
  <c r="AM606" i="49"/>
  <c r="AL606" i="49"/>
  <c r="AK606" i="49"/>
  <c r="AJ606" i="49"/>
  <c r="AI606" i="49"/>
  <c r="AH606" i="49"/>
  <c r="AG606" i="49"/>
  <c r="AF606" i="49"/>
  <c r="AE606" i="49"/>
  <c r="AD606" i="49"/>
  <c r="AB606" i="49"/>
  <c r="AA606" i="49"/>
  <c r="Z606" i="49"/>
  <c r="Y606" i="49"/>
  <c r="X606" i="49"/>
  <c r="W606" i="49"/>
  <c r="V606" i="49"/>
  <c r="U606" i="49"/>
  <c r="T606" i="49"/>
  <c r="S606" i="49"/>
  <c r="R606" i="49"/>
  <c r="M606" i="49"/>
  <c r="L606" i="49"/>
  <c r="K606" i="49"/>
  <c r="I606" i="49"/>
  <c r="H606" i="49"/>
  <c r="G606" i="49"/>
  <c r="BZ605" i="49"/>
  <c r="BY605" i="49"/>
  <c r="BX605" i="49"/>
  <c r="BW605" i="49"/>
  <c r="BV605" i="49"/>
  <c r="BU605" i="49"/>
  <c r="BT605" i="49"/>
  <c r="BS605" i="49"/>
  <c r="BR605" i="49"/>
  <c r="BQ605" i="49"/>
  <c r="BP605" i="49"/>
  <c r="BM605" i="49"/>
  <c r="BL605" i="49"/>
  <c r="BK605" i="49"/>
  <c r="BJ605" i="49"/>
  <c r="BI605" i="49"/>
  <c r="BH605" i="49"/>
  <c r="BG605" i="49"/>
  <c r="BF605" i="49"/>
  <c r="BE605" i="49"/>
  <c r="BD605" i="49"/>
  <c r="BC605" i="49"/>
  <c r="BA605" i="49"/>
  <c r="AZ605" i="49"/>
  <c r="AY605" i="49"/>
  <c r="AX605" i="49"/>
  <c r="AW605" i="49"/>
  <c r="AV605" i="49"/>
  <c r="AU605" i="49"/>
  <c r="AT605" i="49"/>
  <c r="AS605" i="49"/>
  <c r="AR605" i="49"/>
  <c r="AQ605" i="49"/>
  <c r="AN605" i="49"/>
  <c r="AM605" i="49"/>
  <c r="AL605" i="49"/>
  <c r="AK605" i="49"/>
  <c r="AJ605" i="49"/>
  <c r="AI605" i="49"/>
  <c r="AH605" i="49"/>
  <c r="AG605" i="49"/>
  <c r="AF605" i="49"/>
  <c r="AE605" i="49"/>
  <c r="AD605" i="49"/>
  <c r="AB605" i="49"/>
  <c r="AA605" i="49"/>
  <c r="Z605" i="49"/>
  <c r="Y605" i="49"/>
  <c r="X605" i="49"/>
  <c r="W605" i="49"/>
  <c r="V605" i="49"/>
  <c r="U605" i="49"/>
  <c r="T605" i="49"/>
  <c r="S605" i="49"/>
  <c r="R605" i="49"/>
  <c r="M605" i="49"/>
  <c r="L605" i="49"/>
  <c r="K605" i="49"/>
  <c r="I605" i="49"/>
  <c r="H605" i="49"/>
  <c r="G605" i="49"/>
  <c r="BZ604" i="49"/>
  <c r="BY604" i="49"/>
  <c r="BX604" i="49"/>
  <c r="BW604" i="49"/>
  <c r="BV604" i="49"/>
  <c r="BU604" i="49"/>
  <c r="BT604" i="49"/>
  <c r="BS604" i="49"/>
  <c r="BR604" i="49"/>
  <c r="BQ604" i="49"/>
  <c r="BP604" i="49"/>
  <c r="BM604" i="49"/>
  <c r="BL604" i="49"/>
  <c r="BK604" i="49"/>
  <c r="BJ604" i="49"/>
  <c r="BI604" i="49"/>
  <c r="BH604" i="49"/>
  <c r="BG604" i="49"/>
  <c r="BF604" i="49"/>
  <c r="BE604" i="49"/>
  <c r="BD604" i="49"/>
  <c r="BC604" i="49"/>
  <c r="BA604" i="49"/>
  <c r="AZ604" i="49"/>
  <c r="AY604" i="49"/>
  <c r="AX604" i="49"/>
  <c r="AW604" i="49"/>
  <c r="AV604" i="49"/>
  <c r="AU604" i="49"/>
  <c r="AT604" i="49"/>
  <c r="AS604" i="49"/>
  <c r="AR604" i="49"/>
  <c r="AQ604" i="49"/>
  <c r="AN604" i="49"/>
  <c r="AM604" i="49"/>
  <c r="AL604" i="49"/>
  <c r="AK604" i="49"/>
  <c r="AJ604" i="49"/>
  <c r="AI604" i="49"/>
  <c r="AH604" i="49"/>
  <c r="AG604" i="49"/>
  <c r="AF604" i="49"/>
  <c r="AE604" i="49"/>
  <c r="AD604" i="49"/>
  <c r="AB604" i="49"/>
  <c r="AA604" i="49"/>
  <c r="Z604" i="49"/>
  <c r="Y604" i="49"/>
  <c r="X604" i="49"/>
  <c r="W604" i="49"/>
  <c r="V604" i="49"/>
  <c r="U604" i="49"/>
  <c r="T604" i="49"/>
  <c r="S604" i="49"/>
  <c r="R604" i="49"/>
  <c r="M604" i="49"/>
  <c r="L604" i="49"/>
  <c r="K604" i="49"/>
  <c r="I604" i="49"/>
  <c r="H604" i="49"/>
  <c r="G604" i="49"/>
  <c r="BZ603" i="49"/>
  <c r="BY603" i="49"/>
  <c r="BX603" i="49"/>
  <c r="BW603" i="49"/>
  <c r="BV603" i="49"/>
  <c r="BU603" i="49"/>
  <c r="BT603" i="49"/>
  <c r="BS603" i="49"/>
  <c r="BR603" i="49"/>
  <c r="BQ603" i="49"/>
  <c r="BP603" i="49"/>
  <c r="BM603" i="49"/>
  <c r="BL603" i="49"/>
  <c r="BK603" i="49"/>
  <c r="BJ603" i="49"/>
  <c r="BI603" i="49"/>
  <c r="BH603" i="49"/>
  <c r="BG603" i="49"/>
  <c r="BF603" i="49"/>
  <c r="BE603" i="49"/>
  <c r="BD603" i="49"/>
  <c r="BC603" i="49"/>
  <c r="BA603" i="49"/>
  <c r="AZ603" i="49"/>
  <c r="AY603" i="49"/>
  <c r="AX603" i="49"/>
  <c r="AW603" i="49"/>
  <c r="AV603" i="49"/>
  <c r="AU603" i="49"/>
  <c r="AT603" i="49"/>
  <c r="AS603" i="49"/>
  <c r="AR603" i="49"/>
  <c r="AQ603" i="49"/>
  <c r="AN603" i="49"/>
  <c r="AM603" i="49"/>
  <c r="AL603" i="49"/>
  <c r="AK603" i="49"/>
  <c r="AJ603" i="49"/>
  <c r="AI603" i="49"/>
  <c r="AH603" i="49"/>
  <c r="AG603" i="49"/>
  <c r="AF603" i="49"/>
  <c r="AE603" i="49"/>
  <c r="AD603" i="49"/>
  <c r="AB603" i="49"/>
  <c r="AA603" i="49"/>
  <c r="Z603" i="49"/>
  <c r="Y603" i="49"/>
  <c r="X603" i="49"/>
  <c r="W603" i="49"/>
  <c r="V603" i="49"/>
  <c r="U603" i="49"/>
  <c r="T603" i="49"/>
  <c r="S603" i="49"/>
  <c r="R603" i="49"/>
  <c r="M603" i="49"/>
  <c r="L603" i="49"/>
  <c r="K603" i="49"/>
  <c r="I603" i="49"/>
  <c r="H603" i="49"/>
  <c r="G603" i="49"/>
  <c r="BZ602" i="49"/>
  <c r="BY602" i="49"/>
  <c r="BX602" i="49"/>
  <c r="BW602" i="49"/>
  <c r="BV602" i="49"/>
  <c r="BU602" i="49"/>
  <c r="BT602" i="49"/>
  <c r="BS602" i="49"/>
  <c r="BR602" i="49"/>
  <c r="BQ602" i="49"/>
  <c r="BP602" i="49"/>
  <c r="BM602" i="49"/>
  <c r="BL602" i="49"/>
  <c r="BK602" i="49"/>
  <c r="BJ602" i="49"/>
  <c r="BI602" i="49"/>
  <c r="BH602" i="49"/>
  <c r="BG602" i="49"/>
  <c r="BF602" i="49"/>
  <c r="BE602" i="49"/>
  <c r="BD602" i="49"/>
  <c r="BC602" i="49"/>
  <c r="BA602" i="49"/>
  <c r="AZ602" i="49"/>
  <c r="AY602" i="49"/>
  <c r="AX602" i="49"/>
  <c r="AW602" i="49"/>
  <c r="AV602" i="49"/>
  <c r="AU602" i="49"/>
  <c r="AT602" i="49"/>
  <c r="AS602" i="49"/>
  <c r="AR602" i="49"/>
  <c r="AQ602" i="49"/>
  <c r="AN602" i="49"/>
  <c r="AM602" i="49"/>
  <c r="AL602" i="49"/>
  <c r="AK602" i="49"/>
  <c r="AJ602" i="49"/>
  <c r="AI602" i="49"/>
  <c r="AH602" i="49"/>
  <c r="AG602" i="49"/>
  <c r="AF602" i="49"/>
  <c r="AE602" i="49"/>
  <c r="AD602" i="49"/>
  <c r="AB602" i="49"/>
  <c r="AA602" i="49"/>
  <c r="Z602" i="49"/>
  <c r="Y602" i="49"/>
  <c r="X602" i="49"/>
  <c r="W602" i="49"/>
  <c r="V602" i="49"/>
  <c r="U602" i="49"/>
  <c r="T602" i="49"/>
  <c r="S602" i="49"/>
  <c r="R602" i="49"/>
  <c r="M602" i="49"/>
  <c r="L602" i="49"/>
  <c r="K602" i="49"/>
  <c r="I602" i="49"/>
  <c r="H602" i="49"/>
  <c r="G602" i="49"/>
  <c r="BZ601" i="49"/>
  <c r="BY601" i="49"/>
  <c r="BX601" i="49"/>
  <c r="BW601" i="49"/>
  <c r="BV601" i="49"/>
  <c r="BU601" i="49"/>
  <c r="BT601" i="49"/>
  <c r="BS601" i="49"/>
  <c r="BR601" i="49"/>
  <c r="BQ601" i="49"/>
  <c r="BP601" i="49"/>
  <c r="BM601" i="49"/>
  <c r="BL601" i="49"/>
  <c r="BK601" i="49"/>
  <c r="BJ601" i="49"/>
  <c r="BI601" i="49"/>
  <c r="BH601" i="49"/>
  <c r="BG601" i="49"/>
  <c r="BF601" i="49"/>
  <c r="BE601" i="49"/>
  <c r="BD601" i="49"/>
  <c r="BC601" i="49"/>
  <c r="BA601" i="49"/>
  <c r="AZ601" i="49"/>
  <c r="AY601" i="49"/>
  <c r="AX601" i="49"/>
  <c r="AW601" i="49"/>
  <c r="AV601" i="49"/>
  <c r="AU601" i="49"/>
  <c r="AT601" i="49"/>
  <c r="AS601" i="49"/>
  <c r="AR601" i="49"/>
  <c r="AQ601" i="49"/>
  <c r="AN601" i="49"/>
  <c r="AM601" i="49"/>
  <c r="AL601" i="49"/>
  <c r="AK601" i="49"/>
  <c r="AJ601" i="49"/>
  <c r="AI601" i="49"/>
  <c r="AH601" i="49"/>
  <c r="AG601" i="49"/>
  <c r="AF601" i="49"/>
  <c r="AE601" i="49"/>
  <c r="AD601" i="49"/>
  <c r="AB601" i="49"/>
  <c r="AA601" i="49"/>
  <c r="Z601" i="49"/>
  <c r="Y601" i="49"/>
  <c r="X601" i="49"/>
  <c r="W601" i="49"/>
  <c r="V601" i="49"/>
  <c r="U601" i="49"/>
  <c r="T601" i="49"/>
  <c r="S601" i="49"/>
  <c r="R601" i="49"/>
  <c r="M601" i="49"/>
  <c r="L601" i="49"/>
  <c r="K601" i="49"/>
  <c r="I601" i="49"/>
  <c r="H601" i="49"/>
  <c r="G601" i="49"/>
  <c r="BZ600" i="49"/>
  <c r="BY600" i="49"/>
  <c r="BX600" i="49"/>
  <c r="BW600" i="49"/>
  <c r="BV600" i="49"/>
  <c r="BU600" i="49"/>
  <c r="BT600" i="49"/>
  <c r="BS600" i="49"/>
  <c r="BR600" i="49"/>
  <c r="BQ600" i="49"/>
  <c r="BP600" i="49"/>
  <c r="BM600" i="49"/>
  <c r="BL600" i="49"/>
  <c r="BK600" i="49"/>
  <c r="BJ600" i="49"/>
  <c r="BI600" i="49"/>
  <c r="BH600" i="49"/>
  <c r="BG600" i="49"/>
  <c r="BF600" i="49"/>
  <c r="BE600" i="49"/>
  <c r="BD600" i="49"/>
  <c r="BC600" i="49"/>
  <c r="BA600" i="49"/>
  <c r="AZ600" i="49"/>
  <c r="AY600" i="49"/>
  <c r="AX600" i="49"/>
  <c r="AW600" i="49"/>
  <c r="AV600" i="49"/>
  <c r="AU600" i="49"/>
  <c r="AT600" i="49"/>
  <c r="AS600" i="49"/>
  <c r="AR600" i="49"/>
  <c r="AQ600" i="49"/>
  <c r="AN600" i="49"/>
  <c r="AM600" i="49"/>
  <c r="AL600" i="49"/>
  <c r="AK600" i="49"/>
  <c r="AJ600" i="49"/>
  <c r="AI600" i="49"/>
  <c r="AH600" i="49"/>
  <c r="AG600" i="49"/>
  <c r="AF600" i="49"/>
  <c r="AE600" i="49"/>
  <c r="AD600" i="49"/>
  <c r="AB600" i="49"/>
  <c r="AA600" i="49"/>
  <c r="Z600" i="49"/>
  <c r="Y600" i="49"/>
  <c r="X600" i="49"/>
  <c r="W600" i="49"/>
  <c r="V600" i="49"/>
  <c r="U600" i="49"/>
  <c r="T600" i="49"/>
  <c r="S600" i="49"/>
  <c r="R600" i="49"/>
  <c r="M600" i="49"/>
  <c r="L600" i="49"/>
  <c r="K600" i="49"/>
  <c r="I600" i="49"/>
  <c r="H600" i="49"/>
  <c r="G600" i="49"/>
  <c r="BZ599" i="49"/>
  <c r="BY599" i="49"/>
  <c r="BX599" i="49"/>
  <c r="BW599" i="49"/>
  <c r="BV599" i="49"/>
  <c r="BU599" i="49"/>
  <c r="BT599" i="49"/>
  <c r="BS599" i="49"/>
  <c r="BR599" i="49"/>
  <c r="BQ599" i="49"/>
  <c r="BP599" i="49"/>
  <c r="BM599" i="49"/>
  <c r="BL599" i="49"/>
  <c r="BK599" i="49"/>
  <c r="BJ599" i="49"/>
  <c r="BI599" i="49"/>
  <c r="BH599" i="49"/>
  <c r="BG599" i="49"/>
  <c r="BF599" i="49"/>
  <c r="BE599" i="49"/>
  <c r="BD599" i="49"/>
  <c r="BC599" i="49"/>
  <c r="BA599" i="49"/>
  <c r="AZ599" i="49"/>
  <c r="AY599" i="49"/>
  <c r="AX599" i="49"/>
  <c r="AW599" i="49"/>
  <c r="AV599" i="49"/>
  <c r="AU599" i="49"/>
  <c r="AT599" i="49"/>
  <c r="AS599" i="49"/>
  <c r="AR599" i="49"/>
  <c r="AQ599" i="49"/>
  <c r="AN599" i="49"/>
  <c r="AM599" i="49"/>
  <c r="AL599" i="49"/>
  <c r="AK599" i="49"/>
  <c r="AJ599" i="49"/>
  <c r="AI599" i="49"/>
  <c r="AH599" i="49"/>
  <c r="AG599" i="49"/>
  <c r="AF599" i="49"/>
  <c r="AE599" i="49"/>
  <c r="AD599" i="49"/>
  <c r="AB599" i="49"/>
  <c r="AA599" i="49"/>
  <c r="Z599" i="49"/>
  <c r="Y599" i="49"/>
  <c r="X599" i="49"/>
  <c r="W599" i="49"/>
  <c r="V599" i="49"/>
  <c r="U599" i="49"/>
  <c r="T599" i="49"/>
  <c r="S599" i="49"/>
  <c r="R599" i="49"/>
  <c r="M599" i="49"/>
  <c r="L599" i="49"/>
  <c r="K599" i="49"/>
  <c r="I599" i="49"/>
  <c r="H599" i="49"/>
  <c r="G599" i="49"/>
  <c r="BZ598" i="49"/>
  <c r="BY598" i="49"/>
  <c r="BX598" i="49"/>
  <c r="BW598" i="49"/>
  <c r="BV598" i="49"/>
  <c r="BU598" i="49"/>
  <c r="BT598" i="49"/>
  <c r="BS598" i="49"/>
  <c r="BR598" i="49"/>
  <c r="BQ598" i="49"/>
  <c r="BP598" i="49"/>
  <c r="BM598" i="49"/>
  <c r="BL598" i="49"/>
  <c r="BK598" i="49"/>
  <c r="BJ598" i="49"/>
  <c r="BI598" i="49"/>
  <c r="BH598" i="49"/>
  <c r="BG598" i="49"/>
  <c r="BF598" i="49"/>
  <c r="BE598" i="49"/>
  <c r="BD598" i="49"/>
  <c r="BC598" i="49"/>
  <c r="BA598" i="49"/>
  <c r="AZ598" i="49"/>
  <c r="AY598" i="49"/>
  <c r="AX598" i="49"/>
  <c r="AW598" i="49"/>
  <c r="AV598" i="49"/>
  <c r="AU598" i="49"/>
  <c r="AT598" i="49"/>
  <c r="AS598" i="49"/>
  <c r="AR598" i="49"/>
  <c r="AQ598" i="49"/>
  <c r="AN598" i="49"/>
  <c r="AM598" i="49"/>
  <c r="AL598" i="49"/>
  <c r="AK598" i="49"/>
  <c r="AJ598" i="49"/>
  <c r="AI598" i="49"/>
  <c r="AH598" i="49"/>
  <c r="AG598" i="49"/>
  <c r="AF598" i="49"/>
  <c r="AE598" i="49"/>
  <c r="AD598" i="49"/>
  <c r="AB598" i="49"/>
  <c r="AA598" i="49"/>
  <c r="Z598" i="49"/>
  <c r="Y598" i="49"/>
  <c r="X598" i="49"/>
  <c r="W598" i="49"/>
  <c r="V598" i="49"/>
  <c r="U598" i="49"/>
  <c r="T598" i="49"/>
  <c r="S598" i="49"/>
  <c r="R598" i="49"/>
  <c r="M598" i="49"/>
  <c r="L598" i="49"/>
  <c r="K598" i="49"/>
  <c r="I598" i="49"/>
  <c r="H598" i="49"/>
  <c r="G598" i="49"/>
  <c r="BZ597" i="49"/>
  <c r="BY597" i="49"/>
  <c r="BX597" i="49"/>
  <c r="BW597" i="49"/>
  <c r="BV597" i="49"/>
  <c r="BU597" i="49"/>
  <c r="BT597" i="49"/>
  <c r="BS597" i="49"/>
  <c r="BR597" i="49"/>
  <c r="BQ597" i="49"/>
  <c r="BP597" i="49"/>
  <c r="BM597" i="49"/>
  <c r="BL597" i="49"/>
  <c r="BK597" i="49"/>
  <c r="BJ597" i="49"/>
  <c r="BI597" i="49"/>
  <c r="BH597" i="49"/>
  <c r="BG597" i="49"/>
  <c r="BF597" i="49"/>
  <c r="BE597" i="49"/>
  <c r="BD597" i="49"/>
  <c r="BC597" i="49"/>
  <c r="BA597" i="49"/>
  <c r="AZ597" i="49"/>
  <c r="AY597" i="49"/>
  <c r="AX597" i="49"/>
  <c r="AW597" i="49"/>
  <c r="AV597" i="49"/>
  <c r="AU597" i="49"/>
  <c r="AT597" i="49"/>
  <c r="AS597" i="49"/>
  <c r="AR597" i="49"/>
  <c r="AQ597" i="49"/>
  <c r="AN597" i="49"/>
  <c r="AM597" i="49"/>
  <c r="AL597" i="49"/>
  <c r="AK597" i="49"/>
  <c r="AJ597" i="49"/>
  <c r="AI597" i="49"/>
  <c r="AH597" i="49"/>
  <c r="AG597" i="49"/>
  <c r="AF597" i="49"/>
  <c r="AE597" i="49"/>
  <c r="AD597" i="49"/>
  <c r="AB597" i="49"/>
  <c r="AA597" i="49"/>
  <c r="Z597" i="49"/>
  <c r="Y597" i="49"/>
  <c r="X597" i="49"/>
  <c r="W597" i="49"/>
  <c r="V597" i="49"/>
  <c r="U597" i="49"/>
  <c r="T597" i="49"/>
  <c r="S597" i="49"/>
  <c r="R597" i="49"/>
  <c r="M597" i="49"/>
  <c r="L597" i="49"/>
  <c r="K597" i="49"/>
  <c r="I597" i="49"/>
  <c r="H597" i="49"/>
  <c r="G597" i="49"/>
  <c r="BZ596" i="49"/>
  <c r="BY596" i="49"/>
  <c r="BX596" i="49"/>
  <c r="BW596" i="49"/>
  <c r="BV596" i="49"/>
  <c r="BU596" i="49"/>
  <c r="BT596" i="49"/>
  <c r="BS596" i="49"/>
  <c r="BR596" i="49"/>
  <c r="BQ596" i="49"/>
  <c r="BP596" i="49"/>
  <c r="BM596" i="49"/>
  <c r="BL596" i="49"/>
  <c r="BK596" i="49"/>
  <c r="BJ596" i="49"/>
  <c r="BI596" i="49"/>
  <c r="BH596" i="49"/>
  <c r="BG596" i="49"/>
  <c r="BF596" i="49"/>
  <c r="BE596" i="49"/>
  <c r="BD596" i="49"/>
  <c r="BC596" i="49"/>
  <c r="BA596" i="49"/>
  <c r="AZ596" i="49"/>
  <c r="AY596" i="49"/>
  <c r="AX596" i="49"/>
  <c r="AW596" i="49"/>
  <c r="AV596" i="49"/>
  <c r="AU596" i="49"/>
  <c r="AT596" i="49"/>
  <c r="AS596" i="49"/>
  <c r="AR596" i="49"/>
  <c r="AQ596" i="49"/>
  <c r="AN596" i="49"/>
  <c r="AM596" i="49"/>
  <c r="AL596" i="49"/>
  <c r="AK596" i="49"/>
  <c r="AJ596" i="49"/>
  <c r="AI596" i="49"/>
  <c r="AH596" i="49"/>
  <c r="AG596" i="49"/>
  <c r="AF596" i="49"/>
  <c r="AE596" i="49"/>
  <c r="AD596" i="49"/>
  <c r="AB596" i="49"/>
  <c r="AA596" i="49"/>
  <c r="Z596" i="49"/>
  <c r="Y596" i="49"/>
  <c r="X596" i="49"/>
  <c r="W596" i="49"/>
  <c r="V596" i="49"/>
  <c r="U596" i="49"/>
  <c r="T596" i="49"/>
  <c r="S596" i="49"/>
  <c r="R596" i="49"/>
  <c r="M596" i="49"/>
  <c r="L596" i="49"/>
  <c r="K596" i="49"/>
  <c r="I596" i="49"/>
  <c r="H596" i="49"/>
  <c r="G596" i="49"/>
  <c r="BZ595" i="49"/>
  <c r="BY595" i="49"/>
  <c r="BX595" i="49"/>
  <c r="BW595" i="49"/>
  <c r="BV595" i="49"/>
  <c r="BU595" i="49"/>
  <c r="BT595" i="49"/>
  <c r="BS595" i="49"/>
  <c r="BR595" i="49"/>
  <c r="BQ595" i="49"/>
  <c r="BP595" i="49"/>
  <c r="BM595" i="49"/>
  <c r="BL595" i="49"/>
  <c r="BK595" i="49"/>
  <c r="BJ595" i="49"/>
  <c r="BI595" i="49"/>
  <c r="BH595" i="49"/>
  <c r="BG595" i="49"/>
  <c r="BF595" i="49"/>
  <c r="BE595" i="49"/>
  <c r="BD595" i="49"/>
  <c r="BC595" i="49"/>
  <c r="BA595" i="49"/>
  <c r="AZ595" i="49"/>
  <c r="AY595" i="49"/>
  <c r="AX595" i="49"/>
  <c r="AW595" i="49"/>
  <c r="AV595" i="49"/>
  <c r="AU595" i="49"/>
  <c r="AT595" i="49"/>
  <c r="AS595" i="49"/>
  <c r="AR595" i="49"/>
  <c r="AQ595" i="49"/>
  <c r="AN595" i="49"/>
  <c r="AM595" i="49"/>
  <c r="AL595" i="49"/>
  <c r="AK595" i="49"/>
  <c r="AJ595" i="49"/>
  <c r="AI595" i="49"/>
  <c r="AH595" i="49"/>
  <c r="AG595" i="49"/>
  <c r="AF595" i="49"/>
  <c r="AE595" i="49"/>
  <c r="AD595" i="49"/>
  <c r="AB595" i="49"/>
  <c r="AA595" i="49"/>
  <c r="Z595" i="49"/>
  <c r="Y595" i="49"/>
  <c r="X595" i="49"/>
  <c r="W595" i="49"/>
  <c r="V595" i="49"/>
  <c r="U595" i="49"/>
  <c r="T595" i="49"/>
  <c r="S595" i="49"/>
  <c r="R595" i="49"/>
  <c r="M595" i="49"/>
  <c r="L595" i="49"/>
  <c r="K595" i="49"/>
  <c r="I595" i="49"/>
  <c r="H595" i="49"/>
  <c r="G595" i="49"/>
  <c r="BZ594" i="49"/>
  <c r="BY594" i="49"/>
  <c r="BX594" i="49"/>
  <c r="BW594" i="49"/>
  <c r="BV594" i="49"/>
  <c r="BU594" i="49"/>
  <c r="BT594" i="49"/>
  <c r="BS594" i="49"/>
  <c r="BR594" i="49"/>
  <c r="BQ594" i="49"/>
  <c r="BP594" i="49"/>
  <c r="BM594" i="49"/>
  <c r="BL594" i="49"/>
  <c r="BK594" i="49"/>
  <c r="BJ594" i="49"/>
  <c r="BI594" i="49"/>
  <c r="BH594" i="49"/>
  <c r="BG594" i="49"/>
  <c r="BF594" i="49"/>
  <c r="BE594" i="49"/>
  <c r="BD594" i="49"/>
  <c r="BC594" i="49"/>
  <c r="BA594" i="49"/>
  <c r="AZ594" i="49"/>
  <c r="AY594" i="49"/>
  <c r="AX594" i="49"/>
  <c r="AW594" i="49"/>
  <c r="AV594" i="49"/>
  <c r="AU594" i="49"/>
  <c r="AT594" i="49"/>
  <c r="AS594" i="49"/>
  <c r="AR594" i="49"/>
  <c r="AQ594" i="49"/>
  <c r="AN594" i="49"/>
  <c r="AM594" i="49"/>
  <c r="AL594" i="49"/>
  <c r="AK594" i="49"/>
  <c r="AJ594" i="49"/>
  <c r="AI594" i="49"/>
  <c r="AH594" i="49"/>
  <c r="AG594" i="49"/>
  <c r="AF594" i="49"/>
  <c r="AE594" i="49"/>
  <c r="AD594" i="49"/>
  <c r="AB594" i="49"/>
  <c r="AA594" i="49"/>
  <c r="Z594" i="49"/>
  <c r="Y594" i="49"/>
  <c r="X594" i="49"/>
  <c r="W594" i="49"/>
  <c r="V594" i="49"/>
  <c r="U594" i="49"/>
  <c r="T594" i="49"/>
  <c r="S594" i="49"/>
  <c r="R594" i="49"/>
  <c r="M594" i="49"/>
  <c r="L594" i="49"/>
  <c r="K594" i="49"/>
  <c r="I594" i="49"/>
  <c r="H594" i="49"/>
  <c r="G594" i="49"/>
  <c r="BZ593" i="49"/>
  <c r="BY593" i="49"/>
  <c r="BX593" i="49"/>
  <c r="BW593" i="49"/>
  <c r="BV593" i="49"/>
  <c r="BU593" i="49"/>
  <c r="BT593" i="49"/>
  <c r="BS593" i="49"/>
  <c r="BR593" i="49"/>
  <c r="BQ593" i="49"/>
  <c r="BP593" i="49"/>
  <c r="BM593" i="49"/>
  <c r="BL593" i="49"/>
  <c r="BK593" i="49"/>
  <c r="BJ593" i="49"/>
  <c r="BI593" i="49"/>
  <c r="BH593" i="49"/>
  <c r="BG593" i="49"/>
  <c r="BF593" i="49"/>
  <c r="BE593" i="49"/>
  <c r="BD593" i="49"/>
  <c r="BC593" i="49"/>
  <c r="BA593" i="49"/>
  <c r="AZ593" i="49"/>
  <c r="AY593" i="49"/>
  <c r="AX593" i="49"/>
  <c r="AW593" i="49"/>
  <c r="AV593" i="49"/>
  <c r="AU593" i="49"/>
  <c r="AT593" i="49"/>
  <c r="AS593" i="49"/>
  <c r="AR593" i="49"/>
  <c r="AQ593" i="49"/>
  <c r="AN593" i="49"/>
  <c r="AM593" i="49"/>
  <c r="AL593" i="49"/>
  <c r="AK593" i="49"/>
  <c r="AJ593" i="49"/>
  <c r="AI593" i="49"/>
  <c r="AH593" i="49"/>
  <c r="AG593" i="49"/>
  <c r="AF593" i="49"/>
  <c r="AE593" i="49"/>
  <c r="AD593" i="49"/>
  <c r="AB593" i="49"/>
  <c r="AA593" i="49"/>
  <c r="Z593" i="49"/>
  <c r="Y593" i="49"/>
  <c r="X593" i="49"/>
  <c r="W593" i="49"/>
  <c r="V593" i="49"/>
  <c r="U593" i="49"/>
  <c r="T593" i="49"/>
  <c r="S593" i="49"/>
  <c r="R593" i="49"/>
  <c r="M593" i="49"/>
  <c r="L593" i="49"/>
  <c r="K593" i="49"/>
  <c r="I593" i="49"/>
  <c r="H593" i="49"/>
  <c r="G593" i="49"/>
  <c r="BZ592" i="49"/>
  <c r="BY592" i="49"/>
  <c r="BX592" i="49"/>
  <c r="BW592" i="49"/>
  <c r="BV592" i="49"/>
  <c r="BU592" i="49"/>
  <c r="BT592" i="49"/>
  <c r="BS592" i="49"/>
  <c r="BR592" i="49"/>
  <c r="BQ592" i="49"/>
  <c r="BP592" i="49"/>
  <c r="BM592" i="49"/>
  <c r="BL592" i="49"/>
  <c r="BK592" i="49"/>
  <c r="BJ592" i="49"/>
  <c r="BI592" i="49"/>
  <c r="BH592" i="49"/>
  <c r="BG592" i="49"/>
  <c r="BF592" i="49"/>
  <c r="BE592" i="49"/>
  <c r="BD592" i="49"/>
  <c r="BC592" i="49"/>
  <c r="BA592" i="49"/>
  <c r="AZ592" i="49"/>
  <c r="AY592" i="49"/>
  <c r="AX592" i="49"/>
  <c r="AW592" i="49"/>
  <c r="AV592" i="49"/>
  <c r="AU592" i="49"/>
  <c r="AT592" i="49"/>
  <c r="AS592" i="49"/>
  <c r="AR592" i="49"/>
  <c r="AQ592" i="49"/>
  <c r="AN592" i="49"/>
  <c r="AM592" i="49"/>
  <c r="AL592" i="49"/>
  <c r="AK592" i="49"/>
  <c r="AJ592" i="49"/>
  <c r="AI592" i="49"/>
  <c r="AH592" i="49"/>
  <c r="AG592" i="49"/>
  <c r="AF592" i="49"/>
  <c r="AE592" i="49"/>
  <c r="AD592" i="49"/>
  <c r="AB592" i="49"/>
  <c r="AA592" i="49"/>
  <c r="Z592" i="49"/>
  <c r="Y592" i="49"/>
  <c r="X592" i="49"/>
  <c r="W592" i="49"/>
  <c r="V592" i="49"/>
  <c r="U592" i="49"/>
  <c r="T592" i="49"/>
  <c r="S592" i="49"/>
  <c r="R592" i="49"/>
  <c r="M592" i="49"/>
  <c r="L592" i="49"/>
  <c r="K592" i="49"/>
  <c r="I592" i="49"/>
  <c r="H592" i="49"/>
  <c r="G592" i="49"/>
  <c r="BZ591" i="49"/>
  <c r="BY591" i="49"/>
  <c r="BX591" i="49"/>
  <c r="BW591" i="49"/>
  <c r="BV591" i="49"/>
  <c r="BU591" i="49"/>
  <c r="BT591" i="49"/>
  <c r="BS591" i="49"/>
  <c r="BR591" i="49"/>
  <c r="BQ591" i="49"/>
  <c r="BP591" i="49"/>
  <c r="BM591" i="49"/>
  <c r="BL591" i="49"/>
  <c r="BK591" i="49"/>
  <c r="BJ591" i="49"/>
  <c r="BI591" i="49"/>
  <c r="BH591" i="49"/>
  <c r="BG591" i="49"/>
  <c r="BF591" i="49"/>
  <c r="BE591" i="49"/>
  <c r="BD591" i="49"/>
  <c r="BC591" i="49"/>
  <c r="BA591" i="49"/>
  <c r="AZ591" i="49"/>
  <c r="AY591" i="49"/>
  <c r="AX591" i="49"/>
  <c r="AW591" i="49"/>
  <c r="AV591" i="49"/>
  <c r="AU591" i="49"/>
  <c r="AT591" i="49"/>
  <c r="AS591" i="49"/>
  <c r="AR591" i="49"/>
  <c r="AQ591" i="49"/>
  <c r="AN591" i="49"/>
  <c r="AM591" i="49"/>
  <c r="AL591" i="49"/>
  <c r="AK591" i="49"/>
  <c r="AJ591" i="49"/>
  <c r="AI591" i="49"/>
  <c r="AH591" i="49"/>
  <c r="AG591" i="49"/>
  <c r="AF591" i="49"/>
  <c r="AE591" i="49"/>
  <c r="AD591" i="49"/>
  <c r="AB591" i="49"/>
  <c r="AA591" i="49"/>
  <c r="Z591" i="49"/>
  <c r="Y591" i="49"/>
  <c r="X591" i="49"/>
  <c r="W591" i="49"/>
  <c r="V591" i="49"/>
  <c r="U591" i="49"/>
  <c r="T591" i="49"/>
  <c r="S591" i="49"/>
  <c r="R591" i="49"/>
  <c r="M591" i="49"/>
  <c r="L591" i="49"/>
  <c r="K591" i="49"/>
  <c r="I591" i="49"/>
  <c r="H591" i="49"/>
  <c r="G591" i="49"/>
  <c r="BZ590" i="49"/>
  <c r="BY590" i="49"/>
  <c r="BX590" i="49"/>
  <c r="BW590" i="49"/>
  <c r="BV590" i="49"/>
  <c r="BU590" i="49"/>
  <c r="BT590" i="49"/>
  <c r="BS590" i="49"/>
  <c r="BR590" i="49"/>
  <c r="BQ590" i="49"/>
  <c r="BP590" i="49"/>
  <c r="BM590" i="49"/>
  <c r="BL590" i="49"/>
  <c r="BK590" i="49"/>
  <c r="BJ590" i="49"/>
  <c r="BI590" i="49"/>
  <c r="BH590" i="49"/>
  <c r="BG590" i="49"/>
  <c r="BF590" i="49"/>
  <c r="BE590" i="49"/>
  <c r="BD590" i="49"/>
  <c r="BC590" i="49"/>
  <c r="BA590" i="49"/>
  <c r="AZ590" i="49"/>
  <c r="AY590" i="49"/>
  <c r="AX590" i="49"/>
  <c r="AW590" i="49"/>
  <c r="AV590" i="49"/>
  <c r="AU590" i="49"/>
  <c r="AT590" i="49"/>
  <c r="AS590" i="49"/>
  <c r="AR590" i="49"/>
  <c r="AQ590" i="49"/>
  <c r="AN590" i="49"/>
  <c r="AM590" i="49"/>
  <c r="AL590" i="49"/>
  <c r="AK590" i="49"/>
  <c r="AJ590" i="49"/>
  <c r="AI590" i="49"/>
  <c r="AH590" i="49"/>
  <c r="AG590" i="49"/>
  <c r="AF590" i="49"/>
  <c r="AE590" i="49"/>
  <c r="AD590" i="49"/>
  <c r="AB590" i="49"/>
  <c r="AA590" i="49"/>
  <c r="Z590" i="49"/>
  <c r="Y590" i="49"/>
  <c r="X590" i="49"/>
  <c r="W590" i="49"/>
  <c r="V590" i="49"/>
  <c r="U590" i="49"/>
  <c r="T590" i="49"/>
  <c r="S590" i="49"/>
  <c r="R590" i="49"/>
  <c r="M590" i="49"/>
  <c r="L590" i="49"/>
  <c r="K590" i="49"/>
  <c r="I590" i="49"/>
  <c r="H590" i="49"/>
  <c r="G590" i="49"/>
  <c r="BZ589" i="49"/>
  <c r="BY589" i="49"/>
  <c r="BX589" i="49"/>
  <c r="BW589" i="49"/>
  <c r="BV589" i="49"/>
  <c r="BU589" i="49"/>
  <c r="BT589" i="49"/>
  <c r="BS589" i="49"/>
  <c r="BR589" i="49"/>
  <c r="BQ589" i="49"/>
  <c r="BP589" i="49"/>
  <c r="BM589" i="49"/>
  <c r="BL589" i="49"/>
  <c r="BK589" i="49"/>
  <c r="BJ589" i="49"/>
  <c r="BI589" i="49"/>
  <c r="BH589" i="49"/>
  <c r="BG589" i="49"/>
  <c r="BF589" i="49"/>
  <c r="BE589" i="49"/>
  <c r="BD589" i="49"/>
  <c r="BC589" i="49"/>
  <c r="BA589" i="49"/>
  <c r="AZ589" i="49"/>
  <c r="AY589" i="49"/>
  <c r="AX589" i="49"/>
  <c r="AW589" i="49"/>
  <c r="AV589" i="49"/>
  <c r="AU589" i="49"/>
  <c r="AT589" i="49"/>
  <c r="AS589" i="49"/>
  <c r="AR589" i="49"/>
  <c r="AQ589" i="49"/>
  <c r="AN589" i="49"/>
  <c r="AM589" i="49"/>
  <c r="AL589" i="49"/>
  <c r="AK589" i="49"/>
  <c r="AJ589" i="49"/>
  <c r="AI589" i="49"/>
  <c r="AH589" i="49"/>
  <c r="AG589" i="49"/>
  <c r="AF589" i="49"/>
  <c r="AE589" i="49"/>
  <c r="AD589" i="49"/>
  <c r="AB589" i="49"/>
  <c r="AA589" i="49"/>
  <c r="Z589" i="49"/>
  <c r="Y589" i="49"/>
  <c r="X589" i="49"/>
  <c r="W589" i="49"/>
  <c r="V589" i="49"/>
  <c r="U589" i="49"/>
  <c r="T589" i="49"/>
  <c r="S589" i="49"/>
  <c r="R589" i="49"/>
  <c r="M589" i="49"/>
  <c r="L589" i="49"/>
  <c r="K589" i="49"/>
  <c r="I589" i="49"/>
  <c r="H589" i="49"/>
  <c r="G589" i="49"/>
  <c r="BZ588" i="49"/>
  <c r="BY588" i="49"/>
  <c r="BX588" i="49"/>
  <c r="BW588" i="49"/>
  <c r="BV588" i="49"/>
  <c r="BU588" i="49"/>
  <c r="BT588" i="49"/>
  <c r="BS588" i="49"/>
  <c r="BR588" i="49"/>
  <c r="BQ588" i="49"/>
  <c r="BP588" i="49"/>
  <c r="BM588" i="49"/>
  <c r="BL588" i="49"/>
  <c r="BK588" i="49"/>
  <c r="BJ588" i="49"/>
  <c r="BI588" i="49"/>
  <c r="BH588" i="49"/>
  <c r="BG588" i="49"/>
  <c r="BF588" i="49"/>
  <c r="BE588" i="49"/>
  <c r="BD588" i="49"/>
  <c r="BC588" i="49"/>
  <c r="BA588" i="49"/>
  <c r="AZ588" i="49"/>
  <c r="AY588" i="49"/>
  <c r="AX588" i="49"/>
  <c r="AW588" i="49"/>
  <c r="AV588" i="49"/>
  <c r="AU588" i="49"/>
  <c r="AT588" i="49"/>
  <c r="AS588" i="49"/>
  <c r="AR588" i="49"/>
  <c r="AQ588" i="49"/>
  <c r="AN588" i="49"/>
  <c r="AM588" i="49"/>
  <c r="AL588" i="49"/>
  <c r="AK588" i="49"/>
  <c r="AJ588" i="49"/>
  <c r="AI588" i="49"/>
  <c r="AH588" i="49"/>
  <c r="AG588" i="49"/>
  <c r="AF588" i="49"/>
  <c r="AE588" i="49"/>
  <c r="AD588" i="49"/>
  <c r="AB588" i="49"/>
  <c r="AA588" i="49"/>
  <c r="Z588" i="49"/>
  <c r="Y588" i="49"/>
  <c r="X588" i="49"/>
  <c r="W588" i="49"/>
  <c r="V588" i="49"/>
  <c r="U588" i="49"/>
  <c r="T588" i="49"/>
  <c r="S588" i="49"/>
  <c r="R588" i="49"/>
  <c r="M588" i="49"/>
  <c r="L588" i="49"/>
  <c r="K588" i="49"/>
  <c r="I588" i="49"/>
  <c r="H588" i="49"/>
  <c r="G588" i="49"/>
  <c r="BZ587" i="49"/>
  <c r="BY587" i="49"/>
  <c r="BX587" i="49"/>
  <c r="BW587" i="49"/>
  <c r="BV587" i="49"/>
  <c r="BU587" i="49"/>
  <c r="BT587" i="49"/>
  <c r="BS587" i="49"/>
  <c r="BR587" i="49"/>
  <c r="BQ587" i="49"/>
  <c r="BP587" i="49"/>
  <c r="BM587" i="49"/>
  <c r="BL587" i="49"/>
  <c r="BK587" i="49"/>
  <c r="BJ587" i="49"/>
  <c r="BI587" i="49"/>
  <c r="BH587" i="49"/>
  <c r="BG587" i="49"/>
  <c r="BF587" i="49"/>
  <c r="BE587" i="49"/>
  <c r="BD587" i="49"/>
  <c r="BC587" i="49"/>
  <c r="BA587" i="49"/>
  <c r="AZ587" i="49"/>
  <c r="AY587" i="49"/>
  <c r="AX587" i="49"/>
  <c r="AW587" i="49"/>
  <c r="AV587" i="49"/>
  <c r="AU587" i="49"/>
  <c r="AT587" i="49"/>
  <c r="AS587" i="49"/>
  <c r="AR587" i="49"/>
  <c r="AQ587" i="49"/>
  <c r="AN587" i="49"/>
  <c r="AM587" i="49"/>
  <c r="AL587" i="49"/>
  <c r="AK587" i="49"/>
  <c r="AJ587" i="49"/>
  <c r="AI587" i="49"/>
  <c r="AH587" i="49"/>
  <c r="AG587" i="49"/>
  <c r="AF587" i="49"/>
  <c r="AE587" i="49"/>
  <c r="AD587" i="49"/>
  <c r="AB587" i="49"/>
  <c r="AA587" i="49"/>
  <c r="Z587" i="49"/>
  <c r="Y587" i="49"/>
  <c r="X587" i="49"/>
  <c r="W587" i="49"/>
  <c r="V587" i="49"/>
  <c r="U587" i="49"/>
  <c r="T587" i="49"/>
  <c r="S587" i="49"/>
  <c r="R587" i="49"/>
  <c r="M587" i="49"/>
  <c r="L587" i="49"/>
  <c r="K587" i="49"/>
  <c r="I587" i="49"/>
  <c r="H587" i="49"/>
  <c r="G587" i="49"/>
  <c r="BZ586" i="49"/>
  <c r="BY586" i="49"/>
  <c r="BX586" i="49"/>
  <c r="BW586" i="49"/>
  <c r="BV586" i="49"/>
  <c r="BU586" i="49"/>
  <c r="BT586" i="49"/>
  <c r="BS586" i="49"/>
  <c r="BR586" i="49"/>
  <c r="BQ586" i="49"/>
  <c r="BP586" i="49"/>
  <c r="BM586" i="49"/>
  <c r="BL586" i="49"/>
  <c r="BK586" i="49"/>
  <c r="BJ586" i="49"/>
  <c r="BI586" i="49"/>
  <c r="BH586" i="49"/>
  <c r="BG586" i="49"/>
  <c r="BF586" i="49"/>
  <c r="BE586" i="49"/>
  <c r="BD586" i="49"/>
  <c r="BC586" i="49"/>
  <c r="BA586" i="49"/>
  <c r="AZ586" i="49"/>
  <c r="AY586" i="49"/>
  <c r="AX586" i="49"/>
  <c r="AW586" i="49"/>
  <c r="AV586" i="49"/>
  <c r="AU586" i="49"/>
  <c r="AT586" i="49"/>
  <c r="AS586" i="49"/>
  <c r="AR586" i="49"/>
  <c r="AQ586" i="49"/>
  <c r="AN586" i="49"/>
  <c r="AM586" i="49"/>
  <c r="AL586" i="49"/>
  <c r="AK586" i="49"/>
  <c r="AJ586" i="49"/>
  <c r="AI586" i="49"/>
  <c r="AH586" i="49"/>
  <c r="AG586" i="49"/>
  <c r="AF586" i="49"/>
  <c r="AE586" i="49"/>
  <c r="AD586" i="49"/>
  <c r="AB586" i="49"/>
  <c r="AA586" i="49"/>
  <c r="Z586" i="49"/>
  <c r="Y586" i="49"/>
  <c r="X586" i="49"/>
  <c r="W586" i="49"/>
  <c r="V586" i="49"/>
  <c r="U586" i="49"/>
  <c r="T586" i="49"/>
  <c r="S586" i="49"/>
  <c r="R586" i="49"/>
  <c r="M586" i="49"/>
  <c r="L586" i="49"/>
  <c r="K586" i="49"/>
  <c r="I586" i="49"/>
  <c r="H586" i="49"/>
  <c r="G586" i="49"/>
  <c r="BZ585" i="49"/>
  <c r="BY585" i="49"/>
  <c r="BX585" i="49"/>
  <c r="BW585" i="49"/>
  <c r="BV585" i="49"/>
  <c r="BU585" i="49"/>
  <c r="BT585" i="49"/>
  <c r="BS585" i="49"/>
  <c r="BR585" i="49"/>
  <c r="BQ585" i="49"/>
  <c r="BP585" i="49"/>
  <c r="BM585" i="49"/>
  <c r="BL585" i="49"/>
  <c r="BK585" i="49"/>
  <c r="BJ585" i="49"/>
  <c r="BI585" i="49"/>
  <c r="BH585" i="49"/>
  <c r="BG585" i="49"/>
  <c r="BF585" i="49"/>
  <c r="BE585" i="49"/>
  <c r="BD585" i="49"/>
  <c r="BC585" i="49"/>
  <c r="BA585" i="49"/>
  <c r="AZ585" i="49"/>
  <c r="AY585" i="49"/>
  <c r="AX585" i="49"/>
  <c r="AW585" i="49"/>
  <c r="AV585" i="49"/>
  <c r="AU585" i="49"/>
  <c r="AT585" i="49"/>
  <c r="AS585" i="49"/>
  <c r="AR585" i="49"/>
  <c r="AQ585" i="49"/>
  <c r="AN585" i="49"/>
  <c r="AM585" i="49"/>
  <c r="AL585" i="49"/>
  <c r="AK585" i="49"/>
  <c r="AJ585" i="49"/>
  <c r="AI585" i="49"/>
  <c r="AH585" i="49"/>
  <c r="AG585" i="49"/>
  <c r="AF585" i="49"/>
  <c r="AE585" i="49"/>
  <c r="AD585" i="49"/>
  <c r="AB585" i="49"/>
  <c r="AA585" i="49"/>
  <c r="Z585" i="49"/>
  <c r="Y585" i="49"/>
  <c r="X585" i="49"/>
  <c r="W585" i="49"/>
  <c r="V585" i="49"/>
  <c r="U585" i="49"/>
  <c r="T585" i="49"/>
  <c r="S585" i="49"/>
  <c r="R585" i="49"/>
  <c r="M585" i="49"/>
  <c r="L585" i="49"/>
  <c r="K585" i="49"/>
  <c r="I585" i="49"/>
  <c r="H585" i="49"/>
  <c r="G585" i="49"/>
  <c r="BZ584" i="49"/>
  <c r="BY584" i="49"/>
  <c r="BX584" i="49"/>
  <c r="BW584" i="49"/>
  <c r="BV584" i="49"/>
  <c r="BU584" i="49"/>
  <c r="BT584" i="49"/>
  <c r="BS584" i="49"/>
  <c r="BR584" i="49"/>
  <c r="BQ584" i="49"/>
  <c r="BP584" i="49"/>
  <c r="BM584" i="49"/>
  <c r="BL584" i="49"/>
  <c r="BK584" i="49"/>
  <c r="BJ584" i="49"/>
  <c r="BI584" i="49"/>
  <c r="BH584" i="49"/>
  <c r="BG584" i="49"/>
  <c r="BF584" i="49"/>
  <c r="BE584" i="49"/>
  <c r="BD584" i="49"/>
  <c r="BC584" i="49"/>
  <c r="BA584" i="49"/>
  <c r="AZ584" i="49"/>
  <c r="AY584" i="49"/>
  <c r="AX584" i="49"/>
  <c r="AW584" i="49"/>
  <c r="AV584" i="49"/>
  <c r="AU584" i="49"/>
  <c r="AT584" i="49"/>
  <c r="AS584" i="49"/>
  <c r="AR584" i="49"/>
  <c r="AQ584" i="49"/>
  <c r="AN584" i="49"/>
  <c r="AM584" i="49"/>
  <c r="AL584" i="49"/>
  <c r="AK584" i="49"/>
  <c r="AJ584" i="49"/>
  <c r="AI584" i="49"/>
  <c r="AH584" i="49"/>
  <c r="AG584" i="49"/>
  <c r="AF584" i="49"/>
  <c r="AE584" i="49"/>
  <c r="AD584" i="49"/>
  <c r="AB584" i="49"/>
  <c r="AA584" i="49"/>
  <c r="Z584" i="49"/>
  <c r="Y584" i="49"/>
  <c r="X584" i="49"/>
  <c r="W584" i="49"/>
  <c r="V584" i="49"/>
  <c r="U584" i="49"/>
  <c r="T584" i="49"/>
  <c r="S584" i="49"/>
  <c r="R584" i="49"/>
  <c r="M584" i="49"/>
  <c r="L584" i="49"/>
  <c r="K584" i="49"/>
  <c r="I584" i="49"/>
  <c r="H584" i="49"/>
  <c r="G584" i="49"/>
  <c r="BZ583" i="49"/>
  <c r="BY583" i="49"/>
  <c r="BX583" i="49"/>
  <c r="BW583" i="49"/>
  <c r="BV583" i="49"/>
  <c r="BU583" i="49"/>
  <c r="BT583" i="49"/>
  <c r="BS583" i="49"/>
  <c r="BR583" i="49"/>
  <c r="BQ583" i="49"/>
  <c r="BP583" i="49"/>
  <c r="BM583" i="49"/>
  <c r="BL583" i="49"/>
  <c r="BK583" i="49"/>
  <c r="BJ583" i="49"/>
  <c r="BI583" i="49"/>
  <c r="BH583" i="49"/>
  <c r="BG583" i="49"/>
  <c r="BF583" i="49"/>
  <c r="BE583" i="49"/>
  <c r="BD583" i="49"/>
  <c r="BC583" i="49"/>
  <c r="BA583" i="49"/>
  <c r="AZ583" i="49"/>
  <c r="AY583" i="49"/>
  <c r="AX583" i="49"/>
  <c r="AW583" i="49"/>
  <c r="AV583" i="49"/>
  <c r="AU583" i="49"/>
  <c r="AT583" i="49"/>
  <c r="AS583" i="49"/>
  <c r="AR583" i="49"/>
  <c r="AQ583" i="49"/>
  <c r="AN583" i="49"/>
  <c r="AM583" i="49"/>
  <c r="AL583" i="49"/>
  <c r="AK583" i="49"/>
  <c r="AJ583" i="49"/>
  <c r="AI583" i="49"/>
  <c r="AH583" i="49"/>
  <c r="AG583" i="49"/>
  <c r="AF583" i="49"/>
  <c r="AE583" i="49"/>
  <c r="AD583" i="49"/>
  <c r="AB583" i="49"/>
  <c r="AA583" i="49"/>
  <c r="Z583" i="49"/>
  <c r="Y583" i="49"/>
  <c r="X583" i="49"/>
  <c r="W583" i="49"/>
  <c r="V583" i="49"/>
  <c r="U583" i="49"/>
  <c r="T583" i="49"/>
  <c r="S583" i="49"/>
  <c r="R583" i="49"/>
  <c r="M583" i="49"/>
  <c r="L583" i="49"/>
  <c r="K583" i="49"/>
  <c r="I583" i="49"/>
  <c r="H583" i="49"/>
  <c r="G583" i="49"/>
  <c r="BZ582" i="49"/>
  <c r="BY582" i="49"/>
  <c r="BX582" i="49"/>
  <c r="BW582" i="49"/>
  <c r="BV582" i="49"/>
  <c r="BU582" i="49"/>
  <c r="BT582" i="49"/>
  <c r="BS582" i="49"/>
  <c r="BR582" i="49"/>
  <c r="BQ582" i="49"/>
  <c r="BP582" i="49"/>
  <c r="BM582" i="49"/>
  <c r="BL582" i="49"/>
  <c r="BK582" i="49"/>
  <c r="BJ582" i="49"/>
  <c r="BI582" i="49"/>
  <c r="BH582" i="49"/>
  <c r="BG582" i="49"/>
  <c r="BF582" i="49"/>
  <c r="BE582" i="49"/>
  <c r="BD582" i="49"/>
  <c r="BC582" i="49"/>
  <c r="BA582" i="49"/>
  <c r="AZ582" i="49"/>
  <c r="AY582" i="49"/>
  <c r="AX582" i="49"/>
  <c r="AW582" i="49"/>
  <c r="AV582" i="49"/>
  <c r="AU582" i="49"/>
  <c r="AT582" i="49"/>
  <c r="AS582" i="49"/>
  <c r="AR582" i="49"/>
  <c r="AQ582" i="49"/>
  <c r="AN582" i="49"/>
  <c r="AM582" i="49"/>
  <c r="AL582" i="49"/>
  <c r="AK582" i="49"/>
  <c r="AJ582" i="49"/>
  <c r="AI582" i="49"/>
  <c r="AH582" i="49"/>
  <c r="AG582" i="49"/>
  <c r="AF582" i="49"/>
  <c r="AE582" i="49"/>
  <c r="AD582" i="49"/>
  <c r="AB582" i="49"/>
  <c r="AA582" i="49"/>
  <c r="Z582" i="49"/>
  <c r="Y582" i="49"/>
  <c r="X582" i="49"/>
  <c r="W582" i="49"/>
  <c r="V582" i="49"/>
  <c r="U582" i="49"/>
  <c r="T582" i="49"/>
  <c r="S582" i="49"/>
  <c r="R582" i="49"/>
  <c r="M582" i="49"/>
  <c r="L582" i="49"/>
  <c r="K582" i="49"/>
  <c r="I582" i="49"/>
  <c r="H582" i="49"/>
  <c r="G582" i="49"/>
  <c r="BZ581" i="49"/>
  <c r="BY581" i="49"/>
  <c r="BX581" i="49"/>
  <c r="BW581" i="49"/>
  <c r="BV581" i="49"/>
  <c r="BU581" i="49"/>
  <c r="BT581" i="49"/>
  <c r="BS581" i="49"/>
  <c r="BR581" i="49"/>
  <c r="BQ581" i="49"/>
  <c r="BP581" i="49"/>
  <c r="BM581" i="49"/>
  <c r="BL581" i="49"/>
  <c r="BK581" i="49"/>
  <c r="BJ581" i="49"/>
  <c r="BI581" i="49"/>
  <c r="BH581" i="49"/>
  <c r="BG581" i="49"/>
  <c r="BF581" i="49"/>
  <c r="BE581" i="49"/>
  <c r="BD581" i="49"/>
  <c r="BC581" i="49"/>
  <c r="BA581" i="49"/>
  <c r="AZ581" i="49"/>
  <c r="AY581" i="49"/>
  <c r="AX581" i="49"/>
  <c r="AW581" i="49"/>
  <c r="AV581" i="49"/>
  <c r="AU581" i="49"/>
  <c r="AT581" i="49"/>
  <c r="AS581" i="49"/>
  <c r="AR581" i="49"/>
  <c r="AQ581" i="49"/>
  <c r="AN581" i="49"/>
  <c r="AM581" i="49"/>
  <c r="AL581" i="49"/>
  <c r="AK581" i="49"/>
  <c r="AJ581" i="49"/>
  <c r="AI581" i="49"/>
  <c r="AH581" i="49"/>
  <c r="AG581" i="49"/>
  <c r="AF581" i="49"/>
  <c r="AE581" i="49"/>
  <c r="AD581" i="49"/>
  <c r="AB581" i="49"/>
  <c r="AA581" i="49"/>
  <c r="Z581" i="49"/>
  <c r="Y581" i="49"/>
  <c r="X581" i="49"/>
  <c r="W581" i="49"/>
  <c r="V581" i="49"/>
  <c r="U581" i="49"/>
  <c r="T581" i="49"/>
  <c r="S581" i="49"/>
  <c r="R581" i="49"/>
  <c r="M581" i="49"/>
  <c r="L581" i="49"/>
  <c r="K581" i="49"/>
  <c r="I581" i="49"/>
  <c r="H581" i="49"/>
  <c r="G581" i="49"/>
  <c r="BZ580" i="49"/>
  <c r="BY580" i="49"/>
  <c r="BX580" i="49"/>
  <c r="BW580" i="49"/>
  <c r="BV580" i="49"/>
  <c r="BU580" i="49"/>
  <c r="BT580" i="49"/>
  <c r="BS580" i="49"/>
  <c r="BR580" i="49"/>
  <c r="BQ580" i="49"/>
  <c r="BP580" i="49"/>
  <c r="BM580" i="49"/>
  <c r="BL580" i="49"/>
  <c r="BK580" i="49"/>
  <c r="BJ580" i="49"/>
  <c r="BI580" i="49"/>
  <c r="BH580" i="49"/>
  <c r="BG580" i="49"/>
  <c r="BF580" i="49"/>
  <c r="BE580" i="49"/>
  <c r="BD580" i="49"/>
  <c r="BC580" i="49"/>
  <c r="BA580" i="49"/>
  <c r="AZ580" i="49"/>
  <c r="AY580" i="49"/>
  <c r="AX580" i="49"/>
  <c r="AW580" i="49"/>
  <c r="AV580" i="49"/>
  <c r="AU580" i="49"/>
  <c r="AT580" i="49"/>
  <c r="AS580" i="49"/>
  <c r="AR580" i="49"/>
  <c r="AQ580" i="49"/>
  <c r="AN580" i="49"/>
  <c r="AM580" i="49"/>
  <c r="AL580" i="49"/>
  <c r="AK580" i="49"/>
  <c r="AJ580" i="49"/>
  <c r="AI580" i="49"/>
  <c r="AH580" i="49"/>
  <c r="AG580" i="49"/>
  <c r="AF580" i="49"/>
  <c r="AE580" i="49"/>
  <c r="AD580" i="49"/>
  <c r="AB580" i="49"/>
  <c r="AA580" i="49"/>
  <c r="Z580" i="49"/>
  <c r="Y580" i="49"/>
  <c r="X580" i="49"/>
  <c r="W580" i="49"/>
  <c r="V580" i="49"/>
  <c r="U580" i="49"/>
  <c r="T580" i="49"/>
  <c r="S580" i="49"/>
  <c r="R580" i="49"/>
  <c r="M580" i="49"/>
  <c r="L580" i="49"/>
  <c r="K580" i="49"/>
  <c r="I580" i="49"/>
  <c r="H580" i="49"/>
  <c r="G580" i="49"/>
  <c r="BZ579" i="49"/>
  <c r="BY579" i="49"/>
  <c r="BX579" i="49"/>
  <c r="BW579" i="49"/>
  <c r="BV579" i="49"/>
  <c r="BU579" i="49"/>
  <c r="BT579" i="49"/>
  <c r="BS579" i="49"/>
  <c r="BR579" i="49"/>
  <c r="BQ579" i="49"/>
  <c r="BP579" i="49"/>
  <c r="BM579" i="49"/>
  <c r="BL579" i="49"/>
  <c r="BK579" i="49"/>
  <c r="BJ579" i="49"/>
  <c r="BI579" i="49"/>
  <c r="BH579" i="49"/>
  <c r="BG579" i="49"/>
  <c r="BF579" i="49"/>
  <c r="BE579" i="49"/>
  <c r="BD579" i="49"/>
  <c r="BC579" i="49"/>
  <c r="BA579" i="49"/>
  <c r="AZ579" i="49"/>
  <c r="AY579" i="49"/>
  <c r="AX579" i="49"/>
  <c r="AW579" i="49"/>
  <c r="AV579" i="49"/>
  <c r="AU579" i="49"/>
  <c r="AT579" i="49"/>
  <c r="AS579" i="49"/>
  <c r="AR579" i="49"/>
  <c r="AQ579" i="49"/>
  <c r="AN579" i="49"/>
  <c r="AM579" i="49"/>
  <c r="AL579" i="49"/>
  <c r="AK579" i="49"/>
  <c r="AJ579" i="49"/>
  <c r="AI579" i="49"/>
  <c r="AH579" i="49"/>
  <c r="AG579" i="49"/>
  <c r="AF579" i="49"/>
  <c r="AE579" i="49"/>
  <c r="AD579" i="49"/>
  <c r="AB579" i="49"/>
  <c r="AA579" i="49"/>
  <c r="Z579" i="49"/>
  <c r="Y579" i="49"/>
  <c r="X579" i="49"/>
  <c r="W579" i="49"/>
  <c r="V579" i="49"/>
  <c r="U579" i="49"/>
  <c r="T579" i="49"/>
  <c r="S579" i="49"/>
  <c r="R579" i="49"/>
  <c r="M579" i="49"/>
  <c r="L579" i="49"/>
  <c r="K579" i="49"/>
  <c r="I579" i="49"/>
  <c r="H579" i="49"/>
  <c r="G579" i="49"/>
  <c r="BZ578" i="49"/>
  <c r="BY578" i="49"/>
  <c r="BX578" i="49"/>
  <c r="BW578" i="49"/>
  <c r="BV578" i="49"/>
  <c r="BU578" i="49"/>
  <c r="BT578" i="49"/>
  <c r="BS578" i="49"/>
  <c r="BR578" i="49"/>
  <c r="BQ578" i="49"/>
  <c r="BP578" i="49"/>
  <c r="BM578" i="49"/>
  <c r="BL578" i="49"/>
  <c r="BK578" i="49"/>
  <c r="BJ578" i="49"/>
  <c r="BI578" i="49"/>
  <c r="BH578" i="49"/>
  <c r="BG578" i="49"/>
  <c r="BF578" i="49"/>
  <c r="BE578" i="49"/>
  <c r="BD578" i="49"/>
  <c r="BC578" i="49"/>
  <c r="BA578" i="49"/>
  <c r="AZ578" i="49"/>
  <c r="AY578" i="49"/>
  <c r="AX578" i="49"/>
  <c r="AW578" i="49"/>
  <c r="AV578" i="49"/>
  <c r="AU578" i="49"/>
  <c r="AT578" i="49"/>
  <c r="AS578" i="49"/>
  <c r="AR578" i="49"/>
  <c r="AQ578" i="49"/>
  <c r="AN578" i="49"/>
  <c r="AM578" i="49"/>
  <c r="AL578" i="49"/>
  <c r="AK578" i="49"/>
  <c r="AJ578" i="49"/>
  <c r="AI578" i="49"/>
  <c r="AH578" i="49"/>
  <c r="AG578" i="49"/>
  <c r="AF578" i="49"/>
  <c r="AE578" i="49"/>
  <c r="AD578" i="49"/>
  <c r="AB578" i="49"/>
  <c r="AA578" i="49"/>
  <c r="Z578" i="49"/>
  <c r="Y578" i="49"/>
  <c r="X578" i="49"/>
  <c r="W578" i="49"/>
  <c r="V578" i="49"/>
  <c r="U578" i="49"/>
  <c r="T578" i="49"/>
  <c r="S578" i="49"/>
  <c r="R578" i="49"/>
  <c r="M578" i="49"/>
  <c r="L578" i="49"/>
  <c r="K578" i="49"/>
  <c r="I578" i="49"/>
  <c r="H578" i="49"/>
  <c r="G578" i="49"/>
  <c r="BZ577" i="49"/>
  <c r="BY577" i="49"/>
  <c r="BX577" i="49"/>
  <c r="BW577" i="49"/>
  <c r="BV577" i="49"/>
  <c r="BU577" i="49"/>
  <c r="BT577" i="49"/>
  <c r="BS577" i="49"/>
  <c r="BR577" i="49"/>
  <c r="BQ577" i="49"/>
  <c r="BP577" i="49"/>
  <c r="BM577" i="49"/>
  <c r="BL577" i="49"/>
  <c r="BK577" i="49"/>
  <c r="BJ577" i="49"/>
  <c r="BI577" i="49"/>
  <c r="BH577" i="49"/>
  <c r="BG577" i="49"/>
  <c r="BF577" i="49"/>
  <c r="BE577" i="49"/>
  <c r="BD577" i="49"/>
  <c r="BC577" i="49"/>
  <c r="BA577" i="49"/>
  <c r="AZ577" i="49"/>
  <c r="AY577" i="49"/>
  <c r="AX577" i="49"/>
  <c r="AW577" i="49"/>
  <c r="AV577" i="49"/>
  <c r="AU577" i="49"/>
  <c r="AT577" i="49"/>
  <c r="AS577" i="49"/>
  <c r="AR577" i="49"/>
  <c r="AQ577" i="49"/>
  <c r="AN577" i="49"/>
  <c r="AM577" i="49"/>
  <c r="AL577" i="49"/>
  <c r="AK577" i="49"/>
  <c r="AJ577" i="49"/>
  <c r="AI577" i="49"/>
  <c r="AH577" i="49"/>
  <c r="AG577" i="49"/>
  <c r="AF577" i="49"/>
  <c r="AE577" i="49"/>
  <c r="AD577" i="49"/>
  <c r="AB577" i="49"/>
  <c r="AA577" i="49"/>
  <c r="Z577" i="49"/>
  <c r="Y577" i="49"/>
  <c r="X577" i="49"/>
  <c r="W577" i="49"/>
  <c r="V577" i="49"/>
  <c r="U577" i="49"/>
  <c r="T577" i="49"/>
  <c r="S577" i="49"/>
  <c r="R577" i="49"/>
  <c r="M577" i="49"/>
  <c r="L577" i="49"/>
  <c r="K577" i="49"/>
  <c r="I577" i="49"/>
  <c r="H577" i="49"/>
  <c r="G577" i="49"/>
  <c r="BZ576" i="49"/>
  <c r="BY576" i="49"/>
  <c r="BX576" i="49"/>
  <c r="BW576" i="49"/>
  <c r="BV576" i="49"/>
  <c r="BU576" i="49"/>
  <c r="BT576" i="49"/>
  <c r="BS576" i="49"/>
  <c r="BR576" i="49"/>
  <c r="BQ576" i="49"/>
  <c r="BP576" i="49"/>
  <c r="BM576" i="49"/>
  <c r="BL576" i="49"/>
  <c r="BK576" i="49"/>
  <c r="BJ576" i="49"/>
  <c r="BI576" i="49"/>
  <c r="BH576" i="49"/>
  <c r="BG576" i="49"/>
  <c r="BF576" i="49"/>
  <c r="BE576" i="49"/>
  <c r="BD576" i="49"/>
  <c r="BC576" i="49"/>
  <c r="BA576" i="49"/>
  <c r="AZ576" i="49"/>
  <c r="AY576" i="49"/>
  <c r="AX576" i="49"/>
  <c r="AW576" i="49"/>
  <c r="AV576" i="49"/>
  <c r="AU576" i="49"/>
  <c r="AT576" i="49"/>
  <c r="AS576" i="49"/>
  <c r="AR576" i="49"/>
  <c r="AQ576" i="49"/>
  <c r="AN576" i="49"/>
  <c r="AM576" i="49"/>
  <c r="AL576" i="49"/>
  <c r="AK576" i="49"/>
  <c r="AJ576" i="49"/>
  <c r="AI576" i="49"/>
  <c r="AH576" i="49"/>
  <c r="AG576" i="49"/>
  <c r="AF576" i="49"/>
  <c r="AE576" i="49"/>
  <c r="AD576" i="49"/>
  <c r="AB576" i="49"/>
  <c r="AA576" i="49"/>
  <c r="Z576" i="49"/>
  <c r="Y576" i="49"/>
  <c r="X576" i="49"/>
  <c r="W576" i="49"/>
  <c r="V576" i="49"/>
  <c r="U576" i="49"/>
  <c r="T576" i="49"/>
  <c r="S576" i="49"/>
  <c r="R576" i="49"/>
  <c r="M576" i="49"/>
  <c r="L576" i="49"/>
  <c r="K576" i="49"/>
  <c r="I576" i="49"/>
  <c r="H576" i="49"/>
  <c r="G576" i="49"/>
  <c r="BZ575" i="49"/>
  <c r="BY575" i="49"/>
  <c r="BX575" i="49"/>
  <c r="BW575" i="49"/>
  <c r="BV575" i="49"/>
  <c r="BU575" i="49"/>
  <c r="BT575" i="49"/>
  <c r="BS575" i="49"/>
  <c r="BR575" i="49"/>
  <c r="BQ575" i="49"/>
  <c r="BP575" i="49"/>
  <c r="BM575" i="49"/>
  <c r="BL575" i="49"/>
  <c r="BK575" i="49"/>
  <c r="BJ575" i="49"/>
  <c r="BI575" i="49"/>
  <c r="BH575" i="49"/>
  <c r="BG575" i="49"/>
  <c r="BF575" i="49"/>
  <c r="BE575" i="49"/>
  <c r="BD575" i="49"/>
  <c r="BC575" i="49"/>
  <c r="BA575" i="49"/>
  <c r="AZ575" i="49"/>
  <c r="AY575" i="49"/>
  <c r="AX575" i="49"/>
  <c r="AW575" i="49"/>
  <c r="AV575" i="49"/>
  <c r="AU575" i="49"/>
  <c r="AT575" i="49"/>
  <c r="AS575" i="49"/>
  <c r="AR575" i="49"/>
  <c r="AQ575" i="49"/>
  <c r="AN575" i="49"/>
  <c r="AM575" i="49"/>
  <c r="AL575" i="49"/>
  <c r="AK575" i="49"/>
  <c r="AJ575" i="49"/>
  <c r="AI575" i="49"/>
  <c r="AH575" i="49"/>
  <c r="AG575" i="49"/>
  <c r="AF575" i="49"/>
  <c r="AE575" i="49"/>
  <c r="AD575" i="49"/>
  <c r="AB575" i="49"/>
  <c r="AA575" i="49"/>
  <c r="Z575" i="49"/>
  <c r="Y575" i="49"/>
  <c r="X575" i="49"/>
  <c r="W575" i="49"/>
  <c r="V575" i="49"/>
  <c r="U575" i="49"/>
  <c r="T575" i="49"/>
  <c r="S575" i="49"/>
  <c r="R575" i="49"/>
  <c r="M575" i="49"/>
  <c r="L575" i="49"/>
  <c r="K575" i="49"/>
  <c r="I575" i="49"/>
  <c r="H575" i="49"/>
  <c r="G575" i="49"/>
  <c r="BZ574" i="49"/>
  <c r="BY574" i="49"/>
  <c r="BX574" i="49"/>
  <c r="BW574" i="49"/>
  <c r="BV574" i="49"/>
  <c r="BU574" i="49"/>
  <c r="BT574" i="49"/>
  <c r="BS574" i="49"/>
  <c r="BR574" i="49"/>
  <c r="BQ574" i="49"/>
  <c r="BP574" i="49"/>
  <c r="BM574" i="49"/>
  <c r="BL574" i="49"/>
  <c r="BK574" i="49"/>
  <c r="BJ574" i="49"/>
  <c r="BI574" i="49"/>
  <c r="BH574" i="49"/>
  <c r="BG574" i="49"/>
  <c r="BF574" i="49"/>
  <c r="BE574" i="49"/>
  <c r="BD574" i="49"/>
  <c r="BC574" i="49"/>
  <c r="BA574" i="49"/>
  <c r="AZ574" i="49"/>
  <c r="AY574" i="49"/>
  <c r="AX574" i="49"/>
  <c r="AW574" i="49"/>
  <c r="AV574" i="49"/>
  <c r="AU574" i="49"/>
  <c r="AT574" i="49"/>
  <c r="AS574" i="49"/>
  <c r="AR574" i="49"/>
  <c r="AQ574" i="49"/>
  <c r="AN574" i="49"/>
  <c r="AM574" i="49"/>
  <c r="AL574" i="49"/>
  <c r="AK574" i="49"/>
  <c r="AJ574" i="49"/>
  <c r="AI574" i="49"/>
  <c r="AH574" i="49"/>
  <c r="AG574" i="49"/>
  <c r="AF574" i="49"/>
  <c r="AE574" i="49"/>
  <c r="AD574" i="49"/>
  <c r="AB574" i="49"/>
  <c r="AA574" i="49"/>
  <c r="Z574" i="49"/>
  <c r="Y574" i="49"/>
  <c r="X574" i="49"/>
  <c r="W574" i="49"/>
  <c r="V574" i="49"/>
  <c r="U574" i="49"/>
  <c r="T574" i="49"/>
  <c r="S574" i="49"/>
  <c r="R574" i="49"/>
  <c r="M574" i="49"/>
  <c r="L574" i="49"/>
  <c r="K574" i="49"/>
  <c r="I574" i="49"/>
  <c r="H574" i="49"/>
  <c r="G574" i="49"/>
  <c r="BZ573" i="49"/>
  <c r="BY573" i="49"/>
  <c r="BX573" i="49"/>
  <c r="BW573" i="49"/>
  <c r="BV573" i="49"/>
  <c r="BU573" i="49"/>
  <c r="BT573" i="49"/>
  <c r="BS573" i="49"/>
  <c r="BR573" i="49"/>
  <c r="BQ573" i="49"/>
  <c r="BP573" i="49"/>
  <c r="BM573" i="49"/>
  <c r="BL573" i="49"/>
  <c r="BK573" i="49"/>
  <c r="BJ573" i="49"/>
  <c r="BI573" i="49"/>
  <c r="BH573" i="49"/>
  <c r="BG573" i="49"/>
  <c r="BF573" i="49"/>
  <c r="BE573" i="49"/>
  <c r="BD573" i="49"/>
  <c r="BC573" i="49"/>
  <c r="BA573" i="49"/>
  <c r="AZ573" i="49"/>
  <c r="AY573" i="49"/>
  <c r="AX573" i="49"/>
  <c r="AW573" i="49"/>
  <c r="AV573" i="49"/>
  <c r="AU573" i="49"/>
  <c r="AT573" i="49"/>
  <c r="AS573" i="49"/>
  <c r="AR573" i="49"/>
  <c r="AQ573" i="49"/>
  <c r="AN573" i="49"/>
  <c r="AM573" i="49"/>
  <c r="AL573" i="49"/>
  <c r="AK573" i="49"/>
  <c r="AJ573" i="49"/>
  <c r="AI573" i="49"/>
  <c r="AH573" i="49"/>
  <c r="AG573" i="49"/>
  <c r="AF573" i="49"/>
  <c r="AE573" i="49"/>
  <c r="AD573" i="49"/>
  <c r="AB573" i="49"/>
  <c r="AA573" i="49"/>
  <c r="Z573" i="49"/>
  <c r="Y573" i="49"/>
  <c r="X573" i="49"/>
  <c r="W573" i="49"/>
  <c r="V573" i="49"/>
  <c r="U573" i="49"/>
  <c r="T573" i="49"/>
  <c r="S573" i="49"/>
  <c r="R573" i="49"/>
  <c r="M573" i="49"/>
  <c r="L573" i="49"/>
  <c r="K573" i="49"/>
  <c r="I573" i="49"/>
  <c r="H573" i="49"/>
  <c r="G573" i="49"/>
  <c r="BZ572" i="49"/>
  <c r="BY572" i="49"/>
  <c r="BX572" i="49"/>
  <c r="BW572" i="49"/>
  <c r="BV572" i="49"/>
  <c r="BU572" i="49"/>
  <c r="BT572" i="49"/>
  <c r="BS572" i="49"/>
  <c r="BR572" i="49"/>
  <c r="BQ572" i="49"/>
  <c r="BP572" i="49"/>
  <c r="BM572" i="49"/>
  <c r="BL572" i="49"/>
  <c r="BK572" i="49"/>
  <c r="BJ572" i="49"/>
  <c r="BI572" i="49"/>
  <c r="BH572" i="49"/>
  <c r="BG572" i="49"/>
  <c r="BF572" i="49"/>
  <c r="BE572" i="49"/>
  <c r="BD572" i="49"/>
  <c r="BC572" i="49"/>
  <c r="BA572" i="49"/>
  <c r="AZ572" i="49"/>
  <c r="AY572" i="49"/>
  <c r="AX572" i="49"/>
  <c r="AW572" i="49"/>
  <c r="AV572" i="49"/>
  <c r="AU572" i="49"/>
  <c r="AT572" i="49"/>
  <c r="AS572" i="49"/>
  <c r="AR572" i="49"/>
  <c r="AQ572" i="49"/>
  <c r="AN572" i="49"/>
  <c r="AM572" i="49"/>
  <c r="AL572" i="49"/>
  <c r="AK572" i="49"/>
  <c r="AJ572" i="49"/>
  <c r="AI572" i="49"/>
  <c r="AH572" i="49"/>
  <c r="AG572" i="49"/>
  <c r="AF572" i="49"/>
  <c r="AE572" i="49"/>
  <c r="AD572" i="49"/>
  <c r="AB572" i="49"/>
  <c r="AA572" i="49"/>
  <c r="Z572" i="49"/>
  <c r="Y572" i="49"/>
  <c r="X572" i="49"/>
  <c r="W572" i="49"/>
  <c r="V572" i="49"/>
  <c r="U572" i="49"/>
  <c r="T572" i="49"/>
  <c r="S572" i="49"/>
  <c r="R572" i="49"/>
  <c r="M572" i="49"/>
  <c r="L572" i="49"/>
  <c r="K572" i="49"/>
  <c r="I572" i="49"/>
  <c r="H572" i="49"/>
  <c r="G572" i="49"/>
  <c r="BZ571" i="49"/>
  <c r="BY571" i="49"/>
  <c r="BX571" i="49"/>
  <c r="BW571" i="49"/>
  <c r="BV571" i="49"/>
  <c r="BU571" i="49"/>
  <c r="BT571" i="49"/>
  <c r="BS571" i="49"/>
  <c r="BR571" i="49"/>
  <c r="BQ571" i="49"/>
  <c r="BP571" i="49"/>
  <c r="BM571" i="49"/>
  <c r="BL571" i="49"/>
  <c r="BK571" i="49"/>
  <c r="BJ571" i="49"/>
  <c r="BI571" i="49"/>
  <c r="BH571" i="49"/>
  <c r="BG571" i="49"/>
  <c r="BF571" i="49"/>
  <c r="BE571" i="49"/>
  <c r="BD571" i="49"/>
  <c r="BC571" i="49"/>
  <c r="BA571" i="49"/>
  <c r="AZ571" i="49"/>
  <c r="AY571" i="49"/>
  <c r="AX571" i="49"/>
  <c r="AW571" i="49"/>
  <c r="AV571" i="49"/>
  <c r="AU571" i="49"/>
  <c r="AT571" i="49"/>
  <c r="AS571" i="49"/>
  <c r="AR571" i="49"/>
  <c r="AQ571" i="49"/>
  <c r="AN571" i="49"/>
  <c r="AM571" i="49"/>
  <c r="AL571" i="49"/>
  <c r="AK571" i="49"/>
  <c r="AJ571" i="49"/>
  <c r="AI571" i="49"/>
  <c r="AH571" i="49"/>
  <c r="AG571" i="49"/>
  <c r="AF571" i="49"/>
  <c r="AE571" i="49"/>
  <c r="AD571" i="49"/>
  <c r="AB571" i="49"/>
  <c r="AA571" i="49"/>
  <c r="Z571" i="49"/>
  <c r="Y571" i="49"/>
  <c r="X571" i="49"/>
  <c r="W571" i="49"/>
  <c r="V571" i="49"/>
  <c r="U571" i="49"/>
  <c r="T571" i="49"/>
  <c r="S571" i="49"/>
  <c r="R571" i="49"/>
  <c r="M571" i="49"/>
  <c r="L571" i="49"/>
  <c r="K571" i="49"/>
  <c r="I571" i="49"/>
  <c r="H571" i="49"/>
  <c r="G571" i="49"/>
  <c r="BZ570" i="49"/>
  <c r="BY570" i="49"/>
  <c r="BX570" i="49"/>
  <c r="BW570" i="49"/>
  <c r="BV570" i="49"/>
  <c r="BU570" i="49"/>
  <c r="BT570" i="49"/>
  <c r="BS570" i="49"/>
  <c r="BR570" i="49"/>
  <c r="BQ570" i="49"/>
  <c r="BP570" i="49"/>
  <c r="BM570" i="49"/>
  <c r="BL570" i="49"/>
  <c r="BK570" i="49"/>
  <c r="BJ570" i="49"/>
  <c r="BI570" i="49"/>
  <c r="BH570" i="49"/>
  <c r="BG570" i="49"/>
  <c r="BF570" i="49"/>
  <c r="BE570" i="49"/>
  <c r="BD570" i="49"/>
  <c r="BC570" i="49"/>
  <c r="BA570" i="49"/>
  <c r="AZ570" i="49"/>
  <c r="AY570" i="49"/>
  <c r="AX570" i="49"/>
  <c r="AW570" i="49"/>
  <c r="AV570" i="49"/>
  <c r="AU570" i="49"/>
  <c r="AT570" i="49"/>
  <c r="AS570" i="49"/>
  <c r="AR570" i="49"/>
  <c r="AQ570" i="49"/>
  <c r="AN570" i="49"/>
  <c r="AM570" i="49"/>
  <c r="AL570" i="49"/>
  <c r="AK570" i="49"/>
  <c r="AJ570" i="49"/>
  <c r="AI570" i="49"/>
  <c r="AH570" i="49"/>
  <c r="AG570" i="49"/>
  <c r="AF570" i="49"/>
  <c r="AE570" i="49"/>
  <c r="AD570" i="49"/>
  <c r="AB570" i="49"/>
  <c r="AA570" i="49"/>
  <c r="Z570" i="49"/>
  <c r="Y570" i="49"/>
  <c r="X570" i="49"/>
  <c r="W570" i="49"/>
  <c r="V570" i="49"/>
  <c r="U570" i="49"/>
  <c r="T570" i="49"/>
  <c r="S570" i="49"/>
  <c r="R570" i="49"/>
  <c r="M570" i="49"/>
  <c r="L570" i="49"/>
  <c r="K570" i="49"/>
  <c r="I570" i="49"/>
  <c r="H570" i="49"/>
  <c r="G570" i="49"/>
  <c r="BZ569" i="49"/>
  <c r="BY569" i="49"/>
  <c r="BX569" i="49"/>
  <c r="BW569" i="49"/>
  <c r="BV569" i="49"/>
  <c r="BU569" i="49"/>
  <c r="BT569" i="49"/>
  <c r="BS569" i="49"/>
  <c r="BR569" i="49"/>
  <c r="BQ569" i="49"/>
  <c r="BP569" i="49"/>
  <c r="BM569" i="49"/>
  <c r="BL569" i="49"/>
  <c r="BK569" i="49"/>
  <c r="BJ569" i="49"/>
  <c r="BI569" i="49"/>
  <c r="BH569" i="49"/>
  <c r="BG569" i="49"/>
  <c r="BF569" i="49"/>
  <c r="BE569" i="49"/>
  <c r="BD569" i="49"/>
  <c r="BC569" i="49"/>
  <c r="BA569" i="49"/>
  <c r="AZ569" i="49"/>
  <c r="AY569" i="49"/>
  <c r="AX569" i="49"/>
  <c r="AW569" i="49"/>
  <c r="AV569" i="49"/>
  <c r="AU569" i="49"/>
  <c r="AT569" i="49"/>
  <c r="AS569" i="49"/>
  <c r="AR569" i="49"/>
  <c r="AQ569" i="49"/>
  <c r="AN569" i="49"/>
  <c r="AM569" i="49"/>
  <c r="AL569" i="49"/>
  <c r="AK569" i="49"/>
  <c r="AJ569" i="49"/>
  <c r="AI569" i="49"/>
  <c r="AH569" i="49"/>
  <c r="AG569" i="49"/>
  <c r="AF569" i="49"/>
  <c r="AE569" i="49"/>
  <c r="AD569" i="49"/>
  <c r="AB569" i="49"/>
  <c r="AA569" i="49"/>
  <c r="Z569" i="49"/>
  <c r="Y569" i="49"/>
  <c r="X569" i="49"/>
  <c r="W569" i="49"/>
  <c r="V569" i="49"/>
  <c r="U569" i="49"/>
  <c r="T569" i="49"/>
  <c r="S569" i="49"/>
  <c r="R569" i="49"/>
  <c r="M569" i="49"/>
  <c r="L569" i="49"/>
  <c r="K569" i="49"/>
  <c r="I569" i="49"/>
  <c r="H569" i="49"/>
  <c r="G569" i="49"/>
  <c r="BZ568" i="49"/>
  <c r="BY568" i="49"/>
  <c r="BX568" i="49"/>
  <c r="BW568" i="49"/>
  <c r="BV568" i="49"/>
  <c r="BU568" i="49"/>
  <c r="BT568" i="49"/>
  <c r="BS568" i="49"/>
  <c r="BR568" i="49"/>
  <c r="BQ568" i="49"/>
  <c r="BP568" i="49"/>
  <c r="BM568" i="49"/>
  <c r="BL568" i="49"/>
  <c r="BK568" i="49"/>
  <c r="BJ568" i="49"/>
  <c r="BI568" i="49"/>
  <c r="BH568" i="49"/>
  <c r="BG568" i="49"/>
  <c r="BF568" i="49"/>
  <c r="BE568" i="49"/>
  <c r="BD568" i="49"/>
  <c r="BC568" i="49"/>
  <c r="BA568" i="49"/>
  <c r="AZ568" i="49"/>
  <c r="AY568" i="49"/>
  <c r="AX568" i="49"/>
  <c r="AW568" i="49"/>
  <c r="AV568" i="49"/>
  <c r="AU568" i="49"/>
  <c r="AT568" i="49"/>
  <c r="AS568" i="49"/>
  <c r="AR568" i="49"/>
  <c r="AQ568" i="49"/>
  <c r="AN568" i="49"/>
  <c r="AM568" i="49"/>
  <c r="AL568" i="49"/>
  <c r="AK568" i="49"/>
  <c r="AJ568" i="49"/>
  <c r="AI568" i="49"/>
  <c r="AH568" i="49"/>
  <c r="AG568" i="49"/>
  <c r="AF568" i="49"/>
  <c r="AE568" i="49"/>
  <c r="AD568" i="49"/>
  <c r="AB568" i="49"/>
  <c r="AA568" i="49"/>
  <c r="Z568" i="49"/>
  <c r="Y568" i="49"/>
  <c r="X568" i="49"/>
  <c r="W568" i="49"/>
  <c r="V568" i="49"/>
  <c r="U568" i="49"/>
  <c r="T568" i="49"/>
  <c r="S568" i="49"/>
  <c r="R568" i="49"/>
  <c r="M568" i="49"/>
  <c r="L568" i="49"/>
  <c r="K568" i="49"/>
  <c r="I568" i="49"/>
  <c r="H568" i="49"/>
  <c r="G568" i="49"/>
  <c r="BZ567" i="49"/>
  <c r="BY567" i="49"/>
  <c r="BX567" i="49"/>
  <c r="BW567" i="49"/>
  <c r="BV567" i="49"/>
  <c r="BU567" i="49"/>
  <c r="BT567" i="49"/>
  <c r="BS567" i="49"/>
  <c r="BR567" i="49"/>
  <c r="BQ567" i="49"/>
  <c r="BP567" i="49"/>
  <c r="BM567" i="49"/>
  <c r="BL567" i="49"/>
  <c r="BK567" i="49"/>
  <c r="BJ567" i="49"/>
  <c r="BI567" i="49"/>
  <c r="BH567" i="49"/>
  <c r="BG567" i="49"/>
  <c r="BF567" i="49"/>
  <c r="BE567" i="49"/>
  <c r="BD567" i="49"/>
  <c r="BC567" i="49"/>
  <c r="BA567" i="49"/>
  <c r="AZ567" i="49"/>
  <c r="AY567" i="49"/>
  <c r="AX567" i="49"/>
  <c r="AW567" i="49"/>
  <c r="AV567" i="49"/>
  <c r="AU567" i="49"/>
  <c r="AT567" i="49"/>
  <c r="AS567" i="49"/>
  <c r="AR567" i="49"/>
  <c r="AQ567" i="49"/>
  <c r="AN567" i="49"/>
  <c r="AM567" i="49"/>
  <c r="AL567" i="49"/>
  <c r="AK567" i="49"/>
  <c r="AJ567" i="49"/>
  <c r="AI567" i="49"/>
  <c r="AH567" i="49"/>
  <c r="AG567" i="49"/>
  <c r="AF567" i="49"/>
  <c r="AE567" i="49"/>
  <c r="AD567" i="49"/>
  <c r="AB567" i="49"/>
  <c r="AA567" i="49"/>
  <c r="Z567" i="49"/>
  <c r="Y567" i="49"/>
  <c r="X567" i="49"/>
  <c r="W567" i="49"/>
  <c r="V567" i="49"/>
  <c r="U567" i="49"/>
  <c r="T567" i="49"/>
  <c r="S567" i="49"/>
  <c r="R567" i="49"/>
  <c r="M567" i="49"/>
  <c r="L567" i="49"/>
  <c r="K567" i="49"/>
  <c r="I567" i="49"/>
  <c r="H567" i="49"/>
  <c r="G567" i="49"/>
  <c r="BZ566" i="49"/>
  <c r="BY566" i="49"/>
  <c r="BX566" i="49"/>
  <c r="BW566" i="49"/>
  <c r="BV566" i="49"/>
  <c r="BU566" i="49"/>
  <c r="BT566" i="49"/>
  <c r="BS566" i="49"/>
  <c r="BR566" i="49"/>
  <c r="BQ566" i="49"/>
  <c r="BP566" i="49"/>
  <c r="BM566" i="49"/>
  <c r="BL566" i="49"/>
  <c r="BK566" i="49"/>
  <c r="BJ566" i="49"/>
  <c r="BI566" i="49"/>
  <c r="BH566" i="49"/>
  <c r="BG566" i="49"/>
  <c r="BF566" i="49"/>
  <c r="BE566" i="49"/>
  <c r="BD566" i="49"/>
  <c r="BC566" i="49"/>
  <c r="BA566" i="49"/>
  <c r="AZ566" i="49"/>
  <c r="AY566" i="49"/>
  <c r="AX566" i="49"/>
  <c r="AW566" i="49"/>
  <c r="AV566" i="49"/>
  <c r="AU566" i="49"/>
  <c r="AT566" i="49"/>
  <c r="AS566" i="49"/>
  <c r="AR566" i="49"/>
  <c r="AQ566" i="49"/>
  <c r="AN566" i="49"/>
  <c r="AM566" i="49"/>
  <c r="AL566" i="49"/>
  <c r="AK566" i="49"/>
  <c r="AJ566" i="49"/>
  <c r="AI566" i="49"/>
  <c r="AH566" i="49"/>
  <c r="AG566" i="49"/>
  <c r="AF566" i="49"/>
  <c r="AE566" i="49"/>
  <c r="AD566" i="49"/>
  <c r="AB566" i="49"/>
  <c r="AA566" i="49"/>
  <c r="Z566" i="49"/>
  <c r="Y566" i="49"/>
  <c r="X566" i="49"/>
  <c r="W566" i="49"/>
  <c r="V566" i="49"/>
  <c r="U566" i="49"/>
  <c r="T566" i="49"/>
  <c r="S566" i="49"/>
  <c r="R566" i="49"/>
  <c r="M566" i="49"/>
  <c r="L566" i="49"/>
  <c r="K566" i="49"/>
  <c r="I566" i="49"/>
  <c r="H566" i="49"/>
  <c r="G566" i="49"/>
  <c r="BZ565" i="49"/>
  <c r="BY565" i="49"/>
  <c r="BX565" i="49"/>
  <c r="BW565" i="49"/>
  <c r="BV565" i="49"/>
  <c r="BU565" i="49"/>
  <c r="BT565" i="49"/>
  <c r="BS565" i="49"/>
  <c r="BR565" i="49"/>
  <c r="BQ565" i="49"/>
  <c r="BP565" i="49"/>
  <c r="BM565" i="49"/>
  <c r="BL565" i="49"/>
  <c r="BK565" i="49"/>
  <c r="BJ565" i="49"/>
  <c r="BI565" i="49"/>
  <c r="BH565" i="49"/>
  <c r="BG565" i="49"/>
  <c r="BF565" i="49"/>
  <c r="BE565" i="49"/>
  <c r="BD565" i="49"/>
  <c r="BC565" i="49"/>
  <c r="BA565" i="49"/>
  <c r="AZ565" i="49"/>
  <c r="AY565" i="49"/>
  <c r="AX565" i="49"/>
  <c r="AW565" i="49"/>
  <c r="AV565" i="49"/>
  <c r="AU565" i="49"/>
  <c r="AT565" i="49"/>
  <c r="AS565" i="49"/>
  <c r="AR565" i="49"/>
  <c r="AQ565" i="49"/>
  <c r="AN565" i="49"/>
  <c r="AM565" i="49"/>
  <c r="AL565" i="49"/>
  <c r="AK565" i="49"/>
  <c r="AJ565" i="49"/>
  <c r="AI565" i="49"/>
  <c r="AH565" i="49"/>
  <c r="AG565" i="49"/>
  <c r="AF565" i="49"/>
  <c r="AE565" i="49"/>
  <c r="AD565" i="49"/>
  <c r="AB565" i="49"/>
  <c r="AA565" i="49"/>
  <c r="Z565" i="49"/>
  <c r="Y565" i="49"/>
  <c r="X565" i="49"/>
  <c r="W565" i="49"/>
  <c r="V565" i="49"/>
  <c r="U565" i="49"/>
  <c r="T565" i="49"/>
  <c r="S565" i="49"/>
  <c r="R565" i="49"/>
  <c r="M565" i="49"/>
  <c r="L565" i="49"/>
  <c r="K565" i="49"/>
  <c r="I565" i="49"/>
  <c r="H565" i="49"/>
  <c r="G565" i="49"/>
  <c r="BZ564" i="49"/>
  <c r="BY564" i="49"/>
  <c r="BX564" i="49"/>
  <c r="BW564" i="49"/>
  <c r="BV564" i="49"/>
  <c r="BU564" i="49"/>
  <c r="BT564" i="49"/>
  <c r="BS564" i="49"/>
  <c r="BR564" i="49"/>
  <c r="BQ564" i="49"/>
  <c r="BP564" i="49"/>
  <c r="BM564" i="49"/>
  <c r="BL564" i="49"/>
  <c r="BK564" i="49"/>
  <c r="BJ564" i="49"/>
  <c r="BI564" i="49"/>
  <c r="BH564" i="49"/>
  <c r="BG564" i="49"/>
  <c r="BF564" i="49"/>
  <c r="BE564" i="49"/>
  <c r="BD564" i="49"/>
  <c r="BC564" i="49"/>
  <c r="BA564" i="49"/>
  <c r="AZ564" i="49"/>
  <c r="AY564" i="49"/>
  <c r="AX564" i="49"/>
  <c r="AW564" i="49"/>
  <c r="AV564" i="49"/>
  <c r="AU564" i="49"/>
  <c r="AT564" i="49"/>
  <c r="AS564" i="49"/>
  <c r="AR564" i="49"/>
  <c r="AQ564" i="49"/>
  <c r="AN564" i="49"/>
  <c r="AM564" i="49"/>
  <c r="AL564" i="49"/>
  <c r="AK564" i="49"/>
  <c r="AJ564" i="49"/>
  <c r="AI564" i="49"/>
  <c r="AH564" i="49"/>
  <c r="AG564" i="49"/>
  <c r="AF564" i="49"/>
  <c r="AE564" i="49"/>
  <c r="AD564" i="49"/>
  <c r="AB564" i="49"/>
  <c r="AA564" i="49"/>
  <c r="Z564" i="49"/>
  <c r="Y564" i="49"/>
  <c r="X564" i="49"/>
  <c r="W564" i="49"/>
  <c r="V564" i="49"/>
  <c r="U564" i="49"/>
  <c r="T564" i="49"/>
  <c r="S564" i="49"/>
  <c r="R564" i="49"/>
  <c r="M564" i="49"/>
  <c r="L564" i="49"/>
  <c r="K564" i="49"/>
  <c r="I564" i="49"/>
  <c r="H564" i="49"/>
  <c r="G564" i="49"/>
  <c r="BZ563" i="49"/>
  <c r="BY563" i="49"/>
  <c r="BX563" i="49"/>
  <c r="BW563" i="49"/>
  <c r="BV563" i="49"/>
  <c r="BU563" i="49"/>
  <c r="BT563" i="49"/>
  <c r="BS563" i="49"/>
  <c r="BR563" i="49"/>
  <c r="BQ563" i="49"/>
  <c r="BP563" i="49"/>
  <c r="BM563" i="49"/>
  <c r="BL563" i="49"/>
  <c r="BK563" i="49"/>
  <c r="BJ563" i="49"/>
  <c r="BI563" i="49"/>
  <c r="BH563" i="49"/>
  <c r="BG563" i="49"/>
  <c r="BF563" i="49"/>
  <c r="BE563" i="49"/>
  <c r="BD563" i="49"/>
  <c r="BC563" i="49"/>
  <c r="BA563" i="49"/>
  <c r="AZ563" i="49"/>
  <c r="AY563" i="49"/>
  <c r="AX563" i="49"/>
  <c r="AW563" i="49"/>
  <c r="AV563" i="49"/>
  <c r="AU563" i="49"/>
  <c r="AT563" i="49"/>
  <c r="AS563" i="49"/>
  <c r="AR563" i="49"/>
  <c r="AQ563" i="49"/>
  <c r="AN563" i="49"/>
  <c r="AM563" i="49"/>
  <c r="AL563" i="49"/>
  <c r="AK563" i="49"/>
  <c r="AJ563" i="49"/>
  <c r="AI563" i="49"/>
  <c r="AH563" i="49"/>
  <c r="AG563" i="49"/>
  <c r="AF563" i="49"/>
  <c r="AE563" i="49"/>
  <c r="AD563" i="49"/>
  <c r="AB563" i="49"/>
  <c r="AA563" i="49"/>
  <c r="Z563" i="49"/>
  <c r="Y563" i="49"/>
  <c r="X563" i="49"/>
  <c r="W563" i="49"/>
  <c r="V563" i="49"/>
  <c r="U563" i="49"/>
  <c r="T563" i="49"/>
  <c r="S563" i="49"/>
  <c r="R563" i="49"/>
  <c r="M563" i="49"/>
  <c r="L563" i="49"/>
  <c r="K563" i="49"/>
  <c r="I563" i="49"/>
  <c r="H563" i="49"/>
  <c r="G563" i="49"/>
  <c r="BZ562" i="49"/>
  <c r="BY562" i="49"/>
  <c r="BX562" i="49"/>
  <c r="BW562" i="49"/>
  <c r="BV562" i="49"/>
  <c r="BU562" i="49"/>
  <c r="BT562" i="49"/>
  <c r="BS562" i="49"/>
  <c r="BR562" i="49"/>
  <c r="BQ562" i="49"/>
  <c r="BP562" i="49"/>
  <c r="BM562" i="49"/>
  <c r="BL562" i="49"/>
  <c r="BK562" i="49"/>
  <c r="BJ562" i="49"/>
  <c r="BI562" i="49"/>
  <c r="BH562" i="49"/>
  <c r="BG562" i="49"/>
  <c r="BF562" i="49"/>
  <c r="BE562" i="49"/>
  <c r="BD562" i="49"/>
  <c r="BC562" i="49"/>
  <c r="BA562" i="49"/>
  <c r="AZ562" i="49"/>
  <c r="AY562" i="49"/>
  <c r="AX562" i="49"/>
  <c r="AW562" i="49"/>
  <c r="AV562" i="49"/>
  <c r="AU562" i="49"/>
  <c r="AT562" i="49"/>
  <c r="AS562" i="49"/>
  <c r="AR562" i="49"/>
  <c r="AQ562" i="49"/>
  <c r="AN562" i="49"/>
  <c r="AM562" i="49"/>
  <c r="AL562" i="49"/>
  <c r="AK562" i="49"/>
  <c r="AJ562" i="49"/>
  <c r="AI562" i="49"/>
  <c r="AH562" i="49"/>
  <c r="AG562" i="49"/>
  <c r="AF562" i="49"/>
  <c r="AE562" i="49"/>
  <c r="AD562" i="49"/>
  <c r="AB562" i="49"/>
  <c r="AA562" i="49"/>
  <c r="Z562" i="49"/>
  <c r="Y562" i="49"/>
  <c r="X562" i="49"/>
  <c r="W562" i="49"/>
  <c r="V562" i="49"/>
  <c r="U562" i="49"/>
  <c r="T562" i="49"/>
  <c r="S562" i="49"/>
  <c r="R562" i="49"/>
  <c r="M562" i="49"/>
  <c r="L562" i="49"/>
  <c r="K562" i="49"/>
  <c r="I562" i="49"/>
  <c r="H562" i="49"/>
  <c r="G562" i="49"/>
  <c r="BZ561" i="49"/>
  <c r="BY561" i="49"/>
  <c r="BX561" i="49"/>
  <c r="BW561" i="49"/>
  <c r="BV561" i="49"/>
  <c r="BU561" i="49"/>
  <c r="BT561" i="49"/>
  <c r="BS561" i="49"/>
  <c r="BR561" i="49"/>
  <c r="BQ561" i="49"/>
  <c r="BP561" i="49"/>
  <c r="BM561" i="49"/>
  <c r="BL561" i="49"/>
  <c r="BK561" i="49"/>
  <c r="BJ561" i="49"/>
  <c r="BI561" i="49"/>
  <c r="BH561" i="49"/>
  <c r="BG561" i="49"/>
  <c r="BF561" i="49"/>
  <c r="BE561" i="49"/>
  <c r="BD561" i="49"/>
  <c r="BC561" i="49"/>
  <c r="BA561" i="49"/>
  <c r="AZ561" i="49"/>
  <c r="AY561" i="49"/>
  <c r="AX561" i="49"/>
  <c r="AW561" i="49"/>
  <c r="AV561" i="49"/>
  <c r="AU561" i="49"/>
  <c r="AT561" i="49"/>
  <c r="AS561" i="49"/>
  <c r="AR561" i="49"/>
  <c r="AQ561" i="49"/>
  <c r="AN561" i="49"/>
  <c r="AM561" i="49"/>
  <c r="AL561" i="49"/>
  <c r="AK561" i="49"/>
  <c r="AJ561" i="49"/>
  <c r="AI561" i="49"/>
  <c r="AH561" i="49"/>
  <c r="AG561" i="49"/>
  <c r="AF561" i="49"/>
  <c r="AE561" i="49"/>
  <c r="AD561" i="49"/>
  <c r="AB561" i="49"/>
  <c r="AA561" i="49"/>
  <c r="Z561" i="49"/>
  <c r="Y561" i="49"/>
  <c r="X561" i="49"/>
  <c r="W561" i="49"/>
  <c r="V561" i="49"/>
  <c r="U561" i="49"/>
  <c r="T561" i="49"/>
  <c r="S561" i="49"/>
  <c r="R561" i="49"/>
  <c r="M561" i="49"/>
  <c r="L561" i="49"/>
  <c r="K561" i="49"/>
  <c r="I561" i="49"/>
  <c r="H561" i="49"/>
  <c r="G561" i="49"/>
  <c r="BZ560" i="49"/>
  <c r="BY560" i="49"/>
  <c r="BX560" i="49"/>
  <c r="BW560" i="49"/>
  <c r="BV560" i="49"/>
  <c r="BU560" i="49"/>
  <c r="BT560" i="49"/>
  <c r="BS560" i="49"/>
  <c r="BR560" i="49"/>
  <c r="BQ560" i="49"/>
  <c r="BP560" i="49"/>
  <c r="BM560" i="49"/>
  <c r="BL560" i="49"/>
  <c r="BK560" i="49"/>
  <c r="BJ560" i="49"/>
  <c r="BI560" i="49"/>
  <c r="BH560" i="49"/>
  <c r="BG560" i="49"/>
  <c r="BF560" i="49"/>
  <c r="BE560" i="49"/>
  <c r="BD560" i="49"/>
  <c r="BC560" i="49"/>
  <c r="BA560" i="49"/>
  <c r="AZ560" i="49"/>
  <c r="AY560" i="49"/>
  <c r="AX560" i="49"/>
  <c r="AW560" i="49"/>
  <c r="AV560" i="49"/>
  <c r="AU560" i="49"/>
  <c r="AT560" i="49"/>
  <c r="AS560" i="49"/>
  <c r="AR560" i="49"/>
  <c r="AQ560" i="49"/>
  <c r="AN560" i="49"/>
  <c r="AM560" i="49"/>
  <c r="AL560" i="49"/>
  <c r="AK560" i="49"/>
  <c r="AJ560" i="49"/>
  <c r="AI560" i="49"/>
  <c r="AH560" i="49"/>
  <c r="AG560" i="49"/>
  <c r="AF560" i="49"/>
  <c r="AE560" i="49"/>
  <c r="AD560" i="49"/>
  <c r="AB560" i="49"/>
  <c r="AA560" i="49"/>
  <c r="Z560" i="49"/>
  <c r="Y560" i="49"/>
  <c r="X560" i="49"/>
  <c r="W560" i="49"/>
  <c r="V560" i="49"/>
  <c r="U560" i="49"/>
  <c r="T560" i="49"/>
  <c r="S560" i="49"/>
  <c r="R560" i="49"/>
  <c r="M560" i="49"/>
  <c r="L560" i="49"/>
  <c r="K560" i="49"/>
  <c r="I560" i="49"/>
  <c r="H560" i="49"/>
  <c r="G560" i="49"/>
  <c r="BZ559" i="49"/>
  <c r="BY559" i="49"/>
  <c r="BX559" i="49"/>
  <c r="BW559" i="49"/>
  <c r="BV559" i="49"/>
  <c r="BU559" i="49"/>
  <c r="BT559" i="49"/>
  <c r="BS559" i="49"/>
  <c r="BR559" i="49"/>
  <c r="BQ559" i="49"/>
  <c r="BP559" i="49"/>
  <c r="BM559" i="49"/>
  <c r="BL559" i="49"/>
  <c r="BK559" i="49"/>
  <c r="BJ559" i="49"/>
  <c r="BI559" i="49"/>
  <c r="BH559" i="49"/>
  <c r="BG559" i="49"/>
  <c r="BF559" i="49"/>
  <c r="BE559" i="49"/>
  <c r="BD559" i="49"/>
  <c r="BC559" i="49"/>
  <c r="BA559" i="49"/>
  <c r="AZ559" i="49"/>
  <c r="AY559" i="49"/>
  <c r="AX559" i="49"/>
  <c r="AW559" i="49"/>
  <c r="AV559" i="49"/>
  <c r="AU559" i="49"/>
  <c r="AT559" i="49"/>
  <c r="AS559" i="49"/>
  <c r="AR559" i="49"/>
  <c r="AQ559" i="49"/>
  <c r="AN559" i="49"/>
  <c r="AM559" i="49"/>
  <c r="AL559" i="49"/>
  <c r="AK559" i="49"/>
  <c r="AJ559" i="49"/>
  <c r="AI559" i="49"/>
  <c r="AH559" i="49"/>
  <c r="AG559" i="49"/>
  <c r="AF559" i="49"/>
  <c r="AE559" i="49"/>
  <c r="AD559" i="49"/>
  <c r="AB559" i="49"/>
  <c r="AA559" i="49"/>
  <c r="Z559" i="49"/>
  <c r="Y559" i="49"/>
  <c r="X559" i="49"/>
  <c r="W559" i="49"/>
  <c r="V559" i="49"/>
  <c r="U559" i="49"/>
  <c r="T559" i="49"/>
  <c r="S559" i="49"/>
  <c r="R559" i="49"/>
  <c r="M559" i="49"/>
  <c r="L559" i="49"/>
  <c r="K559" i="49"/>
  <c r="I559" i="49"/>
  <c r="H559" i="49"/>
  <c r="G559" i="49"/>
  <c r="BZ558" i="49"/>
  <c r="BY558" i="49"/>
  <c r="BX558" i="49"/>
  <c r="BW558" i="49"/>
  <c r="BV558" i="49"/>
  <c r="BU558" i="49"/>
  <c r="BT558" i="49"/>
  <c r="BS558" i="49"/>
  <c r="BR558" i="49"/>
  <c r="BQ558" i="49"/>
  <c r="BP558" i="49"/>
  <c r="BM558" i="49"/>
  <c r="BL558" i="49"/>
  <c r="BK558" i="49"/>
  <c r="BJ558" i="49"/>
  <c r="BI558" i="49"/>
  <c r="BH558" i="49"/>
  <c r="BG558" i="49"/>
  <c r="BF558" i="49"/>
  <c r="BE558" i="49"/>
  <c r="BD558" i="49"/>
  <c r="BC558" i="49"/>
  <c r="BA558" i="49"/>
  <c r="AZ558" i="49"/>
  <c r="AY558" i="49"/>
  <c r="AX558" i="49"/>
  <c r="AW558" i="49"/>
  <c r="AV558" i="49"/>
  <c r="AU558" i="49"/>
  <c r="AT558" i="49"/>
  <c r="AS558" i="49"/>
  <c r="AR558" i="49"/>
  <c r="AQ558" i="49"/>
  <c r="AN558" i="49"/>
  <c r="AM558" i="49"/>
  <c r="AL558" i="49"/>
  <c r="AK558" i="49"/>
  <c r="AJ558" i="49"/>
  <c r="AI558" i="49"/>
  <c r="AH558" i="49"/>
  <c r="AG558" i="49"/>
  <c r="AF558" i="49"/>
  <c r="AE558" i="49"/>
  <c r="AD558" i="49"/>
  <c r="AB558" i="49"/>
  <c r="AA558" i="49"/>
  <c r="Z558" i="49"/>
  <c r="Y558" i="49"/>
  <c r="X558" i="49"/>
  <c r="W558" i="49"/>
  <c r="V558" i="49"/>
  <c r="U558" i="49"/>
  <c r="T558" i="49"/>
  <c r="S558" i="49"/>
  <c r="R558" i="49"/>
  <c r="M558" i="49"/>
  <c r="L558" i="49"/>
  <c r="K558" i="49"/>
  <c r="I558" i="49"/>
  <c r="H558" i="49"/>
  <c r="G558" i="49"/>
  <c r="BZ557" i="49"/>
  <c r="BY557" i="49"/>
  <c r="BX557" i="49"/>
  <c r="BW557" i="49"/>
  <c r="BV557" i="49"/>
  <c r="BU557" i="49"/>
  <c r="BT557" i="49"/>
  <c r="BS557" i="49"/>
  <c r="BR557" i="49"/>
  <c r="BQ557" i="49"/>
  <c r="BP557" i="49"/>
  <c r="BM557" i="49"/>
  <c r="BL557" i="49"/>
  <c r="BK557" i="49"/>
  <c r="BJ557" i="49"/>
  <c r="BI557" i="49"/>
  <c r="BH557" i="49"/>
  <c r="BG557" i="49"/>
  <c r="BF557" i="49"/>
  <c r="BE557" i="49"/>
  <c r="BD557" i="49"/>
  <c r="BC557" i="49"/>
  <c r="BA557" i="49"/>
  <c r="AZ557" i="49"/>
  <c r="AY557" i="49"/>
  <c r="AX557" i="49"/>
  <c r="AW557" i="49"/>
  <c r="AV557" i="49"/>
  <c r="AU557" i="49"/>
  <c r="AT557" i="49"/>
  <c r="AS557" i="49"/>
  <c r="AR557" i="49"/>
  <c r="AQ557" i="49"/>
  <c r="AN557" i="49"/>
  <c r="AM557" i="49"/>
  <c r="AL557" i="49"/>
  <c r="AK557" i="49"/>
  <c r="AJ557" i="49"/>
  <c r="AI557" i="49"/>
  <c r="AH557" i="49"/>
  <c r="AG557" i="49"/>
  <c r="AF557" i="49"/>
  <c r="AE557" i="49"/>
  <c r="AD557" i="49"/>
  <c r="AB557" i="49"/>
  <c r="AA557" i="49"/>
  <c r="Z557" i="49"/>
  <c r="Y557" i="49"/>
  <c r="X557" i="49"/>
  <c r="W557" i="49"/>
  <c r="V557" i="49"/>
  <c r="U557" i="49"/>
  <c r="T557" i="49"/>
  <c r="S557" i="49"/>
  <c r="R557" i="49"/>
  <c r="M557" i="49"/>
  <c r="L557" i="49"/>
  <c r="K557" i="49"/>
  <c r="I557" i="49"/>
  <c r="H557" i="49"/>
  <c r="G557" i="49"/>
  <c r="BZ556" i="49"/>
  <c r="BY556" i="49"/>
  <c r="BX556" i="49"/>
  <c r="BW556" i="49"/>
  <c r="BV556" i="49"/>
  <c r="BU556" i="49"/>
  <c r="BT556" i="49"/>
  <c r="BS556" i="49"/>
  <c r="BR556" i="49"/>
  <c r="BQ556" i="49"/>
  <c r="BP556" i="49"/>
  <c r="BM556" i="49"/>
  <c r="BL556" i="49"/>
  <c r="BK556" i="49"/>
  <c r="BJ556" i="49"/>
  <c r="BI556" i="49"/>
  <c r="BH556" i="49"/>
  <c r="BG556" i="49"/>
  <c r="BF556" i="49"/>
  <c r="BE556" i="49"/>
  <c r="BD556" i="49"/>
  <c r="BC556" i="49"/>
  <c r="BA556" i="49"/>
  <c r="AZ556" i="49"/>
  <c r="AY556" i="49"/>
  <c r="AX556" i="49"/>
  <c r="AW556" i="49"/>
  <c r="AV556" i="49"/>
  <c r="AU556" i="49"/>
  <c r="AT556" i="49"/>
  <c r="AS556" i="49"/>
  <c r="AR556" i="49"/>
  <c r="AQ556" i="49"/>
  <c r="AN556" i="49"/>
  <c r="AM556" i="49"/>
  <c r="AL556" i="49"/>
  <c r="AK556" i="49"/>
  <c r="AJ556" i="49"/>
  <c r="AI556" i="49"/>
  <c r="AH556" i="49"/>
  <c r="AG556" i="49"/>
  <c r="AF556" i="49"/>
  <c r="AE556" i="49"/>
  <c r="AD556" i="49"/>
  <c r="AB556" i="49"/>
  <c r="AA556" i="49"/>
  <c r="Z556" i="49"/>
  <c r="Y556" i="49"/>
  <c r="X556" i="49"/>
  <c r="W556" i="49"/>
  <c r="V556" i="49"/>
  <c r="U556" i="49"/>
  <c r="T556" i="49"/>
  <c r="S556" i="49"/>
  <c r="R556" i="49"/>
  <c r="M556" i="49"/>
  <c r="L556" i="49"/>
  <c r="K556" i="49"/>
  <c r="I556" i="49"/>
  <c r="H556" i="49"/>
  <c r="G556" i="49"/>
  <c r="BZ555" i="49"/>
  <c r="BY555" i="49"/>
  <c r="BX555" i="49"/>
  <c r="BW555" i="49"/>
  <c r="BV555" i="49"/>
  <c r="BU555" i="49"/>
  <c r="BT555" i="49"/>
  <c r="BS555" i="49"/>
  <c r="BR555" i="49"/>
  <c r="BQ555" i="49"/>
  <c r="BP555" i="49"/>
  <c r="BM555" i="49"/>
  <c r="BL555" i="49"/>
  <c r="BK555" i="49"/>
  <c r="BJ555" i="49"/>
  <c r="BI555" i="49"/>
  <c r="BH555" i="49"/>
  <c r="BG555" i="49"/>
  <c r="BF555" i="49"/>
  <c r="BE555" i="49"/>
  <c r="BD555" i="49"/>
  <c r="BC555" i="49"/>
  <c r="BA555" i="49"/>
  <c r="AZ555" i="49"/>
  <c r="AY555" i="49"/>
  <c r="AX555" i="49"/>
  <c r="AW555" i="49"/>
  <c r="AV555" i="49"/>
  <c r="AU555" i="49"/>
  <c r="AT555" i="49"/>
  <c r="AS555" i="49"/>
  <c r="AR555" i="49"/>
  <c r="AQ555" i="49"/>
  <c r="AN555" i="49"/>
  <c r="AM555" i="49"/>
  <c r="AL555" i="49"/>
  <c r="AK555" i="49"/>
  <c r="AJ555" i="49"/>
  <c r="AI555" i="49"/>
  <c r="AH555" i="49"/>
  <c r="AG555" i="49"/>
  <c r="AF555" i="49"/>
  <c r="AE555" i="49"/>
  <c r="AD555" i="49"/>
  <c r="AB555" i="49"/>
  <c r="AA555" i="49"/>
  <c r="Z555" i="49"/>
  <c r="Y555" i="49"/>
  <c r="X555" i="49"/>
  <c r="W555" i="49"/>
  <c r="V555" i="49"/>
  <c r="U555" i="49"/>
  <c r="T555" i="49"/>
  <c r="S555" i="49"/>
  <c r="R555" i="49"/>
  <c r="M555" i="49"/>
  <c r="L555" i="49"/>
  <c r="K555" i="49"/>
  <c r="I555" i="49"/>
  <c r="H555" i="49"/>
  <c r="G555" i="49"/>
  <c r="BZ554" i="49"/>
  <c r="BY554" i="49"/>
  <c r="BX554" i="49"/>
  <c r="BW554" i="49"/>
  <c r="BV554" i="49"/>
  <c r="BU554" i="49"/>
  <c r="BT554" i="49"/>
  <c r="BS554" i="49"/>
  <c r="BR554" i="49"/>
  <c r="BQ554" i="49"/>
  <c r="BP554" i="49"/>
  <c r="BM554" i="49"/>
  <c r="BL554" i="49"/>
  <c r="BK554" i="49"/>
  <c r="BJ554" i="49"/>
  <c r="BI554" i="49"/>
  <c r="BH554" i="49"/>
  <c r="BG554" i="49"/>
  <c r="BF554" i="49"/>
  <c r="BE554" i="49"/>
  <c r="BD554" i="49"/>
  <c r="BC554" i="49"/>
  <c r="BA554" i="49"/>
  <c r="AZ554" i="49"/>
  <c r="AY554" i="49"/>
  <c r="AX554" i="49"/>
  <c r="AW554" i="49"/>
  <c r="AV554" i="49"/>
  <c r="AU554" i="49"/>
  <c r="AT554" i="49"/>
  <c r="AS554" i="49"/>
  <c r="AR554" i="49"/>
  <c r="AQ554" i="49"/>
  <c r="AN554" i="49"/>
  <c r="AM554" i="49"/>
  <c r="AL554" i="49"/>
  <c r="AK554" i="49"/>
  <c r="AJ554" i="49"/>
  <c r="AI554" i="49"/>
  <c r="AH554" i="49"/>
  <c r="AG554" i="49"/>
  <c r="AF554" i="49"/>
  <c r="AE554" i="49"/>
  <c r="AD554" i="49"/>
  <c r="AB554" i="49"/>
  <c r="AA554" i="49"/>
  <c r="Z554" i="49"/>
  <c r="Y554" i="49"/>
  <c r="X554" i="49"/>
  <c r="W554" i="49"/>
  <c r="V554" i="49"/>
  <c r="U554" i="49"/>
  <c r="T554" i="49"/>
  <c r="S554" i="49"/>
  <c r="R554" i="49"/>
  <c r="M554" i="49"/>
  <c r="L554" i="49"/>
  <c r="K554" i="49"/>
  <c r="I554" i="49"/>
  <c r="H554" i="49"/>
  <c r="G554" i="49"/>
  <c r="BZ553" i="49"/>
  <c r="BY553" i="49"/>
  <c r="BX553" i="49"/>
  <c r="BW553" i="49"/>
  <c r="BV553" i="49"/>
  <c r="BU553" i="49"/>
  <c r="BT553" i="49"/>
  <c r="BS553" i="49"/>
  <c r="BR553" i="49"/>
  <c r="BQ553" i="49"/>
  <c r="BP553" i="49"/>
  <c r="BM553" i="49"/>
  <c r="BL553" i="49"/>
  <c r="BK553" i="49"/>
  <c r="BJ553" i="49"/>
  <c r="BI553" i="49"/>
  <c r="BH553" i="49"/>
  <c r="BG553" i="49"/>
  <c r="BF553" i="49"/>
  <c r="BE553" i="49"/>
  <c r="BD553" i="49"/>
  <c r="BC553" i="49"/>
  <c r="BA553" i="49"/>
  <c r="AZ553" i="49"/>
  <c r="AY553" i="49"/>
  <c r="AX553" i="49"/>
  <c r="AW553" i="49"/>
  <c r="AV553" i="49"/>
  <c r="AU553" i="49"/>
  <c r="AT553" i="49"/>
  <c r="AS553" i="49"/>
  <c r="AR553" i="49"/>
  <c r="AQ553" i="49"/>
  <c r="AN553" i="49"/>
  <c r="AM553" i="49"/>
  <c r="AL553" i="49"/>
  <c r="AK553" i="49"/>
  <c r="AJ553" i="49"/>
  <c r="AI553" i="49"/>
  <c r="AH553" i="49"/>
  <c r="AG553" i="49"/>
  <c r="AF553" i="49"/>
  <c r="AE553" i="49"/>
  <c r="AD553" i="49"/>
  <c r="AB553" i="49"/>
  <c r="AA553" i="49"/>
  <c r="Z553" i="49"/>
  <c r="Y553" i="49"/>
  <c r="X553" i="49"/>
  <c r="W553" i="49"/>
  <c r="V553" i="49"/>
  <c r="U553" i="49"/>
  <c r="T553" i="49"/>
  <c r="S553" i="49"/>
  <c r="R553" i="49"/>
  <c r="M553" i="49"/>
  <c r="L553" i="49"/>
  <c r="K553" i="49"/>
  <c r="I553" i="49"/>
  <c r="H553" i="49"/>
  <c r="G553" i="49"/>
  <c r="BZ552" i="49"/>
  <c r="BY552" i="49"/>
  <c r="BX552" i="49"/>
  <c r="BW552" i="49"/>
  <c r="BV552" i="49"/>
  <c r="BU552" i="49"/>
  <c r="BT552" i="49"/>
  <c r="BS552" i="49"/>
  <c r="BR552" i="49"/>
  <c r="BQ552" i="49"/>
  <c r="BP552" i="49"/>
  <c r="BM552" i="49"/>
  <c r="BL552" i="49"/>
  <c r="BK552" i="49"/>
  <c r="BJ552" i="49"/>
  <c r="BI552" i="49"/>
  <c r="BH552" i="49"/>
  <c r="BG552" i="49"/>
  <c r="BF552" i="49"/>
  <c r="BE552" i="49"/>
  <c r="BD552" i="49"/>
  <c r="BC552" i="49"/>
  <c r="BA552" i="49"/>
  <c r="AZ552" i="49"/>
  <c r="AY552" i="49"/>
  <c r="AX552" i="49"/>
  <c r="AW552" i="49"/>
  <c r="AV552" i="49"/>
  <c r="AU552" i="49"/>
  <c r="AT552" i="49"/>
  <c r="AS552" i="49"/>
  <c r="AR552" i="49"/>
  <c r="AQ552" i="49"/>
  <c r="AN552" i="49"/>
  <c r="AM552" i="49"/>
  <c r="AL552" i="49"/>
  <c r="AK552" i="49"/>
  <c r="AJ552" i="49"/>
  <c r="AI552" i="49"/>
  <c r="AH552" i="49"/>
  <c r="AG552" i="49"/>
  <c r="AF552" i="49"/>
  <c r="AE552" i="49"/>
  <c r="AD552" i="49"/>
  <c r="AB552" i="49"/>
  <c r="AA552" i="49"/>
  <c r="Z552" i="49"/>
  <c r="Y552" i="49"/>
  <c r="X552" i="49"/>
  <c r="W552" i="49"/>
  <c r="V552" i="49"/>
  <c r="U552" i="49"/>
  <c r="T552" i="49"/>
  <c r="S552" i="49"/>
  <c r="R552" i="49"/>
  <c r="M552" i="49"/>
  <c r="L552" i="49"/>
  <c r="K552" i="49"/>
  <c r="I552" i="49"/>
  <c r="H552" i="49"/>
  <c r="G552" i="49"/>
  <c r="BZ551" i="49"/>
  <c r="BY551" i="49"/>
  <c r="BX551" i="49"/>
  <c r="BW551" i="49"/>
  <c r="BV551" i="49"/>
  <c r="BU551" i="49"/>
  <c r="BT551" i="49"/>
  <c r="BS551" i="49"/>
  <c r="BR551" i="49"/>
  <c r="BQ551" i="49"/>
  <c r="BP551" i="49"/>
  <c r="BM551" i="49"/>
  <c r="BL551" i="49"/>
  <c r="BK551" i="49"/>
  <c r="BJ551" i="49"/>
  <c r="BI551" i="49"/>
  <c r="BH551" i="49"/>
  <c r="BG551" i="49"/>
  <c r="BF551" i="49"/>
  <c r="BE551" i="49"/>
  <c r="BD551" i="49"/>
  <c r="BC551" i="49"/>
  <c r="BA551" i="49"/>
  <c r="AZ551" i="49"/>
  <c r="AY551" i="49"/>
  <c r="AX551" i="49"/>
  <c r="AW551" i="49"/>
  <c r="AV551" i="49"/>
  <c r="AU551" i="49"/>
  <c r="AT551" i="49"/>
  <c r="AS551" i="49"/>
  <c r="AR551" i="49"/>
  <c r="AQ551" i="49"/>
  <c r="AN551" i="49"/>
  <c r="AM551" i="49"/>
  <c r="AL551" i="49"/>
  <c r="AK551" i="49"/>
  <c r="AJ551" i="49"/>
  <c r="AI551" i="49"/>
  <c r="AH551" i="49"/>
  <c r="AG551" i="49"/>
  <c r="AF551" i="49"/>
  <c r="AE551" i="49"/>
  <c r="AD551" i="49"/>
  <c r="AB551" i="49"/>
  <c r="AA551" i="49"/>
  <c r="Z551" i="49"/>
  <c r="Y551" i="49"/>
  <c r="X551" i="49"/>
  <c r="W551" i="49"/>
  <c r="V551" i="49"/>
  <c r="U551" i="49"/>
  <c r="T551" i="49"/>
  <c r="S551" i="49"/>
  <c r="R551" i="49"/>
  <c r="M551" i="49"/>
  <c r="L551" i="49"/>
  <c r="K551" i="49"/>
  <c r="I551" i="49"/>
  <c r="H551" i="49"/>
  <c r="G551" i="49"/>
  <c r="BZ550" i="49"/>
  <c r="BY550" i="49"/>
  <c r="BX550" i="49"/>
  <c r="BW550" i="49"/>
  <c r="BV550" i="49"/>
  <c r="BU550" i="49"/>
  <c r="BT550" i="49"/>
  <c r="BS550" i="49"/>
  <c r="BR550" i="49"/>
  <c r="BQ550" i="49"/>
  <c r="BP550" i="49"/>
  <c r="BM550" i="49"/>
  <c r="BL550" i="49"/>
  <c r="BK550" i="49"/>
  <c r="BJ550" i="49"/>
  <c r="BI550" i="49"/>
  <c r="BH550" i="49"/>
  <c r="BG550" i="49"/>
  <c r="BF550" i="49"/>
  <c r="BE550" i="49"/>
  <c r="BD550" i="49"/>
  <c r="BC550" i="49"/>
  <c r="BA550" i="49"/>
  <c r="AZ550" i="49"/>
  <c r="AY550" i="49"/>
  <c r="AX550" i="49"/>
  <c r="AW550" i="49"/>
  <c r="AV550" i="49"/>
  <c r="AU550" i="49"/>
  <c r="AT550" i="49"/>
  <c r="AS550" i="49"/>
  <c r="AR550" i="49"/>
  <c r="AQ550" i="49"/>
  <c r="AN550" i="49"/>
  <c r="AM550" i="49"/>
  <c r="AL550" i="49"/>
  <c r="AK550" i="49"/>
  <c r="AJ550" i="49"/>
  <c r="AI550" i="49"/>
  <c r="AH550" i="49"/>
  <c r="AG550" i="49"/>
  <c r="AF550" i="49"/>
  <c r="AE550" i="49"/>
  <c r="AD550" i="49"/>
  <c r="AB550" i="49"/>
  <c r="AA550" i="49"/>
  <c r="Z550" i="49"/>
  <c r="Y550" i="49"/>
  <c r="X550" i="49"/>
  <c r="W550" i="49"/>
  <c r="V550" i="49"/>
  <c r="U550" i="49"/>
  <c r="T550" i="49"/>
  <c r="S550" i="49"/>
  <c r="R550" i="49"/>
  <c r="M550" i="49"/>
  <c r="L550" i="49"/>
  <c r="K550" i="49"/>
  <c r="I550" i="49"/>
  <c r="H550" i="49"/>
  <c r="G550" i="49"/>
  <c r="BZ549" i="49"/>
  <c r="BY549" i="49"/>
  <c r="BX549" i="49"/>
  <c r="BW549" i="49"/>
  <c r="BV549" i="49"/>
  <c r="BU549" i="49"/>
  <c r="BT549" i="49"/>
  <c r="BS549" i="49"/>
  <c r="BR549" i="49"/>
  <c r="BQ549" i="49"/>
  <c r="BP549" i="49"/>
  <c r="BM549" i="49"/>
  <c r="BL549" i="49"/>
  <c r="BK549" i="49"/>
  <c r="BJ549" i="49"/>
  <c r="BI549" i="49"/>
  <c r="BH549" i="49"/>
  <c r="BG549" i="49"/>
  <c r="BF549" i="49"/>
  <c r="BE549" i="49"/>
  <c r="BD549" i="49"/>
  <c r="BC549" i="49"/>
  <c r="BA549" i="49"/>
  <c r="AZ549" i="49"/>
  <c r="AY549" i="49"/>
  <c r="AX549" i="49"/>
  <c r="AW549" i="49"/>
  <c r="AV549" i="49"/>
  <c r="AU549" i="49"/>
  <c r="AT549" i="49"/>
  <c r="AS549" i="49"/>
  <c r="AR549" i="49"/>
  <c r="AQ549" i="49"/>
  <c r="AN549" i="49"/>
  <c r="AM549" i="49"/>
  <c r="AL549" i="49"/>
  <c r="AK549" i="49"/>
  <c r="AJ549" i="49"/>
  <c r="AI549" i="49"/>
  <c r="AH549" i="49"/>
  <c r="AG549" i="49"/>
  <c r="AF549" i="49"/>
  <c r="AE549" i="49"/>
  <c r="AD549" i="49"/>
  <c r="AB549" i="49"/>
  <c r="AA549" i="49"/>
  <c r="Z549" i="49"/>
  <c r="Y549" i="49"/>
  <c r="X549" i="49"/>
  <c r="W549" i="49"/>
  <c r="V549" i="49"/>
  <c r="U549" i="49"/>
  <c r="T549" i="49"/>
  <c r="S549" i="49"/>
  <c r="R549" i="49"/>
  <c r="M549" i="49"/>
  <c r="L549" i="49"/>
  <c r="K549" i="49"/>
  <c r="I549" i="49"/>
  <c r="H549" i="49"/>
  <c r="G549" i="49"/>
  <c r="BZ548" i="49"/>
  <c r="BY548" i="49"/>
  <c r="BX548" i="49"/>
  <c r="BW548" i="49"/>
  <c r="BV548" i="49"/>
  <c r="BU548" i="49"/>
  <c r="BT548" i="49"/>
  <c r="BS548" i="49"/>
  <c r="BR548" i="49"/>
  <c r="BQ548" i="49"/>
  <c r="BP548" i="49"/>
  <c r="BM548" i="49"/>
  <c r="BL548" i="49"/>
  <c r="BK548" i="49"/>
  <c r="BJ548" i="49"/>
  <c r="BI548" i="49"/>
  <c r="BH548" i="49"/>
  <c r="BG548" i="49"/>
  <c r="BF548" i="49"/>
  <c r="BE548" i="49"/>
  <c r="BD548" i="49"/>
  <c r="BC548" i="49"/>
  <c r="BA548" i="49"/>
  <c r="AZ548" i="49"/>
  <c r="AY548" i="49"/>
  <c r="AX548" i="49"/>
  <c r="AW548" i="49"/>
  <c r="AV548" i="49"/>
  <c r="AU548" i="49"/>
  <c r="AT548" i="49"/>
  <c r="AS548" i="49"/>
  <c r="AR548" i="49"/>
  <c r="AQ548" i="49"/>
  <c r="AN548" i="49"/>
  <c r="AM548" i="49"/>
  <c r="AL548" i="49"/>
  <c r="AK548" i="49"/>
  <c r="AJ548" i="49"/>
  <c r="AI548" i="49"/>
  <c r="AH548" i="49"/>
  <c r="AG548" i="49"/>
  <c r="AF548" i="49"/>
  <c r="AE548" i="49"/>
  <c r="AD548" i="49"/>
  <c r="AB548" i="49"/>
  <c r="AA548" i="49"/>
  <c r="Z548" i="49"/>
  <c r="Y548" i="49"/>
  <c r="X548" i="49"/>
  <c r="W548" i="49"/>
  <c r="V548" i="49"/>
  <c r="U548" i="49"/>
  <c r="T548" i="49"/>
  <c r="S548" i="49"/>
  <c r="R548" i="49"/>
  <c r="M548" i="49"/>
  <c r="L548" i="49"/>
  <c r="K548" i="49"/>
  <c r="I548" i="49"/>
  <c r="H548" i="49"/>
  <c r="G548" i="49"/>
  <c r="BZ547" i="49"/>
  <c r="BY547" i="49"/>
  <c r="BX547" i="49"/>
  <c r="BW547" i="49"/>
  <c r="BV547" i="49"/>
  <c r="BU547" i="49"/>
  <c r="BT547" i="49"/>
  <c r="BS547" i="49"/>
  <c r="BR547" i="49"/>
  <c r="BQ547" i="49"/>
  <c r="BP547" i="49"/>
  <c r="BM547" i="49"/>
  <c r="BL547" i="49"/>
  <c r="BK547" i="49"/>
  <c r="BJ547" i="49"/>
  <c r="BI547" i="49"/>
  <c r="BH547" i="49"/>
  <c r="BG547" i="49"/>
  <c r="BF547" i="49"/>
  <c r="BE547" i="49"/>
  <c r="BD547" i="49"/>
  <c r="BC547" i="49"/>
  <c r="BA547" i="49"/>
  <c r="AZ547" i="49"/>
  <c r="AY547" i="49"/>
  <c r="AX547" i="49"/>
  <c r="AW547" i="49"/>
  <c r="AV547" i="49"/>
  <c r="AU547" i="49"/>
  <c r="AT547" i="49"/>
  <c r="AS547" i="49"/>
  <c r="AR547" i="49"/>
  <c r="AQ547" i="49"/>
  <c r="AN547" i="49"/>
  <c r="AM547" i="49"/>
  <c r="AL547" i="49"/>
  <c r="AK547" i="49"/>
  <c r="AJ547" i="49"/>
  <c r="AI547" i="49"/>
  <c r="AH547" i="49"/>
  <c r="AG547" i="49"/>
  <c r="AF547" i="49"/>
  <c r="AE547" i="49"/>
  <c r="AD547" i="49"/>
  <c r="AB547" i="49"/>
  <c r="AA547" i="49"/>
  <c r="Z547" i="49"/>
  <c r="Y547" i="49"/>
  <c r="X547" i="49"/>
  <c r="W547" i="49"/>
  <c r="V547" i="49"/>
  <c r="U547" i="49"/>
  <c r="T547" i="49"/>
  <c r="S547" i="49"/>
  <c r="R547" i="49"/>
  <c r="M547" i="49"/>
  <c r="L547" i="49"/>
  <c r="K547" i="49"/>
  <c r="I547" i="49"/>
  <c r="H547" i="49"/>
  <c r="G547" i="49"/>
  <c r="BZ546" i="49"/>
  <c r="BY546" i="49"/>
  <c r="BX546" i="49"/>
  <c r="BW546" i="49"/>
  <c r="BV546" i="49"/>
  <c r="BU546" i="49"/>
  <c r="BT546" i="49"/>
  <c r="BS546" i="49"/>
  <c r="BR546" i="49"/>
  <c r="BQ546" i="49"/>
  <c r="BP546" i="49"/>
  <c r="BM546" i="49"/>
  <c r="BL546" i="49"/>
  <c r="BK546" i="49"/>
  <c r="BJ546" i="49"/>
  <c r="BI546" i="49"/>
  <c r="BH546" i="49"/>
  <c r="BG546" i="49"/>
  <c r="BF546" i="49"/>
  <c r="BE546" i="49"/>
  <c r="BD546" i="49"/>
  <c r="BC546" i="49"/>
  <c r="BA546" i="49"/>
  <c r="AZ546" i="49"/>
  <c r="AY546" i="49"/>
  <c r="AX546" i="49"/>
  <c r="AW546" i="49"/>
  <c r="AV546" i="49"/>
  <c r="AU546" i="49"/>
  <c r="AT546" i="49"/>
  <c r="AS546" i="49"/>
  <c r="AR546" i="49"/>
  <c r="AQ546" i="49"/>
  <c r="AN546" i="49"/>
  <c r="AM546" i="49"/>
  <c r="AL546" i="49"/>
  <c r="AK546" i="49"/>
  <c r="AJ546" i="49"/>
  <c r="AI546" i="49"/>
  <c r="AH546" i="49"/>
  <c r="AG546" i="49"/>
  <c r="AF546" i="49"/>
  <c r="AE546" i="49"/>
  <c r="AD546" i="49"/>
  <c r="AB546" i="49"/>
  <c r="AA546" i="49"/>
  <c r="Z546" i="49"/>
  <c r="Y546" i="49"/>
  <c r="X546" i="49"/>
  <c r="W546" i="49"/>
  <c r="V546" i="49"/>
  <c r="U546" i="49"/>
  <c r="T546" i="49"/>
  <c r="S546" i="49"/>
  <c r="R546" i="49"/>
  <c r="M546" i="49"/>
  <c r="L546" i="49"/>
  <c r="K546" i="49"/>
  <c r="I546" i="49"/>
  <c r="H546" i="49"/>
  <c r="G546" i="49"/>
  <c r="BZ545" i="49"/>
  <c r="BY545" i="49"/>
  <c r="BX545" i="49"/>
  <c r="BW545" i="49"/>
  <c r="BV545" i="49"/>
  <c r="BU545" i="49"/>
  <c r="BT545" i="49"/>
  <c r="BS545" i="49"/>
  <c r="BR545" i="49"/>
  <c r="BQ545" i="49"/>
  <c r="BP545" i="49"/>
  <c r="BM545" i="49"/>
  <c r="BL545" i="49"/>
  <c r="BK545" i="49"/>
  <c r="BJ545" i="49"/>
  <c r="BI545" i="49"/>
  <c r="BH545" i="49"/>
  <c r="BG545" i="49"/>
  <c r="BF545" i="49"/>
  <c r="BE545" i="49"/>
  <c r="BD545" i="49"/>
  <c r="BC545" i="49"/>
  <c r="BA545" i="49"/>
  <c r="AZ545" i="49"/>
  <c r="AY545" i="49"/>
  <c r="AX545" i="49"/>
  <c r="AW545" i="49"/>
  <c r="AV545" i="49"/>
  <c r="AU545" i="49"/>
  <c r="AT545" i="49"/>
  <c r="AS545" i="49"/>
  <c r="AR545" i="49"/>
  <c r="AQ545" i="49"/>
  <c r="AN545" i="49"/>
  <c r="AM545" i="49"/>
  <c r="AL545" i="49"/>
  <c r="AK545" i="49"/>
  <c r="AJ545" i="49"/>
  <c r="AI545" i="49"/>
  <c r="AH545" i="49"/>
  <c r="AG545" i="49"/>
  <c r="AF545" i="49"/>
  <c r="AE545" i="49"/>
  <c r="AD545" i="49"/>
  <c r="AB545" i="49"/>
  <c r="AA545" i="49"/>
  <c r="Z545" i="49"/>
  <c r="Y545" i="49"/>
  <c r="X545" i="49"/>
  <c r="W545" i="49"/>
  <c r="V545" i="49"/>
  <c r="U545" i="49"/>
  <c r="T545" i="49"/>
  <c r="S545" i="49"/>
  <c r="R545" i="49"/>
  <c r="M545" i="49"/>
  <c r="L545" i="49"/>
  <c r="K545" i="49"/>
  <c r="I545" i="49"/>
  <c r="H545" i="49"/>
  <c r="G545" i="49"/>
  <c r="BZ544" i="49"/>
  <c r="BY544" i="49"/>
  <c r="BX544" i="49"/>
  <c r="BW544" i="49"/>
  <c r="BV544" i="49"/>
  <c r="BU544" i="49"/>
  <c r="BT544" i="49"/>
  <c r="BS544" i="49"/>
  <c r="BR544" i="49"/>
  <c r="BQ544" i="49"/>
  <c r="BP544" i="49"/>
  <c r="BM544" i="49"/>
  <c r="BL544" i="49"/>
  <c r="BK544" i="49"/>
  <c r="BJ544" i="49"/>
  <c r="BI544" i="49"/>
  <c r="BH544" i="49"/>
  <c r="BG544" i="49"/>
  <c r="BF544" i="49"/>
  <c r="BE544" i="49"/>
  <c r="BD544" i="49"/>
  <c r="BC544" i="49"/>
  <c r="BA544" i="49"/>
  <c r="AZ544" i="49"/>
  <c r="AY544" i="49"/>
  <c r="AX544" i="49"/>
  <c r="AW544" i="49"/>
  <c r="AV544" i="49"/>
  <c r="AU544" i="49"/>
  <c r="AT544" i="49"/>
  <c r="AS544" i="49"/>
  <c r="AR544" i="49"/>
  <c r="AQ544" i="49"/>
  <c r="AN544" i="49"/>
  <c r="AM544" i="49"/>
  <c r="AL544" i="49"/>
  <c r="AK544" i="49"/>
  <c r="AJ544" i="49"/>
  <c r="AI544" i="49"/>
  <c r="AH544" i="49"/>
  <c r="AG544" i="49"/>
  <c r="AF544" i="49"/>
  <c r="AE544" i="49"/>
  <c r="AD544" i="49"/>
  <c r="AB544" i="49"/>
  <c r="AA544" i="49"/>
  <c r="Z544" i="49"/>
  <c r="Y544" i="49"/>
  <c r="X544" i="49"/>
  <c r="W544" i="49"/>
  <c r="V544" i="49"/>
  <c r="U544" i="49"/>
  <c r="T544" i="49"/>
  <c r="S544" i="49"/>
  <c r="R544" i="49"/>
  <c r="M544" i="49"/>
  <c r="L544" i="49"/>
  <c r="K544" i="49"/>
  <c r="I544" i="49"/>
  <c r="H544" i="49"/>
  <c r="G544" i="49"/>
  <c r="BZ543" i="49"/>
  <c r="BY543" i="49"/>
  <c r="BX543" i="49"/>
  <c r="BW543" i="49"/>
  <c r="BV543" i="49"/>
  <c r="BU543" i="49"/>
  <c r="BT543" i="49"/>
  <c r="BS543" i="49"/>
  <c r="BR543" i="49"/>
  <c r="BQ543" i="49"/>
  <c r="BP543" i="49"/>
  <c r="BM543" i="49"/>
  <c r="BL543" i="49"/>
  <c r="BK543" i="49"/>
  <c r="BJ543" i="49"/>
  <c r="BI543" i="49"/>
  <c r="BH543" i="49"/>
  <c r="BG543" i="49"/>
  <c r="BF543" i="49"/>
  <c r="BE543" i="49"/>
  <c r="BD543" i="49"/>
  <c r="BC543" i="49"/>
  <c r="BA543" i="49"/>
  <c r="AZ543" i="49"/>
  <c r="AY543" i="49"/>
  <c r="AX543" i="49"/>
  <c r="AW543" i="49"/>
  <c r="AV543" i="49"/>
  <c r="AU543" i="49"/>
  <c r="AT543" i="49"/>
  <c r="AS543" i="49"/>
  <c r="AR543" i="49"/>
  <c r="AQ543" i="49"/>
  <c r="AN543" i="49"/>
  <c r="AM543" i="49"/>
  <c r="AL543" i="49"/>
  <c r="AK543" i="49"/>
  <c r="AJ543" i="49"/>
  <c r="AI543" i="49"/>
  <c r="AH543" i="49"/>
  <c r="AG543" i="49"/>
  <c r="AF543" i="49"/>
  <c r="AE543" i="49"/>
  <c r="AD543" i="49"/>
  <c r="AB543" i="49"/>
  <c r="AA543" i="49"/>
  <c r="Z543" i="49"/>
  <c r="Y543" i="49"/>
  <c r="X543" i="49"/>
  <c r="W543" i="49"/>
  <c r="V543" i="49"/>
  <c r="U543" i="49"/>
  <c r="T543" i="49"/>
  <c r="S543" i="49"/>
  <c r="R543" i="49"/>
  <c r="M543" i="49"/>
  <c r="L543" i="49"/>
  <c r="K543" i="49"/>
  <c r="I543" i="49"/>
  <c r="H543" i="49"/>
  <c r="G543" i="49"/>
  <c r="BZ542" i="49"/>
  <c r="BY542" i="49"/>
  <c r="BX542" i="49"/>
  <c r="BW542" i="49"/>
  <c r="BV542" i="49"/>
  <c r="BU542" i="49"/>
  <c r="BT542" i="49"/>
  <c r="BS542" i="49"/>
  <c r="BR542" i="49"/>
  <c r="BQ542" i="49"/>
  <c r="BP542" i="49"/>
  <c r="BM542" i="49"/>
  <c r="BL542" i="49"/>
  <c r="BK542" i="49"/>
  <c r="BJ542" i="49"/>
  <c r="BI542" i="49"/>
  <c r="BH542" i="49"/>
  <c r="BG542" i="49"/>
  <c r="BF542" i="49"/>
  <c r="BE542" i="49"/>
  <c r="BD542" i="49"/>
  <c r="BC542" i="49"/>
  <c r="BA542" i="49"/>
  <c r="AZ542" i="49"/>
  <c r="AY542" i="49"/>
  <c r="AX542" i="49"/>
  <c r="AW542" i="49"/>
  <c r="AV542" i="49"/>
  <c r="AU542" i="49"/>
  <c r="AT542" i="49"/>
  <c r="AS542" i="49"/>
  <c r="AR542" i="49"/>
  <c r="AQ542" i="49"/>
  <c r="AN542" i="49"/>
  <c r="AM542" i="49"/>
  <c r="AL542" i="49"/>
  <c r="AK542" i="49"/>
  <c r="AJ542" i="49"/>
  <c r="AI542" i="49"/>
  <c r="AH542" i="49"/>
  <c r="AG542" i="49"/>
  <c r="AF542" i="49"/>
  <c r="AE542" i="49"/>
  <c r="AD542" i="49"/>
  <c r="AB542" i="49"/>
  <c r="AA542" i="49"/>
  <c r="Z542" i="49"/>
  <c r="Y542" i="49"/>
  <c r="X542" i="49"/>
  <c r="W542" i="49"/>
  <c r="V542" i="49"/>
  <c r="U542" i="49"/>
  <c r="T542" i="49"/>
  <c r="S542" i="49"/>
  <c r="R542" i="49"/>
  <c r="M542" i="49"/>
  <c r="L542" i="49"/>
  <c r="K542" i="49"/>
  <c r="I542" i="49"/>
  <c r="H542" i="49"/>
  <c r="G542" i="49"/>
  <c r="BZ541" i="49"/>
  <c r="BY541" i="49"/>
  <c r="BX541" i="49"/>
  <c r="BW541" i="49"/>
  <c r="BV541" i="49"/>
  <c r="BU541" i="49"/>
  <c r="BT541" i="49"/>
  <c r="BS541" i="49"/>
  <c r="BR541" i="49"/>
  <c r="BQ541" i="49"/>
  <c r="BP541" i="49"/>
  <c r="BM541" i="49"/>
  <c r="BL541" i="49"/>
  <c r="BK541" i="49"/>
  <c r="BJ541" i="49"/>
  <c r="BI541" i="49"/>
  <c r="BH541" i="49"/>
  <c r="BG541" i="49"/>
  <c r="BF541" i="49"/>
  <c r="BE541" i="49"/>
  <c r="BD541" i="49"/>
  <c r="BC541" i="49"/>
  <c r="BA541" i="49"/>
  <c r="AZ541" i="49"/>
  <c r="AY541" i="49"/>
  <c r="AX541" i="49"/>
  <c r="AW541" i="49"/>
  <c r="AV541" i="49"/>
  <c r="AU541" i="49"/>
  <c r="AT541" i="49"/>
  <c r="AS541" i="49"/>
  <c r="AR541" i="49"/>
  <c r="AQ541" i="49"/>
  <c r="AN541" i="49"/>
  <c r="AM541" i="49"/>
  <c r="AL541" i="49"/>
  <c r="AK541" i="49"/>
  <c r="AJ541" i="49"/>
  <c r="AI541" i="49"/>
  <c r="AH541" i="49"/>
  <c r="AG541" i="49"/>
  <c r="AF541" i="49"/>
  <c r="AE541" i="49"/>
  <c r="AD541" i="49"/>
  <c r="AB541" i="49"/>
  <c r="AA541" i="49"/>
  <c r="Z541" i="49"/>
  <c r="Y541" i="49"/>
  <c r="X541" i="49"/>
  <c r="W541" i="49"/>
  <c r="V541" i="49"/>
  <c r="U541" i="49"/>
  <c r="T541" i="49"/>
  <c r="S541" i="49"/>
  <c r="R541" i="49"/>
  <c r="M541" i="49"/>
  <c r="L541" i="49"/>
  <c r="K541" i="49"/>
  <c r="I541" i="49"/>
  <c r="H541" i="49"/>
  <c r="G541" i="49"/>
  <c r="BZ540" i="49"/>
  <c r="BY540" i="49"/>
  <c r="BX540" i="49"/>
  <c r="BW540" i="49"/>
  <c r="BV540" i="49"/>
  <c r="BU540" i="49"/>
  <c r="BT540" i="49"/>
  <c r="BS540" i="49"/>
  <c r="BR540" i="49"/>
  <c r="BQ540" i="49"/>
  <c r="BP540" i="49"/>
  <c r="BM540" i="49"/>
  <c r="BL540" i="49"/>
  <c r="BK540" i="49"/>
  <c r="BJ540" i="49"/>
  <c r="BI540" i="49"/>
  <c r="BH540" i="49"/>
  <c r="BG540" i="49"/>
  <c r="BF540" i="49"/>
  <c r="BE540" i="49"/>
  <c r="BD540" i="49"/>
  <c r="BC540" i="49"/>
  <c r="BA540" i="49"/>
  <c r="AZ540" i="49"/>
  <c r="AY540" i="49"/>
  <c r="AX540" i="49"/>
  <c r="AW540" i="49"/>
  <c r="AV540" i="49"/>
  <c r="AU540" i="49"/>
  <c r="AT540" i="49"/>
  <c r="AS540" i="49"/>
  <c r="AR540" i="49"/>
  <c r="AQ540" i="49"/>
  <c r="AN540" i="49"/>
  <c r="AM540" i="49"/>
  <c r="AL540" i="49"/>
  <c r="AK540" i="49"/>
  <c r="AJ540" i="49"/>
  <c r="AI540" i="49"/>
  <c r="AH540" i="49"/>
  <c r="AG540" i="49"/>
  <c r="AF540" i="49"/>
  <c r="AE540" i="49"/>
  <c r="AD540" i="49"/>
  <c r="AB540" i="49"/>
  <c r="AA540" i="49"/>
  <c r="Z540" i="49"/>
  <c r="Y540" i="49"/>
  <c r="X540" i="49"/>
  <c r="W540" i="49"/>
  <c r="V540" i="49"/>
  <c r="U540" i="49"/>
  <c r="T540" i="49"/>
  <c r="S540" i="49"/>
  <c r="R540" i="49"/>
  <c r="M540" i="49"/>
  <c r="L540" i="49"/>
  <c r="K540" i="49"/>
  <c r="I540" i="49"/>
  <c r="H540" i="49"/>
  <c r="G540" i="49"/>
  <c r="BZ539" i="49"/>
  <c r="BY539" i="49"/>
  <c r="BX539" i="49"/>
  <c r="BW539" i="49"/>
  <c r="BV539" i="49"/>
  <c r="BU539" i="49"/>
  <c r="BT539" i="49"/>
  <c r="BS539" i="49"/>
  <c r="BR539" i="49"/>
  <c r="BQ539" i="49"/>
  <c r="BP539" i="49"/>
  <c r="BM539" i="49"/>
  <c r="BL539" i="49"/>
  <c r="BK539" i="49"/>
  <c r="BJ539" i="49"/>
  <c r="BI539" i="49"/>
  <c r="BH539" i="49"/>
  <c r="BG539" i="49"/>
  <c r="BF539" i="49"/>
  <c r="BE539" i="49"/>
  <c r="BD539" i="49"/>
  <c r="BC539" i="49"/>
  <c r="BA539" i="49"/>
  <c r="AZ539" i="49"/>
  <c r="AY539" i="49"/>
  <c r="AX539" i="49"/>
  <c r="AW539" i="49"/>
  <c r="AV539" i="49"/>
  <c r="AU539" i="49"/>
  <c r="AT539" i="49"/>
  <c r="AS539" i="49"/>
  <c r="AR539" i="49"/>
  <c r="AQ539" i="49"/>
  <c r="AN539" i="49"/>
  <c r="AM539" i="49"/>
  <c r="AL539" i="49"/>
  <c r="AK539" i="49"/>
  <c r="AJ539" i="49"/>
  <c r="AI539" i="49"/>
  <c r="AH539" i="49"/>
  <c r="AG539" i="49"/>
  <c r="AF539" i="49"/>
  <c r="AE539" i="49"/>
  <c r="AD539" i="49"/>
  <c r="AB539" i="49"/>
  <c r="AA539" i="49"/>
  <c r="Z539" i="49"/>
  <c r="Y539" i="49"/>
  <c r="X539" i="49"/>
  <c r="W539" i="49"/>
  <c r="V539" i="49"/>
  <c r="U539" i="49"/>
  <c r="T539" i="49"/>
  <c r="S539" i="49"/>
  <c r="R539" i="49"/>
  <c r="M539" i="49"/>
  <c r="L539" i="49"/>
  <c r="K539" i="49"/>
  <c r="I539" i="49"/>
  <c r="H539" i="49"/>
  <c r="G539" i="49"/>
  <c r="BZ538" i="49"/>
  <c r="BY538" i="49"/>
  <c r="BX538" i="49"/>
  <c r="BW538" i="49"/>
  <c r="BV538" i="49"/>
  <c r="BU538" i="49"/>
  <c r="BT538" i="49"/>
  <c r="BS538" i="49"/>
  <c r="BR538" i="49"/>
  <c r="BQ538" i="49"/>
  <c r="BP538" i="49"/>
  <c r="BM538" i="49"/>
  <c r="BL538" i="49"/>
  <c r="BK538" i="49"/>
  <c r="BJ538" i="49"/>
  <c r="BI538" i="49"/>
  <c r="BH538" i="49"/>
  <c r="BG538" i="49"/>
  <c r="BF538" i="49"/>
  <c r="BE538" i="49"/>
  <c r="BD538" i="49"/>
  <c r="BC538" i="49"/>
  <c r="BA538" i="49"/>
  <c r="AZ538" i="49"/>
  <c r="AY538" i="49"/>
  <c r="AX538" i="49"/>
  <c r="AW538" i="49"/>
  <c r="AV538" i="49"/>
  <c r="AU538" i="49"/>
  <c r="AT538" i="49"/>
  <c r="AS538" i="49"/>
  <c r="AR538" i="49"/>
  <c r="AQ538" i="49"/>
  <c r="AN538" i="49"/>
  <c r="AM538" i="49"/>
  <c r="AL538" i="49"/>
  <c r="AK538" i="49"/>
  <c r="AJ538" i="49"/>
  <c r="AI538" i="49"/>
  <c r="AH538" i="49"/>
  <c r="AG538" i="49"/>
  <c r="AF538" i="49"/>
  <c r="AE538" i="49"/>
  <c r="AD538" i="49"/>
  <c r="AB538" i="49"/>
  <c r="AA538" i="49"/>
  <c r="Z538" i="49"/>
  <c r="Y538" i="49"/>
  <c r="X538" i="49"/>
  <c r="W538" i="49"/>
  <c r="V538" i="49"/>
  <c r="U538" i="49"/>
  <c r="T538" i="49"/>
  <c r="S538" i="49"/>
  <c r="R538" i="49"/>
  <c r="M538" i="49"/>
  <c r="L538" i="49"/>
  <c r="K538" i="49"/>
  <c r="I538" i="49"/>
  <c r="H538" i="49"/>
  <c r="G538" i="49"/>
  <c r="BZ537" i="49"/>
  <c r="BY537" i="49"/>
  <c r="BX537" i="49"/>
  <c r="BW537" i="49"/>
  <c r="BV537" i="49"/>
  <c r="BU537" i="49"/>
  <c r="BT537" i="49"/>
  <c r="BS537" i="49"/>
  <c r="BR537" i="49"/>
  <c r="BQ537" i="49"/>
  <c r="BP537" i="49"/>
  <c r="BM537" i="49"/>
  <c r="BL537" i="49"/>
  <c r="BK537" i="49"/>
  <c r="BJ537" i="49"/>
  <c r="BI537" i="49"/>
  <c r="BH537" i="49"/>
  <c r="BG537" i="49"/>
  <c r="BF537" i="49"/>
  <c r="BE537" i="49"/>
  <c r="BD537" i="49"/>
  <c r="BC537" i="49"/>
  <c r="BA537" i="49"/>
  <c r="AZ537" i="49"/>
  <c r="AY537" i="49"/>
  <c r="AX537" i="49"/>
  <c r="AW537" i="49"/>
  <c r="AV537" i="49"/>
  <c r="AU537" i="49"/>
  <c r="AT537" i="49"/>
  <c r="AS537" i="49"/>
  <c r="AR537" i="49"/>
  <c r="AQ537" i="49"/>
  <c r="AN537" i="49"/>
  <c r="AM537" i="49"/>
  <c r="AL537" i="49"/>
  <c r="AK537" i="49"/>
  <c r="AJ537" i="49"/>
  <c r="AI537" i="49"/>
  <c r="AH537" i="49"/>
  <c r="AG537" i="49"/>
  <c r="AF537" i="49"/>
  <c r="AE537" i="49"/>
  <c r="AD537" i="49"/>
  <c r="AB537" i="49"/>
  <c r="AA537" i="49"/>
  <c r="Z537" i="49"/>
  <c r="Y537" i="49"/>
  <c r="X537" i="49"/>
  <c r="W537" i="49"/>
  <c r="V537" i="49"/>
  <c r="U537" i="49"/>
  <c r="T537" i="49"/>
  <c r="S537" i="49"/>
  <c r="R537" i="49"/>
  <c r="M537" i="49"/>
  <c r="L537" i="49"/>
  <c r="K537" i="49"/>
  <c r="I537" i="49"/>
  <c r="H537" i="49"/>
  <c r="G537" i="49"/>
  <c r="BZ536" i="49"/>
  <c r="BY536" i="49"/>
  <c r="BX536" i="49"/>
  <c r="BW536" i="49"/>
  <c r="BV536" i="49"/>
  <c r="BU536" i="49"/>
  <c r="BT536" i="49"/>
  <c r="BS536" i="49"/>
  <c r="BR536" i="49"/>
  <c r="BQ536" i="49"/>
  <c r="BP536" i="49"/>
  <c r="BM536" i="49"/>
  <c r="BL536" i="49"/>
  <c r="BK536" i="49"/>
  <c r="BJ536" i="49"/>
  <c r="BI536" i="49"/>
  <c r="BH536" i="49"/>
  <c r="BG536" i="49"/>
  <c r="BF536" i="49"/>
  <c r="BE536" i="49"/>
  <c r="BD536" i="49"/>
  <c r="BC536" i="49"/>
  <c r="BA536" i="49"/>
  <c r="AZ536" i="49"/>
  <c r="AY536" i="49"/>
  <c r="AX536" i="49"/>
  <c r="AW536" i="49"/>
  <c r="AV536" i="49"/>
  <c r="AU536" i="49"/>
  <c r="AT536" i="49"/>
  <c r="AS536" i="49"/>
  <c r="AR536" i="49"/>
  <c r="AQ536" i="49"/>
  <c r="AN536" i="49"/>
  <c r="AM536" i="49"/>
  <c r="AL536" i="49"/>
  <c r="AK536" i="49"/>
  <c r="AJ536" i="49"/>
  <c r="AI536" i="49"/>
  <c r="AH536" i="49"/>
  <c r="AG536" i="49"/>
  <c r="AF536" i="49"/>
  <c r="AE536" i="49"/>
  <c r="AD536" i="49"/>
  <c r="AB536" i="49"/>
  <c r="AA536" i="49"/>
  <c r="Z536" i="49"/>
  <c r="Y536" i="49"/>
  <c r="X536" i="49"/>
  <c r="W536" i="49"/>
  <c r="V536" i="49"/>
  <c r="U536" i="49"/>
  <c r="T536" i="49"/>
  <c r="S536" i="49"/>
  <c r="R536" i="49"/>
  <c r="M536" i="49"/>
  <c r="L536" i="49"/>
  <c r="K536" i="49"/>
  <c r="I536" i="49"/>
  <c r="H536" i="49"/>
  <c r="G536" i="49"/>
  <c r="BZ535" i="49"/>
  <c r="BY535" i="49"/>
  <c r="BX535" i="49"/>
  <c r="BW535" i="49"/>
  <c r="BV535" i="49"/>
  <c r="BU535" i="49"/>
  <c r="BT535" i="49"/>
  <c r="BS535" i="49"/>
  <c r="BR535" i="49"/>
  <c r="BQ535" i="49"/>
  <c r="BP535" i="49"/>
  <c r="BM535" i="49"/>
  <c r="BL535" i="49"/>
  <c r="BK535" i="49"/>
  <c r="BJ535" i="49"/>
  <c r="BI535" i="49"/>
  <c r="BH535" i="49"/>
  <c r="BG535" i="49"/>
  <c r="BF535" i="49"/>
  <c r="BE535" i="49"/>
  <c r="BD535" i="49"/>
  <c r="BC535" i="49"/>
  <c r="BA535" i="49"/>
  <c r="AZ535" i="49"/>
  <c r="AY535" i="49"/>
  <c r="AX535" i="49"/>
  <c r="AW535" i="49"/>
  <c r="AV535" i="49"/>
  <c r="AU535" i="49"/>
  <c r="AT535" i="49"/>
  <c r="AS535" i="49"/>
  <c r="AR535" i="49"/>
  <c r="AQ535" i="49"/>
  <c r="AN535" i="49"/>
  <c r="AM535" i="49"/>
  <c r="AL535" i="49"/>
  <c r="AK535" i="49"/>
  <c r="AJ535" i="49"/>
  <c r="AI535" i="49"/>
  <c r="AH535" i="49"/>
  <c r="AG535" i="49"/>
  <c r="AF535" i="49"/>
  <c r="AE535" i="49"/>
  <c r="AD535" i="49"/>
  <c r="AB535" i="49"/>
  <c r="AA535" i="49"/>
  <c r="Z535" i="49"/>
  <c r="Y535" i="49"/>
  <c r="X535" i="49"/>
  <c r="W535" i="49"/>
  <c r="V535" i="49"/>
  <c r="U535" i="49"/>
  <c r="T535" i="49"/>
  <c r="S535" i="49"/>
  <c r="R535" i="49"/>
  <c r="M535" i="49"/>
  <c r="L535" i="49"/>
  <c r="K535" i="49"/>
  <c r="I535" i="49"/>
  <c r="H535" i="49"/>
  <c r="G535" i="49"/>
  <c r="BZ534" i="49"/>
  <c r="BY534" i="49"/>
  <c r="BX534" i="49"/>
  <c r="BW534" i="49"/>
  <c r="BV534" i="49"/>
  <c r="BU534" i="49"/>
  <c r="BT534" i="49"/>
  <c r="BS534" i="49"/>
  <c r="BR534" i="49"/>
  <c r="BQ534" i="49"/>
  <c r="BP534" i="49"/>
  <c r="BM534" i="49"/>
  <c r="BL534" i="49"/>
  <c r="BK534" i="49"/>
  <c r="BJ534" i="49"/>
  <c r="BI534" i="49"/>
  <c r="BH534" i="49"/>
  <c r="BG534" i="49"/>
  <c r="BF534" i="49"/>
  <c r="BE534" i="49"/>
  <c r="BD534" i="49"/>
  <c r="BC534" i="49"/>
  <c r="BA534" i="49"/>
  <c r="AZ534" i="49"/>
  <c r="AY534" i="49"/>
  <c r="AX534" i="49"/>
  <c r="AW534" i="49"/>
  <c r="AV534" i="49"/>
  <c r="AU534" i="49"/>
  <c r="AT534" i="49"/>
  <c r="AS534" i="49"/>
  <c r="AR534" i="49"/>
  <c r="AQ534" i="49"/>
  <c r="AN534" i="49"/>
  <c r="AM534" i="49"/>
  <c r="AL534" i="49"/>
  <c r="AK534" i="49"/>
  <c r="AJ534" i="49"/>
  <c r="AI534" i="49"/>
  <c r="AH534" i="49"/>
  <c r="AG534" i="49"/>
  <c r="AF534" i="49"/>
  <c r="AE534" i="49"/>
  <c r="AD534" i="49"/>
  <c r="AB534" i="49"/>
  <c r="AA534" i="49"/>
  <c r="Z534" i="49"/>
  <c r="Y534" i="49"/>
  <c r="X534" i="49"/>
  <c r="W534" i="49"/>
  <c r="V534" i="49"/>
  <c r="U534" i="49"/>
  <c r="T534" i="49"/>
  <c r="S534" i="49"/>
  <c r="R534" i="49"/>
  <c r="M534" i="49"/>
  <c r="L534" i="49"/>
  <c r="K534" i="49"/>
  <c r="I534" i="49"/>
  <c r="H534" i="49"/>
  <c r="G534" i="49"/>
  <c r="BZ533" i="49"/>
  <c r="BY533" i="49"/>
  <c r="BX533" i="49"/>
  <c r="BW533" i="49"/>
  <c r="BV533" i="49"/>
  <c r="BU533" i="49"/>
  <c r="BT533" i="49"/>
  <c r="BS533" i="49"/>
  <c r="BR533" i="49"/>
  <c r="BQ533" i="49"/>
  <c r="BP533" i="49"/>
  <c r="BM533" i="49"/>
  <c r="BL533" i="49"/>
  <c r="BK533" i="49"/>
  <c r="BJ533" i="49"/>
  <c r="BI533" i="49"/>
  <c r="BH533" i="49"/>
  <c r="BG533" i="49"/>
  <c r="BF533" i="49"/>
  <c r="BE533" i="49"/>
  <c r="BD533" i="49"/>
  <c r="BC533" i="49"/>
  <c r="BA533" i="49"/>
  <c r="AZ533" i="49"/>
  <c r="AY533" i="49"/>
  <c r="AX533" i="49"/>
  <c r="AW533" i="49"/>
  <c r="AV533" i="49"/>
  <c r="AU533" i="49"/>
  <c r="AT533" i="49"/>
  <c r="AS533" i="49"/>
  <c r="AR533" i="49"/>
  <c r="AQ533" i="49"/>
  <c r="AN533" i="49"/>
  <c r="AM533" i="49"/>
  <c r="AL533" i="49"/>
  <c r="AK533" i="49"/>
  <c r="AJ533" i="49"/>
  <c r="AI533" i="49"/>
  <c r="AH533" i="49"/>
  <c r="AG533" i="49"/>
  <c r="AF533" i="49"/>
  <c r="AE533" i="49"/>
  <c r="AD533" i="49"/>
  <c r="AB533" i="49"/>
  <c r="AA533" i="49"/>
  <c r="Z533" i="49"/>
  <c r="Y533" i="49"/>
  <c r="X533" i="49"/>
  <c r="W533" i="49"/>
  <c r="V533" i="49"/>
  <c r="U533" i="49"/>
  <c r="T533" i="49"/>
  <c r="S533" i="49"/>
  <c r="R533" i="49"/>
  <c r="M533" i="49"/>
  <c r="L533" i="49"/>
  <c r="K533" i="49"/>
  <c r="I533" i="49"/>
  <c r="H533" i="49"/>
  <c r="G533" i="49"/>
  <c r="BZ532" i="49"/>
  <c r="BY532" i="49"/>
  <c r="BX532" i="49"/>
  <c r="BW532" i="49"/>
  <c r="BV532" i="49"/>
  <c r="BU532" i="49"/>
  <c r="BT532" i="49"/>
  <c r="BS532" i="49"/>
  <c r="BR532" i="49"/>
  <c r="BQ532" i="49"/>
  <c r="BP532" i="49"/>
  <c r="BM532" i="49"/>
  <c r="BL532" i="49"/>
  <c r="BK532" i="49"/>
  <c r="BJ532" i="49"/>
  <c r="BI532" i="49"/>
  <c r="BH532" i="49"/>
  <c r="BG532" i="49"/>
  <c r="BF532" i="49"/>
  <c r="BE532" i="49"/>
  <c r="BD532" i="49"/>
  <c r="BC532" i="49"/>
  <c r="BA532" i="49"/>
  <c r="AZ532" i="49"/>
  <c r="AY532" i="49"/>
  <c r="AX532" i="49"/>
  <c r="AW532" i="49"/>
  <c r="AV532" i="49"/>
  <c r="AU532" i="49"/>
  <c r="AT532" i="49"/>
  <c r="AS532" i="49"/>
  <c r="AR532" i="49"/>
  <c r="AQ532" i="49"/>
  <c r="AN532" i="49"/>
  <c r="AM532" i="49"/>
  <c r="AL532" i="49"/>
  <c r="AK532" i="49"/>
  <c r="AJ532" i="49"/>
  <c r="AI532" i="49"/>
  <c r="AH532" i="49"/>
  <c r="AG532" i="49"/>
  <c r="AF532" i="49"/>
  <c r="AE532" i="49"/>
  <c r="AD532" i="49"/>
  <c r="AB532" i="49"/>
  <c r="AA532" i="49"/>
  <c r="Z532" i="49"/>
  <c r="Y532" i="49"/>
  <c r="X532" i="49"/>
  <c r="W532" i="49"/>
  <c r="V532" i="49"/>
  <c r="U532" i="49"/>
  <c r="T532" i="49"/>
  <c r="S532" i="49"/>
  <c r="R532" i="49"/>
  <c r="M532" i="49"/>
  <c r="L532" i="49"/>
  <c r="K532" i="49"/>
  <c r="I532" i="49"/>
  <c r="H532" i="49"/>
  <c r="G532" i="49"/>
  <c r="BZ531" i="49"/>
  <c r="BY531" i="49"/>
  <c r="BX531" i="49"/>
  <c r="BW531" i="49"/>
  <c r="BV531" i="49"/>
  <c r="BU531" i="49"/>
  <c r="BT531" i="49"/>
  <c r="BS531" i="49"/>
  <c r="BR531" i="49"/>
  <c r="BQ531" i="49"/>
  <c r="BP531" i="49"/>
  <c r="BM531" i="49"/>
  <c r="BL531" i="49"/>
  <c r="BK531" i="49"/>
  <c r="BJ531" i="49"/>
  <c r="BI531" i="49"/>
  <c r="BH531" i="49"/>
  <c r="BG531" i="49"/>
  <c r="BF531" i="49"/>
  <c r="BE531" i="49"/>
  <c r="BD531" i="49"/>
  <c r="BC531" i="49"/>
  <c r="BA531" i="49"/>
  <c r="AZ531" i="49"/>
  <c r="AY531" i="49"/>
  <c r="AX531" i="49"/>
  <c r="AW531" i="49"/>
  <c r="AV531" i="49"/>
  <c r="AU531" i="49"/>
  <c r="AT531" i="49"/>
  <c r="AS531" i="49"/>
  <c r="AR531" i="49"/>
  <c r="AQ531" i="49"/>
  <c r="AN531" i="49"/>
  <c r="AM531" i="49"/>
  <c r="AL531" i="49"/>
  <c r="AK531" i="49"/>
  <c r="AJ531" i="49"/>
  <c r="AI531" i="49"/>
  <c r="AH531" i="49"/>
  <c r="AG531" i="49"/>
  <c r="AF531" i="49"/>
  <c r="AE531" i="49"/>
  <c r="AD531" i="49"/>
  <c r="AB531" i="49"/>
  <c r="AA531" i="49"/>
  <c r="Z531" i="49"/>
  <c r="Y531" i="49"/>
  <c r="X531" i="49"/>
  <c r="W531" i="49"/>
  <c r="V531" i="49"/>
  <c r="U531" i="49"/>
  <c r="T531" i="49"/>
  <c r="S531" i="49"/>
  <c r="R531" i="49"/>
  <c r="M531" i="49"/>
  <c r="L531" i="49"/>
  <c r="K531" i="49"/>
  <c r="I531" i="49"/>
  <c r="H531" i="49"/>
  <c r="G531" i="49"/>
  <c r="BZ530" i="49"/>
  <c r="BY530" i="49"/>
  <c r="BX530" i="49"/>
  <c r="BW530" i="49"/>
  <c r="BV530" i="49"/>
  <c r="BU530" i="49"/>
  <c r="BT530" i="49"/>
  <c r="BS530" i="49"/>
  <c r="BR530" i="49"/>
  <c r="BQ530" i="49"/>
  <c r="BP530" i="49"/>
  <c r="BM530" i="49"/>
  <c r="BL530" i="49"/>
  <c r="BK530" i="49"/>
  <c r="BJ530" i="49"/>
  <c r="BI530" i="49"/>
  <c r="BH530" i="49"/>
  <c r="BG530" i="49"/>
  <c r="BF530" i="49"/>
  <c r="BE530" i="49"/>
  <c r="BD530" i="49"/>
  <c r="BC530" i="49"/>
  <c r="BA530" i="49"/>
  <c r="AZ530" i="49"/>
  <c r="AY530" i="49"/>
  <c r="AX530" i="49"/>
  <c r="AW530" i="49"/>
  <c r="AV530" i="49"/>
  <c r="AU530" i="49"/>
  <c r="AT530" i="49"/>
  <c r="AS530" i="49"/>
  <c r="AR530" i="49"/>
  <c r="AQ530" i="49"/>
  <c r="AN530" i="49"/>
  <c r="AM530" i="49"/>
  <c r="AL530" i="49"/>
  <c r="AK530" i="49"/>
  <c r="AJ530" i="49"/>
  <c r="AI530" i="49"/>
  <c r="AH530" i="49"/>
  <c r="AG530" i="49"/>
  <c r="AF530" i="49"/>
  <c r="AE530" i="49"/>
  <c r="AD530" i="49"/>
  <c r="AB530" i="49"/>
  <c r="AA530" i="49"/>
  <c r="Z530" i="49"/>
  <c r="Y530" i="49"/>
  <c r="X530" i="49"/>
  <c r="W530" i="49"/>
  <c r="V530" i="49"/>
  <c r="U530" i="49"/>
  <c r="T530" i="49"/>
  <c r="S530" i="49"/>
  <c r="R530" i="49"/>
  <c r="M530" i="49"/>
  <c r="L530" i="49"/>
  <c r="K530" i="49"/>
  <c r="I530" i="49"/>
  <c r="H530" i="49"/>
  <c r="G530" i="49"/>
  <c r="BZ529" i="49"/>
  <c r="BY529" i="49"/>
  <c r="BX529" i="49"/>
  <c r="BW529" i="49"/>
  <c r="BV529" i="49"/>
  <c r="BU529" i="49"/>
  <c r="BT529" i="49"/>
  <c r="BS529" i="49"/>
  <c r="BR529" i="49"/>
  <c r="BQ529" i="49"/>
  <c r="BP529" i="49"/>
  <c r="BM529" i="49"/>
  <c r="BL529" i="49"/>
  <c r="BK529" i="49"/>
  <c r="BJ529" i="49"/>
  <c r="BI529" i="49"/>
  <c r="BH529" i="49"/>
  <c r="BG529" i="49"/>
  <c r="BF529" i="49"/>
  <c r="BE529" i="49"/>
  <c r="BD529" i="49"/>
  <c r="BC529" i="49"/>
  <c r="BA529" i="49"/>
  <c r="AZ529" i="49"/>
  <c r="AY529" i="49"/>
  <c r="AX529" i="49"/>
  <c r="AW529" i="49"/>
  <c r="AV529" i="49"/>
  <c r="AU529" i="49"/>
  <c r="AT529" i="49"/>
  <c r="AS529" i="49"/>
  <c r="AR529" i="49"/>
  <c r="AQ529" i="49"/>
  <c r="AN529" i="49"/>
  <c r="AM529" i="49"/>
  <c r="AL529" i="49"/>
  <c r="AK529" i="49"/>
  <c r="AJ529" i="49"/>
  <c r="AI529" i="49"/>
  <c r="AH529" i="49"/>
  <c r="AG529" i="49"/>
  <c r="AF529" i="49"/>
  <c r="AE529" i="49"/>
  <c r="AD529" i="49"/>
  <c r="AB529" i="49"/>
  <c r="AA529" i="49"/>
  <c r="Z529" i="49"/>
  <c r="Y529" i="49"/>
  <c r="X529" i="49"/>
  <c r="W529" i="49"/>
  <c r="V529" i="49"/>
  <c r="U529" i="49"/>
  <c r="T529" i="49"/>
  <c r="S529" i="49"/>
  <c r="R529" i="49"/>
  <c r="M529" i="49"/>
  <c r="L529" i="49"/>
  <c r="K529" i="49"/>
  <c r="I529" i="49"/>
  <c r="H529" i="49"/>
  <c r="G529" i="49"/>
  <c r="BZ528" i="49"/>
  <c r="BY528" i="49"/>
  <c r="BX528" i="49"/>
  <c r="BW528" i="49"/>
  <c r="BV528" i="49"/>
  <c r="BU528" i="49"/>
  <c r="BT528" i="49"/>
  <c r="BS528" i="49"/>
  <c r="BR528" i="49"/>
  <c r="BQ528" i="49"/>
  <c r="BP528" i="49"/>
  <c r="BM528" i="49"/>
  <c r="BL528" i="49"/>
  <c r="BK528" i="49"/>
  <c r="BJ528" i="49"/>
  <c r="BI528" i="49"/>
  <c r="BH528" i="49"/>
  <c r="BG528" i="49"/>
  <c r="BF528" i="49"/>
  <c r="BE528" i="49"/>
  <c r="BD528" i="49"/>
  <c r="BC528" i="49"/>
  <c r="BA528" i="49"/>
  <c r="AZ528" i="49"/>
  <c r="AY528" i="49"/>
  <c r="AX528" i="49"/>
  <c r="AW528" i="49"/>
  <c r="AV528" i="49"/>
  <c r="AU528" i="49"/>
  <c r="AT528" i="49"/>
  <c r="AS528" i="49"/>
  <c r="AR528" i="49"/>
  <c r="AQ528" i="49"/>
  <c r="AN528" i="49"/>
  <c r="AM528" i="49"/>
  <c r="AL528" i="49"/>
  <c r="AK528" i="49"/>
  <c r="AJ528" i="49"/>
  <c r="AI528" i="49"/>
  <c r="AH528" i="49"/>
  <c r="AG528" i="49"/>
  <c r="AF528" i="49"/>
  <c r="AE528" i="49"/>
  <c r="AD528" i="49"/>
  <c r="AB528" i="49"/>
  <c r="AA528" i="49"/>
  <c r="Z528" i="49"/>
  <c r="Y528" i="49"/>
  <c r="X528" i="49"/>
  <c r="W528" i="49"/>
  <c r="V528" i="49"/>
  <c r="U528" i="49"/>
  <c r="T528" i="49"/>
  <c r="S528" i="49"/>
  <c r="R528" i="49"/>
  <c r="M528" i="49"/>
  <c r="L528" i="49"/>
  <c r="K528" i="49"/>
  <c r="I528" i="49"/>
  <c r="H528" i="49"/>
  <c r="G528" i="49"/>
  <c r="BZ527" i="49"/>
  <c r="BY527" i="49"/>
  <c r="BX527" i="49"/>
  <c r="BW527" i="49"/>
  <c r="BV527" i="49"/>
  <c r="BU527" i="49"/>
  <c r="BT527" i="49"/>
  <c r="BS527" i="49"/>
  <c r="BR527" i="49"/>
  <c r="BQ527" i="49"/>
  <c r="BP527" i="49"/>
  <c r="BM527" i="49"/>
  <c r="BL527" i="49"/>
  <c r="BK527" i="49"/>
  <c r="BJ527" i="49"/>
  <c r="BI527" i="49"/>
  <c r="BH527" i="49"/>
  <c r="BG527" i="49"/>
  <c r="BF527" i="49"/>
  <c r="BE527" i="49"/>
  <c r="BD527" i="49"/>
  <c r="BC527" i="49"/>
  <c r="BA527" i="49"/>
  <c r="AZ527" i="49"/>
  <c r="AY527" i="49"/>
  <c r="AX527" i="49"/>
  <c r="AW527" i="49"/>
  <c r="AV527" i="49"/>
  <c r="AU527" i="49"/>
  <c r="AT527" i="49"/>
  <c r="AS527" i="49"/>
  <c r="AR527" i="49"/>
  <c r="AQ527" i="49"/>
  <c r="AN527" i="49"/>
  <c r="AM527" i="49"/>
  <c r="AL527" i="49"/>
  <c r="AK527" i="49"/>
  <c r="AJ527" i="49"/>
  <c r="AI527" i="49"/>
  <c r="AH527" i="49"/>
  <c r="AG527" i="49"/>
  <c r="AF527" i="49"/>
  <c r="AE527" i="49"/>
  <c r="AD527" i="49"/>
  <c r="AB527" i="49"/>
  <c r="AA527" i="49"/>
  <c r="Z527" i="49"/>
  <c r="Y527" i="49"/>
  <c r="X527" i="49"/>
  <c r="W527" i="49"/>
  <c r="V527" i="49"/>
  <c r="U527" i="49"/>
  <c r="T527" i="49"/>
  <c r="S527" i="49"/>
  <c r="R527" i="49"/>
  <c r="M527" i="49"/>
  <c r="L527" i="49"/>
  <c r="K527" i="49"/>
  <c r="I527" i="49"/>
  <c r="H527" i="49"/>
  <c r="G527" i="49"/>
  <c r="BZ526" i="49"/>
  <c r="BY526" i="49"/>
  <c r="BX526" i="49"/>
  <c r="BW526" i="49"/>
  <c r="BV526" i="49"/>
  <c r="BU526" i="49"/>
  <c r="BT526" i="49"/>
  <c r="BS526" i="49"/>
  <c r="BR526" i="49"/>
  <c r="BQ526" i="49"/>
  <c r="BP526" i="49"/>
  <c r="BM526" i="49"/>
  <c r="BL526" i="49"/>
  <c r="BK526" i="49"/>
  <c r="BJ526" i="49"/>
  <c r="BI526" i="49"/>
  <c r="BH526" i="49"/>
  <c r="BG526" i="49"/>
  <c r="BF526" i="49"/>
  <c r="BE526" i="49"/>
  <c r="BD526" i="49"/>
  <c r="BC526" i="49"/>
  <c r="BA526" i="49"/>
  <c r="AZ526" i="49"/>
  <c r="AY526" i="49"/>
  <c r="AX526" i="49"/>
  <c r="AW526" i="49"/>
  <c r="AV526" i="49"/>
  <c r="AU526" i="49"/>
  <c r="AT526" i="49"/>
  <c r="AS526" i="49"/>
  <c r="AR526" i="49"/>
  <c r="AQ526" i="49"/>
  <c r="AN526" i="49"/>
  <c r="AM526" i="49"/>
  <c r="AL526" i="49"/>
  <c r="AK526" i="49"/>
  <c r="AJ526" i="49"/>
  <c r="AI526" i="49"/>
  <c r="AH526" i="49"/>
  <c r="AG526" i="49"/>
  <c r="AF526" i="49"/>
  <c r="AE526" i="49"/>
  <c r="AD526" i="49"/>
  <c r="AB526" i="49"/>
  <c r="AA526" i="49"/>
  <c r="Z526" i="49"/>
  <c r="Y526" i="49"/>
  <c r="X526" i="49"/>
  <c r="W526" i="49"/>
  <c r="V526" i="49"/>
  <c r="U526" i="49"/>
  <c r="T526" i="49"/>
  <c r="S526" i="49"/>
  <c r="R526" i="49"/>
  <c r="M526" i="49"/>
  <c r="L526" i="49"/>
  <c r="K526" i="49"/>
  <c r="I526" i="49"/>
  <c r="H526" i="49"/>
  <c r="G526" i="49"/>
  <c r="BZ525" i="49"/>
  <c r="BY525" i="49"/>
  <c r="BX525" i="49"/>
  <c r="BW525" i="49"/>
  <c r="BV525" i="49"/>
  <c r="BU525" i="49"/>
  <c r="BT525" i="49"/>
  <c r="BS525" i="49"/>
  <c r="BR525" i="49"/>
  <c r="BQ525" i="49"/>
  <c r="BP525" i="49"/>
  <c r="BM525" i="49"/>
  <c r="BL525" i="49"/>
  <c r="BK525" i="49"/>
  <c r="BJ525" i="49"/>
  <c r="BI525" i="49"/>
  <c r="BH525" i="49"/>
  <c r="BG525" i="49"/>
  <c r="BF525" i="49"/>
  <c r="BE525" i="49"/>
  <c r="BD525" i="49"/>
  <c r="BC525" i="49"/>
  <c r="BA525" i="49"/>
  <c r="AZ525" i="49"/>
  <c r="AY525" i="49"/>
  <c r="AX525" i="49"/>
  <c r="AW525" i="49"/>
  <c r="AV525" i="49"/>
  <c r="AU525" i="49"/>
  <c r="AT525" i="49"/>
  <c r="AS525" i="49"/>
  <c r="AR525" i="49"/>
  <c r="AQ525" i="49"/>
  <c r="AN525" i="49"/>
  <c r="AM525" i="49"/>
  <c r="AL525" i="49"/>
  <c r="AK525" i="49"/>
  <c r="AJ525" i="49"/>
  <c r="AI525" i="49"/>
  <c r="AH525" i="49"/>
  <c r="AG525" i="49"/>
  <c r="AF525" i="49"/>
  <c r="AE525" i="49"/>
  <c r="AD525" i="49"/>
  <c r="AB525" i="49"/>
  <c r="AA525" i="49"/>
  <c r="Z525" i="49"/>
  <c r="Y525" i="49"/>
  <c r="X525" i="49"/>
  <c r="W525" i="49"/>
  <c r="V525" i="49"/>
  <c r="U525" i="49"/>
  <c r="T525" i="49"/>
  <c r="S525" i="49"/>
  <c r="R525" i="49"/>
  <c r="M525" i="49"/>
  <c r="L525" i="49"/>
  <c r="K525" i="49"/>
  <c r="I525" i="49"/>
  <c r="H525" i="49"/>
  <c r="G525" i="49"/>
  <c r="BZ524" i="49"/>
  <c r="BY524" i="49"/>
  <c r="BX524" i="49"/>
  <c r="BW524" i="49"/>
  <c r="BV524" i="49"/>
  <c r="BU524" i="49"/>
  <c r="BT524" i="49"/>
  <c r="BS524" i="49"/>
  <c r="BR524" i="49"/>
  <c r="BQ524" i="49"/>
  <c r="BP524" i="49"/>
  <c r="BM524" i="49"/>
  <c r="BL524" i="49"/>
  <c r="BK524" i="49"/>
  <c r="BJ524" i="49"/>
  <c r="BI524" i="49"/>
  <c r="BH524" i="49"/>
  <c r="BG524" i="49"/>
  <c r="BF524" i="49"/>
  <c r="BE524" i="49"/>
  <c r="BD524" i="49"/>
  <c r="BC524" i="49"/>
  <c r="BA524" i="49"/>
  <c r="AZ524" i="49"/>
  <c r="AY524" i="49"/>
  <c r="AX524" i="49"/>
  <c r="AW524" i="49"/>
  <c r="AV524" i="49"/>
  <c r="AU524" i="49"/>
  <c r="AT524" i="49"/>
  <c r="AS524" i="49"/>
  <c r="AR524" i="49"/>
  <c r="AQ524" i="49"/>
  <c r="AN524" i="49"/>
  <c r="AM524" i="49"/>
  <c r="AL524" i="49"/>
  <c r="AK524" i="49"/>
  <c r="AJ524" i="49"/>
  <c r="AI524" i="49"/>
  <c r="AH524" i="49"/>
  <c r="AG524" i="49"/>
  <c r="AF524" i="49"/>
  <c r="AE524" i="49"/>
  <c r="AD524" i="49"/>
  <c r="AB524" i="49"/>
  <c r="AA524" i="49"/>
  <c r="Z524" i="49"/>
  <c r="Y524" i="49"/>
  <c r="X524" i="49"/>
  <c r="W524" i="49"/>
  <c r="V524" i="49"/>
  <c r="U524" i="49"/>
  <c r="T524" i="49"/>
  <c r="S524" i="49"/>
  <c r="R524" i="49"/>
  <c r="M524" i="49"/>
  <c r="L524" i="49"/>
  <c r="K524" i="49"/>
  <c r="I524" i="49"/>
  <c r="H524" i="49"/>
  <c r="G524" i="49"/>
  <c r="BZ523" i="49"/>
  <c r="BY523" i="49"/>
  <c r="BX523" i="49"/>
  <c r="BW523" i="49"/>
  <c r="BV523" i="49"/>
  <c r="BU523" i="49"/>
  <c r="BT523" i="49"/>
  <c r="BS523" i="49"/>
  <c r="BR523" i="49"/>
  <c r="BQ523" i="49"/>
  <c r="BP523" i="49"/>
  <c r="BM523" i="49"/>
  <c r="BL523" i="49"/>
  <c r="BK523" i="49"/>
  <c r="BJ523" i="49"/>
  <c r="BI523" i="49"/>
  <c r="BH523" i="49"/>
  <c r="BG523" i="49"/>
  <c r="BF523" i="49"/>
  <c r="BE523" i="49"/>
  <c r="BD523" i="49"/>
  <c r="BC523" i="49"/>
  <c r="BA523" i="49"/>
  <c r="AZ523" i="49"/>
  <c r="AY523" i="49"/>
  <c r="AX523" i="49"/>
  <c r="AW523" i="49"/>
  <c r="AV523" i="49"/>
  <c r="AU523" i="49"/>
  <c r="AT523" i="49"/>
  <c r="AS523" i="49"/>
  <c r="AR523" i="49"/>
  <c r="AQ523" i="49"/>
  <c r="AN523" i="49"/>
  <c r="AM523" i="49"/>
  <c r="AL523" i="49"/>
  <c r="AK523" i="49"/>
  <c r="AJ523" i="49"/>
  <c r="AI523" i="49"/>
  <c r="AH523" i="49"/>
  <c r="AG523" i="49"/>
  <c r="AF523" i="49"/>
  <c r="AE523" i="49"/>
  <c r="AD523" i="49"/>
  <c r="AB523" i="49"/>
  <c r="AA523" i="49"/>
  <c r="Z523" i="49"/>
  <c r="Y523" i="49"/>
  <c r="X523" i="49"/>
  <c r="W523" i="49"/>
  <c r="V523" i="49"/>
  <c r="U523" i="49"/>
  <c r="T523" i="49"/>
  <c r="S523" i="49"/>
  <c r="R523" i="49"/>
  <c r="M523" i="49"/>
  <c r="L523" i="49"/>
  <c r="K523" i="49"/>
  <c r="I523" i="49"/>
  <c r="H523" i="49"/>
  <c r="G523" i="49"/>
  <c r="BZ522" i="49"/>
  <c r="BY522" i="49"/>
  <c r="BX522" i="49"/>
  <c r="BW522" i="49"/>
  <c r="BV522" i="49"/>
  <c r="BU522" i="49"/>
  <c r="BT522" i="49"/>
  <c r="BS522" i="49"/>
  <c r="BR522" i="49"/>
  <c r="BQ522" i="49"/>
  <c r="BP522" i="49"/>
  <c r="BM522" i="49"/>
  <c r="BL522" i="49"/>
  <c r="BK522" i="49"/>
  <c r="BJ522" i="49"/>
  <c r="BI522" i="49"/>
  <c r="BH522" i="49"/>
  <c r="BG522" i="49"/>
  <c r="BF522" i="49"/>
  <c r="BE522" i="49"/>
  <c r="BD522" i="49"/>
  <c r="BC522" i="49"/>
  <c r="BA522" i="49"/>
  <c r="AZ522" i="49"/>
  <c r="AY522" i="49"/>
  <c r="AX522" i="49"/>
  <c r="AW522" i="49"/>
  <c r="AV522" i="49"/>
  <c r="AU522" i="49"/>
  <c r="AT522" i="49"/>
  <c r="AS522" i="49"/>
  <c r="AR522" i="49"/>
  <c r="AQ522" i="49"/>
  <c r="AN522" i="49"/>
  <c r="AM522" i="49"/>
  <c r="AL522" i="49"/>
  <c r="AK522" i="49"/>
  <c r="AJ522" i="49"/>
  <c r="AI522" i="49"/>
  <c r="AH522" i="49"/>
  <c r="AG522" i="49"/>
  <c r="AF522" i="49"/>
  <c r="AE522" i="49"/>
  <c r="AD522" i="49"/>
  <c r="AB522" i="49"/>
  <c r="AA522" i="49"/>
  <c r="Z522" i="49"/>
  <c r="Y522" i="49"/>
  <c r="X522" i="49"/>
  <c r="W522" i="49"/>
  <c r="V522" i="49"/>
  <c r="U522" i="49"/>
  <c r="T522" i="49"/>
  <c r="S522" i="49"/>
  <c r="R522" i="49"/>
  <c r="M522" i="49"/>
  <c r="L522" i="49"/>
  <c r="K522" i="49"/>
  <c r="I522" i="49"/>
  <c r="H522" i="49"/>
  <c r="G522" i="49"/>
  <c r="BZ521" i="49"/>
  <c r="BY521" i="49"/>
  <c r="BX521" i="49"/>
  <c r="BW521" i="49"/>
  <c r="BV521" i="49"/>
  <c r="BU521" i="49"/>
  <c r="BT521" i="49"/>
  <c r="BS521" i="49"/>
  <c r="BR521" i="49"/>
  <c r="BQ521" i="49"/>
  <c r="BP521" i="49"/>
  <c r="BM521" i="49"/>
  <c r="BL521" i="49"/>
  <c r="BK521" i="49"/>
  <c r="BJ521" i="49"/>
  <c r="BI521" i="49"/>
  <c r="BH521" i="49"/>
  <c r="BG521" i="49"/>
  <c r="BF521" i="49"/>
  <c r="BE521" i="49"/>
  <c r="BD521" i="49"/>
  <c r="BC521" i="49"/>
  <c r="BA521" i="49"/>
  <c r="AZ521" i="49"/>
  <c r="AY521" i="49"/>
  <c r="AX521" i="49"/>
  <c r="AW521" i="49"/>
  <c r="AV521" i="49"/>
  <c r="AU521" i="49"/>
  <c r="AT521" i="49"/>
  <c r="AS521" i="49"/>
  <c r="AR521" i="49"/>
  <c r="AQ521" i="49"/>
  <c r="AN521" i="49"/>
  <c r="AM521" i="49"/>
  <c r="AL521" i="49"/>
  <c r="AK521" i="49"/>
  <c r="AJ521" i="49"/>
  <c r="AI521" i="49"/>
  <c r="AH521" i="49"/>
  <c r="AG521" i="49"/>
  <c r="AF521" i="49"/>
  <c r="AE521" i="49"/>
  <c r="AD521" i="49"/>
  <c r="AB521" i="49"/>
  <c r="AA521" i="49"/>
  <c r="Z521" i="49"/>
  <c r="Y521" i="49"/>
  <c r="X521" i="49"/>
  <c r="W521" i="49"/>
  <c r="V521" i="49"/>
  <c r="U521" i="49"/>
  <c r="T521" i="49"/>
  <c r="S521" i="49"/>
  <c r="R521" i="49"/>
  <c r="M521" i="49"/>
  <c r="L521" i="49"/>
  <c r="K521" i="49"/>
  <c r="I521" i="49"/>
  <c r="H521" i="49"/>
  <c r="G521" i="49"/>
  <c r="BZ520" i="49"/>
  <c r="BY520" i="49"/>
  <c r="BX520" i="49"/>
  <c r="BW520" i="49"/>
  <c r="BV520" i="49"/>
  <c r="BU520" i="49"/>
  <c r="BT520" i="49"/>
  <c r="BS520" i="49"/>
  <c r="BR520" i="49"/>
  <c r="BQ520" i="49"/>
  <c r="BP520" i="49"/>
  <c r="BM520" i="49"/>
  <c r="BL520" i="49"/>
  <c r="BK520" i="49"/>
  <c r="BJ520" i="49"/>
  <c r="BI520" i="49"/>
  <c r="BH520" i="49"/>
  <c r="BG520" i="49"/>
  <c r="BF520" i="49"/>
  <c r="BE520" i="49"/>
  <c r="BD520" i="49"/>
  <c r="BC520" i="49"/>
  <c r="BA520" i="49"/>
  <c r="AZ520" i="49"/>
  <c r="AY520" i="49"/>
  <c r="AX520" i="49"/>
  <c r="AW520" i="49"/>
  <c r="AV520" i="49"/>
  <c r="AU520" i="49"/>
  <c r="AT520" i="49"/>
  <c r="AS520" i="49"/>
  <c r="AR520" i="49"/>
  <c r="AQ520" i="49"/>
  <c r="AN520" i="49"/>
  <c r="AM520" i="49"/>
  <c r="AL520" i="49"/>
  <c r="AK520" i="49"/>
  <c r="AJ520" i="49"/>
  <c r="AI520" i="49"/>
  <c r="AH520" i="49"/>
  <c r="AG520" i="49"/>
  <c r="AF520" i="49"/>
  <c r="AE520" i="49"/>
  <c r="AD520" i="49"/>
  <c r="AB520" i="49"/>
  <c r="AA520" i="49"/>
  <c r="Z520" i="49"/>
  <c r="Y520" i="49"/>
  <c r="X520" i="49"/>
  <c r="W520" i="49"/>
  <c r="V520" i="49"/>
  <c r="U520" i="49"/>
  <c r="T520" i="49"/>
  <c r="S520" i="49"/>
  <c r="R520" i="49"/>
  <c r="M520" i="49"/>
  <c r="L520" i="49"/>
  <c r="K520" i="49"/>
  <c r="I520" i="49"/>
  <c r="H520" i="49"/>
  <c r="G520" i="49"/>
  <c r="BZ519" i="49"/>
  <c r="BY519" i="49"/>
  <c r="BX519" i="49"/>
  <c r="BW519" i="49"/>
  <c r="BV519" i="49"/>
  <c r="BU519" i="49"/>
  <c r="BT519" i="49"/>
  <c r="BS519" i="49"/>
  <c r="BR519" i="49"/>
  <c r="BQ519" i="49"/>
  <c r="BP519" i="49"/>
  <c r="BM519" i="49"/>
  <c r="BL519" i="49"/>
  <c r="BK519" i="49"/>
  <c r="BJ519" i="49"/>
  <c r="BI519" i="49"/>
  <c r="BH519" i="49"/>
  <c r="BG519" i="49"/>
  <c r="BF519" i="49"/>
  <c r="BE519" i="49"/>
  <c r="BD519" i="49"/>
  <c r="BC519" i="49"/>
  <c r="BA519" i="49"/>
  <c r="AZ519" i="49"/>
  <c r="AY519" i="49"/>
  <c r="AX519" i="49"/>
  <c r="AW519" i="49"/>
  <c r="AV519" i="49"/>
  <c r="AU519" i="49"/>
  <c r="AT519" i="49"/>
  <c r="AS519" i="49"/>
  <c r="AR519" i="49"/>
  <c r="AQ519" i="49"/>
  <c r="AN519" i="49"/>
  <c r="AM519" i="49"/>
  <c r="AL519" i="49"/>
  <c r="AK519" i="49"/>
  <c r="AJ519" i="49"/>
  <c r="AI519" i="49"/>
  <c r="AH519" i="49"/>
  <c r="AG519" i="49"/>
  <c r="AF519" i="49"/>
  <c r="AE519" i="49"/>
  <c r="AD519" i="49"/>
  <c r="AB519" i="49"/>
  <c r="AA519" i="49"/>
  <c r="Z519" i="49"/>
  <c r="Y519" i="49"/>
  <c r="X519" i="49"/>
  <c r="W519" i="49"/>
  <c r="V519" i="49"/>
  <c r="U519" i="49"/>
  <c r="T519" i="49"/>
  <c r="S519" i="49"/>
  <c r="R519" i="49"/>
  <c r="M519" i="49"/>
  <c r="L519" i="49"/>
  <c r="K519" i="49"/>
  <c r="I519" i="49"/>
  <c r="H519" i="49"/>
  <c r="G519" i="49"/>
  <c r="BZ518" i="49"/>
  <c r="BY518" i="49"/>
  <c r="BX518" i="49"/>
  <c r="BW518" i="49"/>
  <c r="BV518" i="49"/>
  <c r="BU518" i="49"/>
  <c r="BT518" i="49"/>
  <c r="BS518" i="49"/>
  <c r="BR518" i="49"/>
  <c r="BQ518" i="49"/>
  <c r="BP518" i="49"/>
  <c r="BM518" i="49"/>
  <c r="BL518" i="49"/>
  <c r="BK518" i="49"/>
  <c r="BJ518" i="49"/>
  <c r="BI518" i="49"/>
  <c r="BH518" i="49"/>
  <c r="BG518" i="49"/>
  <c r="BF518" i="49"/>
  <c r="BE518" i="49"/>
  <c r="BD518" i="49"/>
  <c r="BC518" i="49"/>
  <c r="BA518" i="49"/>
  <c r="AZ518" i="49"/>
  <c r="AY518" i="49"/>
  <c r="AX518" i="49"/>
  <c r="AW518" i="49"/>
  <c r="AV518" i="49"/>
  <c r="AU518" i="49"/>
  <c r="AT518" i="49"/>
  <c r="AS518" i="49"/>
  <c r="AR518" i="49"/>
  <c r="AQ518" i="49"/>
  <c r="AN518" i="49"/>
  <c r="AM518" i="49"/>
  <c r="AL518" i="49"/>
  <c r="AK518" i="49"/>
  <c r="AJ518" i="49"/>
  <c r="AI518" i="49"/>
  <c r="AH518" i="49"/>
  <c r="AG518" i="49"/>
  <c r="AF518" i="49"/>
  <c r="AE518" i="49"/>
  <c r="AD518" i="49"/>
  <c r="AB518" i="49"/>
  <c r="AA518" i="49"/>
  <c r="Z518" i="49"/>
  <c r="Y518" i="49"/>
  <c r="X518" i="49"/>
  <c r="W518" i="49"/>
  <c r="V518" i="49"/>
  <c r="U518" i="49"/>
  <c r="T518" i="49"/>
  <c r="S518" i="49"/>
  <c r="R518" i="49"/>
  <c r="M518" i="49"/>
  <c r="L518" i="49"/>
  <c r="K518" i="49"/>
  <c r="I518" i="49"/>
  <c r="H518" i="49"/>
  <c r="G518" i="49"/>
  <c r="BZ517" i="49"/>
  <c r="BY517" i="49"/>
  <c r="BX517" i="49"/>
  <c r="BW517" i="49"/>
  <c r="BV517" i="49"/>
  <c r="BU517" i="49"/>
  <c r="BT517" i="49"/>
  <c r="BS517" i="49"/>
  <c r="BR517" i="49"/>
  <c r="BQ517" i="49"/>
  <c r="BP517" i="49"/>
  <c r="BM517" i="49"/>
  <c r="BL517" i="49"/>
  <c r="BK517" i="49"/>
  <c r="BJ517" i="49"/>
  <c r="BI517" i="49"/>
  <c r="BH517" i="49"/>
  <c r="BG517" i="49"/>
  <c r="BF517" i="49"/>
  <c r="BE517" i="49"/>
  <c r="BD517" i="49"/>
  <c r="BC517" i="49"/>
  <c r="BA517" i="49"/>
  <c r="AZ517" i="49"/>
  <c r="AY517" i="49"/>
  <c r="AX517" i="49"/>
  <c r="AW517" i="49"/>
  <c r="AV517" i="49"/>
  <c r="AU517" i="49"/>
  <c r="AT517" i="49"/>
  <c r="AS517" i="49"/>
  <c r="AR517" i="49"/>
  <c r="AQ517" i="49"/>
  <c r="AN517" i="49"/>
  <c r="AM517" i="49"/>
  <c r="AL517" i="49"/>
  <c r="AK517" i="49"/>
  <c r="AJ517" i="49"/>
  <c r="AI517" i="49"/>
  <c r="AH517" i="49"/>
  <c r="AG517" i="49"/>
  <c r="AF517" i="49"/>
  <c r="AE517" i="49"/>
  <c r="AD517" i="49"/>
  <c r="AB517" i="49"/>
  <c r="AA517" i="49"/>
  <c r="Z517" i="49"/>
  <c r="Y517" i="49"/>
  <c r="X517" i="49"/>
  <c r="W517" i="49"/>
  <c r="V517" i="49"/>
  <c r="U517" i="49"/>
  <c r="T517" i="49"/>
  <c r="S517" i="49"/>
  <c r="R517" i="49"/>
  <c r="M517" i="49"/>
  <c r="L517" i="49"/>
  <c r="K517" i="49"/>
  <c r="I517" i="49"/>
  <c r="H517" i="49"/>
  <c r="G517" i="49"/>
  <c r="BZ516" i="49"/>
  <c r="BY516" i="49"/>
  <c r="BX516" i="49"/>
  <c r="BW516" i="49"/>
  <c r="BV516" i="49"/>
  <c r="BU516" i="49"/>
  <c r="BT516" i="49"/>
  <c r="BS516" i="49"/>
  <c r="BR516" i="49"/>
  <c r="BQ516" i="49"/>
  <c r="BP516" i="49"/>
  <c r="BM516" i="49"/>
  <c r="BL516" i="49"/>
  <c r="BK516" i="49"/>
  <c r="BJ516" i="49"/>
  <c r="BI516" i="49"/>
  <c r="BH516" i="49"/>
  <c r="BG516" i="49"/>
  <c r="BF516" i="49"/>
  <c r="BE516" i="49"/>
  <c r="BD516" i="49"/>
  <c r="BC516" i="49"/>
  <c r="BA516" i="49"/>
  <c r="AZ516" i="49"/>
  <c r="AY516" i="49"/>
  <c r="AX516" i="49"/>
  <c r="AW516" i="49"/>
  <c r="AV516" i="49"/>
  <c r="AU516" i="49"/>
  <c r="AT516" i="49"/>
  <c r="AS516" i="49"/>
  <c r="AR516" i="49"/>
  <c r="AQ516" i="49"/>
  <c r="AN516" i="49"/>
  <c r="AM516" i="49"/>
  <c r="AL516" i="49"/>
  <c r="AK516" i="49"/>
  <c r="AJ516" i="49"/>
  <c r="AI516" i="49"/>
  <c r="AH516" i="49"/>
  <c r="AG516" i="49"/>
  <c r="AF516" i="49"/>
  <c r="AE516" i="49"/>
  <c r="AD516" i="49"/>
  <c r="AB516" i="49"/>
  <c r="AA516" i="49"/>
  <c r="Z516" i="49"/>
  <c r="Y516" i="49"/>
  <c r="X516" i="49"/>
  <c r="W516" i="49"/>
  <c r="V516" i="49"/>
  <c r="U516" i="49"/>
  <c r="T516" i="49"/>
  <c r="S516" i="49"/>
  <c r="R516" i="49"/>
  <c r="M516" i="49"/>
  <c r="L516" i="49"/>
  <c r="K516" i="49"/>
  <c r="I516" i="49"/>
  <c r="H516" i="49"/>
  <c r="G516" i="49"/>
  <c r="BZ515" i="49"/>
  <c r="BY515" i="49"/>
  <c r="BX515" i="49"/>
  <c r="BW515" i="49"/>
  <c r="BV515" i="49"/>
  <c r="BU515" i="49"/>
  <c r="BT515" i="49"/>
  <c r="BS515" i="49"/>
  <c r="BR515" i="49"/>
  <c r="BQ515" i="49"/>
  <c r="BP515" i="49"/>
  <c r="BM515" i="49"/>
  <c r="BL515" i="49"/>
  <c r="BK515" i="49"/>
  <c r="BJ515" i="49"/>
  <c r="BI515" i="49"/>
  <c r="BH515" i="49"/>
  <c r="BG515" i="49"/>
  <c r="BF515" i="49"/>
  <c r="BE515" i="49"/>
  <c r="BD515" i="49"/>
  <c r="BC515" i="49"/>
  <c r="BA515" i="49"/>
  <c r="AZ515" i="49"/>
  <c r="AY515" i="49"/>
  <c r="AX515" i="49"/>
  <c r="AW515" i="49"/>
  <c r="AV515" i="49"/>
  <c r="AU515" i="49"/>
  <c r="AT515" i="49"/>
  <c r="AS515" i="49"/>
  <c r="AR515" i="49"/>
  <c r="AQ515" i="49"/>
  <c r="AN515" i="49"/>
  <c r="AM515" i="49"/>
  <c r="AL515" i="49"/>
  <c r="AK515" i="49"/>
  <c r="AJ515" i="49"/>
  <c r="AI515" i="49"/>
  <c r="AH515" i="49"/>
  <c r="AG515" i="49"/>
  <c r="AF515" i="49"/>
  <c r="AE515" i="49"/>
  <c r="AD515" i="49"/>
  <c r="AB515" i="49"/>
  <c r="AA515" i="49"/>
  <c r="Z515" i="49"/>
  <c r="Y515" i="49"/>
  <c r="X515" i="49"/>
  <c r="W515" i="49"/>
  <c r="V515" i="49"/>
  <c r="U515" i="49"/>
  <c r="T515" i="49"/>
  <c r="S515" i="49"/>
  <c r="R515" i="49"/>
  <c r="M515" i="49"/>
  <c r="L515" i="49"/>
  <c r="K515" i="49"/>
  <c r="I515" i="49"/>
  <c r="H515" i="49"/>
  <c r="G515" i="49"/>
  <c r="BZ514" i="49"/>
  <c r="BY514" i="49"/>
  <c r="BX514" i="49"/>
  <c r="BW514" i="49"/>
  <c r="BV514" i="49"/>
  <c r="BU514" i="49"/>
  <c r="BT514" i="49"/>
  <c r="BS514" i="49"/>
  <c r="BR514" i="49"/>
  <c r="BQ514" i="49"/>
  <c r="BP514" i="49"/>
  <c r="BM514" i="49"/>
  <c r="BL514" i="49"/>
  <c r="BK514" i="49"/>
  <c r="BJ514" i="49"/>
  <c r="BI514" i="49"/>
  <c r="BH514" i="49"/>
  <c r="BG514" i="49"/>
  <c r="BF514" i="49"/>
  <c r="BE514" i="49"/>
  <c r="BD514" i="49"/>
  <c r="BC514" i="49"/>
  <c r="BA514" i="49"/>
  <c r="AZ514" i="49"/>
  <c r="AY514" i="49"/>
  <c r="AX514" i="49"/>
  <c r="AW514" i="49"/>
  <c r="AV514" i="49"/>
  <c r="AU514" i="49"/>
  <c r="AT514" i="49"/>
  <c r="AS514" i="49"/>
  <c r="AR514" i="49"/>
  <c r="AQ514" i="49"/>
  <c r="AN514" i="49"/>
  <c r="AM514" i="49"/>
  <c r="AL514" i="49"/>
  <c r="AK514" i="49"/>
  <c r="AJ514" i="49"/>
  <c r="AI514" i="49"/>
  <c r="AH514" i="49"/>
  <c r="AG514" i="49"/>
  <c r="AF514" i="49"/>
  <c r="AE514" i="49"/>
  <c r="AD514" i="49"/>
  <c r="AB514" i="49"/>
  <c r="AA514" i="49"/>
  <c r="Z514" i="49"/>
  <c r="Y514" i="49"/>
  <c r="X514" i="49"/>
  <c r="W514" i="49"/>
  <c r="V514" i="49"/>
  <c r="U514" i="49"/>
  <c r="T514" i="49"/>
  <c r="S514" i="49"/>
  <c r="R514" i="49"/>
  <c r="M514" i="49"/>
  <c r="L514" i="49"/>
  <c r="K514" i="49"/>
  <c r="I514" i="49"/>
  <c r="H514" i="49"/>
  <c r="G514" i="49"/>
  <c r="BZ513" i="49"/>
  <c r="BY513" i="49"/>
  <c r="BX513" i="49"/>
  <c r="BW513" i="49"/>
  <c r="BV513" i="49"/>
  <c r="BU513" i="49"/>
  <c r="BT513" i="49"/>
  <c r="BS513" i="49"/>
  <c r="BR513" i="49"/>
  <c r="BQ513" i="49"/>
  <c r="BP513" i="49"/>
  <c r="BM513" i="49"/>
  <c r="BL513" i="49"/>
  <c r="BK513" i="49"/>
  <c r="BJ513" i="49"/>
  <c r="BI513" i="49"/>
  <c r="BH513" i="49"/>
  <c r="BG513" i="49"/>
  <c r="BF513" i="49"/>
  <c r="BE513" i="49"/>
  <c r="BD513" i="49"/>
  <c r="BC513" i="49"/>
  <c r="BA513" i="49"/>
  <c r="AZ513" i="49"/>
  <c r="AY513" i="49"/>
  <c r="AX513" i="49"/>
  <c r="AW513" i="49"/>
  <c r="AV513" i="49"/>
  <c r="AU513" i="49"/>
  <c r="AT513" i="49"/>
  <c r="AS513" i="49"/>
  <c r="AR513" i="49"/>
  <c r="AQ513" i="49"/>
  <c r="AN513" i="49"/>
  <c r="AM513" i="49"/>
  <c r="AL513" i="49"/>
  <c r="AK513" i="49"/>
  <c r="AJ513" i="49"/>
  <c r="AI513" i="49"/>
  <c r="AH513" i="49"/>
  <c r="AG513" i="49"/>
  <c r="AF513" i="49"/>
  <c r="AE513" i="49"/>
  <c r="AD513" i="49"/>
  <c r="AB513" i="49"/>
  <c r="AA513" i="49"/>
  <c r="Z513" i="49"/>
  <c r="Y513" i="49"/>
  <c r="X513" i="49"/>
  <c r="W513" i="49"/>
  <c r="V513" i="49"/>
  <c r="U513" i="49"/>
  <c r="T513" i="49"/>
  <c r="S513" i="49"/>
  <c r="R513" i="49"/>
  <c r="M513" i="49"/>
  <c r="L513" i="49"/>
  <c r="K513" i="49"/>
  <c r="I513" i="49"/>
  <c r="H513" i="49"/>
  <c r="G513" i="49"/>
  <c r="BZ512" i="49"/>
  <c r="BY512" i="49"/>
  <c r="BX512" i="49"/>
  <c r="BW512" i="49"/>
  <c r="BV512" i="49"/>
  <c r="BU512" i="49"/>
  <c r="BT512" i="49"/>
  <c r="BS512" i="49"/>
  <c r="BR512" i="49"/>
  <c r="BQ512" i="49"/>
  <c r="BP512" i="49"/>
  <c r="BM512" i="49"/>
  <c r="BL512" i="49"/>
  <c r="BK512" i="49"/>
  <c r="BJ512" i="49"/>
  <c r="BI512" i="49"/>
  <c r="BH512" i="49"/>
  <c r="BG512" i="49"/>
  <c r="BF512" i="49"/>
  <c r="BE512" i="49"/>
  <c r="BD512" i="49"/>
  <c r="BC512" i="49"/>
  <c r="BA512" i="49"/>
  <c r="AZ512" i="49"/>
  <c r="AY512" i="49"/>
  <c r="AX512" i="49"/>
  <c r="AW512" i="49"/>
  <c r="AV512" i="49"/>
  <c r="AU512" i="49"/>
  <c r="AT512" i="49"/>
  <c r="AS512" i="49"/>
  <c r="AR512" i="49"/>
  <c r="AQ512" i="49"/>
  <c r="AN512" i="49"/>
  <c r="AM512" i="49"/>
  <c r="AL512" i="49"/>
  <c r="AK512" i="49"/>
  <c r="AJ512" i="49"/>
  <c r="AI512" i="49"/>
  <c r="AH512" i="49"/>
  <c r="AG512" i="49"/>
  <c r="AF512" i="49"/>
  <c r="AE512" i="49"/>
  <c r="AD512" i="49"/>
  <c r="AB512" i="49"/>
  <c r="AA512" i="49"/>
  <c r="Z512" i="49"/>
  <c r="Y512" i="49"/>
  <c r="X512" i="49"/>
  <c r="W512" i="49"/>
  <c r="V512" i="49"/>
  <c r="U512" i="49"/>
  <c r="T512" i="49"/>
  <c r="S512" i="49"/>
  <c r="R512" i="49"/>
  <c r="M512" i="49"/>
  <c r="L512" i="49"/>
  <c r="K512" i="49"/>
  <c r="I512" i="49"/>
  <c r="H512" i="49"/>
  <c r="G512" i="49"/>
  <c r="BZ511" i="49"/>
  <c r="BY511" i="49"/>
  <c r="BX511" i="49"/>
  <c r="BW511" i="49"/>
  <c r="BV511" i="49"/>
  <c r="BU511" i="49"/>
  <c r="BT511" i="49"/>
  <c r="BS511" i="49"/>
  <c r="BR511" i="49"/>
  <c r="BQ511" i="49"/>
  <c r="BP511" i="49"/>
  <c r="BM511" i="49"/>
  <c r="BL511" i="49"/>
  <c r="BK511" i="49"/>
  <c r="BJ511" i="49"/>
  <c r="BI511" i="49"/>
  <c r="BH511" i="49"/>
  <c r="BG511" i="49"/>
  <c r="BF511" i="49"/>
  <c r="BE511" i="49"/>
  <c r="BD511" i="49"/>
  <c r="BC511" i="49"/>
  <c r="BA511" i="49"/>
  <c r="AZ511" i="49"/>
  <c r="AY511" i="49"/>
  <c r="AX511" i="49"/>
  <c r="AW511" i="49"/>
  <c r="AV511" i="49"/>
  <c r="AU511" i="49"/>
  <c r="AT511" i="49"/>
  <c r="AS511" i="49"/>
  <c r="AR511" i="49"/>
  <c r="AQ511" i="49"/>
  <c r="AN511" i="49"/>
  <c r="AM511" i="49"/>
  <c r="AL511" i="49"/>
  <c r="AK511" i="49"/>
  <c r="AJ511" i="49"/>
  <c r="AI511" i="49"/>
  <c r="AH511" i="49"/>
  <c r="AG511" i="49"/>
  <c r="AF511" i="49"/>
  <c r="AE511" i="49"/>
  <c r="AD511" i="49"/>
  <c r="AB511" i="49"/>
  <c r="AA511" i="49"/>
  <c r="Z511" i="49"/>
  <c r="Y511" i="49"/>
  <c r="X511" i="49"/>
  <c r="W511" i="49"/>
  <c r="V511" i="49"/>
  <c r="U511" i="49"/>
  <c r="T511" i="49"/>
  <c r="S511" i="49"/>
  <c r="R511" i="49"/>
  <c r="M511" i="49"/>
  <c r="L511" i="49"/>
  <c r="K511" i="49"/>
  <c r="I511" i="49"/>
  <c r="H511" i="49"/>
  <c r="G511" i="49"/>
  <c r="BZ510" i="49"/>
  <c r="BY510" i="49"/>
  <c r="BX510" i="49"/>
  <c r="BW510" i="49"/>
  <c r="BV510" i="49"/>
  <c r="BU510" i="49"/>
  <c r="BT510" i="49"/>
  <c r="BS510" i="49"/>
  <c r="BR510" i="49"/>
  <c r="BQ510" i="49"/>
  <c r="BP510" i="49"/>
  <c r="BM510" i="49"/>
  <c r="BL510" i="49"/>
  <c r="BK510" i="49"/>
  <c r="BJ510" i="49"/>
  <c r="BI510" i="49"/>
  <c r="BH510" i="49"/>
  <c r="BG510" i="49"/>
  <c r="BF510" i="49"/>
  <c r="BE510" i="49"/>
  <c r="BD510" i="49"/>
  <c r="BC510" i="49"/>
  <c r="BA510" i="49"/>
  <c r="AZ510" i="49"/>
  <c r="AY510" i="49"/>
  <c r="AX510" i="49"/>
  <c r="AW510" i="49"/>
  <c r="AV510" i="49"/>
  <c r="AU510" i="49"/>
  <c r="AT510" i="49"/>
  <c r="AS510" i="49"/>
  <c r="AR510" i="49"/>
  <c r="AQ510" i="49"/>
  <c r="AN510" i="49"/>
  <c r="AM510" i="49"/>
  <c r="AL510" i="49"/>
  <c r="AK510" i="49"/>
  <c r="AJ510" i="49"/>
  <c r="AI510" i="49"/>
  <c r="AH510" i="49"/>
  <c r="AG510" i="49"/>
  <c r="AF510" i="49"/>
  <c r="AE510" i="49"/>
  <c r="AD510" i="49"/>
  <c r="AB510" i="49"/>
  <c r="AA510" i="49"/>
  <c r="Z510" i="49"/>
  <c r="Y510" i="49"/>
  <c r="X510" i="49"/>
  <c r="W510" i="49"/>
  <c r="V510" i="49"/>
  <c r="U510" i="49"/>
  <c r="T510" i="49"/>
  <c r="S510" i="49"/>
  <c r="R510" i="49"/>
  <c r="M510" i="49"/>
  <c r="L510" i="49"/>
  <c r="K510" i="49"/>
  <c r="I510" i="49"/>
  <c r="H510" i="49"/>
  <c r="G510" i="49"/>
  <c r="BZ509" i="49"/>
  <c r="BY509" i="49"/>
  <c r="BX509" i="49"/>
  <c r="BW509" i="49"/>
  <c r="BV509" i="49"/>
  <c r="BU509" i="49"/>
  <c r="BT509" i="49"/>
  <c r="BS509" i="49"/>
  <c r="BR509" i="49"/>
  <c r="BQ509" i="49"/>
  <c r="BP509" i="49"/>
  <c r="BM509" i="49"/>
  <c r="BL509" i="49"/>
  <c r="BK509" i="49"/>
  <c r="BJ509" i="49"/>
  <c r="BI509" i="49"/>
  <c r="BH509" i="49"/>
  <c r="BG509" i="49"/>
  <c r="BF509" i="49"/>
  <c r="BE509" i="49"/>
  <c r="BD509" i="49"/>
  <c r="BC509" i="49"/>
  <c r="BA509" i="49"/>
  <c r="AZ509" i="49"/>
  <c r="AY509" i="49"/>
  <c r="AX509" i="49"/>
  <c r="AW509" i="49"/>
  <c r="AV509" i="49"/>
  <c r="AU509" i="49"/>
  <c r="AT509" i="49"/>
  <c r="AS509" i="49"/>
  <c r="AR509" i="49"/>
  <c r="AQ509" i="49"/>
  <c r="AN509" i="49"/>
  <c r="AM509" i="49"/>
  <c r="AL509" i="49"/>
  <c r="AK509" i="49"/>
  <c r="AJ509" i="49"/>
  <c r="AI509" i="49"/>
  <c r="AH509" i="49"/>
  <c r="AG509" i="49"/>
  <c r="AF509" i="49"/>
  <c r="AE509" i="49"/>
  <c r="AD509" i="49"/>
  <c r="AB509" i="49"/>
  <c r="AA509" i="49"/>
  <c r="Z509" i="49"/>
  <c r="Y509" i="49"/>
  <c r="X509" i="49"/>
  <c r="W509" i="49"/>
  <c r="V509" i="49"/>
  <c r="U509" i="49"/>
  <c r="T509" i="49"/>
  <c r="S509" i="49"/>
  <c r="R509" i="49"/>
  <c r="M509" i="49"/>
  <c r="L509" i="49"/>
  <c r="K509" i="49"/>
  <c r="I509" i="49"/>
  <c r="H509" i="49"/>
  <c r="G509" i="49"/>
  <c r="BZ508" i="49"/>
  <c r="BY508" i="49"/>
  <c r="BX508" i="49"/>
  <c r="BW508" i="49"/>
  <c r="BV508" i="49"/>
  <c r="BU508" i="49"/>
  <c r="BT508" i="49"/>
  <c r="BS508" i="49"/>
  <c r="BR508" i="49"/>
  <c r="BQ508" i="49"/>
  <c r="BP508" i="49"/>
  <c r="BM508" i="49"/>
  <c r="BL508" i="49"/>
  <c r="BK508" i="49"/>
  <c r="BJ508" i="49"/>
  <c r="BI508" i="49"/>
  <c r="BH508" i="49"/>
  <c r="BG508" i="49"/>
  <c r="BF508" i="49"/>
  <c r="BE508" i="49"/>
  <c r="BD508" i="49"/>
  <c r="BC508" i="49"/>
  <c r="BA508" i="49"/>
  <c r="AZ508" i="49"/>
  <c r="AY508" i="49"/>
  <c r="AX508" i="49"/>
  <c r="AW508" i="49"/>
  <c r="AV508" i="49"/>
  <c r="AU508" i="49"/>
  <c r="AT508" i="49"/>
  <c r="AS508" i="49"/>
  <c r="AR508" i="49"/>
  <c r="AQ508" i="49"/>
  <c r="AN508" i="49"/>
  <c r="AM508" i="49"/>
  <c r="AL508" i="49"/>
  <c r="AK508" i="49"/>
  <c r="AJ508" i="49"/>
  <c r="AI508" i="49"/>
  <c r="AH508" i="49"/>
  <c r="AG508" i="49"/>
  <c r="AF508" i="49"/>
  <c r="AE508" i="49"/>
  <c r="AD508" i="49"/>
  <c r="AB508" i="49"/>
  <c r="AA508" i="49"/>
  <c r="Z508" i="49"/>
  <c r="Y508" i="49"/>
  <c r="X508" i="49"/>
  <c r="W508" i="49"/>
  <c r="V508" i="49"/>
  <c r="U508" i="49"/>
  <c r="T508" i="49"/>
  <c r="S508" i="49"/>
  <c r="R508" i="49"/>
  <c r="M508" i="49"/>
  <c r="L508" i="49"/>
  <c r="K508" i="49"/>
  <c r="I508" i="49"/>
  <c r="H508" i="49"/>
  <c r="G508" i="49"/>
  <c r="BZ507" i="49"/>
  <c r="BY507" i="49"/>
  <c r="BX507" i="49"/>
  <c r="BW507" i="49"/>
  <c r="BV507" i="49"/>
  <c r="BU507" i="49"/>
  <c r="BT507" i="49"/>
  <c r="BS507" i="49"/>
  <c r="BR507" i="49"/>
  <c r="BQ507" i="49"/>
  <c r="BP507" i="49"/>
  <c r="BM507" i="49"/>
  <c r="BL507" i="49"/>
  <c r="BK507" i="49"/>
  <c r="BJ507" i="49"/>
  <c r="BI507" i="49"/>
  <c r="BH507" i="49"/>
  <c r="BG507" i="49"/>
  <c r="BF507" i="49"/>
  <c r="BE507" i="49"/>
  <c r="BD507" i="49"/>
  <c r="BC507" i="49"/>
  <c r="BA507" i="49"/>
  <c r="AZ507" i="49"/>
  <c r="AY507" i="49"/>
  <c r="AX507" i="49"/>
  <c r="AW507" i="49"/>
  <c r="AV507" i="49"/>
  <c r="AU507" i="49"/>
  <c r="AT507" i="49"/>
  <c r="AS507" i="49"/>
  <c r="AR507" i="49"/>
  <c r="AQ507" i="49"/>
  <c r="AN507" i="49"/>
  <c r="AM507" i="49"/>
  <c r="AL507" i="49"/>
  <c r="AK507" i="49"/>
  <c r="AJ507" i="49"/>
  <c r="AI507" i="49"/>
  <c r="AH507" i="49"/>
  <c r="AG507" i="49"/>
  <c r="AF507" i="49"/>
  <c r="AE507" i="49"/>
  <c r="AD507" i="49"/>
  <c r="AB507" i="49"/>
  <c r="AA507" i="49"/>
  <c r="Z507" i="49"/>
  <c r="Y507" i="49"/>
  <c r="X507" i="49"/>
  <c r="W507" i="49"/>
  <c r="V507" i="49"/>
  <c r="U507" i="49"/>
  <c r="T507" i="49"/>
  <c r="S507" i="49"/>
  <c r="R507" i="49"/>
  <c r="M507" i="49"/>
  <c r="L507" i="49"/>
  <c r="K507" i="49"/>
  <c r="I507" i="49"/>
  <c r="H507" i="49"/>
  <c r="G507" i="49"/>
  <c r="BZ506" i="49"/>
  <c r="BY506" i="49"/>
  <c r="BX506" i="49"/>
  <c r="BW506" i="49"/>
  <c r="BV506" i="49"/>
  <c r="BU506" i="49"/>
  <c r="BT506" i="49"/>
  <c r="BS506" i="49"/>
  <c r="BR506" i="49"/>
  <c r="BQ506" i="49"/>
  <c r="BP506" i="49"/>
  <c r="BM506" i="49"/>
  <c r="BL506" i="49"/>
  <c r="BK506" i="49"/>
  <c r="BJ506" i="49"/>
  <c r="BI506" i="49"/>
  <c r="BH506" i="49"/>
  <c r="BG506" i="49"/>
  <c r="BF506" i="49"/>
  <c r="BE506" i="49"/>
  <c r="BD506" i="49"/>
  <c r="BC506" i="49"/>
  <c r="BA506" i="49"/>
  <c r="AZ506" i="49"/>
  <c r="AY506" i="49"/>
  <c r="AX506" i="49"/>
  <c r="AW506" i="49"/>
  <c r="AV506" i="49"/>
  <c r="AU506" i="49"/>
  <c r="AT506" i="49"/>
  <c r="AS506" i="49"/>
  <c r="AR506" i="49"/>
  <c r="AQ506" i="49"/>
  <c r="AN506" i="49"/>
  <c r="AM506" i="49"/>
  <c r="AL506" i="49"/>
  <c r="AK506" i="49"/>
  <c r="AJ506" i="49"/>
  <c r="AI506" i="49"/>
  <c r="AH506" i="49"/>
  <c r="AG506" i="49"/>
  <c r="AF506" i="49"/>
  <c r="AE506" i="49"/>
  <c r="AD506" i="49"/>
  <c r="AB506" i="49"/>
  <c r="AA506" i="49"/>
  <c r="Z506" i="49"/>
  <c r="Y506" i="49"/>
  <c r="X506" i="49"/>
  <c r="W506" i="49"/>
  <c r="V506" i="49"/>
  <c r="U506" i="49"/>
  <c r="T506" i="49"/>
  <c r="S506" i="49"/>
  <c r="R506" i="49"/>
  <c r="M506" i="49"/>
  <c r="L506" i="49"/>
  <c r="K506" i="49"/>
  <c r="I506" i="49"/>
  <c r="H506" i="49"/>
  <c r="G506" i="49"/>
  <c r="BZ505" i="49"/>
  <c r="BY505" i="49"/>
  <c r="BX505" i="49"/>
  <c r="BW505" i="49"/>
  <c r="BV505" i="49"/>
  <c r="BU505" i="49"/>
  <c r="BT505" i="49"/>
  <c r="BS505" i="49"/>
  <c r="BR505" i="49"/>
  <c r="BQ505" i="49"/>
  <c r="BP505" i="49"/>
  <c r="BM505" i="49"/>
  <c r="BL505" i="49"/>
  <c r="BK505" i="49"/>
  <c r="BJ505" i="49"/>
  <c r="BI505" i="49"/>
  <c r="BH505" i="49"/>
  <c r="BG505" i="49"/>
  <c r="BF505" i="49"/>
  <c r="BE505" i="49"/>
  <c r="BD505" i="49"/>
  <c r="BC505" i="49"/>
  <c r="BA505" i="49"/>
  <c r="AZ505" i="49"/>
  <c r="AY505" i="49"/>
  <c r="AX505" i="49"/>
  <c r="AW505" i="49"/>
  <c r="AV505" i="49"/>
  <c r="AU505" i="49"/>
  <c r="AT505" i="49"/>
  <c r="AS505" i="49"/>
  <c r="AR505" i="49"/>
  <c r="AQ505" i="49"/>
  <c r="AN505" i="49"/>
  <c r="AM505" i="49"/>
  <c r="AL505" i="49"/>
  <c r="AK505" i="49"/>
  <c r="AJ505" i="49"/>
  <c r="AI505" i="49"/>
  <c r="AH505" i="49"/>
  <c r="AG505" i="49"/>
  <c r="AF505" i="49"/>
  <c r="AE505" i="49"/>
  <c r="AD505" i="49"/>
  <c r="AB505" i="49"/>
  <c r="AA505" i="49"/>
  <c r="Z505" i="49"/>
  <c r="Y505" i="49"/>
  <c r="X505" i="49"/>
  <c r="W505" i="49"/>
  <c r="V505" i="49"/>
  <c r="U505" i="49"/>
  <c r="T505" i="49"/>
  <c r="S505" i="49"/>
  <c r="R505" i="49"/>
  <c r="M505" i="49"/>
  <c r="L505" i="49"/>
  <c r="K505" i="49"/>
  <c r="I505" i="49"/>
  <c r="H505" i="49"/>
  <c r="G505" i="49"/>
  <c r="BZ504" i="49"/>
  <c r="BY504" i="49"/>
  <c r="BX504" i="49"/>
  <c r="BW504" i="49"/>
  <c r="BV504" i="49"/>
  <c r="BU504" i="49"/>
  <c r="BT504" i="49"/>
  <c r="BS504" i="49"/>
  <c r="BR504" i="49"/>
  <c r="BQ504" i="49"/>
  <c r="BP504" i="49"/>
  <c r="BM504" i="49"/>
  <c r="BL504" i="49"/>
  <c r="BK504" i="49"/>
  <c r="BJ504" i="49"/>
  <c r="BI504" i="49"/>
  <c r="BH504" i="49"/>
  <c r="BG504" i="49"/>
  <c r="BF504" i="49"/>
  <c r="BE504" i="49"/>
  <c r="BD504" i="49"/>
  <c r="BC504" i="49"/>
  <c r="BA504" i="49"/>
  <c r="AZ504" i="49"/>
  <c r="AY504" i="49"/>
  <c r="AX504" i="49"/>
  <c r="AW504" i="49"/>
  <c r="AV504" i="49"/>
  <c r="AU504" i="49"/>
  <c r="AT504" i="49"/>
  <c r="AS504" i="49"/>
  <c r="AR504" i="49"/>
  <c r="AQ504" i="49"/>
  <c r="AN504" i="49"/>
  <c r="AM504" i="49"/>
  <c r="AL504" i="49"/>
  <c r="AK504" i="49"/>
  <c r="AJ504" i="49"/>
  <c r="AI504" i="49"/>
  <c r="AH504" i="49"/>
  <c r="AG504" i="49"/>
  <c r="AF504" i="49"/>
  <c r="AE504" i="49"/>
  <c r="AD504" i="49"/>
  <c r="AB504" i="49"/>
  <c r="AA504" i="49"/>
  <c r="Z504" i="49"/>
  <c r="Y504" i="49"/>
  <c r="X504" i="49"/>
  <c r="W504" i="49"/>
  <c r="V504" i="49"/>
  <c r="U504" i="49"/>
  <c r="T504" i="49"/>
  <c r="S504" i="49"/>
  <c r="R504" i="49"/>
  <c r="M504" i="49"/>
  <c r="L504" i="49"/>
  <c r="K504" i="49"/>
  <c r="I504" i="49"/>
  <c r="H504" i="49"/>
  <c r="G504" i="49"/>
  <c r="BZ503" i="49"/>
  <c r="BY503" i="49"/>
  <c r="BX503" i="49"/>
  <c r="BW503" i="49"/>
  <c r="BV503" i="49"/>
  <c r="BU503" i="49"/>
  <c r="BT503" i="49"/>
  <c r="BS503" i="49"/>
  <c r="BR503" i="49"/>
  <c r="BQ503" i="49"/>
  <c r="BP503" i="49"/>
  <c r="BM503" i="49"/>
  <c r="BL503" i="49"/>
  <c r="BK503" i="49"/>
  <c r="BJ503" i="49"/>
  <c r="BI503" i="49"/>
  <c r="BH503" i="49"/>
  <c r="BG503" i="49"/>
  <c r="BF503" i="49"/>
  <c r="BE503" i="49"/>
  <c r="BD503" i="49"/>
  <c r="BC503" i="49"/>
  <c r="BA503" i="49"/>
  <c r="AZ503" i="49"/>
  <c r="AY503" i="49"/>
  <c r="AX503" i="49"/>
  <c r="AW503" i="49"/>
  <c r="AV503" i="49"/>
  <c r="AU503" i="49"/>
  <c r="AT503" i="49"/>
  <c r="AS503" i="49"/>
  <c r="AR503" i="49"/>
  <c r="AQ503" i="49"/>
  <c r="AN503" i="49"/>
  <c r="AM503" i="49"/>
  <c r="AL503" i="49"/>
  <c r="AK503" i="49"/>
  <c r="AJ503" i="49"/>
  <c r="AI503" i="49"/>
  <c r="AH503" i="49"/>
  <c r="AG503" i="49"/>
  <c r="AF503" i="49"/>
  <c r="AE503" i="49"/>
  <c r="AD503" i="49"/>
  <c r="AB503" i="49"/>
  <c r="AA503" i="49"/>
  <c r="Z503" i="49"/>
  <c r="Y503" i="49"/>
  <c r="X503" i="49"/>
  <c r="W503" i="49"/>
  <c r="V503" i="49"/>
  <c r="U503" i="49"/>
  <c r="T503" i="49"/>
  <c r="S503" i="49"/>
  <c r="R503" i="49"/>
  <c r="M503" i="49"/>
  <c r="L503" i="49"/>
  <c r="K503" i="49"/>
  <c r="I503" i="49"/>
  <c r="H503" i="49"/>
  <c r="G503" i="49"/>
  <c r="B499" i="49"/>
  <c r="B500" i="49" s="1"/>
  <c r="B501" i="49" s="1"/>
  <c r="A499" i="49"/>
  <c r="A500" i="49" s="1"/>
  <c r="A501" i="49" s="1"/>
  <c r="B498" i="49"/>
  <c r="A498" i="49"/>
  <c r="B489" i="49"/>
  <c r="B490" i="49" s="1"/>
  <c r="B491" i="49" s="1"/>
  <c r="A489" i="49"/>
  <c r="A490" i="49" s="1"/>
  <c r="B488" i="49"/>
  <c r="A488" i="49"/>
  <c r="B479" i="49"/>
  <c r="B480" i="49" s="1"/>
  <c r="B481" i="49" s="1"/>
  <c r="A479" i="49"/>
  <c r="A480" i="49" s="1"/>
  <c r="A481" i="49" s="1"/>
  <c r="B478" i="49"/>
  <c r="A478" i="49"/>
  <c r="B469" i="49"/>
  <c r="B470" i="49" s="1"/>
  <c r="B471" i="49" s="1"/>
  <c r="A469" i="49"/>
  <c r="A470" i="49" s="1"/>
  <c r="A471" i="49" s="1"/>
  <c r="B468" i="49"/>
  <c r="A468" i="49"/>
  <c r="B459" i="49"/>
  <c r="B460" i="49" s="1"/>
  <c r="B461" i="49" s="1"/>
  <c r="A459" i="49"/>
  <c r="A460" i="49" s="1"/>
  <c r="A461" i="49" s="1"/>
  <c r="B458" i="49"/>
  <c r="A458" i="49"/>
  <c r="B449" i="49"/>
  <c r="B450" i="49" s="1"/>
  <c r="B451" i="49" s="1"/>
  <c r="A449" i="49"/>
  <c r="A450" i="49" s="1"/>
  <c r="A451" i="49" s="1"/>
  <c r="B448" i="49"/>
  <c r="A448" i="49"/>
  <c r="B439" i="49"/>
  <c r="B440" i="49" s="1"/>
  <c r="B441" i="49" s="1"/>
  <c r="A439" i="49"/>
  <c r="A440" i="49" s="1"/>
  <c r="A441" i="49" s="1"/>
  <c r="B438" i="49"/>
  <c r="A438" i="49"/>
  <c r="B429" i="49"/>
  <c r="B430" i="49" s="1"/>
  <c r="B431" i="49" s="1"/>
  <c r="A429" i="49"/>
  <c r="A430" i="49" s="1"/>
  <c r="B428" i="49"/>
  <c r="A428" i="49"/>
  <c r="B419" i="49"/>
  <c r="B420" i="49" s="1"/>
  <c r="B421" i="49" s="1"/>
  <c r="A419" i="49"/>
  <c r="A420" i="49" s="1"/>
  <c r="B418" i="49"/>
  <c r="A418" i="49"/>
  <c r="B409" i="49"/>
  <c r="B410" i="49" s="1"/>
  <c r="B411" i="49" s="1"/>
  <c r="A409" i="49"/>
  <c r="A410" i="49" s="1"/>
  <c r="B408" i="49"/>
  <c r="A408" i="49"/>
  <c r="B399" i="49"/>
  <c r="B400" i="49" s="1"/>
  <c r="B401" i="49" s="1"/>
  <c r="A399" i="49"/>
  <c r="A400" i="49" s="1"/>
  <c r="B398" i="49"/>
  <c r="A398" i="49"/>
  <c r="B389" i="49"/>
  <c r="B390" i="49" s="1"/>
  <c r="B391" i="49" s="1"/>
  <c r="A389" i="49"/>
  <c r="A390" i="49" s="1"/>
  <c r="B388" i="49"/>
  <c r="A388" i="49"/>
  <c r="B379" i="49"/>
  <c r="B380" i="49" s="1"/>
  <c r="B381" i="49" s="1"/>
  <c r="A379" i="49"/>
  <c r="A380" i="49" s="1"/>
  <c r="B378" i="49"/>
  <c r="A378" i="49"/>
  <c r="B369" i="49"/>
  <c r="B370" i="49" s="1"/>
  <c r="B371" i="49" s="1"/>
  <c r="A369" i="49"/>
  <c r="A370" i="49" s="1"/>
  <c r="B368" i="49"/>
  <c r="A368" i="49"/>
  <c r="B359" i="49"/>
  <c r="B360" i="49" s="1"/>
  <c r="B361" i="49" s="1"/>
  <c r="A359" i="49"/>
  <c r="A360" i="49" s="1"/>
  <c r="B358" i="49"/>
  <c r="A358" i="49"/>
  <c r="B349" i="49"/>
  <c r="B350" i="49" s="1"/>
  <c r="B351" i="49" s="1"/>
  <c r="A349" i="49"/>
  <c r="A350" i="49" s="1"/>
  <c r="B348" i="49"/>
  <c r="A348" i="49"/>
  <c r="B339" i="49"/>
  <c r="B340" i="49" s="1"/>
  <c r="B341" i="49" s="1"/>
  <c r="A339" i="49"/>
  <c r="A340" i="49" s="1"/>
  <c r="B338" i="49"/>
  <c r="A338" i="49"/>
  <c r="B329" i="49"/>
  <c r="B330" i="49" s="1"/>
  <c r="B331" i="49" s="1"/>
  <c r="A329" i="49"/>
  <c r="A330" i="49" s="1"/>
  <c r="B328" i="49"/>
  <c r="A328" i="49"/>
  <c r="B319" i="49"/>
  <c r="B320" i="49" s="1"/>
  <c r="B321" i="49" s="1"/>
  <c r="A319" i="49"/>
  <c r="A320" i="49" s="1"/>
  <c r="B318" i="49"/>
  <c r="A318" i="49"/>
  <c r="B309" i="49"/>
  <c r="B310" i="49" s="1"/>
  <c r="B311" i="49" s="1"/>
  <c r="A309" i="49"/>
  <c r="A310" i="49" s="1"/>
  <c r="B308" i="49"/>
  <c r="A308" i="49"/>
  <c r="B299" i="49"/>
  <c r="B300" i="49" s="1"/>
  <c r="B301" i="49" s="1"/>
  <c r="A299" i="49"/>
  <c r="A300" i="49" s="1"/>
  <c r="B298" i="49"/>
  <c r="A298" i="49"/>
  <c r="B289" i="49"/>
  <c r="B290" i="49" s="1"/>
  <c r="B291" i="49" s="1"/>
  <c r="A289" i="49"/>
  <c r="A290" i="49" s="1"/>
  <c r="B288" i="49"/>
  <c r="A288" i="49"/>
  <c r="B279" i="49"/>
  <c r="B280" i="49" s="1"/>
  <c r="B281" i="49" s="1"/>
  <c r="A279" i="49"/>
  <c r="A280" i="49" s="1"/>
  <c r="B278" i="49"/>
  <c r="A278" i="49"/>
  <c r="B269" i="49"/>
  <c r="B270" i="49" s="1"/>
  <c r="B271" i="49" s="1"/>
  <c r="A269" i="49"/>
  <c r="A270" i="49" s="1"/>
  <c r="B268" i="49"/>
  <c r="A268" i="49"/>
  <c r="B259" i="49"/>
  <c r="B260" i="49" s="1"/>
  <c r="B261" i="49" s="1"/>
  <c r="A259" i="49"/>
  <c r="A260" i="49" s="1"/>
  <c r="B258" i="49"/>
  <c r="A258" i="49"/>
  <c r="B249" i="49"/>
  <c r="B250" i="49" s="1"/>
  <c r="B251" i="49" s="1"/>
  <c r="A249" i="49"/>
  <c r="A250" i="49" s="1"/>
  <c r="B248" i="49"/>
  <c r="A248" i="49"/>
  <c r="B239" i="49"/>
  <c r="B240" i="49" s="1"/>
  <c r="B241" i="49" s="1"/>
  <c r="A239" i="49"/>
  <c r="A240" i="49" s="1"/>
  <c r="B238" i="49"/>
  <c r="A238" i="49"/>
  <c r="B229" i="49"/>
  <c r="B230" i="49" s="1"/>
  <c r="B231" i="49" s="1"/>
  <c r="A229" i="49"/>
  <c r="A230" i="49" s="1"/>
  <c r="B228" i="49"/>
  <c r="A228" i="49"/>
  <c r="B219" i="49"/>
  <c r="B220" i="49" s="1"/>
  <c r="B221" i="49" s="1"/>
  <c r="A219" i="49"/>
  <c r="A220" i="49" s="1"/>
  <c r="B218" i="49"/>
  <c r="A218" i="49"/>
  <c r="B209" i="49"/>
  <c r="B210" i="49" s="1"/>
  <c r="B211" i="49" s="1"/>
  <c r="A209" i="49"/>
  <c r="A210" i="49" s="1"/>
  <c r="B208" i="49"/>
  <c r="A208" i="49"/>
  <c r="B199" i="49"/>
  <c r="B200" i="49" s="1"/>
  <c r="B201" i="49" s="1"/>
  <c r="A199" i="49"/>
  <c r="A200" i="49" s="1"/>
  <c r="B198" i="49"/>
  <c r="A198" i="49"/>
  <c r="B189" i="49"/>
  <c r="B190" i="49" s="1"/>
  <c r="B191" i="49" s="1"/>
  <c r="A189" i="49"/>
  <c r="A190" i="49" s="1"/>
  <c r="B188" i="49"/>
  <c r="A188" i="49"/>
  <c r="B179" i="49"/>
  <c r="B180" i="49" s="1"/>
  <c r="B181" i="49" s="1"/>
  <c r="A179" i="49"/>
  <c r="A180" i="49" s="1"/>
  <c r="B178" i="49"/>
  <c r="A178" i="49"/>
  <c r="B169" i="49"/>
  <c r="B170" i="49" s="1"/>
  <c r="B171" i="49" s="1"/>
  <c r="A169" i="49"/>
  <c r="A170" i="49" s="1"/>
  <c r="B168" i="49"/>
  <c r="A168" i="49"/>
  <c r="B159" i="49"/>
  <c r="B160" i="49" s="1"/>
  <c r="B161" i="49" s="1"/>
  <c r="A159" i="49"/>
  <c r="A160" i="49" s="1"/>
  <c r="B158" i="49"/>
  <c r="A158" i="49"/>
  <c r="B149" i="49"/>
  <c r="B150" i="49" s="1"/>
  <c r="B151" i="49" s="1"/>
  <c r="A149" i="49"/>
  <c r="A150" i="49" s="1"/>
  <c r="B148" i="49"/>
  <c r="A148" i="49"/>
  <c r="B139" i="49"/>
  <c r="B140" i="49" s="1"/>
  <c r="B141" i="49" s="1"/>
  <c r="A139" i="49"/>
  <c r="A140" i="49" s="1"/>
  <c r="B138" i="49"/>
  <c r="A138" i="49"/>
  <c r="B129" i="49"/>
  <c r="B130" i="49" s="1"/>
  <c r="B131" i="49" s="1"/>
  <c r="A129" i="49"/>
  <c r="A130" i="49" s="1"/>
  <c r="B128" i="49"/>
  <c r="A128" i="49"/>
  <c r="B119" i="49"/>
  <c r="B120" i="49" s="1"/>
  <c r="B121" i="49" s="1"/>
  <c r="A119" i="49"/>
  <c r="A120" i="49" s="1"/>
  <c r="B118" i="49"/>
  <c r="A118" i="49"/>
  <c r="B109" i="49"/>
  <c r="B110" i="49" s="1"/>
  <c r="B111" i="49" s="1"/>
  <c r="A109" i="49"/>
  <c r="A110" i="49" s="1"/>
  <c r="B108" i="49"/>
  <c r="A108" i="49"/>
  <c r="B99" i="49"/>
  <c r="B100" i="49" s="1"/>
  <c r="B101" i="49" s="1"/>
  <c r="A99" i="49"/>
  <c r="A100" i="49" s="1"/>
  <c r="B98" i="49"/>
  <c r="A98" i="49"/>
  <c r="B89" i="49"/>
  <c r="B90" i="49" s="1"/>
  <c r="B91" i="49" s="1"/>
  <c r="A89" i="49"/>
  <c r="A90" i="49" s="1"/>
  <c r="B88" i="49"/>
  <c r="A88" i="49"/>
  <c r="B79" i="49"/>
  <c r="B80" i="49" s="1"/>
  <c r="B81" i="49" s="1"/>
  <c r="A79" i="49"/>
  <c r="A80" i="49" s="1"/>
  <c r="B78" i="49"/>
  <c r="A78" i="49"/>
  <c r="B69" i="49"/>
  <c r="B70" i="49" s="1"/>
  <c r="B71" i="49" s="1"/>
  <c r="A69" i="49"/>
  <c r="A70" i="49" s="1"/>
  <c r="B68" i="49"/>
  <c r="A68" i="49"/>
  <c r="B59" i="49"/>
  <c r="B60" i="49" s="1"/>
  <c r="B61" i="49" s="1"/>
  <c r="A59" i="49"/>
  <c r="A60" i="49" s="1"/>
  <c r="B58" i="49"/>
  <c r="A58" i="49"/>
  <c r="B49" i="49"/>
  <c r="B50" i="49" s="1"/>
  <c r="B51" i="49" s="1"/>
  <c r="A49" i="49"/>
  <c r="A50" i="49" s="1"/>
  <c r="B48" i="49"/>
  <c r="A48" i="49"/>
  <c r="B39" i="49"/>
  <c r="B40" i="49" s="1"/>
  <c r="B41" i="49" s="1"/>
  <c r="A39" i="49"/>
  <c r="A40" i="49" s="1"/>
  <c r="B38" i="49"/>
  <c r="A38" i="49"/>
  <c r="B29" i="49"/>
  <c r="B30" i="49" s="1"/>
  <c r="B31" i="49" s="1"/>
  <c r="A29" i="49"/>
  <c r="A30" i="49" s="1"/>
  <c r="B28" i="49"/>
  <c r="A28" i="49"/>
  <c r="B19" i="49"/>
  <c r="B20" i="49" s="1"/>
  <c r="B21" i="49" s="1"/>
  <c r="A19" i="49"/>
  <c r="A20" i="49" s="1"/>
  <c r="B18" i="49"/>
  <c r="A18" i="49"/>
  <c r="B9" i="49"/>
  <c r="B10" i="49" s="1"/>
  <c r="B11" i="49" s="1"/>
  <c r="A9" i="49"/>
  <c r="B8" i="49"/>
  <c r="G55" i="8" l="1"/>
  <c r="A151" i="49"/>
  <c r="A61" i="49"/>
  <c r="A211" i="49"/>
  <c r="A331" i="49"/>
  <c r="A91" i="49"/>
  <c r="A241" i="49"/>
  <c r="A421" i="49"/>
  <c r="A221" i="49"/>
  <c r="A191" i="49"/>
  <c r="A251" i="49"/>
  <c r="A71" i="49"/>
  <c r="A281" i="49"/>
  <c r="A401" i="49"/>
  <c r="A51" i="49"/>
  <c r="A81" i="49"/>
  <c r="A171" i="49"/>
  <c r="A201" i="49"/>
  <c r="A231" i="49"/>
  <c r="A261" i="49"/>
  <c r="A291" i="49"/>
  <c r="A321" i="49"/>
  <c r="A351" i="49"/>
  <c r="A381" i="49"/>
  <c r="P526" i="49"/>
  <c r="P598" i="49"/>
  <c r="P670" i="49"/>
  <c r="P742" i="49"/>
  <c r="O694" i="49"/>
  <c r="O550" i="49"/>
  <c r="O622" i="49"/>
  <c r="O514" i="49"/>
  <c r="P664" i="49"/>
  <c r="O724" i="49"/>
  <c r="O754" i="49"/>
  <c r="P550" i="49"/>
  <c r="P562" i="49"/>
  <c r="O532" i="49"/>
  <c r="O604" i="49"/>
  <c r="O676" i="49"/>
  <c r="O748" i="49"/>
  <c r="P604" i="49"/>
  <c r="P748" i="49"/>
  <c r="P622" i="49"/>
  <c r="P688" i="49"/>
  <c r="P592" i="49"/>
  <c r="P772" i="49"/>
  <c r="P556" i="49"/>
  <c r="O766" i="49"/>
  <c r="P544" i="49"/>
  <c r="O616" i="49"/>
  <c r="P700" i="49"/>
  <c r="O562" i="49"/>
  <c r="P712" i="49"/>
  <c r="O640" i="49"/>
  <c r="O718" i="49"/>
  <c r="P736" i="49"/>
  <c r="O760" i="49"/>
  <c r="O706" i="49"/>
  <c r="O568" i="49"/>
  <c r="P634" i="49"/>
  <c r="O778" i="49"/>
  <c r="O646" i="49"/>
  <c r="O790" i="49"/>
  <c r="O700" i="49"/>
  <c r="P706" i="49"/>
  <c r="O634" i="49"/>
  <c r="O772" i="49"/>
  <c r="P778" i="49"/>
  <c r="O628" i="49"/>
  <c r="O556" i="49"/>
  <c r="A10" i="49"/>
  <c r="A21" i="49"/>
  <c r="A491" i="49"/>
  <c r="A431" i="49"/>
  <c r="A411" i="49"/>
  <c r="A391" i="49"/>
  <c r="A371" i="49"/>
  <c r="A361" i="49"/>
  <c r="A341" i="49"/>
  <c r="A311" i="49"/>
  <c r="A301" i="49"/>
  <c r="A271" i="49"/>
  <c r="A181" i="49"/>
  <c r="A161" i="49"/>
  <c r="A141" i="49"/>
  <c r="A131" i="49"/>
  <c r="A121" i="49"/>
  <c r="A111" i="49"/>
  <c r="A101" i="49"/>
  <c r="A41" i="49"/>
  <c r="A31" i="49"/>
  <c r="J86" i="8"/>
  <c r="D32" i="42" s="1"/>
  <c r="J77" i="8"/>
  <c r="D23" i="42" s="1"/>
  <c r="J72" i="8"/>
  <c r="D18" i="42" s="1"/>
  <c r="F108" i="8"/>
  <c r="F107" i="8"/>
  <c r="H107" i="8" s="1"/>
  <c r="F106" i="8"/>
  <c r="H106" i="8" s="1"/>
  <c r="F105" i="8"/>
  <c r="H105" i="8" s="1"/>
  <c r="F104" i="8"/>
  <c r="H104" i="8" s="1"/>
  <c r="F103" i="8"/>
  <c r="H103" i="8" s="1"/>
  <c r="F102" i="8"/>
  <c r="F101" i="8"/>
  <c r="H101" i="8" s="1"/>
  <c r="F100" i="8"/>
  <c r="H100" i="8" s="1"/>
  <c r="F99" i="8"/>
  <c r="H99" i="8" s="1"/>
  <c r="F98" i="8"/>
  <c r="H98" i="8" s="1"/>
  <c r="F97" i="8"/>
  <c r="F96" i="8"/>
  <c r="F95" i="8"/>
  <c r="H95" i="8" s="1"/>
  <c r="F94" i="8"/>
  <c r="H94" i="8" s="1"/>
  <c r="F93" i="8"/>
  <c r="F92" i="8"/>
  <c r="H92" i="8" s="1"/>
  <c r="F91" i="8"/>
  <c r="H91" i="8" s="1"/>
  <c r="F90" i="8"/>
  <c r="H90" i="8" s="1"/>
  <c r="F89" i="8"/>
  <c r="H89" i="8" s="1"/>
  <c r="F88" i="8"/>
  <c r="F87" i="8"/>
  <c r="F86" i="8"/>
  <c r="F85" i="8"/>
  <c r="H85" i="8" s="1"/>
  <c r="F84" i="8"/>
  <c r="H84" i="8" s="1"/>
  <c r="F83" i="8"/>
  <c r="F82" i="8"/>
  <c r="F81" i="8"/>
  <c r="F80" i="8"/>
  <c r="F79" i="8"/>
  <c r="F78" i="8"/>
  <c r="F77" i="8"/>
  <c r="F76" i="8"/>
  <c r="F75" i="8"/>
  <c r="H75" i="8" s="1"/>
  <c r="F74" i="8"/>
  <c r="H74" i="8" s="1"/>
  <c r="F73" i="8"/>
  <c r="H73" i="8" s="1"/>
  <c r="F72" i="8"/>
  <c r="F71" i="8"/>
  <c r="F70" i="8"/>
  <c r="F69" i="8"/>
  <c r="H69" i="8" s="1"/>
  <c r="F68" i="8"/>
  <c r="H68" i="8" s="1"/>
  <c r="F67" i="8"/>
  <c r="H67" i="8" s="1"/>
  <c r="F66" i="8"/>
  <c r="H66" i="8" s="1"/>
  <c r="F65" i="8"/>
  <c r="F64" i="8"/>
  <c r="H64" i="8" s="1"/>
  <c r="F63" i="8"/>
  <c r="F62" i="8"/>
  <c r="F61" i="8"/>
  <c r="H61" i="8" s="1"/>
  <c r="F60" i="8"/>
  <c r="F59" i="8"/>
  <c r="H70" i="8"/>
  <c r="H71" i="8"/>
  <c r="H81" i="8"/>
  <c r="H83" i="8"/>
  <c r="H93" i="8"/>
  <c r="H96" i="8"/>
  <c r="H87" i="8"/>
  <c r="H76" i="8"/>
  <c r="H60" i="8"/>
  <c r="H102" i="8"/>
  <c r="E107" i="8"/>
  <c r="E106" i="8"/>
  <c r="E105" i="8"/>
  <c r="E104" i="8"/>
  <c r="E103" i="8"/>
  <c r="E102" i="8"/>
  <c r="E101" i="8"/>
  <c r="E100" i="8"/>
  <c r="E99" i="8"/>
  <c r="E98" i="8"/>
  <c r="E96" i="8"/>
  <c r="E95" i="8"/>
  <c r="E94" i="8"/>
  <c r="E93" i="8"/>
  <c r="E92" i="8"/>
  <c r="E91" i="8"/>
  <c r="E90" i="8"/>
  <c r="E89" i="8"/>
  <c r="E87" i="8"/>
  <c r="E85" i="8"/>
  <c r="E84" i="8"/>
  <c r="E83" i="8"/>
  <c r="E81" i="8"/>
  <c r="E76" i="8"/>
  <c r="E75" i="8"/>
  <c r="E74" i="8"/>
  <c r="E73" i="8"/>
  <c r="E71" i="8"/>
  <c r="E70" i="8"/>
  <c r="E69" i="8"/>
  <c r="E68" i="8"/>
  <c r="E67" i="8"/>
  <c r="E66" i="8"/>
  <c r="E64" i="8"/>
  <c r="E61" i="8"/>
  <c r="E60" i="8"/>
  <c r="E60" i="40"/>
  <c r="E56" i="40"/>
  <c r="J97" i="8" s="1"/>
  <c r="D43" i="42" s="1"/>
  <c r="E52" i="40"/>
  <c r="J88" i="8" s="1"/>
  <c r="D34" i="42" s="1"/>
  <c r="E47" i="40"/>
  <c r="E48" i="40" s="1"/>
  <c r="E43" i="40"/>
  <c r="J82" i="8" s="1"/>
  <c r="D28" i="42" s="1"/>
  <c r="E39" i="40"/>
  <c r="J80" i="8" s="1"/>
  <c r="D26" i="42" s="1"/>
  <c r="E35" i="40"/>
  <c r="J79" i="8" s="1"/>
  <c r="D25" i="42" s="1"/>
  <c r="E31" i="40"/>
  <c r="J78" i="8" s="1"/>
  <c r="D24" i="42" s="1"/>
  <c r="E27" i="40"/>
  <c r="E23" i="40"/>
  <c r="E18" i="40"/>
  <c r="J65" i="8" s="1"/>
  <c r="D11" i="42" s="1"/>
  <c r="E14" i="40"/>
  <c r="J63" i="8" s="1"/>
  <c r="D9" i="42" s="1"/>
  <c r="E10" i="40"/>
  <c r="J62" i="8" s="1"/>
  <c r="D8" i="42" s="1"/>
  <c r="E6" i="40"/>
  <c r="J59" i="8" s="1"/>
  <c r="D5" i="42" s="1"/>
  <c r="F149" i="33" l="1"/>
  <c r="V152" i="33"/>
  <c r="Y155" i="33"/>
  <c r="I146" i="33"/>
  <c r="BC157" i="33"/>
  <c r="T313" i="11" s="1"/>
  <c r="D155" i="33"/>
  <c r="AL155" i="33"/>
  <c r="AT154" i="33"/>
  <c r="AB149" i="33"/>
  <c r="AU156" i="33"/>
  <c r="AL154" i="33"/>
  <c r="AM153" i="33"/>
  <c r="K157" i="33"/>
  <c r="AO158" i="33"/>
  <c r="AX155" i="33"/>
  <c r="V154" i="33"/>
  <c r="AY151" i="33"/>
  <c r="AN154" i="33"/>
  <c r="AU154" i="33"/>
  <c r="X154" i="33"/>
  <c r="AE153" i="33"/>
  <c r="AA156" i="33"/>
  <c r="AQ154" i="33"/>
  <c r="AY156" i="33"/>
  <c r="AD157" i="33"/>
  <c r="N159" i="33"/>
  <c r="D156" i="33"/>
  <c r="AD154" i="33"/>
  <c r="D157" i="33"/>
  <c r="M159" i="33"/>
  <c r="AV156" i="33"/>
  <c r="AX157" i="33"/>
  <c r="C160" i="33"/>
  <c r="AZ153" i="33"/>
  <c r="AN156" i="33"/>
  <c r="L157" i="33"/>
  <c r="AJ156" i="33"/>
  <c r="V156" i="33"/>
  <c r="AL160" i="33"/>
  <c r="N157" i="33"/>
  <c r="D159" i="33"/>
  <c r="AW158" i="33"/>
  <c r="V159" i="33"/>
  <c r="AL157" i="33"/>
  <c r="Z158" i="33"/>
  <c r="J157" i="33"/>
  <c r="AB157" i="33"/>
  <c r="G159" i="33"/>
  <c r="W158" i="33"/>
  <c r="AP158" i="33"/>
  <c r="AL161" i="33"/>
  <c r="AF159" i="33"/>
  <c r="D158" i="33"/>
  <c r="AT157" i="33"/>
  <c r="J160" i="33"/>
  <c r="AI160" i="33"/>
  <c r="AC159" i="33"/>
  <c r="F160" i="33"/>
  <c r="BA153" i="33"/>
  <c r="I154" i="33"/>
  <c r="BD159" i="33"/>
  <c r="D160" i="33"/>
  <c r="AH159" i="33"/>
  <c r="N154" i="33"/>
  <c r="AA153" i="33"/>
  <c r="R158" i="33"/>
  <c r="AJ154" i="33"/>
  <c r="AO154" i="33"/>
  <c r="AQ160" i="33"/>
  <c r="H160" i="33"/>
  <c r="AK157" i="33"/>
  <c r="Y157" i="33"/>
  <c r="Y156" i="33"/>
  <c r="AP154" i="33"/>
  <c r="N160" i="33"/>
  <c r="AO159" i="33"/>
  <c r="AR159" i="33"/>
  <c r="E160" i="33"/>
  <c r="AN151" i="33"/>
  <c r="L158" i="33"/>
  <c r="AF158" i="33"/>
  <c r="AP156" i="33"/>
  <c r="AX160" i="33"/>
  <c r="AA160" i="33"/>
  <c r="AA151" i="33"/>
  <c r="AK153" i="33"/>
  <c r="AH158" i="33"/>
  <c r="Y158" i="33"/>
  <c r="AU158" i="33"/>
  <c r="AJ157" i="33"/>
  <c r="W155" i="33"/>
  <c r="AM160" i="33"/>
  <c r="AZ155" i="33"/>
  <c r="BB155" i="33"/>
  <c r="S311" i="11" s="1"/>
  <c r="AR160" i="33"/>
  <c r="AT158" i="33"/>
  <c r="AK158" i="33"/>
  <c r="AE156" i="33"/>
  <c r="H159" i="33"/>
  <c r="AR156" i="33"/>
  <c r="AU155" i="33"/>
  <c r="C157" i="33"/>
  <c r="AK161" i="33"/>
  <c r="AS160" i="33"/>
  <c r="AA161" i="33"/>
  <c r="X156" i="33"/>
  <c r="AB159" i="33"/>
  <c r="F156" i="33"/>
  <c r="AX159" i="33"/>
  <c r="K159" i="33"/>
  <c r="AM158" i="33"/>
  <c r="BC158" i="33"/>
  <c r="T314" i="11" s="1"/>
  <c r="E156" i="33"/>
  <c r="AX161" i="33"/>
  <c r="AO161" i="33"/>
  <c r="AO156" i="33"/>
  <c r="AN159" i="33"/>
  <c r="AD156" i="33"/>
  <c r="AO157" i="33"/>
  <c r="Y159" i="33"/>
  <c r="BA158" i="33"/>
  <c r="BB158" i="33"/>
  <c r="S314" i="11" s="1"/>
  <c r="AZ157" i="33"/>
  <c r="BB153" i="33"/>
  <c r="S309" i="11" s="1"/>
  <c r="X157" i="33"/>
  <c r="AG159" i="33"/>
  <c r="AD158" i="33"/>
  <c r="AU157" i="33"/>
  <c r="E157" i="33"/>
  <c r="AU159" i="33"/>
  <c r="E159" i="33"/>
  <c r="K161" i="33"/>
  <c r="J159" i="33"/>
  <c r="AQ161" i="33"/>
  <c r="I163" i="33"/>
  <c r="AN162" i="33"/>
  <c r="M158" i="33"/>
  <c r="W159" i="33"/>
  <c r="BA162" i="33"/>
  <c r="F158" i="33"/>
  <c r="I160" i="33"/>
  <c r="L161" i="33"/>
  <c r="W163" i="33"/>
  <c r="AV160" i="33"/>
  <c r="AC161" i="33"/>
  <c r="AI163" i="33"/>
  <c r="AD162" i="33"/>
  <c r="M162" i="33"/>
  <c r="AG163" i="33"/>
  <c r="L163" i="33"/>
  <c r="AH150" i="33"/>
  <c r="AC160" i="33"/>
  <c r="R160" i="33"/>
  <c r="AT159" i="33"/>
  <c r="F157" i="33"/>
  <c r="N161" i="33"/>
  <c r="AV159" i="33"/>
  <c r="V160" i="33"/>
  <c r="X163" i="33"/>
  <c r="AF160" i="33"/>
  <c r="AR158" i="33"/>
  <c r="F159" i="33"/>
  <c r="BD161" i="33"/>
  <c r="V163" i="33"/>
  <c r="AG158" i="33"/>
  <c r="AK159" i="33"/>
  <c r="AJ160" i="33"/>
  <c r="AL163" i="33"/>
  <c r="AC154" i="33"/>
  <c r="W156" i="33"/>
  <c r="AB163" i="33"/>
  <c r="G162" i="33"/>
  <c r="AR163" i="33"/>
  <c r="C161" i="33"/>
  <c r="L160" i="33"/>
  <c r="AZ160" i="33"/>
  <c r="BB162" i="33"/>
  <c r="S318" i="11" s="1"/>
  <c r="AY159" i="33"/>
  <c r="AE157" i="33"/>
  <c r="AZ162" i="33"/>
  <c r="AO162" i="33"/>
  <c r="R162" i="33"/>
  <c r="BC115" i="33"/>
  <c r="T271" i="11" s="1"/>
  <c r="BD162" i="33"/>
  <c r="AH162" i="33"/>
  <c r="AS162" i="33"/>
  <c r="AD163" i="33"/>
  <c r="AA115" i="33"/>
  <c r="E163" i="33"/>
  <c r="AE158" i="33"/>
  <c r="N163" i="33"/>
  <c r="AT162" i="33"/>
  <c r="AA163" i="33"/>
  <c r="AK156" i="33"/>
  <c r="Y164" i="33"/>
  <c r="J161" i="33"/>
  <c r="AW160" i="33"/>
  <c r="M160" i="33"/>
  <c r="AH163" i="33"/>
  <c r="K163" i="33"/>
  <c r="AP162" i="33"/>
  <c r="AI159" i="33"/>
  <c r="Z163" i="33"/>
  <c r="D163" i="33"/>
  <c r="AS163" i="33"/>
  <c r="AG164" i="33"/>
  <c r="F161" i="33"/>
  <c r="N115" i="33"/>
  <c r="AG161" i="33"/>
  <c r="M164" i="33"/>
  <c r="AV158" i="33"/>
  <c r="AR164" i="33"/>
  <c r="AI161" i="33"/>
  <c r="AH115" i="33"/>
  <c r="I161" i="33"/>
  <c r="BA163" i="33"/>
  <c r="Y20" i="49"/>
  <c r="Y162" i="33"/>
  <c r="N162" i="33"/>
  <c r="C162" i="33"/>
  <c r="AD161" i="33"/>
  <c r="BA160" i="33"/>
  <c r="X159" i="33"/>
  <c r="AJ163" i="33"/>
  <c r="E161" i="33"/>
  <c r="AS158" i="33"/>
  <c r="W161" i="33"/>
  <c r="C163" i="33"/>
  <c r="AI158" i="33"/>
  <c r="Z400" i="49"/>
  <c r="AK162" i="33"/>
  <c r="Z162" i="33"/>
  <c r="AR161" i="33"/>
  <c r="Y160" i="33"/>
  <c r="AV163" i="33"/>
  <c r="G161" i="33"/>
  <c r="AC164" i="33"/>
  <c r="K162" i="33"/>
  <c r="I164" i="33"/>
  <c r="AI162" i="33"/>
  <c r="V60" i="49"/>
  <c r="AW162" i="33"/>
  <c r="AL162" i="33"/>
  <c r="AA162" i="33"/>
  <c r="D162" i="33"/>
  <c r="AE161" i="33"/>
  <c r="BB160" i="33"/>
  <c r="S316" i="11" s="1"/>
  <c r="F164" i="33"/>
  <c r="H162" i="33"/>
  <c r="V161" i="33"/>
  <c r="AQ164" i="33"/>
  <c r="AC163" i="33"/>
  <c r="F163" i="33"/>
  <c r="V260" i="49"/>
  <c r="G163" i="33"/>
  <c r="AX162" i="33"/>
  <c r="AM162" i="33"/>
  <c r="AS161" i="33"/>
  <c r="R161" i="33"/>
  <c r="R164" i="33"/>
  <c r="AZ161" i="33"/>
  <c r="AO115" i="33"/>
  <c r="AT163" i="33"/>
  <c r="AM163" i="33"/>
  <c r="AA164" i="33"/>
  <c r="U490" i="49"/>
  <c r="U50" i="49"/>
  <c r="H163" i="33"/>
  <c r="AY162" i="33"/>
  <c r="AB162" i="33"/>
  <c r="E162" i="33"/>
  <c r="AF161" i="33"/>
  <c r="AP164" i="33"/>
  <c r="AF162" i="33"/>
  <c r="J162" i="33"/>
  <c r="AL159" i="33"/>
  <c r="AZ163" i="33"/>
  <c r="F115" i="33"/>
  <c r="X270" i="49"/>
  <c r="F162" i="33"/>
  <c r="BB164" i="33"/>
  <c r="S320" i="11" s="1"/>
  <c r="AR162" i="33"/>
  <c r="V162" i="33"/>
  <c r="I162" i="33"/>
  <c r="X161" i="33"/>
  <c r="K164" i="33"/>
  <c r="J115" i="33"/>
  <c r="AA140" i="49"/>
  <c r="O18" i="49"/>
  <c r="Z360" i="49"/>
  <c r="V350" i="49"/>
  <c r="AA30" i="49"/>
  <c r="Z170" i="49"/>
  <c r="AG115" i="33"/>
  <c r="V210" i="49"/>
  <c r="V460" i="49"/>
  <c r="Z60" i="49"/>
  <c r="Z470" i="49"/>
  <c r="W130" i="49"/>
  <c r="AQ163" i="33"/>
  <c r="AB120" i="49"/>
  <c r="U380" i="49"/>
  <c r="Y115" i="33"/>
  <c r="Z20" i="49"/>
  <c r="U500" i="49"/>
  <c r="AT164" i="33"/>
  <c r="U20" i="49"/>
  <c r="U120" i="49"/>
  <c r="AW164" i="33"/>
  <c r="X20" i="49"/>
  <c r="Z70" i="49"/>
  <c r="AH161" i="33"/>
  <c r="AO160" i="33"/>
  <c r="C164" i="33"/>
  <c r="AD115" i="33"/>
  <c r="AE163" i="33"/>
  <c r="L164" i="33"/>
  <c r="J164" i="33"/>
  <c r="C115" i="33"/>
  <c r="V160" i="49"/>
  <c r="V40" i="49"/>
  <c r="Y230" i="49"/>
  <c r="Y250" i="49"/>
  <c r="W200" i="49"/>
  <c r="AB110" i="49"/>
  <c r="AB410" i="49"/>
  <c r="Y180" i="49"/>
  <c r="X40" i="49"/>
  <c r="W440" i="49"/>
  <c r="W380" i="49"/>
  <c r="Y350" i="49"/>
  <c r="V90" i="49"/>
  <c r="BD163" i="33"/>
  <c r="AU161" i="33"/>
  <c r="V100" i="49"/>
  <c r="Z430" i="49"/>
  <c r="Z190" i="49"/>
  <c r="W410" i="49"/>
  <c r="AU162" i="33"/>
  <c r="H164" i="33"/>
  <c r="X164" i="33"/>
  <c r="H161" i="33"/>
  <c r="AL164" i="33"/>
  <c r="Z350" i="49"/>
  <c r="V310" i="49"/>
  <c r="Z80" i="49"/>
  <c r="W110" i="49"/>
  <c r="AB400" i="49"/>
  <c r="AB90" i="49"/>
  <c r="AK160" i="33"/>
  <c r="AX164" i="33"/>
  <c r="BA161" i="33"/>
  <c r="X115" i="33"/>
  <c r="Z440" i="49"/>
  <c r="Z180" i="49"/>
  <c r="Z40" i="49"/>
  <c r="Y450" i="49"/>
  <c r="U190" i="49"/>
  <c r="AA60" i="49"/>
  <c r="Y60" i="49"/>
  <c r="V480" i="49"/>
  <c r="V330" i="49"/>
  <c r="V170" i="49"/>
  <c r="U440" i="49"/>
  <c r="U70" i="49"/>
  <c r="Z390" i="49"/>
  <c r="BC161" i="33"/>
  <c r="T317" i="11" s="1"/>
  <c r="AB161" i="33"/>
  <c r="AY160" i="33"/>
  <c r="H158" i="33"/>
  <c r="J163" i="33"/>
  <c r="AC162" i="33"/>
  <c r="AT161" i="33"/>
  <c r="AD164" i="33"/>
  <c r="AV161" i="33"/>
  <c r="AW159" i="33"/>
  <c r="Y163" i="33"/>
  <c r="D164" i="33"/>
  <c r="AV162" i="33"/>
  <c r="AF163" i="33"/>
  <c r="AY161" i="33"/>
  <c r="V115" i="33"/>
  <c r="BC164" i="33"/>
  <c r="T320" i="11" s="1"/>
  <c r="W164" i="33"/>
  <c r="Y500" i="49"/>
  <c r="AA120" i="49"/>
  <c r="V70" i="49"/>
  <c r="W480" i="49"/>
  <c r="U200" i="49"/>
  <c r="AB100" i="49"/>
  <c r="Y370" i="49"/>
  <c r="W160" i="49"/>
  <c r="V230" i="49"/>
  <c r="V240" i="49"/>
  <c r="Y220" i="49"/>
  <c r="X240" i="49"/>
  <c r="AU163" i="33"/>
  <c r="X162" i="33"/>
  <c r="AO163" i="33"/>
  <c r="BB161" i="33"/>
  <c r="S317" i="11" s="1"/>
  <c r="AJ115" i="33"/>
  <c r="V20" i="49"/>
  <c r="V270" i="49"/>
  <c r="Z120" i="49"/>
  <c r="W450" i="49"/>
  <c r="Z220" i="49"/>
  <c r="Y430" i="49"/>
  <c r="X410" i="49"/>
  <c r="R53" i="51"/>
  <c r="Y90" i="49"/>
  <c r="O37" i="51"/>
  <c r="G151" i="51"/>
  <c r="X480" i="49"/>
  <c r="F129" i="51"/>
  <c r="G164" i="33"/>
  <c r="AT160" i="33"/>
  <c r="AG162" i="33"/>
  <c r="AM115" i="33"/>
  <c r="V290" i="49"/>
  <c r="V110" i="49"/>
  <c r="Y480" i="49"/>
  <c r="Z270" i="49"/>
  <c r="Y470" i="49"/>
  <c r="R108" i="33" s="1"/>
  <c r="U110" i="49"/>
  <c r="AA430" i="49"/>
  <c r="Y320" i="49"/>
  <c r="Y200" i="49"/>
  <c r="U400" i="49"/>
  <c r="AB210" i="49"/>
  <c r="U250" i="49"/>
  <c r="X230" i="49"/>
  <c r="X380" i="49"/>
  <c r="U220" i="49"/>
  <c r="N83" i="33" s="1"/>
  <c r="W240" i="49"/>
  <c r="X360" i="49"/>
  <c r="X420" i="49"/>
  <c r="V300" i="49"/>
  <c r="W500" i="49"/>
  <c r="X80" i="49"/>
  <c r="O52" i="51"/>
  <c r="AA201" i="51"/>
  <c r="Z100" i="49"/>
  <c r="Z460" i="49"/>
  <c r="AB280" i="49"/>
  <c r="AB220" i="49"/>
  <c r="U320" i="49"/>
  <c r="Y400" i="49"/>
  <c r="AB40" i="49"/>
  <c r="V370" i="49"/>
  <c r="V50" i="49"/>
  <c r="AB440" i="49"/>
  <c r="W370" i="49"/>
  <c r="W170" i="49"/>
  <c r="AA470" i="49"/>
  <c r="V280" i="49"/>
  <c r="W250" i="49"/>
  <c r="V430" i="49"/>
  <c r="S53" i="51"/>
  <c r="Z188" i="51"/>
  <c r="X310" i="49"/>
  <c r="Y170" i="49"/>
  <c r="X190" i="49"/>
  <c r="U130" i="49"/>
  <c r="W460" i="49"/>
  <c r="Z90" i="49"/>
  <c r="Y100" i="49"/>
  <c r="AB150" i="49"/>
  <c r="X440" i="49"/>
  <c r="AB360" i="49"/>
  <c r="Z280" i="49"/>
  <c r="AB370" i="49"/>
  <c r="AA490" i="49"/>
  <c r="AB230" i="49"/>
  <c r="Y186" i="51"/>
  <c r="Z211" i="51"/>
  <c r="P20" i="49"/>
  <c r="V400" i="49"/>
  <c r="Z480" i="49"/>
  <c r="V500" i="49"/>
  <c r="V440" i="49"/>
  <c r="U480" i="49"/>
  <c r="X330" i="49"/>
  <c r="X390" i="49"/>
  <c r="U290" i="49"/>
  <c r="Y280" i="49"/>
  <c r="R89" i="33" s="1"/>
  <c r="AB250" i="49"/>
  <c r="Y130" i="49"/>
  <c r="AB190" i="49"/>
  <c r="AA260" i="49"/>
  <c r="W350" i="49"/>
  <c r="V140" i="49"/>
  <c r="X150" i="49"/>
  <c r="AB350" i="49"/>
  <c r="AA330" i="49"/>
  <c r="X170" i="49"/>
  <c r="AA50" i="49"/>
  <c r="AA170" i="49"/>
  <c r="AC184" i="51"/>
  <c r="Z201" i="51"/>
  <c r="AA340" i="49"/>
  <c r="AA280" i="49"/>
  <c r="U140" i="49"/>
  <c r="W190" i="49"/>
  <c r="U40" i="49"/>
  <c r="AA190" i="49"/>
  <c r="W100" i="49"/>
  <c r="AB50" i="49"/>
  <c r="AB180" i="49"/>
  <c r="Z450" i="49"/>
  <c r="AB320" i="49"/>
  <c r="W400" i="49"/>
  <c r="AA310" i="49"/>
  <c r="S54" i="51"/>
  <c r="Y201" i="51"/>
  <c r="AB198" i="51"/>
  <c r="Z210" i="49"/>
  <c r="X110" i="49"/>
  <c r="W490" i="49"/>
  <c r="Z240" i="49"/>
  <c r="Y260" i="49"/>
  <c r="Y140" i="49"/>
  <c r="Y160" i="49"/>
  <c r="AA390" i="49"/>
  <c r="Y40" i="49"/>
  <c r="W390" i="49"/>
  <c r="X500" i="49"/>
  <c r="V320" i="49"/>
  <c r="Z410" i="49"/>
  <c r="V410" i="49"/>
  <c r="V150" i="49"/>
  <c r="AB470" i="49"/>
  <c r="X280" i="49"/>
  <c r="P29" i="51"/>
  <c r="AC199" i="51"/>
  <c r="AD189" i="51"/>
  <c r="U260" i="49"/>
  <c r="U80" i="49"/>
  <c r="U160" i="49"/>
  <c r="AB390" i="49"/>
  <c r="AA440" i="49"/>
  <c r="Z380" i="49"/>
  <c r="V380" i="49"/>
  <c r="Z50" i="49"/>
  <c r="AB30" i="49"/>
  <c r="X30" i="49"/>
  <c r="U360" i="49"/>
  <c r="N97" i="33" s="1"/>
  <c r="Z200" i="49"/>
  <c r="AA100" i="49"/>
  <c r="P53" i="51"/>
  <c r="AD173" i="51"/>
  <c r="AA176" i="51"/>
  <c r="Z160" i="49"/>
  <c r="V250" i="49"/>
  <c r="V80" i="49"/>
  <c r="Y110" i="49"/>
  <c r="AA270" i="49"/>
  <c r="Y380" i="49"/>
  <c r="Y80" i="49"/>
  <c r="Y70" i="49"/>
  <c r="W280" i="49"/>
  <c r="AB140" i="49"/>
  <c r="Y310" i="49"/>
  <c r="Z420" i="49"/>
  <c r="X260" i="49"/>
  <c r="AB60" i="49"/>
  <c r="X200" i="49"/>
  <c r="Y360" i="49"/>
  <c r="U270" i="49"/>
  <c r="AB290" i="49"/>
  <c r="W70" i="49"/>
  <c r="Q29" i="51"/>
  <c r="Z172" i="51"/>
  <c r="AD172" i="51"/>
  <c r="X60" i="49"/>
  <c r="U300" i="49"/>
  <c r="AB450" i="49"/>
  <c r="X220" i="49"/>
  <c r="Q35" i="51"/>
  <c r="AA183" i="51"/>
  <c r="AD209" i="51"/>
  <c r="W20" i="49"/>
  <c r="Z290" i="49"/>
  <c r="X120" i="49"/>
  <c r="Z260" i="49"/>
  <c r="Y440" i="49"/>
  <c r="AA110" i="49"/>
  <c r="X160" i="49"/>
  <c r="U350" i="49"/>
  <c r="U230" i="49"/>
  <c r="U430" i="49"/>
  <c r="X210" i="49"/>
  <c r="Y190" i="49"/>
  <c r="U370" i="49"/>
  <c r="W260" i="49"/>
  <c r="U60" i="49"/>
  <c r="X340" i="49"/>
  <c r="W430" i="49"/>
  <c r="Q38" i="51"/>
  <c r="AA180" i="51"/>
  <c r="AD207" i="51"/>
  <c r="AE115" i="33"/>
  <c r="AS164" i="33"/>
  <c r="AA20" i="49"/>
  <c r="Z250" i="49"/>
  <c r="V180" i="49"/>
  <c r="Y120" i="49"/>
  <c r="Z310" i="49"/>
  <c r="V470" i="49"/>
  <c r="U470" i="49"/>
  <c r="W50" i="49"/>
  <c r="U410" i="49"/>
  <c r="Y290" i="49"/>
  <c r="U170" i="49"/>
  <c r="W30" i="49"/>
  <c r="U340" i="49"/>
  <c r="AB80" i="49"/>
  <c r="V420" i="49"/>
  <c r="AA240" i="49"/>
  <c r="Z140" i="49"/>
  <c r="X130" i="49"/>
  <c r="AA200" i="49"/>
  <c r="AA320" i="49"/>
  <c r="U420" i="49"/>
  <c r="U90" i="49"/>
  <c r="X350" i="49"/>
  <c r="X430" i="49"/>
  <c r="AA230" i="49"/>
  <c r="AA210" i="49"/>
  <c r="Y490" i="49"/>
  <c r="R110" i="33" s="1"/>
  <c r="AA40" i="49"/>
  <c r="Z320" i="49"/>
  <c r="AA290" i="49"/>
  <c r="AD174" i="51"/>
  <c r="G137" i="51"/>
  <c r="AD198" i="51"/>
  <c r="AA200" i="51"/>
  <c r="Q181" i="51"/>
  <c r="R163" i="33"/>
  <c r="BA115" i="33"/>
  <c r="AB20" i="49"/>
  <c r="V360" i="49"/>
  <c r="Z330" i="49"/>
  <c r="V120" i="49"/>
  <c r="Z110" i="49"/>
  <c r="V490" i="49"/>
  <c r="U450" i="49"/>
  <c r="W300" i="49"/>
  <c r="Y410" i="49"/>
  <c r="U280" i="49"/>
  <c r="Z370" i="49"/>
  <c r="Y340" i="49"/>
  <c r="X100" i="49"/>
  <c r="U310" i="49"/>
  <c r="AB130" i="49"/>
  <c r="X180" i="49"/>
  <c r="AB500" i="49"/>
  <c r="AB420" i="49"/>
  <c r="AB480" i="49"/>
  <c r="Y420" i="49"/>
  <c r="X320" i="49"/>
  <c r="U30" i="49"/>
  <c r="W290" i="49"/>
  <c r="AA250" i="49"/>
  <c r="X290" i="49"/>
  <c r="AB430" i="49"/>
  <c r="AA420" i="49"/>
  <c r="AB260" i="49"/>
  <c r="AA150" i="49"/>
  <c r="Z173" i="51"/>
  <c r="G149" i="51"/>
  <c r="AC196" i="51"/>
  <c r="Z198" i="51"/>
  <c r="Q177" i="51"/>
  <c r="X90" i="49"/>
  <c r="V450" i="49"/>
  <c r="U390" i="49"/>
  <c r="X470" i="49"/>
  <c r="U150" i="49"/>
  <c r="AA450" i="49"/>
  <c r="AA90" i="49"/>
  <c r="X400" i="49"/>
  <c r="AA480" i="49"/>
  <c r="AB200" i="49"/>
  <c r="AB310" i="49"/>
  <c r="Q53" i="51"/>
  <c r="Y183" i="51"/>
  <c r="AD171" i="51"/>
  <c r="G157" i="51"/>
  <c r="Z190" i="51"/>
  <c r="AD197" i="51"/>
  <c r="Q173" i="51"/>
  <c r="Y390" i="49"/>
  <c r="W470" i="49"/>
  <c r="Y150" i="49"/>
  <c r="AA220" i="49"/>
  <c r="W230" i="49"/>
  <c r="AA370" i="49"/>
  <c r="AA300" i="49"/>
  <c r="X140" i="49"/>
  <c r="O53" i="51"/>
  <c r="N52" i="51"/>
  <c r="AC178" i="51"/>
  <c r="AB180" i="51"/>
  <c r="F135" i="51"/>
  <c r="AA185" i="51"/>
  <c r="AC193" i="51"/>
  <c r="AC207" i="51"/>
  <c r="AB181" i="51"/>
  <c r="O185" i="51"/>
  <c r="Y200" i="51"/>
  <c r="O183" i="51"/>
  <c r="U240" i="49"/>
  <c r="W80" i="49"/>
  <c r="Y270" i="49"/>
  <c r="AA70" i="49"/>
  <c r="X490" i="49"/>
  <c r="W150" i="49"/>
  <c r="V130" i="49"/>
  <c r="X250" i="49"/>
  <c r="W360" i="49"/>
  <c r="W210" i="49"/>
  <c r="P38" i="51"/>
  <c r="S38" i="51"/>
  <c r="Y198" i="51"/>
  <c r="AA177" i="51"/>
  <c r="AB185" i="51"/>
  <c r="Y185" i="51"/>
  <c r="AC197" i="51"/>
  <c r="Y212" i="51"/>
  <c r="Y240" i="49"/>
  <c r="X460" i="49"/>
  <c r="Y210" i="49"/>
  <c r="AA80" i="49"/>
  <c r="AB70" i="49"/>
  <c r="AB490" i="49"/>
  <c r="AB240" i="49"/>
  <c r="W220" i="49"/>
  <c r="W330" i="49"/>
  <c r="Z130" i="49"/>
  <c r="P44" i="51"/>
  <c r="O40" i="51"/>
  <c r="AA196" i="51"/>
  <c r="AA174" i="51"/>
  <c r="AC182" i="51"/>
  <c r="Z182" i="51"/>
  <c r="AD188" i="51"/>
  <c r="AC190" i="51"/>
  <c r="X370" i="49"/>
  <c r="U210" i="49"/>
  <c r="AB460" i="49"/>
  <c r="AB300" i="49"/>
  <c r="X70" i="49"/>
  <c r="AB330" i="49"/>
  <c r="V190" i="49"/>
  <c r="W180" i="49"/>
  <c r="W40" i="49"/>
  <c r="P47" i="51"/>
  <c r="O43" i="51"/>
  <c r="AA193" i="51"/>
  <c r="AA171" i="51"/>
  <c r="AD179" i="51"/>
  <c r="AA179" i="51"/>
  <c r="Z178" i="51"/>
  <c r="Z218" i="51"/>
  <c r="Z150" i="49"/>
  <c r="U180" i="49"/>
  <c r="AB170" i="49"/>
  <c r="W420" i="49"/>
  <c r="AA410" i="49"/>
  <c r="X300" i="49"/>
  <c r="W340" i="49"/>
  <c r="AA160" i="49"/>
  <c r="V30" i="49"/>
  <c r="W310" i="49"/>
  <c r="P50" i="51"/>
  <c r="S44" i="51"/>
  <c r="AA184" i="51"/>
  <c r="F131" i="51"/>
  <c r="Z177" i="51"/>
  <c r="Y182" i="51"/>
  <c r="AD211" i="51"/>
  <c r="Y190" i="51"/>
  <c r="Q175" i="51"/>
  <c r="Z212" i="51"/>
  <c r="AC198" i="51"/>
  <c r="AB209" i="51"/>
  <c r="AD212" i="51"/>
  <c r="AC181" i="51"/>
  <c r="AA190" i="51"/>
  <c r="AB186" i="51"/>
  <c r="AA350" i="49"/>
  <c r="G143" i="51"/>
  <c r="Z217" i="51"/>
  <c r="AB182" i="51"/>
  <c r="AB176" i="51"/>
  <c r="AD195" i="51"/>
  <c r="AB193" i="51"/>
  <c r="AD205" i="51"/>
  <c r="P191" i="51"/>
  <c r="AD182" i="51"/>
  <c r="G115" i="51"/>
  <c r="Q32" i="51"/>
  <c r="S41" i="51"/>
  <c r="Y180" i="51"/>
  <c r="AA187" i="51"/>
  <c r="AB183" i="51"/>
  <c r="G147" i="51"/>
  <c r="AC174" i="51"/>
  <c r="Z215" i="51"/>
  <c r="AC179" i="51"/>
  <c r="Y173" i="51"/>
  <c r="Z187" i="51"/>
  <c r="AA191" i="51"/>
  <c r="Z195" i="51"/>
  <c r="P189" i="51"/>
  <c r="S180" i="51"/>
  <c r="F143" i="51"/>
  <c r="AD176" i="51"/>
  <c r="AC202" i="51"/>
  <c r="AD181" i="51"/>
  <c r="AB178" i="51"/>
  <c r="AC183" i="51"/>
  <c r="P183" i="51"/>
  <c r="AD200" i="51"/>
  <c r="G152" i="51"/>
  <c r="Y177" i="51"/>
  <c r="AA181" i="51"/>
  <c r="AB174" i="51"/>
  <c r="G139" i="51"/>
  <c r="Y199" i="51"/>
  <c r="Z209" i="51"/>
  <c r="AB173" i="51"/>
  <c r="AB200" i="51"/>
  <c r="Y179" i="51"/>
  <c r="AD199" i="51"/>
  <c r="AD180" i="51"/>
  <c r="P181" i="51"/>
  <c r="Y209" i="51"/>
  <c r="G160" i="51"/>
  <c r="Q41" i="51"/>
  <c r="O46" i="51"/>
  <c r="AC175" i="51"/>
  <c r="AA175" i="51"/>
  <c r="AB171" i="51"/>
  <c r="G145" i="51"/>
  <c r="AD196" i="51"/>
  <c r="Z207" i="51"/>
  <c r="AA173" i="51"/>
  <c r="AA198" i="51"/>
  <c r="AB172" i="51"/>
  <c r="AA195" i="51"/>
  <c r="Y178" i="51"/>
  <c r="Y217" i="51"/>
  <c r="AC206" i="51"/>
  <c r="F141" i="51"/>
  <c r="P32" i="51"/>
  <c r="Q44" i="51"/>
  <c r="S47" i="51"/>
  <c r="AC172" i="51"/>
  <c r="AA172" i="51"/>
  <c r="AA189" i="51"/>
  <c r="G141" i="51"/>
  <c r="AB192" i="51"/>
  <c r="Z205" i="51"/>
  <c r="AD202" i="51"/>
  <c r="AC189" i="51"/>
  <c r="AA202" i="51"/>
  <c r="Z193" i="51"/>
  <c r="Y175" i="51"/>
  <c r="O191" i="51"/>
  <c r="AC180" i="51"/>
  <c r="E148" i="51"/>
  <c r="AA380" i="49"/>
  <c r="AA460" i="49"/>
  <c r="U100" i="49"/>
  <c r="Z500" i="49"/>
  <c r="W320" i="49"/>
  <c r="AA360" i="49"/>
  <c r="V390" i="49"/>
  <c r="Y300" i="49"/>
  <c r="Z30" i="49"/>
  <c r="Y330" i="49"/>
  <c r="Z490" i="49"/>
  <c r="X450" i="49"/>
  <c r="AA500" i="49"/>
  <c r="V200" i="49"/>
  <c r="W140" i="49"/>
  <c r="AA130" i="49"/>
  <c r="AB160" i="49"/>
  <c r="W90" i="49"/>
  <c r="P35" i="51"/>
  <c r="Q47" i="51"/>
  <c r="S50" i="51"/>
  <c r="Y171" i="51"/>
  <c r="Z175" i="51"/>
  <c r="AA186" i="51"/>
  <c r="AB190" i="51"/>
  <c r="Z203" i="51"/>
  <c r="AC200" i="51"/>
  <c r="AD184" i="51"/>
  <c r="Z200" i="51"/>
  <c r="Z191" i="51"/>
  <c r="F133" i="51"/>
  <c r="O189" i="51"/>
  <c r="Q180" i="51"/>
  <c r="G136" i="51"/>
  <c r="U330" i="49"/>
  <c r="Y30" i="49"/>
  <c r="AA400" i="49"/>
  <c r="Z230" i="49"/>
  <c r="AA180" i="49"/>
  <c r="Z340" i="49"/>
  <c r="AB340" i="49"/>
  <c r="Z300" i="49"/>
  <c r="AB380" i="49"/>
  <c r="W270" i="49"/>
  <c r="P41" i="51"/>
  <c r="Q50" i="51"/>
  <c r="O49" i="51"/>
  <c r="Y174" i="51"/>
  <c r="AA178" i="51"/>
  <c r="AB177" i="51"/>
  <c r="G153" i="51"/>
  <c r="AD177" i="51"/>
  <c r="AC173" i="51"/>
  <c r="AB194" i="51"/>
  <c r="Z196" i="51"/>
  <c r="Y196" i="51"/>
  <c r="AC191" i="51"/>
  <c r="AB191" i="51"/>
  <c r="Y189" i="51"/>
  <c r="AD203" i="51"/>
  <c r="G163" i="51"/>
  <c r="Q171" i="51"/>
  <c r="P177" i="51"/>
  <c r="O179" i="51"/>
  <c r="Y170" i="51"/>
  <c r="Q176" i="51"/>
  <c r="S181" i="51"/>
  <c r="E132" i="51"/>
  <c r="G142" i="51"/>
  <c r="Z219" i="51"/>
  <c r="AA192" i="51"/>
  <c r="Z194" i="51"/>
  <c r="AD191" i="51"/>
  <c r="AB189" i="51"/>
  <c r="Z189" i="51"/>
  <c r="AD186" i="51"/>
  <c r="AC186" i="51"/>
  <c r="AD201" i="51"/>
  <c r="G135" i="51"/>
  <c r="AA217" i="51"/>
  <c r="P175" i="51"/>
  <c r="O177" i="51"/>
  <c r="AC218" i="51"/>
  <c r="Q174" i="51"/>
  <c r="S179" i="51"/>
  <c r="E153" i="51"/>
  <c r="E143" i="51"/>
  <c r="Y187" i="51"/>
  <c r="Y184" i="51"/>
  <c r="AD183" i="51"/>
  <c r="AB199" i="51"/>
  <c r="G156" i="51"/>
  <c r="AD214" i="51"/>
  <c r="P173" i="51"/>
  <c r="AD216" i="51"/>
  <c r="AB216" i="51"/>
  <c r="Z216" i="51"/>
  <c r="AC217" i="51"/>
  <c r="E158" i="51"/>
  <c r="F116" i="51"/>
  <c r="AC187" i="51"/>
  <c r="AB187" i="51"/>
  <c r="AB184" i="51"/>
  <c r="Z184" i="51"/>
  <c r="Z181" i="51"/>
  <c r="Y181" i="51"/>
  <c r="AA197" i="51"/>
  <c r="G155" i="51"/>
  <c r="Z210" i="51"/>
  <c r="AA219" i="51"/>
  <c r="AB214" i="51"/>
  <c r="AB204" i="51"/>
  <c r="AC213" i="51"/>
  <c r="AA215" i="51"/>
  <c r="F137" i="51"/>
  <c r="Q193" i="51"/>
  <c r="R183" i="51"/>
  <c r="AD178" i="51"/>
  <c r="AD175" i="51"/>
  <c r="AB175" i="51"/>
  <c r="Y193" i="51"/>
  <c r="Q189" i="51"/>
  <c r="AA205" i="51"/>
  <c r="AC214" i="51"/>
  <c r="AD192" i="51"/>
  <c r="R174" i="51"/>
  <c r="Z180" i="51"/>
  <c r="AA203" i="51"/>
  <c r="E117" i="51"/>
  <c r="Z206" i="51"/>
  <c r="Z179" i="51"/>
  <c r="Z176" i="51"/>
  <c r="Y176" i="51"/>
  <c r="AC171" i="51"/>
  <c r="Z171" i="51"/>
  <c r="Y191" i="51"/>
  <c r="Q185" i="51"/>
  <c r="AD194" i="51"/>
  <c r="Y210" i="51"/>
  <c r="Z183" i="51"/>
  <c r="R172" i="51"/>
  <c r="P178" i="51"/>
  <c r="AB196" i="51"/>
  <c r="F145" i="51"/>
  <c r="G133" i="51"/>
  <c r="Y172" i="51"/>
  <c r="Y202" i="51"/>
  <c r="AD215" i="51"/>
  <c r="Z186" i="51"/>
  <c r="Q183" i="51"/>
  <c r="AC185" i="51"/>
  <c r="Z185" i="51"/>
  <c r="AA214" i="51"/>
  <c r="AB218" i="51"/>
  <c r="AB170" i="51"/>
  <c r="E130" i="51"/>
  <c r="E128" i="51"/>
  <c r="AC123" i="51"/>
  <c r="AB130" i="51"/>
  <c r="Y204" i="51"/>
  <c r="E131" i="51"/>
  <c r="G158" i="51"/>
  <c r="E195" i="51"/>
  <c r="Q179" i="51"/>
  <c r="AB202" i="51"/>
  <c r="P171" i="51"/>
  <c r="O187" i="51"/>
  <c r="AC209" i="51"/>
  <c r="Y207" i="51"/>
  <c r="AC211" i="51"/>
  <c r="AA216" i="51"/>
  <c r="Q172" i="51"/>
  <c r="P176" i="51"/>
  <c r="AB179" i="51"/>
  <c r="AB210" i="51"/>
  <c r="E120" i="51"/>
  <c r="G124" i="51"/>
  <c r="E160" i="51"/>
  <c r="E126" i="51"/>
  <c r="O203" i="51"/>
  <c r="AA142" i="51"/>
  <c r="AA207" i="51"/>
  <c r="AB201" i="51"/>
  <c r="AA209" i="51"/>
  <c r="Y214" i="51"/>
  <c r="AC170" i="51"/>
  <c r="P174" i="51"/>
  <c r="AC177" i="51"/>
  <c r="Z208" i="51"/>
  <c r="E144" i="51"/>
  <c r="E150" i="51"/>
  <c r="E163" i="51"/>
  <c r="G128" i="51"/>
  <c r="Y215" i="51"/>
  <c r="Y136" i="51"/>
  <c r="AC201" i="51"/>
  <c r="AC192" i="51"/>
  <c r="AD206" i="51"/>
  <c r="AB211" i="51"/>
  <c r="AA218" i="51"/>
  <c r="P172" i="51"/>
  <c r="AC176" i="51"/>
  <c r="AC205" i="51"/>
  <c r="F147" i="51"/>
  <c r="F151" i="51"/>
  <c r="E136" i="51"/>
  <c r="F149" i="51"/>
  <c r="E134" i="51"/>
  <c r="AD149" i="51"/>
  <c r="Y143" i="51"/>
  <c r="H170" i="51"/>
  <c r="AA119" i="51"/>
  <c r="AB219" i="51"/>
  <c r="P185" i="51"/>
  <c r="AB207" i="51"/>
  <c r="O175" i="51"/>
  <c r="N173" i="51"/>
  <c r="S178" i="51"/>
  <c r="Z192" i="51"/>
  <c r="AA204" i="51"/>
  <c r="AA211" i="51"/>
  <c r="Y216" i="51"/>
  <c r="S177" i="51"/>
  <c r="AD187" i="51"/>
  <c r="G150" i="51"/>
  <c r="E149" i="51"/>
  <c r="F125" i="51"/>
  <c r="Y203" i="51"/>
  <c r="E210" i="51"/>
  <c r="AD143" i="51"/>
  <c r="Y205" i="51"/>
  <c r="O173" i="51"/>
  <c r="N171" i="51"/>
  <c r="S176" i="51"/>
  <c r="AA182" i="51"/>
  <c r="AA199" i="51"/>
  <c r="AD208" i="51"/>
  <c r="AB213" i="51"/>
  <c r="S175" i="51"/>
  <c r="G126" i="51"/>
  <c r="G131" i="51"/>
  <c r="E146" i="51"/>
  <c r="E119" i="51"/>
  <c r="AC219" i="51"/>
  <c r="Y121" i="51"/>
  <c r="AD147" i="51"/>
  <c r="Z202" i="51"/>
  <c r="O171" i="51"/>
  <c r="AD218" i="51"/>
  <c r="S174" i="51"/>
  <c r="R178" i="51"/>
  <c r="AD190" i="51"/>
  <c r="AB206" i="51"/>
  <c r="Y211" i="51"/>
  <c r="S171" i="51"/>
  <c r="E121" i="51"/>
  <c r="E159" i="51"/>
  <c r="E123" i="51"/>
  <c r="E127" i="51"/>
  <c r="Y195" i="51"/>
  <c r="AD117" i="51"/>
  <c r="Z150" i="51"/>
  <c r="F161" i="51"/>
  <c r="AC194" i="51"/>
  <c r="Z213" i="51"/>
  <c r="Y188" i="51"/>
  <c r="Y192" i="51"/>
  <c r="Y194" i="51"/>
  <c r="AD193" i="51"/>
  <c r="AC195" i="51"/>
  <c r="AB195" i="51"/>
  <c r="AB197" i="51"/>
  <c r="AD213" i="51"/>
  <c r="AC188" i="51"/>
  <c r="Q187" i="51"/>
  <c r="AB212" i="51"/>
  <c r="P179" i="51"/>
  <c r="AA194" i="51"/>
  <c r="Y219" i="51"/>
  <c r="AC216" i="51"/>
  <c r="S172" i="51"/>
  <c r="R176" i="51"/>
  <c r="Z204" i="51"/>
  <c r="AA206" i="51"/>
  <c r="AD219" i="51"/>
  <c r="G121" i="51"/>
  <c r="F127" i="51"/>
  <c r="F140" i="51"/>
  <c r="E133" i="51"/>
  <c r="AA188" i="51"/>
  <c r="Y120" i="51"/>
  <c r="AC147" i="51"/>
  <c r="Y159" i="51"/>
  <c r="G116" i="51"/>
  <c r="F159" i="51"/>
  <c r="Y213" i="51"/>
  <c r="AC136" i="51"/>
  <c r="F163" i="51"/>
  <c r="F124" i="51"/>
  <c r="G125" i="51"/>
  <c r="F152" i="51"/>
  <c r="E145" i="51"/>
  <c r="F160" i="51"/>
  <c r="AC134" i="51"/>
  <c r="Y154" i="51"/>
  <c r="AC70" i="51"/>
  <c r="C117" i="51"/>
  <c r="F94" i="51"/>
  <c r="P187" i="51"/>
  <c r="AA212" i="51"/>
  <c r="O181" i="51"/>
  <c r="AD204" i="51"/>
  <c r="AC204" i="51"/>
  <c r="Z214" i="51"/>
  <c r="AD170" i="51"/>
  <c r="Q178" i="51"/>
  <c r="Z199" i="51"/>
  <c r="AC208" i="51"/>
  <c r="S173" i="51"/>
  <c r="Z174" i="51"/>
  <c r="G117" i="51"/>
  <c r="E137" i="51"/>
  <c r="G118" i="51"/>
  <c r="G122" i="51"/>
  <c r="F118" i="51"/>
  <c r="G161" i="51"/>
  <c r="AB208" i="51"/>
  <c r="O201" i="51"/>
  <c r="Q196" i="51"/>
  <c r="Z147" i="51"/>
  <c r="AB138" i="51"/>
  <c r="C218" i="51"/>
  <c r="Y156" i="51"/>
  <c r="H144" i="51"/>
  <c r="F164" i="51"/>
  <c r="E139" i="51"/>
  <c r="E141" i="51"/>
  <c r="G148" i="51"/>
  <c r="F158" i="51"/>
  <c r="AB188" i="51"/>
  <c r="O197" i="51"/>
  <c r="N175" i="51"/>
  <c r="Z139" i="51"/>
  <c r="AC127" i="51"/>
  <c r="C217" i="51"/>
  <c r="Y149" i="51"/>
  <c r="AC145" i="51"/>
  <c r="C136" i="51"/>
  <c r="G134" i="51"/>
  <c r="F132" i="51"/>
  <c r="G130" i="51"/>
  <c r="E115" i="51"/>
  <c r="G132" i="51"/>
  <c r="F138" i="51"/>
  <c r="AA208" i="51"/>
  <c r="R173" i="51"/>
  <c r="G192" i="51"/>
  <c r="Y126" i="51"/>
  <c r="AA146" i="51"/>
  <c r="E216" i="51"/>
  <c r="C138" i="51"/>
  <c r="D98" i="51"/>
  <c r="H130" i="51"/>
  <c r="G154" i="51"/>
  <c r="F120" i="51"/>
  <c r="F157" i="51"/>
  <c r="F126" i="51"/>
  <c r="F142" i="51"/>
  <c r="AD185" i="51"/>
  <c r="O172" i="51"/>
  <c r="Z116" i="51"/>
  <c r="Z138" i="51"/>
  <c r="AB139" i="51"/>
  <c r="F117" i="51"/>
  <c r="F134" i="51"/>
  <c r="E162" i="51"/>
  <c r="F162" i="51"/>
  <c r="E124" i="51"/>
  <c r="Q197" i="51"/>
  <c r="Q182" i="51"/>
  <c r="C206" i="51"/>
  <c r="AD164" i="51"/>
  <c r="AD124" i="51"/>
  <c r="Y135" i="51"/>
  <c r="F136" i="51"/>
  <c r="F153" i="51"/>
  <c r="E116" i="51"/>
  <c r="E147" i="51"/>
  <c r="E122" i="51"/>
  <c r="E154" i="51"/>
  <c r="Q195" i="51"/>
  <c r="N172" i="51"/>
  <c r="AA121" i="51"/>
  <c r="AD140" i="51"/>
  <c r="Y148" i="51"/>
  <c r="AC164" i="51"/>
  <c r="F27" i="51"/>
  <c r="E87" i="51"/>
  <c r="AC78" i="51"/>
  <c r="E85" i="51"/>
  <c r="F128" i="51"/>
  <c r="F144" i="51"/>
  <c r="F146" i="51"/>
  <c r="G138" i="51"/>
  <c r="F154" i="51"/>
  <c r="R188" i="51"/>
  <c r="F155" i="51"/>
  <c r="E180" i="51"/>
  <c r="Y128" i="51"/>
  <c r="AD161" i="51"/>
  <c r="AC143" i="51"/>
  <c r="AA151" i="51"/>
  <c r="AC72" i="51"/>
  <c r="Z137" i="51"/>
  <c r="AB136" i="51"/>
  <c r="AA147" i="51"/>
  <c r="Z129" i="51"/>
  <c r="Z119" i="51"/>
  <c r="Y161" i="51"/>
  <c r="AC66" i="51"/>
  <c r="D131" i="51"/>
  <c r="C76" i="51"/>
  <c r="C120" i="51"/>
  <c r="AC64" i="51"/>
  <c r="H126" i="51"/>
  <c r="C74" i="51"/>
  <c r="H155" i="51"/>
  <c r="AA125" i="51"/>
  <c r="AA133" i="51"/>
  <c r="AA150" i="51"/>
  <c r="AD163" i="51"/>
  <c r="AB115" i="51"/>
  <c r="AC62" i="51"/>
  <c r="H121" i="51"/>
  <c r="C70" i="51"/>
  <c r="D155" i="51"/>
  <c r="F17" i="51"/>
  <c r="D149" i="51"/>
  <c r="D121" i="51"/>
  <c r="C139" i="51"/>
  <c r="C128" i="51"/>
  <c r="AC150" i="51"/>
  <c r="F23" i="51"/>
  <c r="H131" i="51"/>
  <c r="AD67" i="51"/>
  <c r="AA134" i="51"/>
  <c r="AD125" i="51"/>
  <c r="AD122" i="51"/>
  <c r="F25" i="51"/>
  <c r="D122" i="51"/>
  <c r="Z85" i="51"/>
  <c r="AA78" i="51"/>
  <c r="AA164" i="51"/>
  <c r="AC90" i="51"/>
  <c r="D96" i="51"/>
  <c r="F101" i="51"/>
  <c r="Z78" i="51"/>
  <c r="Z148" i="51"/>
  <c r="AB143" i="51"/>
  <c r="AC154" i="51"/>
  <c r="AB153" i="51"/>
  <c r="AC88" i="51"/>
  <c r="D92" i="51"/>
  <c r="F99" i="51"/>
  <c r="AD61" i="51"/>
  <c r="H123" i="51"/>
  <c r="D141" i="51"/>
  <c r="Z76" i="51"/>
  <c r="AD135" i="51"/>
  <c r="AB158" i="51"/>
  <c r="AC86" i="51"/>
  <c r="H115" i="51"/>
  <c r="D90" i="51"/>
  <c r="C68" i="51"/>
  <c r="F95" i="51"/>
  <c r="AC67" i="51"/>
  <c r="Z82" i="51"/>
  <c r="F11" i="51"/>
  <c r="AC84" i="51"/>
  <c r="D161" i="51"/>
  <c r="D88" i="51"/>
  <c r="C66" i="51"/>
  <c r="F91" i="51"/>
  <c r="D162" i="51"/>
  <c r="D126" i="51"/>
  <c r="Z73" i="51"/>
  <c r="AB163" i="51"/>
  <c r="F13" i="51"/>
  <c r="AC82" i="51"/>
  <c r="D157" i="51"/>
  <c r="H139" i="51"/>
  <c r="D133" i="51"/>
  <c r="Y67" i="51"/>
  <c r="C125" i="51"/>
  <c r="Y88" i="51"/>
  <c r="AA131" i="51"/>
  <c r="F15" i="51"/>
  <c r="AC80" i="51"/>
  <c r="D153" i="51"/>
  <c r="F96" i="51"/>
  <c r="D135" i="51"/>
  <c r="H85" i="51"/>
  <c r="AD70" i="51"/>
  <c r="AA69" i="51"/>
  <c r="AD85" i="51"/>
  <c r="AB68" i="51"/>
  <c r="AA72" i="51"/>
  <c r="Y100" i="51"/>
  <c r="Z154" i="51"/>
  <c r="D125" i="51"/>
  <c r="F19" i="51"/>
  <c r="AC76" i="51"/>
  <c r="C145" i="51"/>
  <c r="F92" i="51"/>
  <c r="D120" i="51"/>
  <c r="AB61" i="51"/>
  <c r="R67" i="51"/>
  <c r="AA101" i="51"/>
  <c r="AB146" i="51"/>
  <c r="F21" i="51"/>
  <c r="AC74" i="51"/>
  <c r="H140" i="51"/>
  <c r="F88" i="51"/>
  <c r="E93" i="51"/>
  <c r="C156" i="51"/>
  <c r="R63" i="51"/>
  <c r="Z83" i="51"/>
  <c r="R61" i="51"/>
  <c r="Y74" i="51"/>
  <c r="AD77" i="51"/>
  <c r="S68" i="51"/>
  <c r="AD78" i="51"/>
  <c r="AC87" i="51"/>
  <c r="AC109" i="51"/>
  <c r="AD71" i="51"/>
  <c r="AC75" i="51"/>
  <c r="R66" i="51"/>
  <c r="Y93" i="51"/>
  <c r="H157" i="51"/>
  <c r="H150" i="51"/>
  <c r="C115" i="51"/>
  <c r="Z81" i="51"/>
  <c r="AC103" i="51"/>
  <c r="AA95" i="51"/>
  <c r="C147" i="51"/>
  <c r="AD97" i="51"/>
  <c r="P86" i="51"/>
  <c r="H124" i="51"/>
  <c r="F89" i="51"/>
  <c r="H137" i="51"/>
  <c r="C140" i="51"/>
  <c r="D144" i="51"/>
  <c r="H148" i="51"/>
  <c r="AD76" i="51"/>
  <c r="AC95" i="51"/>
  <c r="Z89" i="51"/>
  <c r="Y84" i="51"/>
  <c r="Y77" i="51"/>
  <c r="N61" i="51"/>
  <c r="H119" i="51"/>
  <c r="D138" i="51"/>
  <c r="D128" i="51"/>
  <c r="C131" i="51"/>
  <c r="H132" i="51"/>
  <c r="D139" i="51"/>
  <c r="AB74" i="51"/>
  <c r="AC91" i="51"/>
  <c r="AB82" i="51"/>
  <c r="AA75" i="51"/>
  <c r="AB69" i="51"/>
  <c r="AB105" i="51"/>
  <c r="P63" i="51"/>
  <c r="C124" i="51"/>
  <c r="AD64" i="51"/>
  <c r="D150" i="51"/>
  <c r="AA65" i="51"/>
  <c r="Y65" i="51"/>
  <c r="Y83" i="51"/>
  <c r="Y76" i="51"/>
  <c r="Y71" i="51"/>
  <c r="Z97" i="51"/>
  <c r="R89" i="51"/>
  <c r="AB62" i="51"/>
  <c r="AD65" i="51"/>
  <c r="D127" i="51"/>
  <c r="R81" i="51"/>
  <c r="AD80" i="51"/>
  <c r="AD73" i="51"/>
  <c r="AB66" i="51"/>
  <c r="AB91" i="51"/>
  <c r="D67" i="51"/>
  <c r="H164" i="51"/>
  <c r="Z61" i="51"/>
  <c r="D164" i="51"/>
  <c r="R75" i="51"/>
  <c r="Z69" i="51"/>
  <c r="AA82" i="51"/>
  <c r="AA108" i="51"/>
  <c r="AD90" i="51"/>
  <c r="N85" i="51"/>
  <c r="D132" i="51"/>
  <c r="H160" i="51"/>
  <c r="D137" i="51"/>
  <c r="R69" i="51"/>
  <c r="Y85" i="51"/>
  <c r="AB71" i="51"/>
  <c r="AA92" i="51"/>
  <c r="AD79" i="51"/>
  <c r="P101" i="51"/>
  <c r="AB124" i="51"/>
  <c r="AB152" i="51"/>
  <c r="Y141" i="51"/>
  <c r="F29" i="51"/>
  <c r="AC68" i="51"/>
  <c r="C127" i="51"/>
  <c r="F86" i="51"/>
  <c r="H125" i="51"/>
  <c r="D143" i="51"/>
  <c r="F97" i="51"/>
  <c r="E97" i="51"/>
  <c r="C132" i="51"/>
  <c r="H159" i="51"/>
  <c r="AC63" i="51"/>
  <c r="C129" i="51"/>
  <c r="Y63" i="51"/>
  <c r="AA64" i="51"/>
  <c r="H158" i="51"/>
  <c r="AB78" i="51"/>
  <c r="AA63" i="51"/>
  <c r="D151" i="51"/>
  <c r="AA71" i="51"/>
  <c r="C164" i="51"/>
  <c r="P62" i="51"/>
  <c r="AD87" i="51"/>
  <c r="AC77" i="51"/>
  <c r="Y99" i="51"/>
  <c r="S98" i="51"/>
  <c r="C143" i="51"/>
  <c r="C161" i="51"/>
  <c r="C141" i="51"/>
  <c r="C154" i="51"/>
  <c r="Y92" i="51"/>
  <c r="Z156" i="51"/>
  <c r="AC107" i="51"/>
  <c r="AA76" i="51"/>
  <c r="C153" i="51"/>
  <c r="AD86" i="51"/>
  <c r="Y68" i="51"/>
  <c r="D145" i="51"/>
  <c r="Z60" i="51"/>
  <c r="Y82" i="51"/>
  <c r="Z72" i="51"/>
  <c r="AB107" i="51"/>
  <c r="E108" i="51"/>
  <c r="C148" i="51"/>
  <c r="AD89" i="51"/>
  <c r="R83" i="51"/>
  <c r="AC105" i="51"/>
  <c r="Z74" i="51"/>
  <c r="AA97" i="51"/>
  <c r="AB84" i="51"/>
  <c r="AC61" i="51"/>
  <c r="H135" i="51"/>
  <c r="AD102" i="51"/>
  <c r="Z75" i="51"/>
  <c r="Q69" i="51"/>
  <c r="S76" i="51"/>
  <c r="H75" i="51"/>
  <c r="Y91" i="51"/>
  <c r="R64" i="51"/>
  <c r="R74" i="51"/>
  <c r="C84" i="51"/>
  <c r="D130" i="51"/>
  <c r="AB65" i="51"/>
  <c r="AC69" i="51"/>
  <c r="AB85" i="51"/>
  <c r="R79" i="51"/>
  <c r="AC101" i="51"/>
  <c r="D156" i="51"/>
  <c r="AA93" i="51"/>
  <c r="Z80" i="51"/>
  <c r="H145" i="51"/>
  <c r="AA98" i="51"/>
  <c r="Z92" i="51"/>
  <c r="AA87" i="51"/>
  <c r="AB106" i="51"/>
  <c r="N67" i="51"/>
  <c r="P15" i="51"/>
  <c r="H147" i="51"/>
  <c r="Z66" i="51"/>
  <c r="Z68" i="51"/>
  <c r="Z63" i="51"/>
  <c r="AD62" i="51"/>
  <c r="AA83" i="51"/>
  <c r="R77" i="51"/>
  <c r="AC97" i="51"/>
  <c r="Z87" i="51"/>
  <c r="AA91" i="51"/>
  <c r="AD75" i="51"/>
  <c r="AB90" i="51"/>
  <c r="AA96" i="51"/>
  <c r="AB83" i="51"/>
  <c r="Y94" i="51"/>
  <c r="AB95" i="51"/>
  <c r="R92" i="51"/>
  <c r="H41" i="51"/>
  <c r="D23" i="51"/>
  <c r="C162" i="51"/>
  <c r="AB63" i="51"/>
  <c r="C160" i="51"/>
  <c r="D147" i="51"/>
  <c r="Y79" i="51"/>
  <c r="R71" i="51"/>
  <c r="AC93" i="51"/>
  <c r="AD82" i="51"/>
  <c r="AD84" i="51"/>
  <c r="AA68" i="51"/>
  <c r="AD81" i="51"/>
  <c r="Z90" i="51"/>
  <c r="Z70" i="51"/>
  <c r="Z64" i="51"/>
  <c r="P94" i="51"/>
  <c r="R60" i="51"/>
  <c r="C12" i="51"/>
  <c r="F69" i="51"/>
  <c r="G31" i="51"/>
  <c r="G36" i="51"/>
  <c r="D159" i="51"/>
  <c r="H146" i="51"/>
  <c r="Y70" i="51"/>
  <c r="R65" i="51"/>
  <c r="AB89" i="51"/>
  <c r="AB80" i="51"/>
  <c r="Y87" i="51"/>
  <c r="AC73" i="51"/>
  <c r="AC92" i="51"/>
  <c r="AA102" i="51"/>
  <c r="AB100" i="51"/>
  <c r="AA67" i="51"/>
  <c r="AB93" i="51"/>
  <c r="AB103" i="51"/>
  <c r="AC102" i="51"/>
  <c r="R62" i="51"/>
  <c r="N86" i="51"/>
  <c r="O108" i="51"/>
  <c r="Q95" i="51"/>
  <c r="E72" i="51"/>
  <c r="G50" i="51"/>
  <c r="D43" i="51"/>
  <c r="Z91" i="51"/>
  <c r="Y90" i="51"/>
  <c r="AC100" i="51"/>
  <c r="O84" i="51"/>
  <c r="AD109" i="51"/>
  <c r="N78" i="51"/>
  <c r="S99" i="51"/>
  <c r="N88" i="51"/>
  <c r="AA9" i="51"/>
  <c r="G35" i="51"/>
  <c r="D48" i="51"/>
  <c r="R91" i="51"/>
  <c r="S107" i="51"/>
  <c r="N97" i="51"/>
  <c r="D77" i="51"/>
  <c r="D107" i="51"/>
  <c r="G11" i="51"/>
  <c r="D10" i="51"/>
  <c r="N69" i="51"/>
  <c r="Y108" i="51"/>
  <c r="R86" i="51"/>
  <c r="F109" i="51"/>
  <c r="N94" i="51"/>
  <c r="H66" i="51"/>
  <c r="S34" i="51"/>
  <c r="D42" i="51"/>
  <c r="F34" i="51"/>
  <c r="AA105" i="51"/>
  <c r="N100" i="51"/>
  <c r="C90" i="51"/>
  <c r="Q93" i="51"/>
  <c r="E94" i="51"/>
  <c r="H5" i="51"/>
  <c r="F52" i="51"/>
  <c r="F32" i="51"/>
  <c r="AD74" i="51"/>
  <c r="AA77" i="51"/>
  <c r="P96" i="51"/>
  <c r="AB102" i="51"/>
  <c r="N98" i="51"/>
  <c r="E82" i="51"/>
  <c r="N90" i="51"/>
  <c r="H87" i="51"/>
  <c r="H32" i="51"/>
  <c r="E9" i="51"/>
  <c r="D27" i="51"/>
  <c r="P91" i="51"/>
  <c r="E80" i="51"/>
  <c r="S109" i="51"/>
  <c r="H76" i="51"/>
  <c r="S9" i="51"/>
  <c r="C14" i="51"/>
  <c r="E33" i="51"/>
  <c r="Z71" i="51"/>
  <c r="P92" i="51"/>
  <c r="Z102" i="51"/>
  <c r="P72" i="51"/>
  <c r="G69" i="51"/>
  <c r="N93" i="51"/>
  <c r="AB15" i="51"/>
  <c r="C48" i="51"/>
  <c r="E23" i="51"/>
  <c r="D5" i="51"/>
  <c r="AB86" i="51"/>
  <c r="AD95" i="51"/>
  <c r="P90" i="51"/>
  <c r="AD91" i="51"/>
  <c r="N74" i="51"/>
  <c r="E67" i="51"/>
  <c r="O85" i="51"/>
  <c r="AB9" i="51"/>
  <c r="O5" i="51"/>
  <c r="F7" i="51"/>
  <c r="E10" i="51"/>
  <c r="AA89" i="51"/>
  <c r="Q86" i="51"/>
  <c r="N75" i="51"/>
  <c r="E76" i="51"/>
  <c r="Q105" i="51"/>
  <c r="P99" i="51"/>
  <c r="O92" i="51"/>
  <c r="AB21" i="51"/>
  <c r="F78" i="51"/>
  <c r="G47" i="51"/>
  <c r="D28" i="51"/>
  <c r="E16" i="51"/>
  <c r="F5" i="51"/>
  <c r="F10" i="51"/>
  <c r="E15" i="51"/>
  <c r="N77" i="51"/>
  <c r="F107" i="51"/>
  <c r="S105" i="51"/>
  <c r="C67" i="51"/>
  <c r="E66" i="51"/>
  <c r="H61" i="51"/>
  <c r="F82" i="51"/>
  <c r="P17" i="51"/>
  <c r="N8" i="51"/>
  <c r="E46" i="51"/>
  <c r="G16" i="51"/>
  <c r="E30" i="51"/>
  <c r="E35" i="51"/>
  <c r="AC104" i="51"/>
  <c r="P93" i="51"/>
  <c r="D101" i="51"/>
  <c r="N103" i="51"/>
  <c r="G64" i="51"/>
  <c r="G61" i="51"/>
  <c r="F80" i="51"/>
  <c r="H105" i="51"/>
  <c r="C53" i="51"/>
  <c r="F41" i="51"/>
  <c r="G25" i="51"/>
  <c r="H23" i="51"/>
  <c r="F9" i="51"/>
  <c r="C30" i="51"/>
  <c r="AD103" i="51"/>
  <c r="R90" i="51"/>
  <c r="H98" i="51"/>
  <c r="O100" i="51"/>
  <c r="E62" i="51"/>
  <c r="P104" i="51"/>
  <c r="F75" i="51"/>
  <c r="D95" i="51"/>
  <c r="Q17" i="51"/>
  <c r="G26" i="51"/>
  <c r="H18" i="51"/>
  <c r="G39" i="51"/>
  <c r="H9" i="51"/>
  <c r="G159" i="51"/>
  <c r="Y106" i="51"/>
  <c r="C96" i="51"/>
  <c r="O94" i="51"/>
  <c r="R107" i="51"/>
  <c r="F68" i="51"/>
  <c r="Q104" i="51"/>
  <c r="H91" i="51"/>
  <c r="N11" i="51"/>
  <c r="F38" i="51"/>
  <c r="C26" i="51"/>
  <c r="H46" i="51"/>
  <c r="C10" i="51"/>
  <c r="H37" i="51"/>
  <c r="F63" i="51"/>
  <c r="C93" i="51"/>
  <c r="G71" i="51"/>
  <c r="P102" i="51"/>
  <c r="S106" i="51"/>
  <c r="S60" i="51"/>
  <c r="G91" i="51"/>
  <c r="Q24" i="51"/>
  <c r="R7" i="51"/>
  <c r="D31" i="51"/>
  <c r="H20" i="51"/>
  <c r="D14" i="51"/>
  <c r="C15" i="51"/>
  <c r="F14" i="51"/>
  <c r="C11" i="51"/>
  <c r="F48" i="51"/>
  <c r="E50" i="51"/>
  <c r="H15" i="51"/>
  <c r="G12" i="51"/>
  <c r="F50" i="51"/>
  <c r="Z108" i="51"/>
  <c r="Q65" i="51"/>
  <c r="R72" i="51"/>
  <c r="O78" i="51"/>
  <c r="E103" i="51"/>
  <c r="G62" i="51"/>
  <c r="Q102" i="51"/>
  <c r="C69" i="51"/>
  <c r="O104" i="51"/>
  <c r="H72" i="51"/>
  <c r="D73" i="51"/>
  <c r="H79" i="51"/>
  <c r="D38" i="51"/>
  <c r="G38" i="51"/>
  <c r="G33" i="51"/>
  <c r="D26" i="51"/>
  <c r="E47" i="51"/>
  <c r="F12" i="51"/>
  <c r="D18" i="51"/>
  <c r="H19" i="51"/>
  <c r="C44" i="51"/>
  <c r="C8" i="51"/>
  <c r="E22" i="51"/>
  <c r="E17" i="51"/>
  <c r="E5" i="51"/>
  <c r="D16" i="51"/>
  <c r="C32" i="51"/>
  <c r="F6" i="51"/>
  <c r="D25" i="51"/>
  <c r="G7" i="51"/>
  <c r="H10" i="51"/>
  <c r="H27" i="51"/>
  <c r="G22" i="51"/>
  <c r="G8" i="51"/>
  <c r="H8" i="51"/>
  <c r="H52" i="51"/>
  <c r="E12" i="51"/>
  <c r="D40" i="51"/>
  <c r="G13" i="51"/>
  <c r="E41" i="51"/>
  <c r="H7" i="51"/>
  <c r="E21" i="51"/>
  <c r="E45" i="51"/>
  <c r="F37" i="51"/>
  <c r="G24" i="51"/>
  <c r="C28" i="51"/>
  <c r="G14" i="51"/>
  <c r="H43" i="51"/>
  <c r="E18" i="51"/>
  <c r="R32" i="51"/>
  <c r="G10" i="51"/>
  <c r="G27" i="51"/>
  <c r="E8" i="51"/>
  <c r="F49" i="51"/>
  <c r="E6" i="51"/>
  <c r="C21" i="51"/>
  <c r="C9" i="51"/>
  <c r="E19" i="51"/>
  <c r="F8" i="51"/>
  <c r="C25" i="51"/>
  <c r="D20" i="51"/>
  <c r="D15" i="51"/>
  <c r="D35" i="51"/>
  <c r="D12" i="51"/>
  <c r="C6" i="51"/>
  <c r="D13" i="51"/>
  <c r="H21" i="51"/>
  <c r="H12" i="51"/>
  <c r="E32" i="51"/>
  <c r="H25" i="51"/>
  <c r="F20" i="51"/>
  <c r="E44" i="51"/>
  <c r="C16" i="51"/>
  <c r="G17" i="51"/>
  <c r="H24" i="51"/>
  <c r="E26" i="51"/>
  <c r="E34" i="51"/>
  <c r="D6" i="51"/>
  <c r="C41" i="51"/>
  <c r="G32" i="51"/>
  <c r="E27" i="51"/>
  <c r="E7" i="51"/>
  <c r="F22" i="51"/>
  <c r="H22" i="51"/>
  <c r="C31" i="51"/>
  <c r="C40" i="51"/>
  <c r="C13" i="51"/>
  <c r="R29" i="51"/>
  <c r="C42" i="51"/>
  <c r="C35" i="51"/>
  <c r="C5" i="51"/>
  <c r="E28" i="51"/>
  <c r="D30" i="51"/>
  <c r="H40" i="51"/>
  <c r="O75" i="51"/>
  <c r="S93" i="51"/>
  <c r="O64" i="51"/>
  <c r="R105" i="51"/>
  <c r="H71" i="51"/>
  <c r="Q60" i="51"/>
  <c r="R99" i="51"/>
  <c r="Q92" i="51"/>
  <c r="H82" i="51"/>
  <c r="AB7" i="51"/>
  <c r="AB24" i="51"/>
  <c r="H42" i="51"/>
  <c r="F30" i="51"/>
  <c r="G23" i="51"/>
  <c r="E14" i="51"/>
  <c r="D34" i="51"/>
  <c r="F43" i="51"/>
  <c r="C18" i="51"/>
  <c r="G6" i="51"/>
  <c r="E20" i="51"/>
  <c r="D44" i="51"/>
  <c r="D8" i="51"/>
  <c r="D36" i="51"/>
  <c r="G37" i="51"/>
  <c r="R5" i="51"/>
  <c r="P98" i="51"/>
  <c r="D68" i="51"/>
  <c r="AA13" i="51"/>
  <c r="Q18" i="51"/>
  <c r="O14" i="51"/>
  <c r="N17" i="51"/>
  <c r="E11" i="51"/>
  <c r="C39" i="51"/>
  <c r="F28" i="51"/>
  <c r="G18" i="51"/>
  <c r="C19" i="51"/>
  <c r="G45" i="51"/>
  <c r="H39" i="51"/>
  <c r="C17" i="51"/>
  <c r="F54" i="51"/>
  <c r="D37" i="51"/>
  <c r="Y6" i="51"/>
  <c r="C49" i="51"/>
  <c r="E40" i="51"/>
  <c r="C29" i="51"/>
  <c r="C46" i="51"/>
  <c r="E52" i="51"/>
  <c r="E36" i="51"/>
  <c r="H11" i="51"/>
  <c r="H28" i="51"/>
  <c r="H16" i="51"/>
  <c r="C54" i="51"/>
  <c r="D24" i="51"/>
  <c r="H14" i="51"/>
  <c r="E48" i="51"/>
  <c r="O99" i="51"/>
  <c r="N9" i="51"/>
  <c r="E42" i="51"/>
  <c r="E31" i="51"/>
  <c r="D52" i="51"/>
  <c r="G20" i="51"/>
  <c r="E39" i="51"/>
  <c r="F16" i="51"/>
  <c r="F31" i="51"/>
  <c r="D19" i="51"/>
  <c r="E25" i="51"/>
  <c r="H26" i="51"/>
  <c r="D17" i="51"/>
  <c r="H54" i="51"/>
  <c r="Q54" i="51"/>
  <c r="E51" i="51"/>
  <c r="D51" i="51"/>
  <c r="F33" i="51"/>
  <c r="C23" i="51"/>
  <c r="C38" i="51"/>
  <c r="G42" i="51"/>
  <c r="D21" i="51"/>
  <c r="C34" i="51"/>
  <c r="G21" i="51"/>
  <c r="C33" i="51"/>
  <c r="E29" i="51"/>
  <c r="G19" i="51"/>
  <c r="H29" i="51"/>
  <c r="O42" i="51"/>
  <c r="R13" i="51"/>
  <c r="F40" i="51"/>
  <c r="H35" i="51"/>
  <c r="F35" i="51"/>
  <c r="H13" i="51"/>
  <c r="G46" i="51"/>
  <c r="G5" i="51"/>
  <c r="F36" i="51"/>
  <c r="C24" i="51"/>
  <c r="H6" i="51"/>
  <c r="H31" i="51"/>
  <c r="C22" i="51"/>
  <c r="D32" i="51"/>
  <c r="F24" i="51"/>
  <c r="G34" i="51"/>
  <c r="O7" i="51"/>
  <c r="E13" i="51"/>
  <c r="G51" i="51"/>
  <c r="G41" i="51"/>
  <c r="F18" i="51"/>
  <c r="D33" i="51"/>
  <c r="C7" i="51"/>
  <c r="G9" i="51"/>
  <c r="C43" i="51"/>
  <c r="D29" i="51"/>
  <c r="G30" i="51"/>
  <c r="C37" i="51"/>
  <c r="C27" i="51"/>
  <c r="E37" i="51"/>
  <c r="G29" i="51"/>
  <c r="G40" i="51"/>
  <c r="D45" i="51"/>
  <c r="P105" i="51"/>
  <c r="H63" i="51"/>
  <c r="R82" i="51"/>
  <c r="C91" i="51"/>
  <c r="C101" i="51"/>
  <c r="AC19" i="51"/>
  <c r="N16" i="51"/>
  <c r="N14" i="51"/>
  <c r="G52" i="51"/>
  <c r="D50" i="51"/>
  <c r="O6" i="51"/>
  <c r="S7" i="51"/>
  <c r="P8" i="51"/>
  <c r="O9" i="51"/>
  <c r="O11" i="51"/>
  <c r="P11" i="51"/>
  <c r="R11" i="51"/>
  <c r="G66" i="51"/>
  <c r="Q101" i="51"/>
  <c r="H65" i="51"/>
  <c r="D62" i="51"/>
  <c r="G84" i="51"/>
  <c r="C99" i="51"/>
  <c r="F98" i="51"/>
  <c r="D105" i="51"/>
  <c r="H106" i="51"/>
  <c r="Q30" i="51"/>
  <c r="P7" i="51"/>
  <c r="P27" i="51"/>
  <c r="D7" i="51"/>
  <c r="S6" i="51"/>
  <c r="F44" i="51"/>
  <c r="P12" i="51"/>
  <c r="R17" i="51"/>
  <c r="Y64" i="51"/>
  <c r="AA99" i="51"/>
  <c r="AD68" i="51"/>
  <c r="Y80" i="51"/>
  <c r="AB77" i="51"/>
  <c r="AA94" i="51"/>
  <c r="Y95" i="51"/>
  <c r="AB94" i="51"/>
  <c r="Z96" i="51"/>
  <c r="Z109" i="51"/>
  <c r="Q63" i="51"/>
  <c r="AD107" i="51"/>
  <c r="O98" i="51"/>
  <c r="S66" i="51"/>
  <c r="P78" i="51"/>
  <c r="E84" i="51"/>
  <c r="O97" i="51"/>
  <c r="F71" i="51"/>
  <c r="E64" i="51"/>
  <c r="N99" i="51"/>
  <c r="N109" i="51"/>
  <c r="O106" i="51"/>
  <c r="C82" i="51"/>
  <c r="E92" i="51"/>
  <c r="H83" i="51"/>
  <c r="AD21" i="51"/>
  <c r="AC5" i="51"/>
  <c r="Q14" i="51"/>
  <c r="C47" i="51"/>
  <c r="D11" i="51"/>
  <c r="N10" i="51"/>
  <c r="H47" i="51"/>
  <c r="P13" i="51"/>
  <c r="F39" i="51"/>
  <c r="P107" i="51"/>
  <c r="R88" i="51"/>
  <c r="F81" i="51"/>
  <c r="N60" i="51"/>
  <c r="H69" i="51"/>
  <c r="G79" i="51"/>
  <c r="E88" i="51"/>
  <c r="E75" i="51"/>
  <c r="AA17" i="51"/>
  <c r="N50" i="51"/>
  <c r="O20" i="51"/>
  <c r="C51" i="51"/>
  <c r="G15" i="51"/>
  <c r="O10" i="51"/>
  <c r="Q5" i="51"/>
  <c r="S16" i="51"/>
  <c r="G43" i="51"/>
  <c r="G76" i="51"/>
  <c r="C73" i="51"/>
  <c r="D100" i="51"/>
  <c r="Z19" i="51"/>
  <c r="R47" i="51"/>
  <c r="O29" i="51"/>
  <c r="G48" i="51"/>
  <c r="E24" i="51"/>
  <c r="S14" i="51"/>
  <c r="O12" i="51"/>
  <c r="D39" i="51"/>
  <c r="D46" i="51"/>
  <c r="H74" i="51"/>
  <c r="P97" i="51"/>
  <c r="AB19" i="51"/>
  <c r="E73" i="51"/>
  <c r="C95" i="51"/>
  <c r="AB26" i="51"/>
  <c r="H108" i="51"/>
  <c r="R30" i="51"/>
  <c r="R15" i="51"/>
  <c r="N6" i="51"/>
  <c r="H30" i="51"/>
  <c r="F45" i="51"/>
  <c r="E38" i="51"/>
  <c r="D41" i="51"/>
  <c r="C50" i="51"/>
  <c r="E43" i="51"/>
  <c r="F53" i="51"/>
  <c r="R96" i="51"/>
  <c r="AB13" i="51"/>
  <c r="H103" i="51"/>
  <c r="D84" i="51"/>
  <c r="Z18" i="51"/>
  <c r="AD23" i="51"/>
  <c r="Q25" i="51"/>
  <c r="O24" i="51"/>
  <c r="P18" i="51"/>
  <c r="H36" i="51"/>
  <c r="H33" i="51"/>
  <c r="F42" i="51"/>
  <c r="H45" i="51"/>
  <c r="S8" i="51"/>
  <c r="P103" i="51"/>
  <c r="AB11" i="51"/>
  <c r="D82" i="51"/>
  <c r="H78" i="51"/>
  <c r="Y16" i="51"/>
  <c r="AC17" i="51"/>
  <c r="N5" i="51"/>
  <c r="N30" i="51"/>
  <c r="O19" i="51"/>
  <c r="H38" i="51"/>
  <c r="C36" i="51"/>
  <c r="G44" i="51"/>
  <c r="H48" i="51"/>
  <c r="S17" i="51"/>
  <c r="H95" i="51"/>
  <c r="F67" i="51"/>
  <c r="C88" i="51"/>
  <c r="F87" i="51"/>
  <c r="AA20" i="51"/>
  <c r="F73" i="51"/>
  <c r="AA6" i="51"/>
  <c r="N33" i="51"/>
  <c r="Q28" i="51"/>
  <c r="N12" i="51"/>
  <c r="P21" i="51"/>
  <c r="C45" i="51"/>
  <c r="Q12" i="51"/>
  <c r="D9" i="51"/>
  <c r="H34" i="51"/>
  <c r="S19" i="51"/>
  <c r="N21" i="51"/>
  <c r="H49" i="51"/>
  <c r="H94" i="51"/>
  <c r="D65" i="51"/>
  <c r="F74" i="51"/>
  <c r="AD10" i="51"/>
  <c r="AC23" i="51"/>
  <c r="Z46" i="51"/>
  <c r="Q9" i="51"/>
  <c r="O23" i="51"/>
  <c r="R21" i="51"/>
  <c r="P5" i="51"/>
  <c r="G53" i="51"/>
  <c r="H17" i="51"/>
  <c r="H44" i="51"/>
  <c r="P20" i="51"/>
  <c r="C52" i="51"/>
  <c r="D91" i="51"/>
  <c r="C107" i="51"/>
  <c r="AD17" i="51"/>
  <c r="D109" i="51"/>
  <c r="D83" i="51"/>
  <c r="O47" i="51"/>
  <c r="S11" i="51"/>
  <c r="O26" i="51"/>
  <c r="P24" i="51"/>
  <c r="O8" i="51"/>
  <c r="P6" i="51"/>
  <c r="C20" i="51"/>
  <c r="D47" i="51"/>
  <c r="F47" i="51"/>
  <c r="E54" i="51"/>
  <c r="G87" i="51"/>
  <c r="H104" i="51"/>
  <c r="AC15" i="51"/>
  <c r="E96" i="51"/>
  <c r="AA11" i="51"/>
  <c r="Y46" i="51"/>
  <c r="P14" i="51"/>
  <c r="P26" i="51"/>
  <c r="O30" i="51"/>
  <c r="F46" i="51"/>
  <c r="P9" i="51"/>
  <c r="D22" i="51"/>
  <c r="E49" i="51"/>
  <c r="G49" i="51"/>
  <c r="Q7" i="51"/>
  <c r="F51" i="51"/>
  <c r="H51" i="51"/>
  <c r="Q10" i="51"/>
  <c r="G98" i="51"/>
  <c r="H100" i="51"/>
  <c r="G78" i="51"/>
  <c r="D97" i="51"/>
  <c r="Y9" i="51"/>
  <c r="AA8" i="51"/>
  <c r="O48" i="51"/>
  <c r="R37" i="51"/>
  <c r="N20" i="51"/>
  <c r="S29" i="51"/>
  <c r="O16" i="51"/>
  <c r="H50" i="51"/>
  <c r="R19" i="51"/>
  <c r="F26" i="51"/>
  <c r="H53" i="51"/>
  <c r="D54" i="51"/>
  <c r="O15" i="51"/>
  <c r="G60" i="51"/>
  <c r="G95" i="51"/>
  <c r="E98" i="51"/>
  <c r="G75" i="51"/>
  <c r="AB28" i="51"/>
  <c r="G109" i="51"/>
  <c r="Z6" i="51"/>
  <c r="R45" i="51"/>
  <c r="R33" i="51"/>
  <c r="S22" i="51"/>
  <c r="P10" i="51"/>
  <c r="N19" i="51"/>
  <c r="E53" i="51"/>
  <c r="D49" i="51"/>
  <c r="G28" i="51"/>
  <c r="Q6" i="51"/>
  <c r="N7" i="51"/>
  <c r="O21" i="51"/>
  <c r="P28" i="51"/>
  <c r="R9" i="51"/>
  <c r="N13" i="51"/>
  <c r="Q13" i="51"/>
  <c r="Q11" i="51"/>
  <c r="P16" i="51"/>
  <c r="N22" i="51"/>
  <c r="P22" i="51"/>
  <c r="Q23" i="51"/>
  <c r="S23" i="51"/>
  <c r="S24" i="51"/>
  <c r="O25" i="51"/>
  <c r="Q26" i="51"/>
  <c r="N26" i="51"/>
  <c r="S28" i="51"/>
  <c r="S26" i="51"/>
  <c r="O27" i="51"/>
  <c r="D53" i="51"/>
  <c r="O28" i="51"/>
  <c r="S48" i="51"/>
  <c r="S5" i="51"/>
  <c r="N24" i="51"/>
  <c r="S18" i="51"/>
  <c r="R31" i="51"/>
  <c r="Q27" i="51"/>
  <c r="S31" i="51"/>
  <c r="S13" i="51"/>
  <c r="Q16" i="51"/>
  <c r="Q19" i="51"/>
  <c r="O22" i="51"/>
  <c r="N25" i="51"/>
  <c r="S27" i="51"/>
  <c r="Q22" i="51"/>
  <c r="R25" i="51"/>
  <c r="N29" i="51"/>
  <c r="N27" i="51"/>
  <c r="S21" i="51"/>
  <c r="O32" i="51"/>
  <c r="S20" i="51"/>
  <c r="AB47" i="51"/>
  <c r="O33" i="51"/>
  <c r="Y51" i="51"/>
  <c r="P51" i="51"/>
  <c r="P23" i="51"/>
  <c r="Z7" i="51"/>
  <c r="G102" i="51"/>
  <c r="G106" i="51"/>
  <c r="C86" i="51"/>
  <c r="N49" i="51"/>
  <c r="AC40" i="51"/>
  <c r="AB5" i="51"/>
  <c r="AA54" i="51"/>
  <c r="AD52" i="51"/>
  <c r="S32" i="51"/>
  <c r="P89" i="51"/>
  <c r="D66" i="51"/>
  <c r="E79" i="51"/>
  <c r="C61" i="51"/>
  <c r="F79" i="51"/>
  <c r="D106" i="51"/>
  <c r="C92" i="51"/>
  <c r="H81" i="51"/>
  <c r="F72" i="51"/>
  <c r="F100" i="51"/>
  <c r="D60" i="51"/>
  <c r="D89" i="51"/>
  <c r="C87" i="51"/>
  <c r="AB14" i="51"/>
  <c r="AD33" i="51"/>
  <c r="Y22" i="51"/>
  <c r="N36" i="51"/>
  <c r="N37" i="51"/>
  <c r="P31" i="51"/>
  <c r="Q36" i="51"/>
  <c r="G88" i="51"/>
  <c r="C79" i="51"/>
  <c r="C103" i="51"/>
  <c r="H97" i="51"/>
  <c r="H93" i="51"/>
  <c r="E104" i="51"/>
  <c r="AD8" i="51"/>
  <c r="D80" i="51"/>
  <c r="O93" i="51"/>
  <c r="AA25" i="51"/>
  <c r="AB37" i="51"/>
  <c r="Q46" i="51"/>
  <c r="N48" i="51"/>
  <c r="R49" i="51"/>
  <c r="Q37" i="51"/>
  <c r="G100" i="51"/>
  <c r="G94" i="51"/>
  <c r="E90" i="51"/>
  <c r="H89" i="51"/>
  <c r="AC6" i="51"/>
  <c r="C109" i="51"/>
  <c r="Y7" i="51"/>
  <c r="Z16" i="51"/>
  <c r="N15" i="51"/>
  <c r="AB51" i="51"/>
  <c r="Q52" i="51"/>
  <c r="Q8" i="51"/>
  <c r="N38" i="51"/>
  <c r="F76" i="51"/>
  <c r="F66" i="51"/>
  <c r="C98" i="51"/>
  <c r="H90" i="51"/>
  <c r="H86" i="51"/>
  <c r="C83" i="51"/>
  <c r="E109" i="51"/>
  <c r="F106" i="51"/>
  <c r="G92" i="51"/>
  <c r="AC45" i="51"/>
  <c r="P19" i="51"/>
  <c r="Z5" i="51"/>
  <c r="Q34" i="51"/>
  <c r="S10" i="51"/>
  <c r="O38" i="51"/>
  <c r="C102" i="51"/>
  <c r="Z26" i="51"/>
  <c r="AB25" i="51"/>
  <c r="S25" i="51"/>
  <c r="AA46" i="51"/>
  <c r="Y42" i="51"/>
  <c r="O13" i="51"/>
  <c r="P39" i="51"/>
  <c r="Q15" i="51"/>
  <c r="P43" i="51"/>
  <c r="R36" i="51"/>
  <c r="O45" i="51"/>
  <c r="N18" i="51"/>
  <c r="R46" i="51"/>
  <c r="D69" i="51"/>
  <c r="C105" i="51"/>
  <c r="AD31" i="51"/>
  <c r="S42" i="51"/>
  <c r="AA36" i="51"/>
  <c r="N28" i="51"/>
  <c r="P46" i="51"/>
  <c r="AC47" i="51"/>
  <c r="AB54" i="51"/>
  <c r="N40" i="51"/>
  <c r="N32" i="51"/>
  <c r="Q39" i="51"/>
  <c r="O41" i="51"/>
  <c r="D99" i="51"/>
  <c r="C97" i="51"/>
  <c r="Z15" i="51"/>
  <c r="D70" i="51"/>
  <c r="AA12" i="51"/>
  <c r="AA10" i="51"/>
  <c r="Z12" i="51"/>
  <c r="AA43" i="51"/>
  <c r="Y31" i="51"/>
  <c r="O35" i="51"/>
  <c r="AA52" i="51"/>
  <c r="N47" i="51"/>
  <c r="S36" i="51"/>
  <c r="AC53" i="51"/>
  <c r="AD11" i="51"/>
  <c r="S33" i="51"/>
  <c r="N35" i="51"/>
  <c r="D108" i="51"/>
  <c r="AB32" i="51"/>
  <c r="AC35" i="51"/>
  <c r="S45" i="51"/>
  <c r="Z48" i="51"/>
  <c r="Q51" i="51"/>
  <c r="S39" i="51"/>
  <c r="AC50" i="51"/>
  <c r="S15" i="51"/>
  <c r="S40" i="51"/>
  <c r="R41" i="51"/>
  <c r="E74" i="51"/>
  <c r="AC8" i="51"/>
  <c r="AB10" i="51"/>
  <c r="Y11" i="51"/>
  <c r="G89" i="51"/>
  <c r="Y48" i="51"/>
  <c r="R18" i="51"/>
  <c r="S12" i="51"/>
  <c r="S49" i="51"/>
  <c r="Q33" i="51"/>
  <c r="Z51" i="51"/>
  <c r="S43" i="51"/>
  <c r="Y44" i="51"/>
  <c r="O18" i="51"/>
  <c r="O54" i="51"/>
  <c r="AC52" i="51"/>
  <c r="Q20" i="51"/>
  <c r="S30" i="51"/>
  <c r="Q31" i="51"/>
  <c r="AA39" i="51"/>
  <c r="P48" i="51"/>
  <c r="O17" i="51"/>
  <c r="AB52" i="51"/>
  <c r="P42" i="51"/>
  <c r="N34" i="51"/>
  <c r="P52" i="51"/>
  <c r="P37" i="51"/>
  <c r="N23" i="51"/>
  <c r="R34" i="51"/>
  <c r="P36" i="51"/>
  <c r="O44" i="51"/>
  <c r="P25" i="51"/>
  <c r="N41" i="51"/>
  <c r="Q42" i="51"/>
  <c r="H101" i="51"/>
  <c r="Y24" i="51"/>
  <c r="R51" i="51"/>
  <c r="Z20" i="51"/>
  <c r="Y45" i="51"/>
  <c r="Q21" i="51"/>
  <c r="S35" i="51"/>
  <c r="R50" i="51"/>
  <c r="R39" i="51"/>
  <c r="AD50" i="51"/>
  <c r="S52" i="51"/>
  <c r="R27" i="51"/>
  <c r="R54" i="51"/>
  <c r="AA49" i="51"/>
  <c r="H64" i="51"/>
  <c r="P60" i="51"/>
  <c r="R104" i="51"/>
  <c r="R95" i="51"/>
  <c r="G72" i="51"/>
  <c r="C78" i="51"/>
  <c r="O60" i="51"/>
  <c r="AB17" i="51"/>
  <c r="F85" i="51"/>
  <c r="D79" i="51"/>
  <c r="D76" i="51"/>
  <c r="F65" i="51"/>
  <c r="H102" i="51"/>
  <c r="F102" i="51"/>
  <c r="AC11" i="51"/>
  <c r="Z11" i="51"/>
  <c r="C89" i="51"/>
  <c r="D71" i="51"/>
  <c r="C94" i="51"/>
  <c r="Y18" i="51"/>
  <c r="AD39" i="51"/>
  <c r="Y47" i="51"/>
  <c r="R23" i="51"/>
  <c r="R38" i="51"/>
  <c r="AA5" i="51"/>
  <c r="Q43" i="51"/>
  <c r="P34" i="51"/>
  <c r="N45" i="51"/>
  <c r="P30" i="51"/>
  <c r="O31" i="51"/>
  <c r="AC48" i="51"/>
  <c r="AB53" i="51"/>
  <c r="Z50" i="51"/>
  <c r="Z43" i="51"/>
  <c r="R44" i="51"/>
  <c r="N53" i="51"/>
  <c r="AA42" i="51"/>
  <c r="AA28" i="51"/>
  <c r="AC34" i="51"/>
  <c r="AC51" i="51"/>
  <c r="AA35" i="51"/>
  <c r="AC31" i="51"/>
  <c r="AA24" i="51"/>
  <c r="E60" i="51"/>
  <c r="AD34" i="51"/>
  <c r="O36" i="51"/>
  <c r="AA18" i="51"/>
  <c r="AB33" i="51"/>
  <c r="N39" i="51"/>
  <c r="Y33" i="51"/>
  <c r="N42" i="51"/>
  <c r="AC32" i="51"/>
  <c r="P45" i="51"/>
  <c r="E77" i="51"/>
  <c r="Q45" i="51"/>
  <c r="R20" i="51"/>
  <c r="AD16" i="51"/>
  <c r="AC41" i="51"/>
  <c r="N54" i="51"/>
  <c r="AA41" i="51"/>
  <c r="AA53" i="51"/>
  <c r="AA45" i="51"/>
  <c r="O51" i="51"/>
  <c r="AB38" i="51"/>
  <c r="AD30" i="51"/>
  <c r="Z44" i="51"/>
  <c r="AB22" i="51"/>
  <c r="D75" i="51"/>
  <c r="C81" i="51"/>
  <c r="C80" i="51"/>
  <c r="D78" i="51"/>
  <c r="Z28" i="51"/>
  <c r="AD37" i="51"/>
  <c r="AB40" i="51"/>
  <c r="AB35" i="51"/>
  <c r="AC39" i="51"/>
  <c r="Y37" i="51"/>
  <c r="R43" i="51"/>
  <c r="S46" i="51"/>
  <c r="O50" i="51"/>
  <c r="AD5" i="51"/>
  <c r="Z39" i="51"/>
  <c r="AD18" i="51"/>
  <c r="G90" i="51"/>
  <c r="AD53" i="51"/>
  <c r="N51" i="51"/>
  <c r="R22" i="51"/>
  <c r="AD40" i="51"/>
  <c r="Z22" i="51"/>
  <c r="Z36" i="51"/>
  <c r="AD25" i="51"/>
  <c r="AD43" i="51"/>
  <c r="Z30" i="51"/>
  <c r="AB49" i="51"/>
  <c r="AC38" i="51"/>
  <c r="Y32" i="51"/>
  <c r="AD48" i="51"/>
  <c r="R26" i="51"/>
  <c r="Z45" i="51"/>
  <c r="AA34" i="51"/>
  <c r="AC29" i="51"/>
  <c r="R42" i="51"/>
  <c r="Z29" i="51"/>
  <c r="AC24" i="51"/>
  <c r="R28" i="51"/>
  <c r="Y36" i="51"/>
  <c r="N46" i="51"/>
  <c r="Y29" i="51"/>
  <c r="P54" i="51"/>
  <c r="R35" i="51"/>
  <c r="AB34" i="51"/>
  <c r="AD29" i="51"/>
  <c r="F60" i="51"/>
  <c r="P49" i="51"/>
  <c r="Y17" i="51"/>
  <c r="Z23" i="51"/>
  <c r="Z14" i="51"/>
  <c r="Z17" i="51"/>
  <c r="Y35" i="51"/>
  <c r="Z54" i="51"/>
  <c r="G54" i="51"/>
  <c r="Q40" i="51"/>
  <c r="AA32" i="51"/>
  <c r="AA27" i="51"/>
  <c r="AB46" i="51"/>
  <c r="R52" i="51"/>
  <c r="AC28" i="51"/>
  <c r="AC12" i="51"/>
  <c r="AC10" i="51"/>
  <c r="D104" i="51"/>
  <c r="AD22" i="51"/>
  <c r="AD32" i="51"/>
  <c r="AC49" i="51"/>
  <c r="R6" i="51"/>
  <c r="Y30" i="51"/>
  <c r="Z24" i="51"/>
  <c r="AC44" i="51"/>
  <c r="Z42" i="51"/>
  <c r="AC26" i="51"/>
  <c r="AC42" i="51"/>
  <c r="AA37" i="51"/>
  <c r="Z52" i="51"/>
  <c r="AA26" i="51"/>
  <c r="AB20" i="51"/>
  <c r="AC18" i="51"/>
  <c r="AC13" i="51"/>
  <c r="AA48" i="51"/>
  <c r="AB43" i="51"/>
  <c r="Y38" i="51"/>
  <c r="Y28" i="51"/>
  <c r="AC30" i="51"/>
  <c r="Y52" i="51"/>
  <c r="AC9" i="51"/>
  <c r="N31" i="51"/>
  <c r="AD38" i="51"/>
  <c r="AB36" i="51"/>
  <c r="Z34" i="51"/>
  <c r="AA23" i="51"/>
  <c r="Y25" i="51"/>
  <c r="Z13" i="51"/>
  <c r="AB29" i="51"/>
  <c r="AC33" i="51"/>
  <c r="H88" i="51"/>
  <c r="C85" i="51"/>
  <c r="H84" i="51"/>
  <c r="G81" i="51"/>
  <c r="E81" i="51"/>
  <c r="D81" i="51"/>
  <c r="AB30" i="51"/>
  <c r="G107" i="51"/>
  <c r="AD6" i="51"/>
  <c r="G96" i="51"/>
  <c r="AD14" i="51"/>
  <c r="H68" i="51"/>
  <c r="Z21" i="51"/>
  <c r="G104" i="51"/>
  <c r="AD35" i="51"/>
  <c r="AD9" i="51"/>
  <c r="Z41" i="51"/>
  <c r="R8" i="51"/>
  <c r="P33" i="51"/>
  <c r="AA47" i="51"/>
  <c r="AA7" i="51"/>
  <c r="AB16" i="51"/>
  <c r="Y27" i="51"/>
  <c r="AB31" i="51"/>
  <c r="AD36" i="51"/>
  <c r="R12" i="51"/>
  <c r="S37" i="51"/>
  <c r="Y41" i="51"/>
  <c r="Y43" i="51"/>
  <c r="AD44" i="51"/>
  <c r="Y49" i="51"/>
  <c r="Y15" i="51"/>
  <c r="AD26" i="51"/>
  <c r="AC22" i="51"/>
  <c r="AC14" i="51"/>
  <c r="H107" i="51"/>
  <c r="AB44" i="51"/>
  <c r="AA14" i="51"/>
  <c r="AA38" i="51"/>
  <c r="AB42" i="51"/>
  <c r="E107" i="51"/>
  <c r="AA40" i="51"/>
  <c r="G101" i="51"/>
  <c r="Z38" i="51"/>
  <c r="G93" i="51"/>
  <c r="AC20" i="51"/>
  <c r="Y5" i="51"/>
  <c r="AB27" i="51"/>
  <c r="AD19" i="51"/>
  <c r="G99" i="51"/>
  <c r="C106" i="51"/>
  <c r="Y26" i="51"/>
  <c r="AD13" i="51"/>
  <c r="AD51" i="51"/>
  <c r="Y23" i="51"/>
  <c r="AB12" i="51"/>
  <c r="AD24" i="51"/>
  <c r="Y10" i="51"/>
  <c r="AD49" i="51"/>
  <c r="Y20" i="51"/>
  <c r="AB8" i="51"/>
  <c r="AA22" i="51"/>
  <c r="AD20" i="51"/>
  <c r="H60" i="51"/>
  <c r="AD47" i="51"/>
  <c r="AA16" i="51"/>
  <c r="G108" i="51"/>
  <c r="Y19" i="51"/>
  <c r="F104" i="51"/>
  <c r="AD45" i="51"/>
  <c r="AD12" i="51"/>
  <c r="H99" i="51"/>
  <c r="AA15" i="51"/>
  <c r="Y14" i="51"/>
  <c r="G83" i="51"/>
  <c r="AD41" i="51"/>
  <c r="Z9" i="51"/>
  <c r="F77" i="51"/>
  <c r="Y12" i="51"/>
  <c r="H109" i="51"/>
  <c r="AA19" i="51"/>
  <c r="AD7" i="51"/>
  <c r="C100" i="51"/>
  <c r="AD15" i="51"/>
  <c r="C108" i="51"/>
  <c r="G97" i="51"/>
  <c r="Z25" i="51"/>
  <c r="Z8" i="51"/>
  <c r="C77" i="51"/>
  <c r="G80" i="51"/>
  <c r="D102" i="51"/>
  <c r="AA21" i="51"/>
  <c r="E86" i="51"/>
  <c r="Z10" i="51"/>
  <c r="Y8" i="51"/>
  <c r="C60" i="51"/>
  <c r="F108" i="51"/>
  <c r="G105" i="51"/>
  <c r="E100" i="51"/>
  <c r="D93" i="51"/>
  <c r="G85" i="51"/>
  <c r="G77" i="51"/>
  <c r="E102" i="51"/>
  <c r="AB6" i="51"/>
  <c r="G86" i="51"/>
  <c r="E106" i="51"/>
  <c r="AC16" i="51"/>
  <c r="D64" i="51"/>
  <c r="F83" i="51"/>
  <c r="H80" i="51"/>
  <c r="R103" i="51"/>
  <c r="H62" i="51"/>
  <c r="C104" i="51"/>
  <c r="E101" i="51"/>
  <c r="G103" i="51"/>
  <c r="D103" i="51"/>
  <c r="E105" i="51"/>
  <c r="E65" i="51"/>
  <c r="E71" i="51"/>
  <c r="H77" i="51"/>
  <c r="C75" i="51"/>
  <c r="C71" i="51"/>
  <c r="D63" i="51"/>
  <c r="G74" i="51"/>
  <c r="E70" i="51"/>
  <c r="C63" i="51"/>
  <c r="H73" i="51"/>
  <c r="E78" i="51"/>
  <c r="Q90" i="51"/>
  <c r="O86" i="51"/>
  <c r="P85" i="51"/>
  <c r="H70" i="51"/>
  <c r="G63" i="51"/>
  <c r="Q74" i="51"/>
  <c r="G67" i="51"/>
  <c r="Q103" i="51"/>
  <c r="R109" i="51"/>
  <c r="Q108" i="51"/>
  <c r="Q107" i="51"/>
  <c r="O107" i="51"/>
  <c r="Q106" i="51"/>
  <c r="N101" i="51"/>
  <c r="S100" i="51"/>
  <c r="P100" i="51"/>
  <c r="O96" i="51"/>
  <c r="S92" i="51"/>
  <c r="S104" i="51"/>
  <c r="S94" i="51"/>
  <c r="G73" i="51"/>
  <c r="S89" i="51"/>
  <c r="S88" i="51"/>
  <c r="Q84" i="51"/>
  <c r="F70" i="51"/>
  <c r="D85" i="51"/>
  <c r="Q97" i="51"/>
  <c r="C65" i="51"/>
  <c r="S108" i="51"/>
  <c r="O102" i="51"/>
  <c r="R94" i="51"/>
  <c r="F64" i="51"/>
  <c r="R108" i="51"/>
  <c r="R101" i="51"/>
  <c r="Q94" i="51"/>
  <c r="C62" i="51"/>
  <c r="G68" i="51"/>
  <c r="G70" i="51"/>
  <c r="S83" i="51"/>
  <c r="D72" i="51"/>
  <c r="P106" i="51"/>
  <c r="F105" i="51"/>
  <c r="D74" i="51"/>
  <c r="S86" i="51"/>
  <c r="O90" i="51"/>
  <c r="S96" i="51"/>
  <c r="S101" i="51"/>
  <c r="P109" i="51"/>
  <c r="O109" i="51"/>
  <c r="D61" i="51"/>
  <c r="Q99" i="51"/>
  <c r="O91" i="51"/>
  <c r="N91" i="51"/>
  <c r="S90" i="51"/>
  <c r="P87" i="51"/>
  <c r="O87" i="51"/>
  <c r="N87" i="51"/>
  <c r="E63" i="51"/>
  <c r="R106" i="51"/>
  <c r="S103" i="51"/>
  <c r="O101" i="51"/>
  <c r="R98" i="51"/>
  <c r="O95" i="51"/>
  <c r="S91" i="51"/>
  <c r="S87" i="51"/>
  <c r="D87" i="51"/>
  <c r="P108" i="51"/>
  <c r="F62" i="51"/>
  <c r="E69" i="51"/>
  <c r="R85" i="51"/>
  <c r="Q96" i="51"/>
  <c r="N107" i="51"/>
  <c r="E61" i="51"/>
  <c r="E68" i="51"/>
  <c r="N83" i="51"/>
  <c r="Q83" i="51"/>
  <c r="O83" i="51"/>
  <c r="O72" i="51"/>
  <c r="H67" i="51"/>
  <c r="S80" i="51"/>
  <c r="O103" i="51"/>
  <c r="Y97" i="51"/>
  <c r="Y61" i="51"/>
  <c r="P66" i="51"/>
  <c r="H156" i="51"/>
  <c r="P88" i="51"/>
  <c r="AD92" i="51"/>
  <c r="S81" i="51"/>
  <c r="Y102" i="51"/>
  <c r="Z104" i="51"/>
  <c r="Q76" i="51"/>
  <c r="O80" i="51"/>
  <c r="S64" i="51"/>
  <c r="G65" i="51"/>
  <c r="P74" i="51"/>
  <c r="R100" i="51"/>
  <c r="P69" i="51"/>
  <c r="R97" i="51"/>
  <c r="AD98" i="51"/>
  <c r="Z84" i="51"/>
  <c r="Q66" i="51"/>
  <c r="P84" i="51"/>
  <c r="P75" i="51"/>
  <c r="N73" i="51"/>
  <c r="AD88" i="51"/>
  <c r="AB109" i="51"/>
  <c r="N68" i="51"/>
  <c r="P71" i="51"/>
  <c r="R80" i="51"/>
  <c r="F61" i="51"/>
  <c r="Q82" i="51"/>
  <c r="N95" i="51"/>
  <c r="N72" i="51"/>
  <c r="S63" i="51"/>
  <c r="Q75" i="51"/>
  <c r="O73" i="51"/>
  <c r="P68" i="51"/>
  <c r="Q89" i="51"/>
  <c r="Z103" i="51"/>
  <c r="S61" i="51"/>
  <c r="N70" i="51"/>
  <c r="N76" i="51"/>
  <c r="Q109" i="51"/>
  <c r="P82" i="51"/>
  <c r="N92" i="51"/>
  <c r="O61" i="51"/>
  <c r="O71" i="51"/>
  <c r="S70" i="51"/>
  <c r="S65" i="51"/>
  <c r="Q87" i="51"/>
  <c r="AD101" i="51"/>
  <c r="N108" i="51"/>
  <c r="Z95" i="51"/>
  <c r="Q71" i="51"/>
  <c r="O105" i="51"/>
  <c r="P81" i="51"/>
  <c r="Q88" i="51"/>
  <c r="O67" i="51"/>
  <c r="Y103" i="51"/>
  <c r="R68" i="51"/>
  <c r="Q68" i="51"/>
  <c r="O63" i="51"/>
  <c r="Q85" i="51"/>
  <c r="Z100" i="51"/>
  <c r="N104" i="51"/>
  <c r="O74" i="51"/>
  <c r="Q62" i="51"/>
  <c r="R102" i="51"/>
  <c r="N81" i="51"/>
  <c r="S84" i="51"/>
  <c r="AB99" i="51"/>
  <c r="O66" i="51"/>
  <c r="N66" i="51"/>
  <c r="AD60" i="51"/>
  <c r="N79" i="51"/>
  <c r="AD99" i="51"/>
  <c r="N102" i="51"/>
  <c r="O68" i="51"/>
  <c r="Q98" i="51"/>
  <c r="P95" i="51"/>
  <c r="S78" i="51"/>
  <c r="O77" i="51"/>
  <c r="Q81" i="51"/>
  <c r="R76" i="51"/>
  <c r="O79" i="51"/>
  <c r="P77" i="51"/>
  <c r="AD104" i="51"/>
  <c r="AB104" i="51"/>
  <c r="O89" i="51"/>
  <c r="S95" i="51"/>
  <c r="P67" i="51"/>
  <c r="N96" i="51"/>
  <c r="Q100" i="51"/>
  <c r="S73" i="51"/>
  <c r="S97" i="51"/>
  <c r="Q73" i="51"/>
  <c r="R78" i="51"/>
  <c r="P70" i="51"/>
  <c r="Q78" i="51"/>
  <c r="S69" i="51"/>
  <c r="N105" i="51"/>
  <c r="S102" i="51"/>
  <c r="O82" i="51"/>
  <c r="Q77" i="51"/>
  <c r="Q79" i="51"/>
  <c r="N63" i="51"/>
  <c r="Q72" i="51"/>
  <c r="AD94" i="51"/>
  <c r="N106" i="51"/>
  <c r="S74" i="51"/>
  <c r="S71" i="51"/>
  <c r="R87" i="51"/>
  <c r="R84" i="51"/>
  <c r="Q80" i="51"/>
  <c r="S75" i="51"/>
  <c r="Q70" i="51"/>
  <c r="O62" i="51"/>
  <c r="P61" i="51"/>
  <c r="AA60" i="51"/>
  <c r="AA109" i="51"/>
  <c r="AA100" i="51"/>
  <c r="Z105" i="51"/>
  <c r="AC94" i="51"/>
  <c r="AC96" i="51"/>
  <c r="Y73" i="51"/>
  <c r="AB108" i="51"/>
  <c r="S77" i="51"/>
  <c r="N82" i="51"/>
  <c r="N84" i="51"/>
  <c r="AB98" i="51"/>
  <c r="P83" i="51"/>
  <c r="AA103" i="51"/>
  <c r="P80" i="51"/>
  <c r="R93" i="51"/>
  <c r="AD108" i="51"/>
  <c r="N89" i="51"/>
  <c r="P65" i="51"/>
  <c r="AC108" i="51"/>
  <c r="N65" i="51"/>
  <c r="AA107" i="51"/>
  <c r="O76" i="51"/>
  <c r="Y107" i="51"/>
  <c r="P64" i="51"/>
  <c r="Q67" i="51"/>
  <c r="Z106" i="51"/>
  <c r="P73" i="51"/>
  <c r="S79" i="51"/>
  <c r="AB92" i="51"/>
  <c r="Y105" i="51"/>
  <c r="Q91" i="51"/>
  <c r="Z107" i="51"/>
  <c r="O88" i="51"/>
  <c r="S85" i="51"/>
  <c r="S82" i="51"/>
  <c r="P79" i="51"/>
  <c r="P76" i="51"/>
  <c r="S72" i="51"/>
  <c r="O69" i="51"/>
  <c r="S62" i="51"/>
  <c r="AD106" i="51"/>
  <c r="Z98" i="51"/>
  <c r="O70" i="51"/>
  <c r="AD100" i="51"/>
  <c r="Y98" i="51"/>
  <c r="S67" i="51"/>
  <c r="O65" i="51"/>
  <c r="N62" i="51"/>
  <c r="AD105" i="51"/>
  <c r="N80" i="51"/>
  <c r="Z99" i="51"/>
  <c r="Y60" i="51"/>
  <c r="R70" i="51"/>
  <c r="AC60" i="51"/>
  <c r="O81" i="51"/>
  <c r="AB101" i="51"/>
  <c r="AD96" i="51"/>
  <c r="Z88" i="51"/>
  <c r="Y101" i="51"/>
  <c r="AB96" i="51"/>
  <c r="AA85" i="51"/>
  <c r="AC71" i="51"/>
  <c r="C151" i="51"/>
  <c r="Z86" i="51"/>
  <c r="AA106" i="51"/>
  <c r="Q64" i="51"/>
  <c r="AB76" i="51"/>
  <c r="AB87" i="51"/>
  <c r="Y81" i="51"/>
  <c r="Y86" i="51"/>
  <c r="N64" i="51"/>
  <c r="AC81" i="51"/>
  <c r="AA74" i="51"/>
  <c r="AB79" i="51"/>
  <c r="Q61" i="51"/>
  <c r="Y109" i="51"/>
  <c r="AA66" i="51"/>
  <c r="AD93" i="51"/>
  <c r="H122" i="51"/>
  <c r="AC106" i="51"/>
  <c r="Z94" i="51"/>
  <c r="AA90" i="51"/>
  <c r="AD83" i="51"/>
  <c r="Y104" i="51"/>
  <c r="Z101" i="51"/>
  <c r="AB97" i="51"/>
  <c r="Y89" i="51"/>
  <c r="AB70" i="51"/>
  <c r="AA62" i="51"/>
  <c r="AA84" i="51"/>
  <c r="AA88" i="51"/>
  <c r="AB60" i="51"/>
  <c r="N71" i="51"/>
  <c r="AB88" i="51"/>
  <c r="AB75" i="51"/>
  <c r="AA81" i="51"/>
  <c r="AA86" i="51"/>
  <c r="C163" i="51"/>
  <c r="AC98" i="51"/>
  <c r="AC65" i="51"/>
  <c r="AA73" i="51"/>
  <c r="Y96" i="51"/>
  <c r="Z93" i="51"/>
  <c r="AC89" i="51"/>
  <c r="AC85" i="51"/>
  <c r="Z79" i="51"/>
  <c r="AB72" i="51"/>
  <c r="D160" i="51"/>
  <c r="AC83" i="51"/>
  <c r="AB81" i="51"/>
  <c r="R73" i="51"/>
  <c r="AC99" i="51"/>
  <c r="Y72" i="51"/>
  <c r="Y69" i="51"/>
  <c r="AA80" i="51"/>
  <c r="Y78" i="51"/>
  <c r="AB73" i="51"/>
  <c r="AC79" i="51"/>
  <c r="AA104" i="51"/>
  <c r="AA79" i="51"/>
  <c r="Z77" i="51"/>
  <c r="Y75" i="51"/>
  <c r="AD72" i="51"/>
  <c r="AA70" i="51"/>
  <c r="Y66" i="51"/>
  <c r="H162" i="51"/>
  <c r="C135" i="51"/>
  <c r="H136" i="51"/>
  <c r="D123" i="51"/>
  <c r="D152" i="51"/>
  <c r="H117" i="51"/>
  <c r="AA61" i="51"/>
  <c r="C150" i="51"/>
  <c r="D154" i="51"/>
  <c r="H138" i="51"/>
  <c r="C137" i="51"/>
  <c r="AD66" i="51"/>
  <c r="Y62" i="51"/>
  <c r="C155" i="51"/>
  <c r="H127" i="51"/>
  <c r="AB67" i="51"/>
  <c r="Z67" i="51"/>
  <c r="D163" i="51"/>
  <c r="X50" i="49"/>
  <c r="V220" i="49"/>
  <c r="V340" i="49"/>
  <c r="D129" i="51"/>
  <c r="E99" i="51"/>
  <c r="D118" i="51"/>
  <c r="AD63" i="51"/>
  <c r="H143" i="51"/>
  <c r="C149" i="51"/>
  <c r="AD69" i="51"/>
  <c r="Z65" i="51"/>
  <c r="AB64" i="51"/>
  <c r="C158" i="51"/>
  <c r="Z62" i="51"/>
  <c r="H151" i="51"/>
  <c r="H163" i="51"/>
  <c r="D146" i="51"/>
  <c r="C159" i="51"/>
  <c r="D158" i="51"/>
  <c r="D136" i="51"/>
  <c r="D115" i="51"/>
  <c r="H153" i="51"/>
  <c r="C152" i="51"/>
  <c r="C123" i="51"/>
  <c r="H154" i="51"/>
  <c r="H149" i="51"/>
  <c r="F90" i="51"/>
  <c r="C144" i="51"/>
  <c r="C72" i="51"/>
  <c r="H142" i="51"/>
  <c r="E95" i="51"/>
  <c r="AC141" i="51"/>
  <c r="D117" i="51"/>
  <c r="D116" i="51"/>
  <c r="H128" i="51"/>
  <c r="E91" i="51"/>
  <c r="D119" i="51"/>
  <c r="H161" i="51"/>
  <c r="C157" i="51"/>
  <c r="H152" i="51"/>
  <c r="D148" i="51"/>
  <c r="H141" i="51"/>
  <c r="H133" i="51"/>
  <c r="D124" i="51"/>
  <c r="D140" i="51"/>
  <c r="D86" i="51"/>
  <c r="H134" i="51"/>
  <c r="F103" i="51"/>
  <c r="C119" i="51"/>
  <c r="E89" i="51"/>
  <c r="C133" i="51"/>
  <c r="H118" i="51"/>
  <c r="F84" i="51"/>
  <c r="D94" i="51"/>
  <c r="C64" i="51"/>
  <c r="F93" i="51"/>
  <c r="D142" i="51"/>
  <c r="H120" i="51"/>
  <c r="C116" i="51"/>
  <c r="AA137" i="51"/>
  <c r="AC152" i="51"/>
  <c r="AC135" i="51"/>
  <c r="Z158" i="51"/>
  <c r="AC115" i="51"/>
  <c r="AC156" i="51"/>
  <c r="Z115" i="51"/>
  <c r="AA145" i="51"/>
  <c r="AA159" i="51"/>
  <c r="Z164" i="51"/>
  <c r="Z124" i="51"/>
  <c r="AA139" i="51"/>
  <c r="C126" i="51"/>
  <c r="AB160" i="51"/>
  <c r="AA149" i="51"/>
  <c r="Y145" i="51"/>
  <c r="AB164" i="51"/>
  <c r="D134" i="51"/>
  <c r="AA153" i="51"/>
  <c r="H129" i="51"/>
  <c r="Y152" i="51"/>
  <c r="C121" i="51"/>
  <c r="Y163" i="51"/>
  <c r="H116" i="51"/>
  <c r="AD153" i="51"/>
  <c r="AD151" i="51"/>
  <c r="AA158" i="51"/>
  <c r="AB162" i="51"/>
  <c r="AB119" i="51"/>
  <c r="AB141" i="51"/>
  <c r="AC151" i="51"/>
  <c r="AC158" i="51"/>
  <c r="AC159" i="51"/>
  <c r="AD141" i="51"/>
  <c r="Y150" i="51"/>
  <c r="Y162" i="51"/>
  <c r="F122" i="51"/>
  <c r="R175" i="51"/>
  <c r="O199" i="51"/>
  <c r="E172" i="51"/>
  <c r="AC122" i="51"/>
  <c r="AC125" i="51"/>
  <c r="AA127" i="51"/>
  <c r="Z126" i="51"/>
  <c r="C204" i="51"/>
  <c r="AA163" i="51"/>
  <c r="AD137" i="51"/>
  <c r="AD155" i="51"/>
  <c r="Y115" i="51"/>
  <c r="AC148" i="51"/>
  <c r="AB161" i="51"/>
  <c r="AB135" i="51"/>
  <c r="AB155" i="51"/>
  <c r="AA148" i="51"/>
  <c r="AC162" i="51"/>
  <c r="AC161" i="51"/>
  <c r="AD139" i="51"/>
  <c r="AB133" i="51"/>
  <c r="AA156" i="51"/>
  <c r="AC155" i="51"/>
  <c r="AD115" i="51"/>
  <c r="AB149" i="51"/>
  <c r="AB148" i="51"/>
  <c r="AA160" i="51"/>
  <c r="Y137" i="51"/>
  <c r="AA135" i="51"/>
  <c r="AA143" i="51"/>
  <c r="AA161" i="51"/>
  <c r="Y147" i="51"/>
  <c r="Y151" i="51"/>
  <c r="AA157" i="51"/>
  <c r="AC137" i="51"/>
  <c r="Y155" i="51"/>
  <c r="C146" i="51"/>
  <c r="AB151" i="51"/>
  <c r="Z131" i="51"/>
  <c r="AD145" i="51"/>
  <c r="Z160" i="51"/>
  <c r="C142" i="51"/>
  <c r="AB147" i="51"/>
  <c r="AC139" i="51"/>
  <c r="AB156" i="51"/>
  <c r="AA141" i="51"/>
  <c r="AC130" i="51"/>
  <c r="AC153" i="51"/>
  <c r="C134" i="51"/>
  <c r="Y133" i="51"/>
  <c r="AA129" i="51"/>
  <c r="AC149" i="51"/>
  <c r="C130" i="51"/>
  <c r="Y164" i="51"/>
  <c r="AB145" i="51"/>
  <c r="AB137" i="51"/>
  <c r="C122" i="51"/>
  <c r="Y158" i="51"/>
  <c r="AC160" i="51"/>
  <c r="Z128" i="51"/>
  <c r="AA152" i="51"/>
  <c r="C118" i="51"/>
  <c r="AA154" i="51"/>
  <c r="AD157" i="51"/>
  <c r="AC163" i="51"/>
  <c r="AC126" i="51"/>
  <c r="O180" i="51"/>
  <c r="S202" i="51"/>
  <c r="E151" i="51"/>
  <c r="AA122" i="51"/>
  <c r="Z151" i="51"/>
  <c r="AD150" i="51"/>
  <c r="Y116" i="51"/>
  <c r="F207" i="51"/>
  <c r="AB154" i="51"/>
  <c r="AA117" i="51"/>
  <c r="Y153" i="51"/>
  <c r="AC157" i="51"/>
  <c r="AD159" i="51"/>
  <c r="AC215" i="51"/>
  <c r="S194" i="51"/>
  <c r="Q212" i="51"/>
  <c r="AC119" i="51"/>
  <c r="Z149" i="51"/>
  <c r="AD142" i="51"/>
  <c r="AB140" i="51"/>
  <c r="Z140" i="51"/>
  <c r="Z152" i="51"/>
  <c r="AB131" i="51"/>
  <c r="AB150" i="51"/>
  <c r="AA155" i="51"/>
  <c r="AB157" i="51"/>
  <c r="S190" i="51"/>
  <c r="F119" i="51"/>
  <c r="F200" i="51"/>
  <c r="F198" i="51"/>
  <c r="AB118" i="51"/>
  <c r="AC146" i="51"/>
  <c r="AA144" i="51"/>
  <c r="Y134" i="51"/>
  <c r="AD126" i="51"/>
  <c r="H216" i="51"/>
  <c r="AD123" i="51"/>
  <c r="AD133" i="51"/>
  <c r="Y139" i="51"/>
  <c r="AD128" i="51"/>
  <c r="AC133" i="51"/>
  <c r="AC128" i="51"/>
  <c r="AB205" i="51"/>
  <c r="E129" i="51"/>
  <c r="F214" i="51"/>
  <c r="Z163" i="51"/>
  <c r="AD154" i="51"/>
  <c r="AC132" i="51"/>
  <c r="Z132" i="51"/>
  <c r="AB159" i="51"/>
  <c r="AC131" i="51"/>
  <c r="Y124" i="51"/>
  <c r="AA162" i="51"/>
  <c r="F201" i="51"/>
  <c r="AD119" i="51"/>
  <c r="G144" i="51"/>
  <c r="G211" i="51"/>
  <c r="Z161" i="51"/>
  <c r="AD152" i="51"/>
  <c r="Y122" i="51"/>
  <c r="G170" i="51"/>
  <c r="Y157" i="51"/>
  <c r="AB126" i="51"/>
  <c r="E212" i="51"/>
  <c r="Y160" i="51"/>
  <c r="Z162" i="51"/>
  <c r="E201" i="51"/>
  <c r="R195" i="51"/>
  <c r="O209" i="51"/>
  <c r="H200" i="51"/>
  <c r="Y125" i="51"/>
  <c r="Z155" i="51"/>
  <c r="AD130" i="51"/>
  <c r="AD158" i="51"/>
  <c r="AD134" i="51"/>
  <c r="AC140" i="51"/>
  <c r="AB144" i="51"/>
  <c r="F209" i="51"/>
  <c r="Z125" i="51"/>
  <c r="Y132" i="51"/>
  <c r="Y140" i="51"/>
  <c r="Y206" i="51"/>
  <c r="H187" i="51"/>
  <c r="F194" i="51"/>
  <c r="Y123" i="51"/>
  <c r="Z153" i="51"/>
  <c r="AB128" i="51"/>
  <c r="AD156" i="51"/>
  <c r="AD132" i="51"/>
  <c r="AC138" i="51"/>
  <c r="AB142" i="51"/>
  <c r="C192" i="51"/>
  <c r="AC121" i="51"/>
  <c r="AC129" i="51"/>
  <c r="Y138" i="51"/>
  <c r="G189" i="51"/>
  <c r="AB121" i="51"/>
  <c r="AD131" i="51"/>
  <c r="G218" i="51"/>
  <c r="E208" i="51"/>
  <c r="AA123" i="51"/>
  <c r="E191" i="51"/>
  <c r="Z145" i="51"/>
  <c r="C214" i="51"/>
  <c r="AD148" i="51"/>
  <c r="AB122" i="51"/>
  <c r="Z130" i="51"/>
  <c r="AB134" i="51"/>
  <c r="AA140" i="51"/>
  <c r="Z146" i="51"/>
  <c r="E170" i="51"/>
  <c r="AB129" i="51"/>
  <c r="O217" i="51"/>
  <c r="F203" i="51"/>
  <c r="E219" i="51"/>
  <c r="H201" i="51"/>
  <c r="Z143" i="51"/>
  <c r="H197" i="51"/>
  <c r="AD146" i="51"/>
  <c r="AB116" i="51"/>
  <c r="AD127" i="51"/>
  <c r="AB132" i="51"/>
  <c r="AA138" i="51"/>
  <c r="Z144" i="51"/>
  <c r="C207" i="51"/>
  <c r="Z127" i="51"/>
  <c r="O205" i="51"/>
  <c r="S192" i="51"/>
  <c r="Q216" i="51"/>
  <c r="D203" i="51"/>
  <c r="AA130" i="51"/>
  <c r="H199" i="51"/>
  <c r="AA115" i="51"/>
  <c r="Z141" i="51"/>
  <c r="C197" i="51"/>
  <c r="AD144" i="51"/>
  <c r="D212" i="51"/>
  <c r="AB125" i="51"/>
  <c r="Y130" i="51"/>
  <c r="AA136" i="51"/>
  <c r="Z142" i="51"/>
  <c r="H182" i="51"/>
  <c r="AC124" i="51"/>
  <c r="AA120" i="51"/>
  <c r="Y146" i="51"/>
  <c r="F218" i="51"/>
  <c r="P199" i="51"/>
  <c r="F204" i="51"/>
  <c r="C213" i="51"/>
  <c r="C210" i="51"/>
  <c r="Z159" i="51"/>
  <c r="Z135" i="51"/>
  <c r="AD162" i="51"/>
  <c r="AD138" i="51"/>
  <c r="AC144" i="51"/>
  <c r="F211" i="51"/>
  <c r="AD121" i="51"/>
  <c r="AD129" i="51"/>
  <c r="Z136" i="51"/>
  <c r="Y144" i="51"/>
  <c r="E206" i="51"/>
  <c r="F212" i="51"/>
  <c r="H189" i="51"/>
  <c r="O216" i="51"/>
  <c r="Z157" i="51"/>
  <c r="Z133" i="51"/>
  <c r="AD160" i="51"/>
  <c r="AD136" i="51"/>
  <c r="AC142" i="51"/>
  <c r="D195" i="51"/>
  <c r="C170" i="51"/>
  <c r="AB127" i="51"/>
  <c r="Z134" i="51"/>
  <c r="Y142" i="51"/>
  <c r="G182" i="51"/>
  <c r="AA213" i="51"/>
  <c r="E155" i="51"/>
  <c r="Q194" i="51"/>
  <c r="R209" i="51"/>
  <c r="G184" i="51"/>
  <c r="H212" i="51"/>
  <c r="F206" i="51"/>
  <c r="F199" i="51"/>
  <c r="AA126" i="51"/>
  <c r="C211" i="51"/>
  <c r="C200" i="51"/>
  <c r="G178" i="51"/>
  <c r="Y129" i="51"/>
  <c r="N214" i="51"/>
  <c r="AC203" i="51"/>
  <c r="E140" i="51"/>
  <c r="F172" i="51"/>
  <c r="Q207" i="51"/>
  <c r="P170" i="51"/>
  <c r="H202" i="51"/>
  <c r="H188" i="51"/>
  <c r="AC116" i="51"/>
  <c r="AA124" i="51"/>
  <c r="D206" i="51"/>
  <c r="E194" i="51"/>
  <c r="Z123" i="51"/>
  <c r="Y127" i="51"/>
  <c r="O213" i="51"/>
  <c r="F139" i="51"/>
  <c r="Q210" i="51"/>
  <c r="E185" i="51"/>
  <c r="G216" i="51"/>
  <c r="F216" i="51"/>
  <c r="G174" i="51"/>
  <c r="F213" i="51"/>
  <c r="AA116" i="51"/>
  <c r="G181" i="51"/>
  <c r="Z121" i="51"/>
  <c r="D219" i="51"/>
  <c r="AB120" i="51"/>
  <c r="Z117" i="51"/>
  <c r="F115" i="51"/>
  <c r="AA210" i="51"/>
  <c r="Q191" i="51"/>
  <c r="O195" i="51"/>
  <c r="N188" i="51"/>
  <c r="E161" i="51"/>
  <c r="S191" i="51"/>
  <c r="O200" i="51"/>
  <c r="H190" i="51"/>
  <c r="H207" i="51"/>
  <c r="Y119" i="51"/>
  <c r="C208" i="51"/>
  <c r="H217" i="51"/>
  <c r="AB123" i="51"/>
  <c r="Y118" i="51"/>
  <c r="F215" i="51"/>
  <c r="AC117" i="51"/>
  <c r="E218" i="51"/>
  <c r="H218" i="51"/>
  <c r="G213" i="51"/>
  <c r="Y218" i="51"/>
  <c r="O186" i="51"/>
  <c r="S182" i="51"/>
  <c r="O178" i="51"/>
  <c r="G127" i="51"/>
  <c r="P212" i="51"/>
  <c r="H180" i="51"/>
  <c r="E203" i="51"/>
  <c r="G201" i="51"/>
  <c r="D196" i="51"/>
  <c r="F197" i="51"/>
  <c r="G207" i="51"/>
  <c r="AA118" i="51"/>
  <c r="G215" i="51"/>
  <c r="E204" i="51"/>
  <c r="D214" i="51"/>
  <c r="D208" i="51"/>
  <c r="O206" i="51"/>
  <c r="C186" i="51"/>
  <c r="D194" i="51"/>
  <c r="O214" i="51"/>
  <c r="F192" i="51"/>
  <c r="D190" i="51"/>
  <c r="C202" i="51"/>
  <c r="D170" i="51"/>
  <c r="D210" i="51"/>
  <c r="D199" i="51"/>
  <c r="G209" i="51"/>
  <c r="G203" i="51"/>
  <c r="G164" i="51"/>
  <c r="R201" i="51"/>
  <c r="D178" i="51"/>
  <c r="H191" i="51"/>
  <c r="F170" i="51"/>
  <c r="F186" i="51"/>
  <c r="AA132" i="51"/>
  <c r="D197" i="51"/>
  <c r="C216" i="51"/>
  <c r="C205" i="51"/>
  <c r="D193" i="51"/>
  <c r="D204" i="51"/>
  <c r="G197" i="51"/>
  <c r="H185" i="51"/>
  <c r="D187" i="51"/>
  <c r="H209" i="51"/>
  <c r="E202" i="51"/>
  <c r="AA128" i="51"/>
  <c r="D216" i="51"/>
  <c r="F205" i="51"/>
  <c r="H193" i="51"/>
  <c r="Y131" i="51"/>
  <c r="C193" i="51"/>
  <c r="R211" i="51"/>
  <c r="G119" i="51"/>
  <c r="Q218" i="51"/>
  <c r="R191" i="51"/>
  <c r="N177" i="51"/>
  <c r="O219" i="51"/>
  <c r="O170" i="51"/>
  <c r="E205" i="51"/>
  <c r="H214" i="51"/>
  <c r="F210" i="51"/>
  <c r="H215" i="51"/>
  <c r="H174" i="51"/>
  <c r="G199" i="51"/>
  <c r="F208" i="51"/>
  <c r="E217" i="51"/>
  <c r="H205" i="51"/>
  <c r="E214" i="51"/>
  <c r="G208" i="51"/>
  <c r="D217" i="51"/>
  <c r="E198" i="51"/>
  <c r="C198" i="51"/>
  <c r="H203" i="51"/>
  <c r="Y117" i="51"/>
  <c r="D174" i="51"/>
  <c r="G195" i="51"/>
  <c r="G205" i="51"/>
  <c r="R208" i="51"/>
  <c r="Q184" i="51"/>
  <c r="S211" i="51"/>
  <c r="N211" i="51"/>
  <c r="F183" i="51"/>
  <c r="G206" i="51"/>
  <c r="D215" i="51"/>
  <c r="Z122" i="51"/>
  <c r="C195" i="51"/>
  <c r="D200" i="51"/>
  <c r="H219" i="51"/>
  <c r="AD120" i="51"/>
  <c r="E192" i="51"/>
  <c r="D202" i="51"/>
  <c r="Q204" i="51"/>
  <c r="R180" i="51"/>
  <c r="S205" i="51"/>
  <c r="C191" i="51"/>
  <c r="G187" i="51"/>
  <c r="H195" i="51"/>
  <c r="D213" i="51"/>
  <c r="Z120" i="51"/>
  <c r="E190" i="51"/>
  <c r="E197" i="51"/>
  <c r="G217" i="51"/>
  <c r="AD118" i="51"/>
  <c r="H184" i="51"/>
  <c r="E199" i="51"/>
  <c r="O193" i="51"/>
  <c r="Q190" i="51"/>
  <c r="F148" i="51"/>
  <c r="O202" i="51"/>
  <c r="AA170" i="51"/>
  <c r="R203" i="51"/>
  <c r="C177" i="51"/>
  <c r="D185" i="51"/>
  <c r="F193" i="51"/>
  <c r="D205" i="51"/>
  <c r="Z118" i="51"/>
  <c r="E182" i="51"/>
  <c r="E193" i="51"/>
  <c r="C215" i="51"/>
  <c r="AD116" i="51"/>
  <c r="F173" i="51"/>
  <c r="F195" i="51"/>
  <c r="C212" i="51"/>
  <c r="G219" i="51"/>
  <c r="AC120" i="51"/>
  <c r="D192" i="51"/>
  <c r="Q188" i="51"/>
  <c r="Q170" i="51"/>
  <c r="N183" i="51"/>
  <c r="C184" i="51"/>
  <c r="C174" i="51"/>
  <c r="H176" i="51"/>
  <c r="G191" i="51"/>
  <c r="C219" i="51"/>
  <c r="AB117" i="51"/>
  <c r="D176" i="51"/>
  <c r="C209" i="51"/>
  <c r="F217" i="51"/>
  <c r="AC118" i="51"/>
  <c r="D184" i="51"/>
  <c r="G171" i="51"/>
  <c r="R170" i="51"/>
  <c r="Q199" i="51"/>
  <c r="Q186" i="51"/>
  <c r="E178" i="51"/>
  <c r="H173" i="51"/>
  <c r="E207" i="51"/>
  <c r="H179" i="51"/>
  <c r="H213" i="51"/>
  <c r="D218" i="51"/>
  <c r="C188" i="51"/>
  <c r="C203" i="51"/>
  <c r="H211" i="51"/>
  <c r="F219" i="51"/>
  <c r="N174" i="51"/>
  <c r="Y197" i="51"/>
  <c r="H208" i="51"/>
  <c r="H198" i="51"/>
  <c r="D180" i="51"/>
  <c r="E213" i="51"/>
  <c r="F202" i="51"/>
  <c r="D189" i="51"/>
  <c r="E171" i="51"/>
  <c r="S214" i="51"/>
  <c r="H172" i="51"/>
  <c r="N207" i="51"/>
  <c r="N178" i="51"/>
  <c r="O194" i="51"/>
  <c r="Q206" i="51"/>
  <c r="P197" i="51"/>
  <c r="E142" i="51"/>
  <c r="S217" i="51"/>
  <c r="H210" i="51"/>
  <c r="C201" i="51"/>
  <c r="F187" i="51"/>
  <c r="E215" i="51"/>
  <c r="G204" i="51"/>
  <c r="R202" i="51"/>
  <c r="E174" i="51"/>
  <c r="N219" i="51"/>
  <c r="F181" i="51"/>
  <c r="E183" i="51"/>
  <c r="P201" i="51"/>
  <c r="R196" i="51"/>
  <c r="Q208" i="51"/>
  <c r="S199" i="51"/>
  <c r="H177" i="51"/>
  <c r="G185" i="51"/>
  <c r="D191" i="51"/>
  <c r="Q192" i="51"/>
  <c r="D207" i="51"/>
  <c r="F196" i="51"/>
  <c r="R217" i="51"/>
  <c r="G210" i="51"/>
  <c r="F184" i="51"/>
  <c r="N195" i="51"/>
  <c r="E188" i="51"/>
  <c r="S197" i="51"/>
  <c r="P186" i="51"/>
  <c r="S207" i="51"/>
  <c r="P218" i="51"/>
  <c r="Q214" i="51"/>
  <c r="R206" i="51"/>
  <c r="G120" i="51"/>
  <c r="N185" i="51"/>
  <c r="R179" i="51"/>
  <c r="O174" i="51"/>
  <c r="AD217" i="51"/>
  <c r="E152" i="51"/>
  <c r="F123" i="51"/>
  <c r="G140" i="51"/>
  <c r="E156" i="51"/>
  <c r="E118" i="51"/>
  <c r="E157" i="51"/>
  <c r="E125" i="51"/>
  <c r="G123" i="51"/>
  <c r="G193" i="51"/>
  <c r="P202" i="51"/>
  <c r="D209" i="51"/>
  <c r="C199" i="51"/>
  <c r="G177" i="51"/>
  <c r="G212" i="51"/>
  <c r="H186" i="51"/>
  <c r="S218" i="51"/>
  <c r="H196" i="51"/>
  <c r="N179" i="51"/>
  <c r="C196" i="51"/>
  <c r="D171" i="51"/>
  <c r="D211" i="51"/>
  <c r="D201" i="51"/>
  <c r="F185" i="51"/>
  <c r="G214" i="51"/>
  <c r="S203" i="51"/>
  <c r="H171" i="51"/>
  <c r="P196" i="51"/>
  <c r="R215" i="51"/>
  <c r="H204" i="51"/>
  <c r="C194" i="51"/>
  <c r="N209" i="51"/>
  <c r="E209" i="51"/>
  <c r="D198" i="51"/>
  <c r="G173" i="51"/>
  <c r="N186" i="51"/>
  <c r="G198" i="51"/>
  <c r="P200" i="51"/>
  <c r="N170" i="51"/>
  <c r="P193" i="51"/>
  <c r="P180" i="51"/>
  <c r="O188" i="51"/>
  <c r="N192" i="51"/>
  <c r="H206" i="51"/>
  <c r="E196" i="51"/>
  <c r="F171" i="51"/>
  <c r="E211" i="51"/>
  <c r="E200" i="51"/>
  <c r="G186" i="51"/>
  <c r="S208" i="51"/>
  <c r="G200" i="51"/>
  <c r="Q211" i="51"/>
  <c r="S200" i="51"/>
  <c r="AB203" i="51"/>
  <c r="E164" i="51"/>
  <c r="E135" i="51"/>
  <c r="R184" i="51"/>
  <c r="P204" i="51"/>
  <c r="P210" i="51"/>
  <c r="N194" i="51"/>
  <c r="R207" i="51"/>
  <c r="AC210" i="51"/>
  <c r="E181" i="51"/>
  <c r="C185" i="51"/>
  <c r="F174" i="51"/>
  <c r="F188" i="51"/>
  <c r="H194" i="51"/>
  <c r="R210" i="51"/>
  <c r="F180" i="51"/>
  <c r="F182" i="51"/>
  <c r="D182" i="51"/>
  <c r="C182" i="51"/>
  <c r="E184" i="51"/>
  <c r="P188" i="51"/>
  <c r="S198" i="51"/>
  <c r="G146" i="51"/>
  <c r="F150" i="51"/>
  <c r="F130" i="51"/>
  <c r="N181" i="51"/>
  <c r="N197" i="51"/>
  <c r="P206" i="51"/>
  <c r="N191" i="51"/>
  <c r="R205" i="51"/>
  <c r="P207" i="51"/>
  <c r="C171" i="51"/>
  <c r="C181" i="51"/>
  <c r="G188" i="51"/>
  <c r="D186" i="51"/>
  <c r="H192" i="51"/>
  <c r="P195" i="51"/>
  <c r="C178" i="51"/>
  <c r="C180" i="51"/>
  <c r="G179" i="51"/>
  <c r="F179" i="51"/>
  <c r="H181" i="51"/>
  <c r="S185" i="51"/>
  <c r="S196" i="51"/>
  <c r="E138" i="51"/>
  <c r="F121" i="51"/>
  <c r="G129" i="51"/>
  <c r="R171" i="51"/>
  <c r="P194" i="51"/>
  <c r="S201" i="51"/>
  <c r="N180" i="51"/>
  <c r="Q203" i="51"/>
  <c r="P205" i="51"/>
  <c r="R213" i="51"/>
  <c r="C179" i="51"/>
  <c r="E186" i="51"/>
  <c r="H183" i="51"/>
  <c r="G190" i="51"/>
  <c r="G202" i="51"/>
  <c r="F175" i="51"/>
  <c r="F177" i="51"/>
  <c r="G176" i="51"/>
  <c r="F176" i="51"/>
  <c r="H178" i="51"/>
  <c r="E176" i="51"/>
  <c r="AD210" i="51"/>
  <c r="O176" i="51"/>
  <c r="P192" i="51"/>
  <c r="N206" i="51"/>
  <c r="F178" i="51"/>
  <c r="H175" i="51"/>
  <c r="G183" i="51"/>
  <c r="G196" i="51"/>
  <c r="R214" i="51"/>
  <c r="P217" i="51"/>
  <c r="N217" i="51"/>
  <c r="S216" i="51"/>
  <c r="R219" i="51"/>
  <c r="Q209" i="51"/>
  <c r="Y208" i="51"/>
  <c r="D177" i="51"/>
  <c r="R190" i="51"/>
  <c r="C176" i="51"/>
  <c r="G172" i="51"/>
  <c r="G180" i="51"/>
  <c r="G194" i="51"/>
  <c r="P209" i="51"/>
  <c r="S213" i="51"/>
  <c r="R212" i="51"/>
  <c r="O212" i="51"/>
  <c r="R216" i="51"/>
  <c r="N212" i="51"/>
  <c r="R198" i="51"/>
  <c r="Q205" i="51"/>
  <c r="S193" i="51"/>
  <c r="S215" i="51"/>
  <c r="N205" i="51"/>
  <c r="P219" i="51"/>
  <c r="N215" i="51"/>
  <c r="G175" i="51"/>
  <c r="F190" i="51"/>
  <c r="R194" i="51"/>
  <c r="N187" i="51"/>
  <c r="R185" i="51"/>
  <c r="S184" i="51"/>
  <c r="Q202" i="51"/>
  <c r="P190" i="51"/>
  <c r="S195" i="51"/>
  <c r="E189" i="51"/>
  <c r="Q213" i="51"/>
  <c r="N213" i="51"/>
  <c r="Q215" i="51"/>
  <c r="P211" i="51"/>
  <c r="C172" i="51"/>
  <c r="D188" i="51"/>
  <c r="C190" i="51"/>
  <c r="O207" i="51"/>
  <c r="F189" i="51"/>
  <c r="F191" i="51"/>
  <c r="Z197" i="51"/>
  <c r="D172" i="51"/>
  <c r="G162" i="51"/>
  <c r="E179" i="51"/>
  <c r="N182" i="51"/>
  <c r="S206" i="51"/>
  <c r="C175" i="51"/>
  <c r="N198" i="51"/>
  <c r="S219" i="51"/>
  <c r="N201" i="51"/>
  <c r="P203" i="51"/>
  <c r="N203" i="51"/>
  <c r="F156" i="51"/>
  <c r="E177" i="51"/>
  <c r="D183" i="51"/>
  <c r="N200" i="51"/>
  <c r="C173" i="51"/>
  <c r="R189" i="51"/>
  <c r="Q217" i="51"/>
  <c r="N202" i="51"/>
  <c r="P216" i="51"/>
  <c r="S187" i="51"/>
  <c r="R187" i="51"/>
  <c r="O196" i="51"/>
  <c r="Q198" i="51"/>
  <c r="R200" i="51"/>
  <c r="Q200" i="51"/>
  <c r="N208" i="51"/>
  <c r="E175" i="51"/>
  <c r="D181" i="51"/>
  <c r="O192" i="51"/>
  <c r="S170" i="51"/>
  <c r="N176" i="51"/>
  <c r="O215" i="51"/>
  <c r="R199" i="51"/>
  <c r="P214" i="51"/>
  <c r="P184" i="51"/>
  <c r="O184" i="51"/>
  <c r="R193" i="51"/>
  <c r="N196" i="51"/>
  <c r="P198" i="51"/>
  <c r="O198" i="51"/>
  <c r="Q201" i="51"/>
  <c r="E173" i="51"/>
  <c r="D179" i="51"/>
  <c r="R181" i="51"/>
  <c r="N218" i="51"/>
  <c r="P215" i="51"/>
  <c r="S212" i="51"/>
  <c r="N210" i="51"/>
  <c r="Z170" i="51"/>
  <c r="AB217" i="51"/>
  <c r="S186" i="51"/>
  <c r="O190" i="51"/>
  <c r="N193" i="51"/>
  <c r="R192" i="51"/>
  <c r="N184" i="51"/>
  <c r="R218" i="51"/>
  <c r="D175" i="51"/>
  <c r="C189" i="51"/>
  <c r="P213" i="51"/>
  <c r="O210" i="51"/>
  <c r="R204" i="51"/>
  <c r="P208" i="51"/>
  <c r="O208" i="51"/>
  <c r="AB215" i="51"/>
  <c r="S183" i="51"/>
  <c r="R186" i="51"/>
  <c r="N190" i="51"/>
  <c r="S189" i="51"/>
  <c r="O182" i="51"/>
  <c r="N216" i="51"/>
  <c r="D173" i="51"/>
  <c r="C187" i="51"/>
  <c r="S210" i="51"/>
  <c r="S204" i="51"/>
  <c r="R197" i="51"/>
  <c r="S188" i="51"/>
  <c r="O204" i="51"/>
  <c r="N204" i="51"/>
  <c r="S209" i="51"/>
  <c r="AC212" i="51"/>
  <c r="R177" i="51"/>
  <c r="R182" i="51"/>
  <c r="P182" i="51"/>
  <c r="E187" i="51"/>
  <c r="O211" i="51"/>
  <c r="O218" i="51"/>
  <c r="C183" i="51"/>
  <c r="N199" i="51"/>
  <c r="N189" i="51"/>
  <c r="I118" i="51"/>
  <c r="I121" i="51"/>
  <c r="I164" i="51"/>
  <c r="I137" i="51"/>
  <c r="I148" i="51"/>
  <c r="I153" i="51"/>
  <c r="I158" i="51"/>
  <c r="I119" i="51"/>
  <c r="I134" i="51"/>
  <c r="I145" i="51"/>
  <c r="I163" i="51"/>
  <c r="I115" i="51"/>
  <c r="I131" i="51"/>
  <c r="I142" i="51"/>
  <c r="I150" i="51"/>
  <c r="I155" i="51"/>
  <c r="I123" i="51"/>
  <c r="I128" i="51"/>
  <c r="I139" i="51"/>
  <c r="I160" i="51"/>
  <c r="I136" i="51"/>
  <c r="I147" i="51"/>
  <c r="I152" i="51"/>
  <c r="I116" i="51"/>
  <c r="I125" i="51"/>
  <c r="I133" i="51"/>
  <c r="I144" i="51"/>
  <c r="I157" i="51"/>
  <c r="I130" i="51"/>
  <c r="I141" i="51"/>
  <c r="I162" i="51"/>
  <c r="I120" i="51"/>
  <c r="I127" i="51"/>
  <c r="I138" i="51"/>
  <c r="I154" i="51"/>
  <c r="I135" i="51"/>
  <c r="I159" i="51"/>
  <c r="I122" i="51"/>
  <c r="I132" i="51"/>
  <c r="I146" i="51"/>
  <c r="I151" i="51"/>
  <c r="I129" i="51"/>
  <c r="I143" i="51"/>
  <c r="I156" i="51"/>
  <c r="I161" i="51"/>
  <c r="I126" i="51"/>
  <c r="I140" i="51"/>
  <c r="I117" i="51"/>
  <c r="I149" i="51"/>
  <c r="I124" i="51"/>
  <c r="N450" i="49"/>
  <c r="P450" i="49" s="1"/>
  <c r="N370" i="49"/>
  <c r="N371" i="49" s="1"/>
  <c r="O371" i="49" s="1"/>
  <c r="N240" i="49"/>
  <c r="T138" i="51" s="1"/>
  <c r="N60" i="49"/>
  <c r="T120" i="51" s="1"/>
  <c r="N340" i="49"/>
  <c r="T148" i="51" s="1"/>
  <c r="N210" i="49"/>
  <c r="T135" i="51" s="1"/>
  <c r="N40" i="49"/>
  <c r="T118" i="51" s="1"/>
  <c r="N250" i="49"/>
  <c r="T139" i="51" s="1"/>
  <c r="N130" i="49"/>
  <c r="T127" i="51" s="1"/>
  <c r="N190" i="49"/>
  <c r="T133" i="51" s="1"/>
  <c r="N230" i="49"/>
  <c r="N231" i="49" s="1"/>
  <c r="N70" i="49"/>
  <c r="N71" i="49" s="1"/>
  <c r="P71" i="49" s="1"/>
  <c r="N100" i="49"/>
  <c r="N101" i="49" s="1"/>
  <c r="O101" i="49" s="1"/>
  <c r="N420" i="49"/>
  <c r="T156" i="51" s="1"/>
  <c r="N430" i="49"/>
  <c r="N440" i="49"/>
  <c r="N441" i="49" s="1"/>
  <c r="P441" i="49" s="1"/>
  <c r="N270" i="49"/>
  <c r="T141" i="51" s="1"/>
  <c r="N330" i="49"/>
  <c r="N331" i="49" s="1"/>
  <c r="N310" i="49"/>
  <c r="N311" i="49" s="1"/>
  <c r="P311" i="49" s="1"/>
  <c r="N50" i="49"/>
  <c r="T119" i="51" s="1"/>
  <c r="N150" i="49"/>
  <c r="N151" i="49" s="1"/>
  <c r="P151" i="49" s="1"/>
  <c r="N280" i="49"/>
  <c r="N281" i="49" s="1"/>
  <c r="N160" i="49"/>
  <c r="N161" i="49" s="1"/>
  <c r="O161" i="49" s="1"/>
  <c r="N460" i="49"/>
  <c r="N400" i="49"/>
  <c r="N401" i="49" s="1"/>
  <c r="P401" i="49" s="1"/>
  <c r="N490" i="49"/>
  <c r="N491" i="49" s="1"/>
  <c r="O491" i="49" s="1"/>
  <c r="N500" i="49"/>
  <c r="T164" i="51" s="1"/>
  <c r="N320" i="49"/>
  <c r="N321" i="49" s="1"/>
  <c r="P321" i="49" s="1"/>
  <c r="N410" i="49"/>
  <c r="T155" i="51" s="1"/>
  <c r="N350" i="49"/>
  <c r="T149" i="51" s="1"/>
  <c r="N80" i="49"/>
  <c r="N81" i="49" s="1"/>
  <c r="P81" i="49" s="1"/>
  <c r="N200" i="49"/>
  <c r="N201" i="49" s="1"/>
  <c r="P201" i="49" s="1"/>
  <c r="N390" i="49"/>
  <c r="T153" i="51" s="1"/>
  <c r="N180" i="49"/>
  <c r="T132" i="51" s="1"/>
  <c r="N90" i="49"/>
  <c r="T123" i="51" s="1"/>
  <c r="N480" i="49"/>
  <c r="T162" i="51" s="1"/>
  <c r="N380" i="49"/>
  <c r="T152" i="51" s="1"/>
  <c r="N470" i="49"/>
  <c r="T161" i="51" s="1"/>
  <c r="N170" i="49"/>
  <c r="N171" i="49" s="1"/>
  <c r="P171" i="49" s="1"/>
  <c r="N290" i="49"/>
  <c r="N291" i="49" s="1"/>
  <c r="N360" i="49"/>
  <c r="T150" i="51" s="1"/>
  <c r="N300" i="49"/>
  <c r="T144" i="51" s="1"/>
  <c r="N220" i="49"/>
  <c r="T136" i="51" s="1"/>
  <c r="N31" i="49"/>
  <c r="O31" i="49" s="1"/>
  <c r="N260" i="49"/>
  <c r="T140" i="51" s="1"/>
  <c r="O20" i="49"/>
  <c r="Y460" i="49"/>
  <c r="U460" i="49"/>
  <c r="N110" i="49"/>
  <c r="T125" i="51" s="1"/>
  <c r="N120" i="49"/>
  <c r="T126" i="51" s="1"/>
  <c r="E10" i="49"/>
  <c r="O28" i="49"/>
  <c r="O49" i="49"/>
  <c r="O9" i="49"/>
  <c r="O48" i="49"/>
  <c r="O39" i="49"/>
  <c r="O38" i="49"/>
  <c r="O29" i="49"/>
  <c r="O19" i="49"/>
  <c r="Y329" i="49"/>
  <c r="U329" i="49"/>
  <c r="X329" i="49"/>
  <c r="Y159" i="49"/>
  <c r="U159" i="49"/>
  <c r="X159" i="49"/>
  <c r="AA159" i="49"/>
  <c r="Z159" i="49"/>
  <c r="P289" i="49"/>
  <c r="P319" i="49"/>
  <c r="O178" i="49"/>
  <c r="P178" i="49"/>
  <c r="P489" i="49"/>
  <c r="O489" i="49"/>
  <c r="AA168" i="49"/>
  <c r="U168" i="49"/>
  <c r="Y168" i="49"/>
  <c r="X168" i="49"/>
  <c r="O159" i="49"/>
  <c r="P368" i="49"/>
  <c r="Y348" i="49"/>
  <c r="V348" i="49"/>
  <c r="U348" i="49"/>
  <c r="X348" i="49"/>
  <c r="AA348" i="49"/>
  <c r="Y479" i="49"/>
  <c r="U479" i="49"/>
  <c r="AB479" i="49"/>
  <c r="W479" i="49"/>
  <c r="Z479" i="49"/>
  <c r="O158" i="49"/>
  <c r="P498" i="49"/>
  <c r="O498" i="49"/>
  <c r="P249" i="49"/>
  <c r="O249" i="49"/>
  <c r="W478" i="49"/>
  <c r="V478" i="49"/>
  <c r="X478" i="49"/>
  <c r="Y478" i="49"/>
  <c r="U478" i="49"/>
  <c r="Q481" i="49"/>
  <c r="P439" i="49"/>
  <c r="P288" i="49"/>
  <c r="W279" i="49"/>
  <c r="Z279" i="49"/>
  <c r="Y279" i="49"/>
  <c r="U279" i="49"/>
  <c r="X279" i="49"/>
  <c r="P358" i="49"/>
  <c r="P208" i="49"/>
  <c r="P118" i="49"/>
  <c r="O118" i="49"/>
  <c r="O149" i="49"/>
  <c r="Y109" i="49"/>
  <c r="Z109" i="49"/>
  <c r="U109" i="49"/>
  <c r="P189" i="49"/>
  <c r="W469" i="49"/>
  <c r="V469" i="49"/>
  <c r="Y469" i="49"/>
  <c r="U469" i="49"/>
  <c r="Y499" i="49"/>
  <c r="Z499" i="49"/>
  <c r="AB499" i="49"/>
  <c r="U499" i="49"/>
  <c r="AA499" i="49"/>
  <c r="O59" i="49"/>
  <c r="P59" i="49"/>
  <c r="U449" i="49"/>
  <c r="X449" i="49"/>
  <c r="W449" i="49"/>
  <c r="Z449" i="49"/>
  <c r="Y449" i="49"/>
  <c r="Y129" i="49"/>
  <c r="U129" i="49"/>
  <c r="X129" i="49"/>
  <c r="W129" i="49"/>
  <c r="Z388" i="49"/>
  <c r="U388" i="49"/>
  <c r="AB388" i="49"/>
  <c r="Q391" i="49"/>
  <c r="AA388" i="49"/>
  <c r="Y388" i="49"/>
  <c r="O349" i="49"/>
  <c r="Y459" i="49"/>
  <c r="U459" i="49"/>
  <c r="AB459" i="49"/>
  <c r="AA459" i="49"/>
  <c r="Z459" i="49"/>
  <c r="O398" i="49"/>
  <c r="Y119" i="49"/>
  <c r="U119" i="49"/>
  <c r="X119" i="49"/>
  <c r="W119" i="49"/>
  <c r="Z119" i="49"/>
  <c r="W78" i="49"/>
  <c r="Y78" i="49"/>
  <c r="U78" i="49"/>
  <c r="X78" i="49"/>
  <c r="V78" i="49"/>
  <c r="U29" i="49"/>
  <c r="Y29" i="49"/>
  <c r="Z29" i="49"/>
  <c r="AB29" i="49"/>
  <c r="W29" i="49"/>
  <c r="U18" i="49"/>
  <c r="W18" i="49"/>
  <c r="Q21" i="49"/>
  <c r="Y18" i="49"/>
  <c r="V39" i="49"/>
  <c r="Y39" i="49"/>
  <c r="U39" i="49"/>
  <c r="Y228" i="49"/>
  <c r="U228" i="49"/>
  <c r="V228" i="49"/>
  <c r="W228" i="49"/>
  <c r="Y128" i="49"/>
  <c r="U128" i="49"/>
  <c r="Y108" i="49"/>
  <c r="U108" i="49"/>
  <c r="X108" i="49"/>
  <c r="AA108" i="49"/>
  <c r="V108" i="49"/>
  <c r="Q111" i="49"/>
  <c r="O69" i="49"/>
  <c r="AA9" i="49"/>
  <c r="AB9" i="49"/>
  <c r="U9" i="49"/>
  <c r="Y9" i="49"/>
  <c r="Z189" i="49"/>
  <c r="Y189" i="49"/>
  <c r="U189" i="49"/>
  <c r="AA189" i="49"/>
  <c r="U438" i="49"/>
  <c r="X438" i="49"/>
  <c r="AA438" i="49"/>
  <c r="Y438" i="49"/>
  <c r="Z438" i="49"/>
  <c r="P228" i="49"/>
  <c r="Y98" i="49"/>
  <c r="U98" i="49"/>
  <c r="U378" i="49"/>
  <c r="Y378" i="49"/>
  <c r="W378" i="49"/>
  <c r="O348" i="49"/>
  <c r="Y248" i="49"/>
  <c r="W248" i="49"/>
  <c r="V248" i="49"/>
  <c r="U248" i="49"/>
  <c r="Y289" i="49"/>
  <c r="V289" i="49"/>
  <c r="U289" i="49"/>
  <c r="X289" i="49"/>
  <c r="AA289" i="49"/>
  <c r="O388" i="49"/>
  <c r="Y419" i="49"/>
  <c r="U419" i="49"/>
  <c r="X419" i="49"/>
  <c r="W419" i="49"/>
  <c r="Z419" i="49"/>
  <c r="AA288" i="49"/>
  <c r="V288" i="49"/>
  <c r="Y288" i="49"/>
  <c r="Q291" i="49"/>
  <c r="U288" i="49"/>
  <c r="X288" i="49"/>
  <c r="Y439" i="49"/>
  <c r="U439" i="49"/>
  <c r="X439" i="49"/>
  <c r="W439" i="49"/>
  <c r="V439" i="49"/>
  <c r="P209" i="49"/>
  <c r="Y88" i="49"/>
  <c r="W88" i="49"/>
  <c r="U88" i="49"/>
  <c r="X88" i="49"/>
  <c r="Y448" i="49"/>
  <c r="Z448" i="49"/>
  <c r="AB448" i="49"/>
  <c r="U448" i="49"/>
  <c r="AA448" i="49"/>
  <c r="Q451" i="49"/>
  <c r="AA489" i="49"/>
  <c r="Z489" i="49"/>
  <c r="Y489" i="49"/>
  <c r="U489" i="49"/>
  <c r="X489" i="49"/>
  <c r="O488" i="49"/>
  <c r="P488" i="49"/>
  <c r="Y258" i="49"/>
  <c r="U258" i="49"/>
  <c r="X258" i="49"/>
  <c r="AA258" i="49"/>
  <c r="V258" i="49"/>
  <c r="W338" i="49"/>
  <c r="V338" i="49"/>
  <c r="Y338" i="49"/>
  <c r="U338" i="49"/>
  <c r="Q341" i="49"/>
  <c r="U488" i="49"/>
  <c r="X488" i="49"/>
  <c r="AA488" i="49"/>
  <c r="Z488" i="49"/>
  <c r="Y488" i="49"/>
  <c r="P379" i="49"/>
  <c r="O379" i="49"/>
  <c r="AA308" i="49"/>
  <c r="Y308" i="49"/>
  <c r="U308" i="49"/>
  <c r="W188" i="49"/>
  <c r="V188" i="49"/>
  <c r="Y188" i="49"/>
  <c r="U188" i="49"/>
  <c r="X188" i="49"/>
  <c r="U238" i="49"/>
  <c r="X238" i="49"/>
  <c r="W238" i="49"/>
  <c r="Z238" i="49"/>
  <c r="Y238" i="49"/>
  <c r="AB139" i="49"/>
  <c r="W139" i="49"/>
  <c r="Z139" i="49"/>
  <c r="Y139" i="49"/>
  <c r="U139" i="49"/>
  <c r="Y328" i="49"/>
  <c r="U328" i="49"/>
  <c r="W328" i="49"/>
  <c r="X218" i="49"/>
  <c r="W218" i="49"/>
  <c r="V218" i="49"/>
  <c r="Y218" i="49"/>
  <c r="U218" i="49"/>
  <c r="Z398" i="49"/>
  <c r="Y398" i="49"/>
  <c r="U398" i="49"/>
  <c r="W398" i="49"/>
  <c r="X398" i="49"/>
  <c r="P109" i="49"/>
  <c r="U278" i="49"/>
  <c r="AB278" i="49"/>
  <c r="V278" i="49"/>
  <c r="Y278" i="49"/>
  <c r="O148" i="49"/>
  <c r="Y379" i="49"/>
  <c r="U379" i="49"/>
  <c r="X379" i="49"/>
  <c r="P48" i="49"/>
  <c r="O139" i="49"/>
  <c r="P139" i="49"/>
  <c r="U239" i="49"/>
  <c r="X239" i="49"/>
  <c r="Y239" i="49"/>
  <c r="V239" i="49"/>
  <c r="O269" i="49"/>
  <c r="AB79" i="49"/>
  <c r="Z79" i="49"/>
  <c r="Y79" i="49"/>
  <c r="U79" i="49"/>
  <c r="P419" i="49"/>
  <c r="P108" i="49"/>
  <c r="U229" i="49"/>
  <c r="X229" i="49"/>
  <c r="AA229" i="49"/>
  <c r="Z229" i="49"/>
  <c r="Y229" i="49"/>
  <c r="U38" i="49"/>
  <c r="X38" i="49"/>
  <c r="W38" i="49"/>
  <c r="Y38" i="49"/>
  <c r="V38" i="49"/>
  <c r="Q41" i="49"/>
  <c r="P248" i="49"/>
  <c r="O248" i="49"/>
  <c r="Y498" i="49"/>
  <c r="U498" i="49"/>
  <c r="X498" i="49"/>
  <c r="W498" i="49"/>
  <c r="V498" i="49"/>
  <c r="Q501" i="49"/>
  <c r="P258" i="49"/>
  <c r="O258" i="49"/>
  <c r="U268" i="49"/>
  <c r="AB268" i="49"/>
  <c r="W268" i="49"/>
  <c r="V268" i="49"/>
  <c r="Y268" i="49"/>
  <c r="O58" i="49"/>
  <c r="P58" i="49"/>
  <c r="Y158" i="49"/>
  <c r="AA158" i="49"/>
  <c r="U158" i="49"/>
  <c r="X158" i="49"/>
  <c r="V158" i="49"/>
  <c r="O138" i="49"/>
  <c r="P138" i="49"/>
  <c r="P369" i="49"/>
  <c r="Y468" i="49"/>
  <c r="U468" i="49"/>
  <c r="V468" i="49"/>
  <c r="AA468" i="49"/>
  <c r="U399" i="49"/>
  <c r="W399" i="49"/>
  <c r="Y399" i="49"/>
  <c r="V399" i="49"/>
  <c r="O309" i="49"/>
  <c r="P418" i="49"/>
  <c r="Z249" i="49"/>
  <c r="Y249" i="49"/>
  <c r="U249" i="49"/>
  <c r="X249" i="49"/>
  <c r="O499" i="49"/>
  <c r="P499" i="49"/>
  <c r="U68" i="49"/>
  <c r="X68" i="49"/>
  <c r="V68" i="49"/>
  <c r="Y68" i="49"/>
  <c r="Y369" i="49"/>
  <c r="U369" i="49"/>
  <c r="X369" i="49"/>
  <c r="W369" i="49"/>
  <c r="O129" i="49"/>
  <c r="P129" i="49"/>
  <c r="O268" i="49"/>
  <c r="O399" i="49"/>
  <c r="Z429" i="49"/>
  <c r="Y429" i="49"/>
  <c r="U429" i="49"/>
  <c r="AA429" i="49"/>
  <c r="Y298" i="49"/>
  <c r="U298" i="49"/>
  <c r="X298" i="49"/>
  <c r="W298" i="49"/>
  <c r="U428" i="49"/>
  <c r="X428" i="49"/>
  <c r="Y428" i="49"/>
  <c r="Y179" i="49"/>
  <c r="Z179" i="49"/>
  <c r="W179" i="49"/>
  <c r="U179" i="49"/>
  <c r="Y368" i="49"/>
  <c r="U368" i="49"/>
  <c r="AA368" i="49"/>
  <c r="V368" i="49"/>
  <c r="Y59" i="49"/>
  <c r="U59" i="49"/>
  <c r="X59" i="49"/>
  <c r="Z59" i="49"/>
  <c r="AA59" i="49"/>
  <c r="P179" i="49"/>
  <c r="O179" i="49"/>
  <c r="Y99" i="49"/>
  <c r="W99" i="49"/>
  <c r="U99" i="49"/>
  <c r="Z99" i="49"/>
  <c r="X99" i="49"/>
  <c r="P359" i="49"/>
  <c r="Y318" i="49"/>
  <c r="U318" i="49"/>
  <c r="X318" i="49"/>
  <c r="Z318" i="49"/>
  <c r="P229" i="49"/>
  <c r="Y409" i="49"/>
  <c r="Z409" i="49"/>
  <c r="U409" i="49"/>
  <c r="P428" i="49"/>
  <c r="Y48" i="49"/>
  <c r="U48" i="49"/>
  <c r="V48" i="49"/>
  <c r="X48" i="49"/>
  <c r="W48" i="49"/>
  <c r="Y49" i="49"/>
  <c r="X49" i="49"/>
  <c r="W49" i="49"/>
  <c r="U49" i="49"/>
  <c r="Z118" i="49"/>
  <c r="Y118" i="49"/>
  <c r="U118" i="49"/>
  <c r="Q121" i="49"/>
  <c r="Y149" i="49"/>
  <c r="U149" i="49"/>
  <c r="Z149" i="49"/>
  <c r="X149" i="49"/>
  <c r="U19" i="49"/>
  <c r="X19" i="49"/>
  <c r="Z19" i="49"/>
  <c r="W19" i="49"/>
  <c r="Y19" i="49"/>
  <c r="O218" i="49"/>
  <c r="X58" i="49"/>
  <c r="W58" i="49"/>
  <c r="V58" i="49"/>
  <c r="U58" i="49"/>
  <c r="Y58" i="49"/>
  <c r="Y349" i="49"/>
  <c r="U349" i="49"/>
  <c r="X349" i="49"/>
  <c r="Y309" i="49"/>
  <c r="U309" i="49"/>
  <c r="Z309" i="49"/>
  <c r="U8" i="49"/>
  <c r="Z8" i="49"/>
  <c r="W8" i="49"/>
  <c r="AB8" i="49"/>
  <c r="Y8" i="49"/>
  <c r="O389" i="49"/>
  <c r="O199" i="49"/>
  <c r="P188" i="49"/>
  <c r="P318" i="49"/>
  <c r="X259" i="49"/>
  <c r="AA259" i="49"/>
  <c r="V259" i="49"/>
  <c r="Y259" i="49"/>
  <c r="U259" i="49"/>
  <c r="O378" i="49"/>
  <c r="P378" i="49"/>
  <c r="O68" i="49"/>
  <c r="Y359" i="49"/>
  <c r="U359" i="49"/>
  <c r="AB359" i="49"/>
  <c r="W359" i="49"/>
  <c r="V359" i="49"/>
  <c r="Y339" i="49"/>
  <c r="U339" i="49"/>
  <c r="X339" i="49"/>
  <c r="AA339" i="49"/>
  <c r="Z339" i="49"/>
  <c r="O308" i="49"/>
  <c r="W208" i="49"/>
  <c r="Z208" i="49"/>
  <c r="X208" i="49"/>
  <c r="Y208" i="49"/>
  <c r="U208" i="49"/>
  <c r="P239" i="49"/>
  <c r="P479" i="49"/>
  <c r="O278" i="49"/>
  <c r="O119" i="49"/>
  <c r="P119" i="49"/>
  <c r="Y269" i="49"/>
  <c r="U269" i="49"/>
  <c r="W269" i="49"/>
  <c r="W209" i="49"/>
  <c r="V209" i="49"/>
  <c r="Y209" i="49"/>
  <c r="U209" i="49"/>
  <c r="X209" i="49"/>
  <c r="O468" i="49"/>
  <c r="P468" i="49"/>
  <c r="X319" i="49"/>
  <c r="AA319" i="49"/>
  <c r="Y319" i="49"/>
  <c r="U319" i="49"/>
  <c r="Y199" i="49"/>
  <c r="U199" i="49"/>
  <c r="W199" i="49"/>
  <c r="Z199" i="49"/>
  <c r="O128" i="49"/>
  <c r="P128" i="49"/>
  <c r="W138" i="49"/>
  <c r="Y138" i="49"/>
  <c r="U138" i="49"/>
  <c r="Q141" i="49"/>
  <c r="O469" i="49"/>
  <c r="P469" i="49"/>
  <c r="X89" i="49"/>
  <c r="Z89" i="49"/>
  <c r="Y89" i="49"/>
  <c r="AA89" i="49"/>
  <c r="U89" i="49"/>
  <c r="U219" i="49"/>
  <c r="Y219" i="49"/>
  <c r="Z219" i="49"/>
  <c r="AA219" i="49"/>
  <c r="P429" i="49"/>
  <c r="P8" i="49"/>
  <c r="Y148" i="49"/>
  <c r="W148" i="49"/>
  <c r="U148" i="49"/>
  <c r="V148" i="49"/>
  <c r="AB148" i="49"/>
  <c r="W418" i="49"/>
  <c r="V418" i="49"/>
  <c r="Y418" i="49"/>
  <c r="U418" i="49"/>
  <c r="X418" i="49"/>
  <c r="P259" i="49"/>
  <c r="O259" i="49"/>
  <c r="U299" i="49"/>
  <c r="Y299" i="49"/>
  <c r="P408" i="49"/>
  <c r="AB458" i="49"/>
  <c r="W458" i="49"/>
  <c r="V458" i="49"/>
  <c r="Y458" i="49"/>
  <c r="U458" i="49"/>
  <c r="P478" i="49"/>
  <c r="P298" i="49"/>
  <c r="O298" i="49"/>
  <c r="Y408" i="49"/>
  <c r="U408" i="49"/>
  <c r="X408" i="49"/>
  <c r="AA408" i="49"/>
  <c r="O279" i="49"/>
  <c r="O299" i="49"/>
  <c r="P299" i="49"/>
  <c r="P438" i="49"/>
  <c r="P238" i="49"/>
  <c r="U358" i="49"/>
  <c r="AB358" i="49"/>
  <c r="W358" i="49"/>
  <c r="V358" i="49"/>
  <c r="Y358" i="49"/>
  <c r="U198" i="49"/>
  <c r="AB198" i="49"/>
  <c r="W198" i="49"/>
  <c r="V198" i="49"/>
  <c r="Y198" i="49"/>
  <c r="O198" i="49"/>
  <c r="Y389" i="49"/>
  <c r="U389" i="49"/>
  <c r="AB389" i="49"/>
  <c r="W389" i="49"/>
  <c r="AA28" i="49"/>
  <c r="U28" i="49"/>
  <c r="Z28" i="49"/>
  <c r="Y28" i="49"/>
  <c r="W169" i="49"/>
  <c r="Y169" i="49"/>
  <c r="U169" i="49"/>
  <c r="X169" i="49"/>
  <c r="Y69" i="49"/>
  <c r="U69" i="49"/>
  <c r="X69" i="49"/>
  <c r="AA69" i="49"/>
  <c r="Z69" i="49"/>
  <c r="Z178" i="49"/>
  <c r="Y178" i="49"/>
  <c r="U178" i="49"/>
  <c r="AA178" i="49"/>
  <c r="X178" i="49"/>
  <c r="P219" i="49"/>
  <c r="O439" i="49"/>
  <c r="P98" i="49"/>
  <c r="O109" i="49"/>
  <c r="P88" i="49"/>
  <c r="P78" i="49"/>
  <c r="P19" i="49"/>
  <c r="O88" i="49"/>
  <c r="O338" i="49"/>
  <c r="P448" i="49"/>
  <c r="O418" i="49"/>
  <c r="O209" i="49"/>
  <c r="O429" i="49"/>
  <c r="P149" i="49"/>
  <c r="O369" i="49"/>
  <c r="P458" i="49"/>
  <c r="P388" i="49"/>
  <c r="P308" i="49"/>
  <c r="P269" i="49"/>
  <c r="O448" i="49"/>
  <c r="O359" i="49"/>
  <c r="P199" i="49"/>
  <c r="O219" i="49"/>
  <c r="O228" i="49"/>
  <c r="P409" i="49"/>
  <c r="P338" i="49"/>
  <c r="P348" i="49"/>
  <c r="P169" i="49"/>
  <c r="O79" i="49"/>
  <c r="O328" i="49"/>
  <c r="O98" i="49"/>
  <c r="O409" i="49"/>
  <c r="O318" i="49"/>
  <c r="O479" i="49"/>
  <c r="P328" i="49"/>
  <c r="O288" i="49"/>
  <c r="P399" i="49"/>
  <c r="O238" i="49"/>
  <c r="O188" i="49"/>
  <c r="O168" i="49"/>
  <c r="P279" i="49"/>
  <c r="O459" i="49"/>
  <c r="P68" i="49"/>
  <c r="P158" i="49"/>
  <c r="P218" i="49"/>
  <c r="O438" i="49"/>
  <c r="P89" i="49"/>
  <c r="O358" i="49"/>
  <c r="O229" i="49"/>
  <c r="P389" i="49"/>
  <c r="P459" i="49"/>
  <c r="O368" i="49"/>
  <c r="O458" i="49"/>
  <c r="P69" i="49"/>
  <c r="P99" i="49"/>
  <c r="O189" i="49"/>
  <c r="O239" i="49"/>
  <c r="O408" i="49"/>
  <c r="P349" i="49"/>
  <c r="O329" i="49"/>
  <c r="P329" i="49"/>
  <c r="O478" i="49"/>
  <c r="P339" i="49"/>
  <c r="P398" i="49"/>
  <c r="P159" i="49"/>
  <c r="O78" i="49"/>
  <c r="P168" i="49"/>
  <c r="O289" i="49"/>
  <c r="P278" i="49"/>
  <c r="O319" i="49"/>
  <c r="O169" i="49"/>
  <c r="O99" i="49"/>
  <c r="O108" i="49"/>
  <c r="O419" i="49"/>
  <c r="P148" i="49"/>
  <c r="P268" i="49"/>
  <c r="P309" i="49"/>
  <c r="P79" i="49"/>
  <c r="O208" i="49"/>
  <c r="P198" i="49"/>
  <c r="O339" i="49"/>
  <c r="O89" i="49"/>
  <c r="O428" i="49"/>
  <c r="BD164" i="33"/>
  <c r="AE164" i="33"/>
  <c r="E164" i="33"/>
  <c r="AH160" i="33"/>
  <c r="AX163" i="33"/>
  <c r="AK164" i="33"/>
  <c r="BB163" i="33"/>
  <c r="S319" i="11" s="1"/>
  <c r="AP163" i="33"/>
  <c r="AE162" i="33"/>
  <c r="AX115" i="33"/>
  <c r="D115" i="33"/>
  <c r="W115" i="33"/>
  <c r="AN163" i="33"/>
  <c r="AX158" i="33"/>
  <c r="AK115" i="33"/>
  <c r="BD115" i="33"/>
  <c r="AF164" i="33"/>
  <c r="V164" i="33"/>
  <c r="AZ115" i="33"/>
  <c r="Z164" i="33"/>
  <c r="AN164" i="33"/>
  <c r="AV164" i="33"/>
  <c r="AB164" i="33"/>
  <c r="AY163" i="33"/>
  <c r="P9" i="49"/>
  <c r="AP115" i="33"/>
  <c r="BA159" i="33"/>
  <c r="BC162" i="33"/>
  <c r="T318" i="11" s="1"/>
  <c r="AI164" i="33"/>
  <c r="AF115" i="33"/>
  <c r="AT115" i="33"/>
  <c r="BA164" i="33"/>
  <c r="AR115" i="33"/>
  <c r="AU115" i="33"/>
  <c r="AY115" i="33"/>
  <c r="P39" i="49"/>
  <c r="AW115" i="33"/>
  <c r="AJ161" i="33"/>
  <c r="AQ162" i="33"/>
  <c r="L162" i="33"/>
  <c r="AW163" i="33"/>
  <c r="AU160" i="33"/>
  <c r="D161" i="33"/>
  <c r="AC115" i="33"/>
  <c r="AI115" i="33"/>
  <c r="AJ162" i="33"/>
  <c r="AH164" i="33"/>
  <c r="H115" i="33"/>
  <c r="P18" i="49"/>
  <c r="AQ115" i="33"/>
  <c r="AB115" i="33"/>
  <c r="BB115" i="33"/>
  <c r="S271" i="11" s="1"/>
  <c r="A11" i="49"/>
  <c r="BB119" i="33" s="1"/>
  <c r="S275" i="11" s="1"/>
  <c r="AL115" i="33"/>
  <c r="AN161" i="33"/>
  <c r="M115" i="33"/>
  <c r="AM164" i="33"/>
  <c r="BC163" i="33"/>
  <c r="T319" i="11" s="1"/>
  <c r="AN115" i="33"/>
  <c r="AS115" i="33"/>
  <c r="G115" i="33"/>
  <c r="I115" i="33"/>
  <c r="P28" i="49"/>
  <c r="AY164" i="33"/>
  <c r="P49" i="49"/>
  <c r="AC156" i="33"/>
  <c r="AZ164" i="33"/>
  <c r="N164" i="33"/>
  <c r="Z115" i="33"/>
  <c r="R115" i="33"/>
  <c r="AK163" i="33"/>
  <c r="AM161" i="33"/>
  <c r="P29" i="49"/>
  <c r="AJ164" i="33"/>
  <c r="W162" i="33"/>
  <c r="M163" i="33"/>
  <c r="AV115" i="33"/>
  <c r="AO164" i="33"/>
  <c r="P38" i="49"/>
  <c r="K115" i="33"/>
  <c r="AU164" i="33"/>
  <c r="AK145" i="33"/>
  <c r="AW145" i="33"/>
  <c r="X145" i="33"/>
  <c r="AL145" i="33"/>
  <c r="AX145" i="33"/>
  <c r="Y145" i="33"/>
  <c r="AM145" i="33"/>
  <c r="AY145" i="33"/>
  <c r="AE145" i="33"/>
  <c r="AQ145" i="33"/>
  <c r="BC145" i="33"/>
  <c r="T301" i="11" s="1"/>
  <c r="J145" i="33"/>
  <c r="AH145" i="33"/>
  <c r="AT145" i="33"/>
  <c r="AY144" i="33"/>
  <c r="AG144" i="33"/>
  <c r="BB144" i="33"/>
  <c r="S300" i="11" s="1"/>
  <c r="AL144" i="33"/>
  <c r="BD144" i="33"/>
  <c r="C145" i="33"/>
  <c r="E145" i="33"/>
  <c r="N144" i="33"/>
  <c r="AQ144" i="33"/>
  <c r="I145" i="33"/>
  <c r="AD143" i="33"/>
  <c r="F144" i="33"/>
  <c r="AL143" i="33"/>
  <c r="G144" i="33"/>
  <c r="AP143" i="33"/>
  <c r="AS143" i="33"/>
  <c r="I144" i="33"/>
  <c r="V144" i="33"/>
  <c r="AV143" i="33"/>
  <c r="K144" i="33"/>
  <c r="AZ143" i="33"/>
  <c r="L144" i="33"/>
  <c r="BA143" i="33"/>
  <c r="M144" i="33"/>
  <c r="Y144" i="33"/>
  <c r="BD143" i="33"/>
  <c r="AA144" i="33"/>
  <c r="C144" i="33"/>
  <c r="AB143" i="33"/>
  <c r="AC143" i="33"/>
  <c r="BC143" i="33"/>
  <c r="T299" i="11" s="1"/>
  <c r="AG143" i="33"/>
  <c r="AM143" i="33"/>
  <c r="X143" i="33"/>
  <c r="AJ143" i="33"/>
  <c r="K143" i="33"/>
  <c r="Y143" i="33"/>
  <c r="N143" i="33"/>
  <c r="AA143" i="33"/>
  <c r="AZ142" i="33"/>
  <c r="BB142" i="33"/>
  <c r="S298" i="11" s="1"/>
  <c r="AE143" i="33"/>
  <c r="AQ143" i="33"/>
  <c r="E143" i="33"/>
  <c r="M143" i="33"/>
  <c r="BD142" i="33"/>
  <c r="AQ142" i="33"/>
  <c r="R143" i="33"/>
  <c r="AW142" i="33"/>
  <c r="AE142" i="33"/>
  <c r="M142" i="33"/>
  <c r="AT142" i="33"/>
  <c r="AJ142" i="33"/>
  <c r="AC141" i="33"/>
  <c r="AV141" i="33"/>
  <c r="AY137" i="33"/>
  <c r="V137" i="33"/>
  <c r="BC137" i="33"/>
  <c r="T293" i="11" s="1"/>
  <c r="AB138" i="33"/>
  <c r="AN138" i="33"/>
  <c r="X137" i="33"/>
  <c r="AA137" i="33"/>
  <c r="E138" i="33"/>
  <c r="R138" i="33"/>
  <c r="AE137" i="33"/>
  <c r="AA136" i="33"/>
  <c r="AJ137" i="33"/>
  <c r="I138" i="33"/>
  <c r="AG138" i="33"/>
  <c r="AJ136" i="33"/>
  <c r="AM137" i="33"/>
  <c r="J138" i="33"/>
  <c r="AP136" i="33"/>
  <c r="AQ137" i="33"/>
  <c r="K138" i="33"/>
  <c r="W138" i="33"/>
  <c r="AI138" i="33"/>
  <c r="C137" i="33"/>
  <c r="AT137" i="33"/>
  <c r="L138" i="33"/>
  <c r="X138" i="33"/>
  <c r="H137" i="33"/>
  <c r="AU134" i="33"/>
  <c r="AM136" i="33"/>
  <c r="I137" i="33"/>
  <c r="W137" i="33"/>
  <c r="AI137" i="33"/>
  <c r="AU137" i="33"/>
  <c r="V135" i="33"/>
  <c r="AR136" i="33"/>
  <c r="K137" i="33"/>
  <c r="Y137" i="33"/>
  <c r="AK137" i="33"/>
  <c r="AZ135" i="33"/>
  <c r="AT136" i="33"/>
  <c r="L137" i="33"/>
  <c r="Z137" i="33"/>
  <c r="AL137" i="33"/>
  <c r="AX137" i="33"/>
  <c r="H138" i="33"/>
  <c r="G136" i="33"/>
  <c r="AW136" i="33"/>
  <c r="I136" i="33"/>
  <c r="AZ136" i="33"/>
  <c r="AB137" i="33"/>
  <c r="AN137" i="33"/>
  <c r="AZ137" i="33"/>
  <c r="R136" i="33"/>
  <c r="BA136" i="33"/>
  <c r="AC137" i="33"/>
  <c r="AO137" i="33"/>
  <c r="BA137" i="33"/>
  <c r="W136" i="33"/>
  <c r="BD136" i="33"/>
  <c r="R137" i="33"/>
  <c r="AD137" i="33"/>
  <c r="AP137" i="33"/>
  <c r="BB137" i="33"/>
  <c r="S293" i="11" s="1"/>
  <c r="AD136" i="33"/>
  <c r="D137" i="33"/>
  <c r="AF137" i="33"/>
  <c r="AR137" i="33"/>
  <c r="BD137" i="33"/>
  <c r="AG136" i="33"/>
  <c r="E137" i="33"/>
  <c r="AG137" i="33"/>
  <c r="AS137" i="33"/>
  <c r="C138" i="33"/>
  <c r="Y135" i="33"/>
  <c r="J136" i="33"/>
  <c r="AF136" i="33"/>
  <c r="AS136" i="33"/>
  <c r="AJ135" i="33"/>
  <c r="K136" i="33"/>
  <c r="AK135" i="33"/>
  <c r="L136" i="33"/>
  <c r="AH136" i="33"/>
  <c r="AU136" i="33"/>
  <c r="F137" i="33"/>
  <c r="AM133" i="33"/>
  <c r="AL135" i="33"/>
  <c r="AI136" i="33"/>
  <c r="AV136" i="33"/>
  <c r="G137" i="33"/>
  <c r="L134" i="33"/>
  <c r="AP135" i="33"/>
  <c r="AM134" i="33"/>
  <c r="AX135" i="33"/>
  <c r="AK136" i="33"/>
  <c r="AX136" i="33"/>
  <c r="AN134" i="33"/>
  <c r="AY135" i="33"/>
  <c r="V136" i="33"/>
  <c r="AL136" i="33"/>
  <c r="AY136" i="33"/>
  <c r="BC134" i="33"/>
  <c r="T290" i="11" s="1"/>
  <c r="BD135" i="33"/>
  <c r="X136" i="33"/>
  <c r="AN136" i="33"/>
  <c r="E136" i="33"/>
  <c r="Y136" i="33"/>
  <c r="AO136" i="33"/>
  <c r="BB136" i="33"/>
  <c r="S292" i="11" s="1"/>
  <c r="N137" i="33"/>
  <c r="AP133" i="33"/>
  <c r="AR133" i="33"/>
  <c r="AW133" i="33"/>
  <c r="AY134" i="33"/>
  <c r="W135" i="33"/>
  <c r="AN135" i="33"/>
  <c r="BA135" i="33"/>
  <c r="AZ134" i="33"/>
  <c r="X135" i="33"/>
  <c r="AO135" i="33"/>
  <c r="BB135" i="33"/>
  <c r="S291" i="11" s="1"/>
  <c r="N136" i="33"/>
  <c r="Z136" i="33"/>
  <c r="BD134" i="33"/>
  <c r="Z135" i="33"/>
  <c r="AR135" i="33"/>
  <c r="C136" i="33"/>
  <c r="AB136" i="33"/>
  <c r="H135" i="33"/>
  <c r="AD135" i="33"/>
  <c r="AS135" i="33"/>
  <c r="D136" i="33"/>
  <c r="AC136" i="33"/>
  <c r="X132" i="33"/>
  <c r="J135" i="33"/>
  <c r="AF135" i="33"/>
  <c r="AT135" i="33"/>
  <c r="K135" i="33"/>
  <c r="AG135" i="33"/>
  <c r="AU135" i="33"/>
  <c r="F136" i="33"/>
  <c r="AE136" i="33"/>
  <c r="AQ136" i="33"/>
  <c r="BC136" i="33"/>
  <c r="T292" i="11" s="1"/>
  <c r="M137" i="33"/>
  <c r="H133" i="33"/>
  <c r="AG134" i="33"/>
  <c r="M135" i="33"/>
  <c r="AH135" i="33"/>
  <c r="AV135" i="33"/>
  <c r="AG133" i="33"/>
  <c r="AI134" i="33"/>
  <c r="N135" i="33"/>
  <c r="AI135" i="33"/>
  <c r="AW135" i="33"/>
  <c r="H136" i="33"/>
  <c r="AT132" i="33"/>
  <c r="AQ133" i="33"/>
  <c r="AJ134" i="33"/>
  <c r="BA134" i="33"/>
  <c r="L135" i="33"/>
  <c r="AV132" i="33"/>
  <c r="M133" i="33"/>
  <c r="AX133" i="33"/>
  <c r="AO134" i="33"/>
  <c r="C135" i="33"/>
  <c r="AA135" i="33"/>
  <c r="AM135" i="33"/>
  <c r="R133" i="33"/>
  <c r="BA133" i="33"/>
  <c r="W134" i="33"/>
  <c r="AQ134" i="33"/>
  <c r="D135" i="33"/>
  <c r="AB135" i="33"/>
  <c r="AA133" i="33"/>
  <c r="BD133" i="33"/>
  <c r="X134" i="33"/>
  <c r="AR134" i="33"/>
  <c r="E135" i="33"/>
  <c r="AC135" i="33"/>
  <c r="AB133" i="33"/>
  <c r="C134" i="33"/>
  <c r="AA134" i="33"/>
  <c r="AS134" i="33"/>
  <c r="F135" i="33"/>
  <c r="R135" i="33"/>
  <c r="AC133" i="33"/>
  <c r="D134" i="33"/>
  <c r="AB134" i="33"/>
  <c r="AT134" i="33"/>
  <c r="G135" i="33"/>
  <c r="AE135" i="33"/>
  <c r="AQ135" i="33"/>
  <c r="BC135" i="33"/>
  <c r="T291" i="11" s="1"/>
  <c r="M136" i="33"/>
  <c r="V129" i="33"/>
  <c r="AR130" i="33"/>
  <c r="AJ133" i="33"/>
  <c r="I134" i="33"/>
  <c r="AF134" i="33"/>
  <c r="AV134" i="33"/>
  <c r="I135" i="33"/>
  <c r="AP127" i="33"/>
  <c r="L128" i="33"/>
  <c r="AD128" i="33"/>
  <c r="AZ128" i="33"/>
  <c r="K129" i="33"/>
  <c r="X129" i="33"/>
  <c r="AJ129" i="33"/>
  <c r="AV129" i="33"/>
  <c r="AQ127" i="33"/>
  <c r="M128" i="33"/>
  <c r="AJ128" i="33"/>
  <c r="BA128" i="33"/>
  <c r="L129" i="33"/>
  <c r="Y129" i="33"/>
  <c r="Z127" i="33"/>
  <c r="AY127" i="33"/>
  <c r="AM128" i="33"/>
  <c r="BD128" i="33"/>
  <c r="AB129" i="33"/>
  <c r="AN129" i="33"/>
  <c r="AX126" i="33"/>
  <c r="AA127" i="33"/>
  <c r="AZ127" i="33"/>
  <c r="AN128" i="33"/>
  <c r="C129" i="33"/>
  <c r="AC129" i="33"/>
  <c r="AD127" i="33"/>
  <c r="BC127" i="33"/>
  <c r="T283" i="11" s="1"/>
  <c r="Y128" i="33"/>
  <c r="AP128" i="33"/>
  <c r="F129" i="33"/>
  <c r="AE129" i="33"/>
  <c r="AQ129" i="33"/>
  <c r="BD127" i="33"/>
  <c r="Z128" i="33"/>
  <c r="AV128" i="33"/>
  <c r="G129" i="33"/>
  <c r="AF129" i="33"/>
  <c r="D121" i="33"/>
  <c r="AG125" i="33"/>
  <c r="AC126" i="33"/>
  <c r="J127" i="33"/>
  <c r="AL127" i="33"/>
  <c r="C128" i="33"/>
  <c r="AA128" i="33"/>
  <c r="E62" i="40"/>
  <c r="AC398" i="49"/>
  <c r="E478" i="49"/>
  <c r="BO319" i="49"/>
  <c r="E59" i="49"/>
  <c r="F309" i="49"/>
  <c r="BB248" i="49"/>
  <c r="BB359" i="49"/>
  <c r="F329" i="49"/>
  <c r="F148" i="49"/>
  <c r="J408" i="49"/>
  <c r="BO349" i="49"/>
  <c r="F349" i="49"/>
  <c r="AP239" i="49"/>
  <c r="BB119" i="49"/>
  <c r="AC69" i="49"/>
  <c r="BN379" i="49"/>
  <c r="J398" i="49"/>
  <c r="J99" i="49"/>
  <c r="J38" i="49"/>
  <c r="BN168" i="49"/>
  <c r="BB358" i="49"/>
  <c r="BO179" i="49"/>
  <c r="J179" i="49"/>
  <c r="AO299" i="49"/>
  <c r="BB468" i="49"/>
  <c r="AC138" i="49"/>
  <c r="E109" i="49"/>
  <c r="AP18" i="49"/>
  <c r="AC258" i="49"/>
  <c r="F388" i="49"/>
  <c r="J28" i="49"/>
  <c r="AC308" i="49"/>
  <c r="BN148" i="49"/>
  <c r="AC439" i="49"/>
  <c r="F49" i="49"/>
  <c r="BO338" i="49"/>
  <c r="BO178" i="49"/>
  <c r="AP319" i="49"/>
  <c r="AP8" i="49"/>
  <c r="BO458" i="49"/>
  <c r="BN228" i="49"/>
  <c r="F219" i="49"/>
  <c r="AO408" i="49"/>
  <c r="AC39" i="49"/>
  <c r="CA379" i="49"/>
  <c r="BN209" i="49"/>
  <c r="AP29" i="49"/>
  <c r="J318" i="49"/>
  <c r="BO219" i="49"/>
  <c r="AC389" i="49"/>
  <c r="CA239" i="49"/>
  <c r="BB348" i="49"/>
  <c r="CA438" i="49"/>
  <c r="BO48" i="49"/>
  <c r="BB489" i="49"/>
  <c r="AO188" i="49"/>
  <c r="CA39" i="49"/>
  <c r="BO18" i="49"/>
  <c r="BB9" i="49"/>
  <c r="J58" i="49"/>
  <c r="BN258" i="49"/>
  <c r="J218" i="49"/>
  <c r="AO349" i="49"/>
  <c r="AO169" i="49"/>
  <c r="F199" i="49"/>
  <c r="CA268" i="49"/>
  <c r="BN468" i="49"/>
  <c r="J279" i="49"/>
  <c r="BN118" i="49"/>
  <c r="BO59" i="49"/>
  <c r="BN329" i="49"/>
  <c r="E48" i="49"/>
  <c r="AP188" i="49"/>
  <c r="AO498" i="49"/>
  <c r="F38" i="49"/>
  <c r="E18" i="49"/>
  <c r="AP328" i="49"/>
  <c r="F88" i="49"/>
  <c r="F58" i="49"/>
  <c r="BN299" i="49"/>
  <c r="AC279" i="49"/>
  <c r="BO268" i="49"/>
  <c r="J48" i="49"/>
  <c r="J238" i="49"/>
  <c r="BN348" i="49"/>
  <c r="AP289" i="49"/>
  <c r="CA358" i="49"/>
  <c r="BB39" i="49"/>
  <c r="BO298" i="49"/>
  <c r="CA29" i="49"/>
  <c r="AO198" i="49"/>
  <c r="F218" i="49"/>
  <c r="CA258" i="49"/>
  <c r="E159" i="49"/>
  <c r="E499" i="49"/>
  <c r="J278" i="49"/>
  <c r="BO19" i="49"/>
  <c r="F89" i="49"/>
  <c r="AO499" i="49"/>
  <c r="AP279" i="49"/>
  <c r="BO499" i="49"/>
  <c r="AC388" i="49"/>
  <c r="E329" i="49"/>
  <c r="N449" i="49"/>
  <c r="F279" i="49"/>
  <c r="F189" i="49"/>
  <c r="AO168" i="49"/>
  <c r="AO268" i="49"/>
  <c r="F188" i="49"/>
  <c r="CA388" i="49"/>
  <c r="BO89" i="49"/>
  <c r="E179" i="49"/>
  <c r="F319" i="49"/>
  <c r="J349" i="49"/>
  <c r="J288" i="49"/>
  <c r="F248" i="49"/>
  <c r="AP338" i="49"/>
  <c r="BO99" i="49"/>
  <c r="AP179" i="49"/>
  <c r="E208" i="49"/>
  <c r="AC459" i="49"/>
  <c r="CA278" i="49"/>
  <c r="E238" i="49"/>
  <c r="F18" i="49"/>
  <c r="BN439" i="49"/>
  <c r="AP88" i="49"/>
  <c r="BB488" i="49"/>
  <c r="F208" i="49"/>
  <c r="CA169" i="49"/>
  <c r="AP318" i="49"/>
  <c r="F299" i="49"/>
  <c r="BB389" i="49"/>
  <c r="AP48" i="49"/>
  <c r="BN129" i="49"/>
  <c r="AP149" i="49"/>
  <c r="CA479" i="49"/>
  <c r="E129" i="49"/>
  <c r="AC219" i="49"/>
  <c r="AC329" i="49"/>
  <c r="BB59" i="49"/>
  <c r="AC208" i="49"/>
  <c r="BO249" i="49"/>
  <c r="AP219" i="49"/>
  <c r="F8" i="49"/>
  <c r="E408" i="49"/>
  <c r="AO458" i="49"/>
  <c r="BN358" i="49"/>
  <c r="AC438" i="49"/>
  <c r="AP119" i="49"/>
  <c r="E398" i="49"/>
  <c r="AP478" i="49"/>
  <c r="BO38" i="49"/>
  <c r="CA499" i="49"/>
  <c r="BB499" i="49"/>
  <c r="BB58" i="49"/>
  <c r="BO269" i="49"/>
  <c r="J89" i="49"/>
  <c r="J458" i="49"/>
  <c r="AC108" i="49"/>
  <c r="AO249" i="49"/>
  <c r="F498" i="49"/>
  <c r="AO189" i="49"/>
  <c r="BO128" i="49"/>
  <c r="E428" i="49"/>
  <c r="J338" i="49"/>
  <c r="F269" i="49"/>
  <c r="F298" i="49"/>
  <c r="BB429" i="49"/>
  <c r="AC449" i="49"/>
  <c r="CA78" i="49"/>
  <c r="BN39" i="49"/>
  <c r="BO429" i="49"/>
  <c r="E379" i="49"/>
  <c r="BN499" i="49"/>
  <c r="AC328" i="49"/>
  <c r="AC268" i="49"/>
  <c r="CA269" i="49"/>
  <c r="E349" i="49"/>
  <c r="CA389" i="49"/>
  <c r="CA408" i="49"/>
  <c r="BO148" i="49"/>
  <c r="BO98" i="49"/>
  <c r="AP28" i="49"/>
  <c r="AP438" i="49"/>
  <c r="AC448" i="49"/>
  <c r="AP238" i="49"/>
  <c r="BB419" i="49"/>
  <c r="J399" i="49"/>
  <c r="BN79" i="49"/>
  <c r="AO339" i="49"/>
  <c r="CA208" i="49"/>
  <c r="F179" i="49"/>
  <c r="BN49" i="49"/>
  <c r="J198" i="49"/>
  <c r="J459" i="49"/>
  <c r="E98" i="49"/>
  <c r="J449" i="49"/>
  <c r="BO489" i="49"/>
  <c r="AP349" i="49"/>
  <c r="BN298" i="49"/>
  <c r="BB329" i="49"/>
  <c r="AC48" i="49"/>
  <c r="BN289" i="49"/>
  <c r="F78" i="49"/>
  <c r="J268" i="49"/>
  <c r="AP79" i="49"/>
  <c r="BN388" i="49"/>
  <c r="BN149" i="49"/>
  <c r="F478" i="49"/>
  <c r="BO258" i="49"/>
  <c r="CA229" i="49"/>
  <c r="J169" i="49"/>
  <c r="F408" i="49"/>
  <c r="AO179" i="49"/>
  <c r="CA359" i="49"/>
  <c r="CA28" i="49"/>
  <c r="E128" i="49"/>
  <c r="BN48" i="49"/>
  <c r="BN158" i="49"/>
  <c r="AO248" i="49"/>
  <c r="CA179" i="49"/>
  <c r="BN138" i="49"/>
  <c r="BO8" i="49"/>
  <c r="AP109" i="49"/>
  <c r="AC309" i="49"/>
  <c r="AO419" i="49"/>
  <c r="AO338" i="49"/>
  <c r="F139" i="49"/>
  <c r="BO329" i="49"/>
  <c r="BB269" i="49"/>
  <c r="AO428" i="49"/>
  <c r="J329" i="49"/>
  <c r="AC238" i="49"/>
  <c r="E148" i="49"/>
  <c r="AP429" i="49"/>
  <c r="BO208" i="49"/>
  <c r="AC409" i="49"/>
  <c r="AP139" i="49"/>
  <c r="BO288" i="49"/>
  <c r="AO48" i="49"/>
  <c r="CA139" i="49"/>
  <c r="E368" i="49"/>
  <c r="J419" i="49"/>
  <c r="AC259" i="49"/>
  <c r="J418" i="49"/>
  <c r="BO389" i="49"/>
  <c r="J29" i="49"/>
  <c r="BN8" i="49"/>
  <c r="CA18" i="49"/>
  <c r="E199" i="49"/>
  <c r="J409" i="49"/>
  <c r="J429" i="49"/>
  <c r="AP19" i="49"/>
  <c r="J158" i="49"/>
  <c r="AO398" i="49"/>
  <c r="CA378" i="49"/>
  <c r="BN128" i="49"/>
  <c r="CA19" i="49"/>
  <c r="BO118" i="49"/>
  <c r="CA88" i="49"/>
  <c r="J209" i="49"/>
  <c r="AC228" i="49"/>
  <c r="AP129" i="49"/>
  <c r="AP78" i="49"/>
  <c r="F99" i="49"/>
  <c r="AO479" i="49"/>
  <c r="E288" i="49"/>
  <c r="BB308" i="49"/>
  <c r="E99" i="49"/>
  <c r="AO378" i="49"/>
  <c r="CA279" i="49"/>
  <c r="E168" i="49"/>
  <c r="AO78" i="49"/>
  <c r="BO308" i="49"/>
  <c r="J299" i="49"/>
  <c r="BN88" i="49"/>
  <c r="AC368" i="49"/>
  <c r="CA138" i="49"/>
  <c r="CA439" i="49"/>
  <c r="AC149" i="49"/>
  <c r="AO348" i="49"/>
  <c r="E468" i="49"/>
  <c r="BB198" i="49"/>
  <c r="AP329" i="49"/>
  <c r="AO489" i="49"/>
  <c r="CA199" i="49"/>
  <c r="AC8" i="49"/>
  <c r="BN239" i="49"/>
  <c r="AO298" i="49"/>
  <c r="F9" i="49"/>
  <c r="AO328" i="49"/>
  <c r="BN328" i="49"/>
  <c r="AO488" i="49"/>
  <c r="F328" i="49"/>
  <c r="E228" i="49"/>
  <c r="BO68" i="49"/>
  <c r="BB49" i="49"/>
  <c r="AP449" i="49"/>
  <c r="CA289" i="49"/>
  <c r="AC129" i="49"/>
  <c r="BO469" i="49"/>
  <c r="E138" i="49"/>
  <c r="BN179" i="49"/>
  <c r="AO79" i="49"/>
  <c r="E328" i="49"/>
  <c r="CA218" i="49"/>
  <c r="BB249" i="49"/>
  <c r="AC9" i="49"/>
  <c r="BB178" i="49"/>
  <c r="F338" i="49"/>
  <c r="AP98" i="49"/>
  <c r="BB78" i="49"/>
  <c r="CA449" i="49"/>
  <c r="CA489" i="49"/>
  <c r="CA308" i="49"/>
  <c r="F158" i="49"/>
  <c r="E319" i="49"/>
  <c r="CA99" i="49"/>
  <c r="BO438" i="49"/>
  <c r="E479" i="49"/>
  <c r="F268" i="49"/>
  <c r="AC418" i="49"/>
  <c r="J248" i="49"/>
  <c r="BN278" i="49"/>
  <c r="BB129" i="49"/>
  <c r="CA488" i="49"/>
  <c r="AC119" i="49"/>
  <c r="BB188" i="49"/>
  <c r="F289" i="49"/>
  <c r="AP308" i="49"/>
  <c r="E388" i="49"/>
  <c r="AO208" i="49"/>
  <c r="AO469" i="49"/>
  <c r="AC369" i="49"/>
  <c r="F468" i="49"/>
  <c r="CA328" i="49"/>
  <c r="CA288" i="49"/>
  <c r="BB218" i="49"/>
  <c r="AP69" i="49"/>
  <c r="AO259" i="49"/>
  <c r="BB118" i="49"/>
  <c r="AP309" i="49"/>
  <c r="J478" i="49"/>
  <c r="J269" i="49"/>
  <c r="AC469" i="49"/>
  <c r="AC419" i="49"/>
  <c r="CA428" i="49"/>
  <c r="AO39" i="49"/>
  <c r="AC198" i="49"/>
  <c r="AP268" i="49"/>
  <c r="BO339" i="49"/>
  <c r="J328" i="49"/>
  <c r="F348" i="49"/>
  <c r="BN448" i="49"/>
  <c r="J228" i="49"/>
  <c r="CA429" i="49"/>
  <c r="F149" i="49"/>
  <c r="BO418" i="49"/>
  <c r="AC349" i="49"/>
  <c r="AC339" i="49"/>
  <c r="BN218" i="49"/>
  <c r="BN9" i="49"/>
  <c r="F138" i="49"/>
  <c r="BB169" i="49"/>
  <c r="F198" i="49"/>
  <c r="CA188" i="49"/>
  <c r="BO149" i="49"/>
  <c r="J8" i="49"/>
  <c r="AC428" i="49"/>
  <c r="E369" i="49"/>
  <c r="J18" i="49"/>
  <c r="E278" i="49"/>
  <c r="AP368" i="49"/>
  <c r="AC49" i="49"/>
  <c r="J289" i="49"/>
  <c r="E248" i="49"/>
  <c r="CA38" i="49"/>
  <c r="CA329" i="49"/>
  <c r="BN398" i="49"/>
  <c r="J9" i="49"/>
  <c r="BO439" i="49"/>
  <c r="AC359" i="49"/>
  <c r="BO79" i="49"/>
  <c r="AP159" i="49"/>
  <c r="F209" i="49"/>
  <c r="CA419" i="49"/>
  <c r="CA448" i="49"/>
  <c r="AP168" i="49"/>
  <c r="CA459" i="49"/>
  <c r="AP288" i="49"/>
  <c r="F428" i="49"/>
  <c r="BN408" i="49"/>
  <c r="AC499" i="49"/>
  <c r="F39" i="49"/>
  <c r="BO399" i="49"/>
  <c r="BB19" i="49"/>
  <c r="AC58" i="49"/>
  <c r="BN369" i="49"/>
  <c r="AP58" i="49"/>
  <c r="F69" i="49"/>
  <c r="BB409" i="49"/>
  <c r="F169" i="49"/>
  <c r="J239" i="49"/>
  <c r="E188" i="49"/>
  <c r="J208" i="49"/>
  <c r="CA118" i="49"/>
  <c r="F28" i="49"/>
  <c r="AP459" i="49"/>
  <c r="BO39" i="49"/>
  <c r="BN489" i="49"/>
  <c r="BO139" i="49"/>
  <c r="AC358" i="49"/>
  <c r="E69" i="49"/>
  <c r="BB328" i="49"/>
  <c r="E298" i="49"/>
  <c r="E218" i="49"/>
  <c r="BB128" i="49"/>
  <c r="BB498" i="49"/>
  <c r="AC168" i="49"/>
  <c r="AO399" i="49"/>
  <c r="F419" i="49"/>
  <c r="BO88" i="49"/>
  <c r="BO78" i="49"/>
  <c r="CA478" i="49"/>
  <c r="J188" i="49"/>
  <c r="BN28" i="49"/>
  <c r="AC19" i="49"/>
  <c r="BN418" i="49"/>
  <c r="AO148" i="49"/>
  <c r="BB98" i="49"/>
  <c r="BO58" i="49"/>
  <c r="F429" i="49"/>
  <c r="BB219" i="49"/>
  <c r="AC199" i="49"/>
  <c r="AP158" i="49"/>
  <c r="BB289" i="49"/>
  <c r="E239" i="49"/>
  <c r="AP348" i="49"/>
  <c r="E279" i="49"/>
  <c r="J139" i="49"/>
  <c r="AP498" i="49"/>
  <c r="BB79" i="49"/>
  <c r="BB108" i="49"/>
  <c r="BN139" i="49"/>
  <c r="AC139" i="49"/>
  <c r="J178" i="49"/>
  <c r="BO359" i="49"/>
  <c r="F469" i="49"/>
  <c r="AC289" i="49"/>
  <c r="F438" i="49"/>
  <c r="AC89" i="49"/>
  <c r="BO239" i="49"/>
  <c r="BO309" i="49"/>
  <c r="BN368" i="49"/>
  <c r="BO388" i="49"/>
  <c r="E389" i="49"/>
  <c r="BO278" i="49"/>
  <c r="BB278" i="49"/>
  <c r="E38" i="49"/>
  <c r="BB469" i="49"/>
  <c r="E488" i="49"/>
  <c r="AO69" i="49"/>
  <c r="AO309" i="49"/>
  <c r="AO318" i="49"/>
  <c r="AC128" i="49"/>
  <c r="E269" i="49"/>
  <c r="E498" i="49"/>
  <c r="J109" i="49"/>
  <c r="BB279" i="49"/>
  <c r="BB319" i="49"/>
  <c r="AO159" i="49"/>
  <c r="BB38" i="49"/>
  <c r="CA68" i="49"/>
  <c r="BO29" i="49"/>
  <c r="J348" i="49"/>
  <c r="BB268" i="49"/>
  <c r="F369" i="49"/>
  <c r="F449" i="49"/>
  <c r="AO88" i="49"/>
  <c r="AC429" i="49"/>
  <c r="J98" i="49"/>
  <c r="E308" i="49"/>
  <c r="BN458" i="49"/>
  <c r="CA339" i="49"/>
  <c r="BO238" i="49"/>
  <c r="AO229" i="49"/>
  <c r="CA238" i="49"/>
  <c r="CA219" i="49"/>
  <c r="BN349" i="49"/>
  <c r="BO229" i="49"/>
  <c r="BN498" i="49"/>
  <c r="BB378" i="49"/>
  <c r="BB339" i="49"/>
  <c r="J448" i="49"/>
  <c r="BN389" i="49"/>
  <c r="E49" i="49"/>
  <c r="F318" i="49"/>
  <c r="BO379" i="49"/>
  <c r="BB208" i="49"/>
  <c r="AC468" i="49"/>
  <c r="AO68" i="49"/>
  <c r="E189" i="49"/>
  <c r="BO199" i="49"/>
  <c r="AC479" i="49"/>
  <c r="BO188" i="49"/>
  <c r="BB159" i="49"/>
  <c r="AO158" i="49"/>
  <c r="BO358" i="49"/>
  <c r="BB89" i="49"/>
  <c r="CA259" i="49"/>
  <c r="F108" i="49"/>
  <c r="BO449" i="49"/>
  <c r="AO49" i="49"/>
  <c r="AP369" i="49"/>
  <c r="J68" i="49"/>
  <c r="J488" i="49"/>
  <c r="BB438" i="49"/>
  <c r="F448" i="49"/>
  <c r="AO138" i="49"/>
  <c r="AC498" i="49"/>
  <c r="E68" i="49"/>
  <c r="J369" i="49"/>
  <c r="AO468" i="49"/>
  <c r="BO378" i="49"/>
  <c r="J368" i="49"/>
  <c r="F109" i="49"/>
  <c r="J128" i="49"/>
  <c r="BB88" i="49"/>
  <c r="AC379" i="49"/>
  <c r="J19" i="49"/>
  <c r="AC319" i="49"/>
  <c r="AP419" i="49"/>
  <c r="AP209" i="49"/>
  <c r="F398" i="49"/>
  <c r="AO38" i="49"/>
  <c r="AO109" i="49"/>
  <c r="AP489" i="49"/>
  <c r="E399" i="49"/>
  <c r="J319" i="49"/>
  <c r="AC158" i="49"/>
  <c r="F79" i="49"/>
  <c r="AP269" i="49"/>
  <c r="AC79" i="49"/>
  <c r="J259" i="49"/>
  <c r="AP118" i="49"/>
  <c r="AC18" i="49"/>
  <c r="F129" i="49"/>
  <c r="BN109" i="49"/>
  <c r="AC98" i="49"/>
  <c r="AO128" i="49"/>
  <c r="E108" i="49"/>
  <c r="E78" i="49"/>
  <c r="BN338" i="49"/>
  <c r="BB449" i="49"/>
  <c r="BB428" i="49"/>
  <c r="E469" i="49"/>
  <c r="BB439" i="49"/>
  <c r="AO149" i="49"/>
  <c r="BN159" i="49"/>
  <c r="BB239" i="49"/>
  <c r="AC29" i="49"/>
  <c r="AP249" i="49"/>
  <c r="AO18" i="49"/>
  <c r="BB398" i="49"/>
  <c r="J119" i="49"/>
  <c r="E118" i="49"/>
  <c r="AP458" i="49"/>
  <c r="J379" i="49"/>
  <c r="BO218" i="49"/>
  <c r="BO459" i="49"/>
  <c r="CA158" i="49"/>
  <c r="E489" i="49"/>
  <c r="AO139" i="49"/>
  <c r="AC209" i="49"/>
  <c r="E88" i="49"/>
  <c r="F459" i="49"/>
  <c r="BB148" i="49"/>
  <c r="AP169" i="49"/>
  <c r="BN438" i="49"/>
  <c r="F168" i="49"/>
  <c r="J148" i="49"/>
  <c r="BB299" i="49"/>
  <c r="F238" i="49"/>
  <c r="CA418" i="49"/>
  <c r="BN259" i="49"/>
  <c r="BN29" i="49"/>
  <c r="AP228" i="49"/>
  <c r="BB479" i="49"/>
  <c r="E448" i="49"/>
  <c r="F48" i="49"/>
  <c r="BO398" i="49"/>
  <c r="E418" i="49"/>
  <c r="BN89" i="49"/>
  <c r="BO289" i="49"/>
  <c r="J479" i="49"/>
  <c r="F128" i="49"/>
  <c r="AO418" i="49"/>
  <c r="AO58" i="49"/>
  <c r="CA368" i="49"/>
  <c r="BN119" i="49"/>
  <c r="CA159" i="49"/>
  <c r="CA319" i="49"/>
  <c r="BO119" i="49"/>
  <c r="BB99" i="49"/>
  <c r="CA69" i="49"/>
  <c r="BB228" i="49"/>
  <c r="AO388" i="49"/>
  <c r="AC249" i="49"/>
  <c r="J219" i="49"/>
  <c r="F499" i="49"/>
  <c r="AC148" i="49"/>
  <c r="CA468" i="49"/>
  <c r="BN248" i="49"/>
  <c r="BO478" i="49"/>
  <c r="J468" i="49"/>
  <c r="E339" i="49"/>
  <c r="AO8" i="49"/>
  <c r="AP199" i="49"/>
  <c r="E439" i="49"/>
  <c r="BO9" i="49"/>
  <c r="AC299" i="49"/>
  <c r="BB29" i="49"/>
  <c r="AC88" i="49"/>
  <c r="AO289" i="49"/>
  <c r="J69" i="49"/>
  <c r="AP208" i="49"/>
  <c r="J49" i="49"/>
  <c r="AP108" i="49"/>
  <c r="J358" i="49"/>
  <c r="J79" i="49"/>
  <c r="E229" i="49"/>
  <c r="F258" i="49"/>
  <c r="F359" i="49"/>
  <c r="AO258" i="49"/>
  <c r="AP59" i="49"/>
  <c r="AC109" i="49"/>
  <c r="AO119" i="49"/>
  <c r="CA79" i="49"/>
  <c r="F249" i="49"/>
  <c r="CA108" i="49"/>
  <c r="AP218" i="49"/>
  <c r="AP479" i="49"/>
  <c r="BB109" i="49"/>
  <c r="AO308" i="49"/>
  <c r="AO459" i="49"/>
  <c r="E449" i="49"/>
  <c r="E259" i="49"/>
  <c r="AC399" i="49"/>
  <c r="F29" i="49"/>
  <c r="BN249" i="49"/>
  <c r="AC188" i="49"/>
  <c r="BO368" i="49"/>
  <c r="E378" i="49"/>
  <c r="BO479" i="49"/>
  <c r="BN378" i="49"/>
  <c r="BB379" i="49"/>
  <c r="J118" i="49"/>
  <c r="CA409" i="49"/>
  <c r="AO358" i="49"/>
  <c r="F288" i="49"/>
  <c r="E139" i="49"/>
  <c r="AC169" i="49"/>
  <c r="J499" i="49"/>
  <c r="E178" i="49"/>
  <c r="J298" i="49"/>
  <c r="E359" i="49"/>
  <c r="CA399" i="49"/>
  <c r="AO129" i="49"/>
  <c r="AP379" i="49"/>
  <c r="F229" i="49"/>
  <c r="F278" i="49"/>
  <c r="BB458" i="49"/>
  <c r="AC348" i="49"/>
  <c r="F59" i="49"/>
  <c r="AP9" i="49"/>
  <c r="J59" i="49"/>
  <c r="BN288" i="49"/>
  <c r="CA349" i="49"/>
  <c r="J439" i="49"/>
  <c r="BN178" i="49"/>
  <c r="AP418" i="49"/>
  <c r="BO209" i="49"/>
  <c r="BO348" i="49"/>
  <c r="AP299" i="49"/>
  <c r="AP468" i="49"/>
  <c r="AC59" i="49"/>
  <c r="BB399" i="49"/>
  <c r="BN449" i="49"/>
  <c r="AC488" i="49"/>
  <c r="AC298" i="49"/>
  <c r="J138" i="49"/>
  <c r="E39" i="49"/>
  <c r="E29" i="49"/>
  <c r="F228" i="49"/>
  <c r="AC159" i="49"/>
  <c r="BN38" i="49"/>
  <c r="CA248" i="49"/>
  <c r="AP398" i="49"/>
  <c r="E268" i="49"/>
  <c r="AC218" i="49"/>
  <c r="BO168" i="49"/>
  <c r="AP128" i="49"/>
  <c r="BB18" i="49"/>
  <c r="BO468" i="49"/>
  <c r="AO19" i="49"/>
  <c r="BN58" i="49"/>
  <c r="AP409" i="49"/>
  <c r="BB48" i="49"/>
  <c r="BN429" i="49"/>
  <c r="CA59" i="49"/>
  <c r="CA309" i="49"/>
  <c r="BN279" i="49"/>
  <c r="CA498" i="49"/>
  <c r="AP259" i="49"/>
  <c r="J189" i="49"/>
  <c r="AP248" i="49"/>
  <c r="F178" i="49"/>
  <c r="BB349" i="49"/>
  <c r="CA189" i="49"/>
  <c r="BO448" i="49"/>
  <c r="E28" i="49"/>
  <c r="BN319" i="49"/>
  <c r="E169" i="49"/>
  <c r="F98" i="49"/>
  <c r="CA109" i="49"/>
  <c r="F118" i="49"/>
  <c r="E459" i="49"/>
  <c r="AP448" i="49"/>
  <c r="AC38" i="49"/>
  <c r="AP258" i="49"/>
  <c r="CA49" i="49"/>
  <c r="BN18" i="49"/>
  <c r="AO438" i="49"/>
  <c r="AP499" i="49"/>
  <c r="CA458" i="49"/>
  <c r="CA168" i="49"/>
  <c r="J249" i="49"/>
  <c r="AP399" i="49"/>
  <c r="J339" i="49"/>
  <c r="E19" i="49"/>
  <c r="BO129" i="49"/>
  <c r="F489" i="49"/>
  <c r="BO169" i="49"/>
  <c r="AO89" i="49"/>
  <c r="AP38" i="49"/>
  <c r="BB459" i="49"/>
  <c r="AC189" i="49"/>
  <c r="J498" i="49"/>
  <c r="BN428" i="49"/>
  <c r="E419" i="49"/>
  <c r="F458" i="49"/>
  <c r="BB199" i="49"/>
  <c r="J258" i="49"/>
  <c r="AO108" i="49"/>
  <c r="BB408" i="49"/>
  <c r="AC378" i="49"/>
  <c r="BO419" i="49"/>
  <c r="BB149" i="49"/>
  <c r="CA299" i="49"/>
  <c r="E79" i="49"/>
  <c r="BN359" i="49"/>
  <c r="BO328" i="49"/>
  <c r="J389" i="49"/>
  <c r="AO29" i="49"/>
  <c r="BN268" i="49"/>
  <c r="AC458" i="49"/>
  <c r="J39" i="49"/>
  <c r="AP388" i="49"/>
  <c r="F399" i="49"/>
  <c r="F479" i="49"/>
  <c r="E338" i="49"/>
  <c r="BO409" i="49"/>
  <c r="J359" i="49"/>
  <c r="AP408" i="49"/>
  <c r="AO389" i="49"/>
  <c r="AP49" i="49"/>
  <c r="BO299" i="49"/>
  <c r="BN69" i="49"/>
  <c r="AO359" i="49"/>
  <c r="CA398" i="49"/>
  <c r="F68" i="49"/>
  <c r="E198" i="49"/>
  <c r="AC68" i="49"/>
  <c r="AC248" i="49"/>
  <c r="E318" i="49"/>
  <c r="CA119" i="49"/>
  <c r="F239" i="49"/>
  <c r="AO178" i="49"/>
  <c r="AO368" i="49"/>
  <c r="BO498" i="49"/>
  <c r="J308" i="49"/>
  <c r="AC229" i="49"/>
  <c r="AC478" i="49"/>
  <c r="E289" i="49"/>
  <c r="BB168" i="49"/>
  <c r="CA209" i="49"/>
  <c r="CA48" i="49"/>
  <c r="CA298" i="49"/>
  <c r="AO228" i="49"/>
  <c r="BN59" i="49"/>
  <c r="E429" i="49"/>
  <c r="BN488" i="49"/>
  <c r="AC99" i="49"/>
  <c r="AO28" i="49"/>
  <c r="AO279" i="49"/>
  <c r="J159" i="49"/>
  <c r="F259" i="49"/>
  <c r="E358" i="49"/>
  <c r="AO218" i="49"/>
  <c r="BB288" i="49"/>
  <c r="AO319" i="49"/>
  <c r="CA58" i="49"/>
  <c r="BB209" i="49"/>
  <c r="J438" i="49"/>
  <c r="CA8" i="49"/>
  <c r="BN419" i="49"/>
  <c r="BN169" i="49"/>
  <c r="CA348" i="49"/>
  <c r="AP189" i="49"/>
  <c r="AC179" i="49"/>
  <c r="AP378" i="49"/>
  <c r="BN68" i="49"/>
  <c r="BB68" i="49"/>
  <c r="E438" i="49"/>
  <c r="J149" i="49"/>
  <c r="J388" i="49"/>
  <c r="E249" i="49"/>
  <c r="AP298" i="49"/>
  <c r="BB369" i="49"/>
  <c r="AP488" i="49"/>
  <c r="AO199" i="49"/>
  <c r="E119" i="49"/>
  <c r="BN78" i="49"/>
  <c r="J428" i="49"/>
  <c r="AP339" i="49"/>
  <c r="F378" i="49"/>
  <c r="CA318" i="49"/>
  <c r="BO49" i="49"/>
  <c r="AC239" i="49"/>
  <c r="J199" i="49"/>
  <c r="F339" i="49"/>
  <c r="AO269" i="49"/>
  <c r="BO109" i="49"/>
  <c r="AC408" i="49"/>
  <c r="BO198" i="49"/>
  <c r="AC288" i="49"/>
  <c r="F418" i="49"/>
  <c r="BN459" i="49"/>
  <c r="BO408" i="49"/>
  <c r="BO228" i="49"/>
  <c r="E219" i="49"/>
  <c r="BN238" i="49"/>
  <c r="BB139" i="49"/>
  <c r="AP198" i="49"/>
  <c r="AO9" i="49"/>
  <c r="AO239" i="49"/>
  <c r="AC178" i="49"/>
  <c r="AO238" i="49"/>
  <c r="F439" i="49"/>
  <c r="AP178" i="49"/>
  <c r="E309" i="49"/>
  <c r="BN339" i="49"/>
  <c r="BB448" i="49"/>
  <c r="AO278" i="49"/>
  <c r="BN199" i="49"/>
  <c r="BB179" i="49"/>
  <c r="BN198" i="49"/>
  <c r="BO28" i="49"/>
  <c r="AO429" i="49"/>
  <c r="BN478" i="49"/>
  <c r="AP39" i="49"/>
  <c r="BO279" i="49"/>
  <c r="AC489" i="49"/>
  <c r="BO318" i="49"/>
  <c r="F308" i="49"/>
  <c r="BN19" i="49"/>
  <c r="CA89" i="49"/>
  <c r="BN108" i="49"/>
  <c r="AO98" i="49"/>
  <c r="F368" i="49"/>
  <c r="F409" i="49"/>
  <c r="BB138" i="49"/>
  <c r="AP229" i="49"/>
  <c r="BB338" i="49"/>
  <c r="BO158" i="49"/>
  <c r="BN479" i="49"/>
  <c r="BN308" i="49"/>
  <c r="AP439" i="49"/>
  <c r="AO409" i="49"/>
  <c r="BO138" i="49"/>
  <c r="BN469" i="49"/>
  <c r="AP138" i="49"/>
  <c r="BN318" i="49"/>
  <c r="BN309" i="49"/>
  <c r="E458" i="49"/>
  <c r="CA128" i="49"/>
  <c r="BB8" i="49"/>
  <c r="BO369" i="49"/>
  <c r="BB318" i="49"/>
  <c r="E209" i="49"/>
  <c r="BO259" i="49"/>
  <c r="AC278" i="49"/>
  <c r="AP389" i="49"/>
  <c r="BB238" i="49"/>
  <c r="BN188" i="49"/>
  <c r="J129" i="49"/>
  <c r="E409" i="49"/>
  <c r="F119" i="49"/>
  <c r="CA149" i="49"/>
  <c r="AO478" i="49"/>
  <c r="BO108" i="49"/>
  <c r="BB418" i="49"/>
  <c r="J78" i="49"/>
  <c r="BB259" i="49"/>
  <c r="AO118" i="49"/>
  <c r="E348" i="49"/>
  <c r="AC78" i="49"/>
  <c r="AO439" i="49"/>
  <c r="BO428" i="49"/>
  <c r="BN229" i="49"/>
  <c r="J168" i="49"/>
  <c r="CA228" i="49"/>
  <c r="AC118" i="49"/>
  <c r="AP68" i="49"/>
  <c r="CA249" i="49"/>
  <c r="F159" i="49"/>
  <c r="AP148" i="49"/>
  <c r="E158" i="49"/>
  <c r="AO329" i="49"/>
  <c r="BN399" i="49"/>
  <c r="J469" i="49"/>
  <c r="CA338" i="49"/>
  <c r="BN99" i="49"/>
  <c r="AO369" i="49"/>
  <c r="AO209" i="49"/>
  <c r="E149" i="49"/>
  <c r="AP89" i="49"/>
  <c r="J108" i="49"/>
  <c r="J88" i="49"/>
  <c r="CA178" i="49"/>
  <c r="E258" i="49"/>
  <c r="AO288" i="49"/>
  <c r="J378" i="49"/>
  <c r="CA129" i="49"/>
  <c r="BO488" i="49"/>
  <c r="BN409" i="49"/>
  <c r="AC269" i="49"/>
  <c r="BB368" i="49"/>
  <c r="J229" i="49"/>
  <c r="CA198" i="49"/>
  <c r="BB158" i="49"/>
  <c r="BB309" i="49"/>
  <c r="CA369" i="49"/>
  <c r="CA9" i="49"/>
  <c r="CA469" i="49"/>
  <c r="AO449" i="49"/>
  <c r="BB69" i="49"/>
  <c r="F379" i="49"/>
  <c r="E299" i="49"/>
  <c r="CA98" i="49"/>
  <c r="AP99" i="49"/>
  <c r="AO219" i="49"/>
  <c r="AC338" i="49"/>
  <c r="BO159" i="49"/>
  <c r="BB478" i="49"/>
  <c r="AO379" i="49"/>
  <c r="J489" i="49"/>
  <c r="F389" i="49"/>
  <c r="AP359" i="49"/>
  <c r="BO248" i="49"/>
  <c r="BO189" i="49"/>
  <c r="CA148" i="49"/>
  <c r="F488" i="49"/>
  <c r="F358" i="49"/>
  <c r="BN219" i="49"/>
  <c r="BN98" i="49"/>
  <c r="AP358" i="49"/>
  <c r="BB28" i="49"/>
  <c r="BB388" i="49"/>
  <c r="BN208" i="49"/>
  <c r="AP278" i="49"/>
  <c r="BO69" i="49"/>
  <c r="AP469" i="49"/>
  <c r="AC28" i="49"/>
  <c r="BN269" i="49"/>
  <c r="AO448" i="49"/>
  <c r="BB258" i="49"/>
  <c r="AC318" i="49"/>
  <c r="F19" i="49"/>
  <c r="AO99" i="49"/>
  <c r="AO59" i="49"/>
  <c r="E89" i="49"/>
  <c r="BB189" i="49"/>
  <c r="E58" i="49"/>
  <c r="AP428" i="49"/>
  <c r="BB298" i="49"/>
  <c r="BB229" i="49"/>
  <c r="BN189" i="49"/>
  <c r="J309" i="49"/>
  <c r="X160" i="33" l="1"/>
  <c r="M161" i="33"/>
  <c r="AZ158" i="33"/>
  <c r="BD158" i="33"/>
  <c r="R157" i="33"/>
  <c r="G154" i="33"/>
  <c r="J156" i="33"/>
  <c r="AD155" i="33"/>
  <c r="AQ152" i="33"/>
  <c r="M153" i="33"/>
  <c r="Z159" i="33"/>
  <c r="AJ159" i="33"/>
  <c r="BB156" i="33"/>
  <c r="S312" i="11" s="1"/>
  <c r="Z160" i="33"/>
  <c r="AQ159" i="33"/>
  <c r="AS156" i="33"/>
  <c r="AM154" i="33"/>
  <c r="BA154" i="33"/>
  <c r="AE151" i="33"/>
  <c r="AB156" i="33"/>
  <c r="N147" i="33"/>
  <c r="AP161" i="33"/>
  <c r="AW157" i="33"/>
  <c r="K160" i="33"/>
  <c r="AN158" i="33"/>
  <c r="BD160" i="33"/>
  <c r="AG160" i="33"/>
  <c r="AG152" i="33"/>
  <c r="V158" i="33"/>
  <c r="L152" i="33"/>
  <c r="V155" i="33"/>
  <c r="BC159" i="33"/>
  <c r="T315" i="11" s="1"/>
  <c r="AC157" i="33"/>
  <c r="G160" i="33"/>
  <c r="AI156" i="33"/>
  <c r="BB154" i="33"/>
  <c r="S310" i="11" s="1"/>
  <c r="C156" i="33"/>
  <c r="AJ153" i="33"/>
  <c r="AT155" i="33"/>
  <c r="AD151" i="33"/>
  <c r="AY153" i="33"/>
  <c r="AF152" i="33"/>
  <c r="K158" i="33"/>
  <c r="I159" i="33"/>
  <c r="AE159" i="33"/>
  <c r="AL158" i="33"/>
  <c r="AY157" i="33"/>
  <c r="Y161" i="33"/>
  <c r="BC160" i="33"/>
  <c r="T316" i="11" s="1"/>
  <c r="C159" i="33"/>
  <c r="AI157" i="33"/>
  <c r="AE160" i="33"/>
  <c r="G158" i="33"/>
  <c r="AP157" i="33"/>
  <c r="I158" i="33"/>
  <c r="AB158" i="33"/>
  <c r="L154" i="33"/>
  <c r="AW153" i="33"/>
  <c r="BC152" i="33"/>
  <c r="T308" i="11" s="1"/>
  <c r="AG154" i="33"/>
  <c r="G156" i="33"/>
  <c r="AI150" i="33"/>
  <c r="AG156" i="33"/>
  <c r="AM159" i="33"/>
  <c r="AA158" i="33"/>
  <c r="AA155" i="33"/>
  <c r="C155" i="33"/>
  <c r="W152" i="33"/>
  <c r="R153" i="33"/>
  <c r="AQ156" i="33"/>
  <c r="Z157" i="33"/>
  <c r="X155" i="33"/>
  <c r="AN160" i="33"/>
  <c r="AB160" i="33"/>
  <c r="AP159" i="33"/>
  <c r="AV154" i="33"/>
  <c r="K155" i="33"/>
  <c r="C158" i="33"/>
  <c r="BC156" i="33"/>
  <c r="T312" i="11" s="1"/>
  <c r="BA156" i="33"/>
  <c r="BB157" i="33"/>
  <c r="S313" i="11" s="1"/>
  <c r="AH155" i="33"/>
  <c r="AS155" i="33"/>
  <c r="BD153" i="33"/>
  <c r="N153" i="33"/>
  <c r="H150" i="33"/>
  <c r="AD160" i="33"/>
  <c r="AT156" i="33"/>
  <c r="AW154" i="33"/>
  <c r="AO153" i="33"/>
  <c r="H156" i="33"/>
  <c r="C154" i="33"/>
  <c r="I157" i="33"/>
  <c r="AY152" i="33"/>
  <c r="N156" i="33"/>
  <c r="AM148" i="33"/>
  <c r="Y153" i="33"/>
  <c r="R154" i="33"/>
  <c r="BB159" i="33"/>
  <c r="S315" i="11" s="1"/>
  <c r="AR154" i="33"/>
  <c r="AB153" i="33"/>
  <c r="AG153" i="33"/>
  <c r="AP151" i="33"/>
  <c r="AH148" i="33"/>
  <c r="AC158" i="33"/>
  <c r="AS153" i="33"/>
  <c r="AH157" i="33"/>
  <c r="AA154" i="33"/>
  <c r="J158" i="33"/>
  <c r="W157" i="33"/>
  <c r="AJ155" i="33"/>
  <c r="AM157" i="33"/>
  <c r="E115" i="33"/>
  <c r="J150" i="33"/>
  <c r="AS159" i="33"/>
  <c r="AT150" i="33"/>
  <c r="AK155" i="33"/>
  <c r="I151" i="33"/>
  <c r="AS145" i="33"/>
  <c r="E158" i="33"/>
  <c r="AZ154" i="33"/>
  <c r="Z161" i="33"/>
  <c r="BA157" i="33"/>
  <c r="AN157" i="33"/>
  <c r="K156" i="33"/>
  <c r="AB155" i="33"/>
  <c r="L159" i="33"/>
  <c r="AD153" i="33"/>
  <c r="AY158" i="33"/>
  <c r="AP155" i="33"/>
  <c r="AC152" i="33"/>
  <c r="AX153" i="33"/>
  <c r="W154" i="33"/>
  <c r="AZ159" i="33"/>
  <c r="H154" i="33"/>
  <c r="AH154" i="33"/>
  <c r="AC153" i="33"/>
  <c r="AO152" i="33"/>
  <c r="V153" i="33"/>
  <c r="AR149" i="33"/>
  <c r="K271" i="11"/>
  <c r="C149" i="33"/>
  <c r="X158" i="33"/>
  <c r="AV157" i="33"/>
  <c r="BC153" i="33"/>
  <c r="T309" i="11" s="1"/>
  <c r="AB152" i="33"/>
  <c r="AX154" i="33"/>
  <c r="C150" i="33"/>
  <c r="L155" i="33"/>
  <c r="AR153" i="33"/>
  <c r="AF151" i="33"/>
  <c r="G155" i="33"/>
  <c r="H148" i="33"/>
  <c r="AT151" i="33"/>
  <c r="AS151" i="33"/>
  <c r="F154" i="33"/>
  <c r="BD148" i="33"/>
  <c r="AF154" i="33"/>
  <c r="M151" i="33"/>
  <c r="AI154" i="33"/>
  <c r="I152" i="33"/>
  <c r="E152" i="33"/>
  <c r="AW148" i="33"/>
  <c r="BB150" i="33"/>
  <c r="S306" i="11" s="1"/>
  <c r="H152" i="33"/>
  <c r="BC150" i="33"/>
  <c r="T306" i="11" s="1"/>
  <c r="AR152" i="33"/>
  <c r="AM149" i="33"/>
  <c r="AL147" i="33"/>
  <c r="Z145" i="33"/>
  <c r="F150" i="33"/>
  <c r="AV155" i="33"/>
  <c r="F155" i="33"/>
  <c r="AX156" i="33"/>
  <c r="AF153" i="33"/>
  <c r="AS157" i="33"/>
  <c r="AF156" i="33"/>
  <c r="AH156" i="33"/>
  <c r="AJ158" i="33"/>
  <c r="AF157" i="33"/>
  <c r="AQ158" i="33"/>
  <c r="J155" i="33"/>
  <c r="AI152" i="33"/>
  <c r="BD152" i="33"/>
  <c r="AE152" i="33"/>
  <c r="AO151" i="33"/>
  <c r="I156" i="33"/>
  <c r="Z147" i="33"/>
  <c r="Y146" i="33"/>
  <c r="BD156" i="33"/>
  <c r="AW156" i="33"/>
  <c r="R156" i="33"/>
  <c r="AN155" i="33"/>
  <c r="K154" i="33"/>
  <c r="Z156" i="33"/>
  <c r="AA157" i="33"/>
  <c r="M154" i="33"/>
  <c r="AZ156" i="33"/>
  <c r="W160" i="33"/>
  <c r="AQ155" i="33"/>
  <c r="AQ157" i="33"/>
  <c r="M156" i="33"/>
  <c r="AH152" i="33"/>
  <c r="AG157" i="33"/>
  <c r="BA151" i="33"/>
  <c r="BD157" i="33"/>
  <c r="AK151" i="33"/>
  <c r="AU153" i="33"/>
  <c r="J148" i="33"/>
  <c r="K148" i="33"/>
  <c r="AA149" i="33"/>
  <c r="AF146" i="33"/>
  <c r="AB146" i="33"/>
  <c r="BC151" i="33"/>
  <c r="T307" i="11" s="1"/>
  <c r="AR155" i="33"/>
  <c r="AO155" i="33"/>
  <c r="G157" i="33"/>
  <c r="K153" i="33"/>
  <c r="I153" i="33"/>
  <c r="H157" i="33"/>
  <c r="AL156" i="33"/>
  <c r="BC154" i="33"/>
  <c r="T310" i="11" s="1"/>
  <c r="AG150" i="33"/>
  <c r="Y152" i="33"/>
  <c r="K152" i="33"/>
  <c r="E155" i="33"/>
  <c r="AY147" i="33"/>
  <c r="AP160" i="33"/>
  <c r="R159" i="33"/>
  <c r="AD159" i="33"/>
  <c r="C152" i="33"/>
  <c r="AA159" i="33"/>
  <c r="AY155" i="33"/>
  <c r="BD155" i="33"/>
  <c r="AZ149" i="33"/>
  <c r="BC147" i="33"/>
  <c r="T303" i="11" s="1"/>
  <c r="M157" i="33"/>
  <c r="R155" i="33"/>
  <c r="V157" i="33"/>
  <c r="J154" i="33"/>
  <c r="AS152" i="33"/>
  <c r="AH153" i="33"/>
  <c r="H151" i="33"/>
  <c r="AY154" i="33"/>
  <c r="AJ152" i="33"/>
  <c r="AY148" i="33"/>
  <c r="AV149" i="33"/>
  <c r="BA147" i="33"/>
  <c r="Z153" i="33"/>
  <c r="G148" i="33"/>
  <c r="AX148" i="33"/>
  <c r="AH149" i="33"/>
  <c r="BD151" i="33"/>
  <c r="AS148" i="33"/>
  <c r="N151" i="33"/>
  <c r="AS147" i="33"/>
  <c r="M145" i="33"/>
  <c r="H146" i="33"/>
  <c r="AJ146" i="33"/>
  <c r="AW149" i="33"/>
  <c r="D148" i="33"/>
  <c r="G143" i="33"/>
  <c r="AO150" i="33"/>
  <c r="N145" i="33"/>
  <c r="AX146" i="33"/>
  <c r="AW152" i="33"/>
  <c r="AI148" i="33"/>
  <c r="D152" i="33"/>
  <c r="AR151" i="33"/>
  <c r="AM155" i="33"/>
  <c r="AU145" i="33"/>
  <c r="AT152" i="33"/>
  <c r="BC155" i="33"/>
  <c r="T311" i="11" s="1"/>
  <c r="AK150" i="33"/>
  <c r="J151" i="33"/>
  <c r="AM146" i="33"/>
  <c r="X152" i="33"/>
  <c r="BD147" i="33"/>
  <c r="AA150" i="33"/>
  <c r="J147" i="33"/>
  <c r="M155" i="33"/>
  <c r="C153" i="33"/>
  <c r="AE154" i="33"/>
  <c r="L156" i="33"/>
  <c r="AM151" i="33"/>
  <c r="D154" i="33"/>
  <c r="BB151" i="33"/>
  <c r="S307" i="11" s="1"/>
  <c r="AP153" i="33"/>
  <c r="AF155" i="33"/>
  <c r="AG155" i="33"/>
  <c r="AH151" i="33"/>
  <c r="Z154" i="33"/>
  <c r="BA150" i="33"/>
  <c r="AL148" i="33"/>
  <c r="BD149" i="33"/>
  <c r="C146" i="33"/>
  <c r="AC149" i="33"/>
  <c r="V147" i="33"/>
  <c r="AN148" i="33"/>
  <c r="M148" i="33"/>
  <c r="AZ151" i="33"/>
  <c r="AJ150" i="33"/>
  <c r="AG149" i="33"/>
  <c r="AO144" i="33"/>
  <c r="AW161" i="33"/>
  <c r="Y154" i="33"/>
  <c r="BA155" i="33"/>
  <c r="AI155" i="33"/>
  <c r="N158" i="33"/>
  <c r="AU151" i="33"/>
  <c r="AT153" i="33"/>
  <c r="AS150" i="33"/>
  <c r="AN153" i="33"/>
  <c r="AM152" i="33"/>
  <c r="D153" i="33"/>
  <c r="F153" i="33"/>
  <c r="H155" i="33"/>
  <c r="AN150" i="33"/>
  <c r="AC155" i="33"/>
  <c r="AZ148" i="33"/>
  <c r="H147" i="33"/>
  <c r="AJ151" i="33"/>
  <c r="AJ138" i="33"/>
  <c r="J152" i="33"/>
  <c r="BA149" i="33"/>
  <c r="N152" i="33"/>
  <c r="I150" i="33"/>
  <c r="BD154" i="33"/>
  <c r="AL153" i="33"/>
  <c r="K150" i="33"/>
  <c r="N155" i="33"/>
  <c r="AG146" i="33"/>
  <c r="J153" i="33"/>
  <c r="F151" i="33"/>
  <c r="I155" i="33"/>
  <c r="AZ145" i="33"/>
  <c r="AG142" i="33"/>
  <c r="K140" i="33"/>
  <c r="AN152" i="33"/>
  <c r="W153" i="33"/>
  <c r="J149" i="33"/>
  <c r="AP149" i="33"/>
  <c r="K151" i="33"/>
  <c r="AQ147" i="33"/>
  <c r="AA152" i="33"/>
  <c r="G153" i="33"/>
  <c r="G147" i="33"/>
  <c r="L151" i="33"/>
  <c r="V151" i="33"/>
  <c r="AC147" i="33"/>
  <c r="E149" i="33"/>
  <c r="AL149" i="33"/>
  <c r="AI146" i="33"/>
  <c r="Z149" i="33"/>
  <c r="AS149" i="33"/>
  <c r="AR143" i="33"/>
  <c r="AQ139" i="33"/>
  <c r="C147" i="33"/>
  <c r="AB154" i="33"/>
  <c r="AX152" i="33"/>
  <c r="M150" i="33"/>
  <c r="AR146" i="33"/>
  <c r="AD150" i="33"/>
  <c r="AR148" i="33"/>
  <c r="M146" i="33"/>
  <c r="D151" i="33"/>
  <c r="AF148" i="33"/>
  <c r="AV148" i="33"/>
  <c r="N146" i="33"/>
  <c r="AC151" i="33"/>
  <c r="AS146" i="33"/>
  <c r="AJ148" i="33"/>
  <c r="L146" i="33"/>
  <c r="AE148" i="33"/>
  <c r="L148" i="33"/>
  <c r="AH142" i="33"/>
  <c r="AM156" i="33"/>
  <c r="AQ151" i="33"/>
  <c r="V150" i="33"/>
  <c r="AK152" i="33"/>
  <c r="AU150" i="33"/>
  <c r="L153" i="33"/>
  <c r="AR157" i="33"/>
  <c r="Y148" i="33"/>
  <c r="R149" i="33"/>
  <c r="AE150" i="33"/>
  <c r="AF149" i="33"/>
  <c r="G149" i="33"/>
  <c r="AJ145" i="33"/>
  <c r="AU152" i="33"/>
  <c r="D150" i="33"/>
  <c r="AD145" i="33"/>
  <c r="AI153" i="33"/>
  <c r="F152" i="33"/>
  <c r="AW144" i="33"/>
  <c r="I143" i="33"/>
  <c r="W145" i="33"/>
  <c r="AV152" i="33"/>
  <c r="AF150" i="33"/>
  <c r="AA147" i="33"/>
  <c r="AS154" i="33"/>
  <c r="I149" i="33"/>
  <c r="AD152" i="33"/>
  <c r="AE149" i="33"/>
  <c r="X151" i="33"/>
  <c r="E147" i="33"/>
  <c r="AG151" i="33"/>
  <c r="Z151" i="33"/>
  <c r="AV150" i="33"/>
  <c r="W148" i="33"/>
  <c r="AL151" i="33"/>
  <c r="J146" i="33"/>
  <c r="AZ146" i="33"/>
  <c r="AX150" i="33"/>
  <c r="AO140" i="33"/>
  <c r="AQ153" i="33"/>
  <c r="E153" i="33"/>
  <c r="AW151" i="33"/>
  <c r="AL152" i="33"/>
  <c r="AP152" i="33"/>
  <c r="Z155" i="33"/>
  <c r="AT149" i="33"/>
  <c r="E150" i="33"/>
  <c r="AM147" i="33"/>
  <c r="AI145" i="33"/>
  <c r="W150" i="33"/>
  <c r="G150" i="33"/>
  <c r="AC145" i="33"/>
  <c r="AP147" i="33"/>
  <c r="AY149" i="33"/>
  <c r="AU148" i="33"/>
  <c r="F148" i="33"/>
  <c r="AQ141" i="33"/>
  <c r="AE140" i="33"/>
  <c r="AF142" i="33"/>
  <c r="AR139" i="33"/>
  <c r="E141" i="33"/>
  <c r="BC141" i="33"/>
  <c r="T297" i="11" s="1"/>
  <c r="M140" i="33"/>
  <c r="V143" i="33"/>
  <c r="AV137" i="33"/>
  <c r="AM150" i="33"/>
  <c r="BB152" i="33"/>
  <c r="S308" i="11" s="1"/>
  <c r="X153" i="33"/>
  <c r="N149" i="33"/>
  <c r="AP150" i="33"/>
  <c r="Y151" i="33"/>
  <c r="E154" i="33"/>
  <c r="M152" i="33"/>
  <c r="AY150" i="33"/>
  <c r="W151" i="33"/>
  <c r="R150" i="33"/>
  <c r="I148" i="33"/>
  <c r="AL146" i="33"/>
  <c r="AV153" i="33"/>
  <c r="AL150" i="33"/>
  <c r="AB151" i="33"/>
  <c r="K146" i="33"/>
  <c r="AI144" i="33"/>
  <c r="Y140" i="33"/>
  <c r="AN139" i="33"/>
  <c r="AW155" i="33"/>
  <c r="AA146" i="33"/>
  <c r="AD147" i="33"/>
  <c r="AV145" i="33"/>
  <c r="AN149" i="33"/>
  <c r="D149" i="33"/>
  <c r="BB145" i="33"/>
  <c r="S301" i="11" s="1"/>
  <c r="Z146" i="33"/>
  <c r="BC148" i="33"/>
  <c r="T304" i="11" s="1"/>
  <c r="C148" i="33"/>
  <c r="Z141" i="33"/>
  <c r="AX142" i="33"/>
  <c r="AI140" i="33"/>
  <c r="AK140" i="33"/>
  <c r="F145" i="33"/>
  <c r="AF138" i="33"/>
  <c r="BC138" i="33"/>
  <c r="T294" i="11" s="1"/>
  <c r="BC140" i="33"/>
  <c r="T296" i="11" s="1"/>
  <c r="AF139" i="33"/>
  <c r="J140" i="33"/>
  <c r="AP131" i="33"/>
  <c r="N150" i="33"/>
  <c r="X146" i="33"/>
  <c r="AB147" i="33"/>
  <c r="AN147" i="33"/>
  <c r="G151" i="33"/>
  <c r="AG148" i="33"/>
  <c r="H153" i="33"/>
  <c r="AY146" i="33"/>
  <c r="W147" i="33"/>
  <c r="AC150" i="33"/>
  <c r="H149" i="33"/>
  <c r="AD144" i="33"/>
  <c r="K147" i="33"/>
  <c r="AI143" i="33"/>
  <c r="L143" i="33"/>
  <c r="AK142" i="33"/>
  <c r="AM138" i="33"/>
  <c r="J130" i="33"/>
  <c r="L142" i="33"/>
  <c r="AZ139" i="33"/>
  <c r="AN132" i="33"/>
  <c r="AQ150" i="33"/>
  <c r="AX151" i="33"/>
  <c r="AQ149" i="33"/>
  <c r="AK154" i="33"/>
  <c r="Z148" i="33"/>
  <c r="BD145" i="33"/>
  <c r="AV146" i="33"/>
  <c r="M116" i="33"/>
  <c r="AW150" i="33"/>
  <c r="AR150" i="33"/>
  <c r="BA152" i="33"/>
  <c r="AI151" i="33"/>
  <c r="AT146" i="33"/>
  <c r="AG145" i="33"/>
  <c r="AD149" i="33"/>
  <c r="R148" i="33"/>
  <c r="X148" i="33"/>
  <c r="AT141" i="33"/>
  <c r="BB140" i="33"/>
  <c r="S296" i="11" s="1"/>
  <c r="X140" i="33"/>
  <c r="AW129" i="33"/>
  <c r="AI141" i="33"/>
  <c r="AH133" i="33"/>
  <c r="AO146" i="33"/>
  <c r="BC149" i="33"/>
  <c r="T305" i="11" s="1"/>
  <c r="AM139" i="33"/>
  <c r="AA138" i="33"/>
  <c r="AA141" i="33"/>
  <c r="AE139" i="33"/>
  <c r="AF124" i="33"/>
  <c r="AZ150" i="33"/>
  <c r="R152" i="33"/>
  <c r="BD150" i="33"/>
  <c r="G152" i="33"/>
  <c r="E151" i="33"/>
  <c r="AZ152" i="33"/>
  <c r="Z152" i="33"/>
  <c r="R147" i="33"/>
  <c r="V148" i="33"/>
  <c r="Y150" i="33"/>
  <c r="AV151" i="33"/>
  <c r="AX149" i="33"/>
  <c r="BA146" i="33"/>
  <c r="AT148" i="33"/>
  <c r="AU149" i="33"/>
  <c r="D147" i="33"/>
  <c r="V140" i="33"/>
  <c r="AU138" i="33"/>
  <c r="C140" i="33"/>
  <c r="AP141" i="33"/>
  <c r="AE124" i="33"/>
  <c r="AE126" i="33"/>
  <c r="Z132" i="33"/>
  <c r="AI130" i="33"/>
  <c r="AK130" i="33"/>
  <c r="W128" i="33"/>
  <c r="D128" i="33"/>
  <c r="AB128" i="33"/>
  <c r="N125" i="33"/>
  <c r="R151" i="33"/>
  <c r="X150" i="33"/>
  <c r="V145" i="33"/>
  <c r="AE146" i="33"/>
  <c r="AC148" i="33"/>
  <c r="Q219" i="51"/>
  <c r="Q220" i="51" s="1"/>
  <c r="V7" i="50" s="1"/>
  <c r="R140" i="33"/>
  <c r="W141" i="33"/>
  <c r="AP140" i="33"/>
  <c r="D140" i="33"/>
  <c r="D138" i="33"/>
  <c r="K139" i="33"/>
  <c r="AK146" i="33"/>
  <c r="D124" i="33"/>
  <c r="AX127" i="33"/>
  <c r="AU121" i="33"/>
  <c r="W146" i="33"/>
  <c r="AU146" i="33"/>
  <c r="AE144" i="33"/>
  <c r="M149" i="33"/>
  <c r="AP146" i="33"/>
  <c r="AT147" i="33"/>
  <c r="N140" i="33"/>
  <c r="AZ140" i="33"/>
  <c r="J141" i="33"/>
  <c r="Z140" i="33"/>
  <c r="AV139" i="33"/>
  <c r="AD139" i="33"/>
  <c r="V142" i="33"/>
  <c r="AS131" i="33"/>
  <c r="E132" i="33"/>
  <c r="AB120" i="33"/>
  <c r="AK148" i="33"/>
  <c r="AA148" i="33"/>
  <c r="D146" i="33"/>
  <c r="AF147" i="33"/>
  <c r="AH144" i="33"/>
  <c r="AA145" i="33"/>
  <c r="X149" i="33"/>
  <c r="BA145" i="33"/>
  <c r="AL140" i="33"/>
  <c r="AD140" i="33"/>
  <c r="AF141" i="33"/>
  <c r="AV142" i="33"/>
  <c r="AK138" i="33"/>
  <c r="AP138" i="33"/>
  <c r="AG140" i="33"/>
  <c r="AS127" i="33"/>
  <c r="Y132" i="33"/>
  <c r="AU119" i="33"/>
  <c r="AX147" i="33"/>
  <c r="AO145" i="33"/>
  <c r="W149" i="33"/>
  <c r="L150" i="33"/>
  <c r="H143" i="33"/>
  <c r="H145" i="33"/>
  <c r="AK147" i="33"/>
  <c r="D143" i="33"/>
  <c r="G139" i="33"/>
  <c r="AX140" i="33"/>
  <c r="AS140" i="33"/>
  <c r="AX141" i="33"/>
  <c r="AT138" i="33"/>
  <c r="R144" i="33"/>
  <c r="AV140" i="33"/>
  <c r="X131" i="33"/>
  <c r="L131" i="33"/>
  <c r="F121" i="33"/>
  <c r="AE155" i="33"/>
  <c r="BD146" i="33"/>
  <c r="BA148" i="33"/>
  <c r="AJ147" i="33"/>
  <c r="AO147" i="33"/>
  <c r="AB150" i="33"/>
  <c r="BB143" i="33"/>
  <c r="S299" i="11" s="1"/>
  <c r="L115" i="33"/>
  <c r="AJ140" i="33"/>
  <c r="Y139" i="33"/>
  <c r="AW139" i="33"/>
  <c r="H141" i="33"/>
  <c r="G142" i="33"/>
  <c r="BC133" i="33"/>
  <c r="T289" i="11" s="1"/>
  <c r="AX143" i="33"/>
  <c r="AC140" i="33"/>
  <c r="AE131" i="33"/>
  <c r="AB127" i="33"/>
  <c r="AM118" i="33"/>
  <c r="C151" i="33"/>
  <c r="AW146" i="33"/>
  <c r="L147" i="33"/>
  <c r="AR145" i="33"/>
  <c r="AR147" i="33"/>
  <c r="BB149" i="33"/>
  <c r="S305" i="11" s="1"/>
  <c r="AT144" i="33"/>
  <c r="AU144" i="33"/>
  <c r="V141" i="33"/>
  <c r="AG139" i="33"/>
  <c r="BA139" i="33"/>
  <c r="G140" i="33"/>
  <c r="AQ140" i="33"/>
  <c r="AR144" i="33"/>
  <c r="BB141" i="33"/>
  <c r="S297" i="11" s="1"/>
  <c r="AT139" i="33"/>
  <c r="E131" i="33"/>
  <c r="BB129" i="33"/>
  <c r="S285" i="11" s="1"/>
  <c r="AJ116" i="33"/>
  <c r="AO127" i="33"/>
  <c r="S158" i="51"/>
  <c r="AP116" i="33"/>
  <c r="R117" i="33"/>
  <c r="N158" i="51"/>
  <c r="AS120" i="33"/>
  <c r="AC121" i="33"/>
  <c r="N124" i="33"/>
  <c r="AT126" i="33"/>
  <c r="AY125" i="33"/>
  <c r="AZ126" i="33"/>
  <c r="Y133" i="33"/>
  <c r="H131" i="33"/>
  <c r="AK131" i="33"/>
  <c r="H129" i="33"/>
  <c r="C131" i="33"/>
  <c r="AF131" i="33"/>
  <c r="AG120" i="33"/>
  <c r="M122" i="33"/>
  <c r="AB123" i="33"/>
  <c r="AO117" i="33"/>
  <c r="AK119" i="33"/>
  <c r="AN123" i="33"/>
  <c r="AW127" i="33"/>
  <c r="AM132" i="33"/>
  <c r="W125" i="33"/>
  <c r="AB132" i="33"/>
  <c r="BA131" i="33"/>
  <c r="J132" i="33"/>
  <c r="K131" i="33"/>
  <c r="G130" i="33"/>
  <c r="F142" i="33"/>
  <c r="S163" i="51"/>
  <c r="AU120" i="33"/>
  <c r="AH119" i="33"/>
  <c r="V118" i="33"/>
  <c r="AE121" i="33"/>
  <c r="AZ138" i="33"/>
  <c r="AU129" i="33"/>
  <c r="AD129" i="33"/>
  <c r="AG132" i="33"/>
  <c r="AP132" i="33"/>
  <c r="Z130" i="33"/>
  <c r="AM131" i="33"/>
  <c r="AI129" i="33"/>
  <c r="D145" i="33"/>
  <c r="E144" i="33"/>
  <c r="O160" i="51"/>
  <c r="AC119" i="33"/>
  <c r="I119" i="33"/>
  <c r="AP121" i="33"/>
  <c r="AM120" i="33"/>
  <c r="V125" i="33"/>
  <c r="Y130" i="33"/>
  <c r="AA130" i="33"/>
  <c r="BD129" i="33"/>
  <c r="X125" i="33"/>
  <c r="D133" i="33"/>
  <c r="AF132" i="33"/>
  <c r="Y149" i="33"/>
  <c r="N119" i="33"/>
  <c r="AY121" i="33"/>
  <c r="AM116" i="33"/>
  <c r="AA123" i="33"/>
  <c r="AO120" i="33"/>
  <c r="F130" i="33"/>
  <c r="AM129" i="33"/>
  <c r="M130" i="33"/>
  <c r="AH120" i="33"/>
  <c r="AI124" i="33"/>
  <c r="AA126" i="33"/>
  <c r="AV133" i="33"/>
  <c r="H139" i="33"/>
  <c r="AF140" i="33"/>
  <c r="AA139" i="33"/>
  <c r="R162" i="51"/>
  <c r="H123" i="33"/>
  <c r="AW124" i="33"/>
  <c r="AX121" i="33"/>
  <c r="AT127" i="33"/>
  <c r="AY130" i="33"/>
  <c r="F126" i="33"/>
  <c r="R129" i="33"/>
  <c r="M127" i="33"/>
  <c r="W129" i="33"/>
  <c r="K127" i="33"/>
  <c r="F138" i="33"/>
  <c r="S161" i="51"/>
  <c r="J118" i="33"/>
  <c r="AL120" i="33"/>
  <c r="J119" i="33"/>
  <c r="AX128" i="33"/>
  <c r="AS126" i="33"/>
  <c r="J129" i="33"/>
  <c r="AN127" i="33"/>
  <c r="AR129" i="33"/>
  <c r="AW128" i="33"/>
  <c r="AY128" i="33"/>
  <c r="AC124" i="33"/>
  <c r="P159" i="51"/>
  <c r="Z116" i="33"/>
  <c r="C119" i="33"/>
  <c r="V119" i="33"/>
  <c r="K123" i="33"/>
  <c r="AV130" i="33"/>
  <c r="AM127" i="33"/>
  <c r="AA131" i="33"/>
  <c r="E126" i="33"/>
  <c r="AT130" i="33"/>
  <c r="AH130" i="33"/>
  <c r="AU130" i="33"/>
  <c r="AF126" i="33"/>
  <c r="G141" i="33"/>
  <c r="I118" i="33"/>
  <c r="AC117" i="33"/>
  <c r="K119" i="33"/>
  <c r="AF121" i="33"/>
  <c r="AA129" i="33"/>
  <c r="AN131" i="33"/>
  <c r="AI131" i="33"/>
  <c r="AQ131" i="33"/>
  <c r="BD131" i="33"/>
  <c r="C132" i="33"/>
  <c r="V130" i="33"/>
  <c r="Z119" i="33"/>
  <c r="AR118" i="33"/>
  <c r="H119" i="33"/>
  <c r="Q158" i="51"/>
  <c r="P155" i="51"/>
  <c r="R163" i="51"/>
  <c r="BA118" i="33"/>
  <c r="O161" i="51"/>
  <c r="J125" i="33"/>
  <c r="AM117" i="33"/>
  <c r="O162" i="51"/>
  <c r="BC117" i="33"/>
  <c r="T273" i="11" s="1"/>
  <c r="O151" i="51"/>
  <c r="Z124" i="33"/>
  <c r="BD123" i="33"/>
  <c r="AJ120" i="33"/>
  <c r="I117" i="33"/>
  <c r="BA117" i="33"/>
  <c r="AC380" i="49"/>
  <c r="AE378" i="49"/>
  <c r="AI378" i="49" s="1"/>
  <c r="AK378" i="49"/>
  <c r="AG378" i="49"/>
  <c r="AD378" i="49"/>
  <c r="AH378" i="49" s="1"/>
  <c r="AF378" i="49"/>
  <c r="AJ378" i="49" s="1"/>
  <c r="BJ359" i="49"/>
  <c r="BE359" i="49"/>
  <c r="BM359" i="49" s="1"/>
  <c r="BC359" i="49"/>
  <c r="BG359" i="49" s="1"/>
  <c r="BF359" i="49"/>
  <c r="BD359" i="49"/>
  <c r="AX58" i="49"/>
  <c r="AR58" i="49"/>
  <c r="AP60" i="49"/>
  <c r="AT58" i="49"/>
  <c r="AQ58" i="49"/>
  <c r="AY58" i="49" s="1"/>
  <c r="AS58" i="49"/>
  <c r="BA58" i="49" s="1"/>
  <c r="BN20" i="49"/>
  <c r="E410" i="49"/>
  <c r="AE19" i="49"/>
  <c r="AM19" i="49" s="1"/>
  <c r="AK19" i="49"/>
  <c r="AG19" i="49"/>
  <c r="AD19" i="49"/>
  <c r="AF19" i="49"/>
  <c r="AP100" i="49"/>
  <c r="AQ98" i="49"/>
  <c r="AY98" i="49" s="1"/>
  <c r="AR98" i="49"/>
  <c r="AZ98" i="49" s="1"/>
  <c r="AT98" i="49"/>
  <c r="AS98" i="49"/>
  <c r="AX98" i="49"/>
  <c r="AQ198" i="49"/>
  <c r="AP200" i="49"/>
  <c r="AP201" i="49" s="1"/>
  <c r="AT198" i="49"/>
  <c r="AS198" i="49"/>
  <c r="AR198" i="49"/>
  <c r="AV198" i="49" s="1"/>
  <c r="AX198" i="49"/>
  <c r="J440" i="49"/>
  <c r="L440" i="49" s="1"/>
  <c r="K438" i="49"/>
  <c r="L438" i="49"/>
  <c r="M438" i="49"/>
  <c r="J350" i="49"/>
  <c r="H96" i="33" s="1"/>
  <c r="L348" i="49"/>
  <c r="M348" i="49"/>
  <c r="K348" i="49"/>
  <c r="BN280" i="49"/>
  <c r="BN281" i="49" s="1"/>
  <c r="BF39" i="49"/>
  <c r="BE39" i="49"/>
  <c r="BM39" i="49" s="1"/>
  <c r="BC39" i="49"/>
  <c r="BK39" i="49" s="1"/>
  <c r="BJ39" i="49"/>
  <c r="BD39" i="49"/>
  <c r="E380" i="49"/>
  <c r="I42" i="51" s="1"/>
  <c r="J260" i="49"/>
  <c r="K258" i="49"/>
  <c r="M258" i="49"/>
  <c r="L258" i="49"/>
  <c r="BP259" i="49"/>
  <c r="BT259" i="49" s="1"/>
  <c r="BR259" i="49"/>
  <c r="BZ259" i="49" s="1"/>
  <c r="BS259" i="49"/>
  <c r="BQ259" i="49"/>
  <c r="BW259" i="49"/>
  <c r="BO100" i="49"/>
  <c r="BQ100" i="49" s="1"/>
  <c r="BS98" i="49"/>
  <c r="BQ98" i="49"/>
  <c r="BU98" i="49" s="1"/>
  <c r="BW98" i="49"/>
  <c r="BP98" i="49"/>
  <c r="BX98" i="49" s="1"/>
  <c r="BR98" i="49"/>
  <c r="H468" i="49"/>
  <c r="G468" i="49"/>
  <c r="I468" i="49"/>
  <c r="F470" i="49"/>
  <c r="F471" i="49" s="1"/>
  <c r="D55" i="33" s="1"/>
  <c r="BN500" i="49"/>
  <c r="CA120" i="49"/>
  <c r="AE181" i="51" s="1"/>
  <c r="BE129" i="49"/>
  <c r="BF129" i="49"/>
  <c r="BD129" i="49"/>
  <c r="BH129" i="49" s="1"/>
  <c r="BC129" i="49"/>
  <c r="BJ129" i="49"/>
  <c r="AO370" i="49"/>
  <c r="J60" i="49"/>
  <c r="K58" i="49"/>
  <c r="M58" i="49"/>
  <c r="L58" i="49"/>
  <c r="J180" i="49"/>
  <c r="L180" i="49" s="1"/>
  <c r="M178" i="49"/>
  <c r="K178" i="49"/>
  <c r="L178" i="49"/>
  <c r="AQ478" i="49"/>
  <c r="AU478" i="49" s="1"/>
  <c r="AS478" i="49"/>
  <c r="AW478" i="49" s="1"/>
  <c r="AR478" i="49"/>
  <c r="AT478" i="49"/>
  <c r="AP480" i="49"/>
  <c r="AX478" i="49"/>
  <c r="BR268" i="49"/>
  <c r="BZ268" i="49" s="1"/>
  <c r="BO270" i="49"/>
  <c r="BW268" i="49"/>
  <c r="BP268" i="49"/>
  <c r="BX268" i="49" s="1"/>
  <c r="BQ268" i="49"/>
  <c r="BS268" i="49"/>
  <c r="AQ289" i="49"/>
  <c r="AY289" i="49" s="1"/>
  <c r="AT289" i="49"/>
  <c r="AX289" i="49"/>
  <c r="AS289" i="49"/>
  <c r="AR289" i="49"/>
  <c r="BE489" i="49"/>
  <c r="BM489" i="49" s="1"/>
  <c r="BD489" i="49"/>
  <c r="BH489" i="49" s="1"/>
  <c r="BJ489" i="49"/>
  <c r="BC489" i="49"/>
  <c r="BF489" i="49"/>
  <c r="G308" i="49"/>
  <c r="H308" i="49"/>
  <c r="F310" i="49"/>
  <c r="T35" i="51" s="1"/>
  <c r="I308" i="49"/>
  <c r="BO30" i="49"/>
  <c r="BP30" i="49" s="1"/>
  <c r="BP28" i="49"/>
  <c r="BT28" i="49" s="1"/>
  <c r="BR28" i="49"/>
  <c r="BW28" i="49"/>
  <c r="BS28" i="49"/>
  <c r="BQ28" i="49"/>
  <c r="BU28" i="49" s="1"/>
  <c r="AS399" i="49"/>
  <c r="BA399" i="49" s="1"/>
  <c r="AR399" i="49"/>
  <c r="AV399" i="49" s="1"/>
  <c r="AT399" i="49"/>
  <c r="AQ399" i="49"/>
  <c r="AX399" i="49"/>
  <c r="G429" i="49"/>
  <c r="H429" i="49"/>
  <c r="I429" i="49"/>
  <c r="AO100" i="49"/>
  <c r="L338" i="49"/>
  <c r="M338" i="49"/>
  <c r="K338" i="49"/>
  <c r="J340" i="49"/>
  <c r="J341" i="49" s="1"/>
  <c r="M341" i="49" s="1"/>
  <c r="H168" i="49"/>
  <c r="I168" i="49"/>
  <c r="G168" i="49"/>
  <c r="F170" i="49"/>
  <c r="T21" i="51" s="1"/>
  <c r="G249" i="49"/>
  <c r="H249" i="49"/>
  <c r="I249" i="49"/>
  <c r="BJ239" i="49"/>
  <c r="BF239" i="49"/>
  <c r="BE239" i="49"/>
  <c r="BD239" i="49"/>
  <c r="BH239" i="49" s="1"/>
  <c r="BC239" i="49"/>
  <c r="BG239" i="49" s="1"/>
  <c r="AK229" i="49"/>
  <c r="AE229" i="49"/>
  <c r="AG229" i="49"/>
  <c r="AD229" i="49"/>
  <c r="AL229" i="49" s="1"/>
  <c r="AF229" i="49"/>
  <c r="AO180" i="49"/>
  <c r="BS339" i="49"/>
  <c r="BR339" i="49"/>
  <c r="BP339" i="49"/>
  <c r="BT339" i="49" s="1"/>
  <c r="BW339" i="49"/>
  <c r="BQ339" i="49"/>
  <c r="BU339" i="49" s="1"/>
  <c r="AQ79" i="49"/>
  <c r="AX79" i="49"/>
  <c r="AT79" i="49"/>
  <c r="AR79" i="49"/>
  <c r="AS79" i="49"/>
  <c r="AW79" i="49" s="1"/>
  <c r="BP389" i="49"/>
  <c r="BR389" i="49"/>
  <c r="BW389" i="49"/>
  <c r="BQ389" i="49"/>
  <c r="BS389" i="49"/>
  <c r="AC260" i="49"/>
  <c r="I85" i="51" s="1"/>
  <c r="AE258" i="49"/>
  <c r="AK258" i="49"/>
  <c r="AD258" i="49"/>
  <c r="AL258" i="49" s="1"/>
  <c r="AF258" i="49"/>
  <c r="AJ258" i="49" s="1"/>
  <c r="AG258" i="49"/>
  <c r="G248" i="49"/>
  <c r="H248" i="49"/>
  <c r="I248" i="49"/>
  <c r="F250" i="49"/>
  <c r="BN10" i="49"/>
  <c r="E150" i="49"/>
  <c r="I19" i="51" s="1"/>
  <c r="AO220" i="49"/>
  <c r="I191" i="51" s="1"/>
  <c r="BO220" i="49"/>
  <c r="BQ218" i="49"/>
  <c r="BU218" i="49" s="1"/>
  <c r="BW218" i="49"/>
  <c r="BP218" i="49"/>
  <c r="BX218" i="49" s="1"/>
  <c r="BR218" i="49"/>
  <c r="BS218" i="49"/>
  <c r="BN430" i="49"/>
  <c r="BS139" i="49"/>
  <c r="BR139" i="49"/>
  <c r="BP139" i="49"/>
  <c r="BW139" i="49"/>
  <c r="BQ139" i="49"/>
  <c r="BU139" i="49" s="1"/>
  <c r="CA280" i="49"/>
  <c r="BN30" i="49"/>
  <c r="AT239" i="49"/>
  <c r="AS239" i="49"/>
  <c r="AX239" i="49"/>
  <c r="AR239" i="49"/>
  <c r="AV239" i="49" s="1"/>
  <c r="AQ239" i="49"/>
  <c r="AY239" i="49" s="1"/>
  <c r="AG499" i="49"/>
  <c r="AE499" i="49"/>
  <c r="AM499" i="49" s="1"/>
  <c r="AD499" i="49"/>
  <c r="AF499" i="49"/>
  <c r="AN499" i="49" s="1"/>
  <c r="AK499" i="49"/>
  <c r="BN200" i="49"/>
  <c r="L109" i="49"/>
  <c r="K109" i="49"/>
  <c r="M109" i="49"/>
  <c r="E460" i="49"/>
  <c r="BQ9" i="49"/>
  <c r="BU9" i="49" s="1"/>
  <c r="BS9" i="49"/>
  <c r="BP9" i="49"/>
  <c r="BR9" i="49"/>
  <c r="BW9" i="49"/>
  <c r="BO150" i="49"/>
  <c r="BP148" i="49"/>
  <c r="BR148" i="49"/>
  <c r="BS148" i="49"/>
  <c r="BQ148" i="49"/>
  <c r="BW148" i="49"/>
  <c r="J300" i="49"/>
  <c r="L298" i="49"/>
  <c r="M298" i="49"/>
  <c r="K298" i="49"/>
  <c r="I58" i="49"/>
  <c r="G58" i="49"/>
  <c r="F60" i="49"/>
  <c r="T10" i="51" s="1"/>
  <c r="H58" i="49"/>
  <c r="BS279" i="49"/>
  <c r="BQ279" i="49"/>
  <c r="BU279" i="49" s="1"/>
  <c r="BW279" i="49"/>
  <c r="BP279" i="49"/>
  <c r="BX279" i="49" s="1"/>
  <c r="BR279" i="49"/>
  <c r="E470" i="49"/>
  <c r="E471" i="49" s="1"/>
  <c r="C55" i="33" s="1"/>
  <c r="BP229" i="49"/>
  <c r="BW229" i="49"/>
  <c r="BR229" i="49"/>
  <c r="BS229" i="49"/>
  <c r="BQ229" i="49"/>
  <c r="BY229" i="49" s="1"/>
  <c r="CA60" i="49"/>
  <c r="AE175" i="51" s="1"/>
  <c r="E330" i="49"/>
  <c r="I338" i="49"/>
  <c r="F340" i="49"/>
  <c r="G338" i="49"/>
  <c r="H338" i="49"/>
  <c r="G239" i="49"/>
  <c r="H239" i="49"/>
  <c r="I239" i="49"/>
  <c r="J310" i="49"/>
  <c r="K308" i="49"/>
  <c r="M308" i="49"/>
  <c r="L308" i="49"/>
  <c r="AK438" i="49"/>
  <c r="AD438" i="49"/>
  <c r="AL438" i="49" s="1"/>
  <c r="AE438" i="49"/>
  <c r="AG438" i="49"/>
  <c r="AF438" i="49"/>
  <c r="AN438" i="49" s="1"/>
  <c r="AC440" i="49"/>
  <c r="AF440" i="49" s="1"/>
  <c r="AJ440" i="49" s="1"/>
  <c r="BQ359" i="49"/>
  <c r="BW359" i="49"/>
  <c r="BS359" i="49"/>
  <c r="BR359" i="49"/>
  <c r="BP359" i="49"/>
  <c r="BT359" i="49" s="1"/>
  <c r="BE439" i="49"/>
  <c r="BI439" i="49" s="1"/>
  <c r="BF439" i="49"/>
  <c r="BJ439" i="49"/>
  <c r="BD439" i="49"/>
  <c r="BL439" i="49" s="1"/>
  <c r="BC439" i="49"/>
  <c r="BW19" i="49"/>
  <c r="BP19" i="49"/>
  <c r="BT19" i="49" s="1"/>
  <c r="BQ19" i="49"/>
  <c r="BS19" i="49"/>
  <c r="BR19" i="49"/>
  <c r="AR129" i="49"/>
  <c r="AX129" i="49"/>
  <c r="AS129" i="49"/>
  <c r="BA129" i="49" s="1"/>
  <c r="AQ129" i="49"/>
  <c r="AY129" i="49" s="1"/>
  <c r="AT129" i="49"/>
  <c r="L79" i="49"/>
  <c r="K79" i="49"/>
  <c r="M79" i="49"/>
  <c r="BB320" i="49"/>
  <c r="T91" i="51" s="1"/>
  <c r="BE318" i="49"/>
  <c r="BJ318" i="49"/>
  <c r="BD318" i="49"/>
  <c r="BF318" i="49"/>
  <c r="BC318" i="49"/>
  <c r="BK318" i="49" s="1"/>
  <c r="O449" i="49"/>
  <c r="P449" i="49"/>
  <c r="BR198" i="49"/>
  <c r="BZ198" i="49" s="1"/>
  <c r="BO200" i="49"/>
  <c r="BP198" i="49"/>
  <c r="BS198" i="49"/>
  <c r="BQ198" i="49"/>
  <c r="BU198" i="49" s="1"/>
  <c r="BW198" i="49"/>
  <c r="CA170" i="49"/>
  <c r="J450" i="49"/>
  <c r="K448" i="49"/>
  <c r="L448" i="49"/>
  <c r="M448" i="49"/>
  <c r="AS298" i="49"/>
  <c r="BA298" i="49" s="1"/>
  <c r="AX298" i="49"/>
  <c r="AT298" i="49"/>
  <c r="AP300" i="49"/>
  <c r="AQ298" i="49"/>
  <c r="AR298" i="49"/>
  <c r="AZ298" i="49" s="1"/>
  <c r="CA300" i="49"/>
  <c r="AE199" i="51" s="1"/>
  <c r="K329" i="49"/>
  <c r="M329" i="49"/>
  <c r="L329" i="49"/>
  <c r="CA450" i="49"/>
  <c r="BD106" i="33" s="1"/>
  <c r="BO390" i="49"/>
  <c r="AE98" i="51" s="1"/>
  <c r="BS388" i="49"/>
  <c r="BR388" i="49"/>
  <c r="BQ388" i="49"/>
  <c r="BU388" i="49" s="1"/>
  <c r="BW388" i="49"/>
  <c r="BP388" i="49"/>
  <c r="AO390" i="49"/>
  <c r="I208" i="51" s="1"/>
  <c r="AO140" i="49"/>
  <c r="K49" i="49"/>
  <c r="L49" i="49"/>
  <c r="M49" i="49"/>
  <c r="AF349" i="49"/>
  <c r="AN349" i="49" s="1"/>
  <c r="AG349" i="49"/>
  <c r="AE349" i="49"/>
  <c r="AD349" i="49"/>
  <c r="AK349" i="49"/>
  <c r="BE269" i="49"/>
  <c r="BD269" i="49"/>
  <c r="BC269" i="49"/>
  <c r="BG269" i="49" s="1"/>
  <c r="BJ269" i="49"/>
  <c r="BF269" i="49"/>
  <c r="AO320" i="49"/>
  <c r="AR59" i="49"/>
  <c r="AS59" i="49"/>
  <c r="AW59" i="49" s="1"/>
  <c r="AQ59" i="49"/>
  <c r="AY59" i="49" s="1"/>
  <c r="AT59" i="49"/>
  <c r="AX59" i="49"/>
  <c r="AG39" i="49"/>
  <c r="AK39" i="49"/>
  <c r="AD39" i="49"/>
  <c r="AF39" i="49"/>
  <c r="AJ39" i="49" s="1"/>
  <c r="AE39" i="49"/>
  <c r="H349" i="49"/>
  <c r="G349" i="49"/>
  <c r="I349" i="49"/>
  <c r="M429" i="49"/>
  <c r="L429" i="49"/>
  <c r="K429" i="49"/>
  <c r="AF479" i="49"/>
  <c r="AE479" i="49"/>
  <c r="AD479" i="49"/>
  <c r="AK479" i="49"/>
  <c r="AG479" i="49"/>
  <c r="CA360" i="49"/>
  <c r="M39" i="49"/>
  <c r="L39" i="49"/>
  <c r="K39" i="49"/>
  <c r="F150" i="49"/>
  <c r="T19" i="51" s="1"/>
  <c r="I148" i="49"/>
  <c r="H148" i="49"/>
  <c r="G148" i="49"/>
  <c r="AO200" i="49"/>
  <c r="AD99" i="49"/>
  <c r="AK99" i="49"/>
  <c r="AE99" i="49"/>
  <c r="AM99" i="49" s="1"/>
  <c r="AG99" i="49"/>
  <c r="AF99" i="49"/>
  <c r="AJ99" i="49" s="1"/>
  <c r="AP20" i="49"/>
  <c r="AS18" i="49"/>
  <c r="AT18" i="49"/>
  <c r="AR18" i="49"/>
  <c r="AZ18" i="49" s="1"/>
  <c r="AX18" i="49"/>
  <c r="AQ18" i="49"/>
  <c r="AY18" i="49" s="1"/>
  <c r="AO480" i="49"/>
  <c r="BJ268" i="49"/>
  <c r="BF268" i="49"/>
  <c r="BC268" i="49"/>
  <c r="BK268" i="49" s="1"/>
  <c r="BD268" i="49"/>
  <c r="BE268" i="49"/>
  <c r="BB270" i="49"/>
  <c r="BC270" i="49" s="1"/>
  <c r="L339" i="49"/>
  <c r="M339" i="49"/>
  <c r="K339" i="49"/>
  <c r="AO90" i="49"/>
  <c r="BQ349" i="49"/>
  <c r="BS349" i="49"/>
  <c r="BW349" i="49"/>
  <c r="BP349" i="49"/>
  <c r="BR349" i="49"/>
  <c r="BZ349" i="49" s="1"/>
  <c r="F460" i="49"/>
  <c r="F461" i="49" s="1"/>
  <c r="G461" i="49" s="1"/>
  <c r="E54" i="33" s="1"/>
  <c r="H458" i="49"/>
  <c r="G458" i="49"/>
  <c r="I458" i="49"/>
  <c r="E360" i="49"/>
  <c r="E361" i="49" s="1"/>
  <c r="J40" i="51" s="1"/>
  <c r="E310" i="49"/>
  <c r="I35" i="51" s="1"/>
  <c r="BB480" i="49"/>
  <c r="BF478" i="49"/>
  <c r="BE478" i="49"/>
  <c r="BC478" i="49"/>
  <c r="BJ478" i="49"/>
  <c r="BD478" i="49"/>
  <c r="BH478" i="49" s="1"/>
  <c r="AP380" i="49"/>
  <c r="AT378" i="49"/>
  <c r="AS378" i="49"/>
  <c r="BA378" i="49" s="1"/>
  <c r="AQ378" i="49"/>
  <c r="AR378" i="49"/>
  <c r="AV378" i="49" s="1"/>
  <c r="AX378" i="49"/>
  <c r="AC130" i="49"/>
  <c r="AE128" i="49"/>
  <c r="AD128" i="49"/>
  <c r="AF128" i="49"/>
  <c r="AG128" i="49"/>
  <c r="AK128" i="49"/>
  <c r="AE169" i="49"/>
  <c r="AG169" i="49"/>
  <c r="AD169" i="49"/>
  <c r="AK169" i="49"/>
  <c r="AF169" i="49"/>
  <c r="AJ169" i="49" s="1"/>
  <c r="BC248" i="49"/>
  <c r="BK248" i="49" s="1"/>
  <c r="BF248" i="49"/>
  <c r="BD248" i="49"/>
  <c r="BH248" i="49" s="1"/>
  <c r="BJ248" i="49"/>
  <c r="BE248" i="49"/>
  <c r="BB250" i="49"/>
  <c r="AP30" i="49"/>
  <c r="AP31" i="49" s="1"/>
  <c r="AQ31" i="49" s="1"/>
  <c r="AY31" i="49" s="1"/>
  <c r="AQ28" i="49"/>
  <c r="AX28" i="49"/>
  <c r="AR28" i="49"/>
  <c r="AV28" i="49" s="1"/>
  <c r="AS28" i="49"/>
  <c r="AT28" i="49"/>
  <c r="AS49" i="49"/>
  <c r="AW49" i="49" s="1"/>
  <c r="AX49" i="49"/>
  <c r="AQ49" i="49"/>
  <c r="AT49" i="49"/>
  <c r="AR49" i="49"/>
  <c r="F120" i="49"/>
  <c r="D73" i="33" s="1"/>
  <c r="I118" i="49"/>
  <c r="G118" i="49"/>
  <c r="H118" i="49"/>
  <c r="BP498" i="49"/>
  <c r="BR498" i="49"/>
  <c r="BQ498" i="49"/>
  <c r="BU498" i="49" s="1"/>
  <c r="BW498" i="49"/>
  <c r="BS498" i="49"/>
  <c r="BO500" i="49"/>
  <c r="AO230" i="49"/>
  <c r="AX419" i="49"/>
  <c r="AQ419" i="49"/>
  <c r="AR419" i="49"/>
  <c r="AZ419" i="49" s="1"/>
  <c r="AS419" i="49"/>
  <c r="AT419" i="49"/>
  <c r="L8" i="49"/>
  <c r="J10" i="49"/>
  <c r="K8" i="49"/>
  <c r="M8" i="49"/>
  <c r="E200" i="49"/>
  <c r="AO150" i="49"/>
  <c r="AT469" i="49"/>
  <c r="AR469" i="49"/>
  <c r="AV469" i="49" s="1"/>
  <c r="AS469" i="49"/>
  <c r="AX469" i="49"/>
  <c r="AQ469" i="49"/>
  <c r="AY469" i="49" s="1"/>
  <c r="BB170" i="49"/>
  <c r="BE168" i="49"/>
  <c r="BF168" i="49"/>
  <c r="BC168" i="49"/>
  <c r="BG168" i="49" s="1"/>
  <c r="BD168" i="49"/>
  <c r="BH168" i="49" s="1"/>
  <c r="BJ168" i="49"/>
  <c r="M409" i="49"/>
  <c r="L409" i="49"/>
  <c r="K409" i="49"/>
  <c r="AK189" i="49"/>
  <c r="AD189" i="49"/>
  <c r="AL189" i="49" s="1"/>
  <c r="AF189" i="49"/>
  <c r="AG189" i="49"/>
  <c r="AE189" i="49"/>
  <c r="E230" i="49"/>
  <c r="AP190" i="49"/>
  <c r="AE133" i="51" s="1"/>
  <c r="AX188" i="49"/>
  <c r="AR188" i="49"/>
  <c r="AV188" i="49" s="1"/>
  <c r="AQ188" i="49"/>
  <c r="AT188" i="49"/>
  <c r="AS188" i="49"/>
  <c r="E480" i="49"/>
  <c r="AR9" i="49"/>
  <c r="AZ9" i="49" s="1"/>
  <c r="AT9" i="49"/>
  <c r="AS9" i="49"/>
  <c r="AW9" i="49" s="1"/>
  <c r="AQ9" i="49"/>
  <c r="AX9" i="49"/>
  <c r="AP500" i="49"/>
  <c r="AE164" i="51" s="1"/>
  <c r="AR498" i="49"/>
  <c r="AV498" i="49" s="1"/>
  <c r="AT498" i="49"/>
  <c r="AS498" i="49"/>
  <c r="AW498" i="49" s="1"/>
  <c r="AX498" i="49"/>
  <c r="AQ498" i="49"/>
  <c r="AU498" i="49" s="1"/>
  <c r="H278" i="49"/>
  <c r="F280" i="49"/>
  <c r="T32" i="51" s="1"/>
  <c r="I278" i="49"/>
  <c r="G278" i="49"/>
  <c r="AP160" i="49"/>
  <c r="AQ158" i="49"/>
  <c r="AT158" i="49"/>
  <c r="AX158" i="49"/>
  <c r="AR158" i="49"/>
  <c r="AS158" i="49"/>
  <c r="H309" i="49"/>
  <c r="G309" i="49"/>
  <c r="I309" i="49"/>
  <c r="AE468" i="49"/>
  <c r="AI468" i="49" s="1"/>
  <c r="AF468" i="49"/>
  <c r="AN468" i="49" s="1"/>
  <c r="AC470" i="49"/>
  <c r="AC471" i="49" s="1"/>
  <c r="AF471" i="49" s="1"/>
  <c r="AK468" i="49"/>
  <c r="AD468" i="49"/>
  <c r="AG468" i="49"/>
  <c r="AE279" i="49"/>
  <c r="AM279" i="49" s="1"/>
  <c r="AD279" i="49"/>
  <c r="AL279" i="49" s="1"/>
  <c r="AK279" i="49"/>
  <c r="AG279" i="49"/>
  <c r="AF279" i="49"/>
  <c r="AJ279" i="49" s="1"/>
  <c r="AC210" i="49"/>
  <c r="AF208" i="49"/>
  <c r="AJ208" i="49" s="1"/>
  <c r="AD208" i="49"/>
  <c r="AH208" i="49" s="1"/>
  <c r="AK208" i="49"/>
  <c r="AE208" i="49"/>
  <c r="AG208" i="49"/>
  <c r="BN180" i="49"/>
  <c r="T187" i="51" s="1"/>
  <c r="J100" i="49"/>
  <c r="AE14" i="51" s="1"/>
  <c r="K98" i="49"/>
  <c r="M98" i="49"/>
  <c r="L98" i="49"/>
  <c r="AO50" i="49"/>
  <c r="BB66" i="33" s="1"/>
  <c r="BJ308" i="49"/>
  <c r="BC308" i="49"/>
  <c r="BK308" i="49" s="1"/>
  <c r="BD308" i="49"/>
  <c r="BL308" i="49" s="1"/>
  <c r="BF308" i="49"/>
  <c r="BE308" i="49"/>
  <c r="BB310" i="49"/>
  <c r="E240" i="49"/>
  <c r="C85" i="33" s="1"/>
  <c r="CA270" i="49"/>
  <c r="AE196" i="51" s="1"/>
  <c r="AC40" i="49"/>
  <c r="AK38" i="49"/>
  <c r="AE38" i="49"/>
  <c r="AI38" i="49" s="1"/>
  <c r="AF38" i="49"/>
  <c r="AD38" i="49"/>
  <c r="AG38" i="49"/>
  <c r="AD308" i="49"/>
  <c r="AH308" i="49" s="1"/>
  <c r="AG308" i="49"/>
  <c r="AF308" i="49"/>
  <c r="AC310" i="49"/>
  <c r="AK308" i="49"/>
  <c r="AE308" i="49"/>
  <c r="E320" i="49"/>
  <c r="BE139" i="49"/>
  <c r="BJ139" i="49"/>
  <c r="BC139" i="49"/>
  <c r="BD139" i="49"/>
  <c r="BF139" i="49"/>
  <c r="BN90" i="49"/>
  <c r="AO250" i="49"/>
  <c r="BS449" i="49"/>
  <c r="BW449" i="49"/>
  <c r="BP449" i="49"/>
  <c r="BX449" i="49" s="1"/>
  <c r="BQ449" i="49"/>
  <c r="BU449" i="49" s="1"/>
  <c r="BR449" i="49"/>
  <c r="BV449" i="49" s="1"/>
  <c r="CA320" i="49"/>
  <c r="BS299" i="49"/>
  <c r="BP299" i="49"/>
  <c r="BW299" i="49"/>
  <c r="BQ299" i="49"/>
  <c r="BY299" i="49" s="1"/>
  <c r="BR299" i="49"/>
  <c r="BZ299" i="49" s="1"/>
  <c r="AC80" i="49"/>
  <c r="AD78" i="49"/>
  <c r="AE78" i="49"/>
  <c r="AF78" i="49"/>
  <c r="AJ78" i="49" s="1"/>
  <c r="AG78" i="49"/>
  <c r="AK78" i="49"/>
  <c r="AO130" i="49"/>
  <c r="I182" i="51" s="1"/>
  <c r="BN250" i="49"/>
  <c r="BC86" i="33" s="1"/>
  <c r="BB130" i="49"/>
  <c r="BJ128" i="49"/>
  <c r="BF128" i="49"/>
  <c r="BE128" i="49"/>
  <c r="BM128" i="49" s="1"/>
  <c r="BC128" i="49"/>
  <c r="BK128" i="49" s="1"/>
  <c r="BD128" i="49"/>
  <c r="BH128" i="49" s="1"/>
  <c r="BW458" i="49"/>
  <c r="BS458" i="49"/>
  <c r="BR458" i="49"/>
  <c r="BV458" i="49" s="1"/>
  <c r="BO460" i="49"/>
  <c r="BR460" i="49" s="1"/>
  <c r="BP458" i="49"/>
  <c r="BQ458" i="49"/>
  <c r="AP210" i="49"/>
  <c r="AS208" i="49"/>
  <c r="AR208" i="49"/>
  <c r="AV208" i="49" s="1"/>
  <c r="AQ208" i="49"/>
  <c r="AT208" i="49"/>
  <c r="AX208" i="49"/>
  <c r="AO80" i="49"/>
  <c r="BF389" i="49"/>
  <c r="BC389" i="49"/>
  <c r="BG389" i="49" s="1"/>
  <c r="BE389" i="49"/>
  <c r="BD389" i="49"/>
  <c r="BJ389" i="49"/>
  <c r="BB380" i="49"/>
  <c r="BE378" i="49"/>
  <c r="BD378" i="49"/>
  <c r="BH378" i="49" s="1"/>
  <c r="BJ378" i="49"/>
  <c r="BF378" i="49"/>
  <c r="BC378" i="49"/>
  <c r="F430" i="49"/>
  <c r="H428" i="49"/>
  <c r="G428" i="49"/>
  <c r="I428" i="49"/>
  <c r="AK219" i="49"/>
  <c r="AD219" i="49"/>
  <c r="AE219" i="49"/>
  <c r="AM219" i="49" s="1"/>
  <c r="AF219" i="49"/>
  <c r="AJ219" i="49" s="1"/>
  <c r="AG219" i="49"/>
  <c r="CA230" i="49"/>
  <c r="M369" i="49"/>
  <c r="K369" i="49"/>
  <c r="L369" i="49"/>
  <c r="AO110" i="49"/>
  <c r="I180" i="51" s="1"/>
  <c r="L289" i="49"/>
  <c r="K289" i="49"/>
  <c r="M289" i="49"/>
  <c r="E420" i="49"/>
  <c r="C103" i="33" s="1"/>
  <c r="AF329" i="49"/>
  <c r="AJ329" i="49" s="1"/>
  <c r="AE329" i="49"/>
  <c r="AD329" i="49"/>
  <c r="AL329" i="49" s="1"/>
  <c r="AK329" i="49"/>
  <c r="AG329" i="49"/>
  <c r="M389" i="49"/>
  <c r="K389" i="49"/>
  <c r="L389" i="49"/>
  <c r="BR239" i="49"/>
  <c r="BW239" i="49"/>
  <c r="BP239" i="49"/>
  <c r="BS239" i="49"/>
  <c r="BQ239" i="49"/>
  <c r="AO400" i="49"/>
  <c r="BB101" i="33" s="1"/>
  <c r="I119" i="49"/>
  <c r="G119" i="49"/>
  <c r="H119" i="49"/>
  <c r="AO260" i="49"/>
  <c r="AO210" i="49"/>
  <c r="J320" i="49"/>
  <c r="AE36" i="51" s="1"/>
  <c r="K318" i="49"/>
  <c r="M318" i="49"/>
  <c r="L318" i="49"/>
  <c r="BJ438" i="49"/>
  <c r="BE438" i="49"/>
  <c r="BB440" i="49"/>
  <c r="BF438" i="49"/>
  <c r="BD438" i="49"/>
  <c r="BC438" i="49"/>
  <c r="BK438" i="49" s="1"/>
  <c r="I339" i="49"/>
  <c r="G339" i="49"/>
  <c r="H339" i="49"/>
  <c r="F10" i="49"/>
  <c r="G10" i="49" s="1"/>
  <c r="I8" i="49"/>
  <c r="G8" i="49"/>
  <c r="H8" i="49"/>
  <c r="K119" i="49"/>
  <c r="L119" i="49"/>
  <c r="M119" i="49"/>
  <c r="F230" i="49"/>
  <c r="I228" i="49"/>
  <c r="H228" i="49"/>
  <c r="G228" i="49"/>
  <c r="AQ269" i="49"/>
  <c r="AU269" i="49" s="1"/>
  <c r="AT269" i="49"/>
  <c r="AS269" i="49"/>
  <c r="AR269" i="49"/>
  <c r="AV269" i="49" s="1"/>
  <c r="AX269" i="49"/>
  <c r="CA380" i="49"/>
  <c r="AE207" i="51" s="1"/>
  <c r="CA180" i="49"/>
  <c r="BD79" i="33" s="1"/>
  <c r="CA470" i="49"/>
  <c r="AE216" i="51" s="1"/>
  <c r="BC98" i="49"/>
  <c r="BJ98" i="49"/>
  <c r="BF98" i="49"/>
  <c r="BB100" i="49"/>
  <c r="BE98" i="49"/>
  <c r="BM98" i="49" s="1"/>
  <c r="BD98" i="49"/>
  <c r="BH98" i="49" s="1"/>
  <c r="BC208" i="49"/>
  <c r="BJ208" i="49"/>
  <c r="BF208" i="49"/>
  <c r="BB210" i="49"/>
  <c r="BD208" i="49"/>
  <c r="BE208" i="49"/>
  <c r="BI208" i="49" s="1"/>
  <c r="G199" i="49"/>
  <c r="H199" i="49"/>
  <c r="I199" i="49"/>
  <c r="AD89" i="49"/>
  <c r="AE89" i="49"/>
  <c r="AM89" i="49" s="1"/>
  <c r="AK89" i="49"/>
  <c r="AF89" i="49"/>
  <c r="AG89" i="49"/>
  <c r="AE79" i="49"/>
  <c r="AG79" i="49"/>
  <c r="AD79" i="49"/>
  <c r="AK79" i="49"/>
  <c r="AF79" i="49"/>
  <c r="AN79" i="49" s="1"/>
  <c r="AC90" i="49"/>
  <c r="AK88" i="49"/>
  <c r="AE88" i="49"/>
  <c r="AG88" i="49"/>
  <c r="AF88" i="49"/>
  <c r="AN88" i="49" s="1"/>
  <c r="AD88" i="49"/>
  <c r="BO260" i="49"/>
  <c r="BQ258" i="49"/>
  <c r="BS258" i="49"/>
  <c r="BR258" i="49"/>
  <c r="BP258" i="49"/>
  <c r="BX258" i="49" s="1"/>
  <c r="BW258" i="49"/>
  <c r="K249" i="49"/>
  <c r="L249" i="49"/>
  <c r="M249" i="49"/>
  <c r="BB200" i="49"/>
  <c r="T79" i="51" s="1"/>
  <c r="BJ198" i="49"/>
  <c r="BD198" i="49"/>
  <c r="BC198" i="49"/>
  <c r="BE198" i="49"/>
  <c r="BF198" i="49"/>
  <c r="CA370" i="49"/>
  <c r="H209" i="49"/>
  <c r="I209" i="49"/>
  <c r="G209" i="49"/>
  <c r="CA440" i="49"/>
  <c r="BB330" i="49"/>
  <c r="BE328" i="49"/>
  <c r="BM328" i="49" s="1"/>
  <c r="BC328" i="49"/>
  <c r="BD328" i="49"/>
  <c r="BL328" i="49" s="1"/>
  <c r="BF328" i="49"/>
  <c r="BJ328" i="49"/>
  <c r="K239" i="49"/>
  <c r="M239" i="49"/>
  <c r="L239" i="49"/>
  <c r="BE19" i="49"/>
  <c r="BC19" i="49"/>
  <c r="BF19" i="49"/>
  <c r="BD19" i="49"/>
  <c r="BH19" i="49" s="1"/>
  <c r="BJ19" i="49"/>
  <c r="E60" i="49"/>
  <c r="E61" i="49" s="1"/>
  <c r="L179" i="49"/>
  <c r="K179" i="49"/>
  <c r="M179" i="49"/>
  <c r="AO430" i="49"/>
  <c r="BB104" i="33" s="1"/>
  <c r="AX69" i="49"/>
  <c r="AS69" i="49"/>
  <c r="AW69" i="49" s="1"/>
  <c r="AQ69" i="49"/>
  <c r="AR69" i="49"/>
  <c r="AZ69" i="49" s="1"/>
  <c r="AT69" i="49"/>
  <c r="J80" i="49"/>
  <c r="M78" i="49"/>
  <c r="L78" i="49"/>
  <c r="K78" i="49"/>
  <c r="L229" i="49"/>
  <c r="K229" i="49"/>
  <c r="M229" i="49"/>
  <c r="E250" i="49"/>
  <c r="C86" i="33" s="1"/>
  <c r="AR499" i="49"/>
  <c r="AV499" i="49" s="1"/>
  <c r="AQ499" i="49"/>
  <c r="AS499" i="49"/>
  <c r="AX499" i="49"/>
  <c r="AT499" i="49"/>
  <c r="AP280" i="49"/>
  <c r="AE142" i="51" s="1"/>
  <c r="AT278" i="49"/>
  <c r="AS278" i="49"/>
  <c r="AR278" i="49"/>
  <c r="AV278" i="49" s="1"/>
  <c r="AQ278" i="49"/>
  <c r="AU278" i="49" s="1"/>
  <c r="AX278" i="49"/>
  <c r="M149" i="49"/>
  <c r="L149" i="49"/>
  <c r="K149" i="49"/>
  <c r="CA150" i="49"/>
  <c r="AT338" i="49"/>
  <c r="AR338" i="49"/>
  <c r="AP340" i="49"/>
  <c r="AP341" i="49" s="1"/>
  <c r="AS341" i="49" s="1"/>
  <c r="BA341" i="49" s="1"/>
  <c r="AX338" i="49"/>
  <c r="AS338" i="49"/>
  <c r="AQ338" i="49"/>
  <c r="F440" i="49"/>
  <c r="D105" i="33" s="1"/>
  <c r="H438" i="49"/>
  <c r="I438" i="49"/>
  <c r="G438" i="49"/>
  <c r="CA100" i="49"/>
  <c r="AF29" i="49"/>
  <c r="AE29" i="49"/>
  <c r="AG29" i="49"/>
  <c r="AD29" i="49"/>
  <c r="AL29" i="49" s="1"/>
  <c r="AK29" i="49"/>
  <c r="BD149" i="49"/>
  <c r="BC149" i="49"/>
  <c r="BK149" i="49" s="1"/>
  <c r="BF149" i="49"/>
  <c r="BE149" i="49"/>
  <c r="BJ149" i="49"/>
  <c r="L168" i="49"/>
  <c r="M168" i="49"/>
  <c r="K168" i="49"/>
  <c r="J170" i="49"/>
  <c r="CA390" i="49"/>
  <c r="CA80" i="49"/>
  <c r="AE177" i="51" s="1"/>
  <c r="M159" i="49"/>
  <c r="L159" i="49"/>
  <c r="K159" i="49"/>
  <c r="BW289" i="49"/>
  <c r="BP289" i="49"/>
  <c r="BT289" i="49" s="1"/>
  <c r="BQ289" i="49"/>
  <c r="BY289" i="49" s="1"/>
  <c r="BS289" i="49"/>
  <c r="BR289" i="49"/>
  <c r="BZ289" i="49" s="1"/>
  <c r="AS368" i="49"/>
  <c r="AT368" i="49"/>
  <c r="AX368" i="49"/>
  <c r="AR368" i="49"/>
  <c r="AV368" i="49" s="1"/>
  <c r="AQ368" i="49"/>
  <c r="AP370" i="49"/>
  <c r="F180" i="49"/>
  <c r="I178" i="49"/>
  <c r="G178" i="49"/>
  <c r="H178" i="49"/>
  <c r="AC10" i="49"/>
  <c r="AC11" i="49" s="1"/>
  <c r="AG11" i="49" s="1"/>
  <c r="AF8" i="49"/>
  <c r="AN8" i="49" s="1"/>
  <c r="AE8" i="49"/>
  <c r="AK8" i="49"/>
  <c r="AD8" i="49"/>
  <c r="AG8" i="49"/>
  <c r="CA190" i="49"/>
  <c r="AE188" i="51" s="1"/>
  <c r="AC460" i="49"/>
  <c r="AK458" i="49"/>
  <c r="AE458" i="49"/>
  <c r="AG458" i="49"/>
  <c r="AF458" i="49"/>
  <c r="AN458" i="49" s="1"/>
  <c r="AD458" i="49"/>
  <c r="AH458" i="49" s="1"/>
  <c r="CA290" i="49"/>
  <c r="BD90" i="33" s="1"/>
  <c r="BN340" i="49"/>
  <c r="E270" i="49"/>
  <c r="C88" i="33" s="1"/>
  <c r="BO210" i="49"/>
  <c r="BR208" i="49"/>
  <c r="BZ208" i="49" s="1"/>
  <c r="BQ208" i="49"/>
  <c r="BY208" i="49" s="1"/>
  <c r="BP208" i="49"/>
  <c r="BT208" i="49" s="1"/>
  <c r="BW208" i="49"/>
  <c r="BS208" i="49"/>
  <c r="AG328" i="49"/>
  <c r="AE328" i="49"/>
  <c r="AK328" i="49"/>
  <c r="AC330" i="49"/>
  <c r="AG330" i="49" s="1"/>
  <c r="AD328" i="49"/>
  <c r="AH328" i="49" s="1"/>
  <c r="AF328" i="49"/>
  <c r="AS89" i="49"/>
  <c r="AQ89" i="49"/>
  <c r="AY89" i="49" s="1"/>
  <c r="AR89" i="49"/>
  <c r="AZ89" i="49" s="1"/>
  <c r="AT89" i="49"/>
  <c r="AX89" i="49"/>
  <c r="F410" i="49"/>
  <c r="H408" i="49"/>
  <c r="G408" i="49"/>
  <c r="I408" i="49"/>
  <c r="BN110" i="49"/>
  <c r="T180" i="51" s="1"/>
  <c r="AE199" i="49"/>
  <c r="AK199" i="49"/>
  <c r="AD199" i="49"/>
  <c r="AG199" i="49"/>
  <c r="AF199" i="49"/>
  <c r="AJ199" i="49" s="1"/>
  <c r="BR429" i="49"/>
  <c r="BQ429" i="49"/>
  <c r="BW429" i="49"/>
  <c r="BS429" i="49"/>
  <c r="BP429" i="49"/>
  <c r="AO120" i="49"/>
  <c r="I181" i="51" s="1"/>
  <c r="E70" i="49"/>
  <c r="BC99" i="49"/>
  <c r="BJ99" i="49"/>
  <c r="BF99" i="49"/>
  <c r="BD99" i="49"/>
  <c r="BL99" i="49" s="1"/>
  <c r="BE99" i="49"/>
  <c r="BM99" i="49" s="1"/>
  <c r="AX319" i="49"/>
  <c r="AR319" i="49"/>
  <c r="AT319" i="49"/>
  <c r="AQ319" i="49"/>
  <c r="AY319" i="49" s="1"/>
  <c r="AS319" i="49"/>
  <c r="AS328" i="49"/>
  <c r="BA328" i="49" s="1"/>
  <c r="AT328" i="49"/>
  <c r="AX328" i="49"/>
  <c r="AQ328" i="49"/>
  <c r="AP330" i="49"/>
  <c r="AR328" i="49"/>
  <c r="AZ328" i="49" s="1"/>
  <c r="BO90" i="49"/>
  <c r="AE68" i="51" s="1"/>
  <c r="BQ88" i="49"/>
  <c r="BP88" i="49"/>
  <c r="BR88" i="49"/>
  <c r="BW88" i="49"/>
  <c r="BS88" i="49"/>
  <c r="H149" i="49"/>
  <c r="G149" i="49"/>
  <c r="I149" i="49"/>
  <c r="CA70" i="49"/>
  <c r="BW109" i="49"/>
  <c r="BR109" i="49"/>
  <c r="BZ109" i="49" s="1"/>
  <c r="BS109" i="49"/>
  <c r="BP109" i="49"/>
  <c r="BQ109" i="49"/>
  <c r="AS119" i="49"/>
  <c r="AW119" i="49" s="1"/>
  <c r="AT119" i="49"/>
  <c r="AR119" i="49"/>
  <c r="AV119" i="49" s="1"/>
  <c r="AX119" i="49"/>
  <c r="AQ119" i="49"/>
  <c r="AY119" i="49" s="1"/>
  <c r="AE339" i="49"/>
  <c r="AM339" i="49" s="1"/>
  <c r="AG339" i="49"/>
  <c r="AD339" i="49"/>
  <c r="AK339" i="49"/>
  <c r="AF339" i="49"/>
  <c r="AJ339" i="49" s="1"/>
  <c r="AO270" i="49"/>
  <c r="BJ468" i="49"/>
  <c r="BF468" i="49"/>
  <c r="BD468" i="49"/>
  <c r="BC468" i="49"/>
  <c r="BB470" i="49"/>
  <c r="T106" i="51" s="1"/>
  <c r="BE468" i="49"/>
  <c r="AP110" i="49"/>
  <c r="AT108" i="49"/>
  <c r="AQ108" i="49"/>
  <c r="AR108" i="49"/>
  <c r="AZ108" i="49" s="1"/>
  <c r="AX108" i="49"/>
  <c r="AS108" i="49"/>
  <c r="BS69" i="49"/>
  <c r="BW69" i="49"/>
  <c r="BQ69" i="49"/>
  <c r="BP69" i="49"/>
  <c r="BR69" i="49"/>
  <c r="BV69" i="49" s="1"/>
  <c r="H489" i="49"/>
  <c r="G489" i="49"/>
  <c r="I489" i="49"/>
  <c r="F420" i="49"/>
  <c r="I418" i="49"/>
  <c r="G418" i="49"/>
  <c r="H418" i="49"/>
  <c r="AX279" i="49"/>
  <c r="AQ279" i="49"/>
  <c r="AY279" i="49" s="1"/>
  <c r="AS279" i="49"/>
  <c r="AW279" i="49" s="1"/>
  <c r="AT279" i="49"/>
  <c r="AR279" i="49"/>
  <c r="AV279" i="49" s="1"/>
  <c r="AP410" i="49"/>
  <c r="AQ408" i="49"/>
  <c r="AX408" i="49"/>
  <c r="AT408" i="49"/>
  <c r="AS408" i="49"/>
  <c r="AW408" i="49" s="1"/>
  <c r="AR408" i="49"/>
  <c r="AZ408" i="49" s="1"/>
  <c r="AQ369" i="49"/>
  <c r="AS369" i="49"/>
  <c r="AT369" i="49"/>
  <c r="AR369" i="49"/>
  <c r="AX369" i="49"/>
  <c r="L449" i="49"/>
  <c r="K449" i="49"/>
  <c r="M449" i="49"/>
  <c r="E370" i="49"/>
  <c r="BN460" i="49"/>
  <c r="BS159" i="49"/>
  <c r="BW159" i="49"/>
  <c r="BP159" i="49"/>
  <c r="BR159" i="49"/>
  <c r="BQ159" i="49"/>
  <c r="F480" i="49"/>
  <c r="I478" i="49"/>
  <c r="H478" i="49"/>
  <c r="G478" i="49"/>
  <c r="AT428" i="49"/>
  <c r="AP430" i="49"/>
  <c r="AE157" i="51" s="1"/>
  <c r="AQ428" i="49"/>
  <c r="AU428" i="49" s="1"/>
  <c r="AR428" i="49"/>
  <c r="AZ428" i="49" s="1"/>
  <c r="AX428" i="49"/>
  <c r="AS428" i="49"/>
  <c r="AC60" i="49"/>
  <c r="AD58" i="49"/>
  <c r="AL58" i="49" s="1"/>
  <c r="AF58" i="49"/>
  <c r="AK58" i="49"/>
  <c r="AE58" i="49"/>
  <c r="AM58" i="49" s="1"/>
  <c r="AG58" i="49"/>
  <c r="BF178" i="49"/>
  <c r="BC178" i="49"/>
  <c r="BB180" i="49"/>
  <c r="T77" i="51" s="1"/>
  <c r="BE178" i="49"/>
  <c r="BI178" i="49" s="1"/>
  <c r="BD178" i="49"/>
  <c r="BL178" i="49" s="1"/>
  <c r="BJ178" i="49"/>
  <c r="BD298" i="49"/>
  <c r="BH298" i="49" s="1"/>
  <c r="BB300" i="49"/>
  <c r="BE298" i="49"/>
  <c r="BF298" i="49"/>
  <c r="BJ298" i="49"/>
  <c r="BC298" i="49"/>
  <c r="AF409" i="49"/>
  <c r="AJ409" i="49" s="1"/>
  <c r="AG409" i="49"/>
  <c r="AK409" i="49"/>
  <c r="AE409" i="49"/>
  <c r="AM409" i="49" s="1"/>
  <c r="AD409" i="49"/>
  <c r="AH409" i="49" s="1"/>
  <c r="BW149" i="49"/>
  <c r="BR149" i="49"/>
  <c r="BZ149" i="49" s="1"/>
  <c r="BQ149" i="49"/>
  <c r="BP149" i="49"/>
  <c r="BS149" i="49"/>
  <c r="M459" i="49"/>
  <c r="K459" i="49"/>
  <c r="L459" i="49"/>
  <c r="BQ129" i="49"/>
  <c r="BS129" i="49"/>
  <c r="BW129" i="49"/>
  <c r="BR129" i="49"/>
  <c r="BV129" i="49" s="1"/>
  <c r="BP129" i="49"/>
  <c r="K88" i="49"/>
  <c r="L88" i="49"/>
  <c r="M88" i="49"/>
  <c r="J90" i="49"/>
  <c r="G419" i="49"/>
  <c r="H419" i="49"/>
  <c r="I419" i="49"/>
  <c r="AS128" i="49"/>
  <c r="AX128" i="49"/>
  <c r="AP130" i="49"/>
  <c r="AP131" i="49" s="1"/>
  <c r="AR131" i="49" s="1"/>
  <c r="AV131" i="49" s="1"/>
  <c r="AR128" i="49"/>
  <c r="AZ128" i="49" s="1"/>
  <c r="AQ128" i="49"/>
  <c r="AT128" i="49"/>
  <c r="H109" i="49"/>
  <c r="G109" i="49"/>
  <c r="I109" i="49"/>
  <c r="BW318" i="49"/>
  <c r="BO320" i="49"/>
  <c r="BQ320" i="49" s="1"/>
  <c r="BQ318" i="49"/>
  <c r="BU318" i="49" s="1"/>
  <c r="BP318" i="49"/>
  <c r="BS318" i="49"/>
  <c r="BR318" i="49"/>
  <c r="BZ318" i="49" s="1"/>
  <c r="L158" i="49"/>
  <c r="J160" i="49"/>
  <c r="K158" i="49"/>
  <c r="M158" i="49"/>
  <c r="AQ169" i="49"/>
  <c r="AS169" i="49"/>
  <c r="AT169" i="49"/>
  <c r="AX169" i="49"/>
  <c r="AR169" i="49"/>
  <c r="AZ169" i="49" s="1"/>
  <c r="BE229" i="49"/>
  <c r="BI229" i="49" s="1"/>
  <c r="BF229" i="49"/>
  <c r="BC229" i="49"/>
  <c r="BK229" i="49" s="1"/>
  <c r="BD229" i="49"/>
  <c r="BJ229" i="49"/>
  <c r="AO330" i="49"/>
  <c r="CA50" i="49"/>
  <c r="AC50" i="49"/>
  <c r="AD48" i="49"/>
  <c r="AK48" i="49"/>
  <c r="AE48" i="49"/>
  <c r="AG48" i="49"/>
  <c r="AF48" i="49"/>
  <c r="AC320" i="49"/>
  <c r="AF318" i="49"/>
  <c r="AN318" i="49" s="1"/>
  <c r="AE318" i="49"/>
  <c r="AI318" i="49" s="1"/>
  <c r="AD318" i="49"/>
  <c r="AK318" i="49"/>
  <c r="AG318" i="49"/>
  <c r="AP310" i="49"/>
  <c r="AQ308" i="49"/>
  <c r="AT308" i="49"/>
  <c r="AX308" i="49"/>
  <c r="AR308" i="49"/>
  <c r="AZ308" i="49" s="1"/>
  <c r="AS308" i="49"/>
  <c r="AW308" i="49" s="1"/>
  <c r="BN370" i="49"/>
  <c r="T206" i="51" s="1"/>
  <c r="E110" i="49"/>
  <c r="I15" i="51" s="1"/>
  <c r="AT259" i="49"/>
  <c r="AR259" i="49"/>
  <c r="AS259" i="49"/>
  <c r="AQ259" i="49"/>
  <c r="AX259" i="49"/>
  <c r="BQ18" i="49"/>
  <c r="BW18" i="49"/>
  <c r="BR18" i="49"/>
  <c r="BZ18" i="49" s="1"/>
  <c r="BP18" i="49"/>
  <c r="BO20" i="49"/>
  <c r="BS18" i="49"/>
  <c r="I129" i="49"/>
  <c r="G129" i="49"/>
  <c r="H129" i="49"/>
  <c r="G328" i="49"/>
  <c r="H328" i="49"/>
  <c r="F330" i="49"/>
  <c r="I328" i="49"/>
  <c r="AX159" i="49"/>
  <c r="AS159" i="49"/>
  <c r="AW159" i="49" s="1"/>
  <c r="AT159" i="49"/>
  <c r="AR159" i="49"/>
  <c r="AQ159" i="49"/>
  <c r="AP360" i="49"/>
  <c r="AP361" i="49" s="1"/>
  <c r="AR361" i="49" s="1"/>
  <c r="AZ361" i="49" s="1"/>
  <c r="AJ44" i="33" s="1"/>
  <c r="AT358" i="49"/>
  <c r="AQ358" i="49"/>
  <c r="AY358" i="49" s="1"/>
  <c r="AS358" i="49"/>
  <c r="AR358" i="49"/>
  <c r="AZ358" i="49" s="1"/>
  <c r="AX358" i="49"/>
  <c r="BP308" i="49"/>
  <c r="BT308" i="49" s="1"/>
  <c r="BQ308" i="49"/>
  <c r="BY308" i="49" s="1"/>
  <c r="BW308" i="49"/>
  <c r="BO310" i="49"/>
  <c r="BR310" i="49" s="1"/>
  <c r="BR308" i="49"/>
  <c r="BS308" i="49"/>
  <c r="H19" i="49"/>
  <c r="I19" i="49"/>
  <c r="G19" i="49"/>
  <c r="BN80" i="49"/>
  <c r="BB360" i="49"/>
  <c r="BD358" i="49"/>
  <c r="BC358" i="49"/>
  <c r="BJ358" i="49"/>
  <c r="BE358" i="49"/>
  <c r="BF358" i="49"/>
  <c r="AC170" i="49"/>
  <c r="AE170" i="49" s="1"/>
  <c r="AK168" i="49"/>
  <c r="AG168" i="49"/>
  <c r="AF168" i="49"/>
  <c r="AN168" i="49" s="1"/>
  <c r="AE168" i="49"/>
  <c r="AD168" i="49"/>
  <c r="BB490" i="49"/>
  <c r="BJ488" i="49"/>
  <c r="BC488" i="49"/>
  <c r="BF488" i="49"/>
  <c r="BE488" i="49"/>
  <c r="BI488" i="49" s="1"/>
  <c r="BD488" i="49"/>
  <c r="CA480" i="49"/>
  <c r="BD109" i="33" s="1"/>
  <c r="BB450" i="49"/>
  <c r="BJ448" i="49"/>
  <c r="BF448" i="49"/>
  <c r="BC448" i="49"/>
  <c r="BD448" i="49"/>
  <c r="BE448" i="49"/>
  <c r="J290" i="49"/>
  <c r="K290" i="49" s="1"/>
  <c r="I90" i="33" s="1"/>
  <c r="K288" i="49"/>
  <c r="M288" i="49"/>
  <c r="L288" i="49"/>
  <c r="BS489" i="49"/>
  <c r="BQ489" i="49"/>
  <c r="BY489" i="49" s="1"/>
  <c r="BW489" i="49"/>
  <c r="BR489" i="49"/>
  <c r="BV489" i="49" s="1"/>
  <c r="BP489" i="49"/>
  <c r="BX489" i="49" s="1"/>
  <c r="AF489" i="49"/>
  <c r="AN489" i="49" s="1"/>
  <c r="AG489" i="49"/>
  <c r="AE489" i="49"/>
  <c r="AK489" i="49"/>
  <c r="AD489" i="49"/>
  <c r="AH489" i="49" s="1"/>
  <c r="AO340" i="49"/>
  <c r="AO341" i="49" s="1"/>
  <c r="BB42" i="33" s="1"/>
  <c r="L309" i="49"/>
  <c r="K309" i="49"/>
  <c r="M309" i="49"/>
  <c r="J360" i="49"/>
  <c r="M358" i="49"/>
  <c r="K358" i="49"/>
  <c r="L358" i="49"/>
  <c r="E300" i="49"/>
  <c r="L408" i="49"/>
  <c r="J410" i="49"/>
  <c r="H102" i="33" s="1"/>
  <c r="K408" i="49"/>
  <c r="M408" i="49"/>
  <c r="BC379" i="49"/>
  <c r="BE379" i="49"/>
  <c r="BM379" i="49" s="1"/>
  <c r="BJ379" i="49"/>
  <c r="BD379" i="49"/>
  <c r="BF379" i="49"/>
  <c r="E50" i="49"/>
  <c r="E51" i="49" s="1"/>
  <c r="BN310" i="49"/>
  <c r="BB420" i="49"/>
  <c r="BE418" i="49"/>
  <c r="BF418" i="49"/>
  <c r="BD418" i="49"/>
  <c r="BJ418" i="49"/>
  <c r="BC418" i="49"/>
  <c r="E180" i="49"/>
  <c r="I22" i="51" s="1"/>
  <c r="AP270" i="49"/>
  <c r="AT268" i="49"/>
  <c r="AR268" i="49"/>
  <c r="AV268" i="49" s="1"/>
  <c r="AX268" i="49"/>
  <c r="AS268" i="49"/>
  <c r="AQ268" i="49"/>
  <c r="BB140" i="49"/>
  <c r="BD140" i="49" s="1"/>
  <c r="BD138" i="49"/>
  <c r="BJ138" i="49"/>
  <c r="BC138" i="49"/>
  <c r="BK138" i="49" s="1"/>
  <c r="BF138" i="49"/>
  <c r="BE138" i="49"/>
  <c r="BM138" i="49" s="1"/>
  <c r="F70" i="49"/>
  <c r="H68" i="49"/>
  <c r="I68" i="49"/>
  <c r="G68" i="49"/>
  <c r="H499" i="49"/>
  <c r="I499" i="49"/>
  <c r="G499" i="49"/>
  <c r="BF449" i="49"/>
  <c r="BJ449" i="49"/>
  <c r="BC449" i="49"/>
  <c r="BK449" i="49" s="1"/>
  <c r="BE449" i="49"/>
  <c r="BD449" i="49"/>
  <c r="BF18" i="49"/>
  <c r="BC18" i="49"/>
  <c r="BE18" i="49"/>
  <c r="BM18" i="49" s="1"/>
  <c r="BD18" i="49"/>
  <c r="BH18" i="49" s="1"/>
  <c r="BJ18" i="49"/>
  <c r="BB20" i="49"/>
  <c r="AS468" i="49"/>
  <c r="AW468" i="49" s="1"/>
  <c r="AX468" i="49"/>
  <c r="AQ468" i="49"/>
  <c r="AP470" i="49"/>
  <c r="AE161" i="51" s="1"/>
  <c r="AT468" i="49"/>
  <c r="AR468" i="49"/>
  <c r="BD179" i="49"/>
  <c r="BE179" i="49"/>
  <c r="BF179" i="49"/>
  <c r="BJ179" i="49"/>
  <c r="BC179" i="49"/>
  <c r="I448" i="49"/>
  <c r="F450" i="49"/>
  <c r="G448" i="49"/>
  <c r="H448" i="49"/>
  <c r="BE348" i="49"/>
  <c r="BM348" i="49" s="1"/>
  <c r="BJ348" i="49"/>
  <c r="BB350" i="49"/>
  <c r="BE350" i="49" s="1"/>
  <c r="BC348" i="49"/>
  <c r="BF348" i="49"/>
  <c r="BD348" i="49"/>
  <c r="BL348" i="49" s="1"/>
  <c r="I179" i="49"/>
  <c r="G179" i="49"/>
  <c r="H179" i="49"/>
  <c r="AQ179" i="49"/>
  <c r="AU179" i="49" s="1"/>
  <c r="AT179" i="49"/>
  <c r="AR179" i="49"/>
  <c r="AZ179" i="49" s="1"/>
  <c r="AS179" i="49"/>
  <c r="AW179" i="49" s="1"/>
  <c r="AX179" i="49"/>
  <c r="BN360" i="49"/>
  <c r="AK249" i="49"/>
  <c r="AG249" i="49"/>
  <c r="AE249" i="49"/>
  <c r="AI249" i="49" s="1"/>
  <c r="AD249" i="49"/>
  <c r="AH249" i="49" s="1"/>
  <c r="AF249" i="49"/>
  <c r="AC350" i="49"/>
  <c r="AF348" i="49"/>
  <c r="AK348" i="49"/>
  <c r="AD348" i="49"/>
  <c r="AL348" i="49" s="1"/>
  <c r="AG348" i="49"/>
  <c r="AE348" i="49"/>
  <c r="CA430" i="49"/>
  <c r="CA431" i="49" s="1"/>
  <c r="AC480" i="49"/>
  <c r="AD480" i="49" s="1"/>
  <c r="AK478" i="49"/>
  <c r="AG478" i="49"/>
  <c r="AF478" i="49"/>
  <c r="AE478" i="49"/>
  <c r="AD478" i="49"/>
  <c r="AL478" i="49" s="1"/>
  <c r="BW399" i="49"/>
  <c r="BQ399" i="49"/>
  <c r="BR399" i="49"/>
  <c r="BS399" i="49"/>
  <c r="BP399" i="49"/>
  <c r="BX399" i="49" s="1"/>
  <c r="AD179" i="49"/>
  <c r="AF179" i="49"/>
  <c r="AK179" i="49"/>
  <c r="AG179" i="49"/>
  <c r="AE179" i="49"/>
  <c r="L259" i="49"/>
  <c r="K259" i="49"/>
  <c r="M259" i="49"/>
  <c r="CA310" i="49"/>
  <c r="BR189" i="49"/>
  <c r="BV189" i="49" s="1"/>
  <c r="BS189" i="49"/>
  <c r="BW189" i="49"/>
  <c r="BQ189" i="49"/>
  <c r="BP189" i="49"/>
  <c r="BO470" i="49"/>
  <c r="BS468" i="49"/>
  <c r="BP468" i="49"/>
  <c r="BX468" i="49" s="1"/>
  <c r="BQ468" i="49"/>
  <c r="BU468" i="49" s="1"/>
  <c r="BR468" i="49"/>
  <c r="BZ468" i="49" s="1"/>
  <c r="BW468" i="49"/>
  <c r="BD228" i="49"/>
  <c r="BL228" i="49" s="1"/>
  <c r="BJ228" i="49"/>
  <c r="BB230" i="49"/>
  <c r="T82" i="51" s="1"/>
  <c r="BE228" i="49"/>
  <c r="BC228" i="49"/>
  <c r="BG228" i="49" s="1"/>
  <c r="BF228" i="49"/>
  <c r="AC240" i="49"/>
  <c r="AK238" i="49"/>
  <c r="AD238" i="49"/>
  <c r="AH238" i="49" s="1"/>
  <c r="AF238" i="49"/>
  <c r="AE238" i="49"/>
  <c r="AG238" i="49"/>
  <c r="BQ479" i="49"/>
  <c r="BR479" i="49"/>
  <c r="BV479" i="49" s="1"/>
  <c r="BW479" i="49"/>
  <c r="BS479" i="49"/>
  <c r="BP479" i="49"/>
  <c r="G299" i="49"/>
  <c r="H299" i="49"/>
  <c r="I299" i="49"/>
  <c r="AC30" i="49"/>
  <c r="I62" i="51" s="1"/>
  <c r="AD28" i="49"/>
  <c r="AK28" i="49"/>
  <c r="AF28" i="49"/>
  <c r="AG28" i="49"/>
  <c r="AE28" i="49"/>
  <c r="BN470" i="49"/>
  <c r="T216" i="51" s="1"/>
  <c r="BO340" i="49"/>
  <c r="BR340" i="49" s="1"/>
  <c r="BW338" i="49"/>
  <c r="BS338" i="49"/>
  <c r="BP338" i="49"/>
  <c r="BR338" i="49"/>
  <c r="BZ338" i="49" s="1"/>
  <c r="BQ338" i="49"/>
  <c r="E490" i="49"/>
  <c r="BR398" i="49"/>
  <c r="BO400" i="49"/>
  <c r="BO401" i="49" s="1"/>
  <c r="BW401" i="49" s="1"/>
  <c r="BQ398" i="49"/>
  <c r="BW398" i="49"/>
  <c r="BP398" i="49"/>
  <c r="BT398" i="49" s="1"/>
  <c r="BS398" i="49"/>
  <c r="F50" i="49"/>
  <c r="G48" i="49"/>
  <c r="I48" i="49"/>
  <c r="H48" i="49"/>
  <c r="I459" i="49"/>
  <c r="G459" i="49"/>
  <c r="H459" i="49"/>
  <c r="AG119" i="49"/>
  <c r="AE119" i="49"/>
  <c r="AD119" i="49"/>
  <c r="AF119" i="49"/>
  <c r="AN119" i="49" s="1"/>
  <c r="AK119" i="49"/>
  <c r="G59" i="49"/>
  <c r="I59" i="49"/>
  <c r="H59" i="49"/>
  <c r="BN350" i="49"/>
  <c r="T204" i="51" s="1"/>
  <c r="AT139" i="49"/>
  <c r="AX139" i="49"/>
  <c r="AQ139" i="49"/>
  <c r="AY139" i="49" s="1"/>
  <c r="AR139" i="49"/>
  <c r="AS139" i="49"/>
  <c r="AW139" i="49" s="1"/>
  <c r="F110" i="49"/>
  <c r="F111" i="49" s="1"/>
  <c r="U15" i="51" s="1"/>
  <c r="H108" i="49"/>
  <c r="G108" i="49"/>
  <c r="I108" i="49"/>
  <c r="AK49" i="49"/>
  <c r="AG49" i="49"/>
  <c r="AF49" i="49"/>
  <c r="AJ49" i="49" s="1"/>
  <c r="AE49" i="49"/>
  <c r="AD49" i="49"/>
  <c r="AQ299" i="49"/>
  <c r="AS299" i="49"/>
  <c r="BA299" i="49" s="1"/>
  <c r="AX299" i="49"/>
  <c r="AT299" i="49"/>
  <c r="AR299" i="49"/>
  <c r="AZ299" i="49" s="1"/>
  <c r="CA20" i="49"/>
  <c r="AE171" i="51" s="1"/>
  <c r="BB190" i="49"/>
  <c r="BE190" i="49" s="1"/>
  <c r="BD188" i="49"/>
  <c r="BJ188" i="49"/>
  <c r="BF188" i="49"/>
  <c r="BC188" i="49"/>
  <c r="BK188" i="49" s="1"/>
  <c r="BE188" i="49"/>
  <c r="J470" i="49"/>
  <c r="L468" i="49"/>
  <c r="K468" i="49"/>
  <c r="M468" i="49"/>
  <c r="F220" i="49"/>
  <c r="T26" i="51" s="1"/>
  <c r="G218" i="49"/>
  <c r="I218" i="49"/>
  <c r="H218" i="49"/>
  <c r="M19" i="49"/>
  <c r="L19" i="49"/>
  <c r="K19" i="49"/>
  <c r="K399" i="49"/>
  <c r="L399" i="49"/>
  <c r="M399" i="49"/>
  <c r="CA340" i="49"/>
  <c r="BD95" i="33" s="1"/>
  <c r="I369" i="49"/>
  <c r="H369" i="49"/>
  <c r="G369" i="49"/>
  <c r="AO280" i="49"/>
  <c r="I197" i="51" s="1"/>
  <c r="BO440" i="49"/>
  <c r="BS438" i="49"/>
  <c r="BW438" i="49"/>
  <c r="BQ438" i="49"/>
  <c r="BY438" i="49" s="1"/>
  <c r="BR438" i="49"/>
  <c r="BP438" i="49"/>
  <c r="BP378" i="49"/>
  <c r="BQ378" i="49"/>
  <c r="BS378" i="49"/>
  <c r="BO380" i="49"/>
  <c r="AE97" i="51" s="1"/>
  <c r="BW378" i="49"/>
  <c r="BR378" i="49"/>
  <c r="BQ39" i="49"/>
  <c r="BS39" i="49"/>
  <c r="BP39" i="49"/>
  <c r="BT39" i="49" s="1"/>
  <c r="BR39" i="49"/>
  <c r="BV39" i="49" s="1"/>
  <c r="BW39" i="49"/>
  <c r="K189" i="49"/>
  <c r="M189" i="49"/>
  <c r="L189" i="49"/>
  <c r="H78" i="49"/>
  <c r="F80" i="49"/>
  <c r="T12" i="51" s="1"/>
  <c r="G78" i="49"/>
  <c r="I78" i="49"/>
  <c r="AF9" i="49"/>
  <c r="AK9" i="49"/>
  <c r="AG9" i="49"/>
  <c r="AE9" i="49"/>
  <c r="AM9" i="49" s="1"/>
  <c r="AD9" i="49"/>
  <c r="L439" i="49"/>
  <c r="K439" i="49"/>
  <c r="M439" i="49"/>
  <c r="AG209" i="49"/>
  <c r="AF209" i="49"/>
  <c r="AN209" i="49" s="1"/>
  <c r="AK209" i="49"/>
  <c r="AD209" i="49"/>
  <c r="AH209" i="49" s="1"/>
  <c r="AE209" i="49"/>
  <c r="J220" i="49"/>
  <c r="K218" i="49"/>
  <c r="M218" i="49"/>
  <c r="L218" i="49"/>
  <c r="AO460" i="49"/>
  <c r="H259" i="49"/>
  <c r="G259" i="49"/>
  <c r="I259" i="49"/>
  <c r="CA420" i="49"/>
  <c r="AE211" i="51" s="1"/>
  <c r="AX189" i="49"/>
  <c r="AR189" i="49"/>
  <c r="AQ189" i="49"/>
  <c r="AT189" i="49"/>
  <c r="AS189" i="49"/>
  <c r="BA189" i="49" s="1"/>
  <c r="AS68" i="49"/>
  <c r="BA68" i="49" s="1"/>
  <c r="AP70" i="49"/>
  <c r="AX68" i="49"/>
  <c r="AT68" i="49"/>
  <c r="AR68" i="49"/>
  <c r="AQ68" i="49"/>
  <c r="AS389" i="49"/>
  <c r="BA389" i="49" s="1"/>
  <c r="AR389" i="49"/>
  <c r="AZ389" i="49" s="1"/>
  <c r="AX389" i="49"/>
  <c r="AQ389" i="49"/>
  <c r="AY389" i="49" s="1"/>
  <c r="AT389" i="49"/>
  <c r="AD239" i="49"/>
  <c r="AL239" i="49" s="1"/>
  <c r="AK239" i="49"/>
  <c r="AF239" i="49"/>
  <c r="AG239" i="49"/>
  <c r="AE239" i="49"/>
  <c r="BN170" i="49"/>
  <c r="E160" i="49"/>
  <c r="E30" i="49"/>
  <c r="I7" i="51" s="1"/>
  <c r="AO500" i="49"/>
  <c r="I219" i="51" s="1"/>
  <c r="BB410" i="49"/>
  <c r="BD408" i="49"/>
  <c r="BL408" i="49" s="1"/>
  <c r="BE408" i="49"/>
  <c r="BF408" i="49"/>
  <c r="BC408" i="49"/>
  <c r="BK408" i="49" s="1"/>
  <c r="BJ408" i="49"/>
  <c r="E450" i="49"/>
  <c r="M128" i="49"/>
  <c r="K128" i="49"/>
  <c r="L128" i="49"/>
  <c r="J130" i="49"/>
  <c r="AE17" i="51" s="1"/>
  <c r="BN50" i="49"/>
  <c r="BN51" i="49" s="1"/>
  <c r="U174" i="51" s="1"/>
  <c r="H139" i="49"/>
  <c r="I139" i="49"/>
  <c r="G139" i="49"/>
  <c r="BP59" i="49"/>
  <c r="BT59" i="49" s="1"/>
  <c r="BQ59" i="49"/>
  <c r="BU59" i="49" s="1"/>
  <c r="BW59" i="49"/>
  <c r="BS59" i="49"/>
  <c r="BR59" i="49"/>
  <c r="AG59" i="49"/>
  <c r="AF59" i="49"/>
  <c r="AN59" i="49" s="1"/>
  <c r="AK59" i="49"/>
  <c r="AE59" i="49"/>
  <c r="AD59" i="49"/>
  <c r="BE119" i="49"/>
  <c r="BD119" i="49"/>
  <c r="BF119" i="49"/>
  <c r="BJ119" i="49"/>
  <c r="BC119" i="49"/>
  <c r="BG119" i="49" s="1"/>
  <c r="E400" i="49"/>
  <c r="AF118" i="49"/>
  <c r="AN118" i="49" s="1"/>
  <c r="AD118" i="49"/>
  <c r="AE118" i="49"/>
  <c r="AG118" i="49"/>
  <c r="AC120" i="49"/>
  <c r="AK120" i="49" s="1"/>
  <c r="Z73" i="33" s="1"/>
  <c r="AK118" i="49"/>
  <c r="AO360" i="49"/>
  <c r="AC300" i="49"/>
  <c r="AK298" i="49"/>
  <c r="AG298" i="49"/>
  <c r="AE298" i="49"/>
  <c r="AF298" i="49"/>
  <c r="AD298" i="49"/>
  <c r="F210" i="49"/>
  <c r="G208" i="49"/>
  <c r="I208" i="49"/>
  <c r="H208" i="49"/>
  <c r="CA490" i="49"/>
  <c r="CA491" i="49" s="1"/>
  <c r="AF218" i="51" s="1"/>
  <c r="AG218" i="51" s="1"/>
  <c r="BO230" i="49"/>
  <c r="BQ230" i="49" s="1"/>
  <c r="BR228" i="49"/>
  <c r="BW228" i="49"/>
  <c r="BQ228" i="49"/>
  <c r="BY228" i="49" s="1"/>
  <c r="BS228" i="49"/>
  <c r="BP228" i="49"/>
  <c r="I29" i="49"/>
  <c r="H29" i="49"/>
  <c r="G29" i="49"/>
  <c r="E140" i="49"/>
  <c r="I18" i="51" s="1"/>
  <c r="BQ319" i="49"/>
  <c r="BU319" i="49" s="1"/>
  <c r="BR319" i="49"/>
  <c r="BV319" i="49" s="1"/>
  <c r="BP319" i="49"/>
  <c r="BT319" i="49" s="1"/>
  <c r="BS319" i="49"/>
  <c r="BW319" i="49"/>
  <c r="BD429" i="49"/>
  <c r="BH429" i="49" s="1"/>
  <c r="BJ429" i="49"/>
  <c r="BC429" i="49"/>
  <c r="BE429" i="49"/>
  <c r="BM429" i="49" s="1"/>
  <c r="BF429" i="49"/>
  <c r="BN390" i="49"/>
  <c r="AD428" i="49"/>
  <c r="AH428" i="49" s="1"/>
  <c r="AC430" i="49"/>
  <c r="AK430" i="49" s="1"/>
  <c r="AE428" i="49"/>
  <c r="AF428" i="49"/>
  <c r="AG428" i="49"/>
  <c r="AK428" i="49"/>
  <c r="G469" i="49"/>
  <c r="I469" i="49"/>
  <c r="H469" i="49"/>
  <c r="BD499" i="49"/>
  <c r="BE499" i="49"/>
  <c r="BF499" i="49"/>
  <c r="BC499" i="49"/>
  <c r="BG499" i="49" s="1"/>
  <c r="BJ499" i="49"/>
  <c r="BN300" i="49"/>
  <c r="BN210" i="49"/>
  <c r="J240" i="49"/>
  <c r="AE28" i="51" s="1"/>
  <c r="K238" i="49"/>
  <c r="M238" i="49"/>
  <c r="L238" i="49"/>
  <c r="AC270" i="49"/>
  <c r="AF268" i="49"/>
  <c r="AK268" i="49"/>
  <c r="AG268" i="49"/>
  <c r="AE268" i="49"/>
  <c r="AI268" i="49" s="1"/>
  <c r="AD268" i="49"/>
  <c r="AR199" i="49"/>
  <c r="AX199" i="49"/>
  <c r="AS199" i="49"/>
  <c r="AQ199" i="49"/>
  <c r="AU199" i="49" s="1"/>
  <c r="AT199" i="49"/>
  <c r="CA330" i="49"/>
  <c r="AC450" i="49"/>
  <c r="AF450" i="49" s="1"/>
  <c r="AE448" i="49"/>
  <c r="AI448" i="49" s="1"/>
  <c r="AD448" i="49"/>
  <c r="AF448" i="49"/>
  <c r="AG448" i="49"/>
  <c r="AK448" i="49"/>
  <c r="AQ449" i="49"/>
  <c r="AU449" i="49" s="1"/>
  <c r="AS449" i="49"/>
  <c r="AR449" i="49"/>
  <c r="AX449" i="49"/>
  <c r="AT449" i="49"/>
  <c r="BD249" i="49"/>
  <c r="BF249" i="49"/>
  <c r="BE249" i="49"/>
  <c r="BJ249" i="49"/>
  <c r="BC249" i="49"/>
  <c r="BG249" i="49" s="1"/>
  <c r="AO470" i="49"/>
  <c r="AO471" i="49" s="1"/>
  <c r="J216" i="51" s="1"/>
  <c r="BB30" i="49"/>
  <c r="BD28" i="49"/>
  <c r="BH28" i="49" s="1"/>
  <c r="BE28" i="49"/>
  <c r="BJ28" i="49"/>
  <c r="BF28" i="49"/>
  <c r="BC28" i="49"/>
  <c r="BG28" i="49" s="1"/>
  <c r="E210" i="49"/>
  <c r="G329" i="49"/>
  <c r="I329" i="49"/>
  <c r="H329" i="49"/>
  <c r="AC230" i="49"/>
  <c r="AD228" i="49"/>
  <c r="AH228" i="49" s="1"/>
  <c r="AK228" i="49"/>
  <c r="AE228" i="49"/>
  <c r="AM228" i="49" s="1"/>
  <c r="AG228" i="49"/>
  <c r="AF228" i="49"/>
  <c r="AN228" i="49" s="1"/>
  <c r="BN260" i="49"/>
  <c r="BN261" i="49" s="1"/>
  <c r="U195" i="51" s="1"/>
  <c r="AD388" i="49"/>
  <c r="AL388" i="49" s="1"/>
  <c r="AK388" i="49"/>
  <c r="AC390" i="49"/>
  <c r="AF388" i="49"/>
  <c r="AE388" i="49"/>
  <c r="AG388" i="49"/>
  <c r="AE439" i="49"/>
  <c r="AI439" i="49" s="1"/>
  <c r="AF439" i="49"/>
  <c r="AJ439" i="49" s="1"/>
  <c r="AD439" i="49"/>
  <c r="AG439" i="49"/>
  <c r="AK439" i="49"/>
  <c r="AG389" i="49"/>
  <c r="AE389" i="49"/>
  <c r="AI389" i="49" s="1"/>
  <c r="AF389" i="49"/>
  <c r="AK389" i="49"/>
  <c r="AD389" i="49"/>
  <c r="AL389" i="49" s="1"/>
  <c r="AK319" i="49"/>
  <c r="AE319" i="49"/>
  <c r="AD319" i="49"/>
  <c r="AH319" i="49" s="1"/>
  <c r="AF319" i="49"/>
  <c r="AG319" i="49"/>
  <c r="BO180" i="49"/>
  <c r="BS178" i="49"/>
  <c r="BR178" i="49"/>
  <c r="BP178" i="49"/>
  <c r="BX178" i="49" s="1"/>
  <c r="BW178" i="49"/>
  <c r="BQ178" i="49"/>
  <c r="BU178" i="49" s="1"/>
  <c r="BW369" i="49"/>
  <c r="BQ369" i="49"/>
  <c r="BS369" i="49"/>
  <c r="BP369" i="49"/>
  <c r="BX369" i="49" s="1"/>
  <c r="BR369" i="49"/>
  <c r="BV369" i="49" s="1"/>
  <c r="AP490" i="49"/>
  <c r="AX488" i="49"/>
  <c r="AQ488" i="49"/>
  <c r="AR488" i="49"/>
  <c r="AZ488" i="49" s="1"/>
  <c r="AT488" i="49"/>
  <c r="AS488" i="49"/>
  <c r="BN410" i="49"/>
  <c r="BF29" i="49"/>
  <c r="BC29" i="49"/>
  <c r="BG29" i="49" s="1"/>
  <c r="BJ29" i="49"/>
  <c r="BE29" i="49"/>
  <c r="BM29" i="49" s="1"/>
  <c r="BD29" i="49"/>
  <c r="BP169" i="49"/>
  <c r="BR169" i="49"/>
  <c r="BW169" i="49"/>
  <c r="BS169" i="49"/>
  <c r="BQ169" i="49"/>
  <c r="AP50" i="49"/>
  <c r="AR48" i="49"/>
  <c r="AS48" i="49"/>
  <c r="AT48" i="49"/>
  <c r="AQ48" i="49"/>
  <c r="AU48" i="49" s="1"/>
  <c r="AX48" i="49"/>
  <c r="BC89" i="49"/>
  <c r="BJ89" i="49"/>
  <c r="BD89" i="49"/>
  <c r="BE89" i="49"/>
  <c r="BF89" i="49"/>
  <c r="BN120" i="49"/>
  <c r="T181" i="51" s="1"/>
  <c r="BS199" i="49"/>
  <c r="BR199" i="49"/>
  <c r="BQ199" i="49"/>
  <c r="BW199" i="49"/>
  <c r="BP199" i="49"/>
  <c r="BS358" i="49"/>
  <c r="BR358" i="49"/>
  <c r="BZ358" i="49" s="1"/>
  <c r="BO360" i="49"/>
  <c r="BW358" i="49"/>
  <c r="BQ358" i="49"/>
  <c r="BP358" i="49"/>
  <c r="BX358" i="49" s="1"/>
  <c r="AD369" i="49"/>
  <c r="AL369" i="49" s="1"/>
  <c r="AF369" i="49"/>
  <c r="AN369" i="49" s="1"/>
  <c r="AK369" i="49"/>
  <c r="AG369" i="49"/>
  <c r="AE369" i="49"/>
  <c r="AC140" i="49"/>
  <c r="AK138" i="49"/>
  <c r="AF138" i="49"/>
  <c r="AD138" i="49"/>
  <c r="AE138" i="49"/>
  <c r="AG138" i="49"/>
  <c r="L108" i="49"/>
  <c r="K108" i="49"/>
  <c r="J110" i="49"/>
  <c r="M108" i="49"/>
  <c r="CA130" i="49"/>
  <c r="BD69" i="49"/>
  <c r="BL69" i="49" s="1"/>
  <c r="BF69" i="49"/>
  <c r="BC69" i="49"/>
  <c r="BK69" i="49" s="1"/>
  <c r="BE69" i="49"/>
  <c r="BJ69" i="49"/>
  <c r="J150" i="49"/>
  <c r="K148" i="49"/>
  <c r="L148" i="49"/>
  <c r="M148" i="49"/>
  <c r="M69" i="49"/>
  <c r="L69" i="49"/>
  <c r="K69" i="49"/>
  <c r="BE398" i="49"/>
  <c r="BD398" i="49"/>
  <c r="BJ398" i="49"/>
  <c r="BB400" i="49"/>
  <c r="BC398" i="49"/>
  <c r="BF398" i="49"/>
  <c r="AC290" i="49"/>
  <c r="AD288" i="49"/>
  <c r="AL288" i="49" s="1"/>
  <c r="AG288" i="49"/>
  <c r="AE288" i="49"/>
  <c r="AK288" i="49"/>
  <c r="AF288" i="49"/>
  <c r="AN288" i="49" s="1"/>
  <c r="AP80" i="49"/>
  <c r="AT78" i="49"/>
  <c r="AQ78" i="49"/>
  <c r="AU78" i="49" s="1"/>
  <c r="AR78" i="49"/>
  <c r="AZ78" i="49" s="1"/>
  <c r="AX78" i="49"/>
  <c r="AS78" i="49"/>
  <c r="AO300" i="49"/>
  <c r="BD199" i="49"/>
  <c r="BL199" i="49" s="1"/>
  <c r="BF199" i="49"/>
  <c r="BJ199" i="49"/>
  <c r="BC199" i="49"/>
  <c r="BE199" i="49"/>
  <c r="AC400" i="49"/>
  <c r="AK398" i="49"/>
  <c r="AE398" i="49"/>
  <c r="AM398" i="49" s="1"/>
  <c r="AF398" i="49"/>
  <c r="AG398" i="49"/>
  <c r="AD398" i="49"/>
  <c r="AS379" i="49"/>
  <c r="AT379" i="49"/>
  <c r="AR379" i="49"/>
  <c r="AZ379" i="49" s="1"/>
  <c r="AX379" i="49"/>
  <c r="AQ379" i="49"/>
  <c r="AU379" i="49" s="1"/>
  <c r="AF68" i="49"/>
  <c r="AJ68" i="49" s="1"/>
  <c r="AC70" i="49"/>
  <c r="AG68" i="49"/>
  <c r="AE68" i="49"/>
  <c r="AM68" i="49" s="1"/>
  <c r="AD68" i="49"/>
  <c r="AH68" i="49" s="1"/>
  <c r="AK68" i="49"/>
  <c r="AF289" i="49"/>
  <c r="AE289" i="49"/>
  <c r="AG289" i="49"/>
  <c r="AD289" i="49"/>
  <c r="AH289" i="49" s="1"/>
  <c r="AK289" i="49"/>
  <c r="G268" i="49"/>
  <c r="F270" i="49"/>
  <c r="H268" i="49"/>
  <c r="I268" i="49"/>
  <c r="BD479" i="49"/>
  <c r="BH479" i="49" s="1"/>
  <c r="BE479" i="49"/>
  <c r="BF479" i="49"/>
  <c r="BJ479" i="49"/>
  <c r="BC479" i="49"/>
  <c r="AE69" i="49"/>
  <c r="AM69" i="49" s="1"/>
  <c r="AF69" i="49"/>
  <c r="AN69" i="49" s="1"/>
  <c r="AD69" i="49"/>
  <c r="AL69" i="49" s="1"/>
  <c r="AK69" i="49"/>
  <c r="AG69" i="49"/>
  <c r="BD158" i="49"/>
  <c r="BH158" i="49" s="1"/>
  <c r="BE158" i="49"/>
  <c r="BJ158" i="49"/>
  <c r="BB160" i="49"/>
  <c r="T75" i="51" s="1"/>
  <c r="BC158" i="49"/>
  <c r="BF158" i="49"/>
  <c r="BO370" i="49"/>
  <c r="BR368" i="49"/>
  <c r="BV368" i="49" s="1"/>
  <c r="BQ368" i="49"/>
  <c r="BS368" i="49"/>
  <c r="BW368" i="49"/>
  <c r="BP368" i="49"/>
  <c r="AD309" i="49"/>
  <c r="AK309" i="49"/>
  <c r="AE309" i="49"/>
  <c r="AM309" i="49" s="1"/>
  <c r="AF309" i="49"/>
  <c r="AG309" i="49"/>
  <c r="AO410" i="49"/>
  <c r="AO411" i="49" s="1"/>
  <c r="BB49" i="33" s="1"/>
  <c r="L209" i="49"/>
  <c r="K209" i="49"/>
  <c r="M209" i="49"/>
  <c r="AP450" i="49"/>
  <c r="AR448" i="49"/>
  <c r="AZ448" i="49" s="1"/>
  <c r="AS448" i="49"/>
  <c r="AW448" i="49" s="1"/>
  <c r="AQ448" i="49"/>
  <c r="AT448" i="49"/>
  <c r="AX448" i="49"/>
  <c r="F320" i="49"/>
  <c r="G320" i="49" s="1"/>
  <c r="E93" i="33" s="1"/>
  <c r="I318" i="49"/>
  <c r="H318" i="49"/>
  <c r="G318" i="49"/>
  <c r="AF129" i="49"/>
  <c r="AJ129" i="49" s="1"/>
  <c r="AD129" i="49"/>
  <c r="AH129" i="49" s="1"/>
  <c r="AE129" i="49"/>
  <c r="AG129" i="49"/>
  <c r="AK129" i="49"/>
  <c r="J50" i="49"/>
  <c r="M48" i="49"/>
  <c r="L48" i="49"/>
  <c r="K48" i="49"/>
  <c r="AD399" i="49"/>
  <c r="AK399" i="49"/>
  <c r="AF399" i="49"/>
  <c r="AN399" i="49" s="1"/>
  <c r="AE399" i="49"/>
  <c r="AI399" i="49" s="1"/>
  <c r="AG399" i="49"/>
  <c r="BQ29" i="49"/>
  <c r="BU29" i="49" s="1"/>
  <c r="BW29" i="49"/>
  <c r="BR29" i="49"/>
  <c r="BS29" i="49"/>
  <c r="BP29" i="49"/>
  <c r="BT29" i="49" s="1"/>
  <c r="M208" i="49"/>
  <c r="J210" i="49"/>
  <c r="AE25" i="51" s="1"/>
  <c r="L208" i="49"/>
  <c r="K208" i="49"/>
  <c r="BB40" i="49"/>
  <c r="BJ40" i="49" s="1"/>
  <c r="BF38" i="49"/>
  <c r="BC38" i="49"/>
  <c r="BG38" i="49" s="1"/>
  <c r="BE38" i="49"/>
  <c r="BD38" i="49"/>
  <c r="BL38" i="49" s="1"/>
  <c r="BJ38" i="49"/>
  <c r="K419" i="49"/>
  <c r="M419" i="49"/>
  <c r="L419" i="49"/>
  <c r="BF289" i="49"/>
  <c r="BD289" i="49"/>
  <c r="BJ289" i="49"/>
  <c r="BC289" i="49"/>
  <c r="BE289" i="49"/>
  <c r="BI289" i="49" s="1"/>
  <c r="F300" i="49"/>
  <c r="G298" i="49"/>
  <c r="I298" i="49"/>
  <c r="H298" i="49"/>
  <c r="AQ99" i="49"/>
  <c r="AT99" i="49"/>
  <c r="AR99" i="49"/>
  <c r="AZ99" i="49" s="1"/>
  <c r="AX99" i="49"/>
  <c r="AS99" i="49"/>
  <c r="K488" i="49"/>
  <c r="M488" i="49"/>
  <c r="L488" i="49"/>
  <c r="J490" i="49"/>
  <c r="BN400" i="49"/>
  <c r="K478" i="49"/>
  <c r="L478" i="49"/>
  <c r="J480" i="49"/>
  <c r="M478" i="49"/>
  <c r="AO170" i="49"/>
  <c r="I186" i="51" s="1"/>
  <c r="E350" i="49"/>
  <c r="I39" i="51" s="1"/>
  <c r="CA210" i="49"/>
  <c r="BB80" i="49"/>
  <c r="BD80" i="49" s="1"/>
  <c r="BJ78" i="49"/>
  <c r="BC78" i="49"/>
  <c r="BK78" i="49" s="1"/>
  <c r="BF78" i="49"/>
  <c r="BE78" i="49"/>
  <c r="BD78" i="49"/>
  <c r="AF469" i="49"/>
  <c r="AJ469" i="49" s="1"/>
  <c r="AG469" i="49"/>
  <c r="AK469" i="49"/>
  <c r="AE469" i="49"/>
  <c r="AI469" i="49" s="1"/>
  <c r="AD469" i="49"/>
  <c r="AL469" i="49" s="1"/>
  <c r="AO310" i="49"/>
  <c r="AR88" i="49"/>
  <c r="AT88" i="49"/>
  <c r="AQ88" i="49"/>
  <c r="AU88" i="49" s="1"/>
  <c r="AX88" i="49"/>
  <c r="AP90" i="49"/>
  <c r="AS88" i="49"/>
  <c r="AW88" i="49" s="1"/>
  <c r="H49" i="49"/>
  <c r="I49" i="49"/>
  <c r="G49" i="49"/>
  <c r="AT339" i="49"/>
  <c r="AR339" i="49"/>
  <c r="AZ339" i="49" s="1"/>
  <c r="AX339" i="49"/>
  <c r="AS339" i="49"/>
  <c r="AQ339" i="49"/>
  <c r="AY339" i="49" s="1"/>
  <c r="BO170" i="49"/>
  <c r="BO171" i="49" s="1"/>
  <c r="BW171" i="49" s="1"/>
  <c r="AX25" i="33" s="1"/>
  <c r="BW168" i="49"/>
  <c r="BP168" i="49"/>
  <c r="BS168" i="49"/>
  <c r="BQ168" i="49"/>
  <c r="BR168" i="49"/>
  <c r="BN140" i="49"/>
  <c r="T183" i="51" s="1"/>
  <c r="E170" i="49"/>
  <c r="I21" i="51" s="1"/>
  <c r="BN40" i="49"/>
  <c r="I89" i="49"/>
  <c r="G89" i="49"/>
  <c r="H89" i="49"/>
  <c r="BC459" i="49"/>
  <c r="BK459" i="49" s="1"/>
  <c r="BF459" i="49"/>
  <c r="BD459" i="49"/>
  <c r="BJ459" i="49"/>
  <c r="BE459" i="49"/>
  <c r="E280" i="49"/>
  <c r="AP120" i="49"/>
  <c r="AQ118" i="49"/>
  <c r="AU118" i="49" s="1"/>
  <c r="AX118" i="49"/>
  <c r="AS118" i="49"/>
  <c r="AR118" i="49"/>
  <c r="AZ118" i="49" s="1"/>
  <c r="AT118" i="49"/>
  <c r="AP290" i="49"/>
  <c r="AP291" i="49" s="1"/>
  <c r="AQ291" i="49" s="1"/>
  <c r="AY291" i="49" s="1"/>
  <c r="AI37" i="33" s="1"/>
  <c r="AX288" i="49"/>
  <c r="AR288" i="49"/>
  <c r="AQ288" i="49"/>
  <c r="AT288" i="49"/>
  <c r="AS288" i="49"/>
  <c r="BN450" i="49"/>
  <c r="M349" i="49"/>
  <c r="L349" i="49"/>
  <c r="K349" i="49"/>
  <c r="BR459" i="49"/>
  <c r="BZ459" i="49" s="1"/>
  <c r="BS459" i="49"/>
  <c r="BQ459" i="49"/>
  <c r="BY459" i="49" s="1"/>
  <c r="BP459" i="49"/>
  <c r="BW459" i="49"/>
  <c r="AT349" i="49"/>
  <c r="AS349" i="49"/>
  <c r="BA349" i="49" s="1"/>
  <c r="AR349" i="49"/>
  <c r="AQ349" i="49"/>
  <c r="AX349" i="49"/>
  <c r="AR219" i="49"/>
  <c r="AZ219" i="49" s="1"/>
  <c r="AS219" i="49"/>
  <c r="AQ219" i="49"/>
  <c r="AX219" i="49"/>
  <c r="AT219" i="49"/>
  <c r="AP320" i="49"/>
  <c r="AR318" i="49"/>
  <c r="AQ318" i="49"/>
  <c r="AX318" i="49"/>
  <c r="AS318" i="49"/>
  <c r="AT318" i="49"/>
  <c r="BW49" i="49"/>
  <c r="BR49" i="49"/>
  <c r="BP49" i="49"/>
  <c r="BS49" i="49"/>
  <c r="BQ49" i="49"/>
  <c r="AO20" i="49"/>
  <c r="BB63" i="33" s="1"/>
  <c r="BJ329" i="49"/>
  <c r="BF329" i="49"/>
  <c r="BC329" i="49"/>
  <c r="BE329" i="49"/>
  <c r="BD329" i="49"/>
  <c r="AO290" i="49"/>
  <c r="J250" i="49"/>
  <c r="AE29" i="51" s="1"/>
  <c r="K248" i="49"/>
  <c r="M248" i="49"/>
  <c r="L248" i="49"/>
  <c r="K129" i="49"/>
  <c r="L129" i="49"/>
  <c r="M129" i="49"/>
  <c r="E220" i="49"/>
  <c r="E40" i="49"/>
  <c r="BB10" i="49"/>
  <c r="BC8" i="49"/>
  <c r="BF8" i="49"/>
  <c r="BD8" i="49"/>
  <c r="BL8" i="49" s="1"/>
  <c r="BE8" i="49"/>
  <c r="BJ8" i="49"/>
  <c r="AC190" i="49"/>
  <c r="AF190" i="49" s="1"/>
  <c r="AE188" i="49"/>
  <c r="AF188" i="49"/>
  <c r="AN188" i="49" s="1"/>
  <c r="AD188" i="49"/>
  <c r="AH188" i="49" s="1"/>
  <c r="AK188" i="49"/>
  <c r="AG188" i="49"/>
  <c r="BQ329" i="49"/>
  <c r="BS329" i="49"/>
  <c r="BW329" i="49"/>
  <c r="BR329" i="49"/>
  <c r="BZ329" i="49" s="1"/>
  <c r="BP329" i="49"/>
  <c r="AS229" i="49"/>
  <c r="AR229" i="49"/>
  <c r="AQ229" i="49"/>
  <c r="AY229" i="49" s="1"/>
  <c r="AX229" i="49"/>
  <c r="AT229" i="49"/>
  <c r="H498" i="49"/>
  <c r="F500" i="49"/>
  <c r="D111" i="33" s="1"/>
  <c r="G498" i="49"/>
  <c r="I498" i="49"/>
  <c r="AG139" i="49"/>
  <c r="AD139" i="49"/>
  <c r="AL139" i="49" s="1"/>
  <c r="AK139" i="49"/>
  <c r="AE139" i="49"/>
  <c r="AM139" i="49" s="1"/>
  <c r="AF139" i="49"/>
  <c r="BB340" i="49"/>
  <c r="BC338" i="49"/>
  <c r="BK338" i="49" s="1"/>
  <c r="BE338" i="49"/>
  <c r="BI338" i="49" s="1"/>
  <c r="BD338" i="49"/>
  <c r="BF338" i="49"/>
  <c r="BJ338" i="49"/>
  <c r="AF109" i="49"/>
  <c r="AD109" i="49"/>
  <c r="AE109" i="49"/>
  <c r="AM109" i="49" s="1"/>
  <c r="AG109" i="49"/>
  <c r="AK109" i="49"/>
  <c r="BW179" i="49"/>
  <c r="BP179" i="49"/>
  <c r="BR179" i="49"/>
  <c r="BZ179" i="49" s="1"/>
  <c r="BQ179" i="49"/>
  <c r="BS179" i="49"/>
  <c r="H409" i="49"/>
  <c r="I409" i="49"/>
  <c r="G409" i="49"/>
  <c r="AC110" i="49"/>
  <c r="AE110" i="49" s="1"/>
  <c r="AE108" i="49"/>
  <c r="AI108" i="49" s="1"/>
  <c r="AF108" i="49"/>
  <c r="AK108" i="49"/>
  <c r="AG108" i="49"/>
  <c r="AD108" i="49"/>
  <c r="J140" i="49"/>
  <c r="J141" i="49" s="1"/>
  <c r="K141" i="49" s="1"/>
  <c r="I22" i="33" s="1"/>
  <c r="K138" i="49"/>
  <c r="M138" i="49"/>
  <c r="L138" i="49"/>
  <c r="AC20" i="49"/>
  <c r="AK18" i="49"/>
  <c r="AD18" i="49"/>
  <c r="AG18" i="49"/>
  <c r="AF18" i="49"/>
  <c r="AJ18" i="49" s="1"/>
  <c r="AE18" i="49"/>
  <c r="L279" i="49"/>
  <c r="K279" i="49"/>
  <c r="M279" i="49"/>
  <c r="CA160" i="49"/>
  <c r="AE185" i="51" s="1"/>
  <c r="F350" i="49"/>
  <c r="H348" i="49"/>
  <c r="I348" i="49"/>
  <c r="G348" i="49"/>
  <c r="AP440" i="49"/>
  <c r="AP441" i="49" s="1"/>
  <c r="AQ441" i="49" s="1"/>
  <c r="AQ438" i="49"/>
  <c r="AY438" i="49" s="1"/>
  <c r="AR438" i="49"/>
  <c r="AT438" i="49"/>
  <c r="AX438" i="49"/>
  <c r="AS438" i="49"/>
  <c r="AC250" i="49"/>
  <c r="I84" i="51" s="1"/>
  <c r="AG248" i="49"/>
  <c r="AE248" i="49"/>
  <c r="AM248" i="49" s="1"/>
  <c r="AK248" i="49"/>
  <c r="AD248" i="49"/>
  <c r="AF248" i="49"/>
  <c r="AJ248" i="49" s="1"/>
  <c r="BR209" i="49"/>
  <c r="BP209" i="49"/>
  <c r="BX209" i="49" s="1"/>
  <c r="BW209" i="49"/>
  <c r="BQ209" i="49"/>
  <c r="BS209" i="49"/>
  <c r="J30" i="49"/>
  <c r="K28" i="49"/>
  <c r="M28" i="49"/>
  <c r="L28" i="49"/>
  <c r="I39" i="49"/>
  <c r="H39" i="49"/>
  <c r="G39" i="49"/>
  <c r="CA500" i="49"/>
  <c r="BD111" i="33" s="1"/>
  <c r="J70" i="49"/>
  <c r="AE11" i="51" s="1"/>
  <c r="K68" i="49"/>
  <c r="M68" i="49"/>
  <c r="L68" i="49"/>
  <c r="AP240" i="49"/>
  <c r="AS238" i="49"/>
  <c r="AW238" i="49" s="1"/>
  <c r="AT238" i="49"/>
  <c r="AR238" i="49"/>
  <c r="AQ238" i="49"/>
  <c r="AX238" i="49"/>
  <c r="AO240" i="49"/>
  <c r="AO450" i="49"/>
  <c r="AO440" i="49"/>
  <c r="I213" i="51" s="1"/>
  <c r="F390" i="49"/>
  <c r="G388" i="49"/>
  <c r="H388" i="49"/>
  <c r="I388" i="49"/>
  <c r="BS99" i="49"/>
  <c r="BP99" i="49"/>
  <c r="BT99" i="49" s="1"/>
  <c r="BW99" i="49"/>
  <c r="BQ99" i="49"/>
  <c r="BR99" i="49"/>
  <c r="BZ99" i="49" s="1"/>
  <c r="AX258" i="49"/>
  <c r="AS258" i="49"/>
  <c r="AT258" i="49"/>
  <c r="AQ258" i="49"/>
  <c r="AY258" i="49" s="1"/>
  <c r="AR258" i="49"/>
  <c r="AP260" i="49"/>
  <c r="BN150" i="49"/>
  <c r="F360" i="49"/>
  <c r="F361" i="49" s="1"/>
  <c r="H358" i="49"/>
  <c r="I358" i="49"/>
  <c r="G358" i="49"/>
  <c r="BW409" i="49"/>
  <c r="BP409" i="49"/>
  <c r="BS409" i="49"/>
  <c r="BQ409" i="49"/>
  <c r="BU409" i="49" s="1"/>
  <c r="BR409" i="49"/>
  <c r="BZ409" i="49" s="1"/>
  <c r="BB280" i="49"/>
  <c r="BD278" i="49"/>
  <c r="BF278" i="49"/>
  <c r="BC278" i="49"/>
  <c r="BK278" i="49" s="1"/>
  <c r="BE278" i="49"/>
  <c r="BJ278" i="49"/>
  <c r="G189" i="49"/>
  <c r="H189" i="49"/>
  <c r="I189" i="49"/>
  <c r="AQ429" i="49"/>
  <c r="AX429" i="49"/>
  <c r="AR429" i="49"/>
  <c r="AZ429" i="49" s="1"/>
  <c r="AT429" i="49"/>
  <c r="AS429" i="49"/>
  <c r="BN320" i="49"/>
  <c r="BN321" i="49" s="1"/>
  <c r="BC40" i="33" s="1"/>
  <c r="BC79" i="49"/>
  <c r="BK79" i="49" s="1"/>
  <c r="BD79" i="49"/>
  <c r="BE79" i="49"/>
  <c r="BJ79" i="49"/>
  <c r="BF79" i="49"/>
  <c r="BC419" i="49"/>
  <c r="BF419" i="49"/>
  <c r="BE419" i="49"/>
  <c r="BM419" i="49" s="1"/>
  <c r="BD419" i="49"/>
  <c r="BJ419" i="49"/>
  <c r="L319" i="49"/>
  <c r="K319" i="49"/>
  <c r="M319" i="49"/>
  <c r="AQ329" i="49"/>
  <c r="AR329" i="49"/>
  <c r="AX329" i="49"/>
  <c r="AS329" i="49"/>
  <c r="AT329" i="49"/>
  <c r="AK159" i="49"/>
  <c r="AE159" i="49"/>
  <c r="AI159" i="49" s="1"/>
  <c r="AG159" i="49"/>
  <c r="AF159" i="49"/>
  <c r="AD159" i="49"/>
  <c r="K378" i="49"/>
  <c r="M378" i="49"/>
  <c r="J380" i="49"/>
  <c r="L378" i="49"/>
  <c r="BJ169" i="49"/>
  <c r="BD169" i="49"/>
  <c r="BH169" i="49" s="1"/>
  <c r="BC169" i="49"/>
  <c r="BE169" i="49"/>
  <c r="BI169" i="49" s="1"/>
  <c r="BF169" i="49"/>
  <c r="E260" i="49"/>
  <c r="CA400" i="49"/>
  <c r="AS109" i="49"/>
  <c r="AR109" i="49"/>
  <c r="AQ109" i="49"/>
  <c r="AY109" i="49" s="1"/>
  <c r="AX109" i="49"/>
  <c r="AT109" i="49"/>
  <c r="BO10" i="49"/>
  <c r="BS8" i="49"/>
  <c r="BQ8" i="49"/>
  <c r="BP8" i="49"/>
  <c r="BX8" i="49" s="1"/>
  <c r="BW8" i="49"/>
  <c r="BR8" i="49"/>
  <c r="BO120" i="49"/>
  <c r="BP118" i="49"/>
  <c r="BS118" i="49"/>
  <c r="BR118" i="49"/>
  <c r="BV118" i="49" s="1"/>
  <c r="BW118" i="49"/>
  <c r="BQ118" i="49"/>
  <c r="CA220" i="49"/>
  <c r="CA221" i="49" s="1"/>
  <c r="BD30" i="33" s="1"/>
  <c r="F140" i="49"/>
  <c r="I138" i="49"/>
  <c r="H138" i="49"/>
  <c r="G138" i="49"/>
  <c r="BQ428" i="49"/>
  <c r="BW428" i="49"/>
  <c r="BS428" i="49"/>
  <c r="BO430" i="49"/>
  <c r="BR428" i="49"/>
  <c r="BZ428" i="49" s="1"/>
  <c r="BP428" i="49"/>
  <c r="AG198" i="49"/>
  <c r="AF198" i="49"/>
  <c r="AK198" i="49"/>
  <c r="AE198" i="49"/>
  <c r="AD198" i="49"/>
  <c r="AH198" i="49" s="1"/>
  <c r="AC200" i="49"/>
  <c r="I79" i="51" s="1"/>
  <c r="H258" i="49"/>
  <c r="I258" i="49"/>
  <c r="G258" i="49"/>
  <c r="F260" i="49"/>
  <c r="BJ458" i="49"/>
  <c r="BE458" i="49"/>
  <c r="BB460" i="49"/>
  <c r="BF458" i="49"/>
  <c r="BD458" i="49"/>
  <c r="BC458" i="49"/>
  <c r="BK458" i="49" s="1"/>
  <c r="AP420" i="49"/>
  <c r="AS418" i="49"/>
  <c r="AW418" i="49" s="1"/>
  <c r="AX418" i="49"/>
  <c r="AR418" i="49"/>
  <c r="AZ418" i="49" s="1"/>
  <c r="AT418" i="49"/>
  <c r="AQ418" i="49"/>
  <c r="AO160" i="49"/>
  <c r="I185" i="51" s="1"/>
  <c r="I319" i="49"/>
  <c r="G319" i="49"/>
  <c r="H319" i="49"/>
  <c r="BQ278" i="49"/>
  <c r="BP278" i="49"/>
  <c r="BX278" i="49" s="1"/>
  <c r="BO280" i="49"/>
  <c r="BO281" i="49" s="1"/>
  <c r="AF87" i="51" s="1"/>
  <c r="AG87" i="51" s="1"/>
  <c r="BS278" i="49"/>
  <c r="BR278" i="49"/>
  <c r="BW278" i="49"/>
  <c r="BO70" i="49"/>
  <c r="BO71" i="49" s="1"/>
  <c r="BS71" i="49" s="1"/>
  <c r="BS68" i="49"/>
  <c r="BR68" i="49"/>
  <c r="BZ68" i="49" s="1"/>
  <c r="BQ68" i="49"/>
  <c r="BW68" i="49"/>
  <c r="BP68" i="49"/>
  <c r="BX68" i="49" s="1"/>
  <c r="AO380" i="49"/>
  <c r="AQ459" i="49"/>
  <c r="AX459" i="49"/>
  <c r="AT459" i="49"/>
  <c r="AS459" i="49"/>
  <c r="AW459" i="49" s="1"/>
  <c r="AR459" i="49"/>
  <c r="AZ459" i="49" s="1"/>
  <c r="BO480" i="49"/>
  <c r="BR478" i="49"/>
  <c r="BQ478" i="49"/>
  <c r="BU478" i="49" s="1"/>
  <c r="BW478" i="49"/>
  <c r="BP478" i="49"/>
  <c r="BT478" i="49" s="1"/>
  <c r="BS478" i="49"/>
  <c r="BO420" i="49"/>
  <c r="BQ418" i="49"/>
  <c r="BR418" i="49"/>
  <c r="BS418" i="49"/>
  <c r="BW418" i="49"/>
  <c r="BP418" i="49"/>
  <c r="AC340" i="49"/>
  <c r="AF338" i="49"/>
  <c r="AG338" i="49"/>
  <c r="AK338" i="49"/>
  <c r="AE338" i="49"/>
  <c r="AD338" i="49"/>
  <c r="AT39" i="49"/>
  <c r="AX39" i="49"/>
  <c r="AQ39" i="49"/>
  <c r="AS39" i="49"/>
  <c r="AW39" i="49" s="1"/>
  <c r="AR39" i="49"/>
  <c r="K359" i="49"/>
  <c r="M359" i="49"/>
  <c r="L359" i="49"/>
  <c r="K59" i="49"/>
  <c r="M59" i="49"/>
  <c r="L59" i="49"/>
  <c r="I99" i="49"/>
  <c r="H99" i="49"/>
  <c r="G99" i="49"/>
  <c r="I188" i="49"/>
  <c r="F190" i="49"/>
  <c r="T23" i="51" s="1"/>
  <c r="G188" i="49"/>
  <c r="H188" i="49"/>
  <c r="AP390" i="49"/>
  <c r="AE153" i="51" s="1"/>
  <c r="AX388" i="49"/>
  <c r="AR388" i="49"/>
  <c r="AV388" i="49" s="1"/>
  <c r="AT388" i="49"/>
  <c r="AS388" i="49"/>
  <c r="AW388" i="49" s="1"/>
  <c r="AQ388" i="49"/>
  <c r="BB50" i="49"/>
  <c r="BF48" i="49"/>
  <c r="BE48" i="49"/>
  <c r="BJ48" i="49"/>
  <c r="BC48" i="49"/>
  <c r="BD48" i="49"/>
  <c r="AR209" i="49"/>
  <c r="AT209" i="49"/>
  <c r="AQ209" i="49"/>
  <c r="AU209" i="49" s="1"/>
  <c r="AS209" i="49"/>
  <c r="BA209" i="49" s="1"/>
  <c r="AX209" i="49"/>
  <c r="E440" i="49"/>
  <c r="K269" i="49"/>
  <c r="L269" i="49"/>
  <c r="M269" i="49"/>
  <c r="AO490" i="49"/>
  <c r="AO491" i="49" s="1"/>
  <c r="J218" i="51" s="1"/>
  <c r="H28" i="49"/>
  <c r="G28" i="49"/>
  <c r="F30" i="49"/>
  <c r="I28" i="49"/>
  <c r="BQ188" i="49"/>
  <c r="BU188" i="49" s="1"/>
  <c r="BO190" i="49"/>
  <c r="BO191" i="49" s="1"/>
  <c r="BR188" i="49"/>
  <c r="BS188" i="49"/>
  <c r="BW188" i="49"/>
  <c r="BP188" i="49"/>
  <c r="AC280" i="49"/>
  <c r="AG278" i="49"/>
  <c r="AK278" i="49"/>
  <c r="AE278" i="49"/>
  <c r="AD278" i="49"/>
  <c r="AF278" i="49"/>
  <c r="G79" i="49"/>
  <c r="H79" i="49"/>
  <c r="I79" i="49"/>
  <c r="AQ148" i="49"/>
  <c r="AT148" i="49"/>
  <c r="AP150" i="49"/>
  <c r="AX148" i="49"/>
  <c r="AS148" i="49"/>
  <c r="AW148" i="49" s="1"/>
  <c r="AR148" i="49"/>
  <c r="K379" i="49"/>
  <c r="L379" i="49"/>
  <c r="M379" i="49"/>
  <c r="BR469" i="49"/>
  <c r="BZ469" i="49" s="1"/>
  <c r="BP469" i="49"/>
  <c r="BX469" i="49" s="1"/>
  <c r="BW469" i="49"/>
  <c r="BS469" i="49"/>
  <c r="BQ469" i="49"/>
  <c r="BY469" i="49" s="1"/>
  <c r="BD339" i="49"/>
  <c r="BJ339" i="49"/>
  <c r="BE339" i="49"/>
  <c r="BM339" i="49" s="1"/>
  <c r="BC339" i="49"/>
  <c r="BG339" i="49" s="1"/>
  <c r="BF339" i="49"/>
  <c r="L479" i="49"/>
  <c r="M479" i="49"/>
  <c r="K479" i="49"/>
  <c r="BP108" i="49"/>
  <c r="BX108" i="49" s="1"/>
  <c r="BS108" i="49"/>
  <c r="BR108" i="49"/>
  <c r="BZ108" i="49" s="1"/>
  <c r="BO110" i="49"/>
  <c r="BQ108" i="49"/>
  <c r="BY108" i="49" s="1"/>
  <c r="BW108" i="49"/>
  <c r="J420" i="49"/>
  <c r="AE46" i="51" s="1"/>
  <c r="L418" i="49"/>
  <c r="K418" i="49"/>
  <c r="M418" i="49"/>
  <c r="AQ248" i="49"/>
  <c r="AR248" i="49"/>
  <c r="AZ248" i="49" s="1"/>
  <c r="AT248" i="49"/>
  <c r="AX248" i="49"/>
  <c r="AP250" i="49"/>
  <c r="AS248" i="49"/>
  <c r="BA248" i="49" s="1"/>
  <c r="AG368" i="49"/>
  <c r="AE368" i="49"/>
  <c r="AI368" i="49" s="1"/>
  <c r="AK368" i="49"/>
  <c r="AD368" i="49"/>
  <c r="AF368" i="49"/>
  <c r="AC370" i="49"/>
  <c r="AE370" i="49" s="1"/>
  <c r="CA350" i="49"/>
  <c r="AF488" i="49"/>
  <c r="AJ488" i="49" s="1"/>
  <c r="AD488" i="49"/>
  <c r="AL488" i="49" s="1"/>
  <c r="AK488" i="49"/>
  <c r="AE488" i="49"/>
  <c r="AG488" i="49"/>
  <c r="AC490" i="49"/>
  <c r="BN480" i="49"/>
  <c r="BS119" i="49"/>
  <c r="BR119" i="49"/>
  <c r="BZ119" i="49" s="1"/>
  <c r="BQ119" i="49"/>
  <c r="BP119" i="49"/>
  <c r="BX119" i="49" s="1"/>
  <c r="BW119" i="49"/>
  <c r="BJ368" i="49"/>
  <c r="BE368" i="49"/>
  <c r="BB370" i="49"/>
  <c r="BC368" i="49"/>
  <c r="BK368" i="49" s="1"/>
  <c r="BD368" i="49"/>
  <c r="BF368" i="49"/>
  <c r="AR479" i="49"/>
  <c r="AQ479" i="49"/>
  <c r="AY479" i="49" s="1"/>
  <c r="AT479" i="49"/>
  <c r="AX479" i="49"/>
  <c r="AS479" i="49"/>
  <c r="AW479" i="49" s="1"/>
  <c r="AO30" i="49"/>
  <c r="M9" i="49"/>
  <c r="K9" i="49"/>
  <c r="L9" i="49"/>
  <c r="AK429" i="49"/>
  <c r="AG429" i="49"/>
  <c r="AF429" i="49"/>
  <c r="AE429" i="49"/>
  <c r="AD429" i="49"/>
  <c r="AH429" i="49" s="1"/>
  <c r="H69" i="49"/>
  <c r="G69" i="49"/>
  <c r="I69" i="49"/>
  <c r="AP460" i="49"/>
  <c r="AX458" i="49"/>
  <c r="AS458" i="49"/>
  <c r="BA458" i="49" s="1"/>
  <c r="AR458" i="49"/>
  <c r="AZ458" i="49" s="1"/>
  <c r="AT458" i="49"/>
  <c r="AQ458" i="49"/>
  <c r="AO70" i="49"/>
  <c r="AO71" i="49" s="1"/>
  <c r="BB15" i="33" s="1"/>
  <c r="AC420" i="49"/>
  <c r="AG418" i="49"/>
  <c r="AF418" i="49"/>
  <c r="AJ418" i="49" s="1"/>
  <c r="AD418" i="49"/>
  <c r="AK418" i="49"/>
  <c r="AE418" i="49"/>
  <c r="BF159" i="49"/>
  <c r="BD159" i="49"/>
  <c r="BH159" i="49" s="1"/>
  <c r="BC159" i="49"/>
  <c r="BE159" i="49"/>
  <c r="BJ159" i="49"/>
  <c r="BB240" i="49"/>
  <c r="BB241" i="49" s="1"/>
  <c r="BC241" i="49" s="1"/>
  <c r="BK241" i="49" s="1"/>
  <c r="AQ32" i="33" s="1"/>
  <c r="BC238" i="49"/>
  <c r="BF238" i="49"/>
  <c r="BE238" i="49"/>
  <c r="BI238" i="49" s="1"/>
  <c r="BD238" i="49"/>
  <c r="BJ238" i="49"/>
  <c r="I479" i="49"/>
  <c r="H479" i="49"/>
  <c r="G479" i="49"/>
  <c r="H488" i="49"/>
  <c r="F490" i="49"/>
  <c r="I488" i="49"/>
  <c r="G488" i="49"/>
  <c r="AQ359" i="49"/>
  <c r="AR359" i="49"/>
  <c r="AV359" i="49" s="1"/>
  <c r="AT359" i="49"/>
  <c r="AX359" i="49"/>
  <c r="AS359" i="49"/>
  <c r="AC410" i="49"/>
  <c r="AG408" i="49"/>
  <c r="AE408" i="49"/>
  <c r="AK408" i="49"/>
  <c r="AF408" i="49"/>
  <c r="AD408" i="49"/>
  <c r="AL408" i="49" s="1"/>
  <c r="AF259" i="49"/>
  <c r="AD259" i="49"/>
  <c r="AH259" i="49" s="1"/>
  <c r="AG259" i="49"/>
  <c r="AE259" i="49"/>
  <c r="AM259" i="49" s="1"/>
  <c r="AK259" i="49"/>
  <c r="J330" i="49"/>
  <c r="M328" i="49"/>
  <c r="K328" i="49"/>
  <c r="L328" i="49"/>
  <c r="F130" i="49"/>
  <c r="H128" i="49"/>
  <c r="G128" i="49"/>
  <c r="I128" i="49"/>
  <c r="BW219" i="49"/>
  <c r="BQ219" i="49"/>
  <c r="BU219" i="49" s="1"/>
  <c r="BR219" i="49"/>
  <c r="BP219" i="49"/>
  <c r="BS219" i="49"/>
  <c r="BN270" i="49"/>
  <c r="BD469" i="49"/>
  <c r="BL469" i="49" s="1"/>
  <c r="BJ469" i="49"/>
  <c r="BE469" i="49"/>
  <c r="BC469" i="49"/>
  <c r="BF469" i="49"/>
  <c r="BN380" i="49"/>
  <c r="CA240" i="49"/>
  <c r="AE193" i="51" s="1"/>
  <c r="H288" i="49"/>
  <c r="G288" i="49"/>
  <c r="F290" i="49"/>
  <c r="I288" i="49"/>
  <c r="BW448" i="49"/>
  <c r="BQ448" i="49"/>
  <c r="BY448" i="49" s="1"/>
  <c r="BP448" i="49"/>
  <c r="BX448" i="49" s="1"/>
  <c r="BS448" i="49"/>
  <c r="BO450" i="49"/>
  <c r="BR448" i="49"/>
  <c r="BN100" i="49"/>
  <c r="BN220" i="49"/>
  <c r="G229" i="49"/>
  <c r="I229" i="49"/>
  <c r="H229" i="49"/>
  <c r="BN130" i="49"/>
  <c r="T182" i="51" s="1"/>
  <c r="AO10" i="49"/>
  <c r="BB62" i="33" s="1"/>
  <c r="G389" i="49"/>
  <c r="H389" i="49"/>
  <c r="I389" i="49"/>
  <c r="BR439" i="49"/>
  <c r="BW439" i="49"/>
  <c r="BP439" i="49"/>
  <c r="BQ439" i="49"/>
  <c r="BY439" i="49" s="1"/>
  <c r="BS439" i="49"/>
  <c r="K219" i="49"/>
  <c r="M219" i="49"/>
  <c r="L219" i="49"/>
  <c r="F200" i="49"/>
  <c r="I198" i="49"/>
  <c r="H198" i="49"/>
  <c r="G198" i="49"/>
  <c r="K89" i="49"/>
  <c r="M89" i="49"/>
  <c r="L89" i="49"/>
  <c r="BC9" i="49"/>
  <c r="BJ9" i="49"/>
  <c r="BD9" i="49"/>
  <c r="BH9" i="49" s="1"/>
  <c r="BE9" i="49"/>
  <c r="BF9" i="49"/>
  <c r="K139" i="49"/>
  <c r="M139" i="49"/>
  <c r="L139" i="49"/>
  <c r="F240" i="49"/>
  <c r="H238" i="49"/>
  <c r="G238" i="49"/>
  <c r="I238" i="49"/>
  <c r="I269" i="49"/>
  <c r="H269" i="49"/>
  <c r="G269" i="49"/>
  <c r="BP269" i="49"/>
  <c r="BX269" i="49" s="1"/>
  <c r="BW269" i="49"/>
  <c r="BS269" i="49"/>
  <c r="BR269" i="49"/>
  <c r="BZ269" i="49" s="1"/>
  <c r="BQ269" i="49"/>
  <c r="F90" i="49"/>
  <c r="I88" i="49"/>
  <c r="G88" i="49"/>
  <c r="H88" i="49"/>
  <c r="BN330" i="49"/>
  <c r="CA460" i="49"/>
  <c r="AE215" i="51" s="1"/>
  <c r="BN60" i="49"/>
  <c r="BC67" i="33" s="1"/>
  <c r="BC59" i="49"/>
  <c r="BF59" i="49"/>
  <c r="BE59" i="49"/>
  <c r="BJ59" i="49"/>
  <c r="BD59" i="49"/>
  <c r="BL59" i="49" s="1"/>
  <c r="AX178" i="49"/>
  <c r="AP180" i="49"/>
  <c r="AR178" i="49"/>
  <c r="AT178" i="49"/>
  <c r="AS178" i="49"/>
  <c r="AQ178" i="49"/>
  <c r="AY178" i="49" s="1"/>
  <c r="BJ349" i="49"/>
  <c r="BC349" i="49"/>
  <c r="BE349" i="49"/>
  <c r="BD349" i="49"/>
  <c r="BF349" i="49"/>
  <c r="BF148" i="49"/>
  <c r="BE148" i="49"/>
  <c r="BB150" i="49"/>
  <c r="BJ148" i="49"/>
  <c r="BC148" i="49"/>
  <c r="BD148" i="49"/>
  <c r="E120" i="49"/>
  <c r="I16" i="51" s="1"/>
  <c r="F100" i="49"/>
  <c r="I98" i="49"/>
  <c r="H98" i="49"/>
  <c r="G98" i="49"/>
  <c r="AR249" i="49"/>
  <c r="AZ249" i="49" s="1"/>
  <c r="AS249" i="49"/>
  <c r="BA249" i="49" s="1"/>
  <c r="AQ249" i="49"/>
  <c r="AU249" i="49" s="1"/>
  <c r="AX249" i="49"/>
  <c r="AT249" i="49"/>
  <c r="I219" i="49"/>
  <c r="G219" i="49"/>
  <c r="H219" i="49"/>
  <c r="H9" i="49"/>
  <c r="G9" i="49"/>
  <c r="I9" i="49"/>
  <c r="E430" i="49"/>
  <c r="AP140" i="49"/>
  <c r="AE128" i="51" s="1"/>
  <c r="AT138" i="49"/>
  <c r="AX138" i="49"/>
  <c r="AQ138" i="49"/>
  <c r="AS138" i="49"/>
  <c r="AR138" i="49"/>
  <c r="K169" i="49"/>
  <c r="M169" i="49"/>
  <c r="L169" i="49"/>
  <c r="AT489" i="49"/>
  <c r="AQ489" i="49"/>
  <c r="AX489" i="49"/>
  <c r="AR489" i="49"/>
  <c r="AV489" i="49" s="1"/>
  <c r="AS489" i="49"/>
  <c r="BA489" i="49" s="1"/>
  <c r="AO350" i="49"/>
  <c r="I204" i="51" s="1"/>
  <c r="BB110" i="49"/>
  <c r="BB111" i="49" s="1"/>
  <c r="U70" i="51" s="1"/>
  <c r="BE108" i="49"/>
  <c r="BM108" i="49" s="1"/>
  <c r="BF108" i="49"/>
  <c r="BC108" i="49"/>
  <c r="BJ108" i="49"/>
  <c r="BD108" i="49"/>
  <c r="AF359" i="49"/>
  <c r="AK359" i="49"/>
  <c r="AD359" i="49"/>
  <c r="AG359" i="49"/>
  <c r="AE359" i="49"/>
  <c r="BS58" i="49"/>
  <c r="BP58" i="49"/>
  <c r="BQ58" i="49"/>
  <c r="BR58" i="49"/>
  <c r="BO60" i="49"/>
  <c r="BW58" i="49"/>
  <c r="K199" i="49"/>
  <c r="M199" i="49"/>
  <c r="L199" i="49"/>
  <c r="E80" i="49"/>
  <c r="F380" i="49"/>
  <c r="F381" i="49" s="1"/>
  <c r="G381" i="49" s="1"/>
  <c r="E46" i="33" s="1"/>
  <c r="G378" i="49"/>
  <c r="I378" i="49"/>
  <c r="H378" i="49"/>
  <c r="J200" i="49"/>
  <c r="H81" i="33" s="1"/>
  <c r="K198" i="49"/>
  <c r="L198" i="49"/>
  <c r="M198" i="49"/>
  <c r="BS238" i="49"/>
  <c r="BO240" i="49"/>
  <c r="BP238" i="49"/>
  <c r="BX238" i="49" s="1"/>
  <c r="BQ238" i="49"/>
  <c r="BR238" i="49"/>
  <c r="BV238" i="49" s="1"/>
  <c r="BW238" i="49"/>
  <c r="AQ409" i="49"/>
  <c r="AS409" i="49"/>
  <c r="AX409" i="49"/>
  <c r="AT409" i="49"/>
  <c r="AR409" i="49"/>
  <c r="BO290" i="49"/>
  <c r="BP288" i="49"/>
  <c r="BT288" i="49" s="1"/>
  <c r="BW288" i="49"/>
  <c r="BR288" i="49"/>
  <c r="BZ288" i="49" s="1"/>
  <c r="BQ288" i="49"/>
  <c r="BS288" i="49"/>
  <c r="CA140" i="49"/>
  <c r="AE183" i="51" s="1"/>
  <c r="E500" i="49"/>
  <c r="BB430" i="49"/>
  <c r="BB431" i="49" s="1"/>
  <c r="BE431" i="49" s="1"/>
  <c r="BM431" i="49" s="1"/>
  <c r="AS51" i="33" s="1"/>
  <c r="BE428" i="49"/>
  <c r="BC428" i="49"/>
  <c r="BF428" i="49"/>
  <c r="BJ428" i="49"/>
  <c r="BD428" i="49"/>
  <c r="BH428" i="49" s="1"/>
  <c r="AK419" i="49"/>
  <c r="AE419" i="49"/>
  <c r="AG419" i="49"/>
  <c r="AF419" i="49"/>
  <c r="AJ419" i="49" s="1"/>
  <c r="AD419" i="49"/>
  <c r="AH419" i="49" s="1"/>
  <c r="BC189" i="49"/>
  <c r="BE189" i="49"/>
  <c r="BJ189" i="49"/>
  <c r="BF189" i="49"/>
  <c r="BD189" i="49"/>
  <c r="AC360" i="49"/>
  <c r="I95" i="51" s="1"/>
  <c r="AD358" i="49"/>
  <c r="AL358" i="49" s="1"/>
  <c r="AE358" i="49"/>
  <c r="AG358" i="49"/>
  <c r="AF358" i="49"/>
  <c r="AN358" i="49" s="1"/>
  <c r="AK358" i="49"/>
  <c r="AP350" i="49"/>
  <c r="AQ348" i="49"/>
  <c r="AR348" i="49"/>
  <c r="AS348" i="49"/>
  <c r="BA348" i="49" s="1"/>
  <c r="AX348" i="49"/>
  <c r="AT348" i="49"/>
  <c r="AO60" i="49"/>
  <c r="I175" i="51" s="1"/>
  <c r="BJ369" i="49"/>
  <c r="BE369" i="49"/>
  <c r="BM369" i="49" s="1"/>
  <c r="BF369" i="49"/>
  <c r="BD369" i="49"/>
  <c r="BC369" i="49"/>
  <c r="BK369" i="49" s="1"/>
  <c r="BO50" i="49"/>
  <c r="BW48" i="49"/>
  <c r="BR48" i="49"/>
  <c r="BP48" i="49"/>
  <c r="BS48" i="49"/>
  <c r="BQ48" i="49"/>
  <c r="BP309" i="49"/>
  <c r="BT309" i="49" s="1"/>
  <c r="BR309" i="49"/>
  <c r="BS309" i="49"/>
  <c r="BW309" i="49"/>
  <c r="BQ309" i="49"/>
  <c r="BY309" i="49" s="1"/>
  <c r="BN190" i="49"/>
  <c r="T188" i="51" s="1"/>
  <c r="BO300" i="49"/>
  <c r="BP298" i="49"/>
  <c r="BQ298" i="49"/>
  <c r="BW298" i="49"/>
  <c r="BR298" i="49"/>
  <c r="BS298" i="49"/>
  <c r="BN160" i="49"/>
  <c r="T185" i="51" s="1"/>
  <c r="BC58" i="49"/>
  <c r="BB60" i="49"/>
  <c r="BB61" i="49" s="1"/>
  <c r="BJ58" i="49"/>
  <c r="BF58" i="49"/>
  <c r="BE58" i="49"/>
  <c r="BM58" i="49" s="1"/>
  <c r="BD58" i="49"/>
  <c r="I449" i="49"/>
  <c r="H449" i="49"/>
  <c r="G449" i="49"/>
  <c r="BB390" i="49"/>
  <c r="T98" i="51" s="1"/>
  <c r="BF388" i="49"/>
  <c r="BC388" i="49"/>
  <c r="BG388" i="49" s="1"/>
  <c r="BD388" i="49"/>
  <c r="BH388" i="49" s="1"/>
  <c r="BJ388" i="49"/>
  <c r="BE388" i="49"/>
  <c r="CA30" i="49"/>
  <c r="AE172" i="51" s="1"/>
  <c r="CA110" i="49"/>
  <c r="AE180" i="51" s="1"/>
  <c r="J20" i="49"/>
  <c r="J21" i="49" s="1"/>
  <c r="L21" i="49" s="1"/>
  <c r="K18" i="49"/>
  <c r="M18" i="49"/>
  <c r="L18" i="49"/>
  <c r="BO160" i="49"/>
  <c r="BP158" i="49"/>
  <c r="BR158" i="49"/>
  <c r="BZ158" i="49" s="1"/>
  <c r="BQ158" i="49"/>
  <c r="BW158" i="49"/>
  <c r="BS158" i="49"/>
  <c r="BF49" i="49"/>
  <c r="BD49" i="49"/>
  <c r="BL49" i="49" s="1"/>
  <c r="BJ49" i="49"/>
  <c r="BC49" i="49"/>
  <c r="BE49" i="49"/>
  <c r="AC150" i="49"/>
  <c r="AK148" i="49"/>
  <c r="AG148" i="49"/>
  <c r="AF148" i="49"/>
  <c r="AJ148" i="49" s="1"/>
  <c r="AE148" i="49"/>
  <c r="AD148" i="49"/>
  <c r="AH148" i="49" s="1"/>
  <c r="K469" i="49"/>
  <c r="L469" i="49"/>
  <c r="M469" i="49"/>
  <c r="BE118" i="49"/>
  <c r="BB120" i="49"/>
  <c r="BD118" i="49"/>
  <c r="BH118" i="49" s="1"/>
  <c r="BC118" i="49"/>
  <c r="BJ118" i="49"/>
  <c r="BF118" i="49"/>
  <c r="M299" i="49"/>
  <c r="K299" i="49"/>
  <c r="L299" i="49"/>
  <c r="CA10" i="49"/>
  <c r="J280" i="49"/>
  <c r="K278" i="49"/>
  <c r="M278" i="49"/>
  <c r="L278" i="49"/>
  <c r="L499" i="49"/>
  <c r="M499" i="49"/>
  <c r="K499" i="49"/>
  <c r="BD279" i="49"/>
  <c r="BF279" i="49"/>
  <c r="BE279" i="49"/>
  <c r="BJ279" i="49"/>
  <c r="BC279" i="49"/>
  <c r="E190" i="49"/>
  <c r="AF178" i="49"/>
  <c r="AN178" i="49" s="1"/>
  <c r="AG178" i="49"/>
  <c r="AC180" i="49"/>
  <c r="AE178" i="49"/>
  <c r="AD178" i="49"/>
  <c r="AK178" i="49"/>
  <c r="BN70" i="49"/>
  <c r="AC220" i="49"/>
  <c r="AC221" i="49" s="1"/>
  <c r="AK221" i="49" s="1"/>
  <c r="AG218" i="49"/>
  <c r="AF218" i="49"/>
  <c r="AE218" i="49"/>
  <c r="AD218" i="49"/>
  <c r="AK218" i="49"/>
  <c r="CA250" i="49"/>
  <c r="AE194" i="51" s="1"/>
  <c r="G18" i="49"/>
  <c r="H18" i="49"/>
  <c r="F20" i="49"/>
  <c r="I18" i="49"/>
  <c r="AF459" i="49"/>
  <c r="AK459" i="49"/>
  <c r="AG459" i="49"/>
  <c r="AE459" i="49"/>
  <c r="AD459" i="49"/>
  <c r="AO40" i="49"/>
  <c r="I173" i="51" s="1"/>
  <c r="BD319" i="49"/>
  <c r="BL319" i="49" s="1"/>
  <c r="BE319" i="49"/>
  <c r="BF319" i="49"/>
  <c r="BJ319" i="49"/>
  <c r="BC319" i="49"/>
  <c r="AR218" i="49"/>
  <c r="AP220" i="49"/>
  <c r="AP221" i="49" s="1"/>
  <c r="AX218" i="49"/>
  <c r="AT218" i="49"/>
  <c r="AS218" i="49"/>
  <c r="AW218" i="49" s="1"/>
  <c r="AQ218" i="49"/>
  <c r="AU218" i="49" s="1"/>
  <c r="J430" i="49"/>
  <c r="K428" i="49"/>
  <c r="M428" i="49"/>
  <c r="L428" i="49"/>
  <c r="BN490" i="49"/>
  <c r="BQ328" i="49"/>
  <c r="BY328" i="49" s="1"/>
  <c r="BP328" i="49"/>
  <c r="BR328" i="49"/>
  <c r="BS328" i="49"/>
  <c r="BW328" i="49"/>
  <c r="BO330" i="49"/>
  <c r="AE92" i="51" s="1"/>
  <c r="BF399" i="49"/>
  <c r="BC399" i="49"/>
  <c r="BG399" i="49" s="1"/>
  <c r="BE399" i="49"/>
  <c r="BM399" i="49" s="1"/>
  <c r="BD399" i="49"/>
  <c r="BH399" i="49" s="1"/>
  <c r="BJ399" i="49"/>
  <c r="K368" i="49"/>
  <c r="J370" i="49"/>
  <c r="AE41" i="51" s="1"/>
  <c r="L368" i="49"/>
  <c r="M368" i="49"/>
  <c r="BN230" i="49"/>
  <c r="BC84" i="33" s="1"/>
  <c r="BB70" i="49"/>
  <c r="BC68" i="49"/>
  <c r="BE68" i="49"/>
  <c r="BI68" i="49" s="1"/>
  <c r="BJ68" i="49"/>
  <c r="BD68" i="49"/>
  <c r="BH68" i="49" s="1"/>
  <c r="BF68" i="49"/>
  <c r="E100" i="49"/>
  <c r="BN290" i="49"/>
  <c r="M228" i="49"/>
  <c r="L228" i="49"/>
  <c r="K228" i="49"/>
  <c r="J230" i="49"/>
  <c r="J270" i="49"/>
  <c r="M268" i="49"/>
  <c r="K268" i="49"/>
  <c r="L268" i="49"/>
  <c r="BO80" i="49"/>
  <c r="AE67" i="51" s="1"/>
  <c r="BS78" i="49"/>
  <c r="BP78" i="49"/>
  <c r="BT78" i="49" s="1"/>
  <c r="BQ78" i="49"/>
  <c r="BR78" i="49"/>
  <c r="BW78" i="49"/>
  <c r="AD98" i="49"/>
  <c r="AF98" i="49"/>
  <c r="AN98" i="49" s="1"/>
  <c r="AG98" i="49"/>
  <c r="AC100" i="49"/>
  <c r="AC101" i="49" s="1"/>
  <c r="AE98" i="49"/>
  <c r="AK98" i="49"/>
  <c r="BC88" i="49"/>
  <c r="BK88" i="49" s="1"/>
  <c r="BD88" i="49"/>
  <c r="BL88" i="49" s="1"/>
  <c r="BJ88" i="49"/>
  <c r="BB90" i="49"/>
  <c r="BF88" i="49"/>
  <c r="BE88" i="49"/>
  <c r="AC160" i="49"/>
  <c r="AD158" i="49"/>
  <c r="AH158" i="49" s="1"/>
  <c r="AF158" i="49"/>
  <c r="AJ158" i="49" s="1"/>
  <c r="AK158" i="49"/>
  <c r="AG158" i="49"/>
  <c r="AE158" i="49"/>
  <c r="BF299" i="49"/>
  <c r="BJ299" i="49"/>
  <c r="BD299" i="49"/>
  <c r="BL299" i="49" s="1"/>
  <c r="BC299" i="49"/>
  <c r="BE299" i="49"/>
  <c r="BN440" i="49"/>
  <c r="BW408" i="49"/>
  <c r="BO410" i="49"/>
  <c r="BO411" i="49" s="1"/>
  <c r="BQ408" i="49"/>
  <c r="BY408" i="49" s="1"/>
  <c r="BS408" i="49"/>
  <c r="BP408" i="49"/>
  <c r="BR408" i="49"/>
  <c r="BV408" i="49" s="1"/>
  <c r="BB500" i="49"/>
  <c r="T109" i="51" s="1"/>
  <c r="BC498" i="49"/>
  <c r="BK498" i="49" s="1"/>
  <c r="BD498" i="49"/>
  <c r="BL498" i="49" s="1"/>
  <c r="BJ498" i="49"/>
  <c r="BF498" i="49"/>
  <c r="BE498" i="49"/>
  <c r="BM498" i="49" s="1"/>
  <c r="L489" i="49"/>
  <c r="M489" i="49"/>
  <c r="K489" i="49"/>
  <c r="BC109" i="49"/>
  <c r="BK109" i="49" s="1"/>
  <c r="BJ109" i="49"/>
  <c r="BF109" i="49"/>
  <c r="BE109" i="49"/>
  <c r="BM109" i="49" s="1"/>
  <c r="BD109" i="49"/>
  <c r="I159" i="49"/>
  <c r="H159" i="49"/>
  <c r="G159" i="49"/>
  <c r="BQ79" i="49"/>
  <c r="BP79" i="49"/>
  <c r="BS79" i="49"/>
  <c r="BW79" i="49"/>
  <c r="BR79" i="49"/>
  <c r="BZ79" i="49" s="1"/>
  <c r="AT29" i="49"/>
  <c r="AX29" i="49"/>
  <c r="AS29" i="49"/>
  <c r="BA29" i="49" s="1"/>
  <c r="AQ29" i="49"/>
  <c r="AY29" i="49" s="1"/>
  <c r="AR29" i="49"/>
  <c r="BQ249" i="49"/>
  <c r="BY249" i="49" s="1"/>
  <c r="BP249" i="49"/>
  <c r="BR249" i="49"/>
  <c r="BS249" i="49"/>
  <c r="BW249" i="49"/>
  <c r="AG269" i="49"/>
  <c r="AF269" i="49"/>
  <c r="AJ269" i="49" s="1"/>
  <c r="AK269" i="49"/>
  <c r="AE269" i="49"/>
  <c r="AD269" i="49"/>
  <c r="AH269" i="49" s="1"/>
  <c r="F370" i="49"/>
  <c r="H368" i="49"/>
  <c r="I368" i="49"/>
  <c r="G368" i="49"/>
  <c r="AE449" i="49"/>
  <c r="AK449" i="49"/>
  <c r="AG449" i="49"/>
  <c r="AF449" i="49"/>
  <c r="AD449" i="49"/>
  <c r="BP499" i="49"/>
  <c r="BQ499" i="49"/>
  <c r="BY499" i="49" s="1"/>
  <c r="BW499" i="49"/>
  <c r="BR499" i="49"/>
  <c r="BS499" i="49"/>
  <c r="AP230" i="49"/>
  <c r="AR228" i="49"/>
  <c r="AV228" i="49" s="1"/>
  <c r="AQ228" i="49"/>
  <c r="AY228" i="49" s="1"/>
  <c r="AS228" i="49"/>
  <c r="AT228" i="49"/>
  <c r="AX228" i="49"/>
  <c r="E290" i="49"/>
  <c r="J40" i="49"/>
  <c r="K38" i="49"/>
  <c r="L38" i="49"/>
  <c r="M38" i="49"/>
  <c r="AO420" i="49"/>
  <c r="E130" i="49"/>
  <c r="E131" i="49" s="1"/>
  <c r="C21" i="33" s="1"/>
  <c r="BO490" i="49"/>
  <c r="BO491" i="49" s="1"/>
  <c r="BQ491" i="49" s="1"/>
  <c r="BY491" i="49" s="1"/>
  <c r="BP488" i="49"/>
  <c r="BS488" i="49"/>
  <c r="BQ488" i="49"/>
  <c r="BY488" i="49" s="1"/>
  <c r="BW488" i="49"/>
  <c r="BR488" i="49"/>
  <c r="BB290" i="49"/>
  <c r="T88" i="51" s="1"/>
  <c r="BE288" i="49"/>
  <c r="BC288" i="49"/>
  <c r="BK288" i="49" s="1"/>
  <c r="BJ288" i="49"/>
  <c r="BF288" i="49"/>
  <c r="BD288" i="49"/>
  <c r="J500" i="49"/>
  <c r="M498" i="49"/>
  <c r="L498" i="49"/>
  <c r="K498" i="49"/>
  <c r="AR19" i="49"/>
  <c r="AT19" i="49"/>
  <c r="AS19" i="49"/>
  <c r="AQ19" i="49"/>
  <c r="AY19" i="49" s="1"/>
  <c r="AX19" i="49"/>
  <c r="F40" i="49"/>
  <c r="G38" i="49"/>
  <c r="I38" i="49"/>
  <c r="H38" i="49"/>
  <c r="BO250" i="49"/>
  <c r="BS248" i="49"/>
  <c r="BW248" i="49"/>
  <c r="BQ248" i="49"/>
  <c r="BR248" i="49"/>
  <c r="BP248" i="49"/>
  <c r="E20" i="49"/>
  <c r="E21" i="49" s="1"/>
  <c r="C10" i="33" s="1"/>
  <c r="BO140" i="49"/>
  <c r="AE73" i="51" s="1"/>
  <c r="BQ138" i="49"/>
  <c r="BY138" i="49" s="1"/>
  <c r="BP138" i="49"/>
  <c r="BT138" i="49" s="1"/>
  <c r="BR138" i="49"/>
  <c r="BZ138" i="49" s="1"/>
  <c r="BW138" i="49"/>
  <c r="BS138" i="49"/>
  <c r="BN240" i="49"/>
  <c r="CA260" i="49"/>
  <c r="AE195" i="51" s="1"/>
  <c r="E340" i="49"/>
  <c r="I38" i="51" s="1"/>
  <c r="K118" i="49"/>
  <c r="L118" i="49"/>
  <c r="J120" i="49"/>
  <c r="M118" i="49"/>
  <c r="AO190" i="49"/>
  <c r="AP10" i="49"/>
  <c r="AQ8" i="49"/>
  <c r="AS8" i="49"/>
  <c r="AT8" i="49"/>
  <c r="AR8" i="49"/>
  <c r="AX8" i="49"/>
  <c r="M398" i="49"/>
  <c r="L398" i="49"/>
  <c r="J400" i="49"/>
  <c r="K398" i="49"/>
  <c r="BN420" i="49"/>
  <c r="T211" i="51" s="1"/>
  <c r="F160" i="49"/>
  <c r="F161" i="49" s="1"/>
  <c r="U20" i="51" s="1"/>
  <c r="H158" i="49"/>
  <c r="I158" i="49"/>
  <c r="G158" i="49"/>
  <c r="CA410" i="49"/>
  <c r="H439" i="49"/>
  <c r="I439" i="49"/>
  <c r="G439" i="49"/>
  <c r="CA200" i="49"/>
  <c r="BO350" i="49"/>
  <c r="AE94" i="51" s="1"/>
  <c r="BP348" i="49"/>
  <c r="BX348" i="49" s="1"/>
  <c r="BW348" i="49"/>
  <c r="BQ348" i="49"/>
  <c r="BR348" i="49"/>
  <c r="BZ348" i="49" s="1"/>
  <c r="BS348" i="49"/>
  <c r="BW419" i="49"/>
  <c r="BR419" i="49"/>
  <c r="BV419" i="49" s="1"/>
  <c r="BP419" i="49"/>
  <c r="BQ419" i="49"/>
  <c r="BY419" i="49" s="1"/>
  <c r="BS419" i="49"/>
  <c r="BP128" i="49"/>
  <c r="BW128" i="49"/>
  <c r="BQ128" i="49"/>
  <c r="BR128" i="49"/>
  <c r="BV128" i="49" s="1"/>
  <c r="BO130" i="49"/>
  <c r="BS128" i="49"/>
  <c r="AE149" i="49"/>
  <c r="AF149" i="49"/>
  <c r="AK149" i="49"/>
  <c r="AD149" i="49"/>
  <c r="AG149" i="49"/>
  <c r="L99" i="49"/>
  <c r="K99" i="49"/>
  <c r="M99" i="49"/>
  <c r="AS309" i="49"/>
  <c r="AX309" i="49"/>
  <c r="AQ309" i="49"/>
  <c r="AR309" i="49"/>
  <c r="AV309" i="49" s="1"/>
  <c r="AT309" i="49"/>
  <c r="AP40" i="49"/>
  <c r="AR38" i="49"/>
  <c r="AV38" i="49" s="1"/>
  <c r="AX38" i="49"/>
  <c r="AT38" i="49"/>
  <c r="AQ38" i="49"/>
  <c r="AS38" i="49"/>
  <c r="H398" i="49"/>
  <c r="G398" i="49"/>
  <c r="I398" i="49"/>
  <c r="F400" i="49"/>
  <c r="H400" i="49" s="1"/>
  <c r="BF259" i="49"/>
  <c r="BD259" i="49"/>
  <c r="BL259" i="49" s="1"/>
  <c r="BE259" i="49"/>
  <c r="BC259" i="49"/>
  <c r="BK259" i="49" s="1"/>
  <c r="BJ259" i="49"/>
  <c r="H359" i="49"/>
  <c r="I359" i="49"/>
  <c r="G359" i="49"/>
  <c r="G289" i="49"/>
  <c r="I289" i="49"/>
  <c r="H289" i="49"/>
  <c r="M29" i="49"/>
  <c r="K29" i="49"/>
  <c r="L29" i="49"/>
  <c r="BR379" i="49"/>
  <c r="BP379" i="49"/>
  <c r="BW379" i="49"/>
  <c r="BQ379" i="49"/>
  <c r="BY379" i="49" s="1"/>
  <c r="BS379" i="49"/>
  <c r="H279" i="49"/>
  <c r="G279" i="49"/>
  <c r="I279" i="49"/>
  <c r="M188" i="49"/>
  <c r="K188" i="49"/>
  <c r="L188" i="49"/>
  <c r="J190" i="49"/>
  <c r="AF498" i="49"/>
  <c r="AC500" i="49"/>
  <c r="AD498" i="49"/>
  <c r="AH498" i="49" s="1"/>
  <c r="AE498" i="49"/>
  <c r="AI498" i="49" s="1"/>
  <c r="AG498" i="49"/>
  <c r="AK498" i="49"/>
  <c r="E390" i="49"/>
  <c r="BE409" i="49"/>
  <c r="BD409" i="49"/>
  <c r="BL409" i="49" s="1"/>
  <c r="BC409" i="49"/>
  <c r="BK409" i="49" s="1"/>
  <c r="BF409" i="49"/>
  <c r="BJ409" i="49"/>
  <c r="BO40" i="49"/>
  <c r="BQ38" i="49"/>
  <c r="BY38" i="49" s="1"/>
  <c r="BP38" i="49"/>
  <c r="BS38" i="49"/>
  <c r="BR38" i="49"/>
  <c r="BV38" i="49" s="1"/>
  <c r="BW38" i="49"/>
  <c r="AP400" i="49"/>
  <c r="AR398" i="49"/>
  <c r="AT398" i="49"/>
  <c r="AX398" i="49"/>
  <c r="AQ398" i="49"/>
  <c r="AY398" i="49" s="1"/>
  <c r="AS398" i="49"/>
  <c r="AW398" i="49" s="1"/>
  <c r="BB260" i="49"/>
  <c r="BF258" i="49"/>
  <c r="BD258" i="49"/>
  <c r="BJ258" i="49"/>
  <c r="BE258" i="49"/>
  <c r="BM258" i="49" s="1"/>
  <c r="BC258" i="49"/>
  <c r="AE299" i="49"/>
  <c r="AI299" i="49" s="1"/>
  <c r="AG299" i="49"/>
  <c r="AD299" i="49"/>
  <c r="AH299" i="49" s="1"/>
  <c r="AK299" i="49"/>
  <c r="AF299" i="49"/>
  <c r="AJ299" i="49" s="1"/>
  <c r="BS89" i="49"/>
  <c r="BW89" i="49"/>
  <c r="BR89" i="49"/>
  <c r="BQ89" i="49"/>
  <c r="BP89" i="49"/>
  <c r="BX89" i="49" s="1"/>
  <c r="J390" i="49"/>
  <c r="K388" i="49"/>
  <c r="L388" i="49"/>
  <c r="M388" i="49"/>
  <c r="G379" i="49"/>
  <c r="I379" i="49"/>
  <c r="H379" i="49"/>
  <c r="AR439" i="49"/>
  <c r="AV439" i="49" s="1"/>
  <c r="AS439" i="49"/>
  <c r="AQ439" i="49"/>
  <c r="AT439" i="49"/>
  <c r="AX439" i="49"/>
  <c r="E90" i="49"/>
  <c r="AF379" i="49"/>
  <c r="AK379" i="49"/>
  <c r="AE379" i="49"/>
  <c r="AG379" i="49"/>
  <c r="AD379" i="49"/>
  <c r="BE219" i="49"/>
  <c r="BM219" i="49" s="1"/>
  <c r="BC219" i="49"/>
  <c r="BJ219" i="49"/>
  <c r="BF219" i="49"/>
  <c r="BD219" i="49"/>
  <c r="BD209" i="49"/>
  <c r="BL209" i="49" s="1"/>
  <c r="BJ209" i="49"/>
  <c r="BC209" i="49"/>
  <c r="BG209" i="49" s="1"/>
  <c r="BF209" i="49"/>
  <c r="BE209" i="49"/>
  <c r="J460" i="49"/>
  <c r="AE50" i="51" s="1"/>
  <c r="M458" i="49"/>
  <c r="L458" i="49"/>
  <c r="K458" i="49"/>
  <c r="AP170" i="49"/>
  <c r="AR168" i="49"/>
  <c r="AV168" i="49" s="1"/>
  <c r="AT168" i="49"/>
  <c r="AQ168" i="49"/>
  <c r="AY168" i="49" s="1"/>
  <c r="AS168" i="49"/>
  <c r="AW168" i="49" s="1"/>
  <c r="AX168" i="49"/>
  <c r="BJ309" i="49"/>
  <c r="BF309" i="49"/>
  <c r="BD309" i="49"/>
  <c r="BH309" i="49" s="1"/>
  <c r="BE309" i="49"/>
  <c r="BC309" i="49"/>
  <c r="BK309" i="49" s="1"/>
  <c r="H169" i="49"/>
  <c r="I169" i="49"/>
  <c r="G169" i="49"/>
  <c r="AS149" i="49"/>
  <c r="AX149" i="49"/>
  <c r="AT149" i="49"/>
  <c r="AQ149" i="49"/>
  <c r="AR149" i="49"/>
  <c r="CA90" i="49"/>
  <c r="BF218" i="49"/>
  <c r="BB220" i="49"/>
  <c r="BJ218" i="49"/>
  <c r="BE218" i="49"/>
  <c r="BD218" i="49"/>
  <c r="BC218" i="49"/>
  <c r="H399" i="49"/>
  <c r="G399" i="49"/>
  <c r="I399" i="49"/>
  <c r="CA40" i="49"/>
  <c r="AE173" i="51" s="1"/>
  <c r="O134" i="51"/>
  <c r="N116" i="33"/>
  <c r="Z117" i="33"/>
  <c r="AK116" i="33"/>
  <c r="AJ127" i="33"/>
  <c r="AQ122" i="33"/>
  <c r="S138" i="51"/>
  <c r="Q123" i="51"/>
  <c r="AO119" i="33"/>
  <c r="S147" i="51"/>
  <c r="O150" i="51"/>
  <c r="S148" i="51"/>
  <c r="R137" i="51"/>
  <c r="N154" i="51"/>
  <c r="P138" i="51"/>
  <c r="AT117" i="33"/>
  <c r="O163" i="51"/>
  <c r="L120" i="33"/>
  <c r="AD117" i="33"/>
  <c r="E124" i="33"/>
  <c r="E11" i="49"/>
  <c r="J5" i="51" s="1"/>
  <c r="AL116" i="33"/>
  <c r="K124" i="33"/>
  <c r="AI116" i="33"/>
  <c r="S164" i="51"/>
  <c r="N161" i="51"/>
  <c r="O157" i="51"/>
  <c r="P149" i="51"/>
  <c r="M118" i="33"/>
  <c r="P130" i="51"/>
  <c r="P154" i="51"/>
  <c r="O125" i="51"/>
  <c r="R155" i="51"/>
  <c r="N133" i="51"/>
  <c r="AQ119" i="33"/>
  <c r="AY122" i="33"/>
  <c r="AS119" i="33"/>
  <c r="N121" i="33"/>
  <c r="AL117" i="33"/>
  <c r="N164" i="51"/>
  <c r="T115" i="51"/>
  <c r="R164" i="51"/>
  <c r="P163" i="51"/>
  <c r="L121" i="33"/>
  <c r="N144" i="51"/>
  <c r="S154" i="51"/>
  <c r="Q128" i="51"/>
  <c r="L122" i="33"/>
  <c r="AN121" i="33"/>
  <c r="BB125" i="33"/>
  <c r="S281" i="11" s="1"/>
  <c r="AE125" i="33"/>
  <c r="BD118" i="33"/>
  <c r="F119" i="33"/>
  <c r="AK124" i="33"/>
  <c r="AF123" i="33"/>
  <c r="C122" i="33"/>
  <c r="N122" i="33"/>
  <c r="M117" i="33"/>
  <c r="P156" i="51"/>
  <c r="T117" i="51"/>
  <c r="P158" i="51"/>
  <c r="N163" i="51"/>
  <c r="S159" i="51"/>
  <c r="P128" i="51"/>
  <c r="R131" i="51"/>
  <c r="S136" i="51"/>
  <c r="AW132" i="33"/>
  <c r="AS124" i="33"/>
  <c r="AB124" i="33"/>
  <c r="H128" i="33"/>
  <c r="K121" i="33"/>
  <c r="AY116" i="33"/>
  <c r="F117" i="33"/>
  <c r="AS117" i="33"/>
  <c r="Y124" i="33"/>
  <c r="Z122" i="33"/>
  <c r="AE123" i="33"/>
  <c r="AJ117" i="33"/>
  <c r="AH124" i="33"/>
  <c r="T116" i="51"/>
  <c r="Q164" i="51"/>
  <c r="S162" i="51"/>
  <c r="O164" i="51"/>
  <c r="S139" i="51"/>
  <c r="AA121" i="33"/>
  <c r="P150" i="51"/>
  <c r="AY129" i="33"/>
  <c r="AF125" i="33"/>
  <c r="E127" i="33"/>
  <c r="AR128" i="33"/>
  <c r="AD119" i="33"/>
  <c r="AD121" i="33"/>
  <c r="C123" i="33"/>
  <c r="D123" i="33"/>
  <c r="AP117" i="33"/>
  <c r="BC123" i="33"/>
  <c r="T279" i="11" s="1"/>
  <c r="AI122" i="33"/>
  <c r="E118" i="33"/>
  <c r="AB119" i="33"/>
  <c r="T128" i="51"/>
  <c r="AT118" i="33"/>
  <c r="P141" i="51"/>
  <c r="S156" i="51"/>
  <c r="Q151" i="51"/>
  <c r="R127" i="51"/>
  <c r="R118" i="51"/>
  <c r="AD122" i="33"/>
  <c r="BC125" i="33"/>
  <c r="T281" i="11" s="1"/>
  <c r="D117" i="33"/>
  <c r="AG117" i="33"/>
  <c r="AV116" i="33"/>
  <c r="AG122" i="33"/>
  <c r="V122" i="33"/>
  <c r="E123" i="33"/>
  <c r="W121" i="33"/>
  <c r="AB118" i="33"/>
  <c r="R120" i="33"/>
  <c r="P161" i="51"/>
  <c r="AU116" i="33"/>
  <c r="J117" i="33"/>
  <c r="N157" i="51"/>
  <c r="R147" i="51"/>
  <c r="N152" i="51"/>
  <c r="Q149" i="51"/>
  <c r="AL128" i="33"/>
  <c r="N129" i="33"/>
  <c r="I131" i="33"/>
  <c r="L119" i="33"/>
  <c r="BC122" i="33"/>
  <c r="T278" i="11" s="1"/>
  <c r="AQ118" i="33"/>
  <c r="M119" i="33"/>
  <c r="R121" i="33"/>
  <c r="AK120" i="33"/>
  <c r="Y120" i="33"/>
  <c r="AL121" i="33"/>
  <c r="G121" i="33"/>
  <c r="C116" i="33"/>
  <c r="AA117" i="33"/>
  <c r="R159" i="51"/>
  <c r="AR116" i="33"/>
  <c r="Q162" i="51"/>
  <c r="P152" i="51"/>
  <c r="P126" i="51"/>
  <c r="R129" i="51"/>
  <c r="R156" i="51"/>
  <c r="P145" i="51"/>
  <c r="AP120" i="33"/>
  <c r="O142" i="51"/>
  <c r="S129" i="51"/>
  <c r="Q118" i="51"/>
  <c r="O139" i="51"/>
  <c r="Q137" i="51"/>
  <c r="O153" i="51"/>
  <c r="N115" i="51"/>
  <c r="R145" i="51"/>
  <c r="S155" i="51"/>
  <c r="R138" i="51"/>
  <c r="N141" i="51"/>
  <c r="Q147" i="51"/>
  <c r="P120" i="51"/>
  <c r="S116" i="51"/>
  <c r="O123" i="51"/>
  <c r="S160" i="51"/>
  <c r="Q142" i="51"/>
  <c r="R135" i="51"/>
  <c r="R148" i="51"/>
  <c r="P119" i="51"/>
  <c r="O137" i="51"/>
  <c r="P115" i="51"/>
  <c r="P146" i="51"/>
  <c r="S119" i="51"/>
  <c r="N128" i="51"/>
  <c r="S122" i="51"/>
  <c r="Q124" i="51"/>
  <c r="O126" i="51"/>
  <c r="N116" i="51"/>
  <c r="W117" i="33"/>
  <c r="Y116" i="33"/>
  <c r="P140" i="51"/>
  <c r="Q146" i="51"/>
  <c r="R139" i="51"/>
  <c r="O147" i="51"/>
  <c r="R140" i="51"/>
  <c r="N162" i="51"/>
  <c r="R158" i="51"/>
  <c r="R120" i="51"/>
  <c r="N125" i="51"/>
  <c r="N120" i="51"/>
  <c r="Q150" i="51"/>
  <c r="O121" i="51"/>
  <c r="O152" i="51"/>
  <c r="Q163" i="51"/>
  <c r="AZ116" i="33"/>
  <c r="Q159" i="51"/>
  <c r="N149" i="51"/>
  <c r="O159" i="51"/>
  <c r="N155" i="51"/>
  <c r="R152" i="51"/>
  <c r="P124" i="51"/>
  <c r="Q131" i="51"/>
  <c r="R149" i="51"/>
  <c r="N150" i="51"/>
  <c r="N130" i="51"/>
  <c r="R132" i="51"/>
  <c r="N126" i="51"/>
  <c r="O119" i="51"/>
  <c r="N132" i="51"/>
  <c r="R116" i="51"/>
  <c r="P132" i="51"/>
  <c r="S134" i="51"/>
  <c r="Q153" i="51"/>
  <c r="N156" i="51"/>
  <c r="AQ120" i="33"/>
  <c r="O138" i="51"/>
  <c r="O158" i="51"/>
  <c r="R154" i="51"/>
  <c r="N159" i="51"/>
  <c r="Q138" i="51"/>
  <c r="R141" i="51"/>
  <c r="R153" i="51"/>
  <c r="S124" i="51"/>
  <c r="O154" i="51"/>
  <c r="N138" i="51"/>
  <c r="P142" i="51"/>
  <c r="O146" i="51"/>
  <c r="Q120" i="51"/>
  <c r="AR123" i="33"/>
  <c r="AW121" i="33"/>
  <c r="M124" i="33"/>
  <c r="AH116" i="33"/>
  <c r="X121" i="33"/>
  <c r="AT123" i="33"/>
  <c r="P164" i="51"/>
  <c r="O8" i="49"/>
  <c r="AX119" i="33"/>
  <c r="E116" i="33"/>
  <c r="L117" i="33"/>
  <c r="N160" i="51"/>
  <c r="Q161" i="51"/>
  <c r="S137" i="51"/>
  <c r="S135" i="51"/>
  <c r="S133" i="51"/>
  <c r="S157" i="51"/>
  <c r="Q145" i="51"/>
  <c r="N143" i="51"/>
  <c r="S142" i="51"/>
  <c r="R122" i="51"/>
  <c r="O130" i="51"/>
  <c r="N145" i="51"/>
  <c r="O120" i="51"/>
  <c r="S117" i="51"/>
  <c r="N127" i="51"/>
  <c r="Q134" i="51"/>
  <c r="P160" i="51"/>
  <c r="R161" i="51"/>
  <c r="R146" i="51"/>
  <c r="P144" i="51"/>
  <c r="N142" i="51"/>
  <c r="R133" i="51"/>
  <c r="Q154" i="51"/>
  <c r="R157" i="51"/>
  <c r="S140" i="51"/>
  <c r="N129" i="51"/>
  <c r="N131" i="51"/>
  <c r="N135" i="51"/>
  <c r="S121" i="51"/>
  <c r="O145" i="51"/>
  <c r="R117" i="51"/>
  <c r="O118" i="51"/>
  <c r="S123" i="51"/>
  <c r="P151" i="51"/>
  <c r="Q160" i="51"/>
  <c r="S146" i="51"/>
  <c r="P125" i="51"/>
  <c r="P123" i="51"/>
  <c r="P121" i="51"/>
  <c r="O144" i="51"/>
  <c r="Q135" i="51"/>
  <c r="Q133" i="51"/>
  <c r="O129" i="51"/>
  <c r="P136" i="51"/>
  <c r="N148" i="51"/>
  <c r="P127" i="51"/>
  <c r="Q119" i="51"/>
  <c r="Q117" i="51"/>
  <c r="N137" i="51"/>
  <c r="R116" i="33"/>
  <c r="R160" i="51"/>
  <c r="R144" i="51"/>
  <c r="S153" i="51"/>
  <c r="N151" i="51"/>
  <c r="S131" i="51"/>
  <c r="P117" i="51"/>
  <c r="S141" i="51"/>
  <c r="Q139" i="51"/>
  <c r="Q126" i="51"/>
  <c r="S143" i="51"/>
  <c r="O131" i="51"/>
  <c r="R130" i="51"/>
  <c r="P134" i="51"/>
  <c r="Q115" i="51"/>
  <c r="Q144" i="51"/>
  <c r="N139" i="51"/>
  <c r="S115" i="51"/>
  <c r="O116" i="51"/>
  <c r="O128" i="51"/>
  <c r="S125" i="51"/>
  <c r="R143" i="51"/>
  <c r="O140" i="51"/>
  <c r="R150" i="51"/>
  <c r="S150" i="51"/>
  <c r="O133" i="51"/>
  <c r="O132" i="51"/>
  <c r="P118" i="51"/>
  <c r="P157" i="51"/>
  <c r="O124" i="51"/>
  <c r="Q130" i="51"/>
  <c r="P116" i="51"/>
  <c r="O141" i="51"/>
  <c r="N123" i="51"/>
  <c r="N118" i="51"/>
  <c r="S145" i="51"/>
  <c r="R134" i="51"/>
  <c r="S118" i="51"/>
  <c r="R126" i="51"/>
  <c r="O122" i="51"/>
  <c r="R121" i="51"/>
  <c r="Q148" i="51"/>
  <c r="P153" i="51"/>
  <c r="Q132" i="51"/>
  <c r="R125" i="51"/>
  <c r="P122" i="51"/>
  <c r="R119" i="51"/>
  <c r="S128" i="51"/>
  <c r="N122" i="51"/>
  <c r="S130" i="51"/>
  <c r="P133" i="51"/>
  <c r="Q125" i="51"/>
  <c r="P131" i="51"/>
  <c r="Q156" i="51"/>
  <c r="S152" i="51"/>
  <c r="N121" i="51"/>
  <c r="Q116" i="51"/>
  <c r="O148" i="51"/>
  <c r="N117" i="51"/>
  <c r="O136" i="51"/>
  <c r="R128" i="51"/>
  <c r="N153" i="51"/>
  <c r="N134" i="51"/>
  <c r="S144" i="51"/>
  <c r="O149" i="51"/>
  <c r="Q127" i="51"/>
  <c r="Q143" i="51"/>
  <c r="R124" i="51"/>
  <c r="S151" i="51"/>
  <c r="P137" i="51"/>
  <c r="N146" i="51"/>
  <c r="R136" i="51"/>
  <c r="Q141" i="51"/>
  <c r="Q136" i="51"/>
  <c r="O155" i="51"/>
  <c r="Q155" i="51"/>
  <c r="O117" i="51"/>
  <c r="Q121" i="51"/>
  <c r="Q122" i="51"/>
  <c r="Q140" i="51"/>
  <c r="S120" i="51"/>
  <c r="O127" i="51"/>
  <c r="N124" i="51"/>
  <c r="O143" i="51"/>
  <c r="S126" i="51"/>
  <c r="S127" i="51"/>
  <c r="Q152" i="51"/>
  <c r="Q157" i="51"/>
  <c r="S132" i="51"/>
  <c r="R151" i="51"/>
  <c r="P162" i="51"/>
  <c r="R142" i="51"/>
  <c r="R115" i="51"/>
  <c r="N140" i="51"/>
  <c r="P129" i="51"/>
  <c r="O156" i="51"/>
  <c r="N119" i="51"/>
  <c r="N136" i="51"/>
  <c r="O115" i="51"/>
  <c r="R123" i="51"/>
  <c r="S149" i="51"/>
  <c r="P148" i="51"/>
  <c r="O135" i="51"/>
  <c r="N147" i="51"/>
  <c r="P139" i="51"/>
  <c r="Q129" i="51"/>
  <c r="P135" i="51"/>
  <c r="P147" i="51"/>
  <c r="U163" i="51"/>
  <c r="P143" i="51"/>
  <c r="AG118" i="33"/>
  <c r="N117" i="33"/>
  <c r="Y117" i="33"/>
  <c r="BC116" i="33"/>
  <c r="T272" i="11" s="1"/>
  <c r="AE116" i="33"/>
  <c r="V117" i="33"/>
  <c r="AN116" i="33"/>
  <c r="AR117" i="33"/>
  <c r="T134" i="51"/>
  <c r="T137" i="51"/>
  <c r="U147" i="51"/>
  <c r="U129" i="51"/>
  <c r="U117" i="51"/>
  <c r="U131" i="51"/>
  <c r="U121" i="51"/>
  <c r="U122" i="51"/>
  <c r="U115" i="51"/>
  <c r="U124" i="51"/>
  <c r="U134" i="51"/>
  <c r="U154" i="51"/>
  <c r="U151" i="51"/>
  <c r="U145" i="51"/>
  <c r="U142" i="51"/>
  <c r="U130" i="51"/>
  <c r="U158" i="51"/>
  <c r="V158" i="51" s="1"/>
  <c r="U143" i="51"/>
  <c r="U128" i="51"/>
  <c r="U116" i="51"/>
  <c r="U146" i="51"/>
  <c r="U137" i="51"/>
  <c r="X120" i="33"/>
  <c r="BB120" i="33"/>
  <c r="S276" i="11" s="1"/>
  <c r="AY117" i="33"/>
  <c r="AQ116" i="33"/>
  <c r="AI117" i="33"/>
  <c r="K117" i="33"/>
  <c r="AQ117" i="33"/>
  <c r="AJ118" i="33"/>
  <c r="C117" i="33"/>
  <c r="G116" i="33"/>
  <c r="BA116" i="33"/>
  <c r="D116" i="33"/>
  <c r="AE117" i="33"/>
  <c r="AW122" i="33"/>
  <c r="AY118" i="33"/>
  <c r="K118" i="33"/>
  <c r="AX117" i="33"/>
  <c r="AP118" i="33"/>
  <c r="AO116" i="33"/>
  <c r="N118" i="33"/>
  <c r="X117" i="33"/>
  <c r="AC116" i="33"/>
  <c r="BD117" i="33"/>
  <c r="G117" i="33"/>
  <c r="Y119" i="33"/>
  <c r="I120" i="33"/>
  <c r="E117" i="33"/>
  <c r="BD116" i="33"/>
  <c r="BB116" i="33"/>
  <c r="S272" i="11" s="1"/>
  <c r="AZ118" i="33"/>
  <c r="AF117" i="33"/>
  <c r="I122" i="33"/>
  <c r="AA116" i="33"/>
  <c r="V116" i="33"/>
  <c r="AD116" i="33"/>
  <c r="AH117" i="33"/>
  <c r="H117" i="33"/>
  <c r="T142" i="51"/>
  <c r="T147" i="51"/>
  <c r="T143" i="51"/>
  <c r="N461" i="49"/>
  <c r="U160" i="51" s="1"/>
  <c r="T160" i="51"/>
  <c r="T145" i="51"/>
  <c r="T146" i="51"/>
  <c r="T151" i="51"/>
  <c r="T159" i="51"/>
  <c r="N431" i="49"/>
  <c r="O431" i="49" s="1"/>
  <c r="L51" i="33" s="1"/>
  <c r="T157" i="51"/>
  <c r="T121" i="51"/>
  <c r="T122" i="51"/>
  <c r="T158" i="51"/>
  <c r="T124" i="51"/>
  <c r="T129" i="51"/>
  <c r="T154" i="51"/>
  <c r="T130" i="51"/>
  <c r="T131" i="51"/>
  <c r="T163" i="51"/>
  <c r="AR119" i="33"/>
  <c r="AZ120" i="33"/>
  <c r="K122" i="33"/>
  <c r="AW119" i="33"/>
  <c r="E121" i="33"/>
  <c r="L118" i="33"/>
  <c r="F120" i="33"/>
  <c r="W116" i="33"/>
  <c r="AF116" i="33"/>
  <c r="BB118" i="33"/>
  <c r="S274" i="11" s="1"/>
  <c r="F116" i="33"/>
  <c r="AB116" i="33"/>
  <c r="AX116" i="33"/>
  <c r="AW116" i="33"/>
  <c r="X116" i="33"/>
  <c r="AF120" i="33"/>
  <c r="I121" i="33"/>
  <c r="W119" i="33"/>
  <c r="AI120" i="33"/>
  <c r="H120" i="33"/>
  <c r="Z120" i="33"/>
  <c r="M120" i="33"/>
  <c r="W120" i="33"/>
  <c r="AE120" i="33"/>
  <c r="C118" i="33"/>
  <c r="J116" i="33"/>
  <c r="AS116" i="33"/>
  <c r="H116" i="33"/>
  <c r="AD118" i="33"/>
  <c r="AO118" i="33"/>
  <c r="AR121" i="33"/>
  <c r="BD119" i="33"/>
  <c r="BC118" i="33"/>
  <c r="T274" i="11" s="1"/>
  <c r="K120" i="33"/>
  <c r="L116" i="33"/>
  <c r="AY119" i="33"/>
  <c r="AG116" i="33"/>
  <c r="G118" i="33"/>
  <c r="R118" i="33"/>
  <c r="AC118" i="33"/>
  <c r="AN118" i="33"/>
  <c r="AX118" i="33"/>
  <c r="AW118" i="33"/>
  <c r="H124" i="33"/>
  <c r="AS118" i="33"/>
  <c r="AB121" i="33"/>
  <c r="AZ121" i="33"/>
  <c r="X118" i="33"/>
  <c r="BA119" i="33"/>
  <c r="G120" i="33"/>
  <c r="E119" i="33"/>
  <c r="AM119" i="33"/>
  <c r="AW117" i="33"/>
  <c r="F118" i="33"/>
  <c r="AL118" i="33"/>
  <c r="AK118" i="33"/>
  <c r="V120" i="33"/>
  <c r="AB117" i="33"/>
  <c r="H118" i="33"/>
  <c r="M121" i="33"/>
  <c r="AR120" i="33"/>
  <c r="AN117" i="33"/>
  <c r="AN119" i="33"/>
  <c r="AI119" i="33"/>
  <c r="AI118" i="33"/>
  <c r="AA119" i="33"/>
  <c r="I116" i="33"/>
  <c r="AK117" i="33"/>
  <c r="AV117" i="33"/>
  <c r="AU117" i="33"/>
  <c r="D118" i="33"/>
  <c r="Z118" i="33"/>
  <c r="Y118" i="33"/>
  <c r="AG119" i="33"/>
  <c r="AT116" i="33"/>
  <c r="W118" i="33"/>
  <c r="AV121" i="33"/>
  <c r="AQ121" i="33"/>
  <c r="R123" i="33"/>
  <c r="AF118" i="33"/>
  <c r="J123" i="33"/>
  <c r="H125" i="33"/>
  <c r="AC120" i="33"/>
  <c r="BC121" i="33"/>
  <c r="T277" i="11" s="1"/>
  <c r="Y121" i="33"/>
  <c r="H121" i="33"/>
  <c r="AK121" i="33"/>
  <c r="AP119" i="33"/>
  <c r="BA120" i="33"/>
  <c r="J120" i="33"/>
  <c r="AU123" i="33"/>
  <c r="AW120" i="33"/>
  <c r="C120" i="33"/>
  <c r="AH118" i="33"/>
  <c r="AQ125" i="33"/>
  <c r="AK123" i="33"/>
  <c r="BB122" i="33"/>
  <c r="S278" i="11" s="1"/>
  <c r="AV122" i="33"/>
  <c r="AX124" i="33"/>
  <c r="AY120" i="33"/>
  <c r="AK122" i="33"/>
  <c r="AU122" i="33"/>
  <c r="J122" i="33"/>
  <c r="AS122" i="33"/>
  <c r="BD120" i="33"/>
  <c r="W124" i="33"/>
  <c r="AI123" i="33"/>
  <c r="L125" i="33"/>
  <c r="AJ124" i="33"/>
  <c r="C121" i="33"/>
  <c r="L127" i="33"/>
  <c r="AI125" i="33"/>
  <c r="W123" i="33"/>
  <c r="AM124" i="33"/>
  <c r="V124" i="33"/>
  <c r="G124" i="33"/>
  <c r="AV124" i="33"/>
  <c r="AT119" i="33"/>
  <c r="AN120" i="33"/>
  <c r="AA118" i="33"/>
  <c r="AJ119" i="33"/>
  <c r="E120" i="33"/>
  <c r="AQ123" i="33"/>
  <c r="AX120" i="33"/>
  <c r="W122" i="33"/>
  <c r="AZ119" i="33"/>
  <c r="V121" i="33"/>
  <c r="BC119" i="33"/>
  <c r="T275" i="11" s="1"/>
  <c r="AV120" i="33"/>
  <c r="AO121" i="33"/>
  <c r="AV118" i="33"/>
  <c r="X119" i="33"/>
  <c r="AV119" i="33"/>
  <c r="AD120" i="33"/>
  <c r="AU118" i="33"/>
  <c r="K116" i="33"/>
  <c r="AF127" i="33"/>
  <c r="AN124" i="33"/>
  <c r="AT121" i="33"/>
  <c r="AE122" i="33"/>
  <c r="I124" i="33"/>
  <c r="AV123" i="33"/>
  <c r="AG123" i="33"/>
  <c r="AG124" i="33"/>
  <c r="AE118" i="33"/>
  <c r="C124" i="33"/>
  <c r="AM122" i="33"/>
  <c r="BB117" i="33"/>
  <c r="S273" i="11" s="1"/>
  <c r="AX122" i="33"/>
  <c r="G119" i="33"/>
  <c r="D120" i="33"/>
  <c r="BA121" i="33"/>
  <c r="AT122" i="33"/>
  <c r="I127" i="33"/>
  <c r="Z123" i="33"/>
  <c r="AC127" i="33"/>
  <c r="G122" i="33"/>
  <c r="AW123" i="33"/>
  <c r="AH123" i="33"/>
  <c r="N123" i="33"/>
  <c r="F124" i="33"/>
  <c r="AP123" i="33"/>
  <c r="AO123" i="33"/>
  <c r="AA122" i="33"/>
  <c r="AL122" i="33"/>
  <c r="AZ117" i="33"/>
  <c r="G123" i="33"/>
  <c r="AF119" i="33"/>
  <c r="AM121" i="33"/>
  <c r="AH122" i="33"/>
  <c r="AL123" i="33"/>
  <c r="AV126" i="33"/>
  <c r="J124" i="33"/>
  <c r="AZ122" i="33"/>
  <c r="X122" i="33"/>
  <c r="AD123" i="33"/>
  <c r="AS123" i="33"/>
  <c r="I128" i="33"/>
  <c r="AQ124" i="33"/>
  <c r="AU124" i="33"/>
  <c r="AJ126" i="33"/>
  <c r="AX123" i="33"/>
  <c r="BA122" i="33"/>
  <c r="AB122" i="33"/>
  <c r="BB121" i="33"/>
  <c r="S277" i="11" s="1"/>
  <c r="M123" i="33"/>
  <c r="AC123" i="33"/>
  <c r="AP122" i="33"/>
  <c r="AO122" i="33"/>
  <c r="AS121" i="33"/>
  <c r="AL124" i="33"/>
  <c r="BD121" i="33"/>
  <c r="G125" i="33"/>
  <c r="Y122" i="33"/>
  <c r="D119" i="33"/>
  <c r="AT120" i="33"/>
  <c r="AT125" i="33"/>
  <c r="AN125" i="33"/>
  <c r="L126" i="33"/>
  <c r="AJ123" i="33"/>
  <c r="AG121" i="33"/>
  <c r="D122" i="33"/>
  <c r="Z121" i="33"/>
  <c r="AR122" i="33"/>
  <c r="L123" i="33"/>
  <c r="R122" i="33"/>
  <c r="X123" i="33"/>
  <c r="AK125" i="33"/>
  <c r="Y123" i="33"/>
  <c r="AF122" i="33"/>
  <c r="AY123" i="33"/>
  <c r="F122" i="33"/>
  <c r="AZ124" i="33"/>
  <c r="AP124" i="33"/>
  <c r="X127" i="33"/>
  <c r="AZ123" i="33"/>
  <c r="V123" i="33"/>
  <c r="E122" i="33"/>
  <c r="C125" i="33"/>
  <c r="C127" i="33"/>
  <c r="AU126" i="33"/>
  <c r="C130" i="33"/>
  <c r="AP126" i="33"/>
  <c r="AX125" i="33"/>
  <c r="R128" i="33"/>
  <c r="R124" i="33"/>
  <c r="X126" i="33"/>
  <c r="V126" i="33"/>
  <c r="D129" i="33"/>
  <c r="AU128" i="33"/>
  <c r="AM126" i="33"/>
  <c r="AG127" i="33"/>
  <c r="F123" i="33"/>
  <c r="AJ121" i="33"/>
  <c r="AB125" i="33"/>
  <c r="AT124" i="33"/>
  <c r="D126" i="33"/>
  <c r="K128" i="33"/>
  <c r="AC125" i="33"/>
  <c r="AI121" i="33"/>
  <c r="AH121" i="33"/>
  <c r="AC122" i="33"/>
  <c r="AL129" i="33"/>
  <c r="H127" i="33"/>
  <c r="W130" i="33"/>
  <c r="G127" i="33"/>
  <c r="AK127" i="33"/>
  <c r="AG128" i="33"/>
  <c r="J126" i="33"/>
  <c r="F125" i="33"/>
  <c r="BD125" i="33"/>
  <c r="AD125" i="33"/>
  <c r="AD126" i="33"/>
  <c r="AV125" i="33"/>
  <c r="AA120" i="33"/>
  <c r="BC124" i="33"/>
  <c r="T280" i="11" s="1"/>
  <c r="AO128" i="33"/>
  <c r="W126" i="33"/>
  <c r="V127" i="33"/>
  <c r="AJ122" i="33"/>
  <c r="AZ125" i="33"/>
  <c r="AR124" i="33"/>
  <c r="AR125" i="33"/>
  <c r="AQ126" i="33"/>
  <c r="G126" i="33"/>
  <c r="AE119" i="33"/>
  <c r="AO124" i="33"/>
  <c r="R119" i="33"/>
  <c r="BC120" i="33"/>
  <c r="T276" i="11" s="1"/>
  <c r="L130" i="33"/>
  <c r="R125" i="33"/>
  <c r="F127" i="33"/>
  <c r="G128" i="33"/>
  <c r="AQ128" i="33"/>
  <c r="AL126" i="33"/>
  <c r="K125" i="33"/>
  <c r="AB126" i="33"/>
  <c r="C126" i="33"/>
  <c r="BD126" i="33"/>
  <c r="AA124" i="33"/>
  <c r="X124" i="33"/>
  <c r="BA124" i="33"/>
  <c r="N120" i="33"/>
  <c r="AO129" i="33"/>
  <c r="AW126" i="33"/>
  <c r="AV127" i="33"/>
  <c r="AE128" i="33"/>
  <c r="AY126" i="33"/>
  <c r="AA125" i="33"/>
  <c r="AO126" i="33"/>
  <c r="H122" i="33"/>
  <c r="N127" i="33"/>
  <c r="AG126" i="33"/>
  <c r="AI139" i="33"/>
  <c r="AW125" i="33"/>
  <c r="M129" i="33"/>
  <c r="BB123" i="33"/>
  <c r="S279" i="11" s="1"/>
  <c r="D127" i="33"/>
  <c r="F128" i="33"/>
  <c r="J121" i="33"/>
  <c r="Z126" i="33"/>
  <c r="M125" i="33"/>
  <c r="AS125" i="33"/>
  <c r="BD124" i="33"/>
  <c r="BA127" i="33"/>
  <c r="AP125" i="33"/>
  <c r="J131" i="33"/>
  <c r="K130" i="33"/>
  <c r="AE127" i="33"/>
  <c r="BA123" i="33"/>
  <c r="AI127" i="33"/>
  <c r="AF128" i="33"/>
  <c r="AH126" i="33"/>
  <c r="I123" i="33"/>
  <c r="N126" i="33"/>
  <c r="BB126" i="33"/>
  <c r="S282" i="11" s="1"/>
  <c r="G132" i="33"/>
  <c r="AZ131" i="33"/>
  <c r="AX129" i="33"/>
  <c r="N132" i="33"/>
  <c r="BB133" i="33"/>
  <c r="S289" i="11" s="1"/>
  <c r="AK133" i="33"/>
  <c r="F131" i="33"/>
  <c r="AQ132" i="33"/>
  <c r="AX131" i="33"/>
  <c r="AF130" i="33"/>
  <c r="BC128" i="33"/>
  <c r="T284" i="11" s="1"/>
  <c r="AL130" i="33"/>
  <c r="AT129" i="33"/>
  <c r="Y127" i="33"/>
  <c r="X130" i="33"/>
  <c r="AG131" i="33"/>
  <c r="H126" i="33"/>
  <c r="D125" i="33"/>
  <c r="R126" i="33"/>
  <c r="AK126" i="33"/>
  <c r="BC126" i="33"/>
  <c r="T282" i="11" s="1"/>
  <c r="R127" i="33"/>
  <c r="Y125" i="33"/>
  <c r="I125" i="33"/>
  <c r="AO125" i="33"/>
  <c r="V132" i="33"/>
  <c r="AO130" i="33"/>
  <c r="AK128" i="33"/>
  <c r="AJ130" i="33"/>
  <c r="E129" i="33"/>
  <c r="AM123" i="33"/>
  <c r="AL125" i="33"/>
  <c r="AI126" i="33"/>
  <c r="BA126" i="33"/>
  <c r="AM125" i="33"/>
  <c r="Z125" i="33"/>
  <c r="AJ132" i="33"/>
  <c r="BD130" i="33"/>
  <c r="L133" i="33"/>
  <c r="G133" i="33"/>
  <c r="AZ129" i="33"/>
  <c r="BC129" i="33"/>
  <c r="T285" i="11" s="1"/>
  <c r="R130" i="33"/>
  <c r="E125" i="33"/>
  <c r="AI128" i="33"/>
  <c r="AT128" i="33"/>
  <c r="BD122" i="33"/>
  <c r="BB124" i="33"/>
  <c r="S280" i="11" s="1"/>
  <c r="AJ125" i="33"/>
  <c r="I126" i="33"/>
  <c r="K126" i="33"/>
  <c r="BA125" i="33"/>
  <c r="X133" i="33"/>
  <c r="AU125" i="33"/>
  <c r="D131" i="33"/>
  <c r="BB127" i="33"/>
  <c r="S283" i="11" s="1"/>
  <c r="AD130" i="33"/>
  <c r="AR126" i="33"/>
  <c r="V128" i="33"/>
  <c r="AH128" i="33"/>
  <c r="AS128" i="33"/>
  <c r="AN122" i="33"/>
  <c r="AY124" i="33"/>
  <c r="AH125" i="33"/>
  <c r="Y126" i="33"/>
  <c r="M126" i="33"/>
  <c r="K141" i="33"/>
  <c r="I130" i="33"/>
  <c r="N128" i="33"/>
  <c r="AQ130" i="33"/>
  <c r="AR127" i="33"/>
  <c r="AM130" i="33"/>
  <c r="AL119" i="33"/>
  <c r="AD124" i="33"/>
  <c r="AN126" i="33"/>
  <c r="AH127" i="33"/>
  <c r="AU127" i="33"/>
  <c r="E128" i="33"/>
  <c r="L124" i="33"/>
  <c r="AD141" i="33"/>
  <c r="BA138" i="33"/>
  <c r="AZ133" i="33"/>
  <c r="AP134" i="33"/>
  <c r="G131" i="33"/>
  <c r="BD139" i="33"/>
  <c r="AC139" i="33"/>
  <c r="AL133" i="33"/>
  <c r="R134" i="33"/>
  <c r="BC132" i="33"/>
  <c r="T288" i="11" s="1"/>
  <c r="D132" i="33"/>
  <c r="AX132" i="33"/>
  <c r="Z129" i="33"/>
  <c r="W131" i="33"/>
  <c r="X128" i="33"/>
  <c r="AP130" i="33"/>
  <c r="AM140" i="33"/>
  <c r="AO139" i="33"/>
  <c r="AC134" i="33"/>
  <c r="AO132" i="33"/>
  <c r="AI133" i="33"/>
  <c r="AE132" i="33"/>
  <c r="D130" i="33"/>
  <c r="AJ131" i="33"/>
  <c r="AC128" i="33"/>
  <c r="AN130" i="33"/>
  <c r="AD131" i="33"/>
  <c r="F139" i="33"/>
  <c r="L132" i="33"/>
  <c r="J133" i="33"/>
  <c r="AO131" i="33"/>
  <c r="C133" i="33"/>
  <c r="AH132" i="33"/>
  <c r="AX130" i="33"/>
  <c r="AB130" i="33"/>
  <c r="J128" i="33"/>
  <c r="AP129" i="33"/>
  <c r="BC130" i="33"/>
  <c r="T286" i="11" s="1"/>
  <c r="AY138" i="33"/>
  <c r="AZ132" i="33"/>
  <c r="V134" i="33"/>
  <c r="I132" i="33"/>
  <c r="AL132" i="33"/>
  <c r="F133" i="33"/>
  <c r="AL131" i="33"/>
  <c r="AS130" i="33"/>
  <c r="AG129" i="33"/>
  <c r="N130" i="33"/>
  <c r="M132" i="33"/>
  <c r="AR131" i="33"/>
  <c r="Z139" i="33"/>
  <c r="D139" i="33"/>
  <c r="Z138" i="33"/>
  <c r="AE138" i="33"/>
  <c r="N134" i="33"/>
  <c r="AS129" i="33"/>
  <c r="AT131" i="33"/>
  <c r="R132" i="33"/>
  <c r="Z131" i="33"/>
  <c r="AZ130" i="33"/>
  <c r="V131" i="33"/>
  <c r="AE130" i="33"/>
  <c r="N131" i="33"/>
  <c r="BB131" i="33"/>
  <c r="S287" i="11" s="1"/>
  <c r="AK132" i="33"/>
  <c r="AR138" i="33"/>
  <c r="G138" i="33"/>
  <c r="AO133" i="33"/>
  <c r="V139" i="33"/>
  <c r="AS138" i="33"/>
  <c r="Z133" i="33"/>
  <c r="G134" i="33"/>
  <c r="BB130" i="33"/>
  <c r="S286" i="11" s="1"/>
  <c r="AU139" i="33"/>
  <c r="AW138" i="33"/>
  <c r="AK134" i="33"/>
  <c r="AE133" i="33"/>
  <c r="BB132" i="33"/>
  <c r="S288" i="11" s="1"/>
  <c r="BD132" i="33"/>
  <c r="AB131" i="33"/>
  <c r="BA132" i="33"/>
  <c r="E130" i="33"/>
  <c r="AW131" i="33"/>
  <c r="BB128" i="33"/>
  <c r="S284" i="11" s="1"/>
  <c r="I129" i="33"/>
  <c r="C143" i="33"/>
  <c r="AE141" i="33"/>
  <c r="AY139" i="33"/>
  <c r="M139" i="33"/>
  <c r="J139" i="33"/>
  <c r="AV138" i="33"/>
  <c r="AN133" i="33"/>
  <c r="N133" i="33"/>
  <c r="F134" i="33"/>
  <c r="W132" i="33"/>
  <c r="V133" i="33"/>
  <c r="AD132" i="33"/>
  <c r="AY131" i="33"/>
  <c r="AU132" i="33"/>
  <c r="I133" i="33"/>
  <c r="BC142" i="33"/>
  <c r="T298" i="11" s="1"/>
  <c r="AA140" i="33"/>
  <c r="AL138" i="33"/>
  <c r="X139" i="33"/>
  <c r="AH138" i="33"/>
  <c r="AO138" i="33"/>
  <c r="AX134" i="33"/>
  <c r="W133" i="33"/>
  <c r="AH131" i="33"/>
  <c r="AS133" i="33"/>
  <c r="AY132" i="33"/>
  <c r="Z142" i="33"/>
  <c r="AH139" i="33"/>
  <c r="W140" i="33"/>
  <c r="AK139" i="33"/>
  <c r="N138" i="33"/>
  <c r="Y138" i="33"/>
  <c r="AL134" i="33"/>
  <c r="AI132" i="33"/>
  <c r="AD133" i="33"/>
  <c r="AU133" i="33"/>
  <c r="AJ144" i="33"/>
  <c r="BD140" i="33"/>
  <c r="L140" i="33"/>
  <c r="E139" i="33"/>
  <c r="AC138" i="33"/>
  <c r="AB139" i="33"/>
  <c r="AH137" i="33"/>
  <c r="Z134" i="33"/>
  <c r="K134" i="33"/>
  <c r="AE134" i="33"/>
  <c r="H132" i="33"/>
  <c r="AF133" i="33"/>
  <c r="E134" i="33"/>
  <c r="X141" i="33"/>
  <c r="BC139" i="33"/>
  <c r="T295" i="11" s="1"/>
  <c r="AQ138" i="33"/>
  <c r="AH141" i="33"/>
  <c r="AX138" i="33"/>
  <c r="AK143" i="33"/>
  <c r="AZ141" i="33"/>
  <c r="AY140" i="33"/>
  <c r="AS139" i="33"/>
  <c r="I139" i="33"/>
  <c r="BB138" i="33"/>
  <c r="S294" i="11" s="1"/>
  <c r="C139" i="33"/>
  <c r="AS132" i="33"/>
  <c r="AW134" i="33"/>
  <c r="AH134" i="33"/>
  <c r="K132" i="33"/>
  <c r="AT133" i="33"/>
  <c r="H130" i="33"/>
  <c r="AR132" i="33"/>
  <c r="Y131" i="33"/>
  <c r="F132" i="33"/>
  <c r="AA132" i="33"/>
  <c r="AU131" i="33"/>
  <c r="AW130" i="33"/>
  <c r="BA130" i="33"/>
  <c r="AC131" i="33"/>
  <c r="BC131" i="33"/>
  <c r="T287" i="11" s="1"/>
  <c r="R131" i="33"/>
  <c r="AK129" i="33"/>
  <c r="BA129" i="33"/>
  <c r="W143" i="33"/>
  <c r="D141" i="33"/>
  <c r="E140" i="33"/>
  <c r="AJ139" i="33"/>
  <c r="J137" i="33"/>
  <c r="AU140" i="33"/>
  <c r="AX139" i="33"/>
  <c r="L139" i="33"/>
  <c r="V138" i="33"/>
  <c r="R139" i="33"/>
  <c r="AD138" i="33"/>
  <c r="H134" i="33"/>
  <c r="Y134" i="33"/>
  <c r="AY133" i="33"/>
  <c r="AD134" i="33"/>
  <c r="AC132" i="33"/>
  <c r="AV131" i="33"/>
  <c r="X144" i="33"/>
  <c r="AP144" i="33"/>
  <c r="AV144" i="33"/>
  <c r="Z143" i="33"/>
  <c r="C142" i="33"/>
  <c r="AR142" i="33"/>
  <c r="N142" i="33"/>
  <c r="AO141" i="33"/>
  <c r="AB141" i="33"/>
  <c r="L141" i="33"/>
  <c r="F140" i="33"/>
  <c r="N141" i="33"/>
  <c r="AW140" i="33"/>
  <c r="I141" i="33"/>
  <c r="H140" i="33"/>
  <c r="BB139" i="33"/>
  <c r="S295" i="11" s="1"/>
  <c r="BD138" i="33"/>
  <c r="AL139" i="33"/>
  <c r="W139" i="33"/>
  <c r="N139" i="33"/>
  <c r="M138" i="33"/>
  <c r="AW137" i="33"/>
  <c r="M134" i="33"/>
  <c r="J134" i="33"/>
  <c r="BB134" i="33"/>
  <c r="S290" i="11" s="1"/>
  <c r="K133" i="33"/>
  <c r="E133" i="33"/>
  <c r="M131" i="33"/>
  <c r="AG130" i="33"/>
  <c r="AH129" i="33"/>
  <c r="W127" i="33"/>
  <c r="AC130" i="33"/>
  <c r="Z144" i="33"/>
  <c r="H144" i="33"/>
  <c r="W144" i="33"/>
  <c r="AT143" i="33"/>
  <c r="AO143" i="33"/>
  <c r="AS141" i="33"/>
  <c r="AB142" i="33"/>
  <c r="AA142" i="33"/>
  <c r="I142" i="33"/>
  <c r="AU141" i="33"/>
  <c r="AM141" i="33"/>
  <c r="AJ141" i="33"/>
  <c r="G146" i="33"/>
  <c r="AF144" i="33"/>
  <c r="G145" i="33"/>
  <c r="BA142" i="33"/>
  <c r="AO142" i="33"/>
  <c r="AS142" i="33"/>
  <c r="F141" i="33"/>
  <c r="AI142" i="33"/>
  <c r="E142" i="33"/>
  <c r="BA141" i="33"/>
  <c r="AP139" i="33"/>
  <c r="BC146" i="33"/>
  <c r="T302" i="11" s="1"/>
  <c r="AB145" i="33"/>
  <c r="AB144" i="33"/>
  <c r="AH143" i="33"/>
  <c r="AC142" i="33"/>
  <c r="AY141" i="33"/>
  <c r="AU142" i="33"/>
  <c r="K142" i="33"/>
  <c r="AN140" i="33"/>
  <c r="BA140" i="33"/>
  <c r="Y147" i="33"/>
  <c r="AS144" i="33"/>
  <c r="AN144" i="33"/>
  <c r="AU143" i="33"/>
  <c r="AW147" i="33"/>
  <c r="AC144" i="33"/>
  <c r="AY143" i="33"/>
  <c r="AW143" i="33"/>
  <c r="AN142" i="33"/>
  <c r="R142" i="33"/>
  <c r="AR141" i="33"/>
  <c r="AG141" i="33"/>
  <c r="M141" i="33"/>
  <c r="Y141" i="33"/>
  <c r="I140" i="33"/>
  <c r="C141" i="33"/>
  <c r="AX144" i="33"/>
  <c r="BA144" i="33"/>
  <c r="J144" i="33"/>
  <c r="AY142" i="33"/>
  <c r="AM142" i="33"/>
  <c r="AD142" i="33"/>
  <c r="J142" i="33"/>
  <c r="AW141" i="33"/>
  <c r="AN141" i="33"/>
  <c r="AL141" i="33"/>
  <c r="AQ148" i="33"/>
  <c r="BC144" i="33"/>
  <c r="T300" i="11" s="1"/>
  <c r="L145" i="33"/>
  <c r="AP142" i="33"/>
  <c r="AT140" i="33"/>
  <c r="H142" i="33"/>
  <c r="D142" i="33"/>
  <c r="AK141" i="33"/>
  <c r="AH140" i="33"/>
  <c r="R141" i="33"/>
  <c r="AR140" i="33"/>
  <c r="F147" i="33"/>
  <c r="M147" i="33"/>
  <c r="AM144" i="33"/>
  <c r="R145" i="33"/>
  <c r="Y142" i="33"/>
  <c r="F143" i="33"/>
  <c r="X142" i="33"/>
  <c r="BD141" i="33"/>
  <c r="BB147" i="33"/>
  <c r="S303" i="11" s="1"/>
  <c r="AB148" i="33"/>
  <c r="AP145" i="33"/>
  <c r="F146" i="33"/>
  <c r="AD146" i="33"/>
  <c r="AP148" i="33"/>
  <c r="AE147" i="33"/>
  <c r="R146" i="33"/>
  <c r="AQ146" i="33"/>
  <c r="K145" i="33"/>
  <c r="Z150" i="33"/>
  <c r="N148" i="33"/>
  <c r="E146" i="33"/>
  <c r="AO149" i="33"/>
  <c r="I147" i="33"/>
  <c r="AC146" i="33"/>
  <c r="BB146" i="33"/>
  <c r="S302" i="11" s="1"/>
  <c r="V149" i="33"/>
  <c r="AI147" i="33"/>
  <c r="X147" i="33"/>
  <c r="AG147" i="33"/>
  <c r="AU147" i="33"/>
  <c r="AV147" i="33"/>
  <c r="V146" i="33"/>
  <c r="E148" i="33"/>
  <c r="AD148" i="33"/>
  <c r="AH146" i="33"/>
  <c r="AN145" i="33"/>
  <c r="AZ147" i="33"/>
  <c r="AN146" i="33"/>
  <c r="AO148" i="33"/>
  <c r="BB148" i="33"/>
  <c r="S304" i="11" s="1"/>
  <c r="AF145" i="33"/>
  <c r="AH147" i="33"/>
  <c r="K149" i="33"/>
  <c r="L149" i="33"/>
  <c r="AK149" i="33"/>
  <c r="AI149" i="33"/>
  <c r="AJ149" i="33"/>
  <c r="AZ144" i="33"/>
  <c r="D144" i="33"/>
  <c r="AK144" i="33"/>
  <c r="AF143" i="33"/>
  <c r="AN143" i="33"/>
  <c r="J143" i="33"/>
  <c r="AL142" i="33"/>
  <c r="AB140" i="33"/>
  <c r="W142" i="33"/>
  <c r="Q48" i="51"/>
  <c r="AB270" i="49"/>
  <c r="W120" i="49"/>
  <c r="Y50" i="49"/>
  <c r="R66" i="33" s="1"/>
  <c r="W60" i="49"/>
  <c r="G55" i="51"/>
  <c r="L8" i="50" s="1"/>
  <c r="C55" i="51"/>
  <c r="L4" i="50" s="1"/>
  <c r="F55" i="51"/>
  <c r="L7" i="50" s="1"/>
  <c r="H55" i="51"/>
  <c r="L9" i="50" s="1"/>
  <c r="E55" i="51"/>
  <c r="L6" i="50" s="1"/>
  <c r="D55" i="51"/>
  <c r="L5" i="50" s="1"/>
  <c r="Z47" i="51"/>
  <c r="H96" i="51"/>
  <c r="AB23" i="51"/>
  <c r="Z33" i="51"/>
  <c r="AC54" i="51"/>
  <c r="Y21" i="51"/>
  <c r="G82" i="51"/>
  <c r="G110" i="51" s="1"/>
  <c r="Q8" i="50" s="1"/>
  <c r="AB18" i="51"/>
  <c r="AC46" i="51"/>
  <c r="R24" i="51"/>
  <c r="AC43" i="51"/>
  <c r="P40" i="51"/>
  <c r="P55" i="51" s="1"/>
  <c r="M6" i="50" s="1"/>
  <c r="Y13" i="51"/>
  <c r="AB41" i="51"/>
  <c r="E83" i="51"/>
  <c r="E110" i="51" s="1"/>
  <c r="Q6" i="50" s="1"/>
  <c r="R14" i="51"/>
  <c r="Y34" i="51"/>
  <c r="R48" i="51"/>
  <c r="N43" i="51"/>
  <c r="AD46" i="51"/>
  <c r="AD28" i="51"/>
  <c r="Z27" i="51"/>
  <c r="AD27" i="51"/>
  <c r="AD42" i="51"/>
  <c r="AA44" i="51"/>
  <c r="Y54" i="51"/>
  <c r="Y40" i="51"/>
  <c r="Q49" i="51"/>
  <c r="AC25" i="51"/>
  <c r="R10" i="51"/>
  <c r="R40" i="51"/>
  <c r="N44" i="51"/>
  <c r="Z32" i="51"/>
  <c r="AA30" i="51"/>
  <c r="Z31" i="51"/>
  <c r="AA50" i="51"/>
  <c r="Y39" i="51"/>
  <c r="AB50" i="51"/>
  <c r="H92" i="51"/>
  <c r="AC7" i="51"/>
  <c r="AC37" i="51"/>
  <c r="AB45" i="51"/>
  <c r="O34" i="51"/>
  <c r="AA29" i="51"/>
  <c r="AC36" i="51"/>
  <c r="AC21" i="51"/>
  <c r="AA33" i="51"/>
  <c r="Y53" i="51"/>
  <c r="Z37" i="51"/>
  <c r="Z40" i="51"/>
  <c r="Z49" i="51"/>
  <c r="R16" i="51"/>
  <c r="Z35" i="51"/>
  <c r="S51" i="51"/>
  <c r="S55" i="51" s="1"/>
  <c r="M9" i="50" s="1"/>
  <c r="AD54" i="51"/>
  <c r="AA51" i="51"/>
  <c r="O39" i="51"/>
  <c r="AC27" i="51"/>
  <c r="Y50" i="51"/>
  <c r="AB48" i="51"/>
  <c r="AA31" i="51"/>
  <c r="AB39" i="51"/>
  <c r="Z53" i="51"/>
  <c r="P110" i="51"/>
  <c r="S6" i="50" s="1"/>
  <c r="O110" i="51"/>
  <c r="S5" i="50" s="1"/>
  <c r="S110" i="51"/>
  <c r="S9" i="50" s="1"/>
  <c r="R110" i="51"/>
  <c r="S8" i="50" s="1"/>
  <c r="N110" i="51"/>
  <c r="S4" i="50" s="1"/>
  <c r="Q110" i="51"/>
  <c r="S7" i="50" s="1"/>
  <c r="AC110" i="51"/>
  <c r="T8" i="50" s="1"/>
  <c r="AD110" i="51"/>
  <c r="T9" i="50" s="1"/>
  <c r="Y110" i="51"/>
  <c r="T4" i="50" s="1"/>
  <c r="Z110" i="51"/>
  <c r="T5" i="50" s="1"/>
  <c r="C110" i="51"/>
  <c r="Q4" i="50" s="1"/>
  <c r="AB110" i="51"/>
  <c r="T7" i="50" s="1"/>
  <c r="AA110" i="51"/>
  <c r="T6" i="50" s="1"/>
  <c r="D165" i="51"/>
  <c r="N451" i="49"/>
  <c r="O451" i="49" s="1"/>
  <c r="L53" i="33" s="1"/>
  <c r="D110" i="51"/>
  <c r="Q5" i="50" s="1"/>
  <c r="F110" i="51"/>
  <c r="Q7" i="50" s="1"/>
  <c r="H165" i="51"/>
  <c r="P9" i="50" s="1"/>
  <c r="AD220" i="51"/>
  <c r="W9" i="50" s="1"/>
  <c r="Z220" i="51"/>
  <c r="W5" i="50" s="1"/>
  <c r="C165" i="51"/>
  <c r="Y220" i="51"/>
  <c r="W4" i="50" s="1"/>
  <c r="AA220" i="51"/>
  <c r="W6" i="50" s="1"/>
  <c r="Z165" i="51"/>
  <c r="R5" i="50" s="1"/>
  <c r="AC165" i="51"/>
  <c r="R8" i="50" s="1"/>
  <c r="AB165" i="51"/>
  <c r="R7" i="50" s="1"/>
  <c r="Y165" i="51"/>
  <c r="R4" i="50" s="1"/>
  <c r="AA165" i="51"/>
  <c r="R6" i="50" s="1"/>
  <c r="AD165" i="51"/>
  <c r="R9" i="50" s="1"/>
  <c r="R121" i="49"/>
  <c r="T121" i="49"/>
  <c r="S121" i="49"/>
  <c r="R391" i="49"/>
  <c r="T391" i="49"/>
  <c r="S391" i="49"/>
  <c r="R341" i="49"/>
  <c r="T341" i="49"/>
  <c r="S341" i="49"/>
  <c r="R481" i="49"/>
  <c r="T481" i="49"/>
  <c r="S481" i="49"/>
  <c r="R21" i="49"/>
  <c r="T21" i="49"/>
  <c r="S21" i="49"/>
  <c r="H220" i="51"/>
  <c r="U9" i="50" s="1"/>
  <c r="R141" i="49"/>
  <c r="T141" i="49"/>
  <c r="S141" i="49"/>
  <c r="R451" i="49"/>
  <c r="T451" i="49"/>
  <c r="S451" i="49"/>
  <c r="R111" i="49"/>
  <c r="T111" i="49"/>
  <c r="S111" i="49"/>
  <c r="T501" i="49"/>
  <c r="S501" i="49"/>
  <c r="R501" i="49"/>
  <c r="R41" i="49"/>
  <c r="T41" i="49"/>
  <c r="S41" i="49"/>
  <c r="R291" i="49"/>
  <c r="T291" i="49"/>
  <c r="S291" i="49"/>
  <c r="F220" i="51"/>
  <c r="U7" i="50" s="1"/>
  <c r="R220" i="51"/>
  <c r="V8" i="50" s="1"/>
  <c r="G165" i="51"/>
  <c r="P8" i="50" s="1"/>
  <c r="C110" i="33"/>
  <c r="AC220" i="51"/>
  <c r="W8" i="50" s="1"/>
  <c r="F165" i="51"/>
  <c r="P7" i="50" s="1"/>
  <c r="AB220" i="51"/>
  <c r="W7" i="50" s="1"/>
  <c r="E165" i="51"/>
  <c r="P6" i="50" s="1"/>
  <c r="S220" i="51"/>
  <c r="V9" i="50" s="1"/>
  <c r="P220" i="51"/>
  <c r="V6" i="50" s="1"/>
  <c r="N220" i="51"/>
  <c r="V4" i="50" s="1"/>
  <c r="E220" i="51"/>
  <c r="U6" i="50" s="1"/>
  <c r="C220" i="51"/>
  <c r="U4" i="50" s="1"/>
  <c r="D220" i="51"/>
  <c r="U5" i="50" s="1"/>
  <c r="G220" i="51"/>
  <c r="U8" i="50" s="1"/>
  <c r="O220" i="51"/>
  <c r="V5" i="50" s="1"/>
  <c r="N351" i="49"/>
  <c r="P351" i="49" s="1"/>
  <c r="M43" i="33" s="1"/>
  <c r="N301" i="49"/>
  <c r="P301" i="49" s="1"/>
  <c r="M38" i="33" s="1"/>
  <c r="N481" i="49"/>
  <c r="P481" i="49" s="1"/>
  <c r="M56" i="33" s="1"/>
  <c r="N271" i="49"/>
  <c r="O271" i="49" s="1"/>
  <c r="L35" i="33" s="1"/>
  <c r="N361" i="49"/>
  <c r="O361" i="49" s="1"/>
  <c r="L44" i="33" s="1"/>
  <c r="AE78" i="51"/>
  <c r="T197" i="51"/>
  <c r="J118" i="51"/>
  <c r="K118" i="51" s="1"/>
  <c r="J153" i="51"/>
  <c r="K153" i="51" s="1"/>
  <c r="J159" i="51"/>
  <c r="K159" i="51" s="1"/>
  <c r="J162" i="51"/>
  <c r="K162" i="51" s="1"/>
  <c r="U197" i="51"/>
  <c r="J126" i="51"/>
  <c r="K126" i="51" s="1"/>
  <c r="J148" i="51"/>
  <c r="K148" i="51" s="1"/>
  <c r="J128" i="51"/>
  <c r="K128" i="51" s="1"/>
  <c r="J116" i="51"/>
  <c r="K116" i="51" s="1"/>
  <c r="J125" i="51"/>
  <c r="K125" i="51" s="1"/>
  <c r="J143" i="51"/>
  <c r="K143" i="51" s="1"/>
  <c r="J164" i="51"/>
  <c r="K164" i="51" s="1"/>
  <c r="I177" i="51"/>
  <c r="T207" i="51"/>
  <c r="AE86" i="51"/>
  <c r="J9" i="51"/>
  <c r="J10" i="51"/>
  <c r="I10" i="51"/>
  <c r="I5" i="51"/>
  <c r="I9" i="51"/>
  <c r="Z478" i="49"/>
  <c r="O450" i="49"/>
  <c r="L106" i="33" s="1"/>
  <c r="T5" i="51"/>
  <c r="O140" i="49"/>
  <c r="P140" i="49"/>
  <c r="M75" i="33" s="1"/>
  <c r="BW90" i="49"/>
  <c r="BP90" i="49"/>
  <c r="BQ90" i="49"/>
  <c r="BS90" i="49"/>
  <c r="BR90" i="49"/>
  <c r="G260" i="49"/>
  <c r="I260" i="49"/>
  <c r="P280" i="49"/>
  <c r="O280" i="49"/>
  <c r="BQ380" i="49"/>
  <c r="O190" i="49"/>
  <c r="P190" i="49"/>
  <c r="M80" i="33" s="1"/>
  <c r="P250" i="49"/>
  <c r="O250" i="49"/>
  <c r="P290" i="49"/>
  <c r="M90" i="33" s="1"/>
  <c r="O290" i="49"/>
  <c r="L90" i="33" s="1"/>
  <c r="P390" i="49"/>
  <c r="O390" i="49"/>
  <c r="BQ340" i="49"/>
  <c r="BP340" i="49"/>
  <c r="O370" i="49"/>
  <c r="L98" i="33" s="1"/>
  <c r="P370" i="49"/>
  <c r="M98" i="33" s="1"/>
  <c r="O180" i="49"/>
  <c r="P180" i="49"/>
  <c r="P310" i="49"/>
  <c r="O310" i="49"/>
  <c r="P100" i="49"/>
  <c r="O100" i="49"/>
  <c r="P130" i="49"/>
  <c r="O130" i="49"/>
  <c r="O60" i="49"/>
  <c r="P60" i="49"/>
  <c r="O50" i="49"/>
  <c r="P50" i="49"/>
  <c r="M66" i="33" s="1"/>
  <c r="P340" i="49"/>
  <c r="M95" i="33" s="1"/>
  <c r="O340" i="49"/>
  <c r="L95" i="33" s="1"/>
  <c r="P320" i="49"/>
  <c r="O320" i="49"/>
  <c r="O420" i="49"/>
  <c r="P420" i="49"/>
  <c r="M103" i="33" s="1"/>
  <c r="I320" i="49"/>
  <c r="G93" i="33" s="1"/>
  <c r="P220" i="49"/>
  <c r="O220" i="49"/>
  <c r="P500" i="49"/>
  <c r="O500" i="49"/>
  <c r="BR50" i="49"/>
  <c r="BQ50" i="49"/>
  <c r="AQ180" i="49"/>
  <c r="AF360" i="49"/>
  <c r="AF40" i="49"/>
  <c r="BQ190" i="49"/>
  <c r="BR190" i="49"/>
  <c r="BP190" i="49"/>
  <c r="O170" i="49"/>
  <c r="P170" i="49"/>
  <c r="AX460" i="49"/>
  <c r="AS460" i="49"/>
  <c r="P80" i="49"/>
  <c r="O80" i="49"/>
  <c r="P490" i="49"/>
  <c r="M110" i="33" s="1"/>
  <c r="O490" i="49"/>
  <c r="L110" i="33" s="1"/>
  <c r="O460" i="49"/>
  <c r="L107" i="33" s="1"/>
  <c r="P460" i="49"/>
  <c r="M107" i="33" s="1"/>
  <c r="BW390" i="49"/>
  <c r="BS390" i="49"/>
  <c r="AT100" i="33" s="1"/>
  <c r="BR390" i="49"/>
  <c r="BQ390" i="49"/>
  <c r="BP390" i="49"/>
  <c r="N421" i="49"/>
  <c r="P421" i="49" s="1"/>
  <c r="M50" i="33" s="1"/>
  <c r="N341" i="49"/>
  <c r="P341" i="49" s="1"/>
  <c r="M42" i="33" s="1"/>
  <c r="P350" i="49"/>
  <c r="O350" i="49"/>
  <c r="AF370" i="49"/>
  <c r="P150" i="49"/>
  <c r="M76" i="33" s="1"/>
  <c r="O150" i="49"/>
  <c r="L76" i="33" s="1"/>
  <c r="M100" i="49"/>
  <c r="L100" i="49"/>
  <c r="K100" i="49"/>
  <c r="P440" i="49"/>
  <c r="O440" i="49"/>
  <c r="O70" i="49"/>
  <c r="P70" i="49"/>
  <c r="BS30" i="49"/>
  <c r="BW30" i="49"/>
  <c r="AQ370" i="49"/>
  <c r="O141" i="49"/>
  <c r="L22" i="33" s="1"/>
  <c r="P360" i="49"/>
  <c r="M97" i="33" s="1"/>
  <c r="O360" i="49"/>
  <c r="L97" i="33" s="1"/>
  <c r="AE30" i="49"/>
  <c r="AK30" i="49"/>
  <c r="AF30" i="49"/>
  <c r="AG30" i="49"/>
  <c r="AD30" i="49"/>
  <c r="AR480" i="49"/>
  <c r="AT480" i="49"/>
  <c r="P410" i="49"/>
  <c r="O410" i="49"/>
  <c r="L102" i="33" s="1"/>
  <c r="O330" i="49"/>
  <c r="P330" i="49"/>
  <c r="AK390" i="49"/>
  <c r="O40" i="49"/>
  <c r="P40" i="49"/>
  <c r="AE180" i="49"/>
  <c r="P260" i="49"/>
  <c r="M87" i="33" s="1"/>
  <c r="O260" i="49"/>
  <c r="P380" i="49"/>
  <c r="O380" i="49"/>
  <c r="L99" i="33" s="1"/>
  <c r="P90" i="49"/>
  <c r="O90" i="49"/>
  <c r="P200" i="49"/>
  <c r="O200" i="49"/>
  <c r="P400" i="49"/>
  <c r="O400" i="49"/>
  <c r="O160" i="49"/>
  <c r="L77" i="33" s="1"/>
  <c r="P160" i="49"/>
  <c r="M77" i="33" s="1"/>
  <c r="AS330" i="49"/>
  <c r="P430" i="49"/>
  <c r="O430" i="49"/>
  <c r="AT320" i="49"/>
  <c r="AS320" i="49"/>
  <c r="O210" i="49"/>
  <c r="P210" i="49"/>
  <c r="P30" i="49"/>
  <c r="O30" i="49"/>
  <c r="P300" i="49"/>
  <c r="O300" i="49"/>
  <c r="O470" i="49"/>
  <c r="P470" i="49"/>
  <c r="O480" i="49"/>
  <c r="P480" i="49"/>
  <c r="P270" i="49"/>
  <c r="O270" i="49"/>
  <c r="AE260" i="49"/>
  <c r="AG260" i="49"/>
  <c r="AF260" i="49"/>
  <c r="AK260" i="49"/>
  <c r="AD260" i="49"/>
  <c r="P230" i="49"/>
  <c r="O230" i="49"/>
  <c r="BJ160" i="49"/>
  <c r="BF160" i="49"/>
  <c r="AL77" i="33" s="1"/>
  <c r="O240" i="49"/>
  <c r="P240" i="49"/>
  <c r="M85" i="33" s="1"/>
  <c r="P110" i="49"/>
  <c r="M72" i="33" s="1"/>
  <c r="O110" i="49"/>
  <c r="O120" i="49"/>
  <c r="P120" i="49"/>
  <c r="BF120" i="49"/>
  <c r="AL73" i="33" s="1"/>
  <c r="N121" i="49"/>
  <c r="O121" i="49" s="1"/>
  <c r="L20" i="33" s="1"/>
  <c r="Z39" i="49"/>
  <c r="AB289" i="49"/>
  <c r="BZ189" i="49"/>
  <c r="P161" i="49"/>
  <c r="M24" i="33" s="1"/>
  <c r="W388" i="49"/>
  <c r="AU18" i="49"/>
  <c r="C111" i="33"/>
  <c r="BX99" i="49"/>
  <c r="BH178" i="49"/>
  <c r="AA449" i="49"/>
  <c r="X9" i="49"/>
  <c r="BA478" i="49"/>
  <c r="AN418" i="49"/>
  <c r="O151" i="49"/>
  <c r="L23" i="33" s="1"/>
  <c r="W168" i="49"/>
  <c r="AA479" i="49"/>
  <c r="P371" i="49"/>
  <c r="M45" i="33" s="1"/>
  <c r="P491" i="49"/>
  <c r="M57" i="33" s="1"/>
  <c r="AA478" i="49"/>
  <c r="AB159" i="49"/>
  <c r="N69" i="33"/>
  <c r="AW349" i="49"/>
  <c r="BT448" i="49"/>
  <c r="AB348" i="49"/>
  <c r="N65" i="33"/>
  <c r="W159" i="49"/>
  <c r="BZ458" i="49"/>
  <c r="V249" i="49"/>
  <c r="R85" i="33"/>
  <c r="Q241" i="49"/>
  <c r="H110" i="33"/>
  <c r="V189" i="49"/>
  <c r="Z348" i="49"/>
  <c r="BL429" i="49"/>
  <c r="W9" i="49"/>
  <c r="AA469" i="49"/>
  <c r="BL489" i="49"/>
  <c r="Z469" i="49"/>
  <c r="BL98" i="49"/>
  <c r="BM439" i="49"/>
  <c r="BZ39" i="49"/>
  <c r="AV128" i="49"/>
  <c r="BR191" i="49"/>
  <c r="BZ191" i="49" s="1"/>
  <c r="BA27" i="33" s="1"/>
  <c r="AU59" i="49"/>
  <c r="AV18" i="49"/>
  <c r="AJ69" i="49"/>
  <c r="AW248" i="49"/>
  <c r="X29" i="49"/>
  <c r="BT468" i="49"/>
  <c r="Z78" i="49"/>
  <c r="AA38" i="49"/>
  <c r="Q491" i="49"/>
  <c r="AJ88" i="49"/>
  <c r="AJ228" i="49"/>
  <c r="AI9" i="49"/>
  <c r="AH329" i="49"/>
  <c r="BK389" i="49"/>
  <c r="BA49" i="49"/>
  <c r="BI39" i="49"/>
  <c r="V8" i="49"/>
  <c r="AN339" i="49"/>
  <c r="BL168" i="49"/>
  <c r="AV379" i="49"/>
  <c r="AW129" i="49"/>
  <c r="AU129" i="49"/>
  <c r="AW489" i="49"/>
  <c r="AN199" i="49"/>
  <c r="AL249" i="49"/>
  <c r="AI279" i="49"/>
  <c r="N72" i="33"/>
  <c r="BK359" i="49"/>
  <c r="BL18" i="49"/>
  <c r="V388" i="49"/>
  <c r="BK28" i="49"/>
  <c r="W258" i="49"/>
  <c r="V279" i="49"/>
  <c r="V419" i="49"/>
  <c r="W448" i="49"/>
  <c r="AV408" i="49"/>
  <c r="Z439" i="49"/>
  <c r="AL419" i="49"/>
  <c r="V438" i="49"/>
  <c r="X499" i="49"/>
  <c r="BV239" i="49"/>
  <c r="BZ239" i="49"/>
  <c r="BM368" i="49"/>
  <c r="BI368" i="49"/>
  <c r="BM69" i="49"/>
  <c r="BI69" i="49"/>
  <c r="AP251" i="49"/>
  <c r="AF139" i="51" s="1"/>
  <c r="AG139" i="51" s="1"/>
  <c r="AI179" i="49"/>
  <c r="AM179" i="49"/>
  <c r="X429" i="49"/>
  <c r="AB429" i="49"/>
  <c r="N92" i="33"/>
  <c r="Q311" i="49"/>
  <c r="AI308" i="49"/>
  <c r="AM308" i="49"/>
  <c r="Z129" i="49"/>
  <c r="V129" i="49"/>
  <c r="BY279" i="49"/>
  <c r="BO91" i="49"/>
  <c r="BS91" i="49" s="1"/>
  <c r="AT17" i="33" s="1"/>
  <c r="BU338" i="49"/>
  <c r="BY338" i="49"/>
  <c r="W318" i="49"/>
  <c r="AA318" i="49"/>
  <c r="X179" i="49"/>
  <c r="AB179" i="49"/>
  <c r="BH448" i="49"/>
  <c r="BL448" i="49"/>
  <c r="Z369" i="49"/>
  <c r="V369" i="49"/>
  <c r="D62" i="33"/>
  <c r="H10" i="49"/>
  <c r="F62" i="33" s="1"/>
  <c r="I10" i="49"/>
  <c r="G62" i="33" s="1"/>
  <c r="AM448" i="49"/>
  <c r="Q51" i="49"/>
  <c r="N66" i="33"/>
  <c r="AY368" i="49"/>
  <c r="AU368" i="49"/>
  <c r="W149" i="49"/>
  <c r="AA149" i="49"/>
  <c r="W249" i="49"/>
  <c r="AA249" i="49"/>
  <c r="X399" i="49"/>
  <c r="AB399" i="49"/>
  <c r="W278" i="49"/>
  <c r="AA278" i="49"/>
  <c r="O281" i="49"/>
  <c r="L36" i="33" s="1"/>
  <c r="P281" i="49"/>
  <c r="M36" i="33" s="1"/>
  <c r="N82" i="33"/>
  <c r="R77" i="33"/>
  <c r="Q161" i="49"/>
  <c r="N77" i="33"/>
  <c r="BO301" i="49"/>
  <c r="AF89" i="51" s="1"/>
  <c r="AG89" i="51" s="1"/>
  <c r="AA79" i="49"/>
  <c r="W79" i="49"/>
  <c r="AB288" i="49"/>
  <c r="BY59" i="49"/>
  <c r="AA29" i="49"/>
  <c r="N261" i="49"/>
  <c r="P261" i="49" s="1"/>
  <c r="X388" i="49"/>
  <c r="AV89" i="49"/>
  <c r="AA8" i="49"/>
  <c r="N87" i="33"/>
  <c r="BG188" i="49"/>
  <c r="BT469" i="49"/>
  <c r="V159" i="49"/>
  <c r="N411" i="49"/>
  <c r="P411" i="49" s="1"/>
  <c r="M49" i="33" s="1"/>
  <c r="AB329" i="49"/>
  <c r="V479" i="49"/>
  <c r="AB168" i="49"/>
  <c r="W348" i="49"/>
  <c r="J381" i="49"/>
  <c r="H46" i="33" s="1"/>
  <c r="E141" i="49"/>
  <c r="C22" i="33" s="1"/>
  <c r="CA141" i="49"/>
  <c r="BD22" i="33" s="1"/>
  <c r="N76" i="33"/>
  <c r="R84" i="33"/>
  <c r="F11" i="49"/>
  <c r="D9" i="33" s="1"/>
  <c r="R88" i="33"/>
  <c r="N99" i="33"/>
  <c r="J101" i="49"/>
  <c r="K101" i="49" s="1"/>
  <c r="I18" i="33" s="1"/>
  <c r="R67" i="33"/>
  <c r="CA61" i="49"/>
  <c r="BD14" i="33" s="1"/>
  <c r="CA271" i="49"/>
  <c r="BD35" i="33" s="1"/>
  <c r="BC73" i="33"/>
  <c r="M63" i="33"/>
  <c r="R64" i="33"/>
  <c r="C66" i="33"/>
  <c r="L63" i="33"/>
  <c r="E62" i="33"/>
  <c r="R98" i="33"/>
  <c r="F311" i="49"/>
  <c r="D39" i="33" s="1"/>
  <c r="C92" i="33"/>
  <c r="CA191" i="49"/>
  <c r="BD27" i="33" s="1"/>
  <c r="CA161" i="49"/>
  <c r="BD24" i="33" s="1"/>
  <c r="W468" i="49"/>
  <c r="AB428" i="49"/>
  <c r="W288" i="49"/>
  <c r="AB238" i="49"/>
  <c r="Q221" i="49"/>
  <c r="AA218" i="49"/>
  <c r="AA179" i="49"/>
  <c r="Q261" i="49"/>
  <c r="Z289" i="49"/>
  <c r="V238" i="49"/>
  <c r="BL28" i="49"/>
  <c r="Q281" i="49"/>
  <c r="Q361" i="49"/>
  <c r="V149" i="49"/>
  <c r="AA88" i="49"/>
  <c r="Z399" i="49"/>
  <c r="BU438" i="49"/>
  <c r="H99" i="33"/>
  <c r="O311" i="49"/>
  <c r="L39" i="33" s="1"/>
  <c r="AA119" i="49"/>
  <c r="AB369" i="49"/>
  <c r="AM318" i="49"/>
  <c r="AL409" i="49"/>
  <c r="W499" i="49"/>
  <c r="AA398" i="49"/>
  <c r="AB489" i="49"/>
  <c r="Z338" i="49"/>
  <c r="AW68" i="49"/>
  <c r="D63" i="33"/>
  <c r="Z359" i="49"/>
  <c r="BY98" i="49"/>
  <c r="N191" i="49"/>
  <c r="P191" i="49" s="1"/>
  <c r="AB38" i="49"/>
  <c r="AB178" i="49"/>
  <c r="AA359" i="49"/>
  <c r="AA138" i="49"/>
  <c r="O171" i="49"/>
  <c r="L25" i="33" s="1"/>
  <c r="BD67" i="33"/>
  <c r="AH408" i="49"/>
  <c r="AJ489" i="49"/>
  <c r="AL489" i="49"/>
  <c r="AL188" i="49"/>
  <c r="X278" i="49"/>
  <c r="BV79" i="49"/>
  <c r="Q301" i="49"/>
  <c r="O401" i="49"/>
  <c r="L48" i="33" s="1"/>
  <c r="BZ129" i="49"/>
  <c r="AW249" i="49"/>
  <c r="E441" i="49"/>
  <c r="C52" i="33" s="1"/>
  <c r="AB89" i="49"/>
  <c r="AA19" i="49"/>
  <c r="H71" i="33"/>
  <c r="Q401" i="49"/>
  <c r="BG409" i="49"/>
  <c r="P101" i="49"/>
  <c r="F301" i="49"/>
  <c r="G301" i="49" s="1"/>
  <c r="D91" i="33"/>
  <c r="Q381" i="49"/>
  <c r="AH258" i="49"/>
  <c r="Q61" i="49"/>
  <c r="O321" i="49"/>
  <c r="AM389" i="49"/>
  <c r="AY249" i="49"/>
  <c r="Z68" i="49"/>
  <c r="AB48" i="49"/>
  <c r="Q331" i="49"/>
  <c r="AI259" i="49"/>
  <c r="BT178" i="49"/>
  <c r="W108" i="49"/>
  <c r="BD88" i="33"/>
  <c r="AB408" i="49"/>
  <c r="Q191" i="49"/>
  <c r="X139" i="49"/>
  <c r="W229" i="49"/>
  <c r="AA458" i="49"/>
  <c r="W488" i="49"/>
  <c r="W459" i="49"/>
  <c r="AB158" i="49"/>
  <c r="W59" i="49"/>
  <c r="Q211" i="49"/>
  <c r="P21" i="49"/>
  <c r="O21" i="49"/>
  <c r="X148" i="49"/>
  <c r="O11" i="49"/>
  <c r="O10" i="49"/>
  <c r="X359" i="49"/>
  <c r="N41" i="49"/>
  <c r="U118" i="51" s="1"/>
  <c r="N51" i="49"/>
  <c r="U119" i="51" s="1"/>
  <c r="W89" i="49"/>
  <c r="Z158" i="49"/>
  <c r="AA399" i="49"/>
  <c r="AB339" i="49"/>
  <c r="AZ498" i="49"/>
  <c r="V318" i="49"/>
  <c r="W429" i="49"/>
  <c r="BU208" i="49"/>
  <c r="BU138" i="49"/>
  <c r="BY339" i="49"/>
  <c r="AV179" i="49"/>
  <c r="Q471" i="49"/>
  <c r="BY449" i="49"/>
  <c r="AV169" i="49"/>
  <c r="AH388" i="49"/>
  <c r="BY139" i="49"/>
  <c r="AW458" i="49"/>
  <c r="V89" i="49"/>
  <c r="AJ358" i="49"/>
  <c r="AL238" i="49"/>
  <c r="Q251" i="49"/>
  <c r="BG39" i="49"/>
  <c r="AH369" i="49"/>
  <c r="AL68" i="49"/>
  <c r="C62" i="33"/>
  <c r="BA388" i="49"/>
  <c r="BA468" i="49"/>
  <c r="BX308" i="49"/>
  <c r="BV259" i="49"/>
  <c r="O81" i="49"/>
  <c r="AL129" i="49"/>
  <c r="AA418" i="49"/>
  <c r="BD75" i="33"/>
  <c r="AB449" i="49"/>
  <c r="Z38" i="49"/>
  <c r="AB259" i="49"/>
  <c r="Q81" i="49"/>
  <c r="Q461" i="49"/>
  <c r="Q321" i="49"/>
  <c r="W339" i="49"/>
  <c r="X479" i="49"/>
  <c r="D85" i="33"/>
  <c r="AA209" i="49"/>
  <c r="V119" i="49"/>
  <c r="Q151" i="49"/>
  <c r="BT489" i="49"/>
  <c r="BT68" i="49"/>
  <c r="Z288" i="49"/>
  <c r="Z198" i="49"/>
  <c r="AB279" i="49"/>
  <c r="AB49" i="49"/>
  <c r="AB239" i="49"/>
  <c r="AB398" i="49"/>
  <c r="AB319" i="49"/>
  <c r="Z239" i="49"/>
  <c r="J431" i="49"/>
  <c r="AF47" i="51" s="1"/>
  <c r="AG47" i="51" s="1"/>
  <c r="C87" i="33"/>
  <c r="BX288" i="49"/>
  <c r="Z188" i="49"/>
  <c r="AB498" i="49"/>
  <c r="BU38" i="49"/>
  <c r="AA269" i="49"/>
  <c r="V208" i="49"/>
  <c r="V69" i="49"/>
  <c r="X198" i="49"/>
  <c r="AB229" i="49"/>
  <c r="V449" i="49"/>
  <c r="AA188" i="49"/>
  <c r="AA369" i="49"/>
  <c r="W289" i="49"/>
  <c r="N131" i="49"/>
  <c r="Q71" i="49"/>
  <c r="O201" i="49"/>
  <c r="AB169" i="49"/>
  <c r="Z218" i="49"/>
  <c r="AA238" i="49"/>
  <c r="Q271" i="49"/>
  <c r="BW191" i="49"/>
  <c r="AX27" i="33" s="1"/>
  <c r="Q441" i="49"/>
  <c r="V79" i="49"/>
  <c r="Z148" i="49"/>
  <c r="AB78" i="49"/>
  <c r="Z278" i="49"/>
  <c r="AB119" i="49"/>
  <c r="AB208" i="49"/>
  <c r="W178" i="49"/>
  <c r="AA48" i="49"/>
  <c r="V179" i="49"/>
  <c r="AB149" i="49"/>
  <c r="Z458" i="49"/>
  <c r="AB318" i="49"/>
  <c r="V29" i="49"/>
  <c r="AB249" i="49"/>
  <c r="BQ191" i="49"/>
  <c r="BY191" i="49" s="1"/>
  <c r="Z258" i="49"/>
  <c r="BS191" i="49"/>
  <c r="W408" i="49"/>
  <c r="AA49" i="49"/>
  <c r="W259" i="49"/>
  <c r="X358" i="49"/>
  <c r="Z358" i="49"/>
  <c r="Z209" i="49"/>
  <c r="O441" i="49"/>
  <c r="L52" i="33" s="1"/>
  <c r="BK89" i="49"/>
  <c r="BG89" i="49"/>
  <c r="D106" i="33"/>
  <c r="W409" i="49"/>
  <c r="AA409" i="49"/>
  <c r="AA118" i="49"/>
  <c r="W118" i="49"/>
  <c r="AB409" i="49"/>
  <c r="X409" i="49"/>
  <c r="BL368" i="49"/>
  <c r="BH368" i="49"/>
  <c r="V28" i="49"/>
  <c r="AI49" i="49"/>
  <c r="AM49" i="49"/>
  <c r="Z298" i="49"/>
  <c r="V298" i="49"/>
  <c r="BX148" i="49"/>
  <c r="BT148" i="49"/>
  <c r="AB109" i="49"/>
  <c r="X109" i="49"/>
  <c r="N211" i="49"/>
  <c r="U135" i="51" s="1"/>
  <c r="AB299" i="49"/>
  <c r="X299" i="49"/>
  <c r="Z138" i="49"/>
  <c r="V138" i="49"/>
  <c r="X308" i="49"/>
  <c r="AB308" i="49"/>
  <c r="BK38" i="49"/>
  <c r="AJ168" i="49"/>
  <c r="C67" i="33"/>
  <c r="W189" i="49"/>
  <c r="AB478" i="49"/>
  <c r="X309" i="49"/>
  <c r="AB309" i="49"/>
  <c r="BM239" i="49"/>
  <c r="BI239" i="49"/>
  <c r="X228" i="49"/>
  <c r="AB228" i="49"/>
  <c r="AB39" i="49"/>
  <c r="X39" i="49"/>
  <c r="N221" i="49"/>
  <c r="U136" i="51" s="1"/>
  <c r="V18" i="49"/>
  <c r="Z18" i="49"/>
  <c r="Q171" i="49"/>
  <c r="BX289" i="49"/>
  <c r="N391" i="49"/>
  <c r="O391" i="49" s="1"/>
  <c r="V128" i="49"/>
  <c r="Z128" i="49"/>
  <c r="BD86" i="33"/>
  <c r="Q351" i="49"/>
  <c r="V168" i="49"/>
  <c r="Z168" i="49"/>
  <c r="N181" i="49"/>
  <c r="U132" i="51" s="1"/>
  <c r="W329" i="49"/>
  <c r="AA329" i="49"/>
  <c r="BV268" i="49"/>
  <c r="AW209" i="49"/>
  <c r="AV418" i="49"/>
  <c r="BD80" i="33"/>
  <c r="AB199" i="49"/>
  <c r="X199" i="49"/>
  <c r="AA379" i="49"/>
  <c r="W379" i="49"/>
  <c r="X338" i="49"/>
  <c r="AB338" i="49"/>
  <c r="AB378" i="49"/>
  <c r="X378" i="49"/>
  <c r="V118" i="49"/>
  <c r="N381" i="49"/>
  <c r="U152" i="51" s="1"/>
  <c r="Y10" i="49"/>
  <c r="Q11" i="49"/>
  <c r="X10" i="49"/>
  <c r="Z10" i="49"/>
  <c r="Z49" i="49"/>
  <c r="V49" i="49"/>
  <c r="W428" i="49"/>
  <c r="AA428" i="49"/>
  <c r="X189" i="49"/>
  <c r="AB189" i="49"/>
  <c r="W39" i="49"/>
  <c r="AA39" i="49"/>
  <c r="AL289" i="49"/>
  <c r="D92" i="33"/>
  <c r="AC261" i="49"/>
  <c r="AD261" i="49" s="1"/>
  <c r="BD77" i="33"/>
  <c r="Z259" i="49"/>
  <c r="AC31" i="49"/>
  <c r="J62" i="51" s="1"/>
  <c r="V308" i="49"/>
  <c r="Z308" i="49"/>
  <c r="W109" i="49"/>
  <c r="AA109" i="49"/>
  <c r="D101" i="33"/>
  <c r="V328" i="49"/>
  <c r="Z328" i="49"/>
  <c r="X128" i="49"/>
  <c r="AB128" i="49"/>
  <c r="AB469" i="49"/>
  <c r="X469" i="49"/>
  <c r="BO221" i="49"/>
  <c r="AF81" i="51" s="1"/>
  <c r="AG81" i="51" s="1"/>
  <c r="W349" i="49"/>
  <c r="AA349" i="49"/>
  <c r="Z379" i="49"/>
  <c r="V379" i="49"/>
  <c r="BT108" i="49"/>
  <c r="BV138" i="49"/>
  <c r="BT268" i="49"/>
  <c r="BM169" i="49"/>
  <c r="U10" i="49"/>
  <c r="W319" i="49"/>
  <c r="AM359" i="49"/>
  <c r="AI359" i="49"/>
  <c r="Z269" i="49"/>
  <c r="V269" i="49"/>
  <c r="AB328" i="49"/>
  <c r="X328" i="49"/>
  <c r="X248" i="49"/>
  <c r="AB248" i="49"/>
  <c r="AO221" i="49"/>
  <c r="BB30" i="33" s="1"/>
  <c r="BB83" i="33"/>
  <c r="X18" i="49"/>
  <c r="AB18" i="49"/>
  <c r="AA299" i="49"/>
  <c r="W299" i="49"/>
  <c r="Z319" i="49"/>
  <c r="V319" i="49"/>
  <c r="BA168" i="49"/>
  <c r="AA98" i="49"/>
  <c r="W98" i="49"/>
  <c r="P231" i="49"/>
  <c r="O231" i="49"/>
  <c r="L31" i="33" s="1"/>
  <c r="N501" i="49"/>
  <c r="P501" i="49" s="1"/>
  <c r="M58" i="33" s="1"/>
  <c r="X269" i="49"/>
  <c r="AB269" i="49"/>
  <c r="BB461" i="49"/>
  <c r="BC461" i="49" s="1"/>
  <c r="N251" i="49"/>
  <c r="U139" i="51" s="1"/>
  <c r="AO351" i="49"/>
  <c r="BB43" i="33" s="1"/>
  <c r="BB96" i="33"/>
  <c r="W239" i="49"/>
  <c r="AA239" i="49"/>
  <c r="BG408" i="49"/>
  <c r="BI99" i="49"/>
  <c r="BY368" i="49"/>
  <c r="BU368" i="49"/>
  <c r="Q421" i="49"/>
  <c r="BG328" i="49"/>
  <c r="BK328" i="49"/>
  <c r="X219" i="49"/>
  <c r="AB219" i="49"/>
  <c r="AU49" i="49"/>
  <c r="AY49" i="49"/>
  <c r="AP321" i="49"/>
  <c r="AF146" i="51" s="1"/>
  <c r="AG146" i="51" s="1"/>
  <c r="Q371" i="49"/>
  <c r="AA128" i="49"/>
  <c r="W128" i="49"/>
  <c r="X138" i="49"/>
  <c r="AB138" i="49"/>
  <c r="BN411" i="49"/>
  <c r="BC49" i="33" s="1"/>
  <c r="AB118" i="49"/>
  <c r="X118" i="49"/>
  <c r="BO391" i="49"/>
  <c r="AF98" i="51" s="1"/>
  <c r="AG98" i="51" s="1"/>
  <c r="N111" i="49"/>
  <c r="U125" i="51" s="1"/>
  <c r="BU439" i="49"/>
  <c r="AJ478" i="49"/>
  <c r="AN478" i="49"/>
  <c r="BY468" i="49"/>
  <c r="BV108" i="49"/>
  <c r="AJ118" i="49"/>
  <c r="BY28" i="49"/>
  <c r="AH488" i="49"/>
  <c r="BL159" i="49"/>
  <c r="W28" i="49"/>
  <c r="AB209" i="49"/>
  <c r="Z169" i="49"/>
  <c r="V169" i="49"/>
  <c r="N471" i="49"/>
  <c r="O471" i="49" s="1"/>
  <c r="L55" i="33" s="1"/>
  <c r="AP351" i="49"/>
  <c r="AR351" i="49" s="1"/>
  <c r="BO41" i="49"/>
  <c r="AF63" i="51" s="1"/>
  <c r="AG63" i="51" s="1"/>
  <c r="V299" i="49"/>
  <c r="Z299" i="49"/>
  <c r="V349" i="49"/>
  <c r="Z349" i="49"/>
  <c r="V428" i="49"/>
  <c r="Z428" i="49"/>
  <c r="Q91" i="49"/>
  <c r="Z329" i="49"/>
  <c r="V329" i="49"/>
  <c r="X28" i="49"/>
  <c r="AB28" i="49"/>
  <c r="X368" i="49"/>
  <c r="AB368" i="49"/>
  <c r="N91" i="49"/>
  <c r="Z378" i="49"/>
  <c r="V378" i="49"/>
  <c r="X98" i="49"/>
  <c r="AB98" i="49"/>
  <c r="Z9" i="49"/>
  <c r="V9" i="49"/>
  <c r="BX19" i="49"/>
  <c r="X8" i="49"/>
  <c r="BG458" i="49"/>
  <c r="BU228" i="49"/>
  <c r="BC89" i="33"/>
  <c r="AA99" i="49"/>
  <c r="AA309" i="49"/>
  <c r="W309" i="49"/>
  <c r="BG259" i="49"/>
  <c r="AA68" i="49"/>
  <c r="W68" i="49"/>
  <c r="Z408" i="49"/>
  <c r="V408" i="49"/>
  <c r="AO41" i="49"/>
  <c r="BB12" i="33" s="1"/>
  <c r="BB65" i="33"/>
  <c r="X468" i="49"/>
  <c r="AB468" i="49"/>
  <c r="AZ188" i="49"/>
  <c r="V98" i="49"/>
  <c r="Z98" i="49"/>
  <c r="Z389" i="49"/>
  <c r="V389" i="49"/>
  <c r="AI219" i="49"/>
  <c r="BL239" i="49"/>
  <c r="Q431" i="49"/>
  <c r="N61" i="49"/>
  <c r="P61" i="49" s="1"/>
  <c r="BL229" i="49"/>
  <c r="BH229" i="49"/>
  <c r="BV438" i="49"/>
  <c r="BZ438" i="49"/>
  <c r="Z88" i="49"/>
  <c r="V88" i="49"/>
  <c r="BU169" i="49"/>
  <c r="BY169" i="49"/>
  <c r="BG248" i="49"/>
  <c r="BA159" i="49"/>
  <c r="E311" i="49"/>
  <c r="C39" i="33" s="1"/>
  <c r="W308" i="49"/>
  <c r="AB129" i="49"/>
  <c r="AA338" i="49"/>
  <c r="Z468" i="49"/>
  <c r="X459" i="49"/>
  <c r="Z268" i="49"/>
  <c r="AB19" i="49"/>
  <c r="AB68" i="49"/>
  <c r="V309" i="49"/>
  <c r="V339" i="49"/>
  <c r="W158" i="49"/>
  <c r="O71" i="49"/>
  <c r="Z108" i="49"/>
  <c r="W438" i="49"/>
  <c r="Q411" i="49"/>
  <c r="BQ10" i="49"/>
  <c r="BY10" i="49" s="1"/>
  <c r="V499" i="49"/>
  <c r="Z418" i="49"/>
  <c r="V398" i="49"/>
  <c r="AB439" i="49"/>
  <c r="Q131" i="49"/>
  <c r="AA199" i="49"/>
  <c r="AB298" i="49"/>
  <c r="AB349" i="49"/>
  <c r="AB379" i="49"/>
  <c r="AA498" i="49"/>
  <c r="Q31" i="49"/>
  <c r="AA169" i="49"/>
  <c r="AA58" i="49"/>
  <c r="AA389" i="49"/>
  <c r="AB99" i="49"/>
  <c r="AA139" i="49"/>
  <c r="N241" i="49"/>
  <c r="O241" i="49" s="1"/>
  <c r="W219" i="49"/>
  <c r="X448" i="49"/>
  <c r="W489" i="49"/>
  <c r="AA148" i="49"/>
  <c r="V459" i="49"/>
  <c r="AA279" i="49"/>
  <c r="Z248" i="49"/>
  <c r="AA228" i="49"/>
  <c r="BN121" i="49"/>
  <c r="U181" i="51" s="1"/>
  <c r="AA268" i="49"/>
  <c r="Z368" i="49"/>
  <c r="AA419" i="49"/>
  <c r="AA198" i="49"/>
  <c r="W69" i="49"/>
  <c r="V178" i="49"/>
  <c r="AA78" i="49"/>
  <c r="V409" i="49"/>
  <c r="AB419" i="49"/>
  <c r="AA129" i="49"/>
  <c r="X79" i="49"/>
  <c r="AB59" i="49"/>
  <c r="J221" i="49"/>
  <c r="K221" i="49" s="1"/>
  <c r="AT201" i="49"/>
  <c r="Q231" i="49"/>
  <c r="Q181" i="49"/>
  <c r="Q101" i="49"/>
  <c r="Q201" i="49"/>
  <c r="AA208" i="49"/>
  <c r="V59" i="49"/>
  <c r="V219" i="49"/>
  <c r="W368" i="49"/>
  <c r="V99" i="49"/>
  <c r="AB188" i="49"/>
  <c r="V139" i="49"/>
  <c r="AA378" i="49"/>
  <c r="AB438" i="49"/>
  <c r="AA439" i="49"/>
  <c r="X389" i="49"/>
  <c r="AA298" i="49"/>
  <c r="V19" i="49"/>
  <c r="AA358" i="49"/>
  <c r="Z48" i="49"/>
  <c r="V109" i="49"/>
  <c r="Z58" i="49"/>
  <c r="V489" i="49"/>
  <c r="V429" i="49"/>
  <c r="V448" i="49"/>
  <c r="Z498" i="49"/>
  <c r="AA328" i="49"/>
  <c r="V229" i="49"/>
  <c r="AB488" i="49"/>
  <c r="AZ228" i="49"/>
  <c r="P10" i="49"/>
  <c r="Z228" i="49"/>
  <c r="V199" i="49"/>
  <c r="AB69" i="49"/>
  <c r="V488" i="49"/>
  <c r="AB418" i="49"/>
  <c r="X458" i="49"/>
  <c r="AB218" i="49"/>
  <c r="AB58" i="49"/>
  <c r="AB88" i="49"/>
  <c r="X268" i="49"/>
  <c r="AA248" i="49"/>
  <c r="AA18" i="49"/>
  <c r="AB258" i="49"/>
  <c r="AB108" i="49"/>
  <c r="Y111" i="49"/>
  <c r="U111" i="49"/>
  <c r="U41" i="49"/>
  <c r="Y41" i="49"/>
  <c r="Y121" i="49"/>
  <c r="U121" i="49"/>
  <c r="Y451" i="49"/>
  <c r="R53" i="33" s="1"/>
  <c r="U451" i="49"/>
  <c r="N53" i="33" s="1"/>
  <c r="Y391" i="49"/>
  <c r="R47" i="33" s="1"/>
  <c r="U391" i="49"/>
  <c r="Y481" i="49"/>
  <c r="U481" i="49"/>
  <c r="N56" i="33" s="1"/>
  <c r="Y341" i="49"/>
  <c r="U341" i="49"/>
  <c r="N42" i="33" s="1"/>
  <c r="U141" i="49"/>
  <c r="Y141" i="49"/>
  <c r="Y291" i="49"/>
  <c r="U291" i="49"/>
  <c r="Y501" i="49"/>
  <c r="R58" i="33" s="1"/>
  <c r="U501" i="49"/>
  <c r="N58" i="33" s="1"/>
  <c r="U21" i="49"/>
  <c r="Y21" i="49"/>
  <c r="L24" i="33"/>
  <c r="L18" i="33"/>
  <c r="C13" i="33"/>
  <c r="L57" i="33"/>
  <c r="M39" i="33"/>
  <c r="L45" i="33"/>
  <c r="M48" i="33"/>
  <c r="M23" i="33"/>
  <c r="M40" i="33"/>
  <c r="M15" i="33"/>
  <c r="M25" i="33"/>
  <c r="BC36" i="33"/>
  <c r="M52" i="33"/>
  <c r="C14" i="33"/>
  <c r="M28" i="33"/>
  <c r="M16" i="33"/>
  <c r="O331" i="49"/>
  <c r="P331" i="49"/>
  <c r="L11" i="33"/>
  <c r="P31" i="49"/>
  <c r="P291" i="49"/>
  <c r="O291" i="49"/>
  <c r="AG370" i="49" l="1"/>
  <c r="BK339" i="49"/>
  <c r="BC72" i="33"/>
  <c r="J131" i="49"/>
  <c r="K131" i="49" s="1"/>
  <c r="I21" i="33" s="1"/>
  <c r="D93" i="33"/>
  <c r="G460" i="49"/>
  <c r="C79" i="33"/>
  <c r="BM238" i="49"/>
  <c r="AU438" i="49"/>
  <c r="BA39" i="49"/>
  <c r="BX398" i="49"/>
  <c r="BZ369" i="49"/>
  <c r="AE120" i="49"/>
  <c r="BD470" i="49"/>
  <c r="AT30" i="49"/>
  <c r="T174" i="51"/>
  <c r="BH408" i="49"/>
  <c r="AU239" i="49"/>
  <c r="AV219" i="49"/>
  <c r="BB105" i="33"/>
  <c r="AX31" i="49"/>
  <c r="AH11" i="33" s="1"/>
  <c r="BC160" i="49"/>
  <c r="BG160" i="49" s="1"/>
  <c r="AM77" i="33" s="1"/>
  <c r="AF11" i="49"/>
  <c r="AJ11" i="49" s="1"/>
  <c r="Y9" i="33" s="1"/>
  <c r="H74" i="33"/>
  <c r="AU31" i="49"/>
  <c r="AN439" i="49"/>
  <c r="BU299" i="49"/>
  <c r="BA308" i="49"/>
  <c r="CA291" i="49"/>
  <c r="BD37" i="33" s="1"/>
  <c r="AU119" i="49"/>
  <c r="BU489" i="49"/>
  <c r="BL388" i="49"/>
  <c r="H460" i="49"/>
  <c r="BL9" i="49"/>
  <c r="AV69" i="49"/>
  <c r="AI228" i="49"/>
  <c r="AG200" i="49"/>
  <c r="J51" i="51"/>
  <c r="AV339" i="49"/>
  <c r="BV18" i="49"/>
  <c r="BF230" i="49"/>
  <c r="AL84" i="33" s="1"/>
  <c r="BD91" i="33"/>
  <c r="BA79" i="49"/>
  <c r="BV288" i="49"/>
  <c r="CA301" i="49"/>
  <c r="AF199" i="51" s="1"/>
  <c r="AG199" i="51" s="1"/>
  <c r="AV389" i="49"/>
  <c r="BG438" i="49"/>
  <c r="AQ201" i="49"/>
  <c r="AY201" i="49" s="1"/>
  <c r="AI28" i="33" s="1"/>
  <c r="AR201" i="49"/>
  <c r="AZ201" i="49" s="1"/>
  <c r="AM379" i="49"/>
  <c r="AI379" i="49"/>
  <c r="AE16" i="51"/>
  <c r="J121" i="49"/>
  <c r="AF16" i="51" s="1"/>
  <c r="AG16" i="51" s="1"/>
  <c r="H73" i="33"/>
  <c r="AM269" i="49"/>
  <c r="AI269" i="49"/>
  <c r="AL359" i="49"/>
  <c r="AH359" i="49"/>
  <c r="T196" i="51"/>
  <c r="BN271" i="49"/>
  <c r="BC35" i="33" s="1"/>
  <c r="BC88" i="33"/>
  <c r="BZ478" i="49"/>
  <c r="BV478" i="49"/>
  <c r="BV228" i="49"/>
  <c r="BZ228" i="49"/>
  <c r="BI179" i="49"/>
  <c r="BM179" i="49"/>
  <c r="AE40" i="51"/>
  <c r="M360" i="49"/>
  <c r="K97" i="33" s="1"/>
  <c r="K360" i="49"/>
  <c r="I97" i="33" s="1"/>
  <c r="H97" i="33"/>
  <c r="J361" i="49"/>
  <c r="AF40" i="51" s="1"/>
  <c r="AG40" i="51" s="1"/>
  <c r="L360" i="49"/>
  <c r="T46" i="51"/>
  <c r="I420" i="49"/>
  <c r="H420" i="49"/>
  <c r="D103" i="33"/>
  <c r="G420" i="49"/>
  <c r="F421" i="49"/>
  <c r="G421" i="49" s="1"/>
  <c r="E50" i="33" s="1"/>
  <c r="AI88" i="49"/>
  <c r="AM88" i="49"/>
  <c r="T69" i="51"/>
  <c r="BJ100" i="49"/>
  <c r="AP71" i="33" s="1"/>
  <c r="BF100" i="49"/>
  <c r="AL71" i="33" s="1"/>
  <c r="BB101" i="49"/>
  <c r="BE101" i="49" s="1"/>
  <c r="BI101" i="49" s="1"/>
  <c r="BE100" i="49"/>
  <c r="BD100" i="49"/>
  <c r="I90" i="51"/>
  <c r="AE310" i="49"/>
  <c r="AK310" i="49"/>
  <c r="AG310" i="49"/>
  <c r="AC311" i="49"/>
  <c r="AD311" i="49" s="1"/>
  <c r="AH311" i="49" s="1"/>
  <c r="W39" i="33" s="1"/>
  <c r="AF310" i="49"/>
  <c r="AN310" i="49" s="1"/>
  <c r="AD310" i="49"/>
  <c r="T90" i="51"/>
  <c r="BD310" i="49"/>
  <c r="BL310" i="49" s="1"/>
  <c r="BC310" i="49"/>
  <c r="BE310" i="49"/>
  <c r="BJ310" i="49"/>
  <c r="BF310" i="49"/>
  <c r="BB311" i="49"/>
  <c r="U90" i="51" s="1"/>
  <c r="BA28" i="49"/>
  <c r="AW28" i="49"/>
  <c r="BZ359" i="49"/>
  <c r="BV359" i="49"/>
  <c r="BY389" i="49"/>
  <c r="BU389" i="49"/>
  <c r="AU198" i="49"/>
  <c r="AY198" i="49"/>
  <c r="AE154" i="51"/>
  <c r="AS400" i="49"/>
  <c r="AX400" i="49"/>
  <c r="AP401" i="49"/>
  <c r="AF154" i="51" s="1"/>
  <c r="AG154" i="51" s="1"/>
  <c r="I43" i="51"/>
  <c r="E391" i="49"/>
  <c r="C47" i="33" s="1"/>
  <c r="C100" i="33"/>
  <c r="BX408" i="49"/>
  <c r="BT408" i="49"/>
  <c r="AL459" i="49"/>
  <c r="AH459" i="49"/>
  <c r="AE107" i="51"/>
  <c r="BR480" i="49"/>
  <c r="BP480" i="49"/>
  <c r="BO481" i="49"/>
  <c r="BR481" i="49" s="1"/>
  <c r="BZ481" i="49" s="1"/>
  <c r="BA56" i="33" s="1"/>
  <c r="AW429" i="49"/>
  <c r="BA429" i="49"/>
  <c r="BT189" i="49"/>
  <c r="BX189" i="49"/>
  <c r="BY238" i="49"/>
  <c r="BU238" i="49"/>
  <c r="AU248" i="49"/>
  <c r="AY248" i="49"/>
  <c r="AE96" i="51"/>
  <c r="BR370" i="49"/>
  <c r="BQ370" i="49"/>
  <c r="BP370" i="49"/>
  <c r="BO371" i="49"/>
  <c r="AF96" i="51" s="1"/>
  <c r="AG96" i="51" s="1"/>
  <c r="BW370" i="49"/>
  <c r="BS370" i="49"/>
  <c r="BY358" i="49"/>
  <c r="BU358" i="49"/>
  <c r="BB451" i="49"/>
  <c r="T104" i="51"/>
  <c r="BJ450" i="49"/>
  <c r="AP106" i="33" s="1"/>
  <c r="BC450" i="49"/>
  <c r="BF450" i="49"/>
  <c r="BD450" i="49"/>
  <c r="BE450" i="49"/>
  <c r="AU108" i="49"/>
  <c r="AY108" i="49"/>
  <c r="BB69" i="33"/>
  <c r="AO81" i="49"/>
  <c r="BB16" i="33" s="1"/>
  <c r="I179" i="51"/>
  <c r="AO101" i="49"/>
  <c r="BB71" i="33"/>
  <c r="AS480" i="49"/>
  <c r="AP481" i="49"/>
  <c r="AR481" i="49" s="1"/>
  <c r="AZ481" i="49" s="1"/>
  <c r="AJ56" i="33" s="1"/>
  <c r="AQ480" i="49"/>
  <c r="AX480" i="49"/>
  <c r="AE162" i="51"/>
  <c r="AE44" i="51"/>
  <c r="H101" i="33"/>
  <c r="M400" i="49"/>
  <c r="K101" i="33" s="1"/>
  <c r="AY489" i="49"/>
  <c r="AU489" i="49"/>
  <c r="T7" i="51"/>
  <c r="H30" i="49"/>
  <c r="F64" i="33" s="1"/>
  <c r="F31" i="49"/>
  <c r="H31" i="49" s="1"/>
  <c r="F11" i="33" s="1"/>
  <c r="BT118" i="49"/>
  <c r="BX118" i="49"/>
  <c r="AL398" i="49"/>
  <c r="AH398" i="49"/>
  <c r="AE77" i="51"/>
  <c r="BW180" i="49"/>
  <c r="BQ180" i="49"/>
  <c r="BO181" i="49"/>
  <c r="AF77" i="51" s="1"/>
  <c r="AG77" i="51" s="1"/>
  <c r="BS180" i="49"/>
  <c r="AT79" i="33" s="1"/>
  <c r="BR180" i="49"/>
  <c r="BP180" i="49"/>
  <c r="BL179" i="49"/>
  <c r="BH179" i="49"/>
  <c r="T11" i="51"/>
  <c r="F71" i="49"/>
  <c r="G71" i="49" s="1"/>
  <c r="D68" i="33"/>
  <c r="AP271" i="49"/>
  <c r="AQ270" i="49"/>
  <c r="AT270" i="49"/>
  <c r="AR270" i="49"/>
  <c r="AV270" i="49" s="1"/>
  <c r="AF88" i="33" s="1"/>
  <c r="AX270" i="49"/>
  <c r="AH88" i="33" s="1"/>
  <c r="AE141" i="51"/>
  <c r="BZ308" i="49"/>
  <c r="BV308" i="49"/>
  <c r="AE61" i="51"/>
  <c r="BO21" i="49"/>
  <c r="BR21" i="49" s="1"/>
  <c r="BZ21" i="49" s="1"/>
  <c r="BA10" i="33" s="1"/>
  <c r="BQ20" i="49"/>
  <c r="BP20" i="49"/>
  <c r="BW20" i="49"/>
  <c r="BR20" i="49"/>
  <c r="BU129" i="49"/>
  <c r="BY129" i="49"/>
  <c r="AJ328" i="49"/>
  <c r="AN328" i="49"/>
  <c r="AL78" i="49"/>
  <c r="AH78" i="49"/>
  <c r="AY9" i="49"/>
  <c r="AU9" i="49"/>
  <c r="BX498" i="49"/>
  <c r="BT498" i="49"/>
  <c r="I201" i="51"/>
  <c r="AO321" i="49"/>
  <c r="J201" i="51" s="1"/>
  <c r="BB93" i="33"/>
  <c r="AE49" i="51"/>
  <c r="H106" i="33"/>
  <c r="M450" i="49"/>
  <c r="K106" i="33" s="1"/>
  <c r="K450" i="49"/>
  <c r="I106" i="33" s="1"/>
  <c r="J451" i="49"/>
  <c r="K451" i="49" s="1"/>
  <c r="I53" i="33" s="1"/>
  <c r="L450" i="49"/>
  <c r="AY149" i="49"/>
  <c r="AU149" i="49"/>
  <c r="AL449" i="49"/>
  <c r="AH449" i="49"/>
  <c r="BK68" i="49"/>
  <c r="BG68" i="49"/>
  <c r="AM358" i="49"/>
  <c r="AI358" i="49"/>
  <c r="BK59" i="49"/>
  <c r="BG59" i="49"/>
  <c r="BL238" i="49"/>
  <c r="BH238" i="49"/>
  <c r="AJ368" i="49"/>
  <c r="AN368" i="49"/>
  <c r="AE71" i="51"/>
  <c r="BS120" i="49"/>
  <c r="AT73" i="33" s="1"/>
  <c r="BP120" i="49"/>
  <c r="BQ120" i="49"/>
  <c r="BW120" i="49"/>
  <c r="AX73" i="33" s="1"/>
  <c r="BO121" i="49"/>
  <c r="BS121" i="49" s="1"/>
  <c r="AT20" i="33" s="1"/>
  <c r="AZ258" i="49"/>
  <c r="AV258" i="49"/>
  <c r="AW219" i="49"/>
  <c r="BA219" i="49"/>
  <c r="AW99" i="49"/>
  <c r="BA99" i="49"/>
  <c r="BG158" i="49"/>
  <c r="BK158" i="49"/>
  <c r="BK398" i="49"/>
  <c r="BG398" i="49"/>
  <c r="BX169" i="49"/>
  <c r="BT169" i="49"/>
  <c r="AE163" i="51"/>
  <c r="AQ490" i="49"/>
  <c r="AY490" i="49" s="1"/>
  <c r="AI110" i="33" s="1"/>
  <c r="AT490" i="49"/>
  <c r="AD110" i="33" s="1"/>
  <c r="AP491" i="49"/>
  <c r="AF163" i="51" s="1"/>
  <c r="AG163" i="51" s="1"/>
  <c r="AS490" i="49"/>
  <c r="AR490" i="49"/>
  <c r="AN269" i="49"/>
  <c r="BM229" i="49"/>
  <c r="AJ399" i="49"/>
  <c r="BT238" i="49"/>
  <c r="BA218" i="49"/>
  <c r="AG190" i="49"/>
  <c r="V80" i="33" s="1"/>
  <c r="BS230" i="49"/>
  <c r="AT84" i="33" s="1"/>
  <c r="K240" i="49"/>
  <c r="I85" i="33" s="1"/>
  <c r="BY288" i="49"/>
  <c r="BU288" i="49"/>
  <c r="BI59" i="49"/>
  <c r="BM59" i="49"/>
  <c r="T24" i="51"/>
  <c r="G200" i="49"/>
  <c r="I200" i="49"/>
  <c r="D81" i="33"/>
  <c r="H200" i="49"/>
  <c r="F81" i="33" s="1"/>
  <c r="AZ109" i="49"/>
  <c r="AV109" i="49"/>
  <c r="BA438" i="49"/>
  <c r="AW438" i="49"/>
  <c r="T93" i="51"/>
  <c r="BC340" i="49"/>
  <c r="BJ340" i="49"/>
  <c r="BD340" i="49"/>
  <c r="BB341" i="49"/>
  <c r="BJ341" i="49" s="1"/>
  <c r="AP42" i="33" s="1"/>
  <c r="BY49" i="49"/>
  <c r="BU49" i="49"/>
  <c r="BK479" i="49"/>
  <c r="BG479" i="49"/>
  <c r="I199" i="51"/>
  <c r="AO301" i="49"/>
  <c r="BB38" i="33" s="1"/>
  <c r="BB91" i="33"/>
  <c r="BI89" i="49"/>
  <c r="BM89" i="49"/>
  <c r="BL119" i="49"/>
  <c r="BH119" i="49"/>
  <c r="I83" i="51"/>
  <c r="AK240" i="49"/>
  <c r="AF240" i="49"/>
  <c r="AE240" i="49"/>
  <c r="AM240" i="49" s="1"/>
  <c r="AC241" i="49"/>
  <c r="AD240" i="49"/>
  <c r="AG240" i="49"/>
  <c r="V85" i="33" s="1"/>
  <c r="AE106" i="51"/>
  <c r="BP470" i="49"/>
  <c r="BQ470" i="49"/>
  <c r="BW470" i="49"/>
  <c r="BR470" i="49"/>
  <c r="BO471" i="49"/>
  <c r="BW471" i="49" s="1"/>
  <c r="AX55" i="33" s="1"/>
  <c r="BS470" i="49"/>
  <c r="AE147" i="51"/>
  <c r="AX330" i="49"/>
  <c r="AH94" i="33" s="1"/>
  <c r="AR330" i="49"/>
  <c r="AP331" i="49"/>
  <c r="AV338" i="49"/>
  <c r="AZ338" i="49"/>
  <c r="AV59" i="49"/>
  <c r="AZ59" i="49"/>
  <c r="BZ339" i="49"/>
  <c r="BV339" i="49"/>
  <c r="I45" i="51"/>
  <c r="E411" i="49"/>
  <c r="C49" i="33" s="1"/>
  <c r="C102" i="33"/>
  <c r="AT330" i="49"/>
  <c r="AD94" i="33" s="1"/>
  <c r="AI218" i="49"/>
  <c r="AM218" i="49"/>
  <c r="AE37" i="51"/>
  <c r="M330" i="49"/>
  <c r="K94" i="33" s="1"/>
  <c r="AV88" i="49"/>
  <c r="AZ88" i="49"/>
  <c r="BA449" i="49"/>
  <c r="AW449" i="49"/>
  <c r="BM119" i="49"/>
  <c r="BI119" i="49"/>
  <c r="BY39" i="49"/>
  <c r="BU39" i="49"/>
  <c r="AE21" i="51"/>
  <c r="L170" i="49"/>
  <c r="J78" i="33" s="1"/>
  <c r="J171" i="49"/>
  <c r="K171" i="49" s="1"/>
  <c r="M170" i="49"/>
  <c r="K78" i="33" s="1"/>
  <c r="H78" i="33"/>
  <c r="BB87" i="33"/>
  <c r="AO261" i="49"/>
  <c r="BB34" i="33" s="1"/>
  <c r="BI168" i="49"/>
  <c r="BM168" i="49"/>
  <c r="BL128" i="49"/>
  <c r="BC98" i="33"/>
  <c r="H85" i="33"/>
  <c r="BD64" i="33"/>
  <c r="BK399" i="49"/>
  <c r="AV118" i="49"/>
  <c r="AU229" i="49"/>
  <c r="BN371" i="49"/>
  <c r="BC45" i="33" s="1"/>
  <c r="BT348" i="49"/>
  <c r="AD190" i="49"/>
  <c r="L240" i="49"/>
  <c r="BO151" i="49"/>
  <c r="BW151" i="49" s="1"/>
  <c r="AX23" i="33" s="1"/>
  <c r="BS150" i="49"/>
  <c r="AE178" i="51"/>
  <c r="CA91" i="49"/>
  <c r="BD17" i="33" s="1"/>
  <c r="BD70" i="33"/>
  <c r="AZ398" i="49"/>
  <c r="AV398" i="49"/>
  <c r="BA309" i="49"/>
  <c r="AW309" i="49"/>
  <c r="AE160" i="51"/>
  <c r="AQ460" i="49"/>
  <c r="AT460" i="49"/>
  <c r="I172" i="51"/>
  <c r="AO31" i="49"/>
  <c r="BB11" i="33" s="1"/>
  <c r="BD96" i="33"/>
  <c r="AE204" i="51"/>
  <c r="CA351" i="49"/>
  <c r="AL108" i="49"/>
  <c r="AH108" i="49"/>
  <c r="AM289" i="49"/>
  <c r="AI289" i="49"/>
  <c r="I88" i="51"/>
  <c r="AC291" i="49"/>
  <c r="AF291" i="49" s="1"/>
  <c r="AD290" i="49"/>
  <c r="AE290" i="49"/>
  <c r="AK290" i="49"/>
  <c r="Z90" i="33" s="1"/>
  <c r="AG290" i="49"/>
  <c r="AF290" i="49"/>
  <c r="AJ290" i="49" s="1"/>
  <c r="Y90" i="33" s="1"/>
  <c r="AU488" i="49"/>
  <c r="AY488" i="49"/>
  <c r="AW199" i="49"/>
  <c r="BA199" i="49"/>
  <c r="BI408" i="49"/>
  <c r="BM408" i="49"/>
  <c r="BL379" i="49"/>
  <c r="BH379" i="49"/>
  <c r="BB181" i="49"/>
  <c r="BC180" i="49"/>
  <c r="BD180" i="49"/>
  <c r="BJ180" i="49"/>
  <c r="AP79" i="33" s="1"/>
  <c r="BF180" i="49"/>
  <c r="AL79" i="33" s="1"/>
  <c r="BE180" i="49"/>
  <c r="BN461" i="49"/>
  <c r="BC107" i="33"/>
  <c r="T215" i="51"/>
  <c r="AH199" i="49"/>
  <c r="AL199" i="49"/>
  <c r="BB331" i="49"/>
  <c r="BD330" i="49"/>
  <c r="BE330" i="49"/>
  <c r="T92" i="51"/>
  <c r="BC330" i="49"/>
  <c r="BK330" i="49" s="1"/>
  <c r="BJ330" i="49"/>
  <c r="AP94" i="33" s="1"/>
  <c r="BF330" i="49"/>
  <c r="AL94" i="33" s="1"/>
  <c r="AH468" i="49"/>
  <c r="AL468" i="49"/>
  <c r="AU378" i="49"/>
  <c r="AY378" i="49"/>
  <c r="BV28" i="49"/>
  <c r="BZ28" i="49"/>
  <c r="AE10" i="51"/>
  <c r="M60" i="49"/>
  <c r="K67" i="33" s="1"/>
  <c r="L60" i="49"/>
  <c r="K60" i="49"/>
  <c r="J61" i="49"/>
  <c r="H14" i="33" s="1"/>
  <c r="H67" i="33"/>
  <c r="AR460" i="49"/>
  <c r="AZ460" i="49" s="1"/>
  <c r="AJ107" i="33" s="1"/>
  <c r="AV149" i="49"/>
  <c r="AZ149" i="49"/>
  <c r="BT248" i="49"/>
  <c r="BX248" i="49"/>
  <c r="BM388" i="49"/>
  <c r="BI388" i="49"/>
  <c r="AM419" i="49"/>
  <c r="AI419" i="49"/>
  <c r="AL278" i="49"/>
  <c r="AH278" i="49"/>
  <c r="BA78" i="49"/>
  <c r="AW78" i="49"/>
  <c r="AE19" i="51"/>
  <c r="H76" i="33"/>
  <c r="L150" i="49"/>
  <c r="K150" i="49"/>
  <c r="J151" i="49"/>
  <c r="M151" i="49" s="1"/>
  <c r="K23" i="33" s="1"/>
  <c r="BL188" i="49"/>
  <c r="BH188" i="49"/>
  <c r="AZ159" i="49"/>
  <c r="AV159" i="49"/>
  <c r="BA128" i="49"/>
  <c r="AW128" i="49"/>
  <c r="AE176" i="51"/>
  <c r="BD68" i="33"/>
  <c r="CA71" i="49"/>
  <c r="BD15" i="33" s="1"/>
  <c r="AM208" i="49"/>
  <c r="AI208" i="49"/>
  <c r="AE130" i="51"/>
  <c r="AT160" i="49"/>
  <c r="AS160" i="49"/>
  <c r="AR160" i="49"/>
  <c r="AQ160" i="49"/>
  <c r="AX160" i="49"/>
  <c r="AH77" i="33" s="1"/>
  <c r="AP161" i="49"/>
  <c r="BB271" i="49"/>
  <c r="T86" i="51"/>
  <c r="BD270" i="49"/>
  <c r="BL318" i="49"/>
  <c r="BH318" i="49"/>
  <c r="AQ330" i="49"/>
  <c r="AD370" i="49"/>
  <c r="BP70" i="49"/>
  <c r="BK258" i="49"/>
  <c r="BG258" i="49"/>
  <c r="AW38" i="49"/>
  <c r="BA38" i="49"/>
  <c r="BZ248" i="49"/>
  <c r="BV248" i="49"/>
  <c r="AN218" i="49"/>
  <c r="AJ218" i="49"/>
  <c r="AJ359" i="49"/>
  <c r="AN359" i="49"/>
  <c r="BG349" i="49"/>
  <c r="BK349" i="49"/>
  <c r="BT219" i="49"/>
  <c r="BX219" i="49"/>
  <c r="AH418" i="49"/>
  <c r="AL418" i="49"/>
  <c r="BL48" i="49"/>
  <c r="BH48" i="49"/>
  <c r="BT418" i="49"/>
  <c r="BX418" i="49"/>
  <c r="AE209" i="51"/>
  <c r="BD101" i="33"/>
  <c r="CA401" i="49"/>
  <c r="BD48" i="33" s="1"/>
  <c r="AH399" i="49"/>
  <c r="AL399" i="49"/>
  <c r="AH138" i="49"/>
  <c r="AL138" i="49"/>
  <c r="BO361" i="49"/>
  <c r="BW360" i="49"/>
  <c r="AX97" i="33" s="1"/>
  <c r="BS360" i="49"/>
  <c r="AT97" i="33" s="1"/>
  <c r="BR360" i="49"/>
  <c r="BP360" i="49"/>
  <c r="BD65" i="33"/>
  <c r="J241" i="49"/>
  <c r="AF28" i="51" s="1"/>
  <c r="CA31" i="49"/>
  <c r="BD11" i="33" s="1"/>
  <c r="AU19" i="49"/>
  <c r="AY428" i="49"/>
  <c r="M240" i="49"/>
  <c r="K85" i="33" s="1"/>
  <c r="AG480" i="49"/>
  <c r="V109" i="33" s="1"/>
  <c r="I195" i="51"/>
  <c r="BI409" i="49"/>
  <c r="BM409" i="49"/>
  <c r="AM158" i="49"/>
  <c r="AI158" i="49"/>
  <c r="AH218" i="49"/>
  <c r="AL218" i="49"/>
  <c r="I23" i="51"/>
  <c r="E191" i="49"/>
  <c r="C27" i="33" s="1"/>
  <c r="C80" i="33"/>
  <c r="AE32" i="51"/>
  <c r="H89" i="33"/>
  <c r="M280" i="49"/>
  <c r="K89" i="33" s="1"/>
  <c r="L280" i="49"/>
  <c r="J89" i="33" s="1"/>
  <c r="J281" i="49"/>
  <c r="L281" i="49" s="1"/>
  <c r="K280" i="49"/>
  <c r="BL369" i="49"/>
  <c r="BH369" i="49"/>
  <c r="BH349" i="49"/>
  <c r="BL349" i="49"/>
  <c r="AI418" i="49"/>
  <c r="AM418" i="49"/>
  <c r="AY418" i="49"/>
  <c r="AU418" i="49"/>
  <c r="T30" i="51"/>
  <c r="F261" i="49"/>
  <c r="H260" i="49"/>
  <c r="F87" i="33" s="1"/>
  <c r="D87" i="33"/>
  <c r="BQ430" i="49"/>
  <c r="BW430" i="49"/>
  <c r="BP430" i="49"/>
  <c r="BR430" i="49"/>
  <c r="BS430" i="49"/>
  <c r="AE102" i="51"/>
  <c r="BO431" i="49"/>
  <c r="BR431" i="49" s="1"/>
  <c r="BZ431" i="49" s="1"/>
  <c r="BA51" i="33" s="1"/>
  <c r="AE138" i="51"/>
  <c r="AS240" i="49"/>
  <c r="AR240" i="49"/>
  <c r="AZ240" i="49" s="1"/>
  <c r="AT240" i="49"/>
  <c r="AD85" i="33" s="1"/>
  <c r="AQ240" i="49"/>
  <c r="AX240" i="49"/>
  <c r="AP241" i="49"/>
  <c r="AF138" i="51" s="1"/>
  <c r="AG138" i="51" s="1"/>
  <c r="AE7" i="51"/>
  <c r="J31" i="49"/>
  <c r="H11" i="33" s="1"/>
  <c r="K30" i="49"/>
  <c r="L30" i="49"/>
  <c r="M30" i="49"/>
  <c r="K64" i="33" s="1"/>
  <c r="H64" i="33"/>
  <c r="AC301" i="49"/>
  <c r="AG300" i="49"/>
  <c r="V91" i="33" s="1"/>
  <c r="AF300" i="49"/>
  <c r="AN300" i="49" s="1"/>
  <c r="AD300" i="49"/>
  <c r="I89" i="51"/>
  <c r="AE300" i="49"/>
  <c r="AK300" i="49"/>
  <c r="BT338" i="49"/>
  <c r="BX338" i="49"/>
  <c r="BK18" i="49"/>
  <c r="BG18" i="49"/>
  <c r="I91" i="51"/>
  <c r="AE320" i="49"/>
  <c r="AC321" i="49"/>
  <c r="AK320" i="49"/>
  <c r="Z93" i="33" s="1"/>
  <c r="AG320" i="49"/>
  <c r="AF320" i="49"/>
  <c r="AD320" i="49"/>
  <c r="AW89" i="49"/>
  <c r="BA89" i="49"/>
  <c r="AE80" i="51"/>
  <c r="BW210" i="49"/>
  <c r="BP210" i="49"/>
  <c r="BS210" i="49"/>
  <c r="AT82" i="33" s="1"/>
  <c r="BR210" i="49"/>
  <c r="BZ210" i="49" s="1"/>
  <c r="BA82" i="33" s="1"/>
  <c r="BO211" i="49"/>
  <c r="BQ210" i="49"/>
  <c r="BU210" i="49" s="1"/>
  <c r="AV82" i="33" s="1"/>
  <c r="AZ289" i="49"/>
  <c r="AV289" i="49"/>
  <c r="BA359" i="49"/>
  <c r="AW359" i="49"/>
  <c r="BL278" i="49"/>
  <c r="BH278" i="49"/>
  <c r="AE140" i="51"/>
  <c r="AQ260" i="49"/>
  <c r="AY260" i="49" s="1"/>
  <c r="AX260" i="49"/>
  <c r="AH87" i="33" s="1"/>
  <c r="AS260" i="49"/>
  <c r="AR260" i="49"/>
  <c r="AP261" i="49"/>
  <c r="AF140" i="51" s="1"/>
  <c r="AG140" i="51" s="1"/>
  <c r="AY219" i="49"/>
  <c r="AU219" i="49"/>
  <c r="AJ289" i="49"/>
  <c r="AN289" i="49"/>
  <c r="BV169" i="49"/>
  <c r="BZ169" i="49"/>
  <c r="BC82" i="33"/>
  <c r="BN211" i="49"/>
  <c r="BC29" i="33" s="1"/>
  <c r="AN9" i="49"/>
  <c r="AJ9" i="49"/>
  <c r="AE103" i="51"/>
  <c r="BR440" i="49"/>
  <c r="BV440" i="49" s="1"/>
  <c r="AW105" i="33" s="1"/>
  <c r="BQ440" i="49"/>
  <c r="BP440" i="49"/>
  <c r="BS440" i="49"/>
  <c r="BW440" i="49"/>
  <c r="BO441" i="49"/>
  <c r="BP441" i="49" s="1"/>
  <c r="I76" i="51"/>
  <c r="AG170" i="49"/>
  <c r="V78" i="33" s="1"/>
  <c r="AD170" i="49"/>
  <c r="AK170" i="49"/>
  <c r="Z78" i="33" s="1"/>
  <c r="AC171" i="49"/>
  <c r="AN48" i="49"/>
  <c r="AJ48" i="49"/>
  <c r="BK178" i="49"/>
  <c r="BG178" i="49"/>
  <c r="I41" i="51"/>
  <c r="E371" i="49"/>
  <c r="C45" i="33" s="1"/>
  <c r="C98" i="33"/>
  <c r="AU328" i="49"/>
  <c r="AY328" i="49"/>
  <c r="I31" i="51"/>
  <c r="E271" i="49"/>
  <c r="BG378" i="49"/>
  <c r="BK378" i="49"/>
  <c r="AJ308" i="49"/>
  <c r="AN308" i="49"/>
  <c r="AI189" i="49"/>
  <c r="AM189" i="49"/>
  <c r="AH169" i="49"/>
  <c r="AL169" i="49"/>
  <c r="J311" i="49"/>
  <c r="M310" i="49"/>
  <c r="K92" i="33" s="1"/>
  <c r="K310" i="49"/>
  <c r="I92" i="33" s="1"/>
  <c r="H92" i="33"/>
  <c r="AE35" i="51"/>
  <c r="BV139" i="49"/>
  <c r="BZ139" i="49"/>
  <c r="F251" i="49"/>
  <c r="G250" i="49"/>
  <c r="I250" i="49"/>
  <c r="T29" i="51"/>
  <c r="H250" i="49"/>
  <c r="D86" i="33"/>
  <c r="BA289" i="49"/>
  <c r="AW289" i="49"/>
  <c r="I206" i="51"/>
  <c r="BB98" i="33"/>
  <c r="AE101" i="49"/>
  <c r="AF101" i="49"/>
  <c r="AJ101" i="49" s="1"/>
  <c r="Y18" i="33" s="1"/>
  <c r="AK101" i="49"/>
  <c r="Z18" i="33" s="1"/>
  <c r="AM459" i="49"/>
  <c r="AI459" i="49"/>
  <c r="T33" i="51"/>
  <c r="F291" i="49"/>
  <c r="D37" i="33" s="1"/>
  <c r="AJ159" i="49"/>
  <c r="AN159" i="49"/>
  <c r="AM18" i="49"/>
  <c r="AI18" i="49"/>
  <c r="BA118" i="49"/>
  <c r="AW118" i="49"/>
  <c r="BE340" i="49"/>
  <c r="BM340" i="49" s="1"/>
  <c r="AS95" i="33" s="1"/>
  <c r="BW70" i="49"/>
  <c r="BF340" i="49"/>
  <c r="AL95" i="33" s="1"/>
  <c r="AX490" i="49"/>
  <c r="AH110" i="33" s="1"/>
  <c r="CA41" i="49"/>
  <c r="AF173" i="51" s="1"/>
  <c r="AG173" i="51" s="1"/>
  <c r="BU309" i="49"/>
  <c r="AU389" i="49"/>
  <c r="BA479" i="49"/>
  <c r="BX28" i="49"/>
  <c r="AO371" i="49"/>
  <c r="J206" i="51" s="1"/>
  <c r="AI499" i="49"/>
  <c r="BM68" i="49"/>
  <c r="BB64" i="33"/>
  <c r="AD101" i="49"/>
  <c r="AL101" i="49" s="1"/>
  <c r="AA18" i="33" s="1"/>
  <c r="AU339" i="49"/>
  <c r="K120" i="49"/>
  <c r="I30" i="49"/>
  <c r="H70" i="49"/>
  <c r="AE480" i="49"/>
  <c r="BI209" i="49"/>
  <c r="BM209" i="49"/>
  <c r="BY128" i="49"/>
  <c r="BU128" i="49"/>
  <c r="BI288" i="49"/>
  <c r="BM288" i="49"/>
  <c r="AE47" i="51"/>
  <c r="H104" i="33"/>
  <c r="I12" i="51"/>
  <c r="E81" i="49"/>
  <c r="C16" i="33" s="1"/>
  <c r="C69" i="33"/>
  <c r="I170" i="51"/>
  <c r="AO11" i="49"/>
  <c r="BB9" i="33" s="1"/>
  <c r="AN338" i="49"/>
  <c r="AJ338" i="49"/>
  <c r="T201" i="51"/>
  <c r="BC93" i="33"/>
  <c r="BT179" i="49"/>
  <c r="BX179" i="49"/>
  <c r="AW379" i="49"/>
  <c r="BA379" i="49"/>
  <c r="AZ449" i="49"/>
  <c r="AV449" i="49"/>
  <c r="AU159" i="49"/>
  <c r="AY159" i="49"/>
  <c r="AE12" i="51"/>
  <c r="J81" i="49"/>
  <c r="L80" i="49"/>
  <c r="J69" i="33" s="1"/>
  <c r="M80" i="49"/>
  <c r="K69" i="33" s="1"/>
  <c r="K80" i="49"/>
  <c r="I69" i="33" s="1"/>
  <c r="H69" i="33"/>
  <c r="BB82" i="33"/>
  <c r="I190" i="51"/>
  <c r="AO211" i="49"/>
  <c r="BB29" i="33" s="1"/>
  <c r="F431" i="49"/>
  <c r="I430" i="49"/>
  <c r="H430" i="49"/>
  <c r="D104" i="33"/>
  <c r="T47" i="51"/>
  <c r="G430" i="49"/>
  <c r="E104" i="33" s="1"/>
  <c r="AU158" i="49"/>
  <c r="AY158" i="49"/>
  <c r="I27" i="51"/>
  <c r="C84" i="33"/>
  <c r="E231" i="49"/>
  <c r="J27" i="51" s="1"/>
  <c r="AE5" i="51"/>
  <c r="J11" i="49"/>
  <c r="K11" i="49" s="1"/>
  <c r="K10" i="49"/>
  <c r="M10" i="49"/>
  <c r="H62" i="33"/>
  <c r="L10" i="49"/>
  <c r="J62" i="33" s="1"/>
  <c r="BA18" i="49"/>
  <c r="AW18" i="49"/>
  <c r="AH499" i="49"/>
  <c r="AL499" i="49"/>
  <c r="T170" i="51"/>
  <c r="BN11" i="49"/>
  <c r="BC9" i="33" s="1"/>
  <c r="BC62" i="33"/>
  <c r="BT499" i="49"/>
  <c r="BX499" i="49"/>
  <c r="AI98" i="49"/>
  <c r="AM98" i="49"/>
  <c r="BK279" i="49"/>
  <c r="BG279" i="49"/>
  <c r="AV209" i="49"/>
  <c r="AZ209" i="49"/>
  <c r="I93" i="51"/>
  <c r="AD340" i="49"/>
  <c r="AC341" i="49"/>
  <c r="AK341" i="49" s="1"/>
  <c r="Z42" i="33" s="1"/>
  <c r="AK340" i="49"/>
  <c r="AG340" i="49"/>
  <c r="AF340" i="49"/>
  <c r="AW109" i="49"/>
  <c r="BA109" i="49"/>
  <c r="AN139" i="49"/>
  <c r="AJ139" i="49"/>
  <c r="AC191" i="49"/>
  <c r="AE190" i="49"/>
  <c r="AM190" i="49" s="1"/>
  <c r="BA339" i="49"/>
  <c r="AW339" i="49"/>
  <c r="I210" i="51"/>
  <c r="BB102" i="33"/>
  <c r="BL89" i="49"/>
  <c r="BH89" i="49"/>
  <c r="AE82" i="51"/>
  <c r="BW230" i="49"/>
  <c r="BR230" i="49"/>
  <c r="BP230" i="49"/>
  <c r="BT230" i="49" s="1"/>
  <c r="AU84" i="33" s="1"/>
  <c r="AY189" i="49"/>
  <c r="AU189" i="49"/>
  <c r="BG348" i="49"/>
  <c r="BK348" i="49"/>
  <c r="AR430" i="49"/>
  <c r="AS430" i="49"/>
  <c r="AT430" i="49"/>
  <c r="AQ430" i="49"/>
  <c r="CA441" i="49"/>
  <c r="AE213" i="51"/>
  <c r="BD105" i="33"/>
  <c r="AP21" i="49"/>
  <c r="AE116" i="51"/>
  <c r="AR20" i="49"/>
  <c r="AZ20" i="49" s="1"/>
  <c r="AS20" i="49"/>
  <c r="AX20" i="49"/>
  <c r="AT20" i="49"/>
  <c r="AQ20" i="49"/>
  <c r="BV19" i="49"/>
  <c r="BZ19" i="49"/>
  <c r="BZ9" i="49"/>
  <c r="BV9" i="49"/>
  <c r="AN379" i="49"/>
  <c r="AJ379" i="49"/>
  <c r="BV488" i="49"/>
  <c r="BZ488" i="49"/>
  <c r="I33" i="51"/>
  <c r="C90" i="33"/>
  <c r="E291" i="49"/>
  <c r="C37" i="33" s="1"/>
  <c r="BY209" i="49"/>
  <c r="BU209" i="49"/>
  <c r="BT49" i="49"/>
  <c r="BX49" i="49"/>
  <c r="I200" i="51"/>
  <c r="AO311" i="49"/>
  <c r="BB92" i="33"/>
  <c r="CA211" i="49"/>
  <c r="BD82" i="33"/>
  <c r="F201" i="49"/>
  <c r="D28" i="33" s="1"/>
  <c r="C44" i="33"/>
  <c r="AP461" i="49"/>
  <c r="AQ461" i="49" s="1"/>
  <c r="BL19" i="49"/>
  <c r="BX319" i="49"/>
  <c r="AN378" i="49"/>
  <c r="BV459" i="49"/>
  <c r="AZ28" i="49"/>
  <c r="BZ408" i="49"/>
  <c r="G30" i="49"/>
  <c r="E64" i="33" s="1"/>
  <c r="BC100" i="49"/>
  <c r="G70" i="49"/>
  <c r="E68" i="33" s="1"/>
  <c r="I361" i="49"/>
  <c r="G44" i="33" s="1"/>
  <c r="D44" i="33"/>
  <c r="BV178" i="49"/>
  <c r="BZ178" i="49"/>
  <c r="I6" i="51"/>
  <c r="C63" i="33"/>
  <c r="I47" i="51"/>
  <c r="E431" i="49"/>
  <c r="C51" i="33" s="1"/>
  <c r="C104" i="33"/>
  <c r="I100" i="51"/>
  <c r="AF410" i="49"/>
  <c r="AN410" i="49" s="1"/>
  <c r="AC102" i="33" s="1"/>
  <c r="AD410" i="49"/>
  <c r="AH410" i="49" s="1"/>
  <c r="AE410" i="49"/>
  <c r="AK410" i="49"/>
  <c r="AC411" i="49"/>
  <c r="J100" i="51" s="1"/>
  <c r="AG410" i="49"/>
  <c r="AJ278" i="49"/>
  <c r="AN278" i="49"/>
  <c r="T184" i="51"/>
  <c r="BN151" i="49"/>
  <c r="BC23" i="33" s="1"/>
  <c r="BC76" i="33"/>
  <c r="AM188" i="49"/>
  <c r="AI188" i="49"/>
  <c r="BK289" i="49"/>
  <c r="BG289" i="49"/>
  <c r="T63" i="51"/>
  <c r="BB41" i="49"/>
  <c r="BJ41" i="49" s="1"/>
  <c r="AP12" i="33" s="1"/>
  <c r="BC40" i="49"/>
  <c r="BF40" i="49"/>
  <c r="BE40" i="49"/>
  <c r="BD40" i="49"/>
  <c r="AE26" i="51"/>
  <c r="L220" i="49"/>
  <c r="J83" i="33" s="1"/>
  <c r="M220" i="49"/>
  <c r="K83" i="33" s="1"/>
  <c r="K220" i="49"/>
  <c r="I83" i="33" s="1"/>
  <c r="H83" i="33"/>
  <c r="AH339" i="49"/>
  <c r="AL339" i="49"/>
  <c r="AH8" i="49"/>
  <c r="AL8" i="49"/>
  <c r="AE208" i="51"/>
  <c r="BD100" i="33"/>
  <c r="CA391" i="49"/>
  <c r="BD47" i="33" s="1"/>
  <c r="AL89" i="49"/>
  <c r="AH89" i="49"/>
  <c r="AI78" i="49"/>
  <c r="AM78" i="49"/>
  <c r="BV498" i="49"/>
  <c r="BZ498" i="49"/>
  <c r="AV129" i="49"/>
  <c r="AZ129" i="49"/>
  <c r="BX139" i="49"/>
  <c r="BT139" i="49"/>
  <c r="BA19" i="49"/>
  <c r="AW19" i="49"/>
  <c r="AE8" i="51"/>
  <c r="J41" i="49"/>
  <c r="H65" i="33"/>
  <c r="AE170" i="51"/>
  <c r="BD62" i="33"/>
  <c r="BI349" i="49"/>
  <c r="BM349" i="49"/>
  <c r="AC371" i="49"/>
  <c r="I96" i="51"/>
  <c r="BR71" i="49"/>
  <c r="BQ71" i="49"/>
  <c r="BY71" i="49" s="1"/>
  <c r="BP71" i="49"/>
  <c r="BX71" i="49" s="1"/>
  <c r="BW71" i="49"/>
  <c r="AX15" i="33" s="1"/>
  <c r="AL159" i="49"/>
  <c r="AH159" i="49"/>
  <c r="AV229" i="49"/>
  <c r="AZ229" i="49"/>
  <c r="T67" i="51"/>
  <c r="BC80" i="49"/>
  <c r="BJ80" i="49"/>
  <c r="BF80" i="49"/>
  <c r="BE80" i="49"/>
  <c r="AM138" i="49"/>
  <c r="AI138" i="49"/>
  <c r="BM28" i="49"/>
  <c r="BI28" i="49"/>
  <c r="AN428" i="49"/>
  <c r="AJ428" i="49"/>
  <c r="AO361" i="49"/>
  <c r="I205" i="51"/>
  <c r="BB97" i="33"/>
  <c r="AM209" i="49"/>
  <c r="AI209" i="49"/>
  <c r="AJ179" i="49"/>
  <c r="AN179" i="49"/>
  <c r="AC481" i="49"/>
  <c r="AK480" i="49"/>
  <c r="Z109" i="33" s="1"/>
  <c r="I107" i="51"/>
  <c r="AE217" i="51"/>
  <c r="CA481" i="49"/>
  <c r="BX318" i="49"/>
  <c r="BT318" i="49"/>
  <c r="AM29" i="49"/>
  <c r="AI29" i="49"/>
  <c r="BM308" i="49"/>
  <c r="BI308" i="49"/>
  <c r="BV229" i="49"/>
  <c r="BZ229" i="49"/>
  <c r="BV98" i="49"/>
  <c r="BZ98" i="49"/>
  <c r="T171" i="51"/>
  <c r="BC63" i="33"/>
  <c r="BN21" i="49"/>
  <c r="U171" i="51" s="1"/>
  <c r="BT128" i="49"/>
  <c r="BX128" i="49"/>
  <c r="AE189" i="51"/>
  <c r="BD81" i="33"/>
  <c r="BD61" i="49"/>
  <c r="BL61" i="49" s="1"/>
  <c r="AR14" i="33" s="1"/>
  <c r="BE61" i="49"/>
  <c r="BM61" i="49" s="1"/>
  <c r="AS14" i="33" s="1"/>
  <c r="BJ61" i="49"/>
  <c r="AP14" i="33" s="1"/>
  <c r="BC61" i="49"/>
  <c r="BG61" i="49" s="1"/>
  <c r="AM14" i="33" s="1"/>
  <c r="AE83" i="51"/>
  <c r="BW240" i="49"/>
  <c r="AX85" i="33" s="1"/>
  <c r="BQ240" i="49"/>
  <c r="BP240" i="49"/>
  <c r="BT240" i="49" s="1"/>
  <c r="AU85" i="33" s="1"/>
  <c r="BM9" i="49"/>
  <c r="BI9" i="49"/>
  <c r="BY119" i="49"/>
  <c r="BU119" i="49"/>
  <c r="AI278" i="49"/>
  <c r="AM278" i="49"/>
  <c r="T87" i="51"/>
  <c r="BD280" i="49"/>
  <c r="BJ280" i="49"/>
  <c r="BE280" i="49"/>
  <c r="BM280" i="49" s="1"/>
  <c r="AS89" i="33" s="1"/>
  <c r="BB281" i="49"/>
  <c r="BD281" i="49" s="1"/>
  <c r="BL281" i="49" s="1"/>
  <c r="BC280" i="49"/>
  <c r="BK280" i="49" s="1"/>
  <c r="AQ89" i="33" s="1"/>
  <c r="BF280" i="49"/>
  <c r="AL89" i="33" s="1"/>
  <c r="BA229" i="49"/>
  <c r="AW229" i="49"/>
  <c r="BL289" i="49"/>
  <c r="BH289" i="49"/>
  <c r="AI139" i="49"/>
  <c r="BE270" i="49"/>
  <c r="BM270" i="49" s="1"/>
  <c r="AS88" i="33" s="1"/>
  <c r="BL449" i="49"/>
  <c r="BH449" i="49"/>
  <c r="BL488" i="49"/>
  <c r="BH488" i="49"/>
  <c r="BK99" i="49"/>
  <c r="BG99" i="49"/>
  <c r="AJ29" i="49"/>
  <c r="AN29" i="49"/>
  <c r="I68" i="51"/>
  <c r="AF90" i="49"/>
  <c r="AK90" i="49"/>
  <c r="AD90" i="49"/>
  <c r="AH90" i="49" s="1"/>
  <c r="W70" i="33" s="1"/>
  <c r="AG90" i="49"/>
  <c r="V70" i="33" s="1"/>
  <c r="BD104" i="33"/>
  <c r="AH368" i="49"/>
  <c r="AL368" i="49"/>
  <c r="BG48" i="49"/>
  <c r="BK48" i="49"/>
  <c r="AJ108" i="49"/>
  <c r="AN108" i="49"/>
  <c r="BM479" i="49"/>
  <c r="BI479" i="49"/>
  <c r="AL268" i="49"/>
  <c r="AH268" i="49"/>
  <c r="AI59" i="49"/>
  <c r="AM59" i="49"/>
  <c r="BI449" i="49"/>
  <c r="BM449" i="49"/>
  <c r="I11" i="51"/>
  <c r="E71" i="49"/>
  <c r="C15" i="33" s="1"/>
  <c r="T27" i="51"/>
  <c r="G230" i="49"/>
  <c r="F231" i="49"/>
  <c r="H231" i="49" s="1"/>
  <c r="D84" i="33"/>
  <c r="AY208" i="49"/>
  <c r="AU208" i="49"/>
  <c r="BB75" i="33"/>
  <c r="AO141" i="49"/>
  <c r="I183" i="51"/>
  <c r="BU359" i="49"/>
  <c r="BY359" i="49"/>
  <c r="H87" i="33"/>
  <c r="L260" i="49"/>
  <c r="AE30" i="51"/>
  <c r="I230" i="49"/>
  <c r="BF350" i="49"/>
  <c r="AL96" i="33" s="1"/>
  <c r="AL439" i="49"/>
  <c r="AH439" i="49"/>
  <c r="AM428" i="49"/>
  <c r="AI428" i="49"/>
  <c r="BB411" i="49"/>
  <c r="BC410" i="49"/>
  <c r="BG410" i="49" s="1"/>
  <c r="AM102" i="33" s="1"/>
  <c r="BZ378" i="49"/>
  <c r="BV378" i="49"/>
  <c r="AI8" i="49"/>
  <c r="AM8" i="49"/>
  <c r="BG19" i="49"/>
  <c r="BK19" i="49"/>
  <c r="BX9" i="49"/>
  <c r="BT9" i="49"/>
  <c r="BA98" i="49"/>
  <c r="AW98" i="49"/>
  <c r="AE90" i="49"/>
  <c r="E91" i="49"/>
  <c r="C70" i="33"/>
  <c r="AE43" i="51"/>
  <c r="M390" i="49"/>
  <c r="K390" i="49"/>
  <c r="J391" i="49"/>
  <c r="M391" i="49" s="1"/>
  <c r="AY38" i="49"/>
  <c r="AU38" i="49"/>
  <c r="BY248" i="49"/>
  <c r="BU248" i="49"/>
  <c r="BB71" i="49"/>
  <c r="BJ70" i="49"/>
  <c r="AP68" i="33" s="1"/>
  <c r="BD70" i="49"/>
  <c r="BL70" i="49" s="1"/>
  <c r="BZ49" i="49"/>
  <c r="BV49" i="49"/>
  <c r="T62" i="51"/>
  <c r="BC30" i="49"/>
  <c r="BF30" i="49"/>
  <c r="AL64" i="33" s="1"/>
  <c r="BE30" i="49"/>
  <c r="BD30" i="49"/>
  <c r="BK379" i="49"/>
  <c r="BG379" i="49"/>
  <c r="BM358" i="49"/>
  <c r="BI358" i="49"/>
  <c r="BI19" i="49"/>
  <c r="BM19" i="49"/>
  <c r="BL438" i="49"/>
  <c r="BH438" i="49"/>
  <c r="T178" i="51"/>
  <c r="BN91" i="49"/>
  <c r="BC17" i="33" s="1"/>
  <c r="BC70" i="33"/>
  <c r="AU28" i="49"/>
  <c r="AY28" i="49"/>
  <c r="AE152" i="51"/>
  <c r="AT380" i="49"/>
  <c r="AD99" i="33" s="1"/>
  <c r="AX380" i="49"/>
  <c r="AH99" i="33" s="1"/>
  <c r="AS380" i="49"/>
  <c r="AP381" i="49"/>
  <c r="AF152" i="51" s="1"/>
  <c r="AG152" i="51" s="1"/>
  <c r="AR380" i="49"/>
  <c r="AQ380" i="49"/>
  <c r="BT229" i="49"/>
  <c r="BX229" i="49"/>
  <c r="BB89" i="33"/>
  <c r="BZ319" i="49"/>
  <c r="AU58" i="49"/>
  <c r="AE27" i="51"/>
  <c r="J231" i="49"/>
  <c r="AF27" i="51" s="1"/>
  <c r="AG27" i="51" s="1"/>
  <c r="AE88" i="51"/>
  <c r="BS290" i="49"/>
  <c r="AT90" i="33" s="1"/>
  <c r="BH308" i="49"/>
  <c r="AV78" i="49"/>
  <c r="BU488" i="49"/>
  <c r="AV308" i="49"/>
  <c r="C95" i="33"/>
  <c r="AH469" i="49"/>
  <c r="AU258" i="49"/>
  <c r="BB111" i="33"/>
  <c r="H100" i="33"/>
  <c r="AL208" i="49"/>
  <c r="AY449" i="49"/>
  <c r="AL328" i="49"/>
  <c r="M260" i="49"/>
  <c r="K87" i="33" s="1"/>
  <c r="BD410" i="49"/>
  <c r="BF70" i="49"/>
  <c r="AL59" i="49"/>
  <c r="AH59" i="49"/>
  <c r="BT479" i="49"/>
  <c r="BX479" i="49"/>
  <c r="AV468" i="49"/>
  <c r="AZ468" i="49"/>
  <c r="BT18" i="49"/>
  <c r="BX18" i="49"/>
  <c r="AY408" i="49"/>
  <c r="AU408" i="49"/>
  <c r="CA151" i="49"/>
  <c r="BD76" i="33"/>
  <c r="AE184" i="51"/>
  <c r="AC81" i="49"/>
  <c r="AD80" i="49"/>
  <c r="BB86" i="33"/>
  <c r="I194" i="51"/>
  <c r="AO251" i="49"/>
  <c r="BB33" i="33" s="1"/>
  <c r="T76" i="51"/>
  <c r="BF170" i="49"/>
  <c r="AL78" i="33" s="1"/>
  <c r="BD170" i="49"/>
  <c r="BL170" i="49" s="1"/>
  <c r="AR78" i="33" s="1"/>
  <c r="BE170" i="49"/>
  <c r="BM170" i="49" s="1"/>
  <c r="BZ389" i="49"/>
  <c r="BV389" i="49"/>
  <c r="AE62" i="51"/>
  <c r="BO31" i="49"/>
  <c r="AF62" i="51" s="1"/>
  <c r="AG62" i="51" s="1"/>
  <c r="BI138" i="49"/>
  <c r="BY158" i="49"/>
  <c r="BU158" i="49"/>
  <c r="BL108" i="49"/>
  <c r="BH108" i="49"/>
  <c r="T14" i="51"/>
  <c r="D71" i="33"/>
  <c r="I100" i="49"/>
  <c r="G71" i="33" s="1"/>
  <c r="H100" i="49"/>
  <c r="G100" i="49"/>
  <c r="T43" i="51"/>
  <c r="I390" i="49"/>
  <c r="H390" i="49"/>
  <c r="G390" i="49"/>
  <c r="E100" i="33" s="1"/>
  <c r="D100" i="33"/>
  <c r="BT329" i="49"/>
  <c r="BX329" i="49"/>
  <c r="AJ309" i="49"/>
  <c r="AN309" i="49"/>
  <c r="AC121" i="49"/>
  <c r="AF120" i="49"/>
  <c r="AG120" i="49"/>
  <c r="V73" i="33" s="1"/>
  <c r="AD120" i="49"/>
  <c r="I71" i="51"/>
  <c r="BG298" i="49"/>
  <c r="BK298" i="49"/>
  <c r="BI468" i="49"/>
  <c r="BM468" i="49"/>
  <c r="AE179" i="51"/>
  <c r="CA101" i="49"/>
  <c r="AF179" i="51" s="1"/>
  <c r="AG179" i="51" s="1"/>
  <c r="BD71" i="33"/>
  <c r="AE192" i="51"/>
  <c r="BD84" i="33"/>
  <c r="CA231" i="49"/>
  <c r="BD31" i="33" s="1"/>
  <c r="AJ189" i="49"/>
  <c r="AN189" i="49"/>
  <c r="AJ229" i="49"/>
  <c r="AN229" i="49"/>
  <c r="BD57" i="33"/>
  <c r="BN111" i="49"/>
  <c r="U180" i="51" s="1"/>
  <c r="AV429" i="49"/>
  <c r="BM488" i="49"/>
  <c r="BI128" i="49"/>
  <c r="AJ79" i="49"/>
  <c r="BB171" i="49"/>
  <c r="U76" i="51" s="1"/>
  <c r="BI379" i="49"/>
  <c r="AU469" i="49"/>
  <c r="E341" i="49"/>
  <c r="C42" i="33" s="1"/>
  <c r="BG128" i="49"/>
  <c r="BV299" i="49"/>
  <c r="CA21" i="49"/>
  <c r="BD10" i="33" s="1"/>
  <c r="AO501" i="49"/>
  <c r="BB58" i="33" s="1"/>
  <c r="BY318" i="49"/>
  <c r="BE410" i="49"/>
  <c r="BC70" i="49"/>
  <c r="BJ170" i="49"/>
  <c r="BN301" i="49"/>
  <c r="BC91" i="33"/>
  <c r="T199" i="51"/>
  <c r="T9" i="51"/>
  <c r="G50" i="49"/>
  <c r="I50" i="49"/>
  <c r="H50" i="49"/>
  <c r="F51" i="49"/>
  <c r="G51" i="49" s="1"/>
  <c r="D66" i="33"/>
  <c r="AE90" i="51"/>
  <c r="BQ310" i="49"/>
  <c r="BY310" i="49" s="1"/>
  <c r="AZ92" i="33" s="1"/>
  <c r="BP310" i="49"/>
  <c r="BX310" i="49" s="1"/>
  <c r="AY92" i="33" s="1"/>
  <c r="BS310" i="49"/>
  <c r="AT92" i="33" s="1"/>
  <c r="BN341" i="49"/>
  <c r="BC95" i="33"/>
  <c r="T203" i="51"/>
  <c r="BB79" i="33"/>
  <c r="AO181" i="49"/>
  <c r="BB26" i="33" s="1"/>
  <c r="AV478" i="49"/>
  <c r="AZ478" i="49"/>
  <c r="AE39" i="51"/>
  <c r="J351" i="49"/>
  <c r="AJ449" i="49"/>
  <c r="AN449" i="49"/>
  <c r="AE31" i="51"/>
  <c r="K270" i="49"/>
  <c r="L270" i="49"/>
  <c r="M270" i="49"/>
  <c r="BI279" i="49"/>
  <c r="BM279" i="49"/>
  <c r="BK58" i="49"/>
  <c r="BG58" i="49"/>
  <c r="T175" i="51"/>
  <c r="BN61" i="49"/>
  <c r="AZ148" i="49"/>
  <c r="AV148" i="49"/>
  <c r="BV278" i="49"/>
  <c r="BZ278" i="49"/>
  <c r="BZ8" i="49"/>
  <c r="BV8" i="49"/>
  <c r="I30" i="51"/>
  <c r="E261" i="49"/>
  <c r="C34" i="33" s="1"/>
  <c r="C96" i="33"/>
  <c r="E351" i="49"/>
  <c r="C43" i="33" s="1"/>
  <c r="AN138" i="49"/>
  <c r="AJ138" i="49"/>
  <c r="AJ319" i="49"/>
  <c r="AN319" i="49"/>
  <c r="BI228" i="49"/>
  <c r="BM228" i="49"/>
  <c r="AE155" i="51"/>
  <c r="AX410" i="49"/>
  <c r="AT410" i="49"/>
  <c r="AP411" i="49"/>
  <c r="AQ411" i="49" s="1"/>
  <c r="AY411" i="49" s="1"/>
  <c r="AR410" i="49"/>
  <c r="AS410" i="49"/>
  <c r="BA410" i="49" s="1"/>
  <c r="AK102" i="33" s="1"/>
  <c r="AC331" i="49"/>
  <c r="AE330" i="49"/>
  <c r="AK330" i="49"/>
  <c r="Z94" i="33" s="1"/>
  <c r="I92" i="51"/>
  <c r="AU499" i="49"/>
  <c r="AY499" i="49"/>
  <c r="BL268" i="49"/>
  <c r="BH268" i="49"/>
  <c r="AE205" i="51"/>
  <c r="CA361" i="49"/>
  <c r="AF205" i="51" s="1"/>
  <c r="AG205" i="51" s="1"/>
  <c r="BD97" i="33"/>
  <c r="BM318" i="49"/>
  <c r="BI318" i="49"/>
  <c r="BC104" i="33"/>
  <c r="T212" i="51"/>
  <c r="BN431" i="49"/>
  <c r="BC51" i="33" s="1"/>
  <c r="BG129" i="49"/>
  <c r="BK129" i="49"/>
  <c r="AJ468" i="49"/>
  <c r="E181" i="49"/>
  <c r="C26" i="33" s="1"/>
  <c r="AO281" i="49"/>
  <c r="J197" i="51" s="1"/>
  <c r="F101" i="49"/>
  <c r="H101" i="49" s="1"/>
  <c r="K260" i="49"/>
  <c r="AJ8" i="49"/>
  <c r="BT399" i="49"/>
  <c r="AI339" i="49"/>
  <c r="F391" i="49"/>
  <c r="BY319" i="49"/>
  <c r="BV119" i="49"/>
  <c r="BU408" i="49"/>
  <c r="BF410" i="49"/>
  <c r="I67" i="51"/>
  <c r="AV189" i="49"/>
  <c r="AZ189" i="49"/>
  <c r="BB191" i="49"/>
  <c r="T78" i="51"/>
  <c r="BC190" i="49"/>
  <c r="BJ190" i="49"/>
  <c r="AP80" i="33" s="1"/>
  <c r="BU189" i="49"/>
  <c r="BY189" i="49"/>
  <c r="AW368" i="49"/>
  <c r="BA368" i="49"/>
  <c r="BM268" i="49"/>
  <c r="BI268" i="49"/>
  <c r="AE186" i="51"/>
  <c r="CA171" i="49"/>
  <c r="BD25" i="33" s="1"/>
  <c r="AL378" i="49"/>
  <c r="BT98" i="49"/>
  <c r="I187" i="51"/>
  <c r="AV19" i="49"/>
  <c r="AZ19" i="49"/>
  <c r="AZ39" i="49"/>
  <c r="AV39" i="49"/>
  <c r="BU428" i="49"/>
  <c r="BY428" i="49"/>
  <c r="BH419" i="49"/>
  <c r="BL419" i="49"/>
  <c r="BI8" i="49"/>
  <c r="BM8" i="49"/>
  <c r="H82" i="33"/>
  <c r="L210" i="49"/>
  <c r="J82" i="33" s="1"/>
  <c r="K210" i="49"/>
  <c r="I82" i="33" s="1"/>
  <c r="J211" i="49"/>
  <c r="H29" i="33" s="1"/>
  <c r="M210" i="49"/>
  <c r="T36" i="51"/>
  <c r="H320" i="49"/>
  <c r="F93" i="33" s="1"/>
  <c r="F321" i="49"/>
  <c r="D40" i="33" s="1"/>
  <c r="AN398" i="49"/>
  <c r="AJ398" i="49"/>
  <c r="T99" i="51"/>
  <c r="BD400" i="49"/>
  <c r="BC400" i="49"/>
  <c r="BG400" i="49" s="1"/>
  <c r="AM101" i="33" s="1"/>
  <c r="BJ400" i="49"/>
  <c r="AP101" i="33" s="1"/>
  <c r="BF400" i="49"/>
  <c r="AL101" i="33" s="1"/>
  <c r="BE400" i="49"/>
  <c r="I102" i="51"/>
  <c r="AF430" i="49"/>
  <c r="AE430" i="49"/>
  <c r="AG430" i="49"/>
  <c r="AD430" i="49"/>
  <c r="AC431" i="49"/>
  <c r="AE431" i="49" s="1"/>
  <c r="AM431" i="49" s="1"/>
  <c r="AB51" i="33" s="1"/>
  <c r="AM348" i="49"/>
  <c r="AI348" i="49"/>
  <c r="BK418" i="49"/>
  <c r="BG418" i="49"/>
  <c r="AU69" i="49"/>
  <c r="AY69" i="49"/>
  <c r="BK98" i="49"/>
  <c r="BG98" i="49"/>
  <c r="BA419" i="49"/>
  <c r="AW419" i="49"/>
  <c r="AM39" i="49"/>
  <c r="AI39" i="49"/>
  <c r="BU19" i="49"/>
  <c r="BY19" i="49"/>
  <c r="BX389" i="49"/>
  <c r="BT389" i="49"/>
  <c r="AW58" i="49"/>
  <c r="BK228" i="49"/>
  <c r="M350" i="49"/>
  <c r="K96" i="33" s="1"/>
  <c r="H88" i="33"/>
  <c r="BZ38" i="49"/>
  <c r="AN18" i="49"/>
  <c r="BE70" i="49"/>
  <c r="T66" i="51"/>
  <c r="P461" i="49"/>
  <c r="M54" i="33" s="1"/>
  <c r="J271" i="49"/>
  <c r="AF31" i="51" s="1"/>
  <c r="AG31" i="51" s="1"/>
  <c r="BL428" i="49"/>
  <c r="AL308" i="49"/>
  <c r="AN158" i="49"/>
  <c r="C68" i="33"/>
  <c r="BA459" i="49"/>
  <c r="BB31" i="49"/>
  <c r="U62" i="51" s="1"/>
  <c r="BV358" i="49"/>
  <c r="AL209" i="49"/>
  <c r="BV409" i="49"/>
  <c r="BQ30" i="49"/>
  <c r="AD330" i="49"/>
  <c r="AF80" i="49"/>
  <c r="BJ410" i="49"/>
  <c r="AP102" i="33" s="1"/>
  <c r="BF190" i="49"/>
  <c r="AL80" i="33" s="1"/>
  <c r="AE198" i="51"/>
  <c r="AZ199" i="49"/>
  <c r="AV199" i="49"/>
  <c r="AH179" i="49"/>
  <c r="AL179" i="49"/>
  <c r="AF212" i="51"/>
  <c r="AG212" i="51" s="1"/>
  <c r="BD51" i="33"/>
  <c r="T205" i="51"/>
  <c r="BN361" i="49"/>
  <c r="U205" i="51" s="1"/>
  <c r="BC97" i="33"/>
  <c r="BB351" i="49"/>
  <c r="T94" i="51"/>
  <c r="BJ350" i="49"/>
  <c r="AP96" i="33" s="1"/>
  <c r="BD350" i="49"/>
  <c r="BC350" i="49"/>
  <c r="BK350" i="49" s="1"/>
  <c r="AQ96" i="33" s="1"/>
  <c r="AP111" i="49"/>
  <c r="AR110" i="49"/>
  <c r="AQ110" i="49"/>
  <c r="AS110" i="49"/>
  <c r="AT110" i="49"/>
  <c r="AE125" i="51"/>
  <c r="AI199" i="49"/>
  <c r="AM199" i="49"/>
  <c r="BA499" i="49"/>
  <c r="AW499" i="49"/>
  <c r="I106" i="51"/>
  <c r="AF470" i="49"/>
  <c r="AJ470" i="49" s="1"/>
  <c r="Y108" i="33" s="1"/>
  <c r="AE470" i="49"/>
  <c r="AK470" i="49"/>
  <c r="AG470" i="49"/>
  <c r="BD78" i="33"/>
  <c r="K350" i="49"/>
  <c r="AM148" i="49"/>
  <c r="AI148" i="49"/>
  <c r="BZ309" i="49"/>
  <c r="BV309" i="49"/>
  <c r="BZ219" i="49"/>
  <c r="BV219" i="49"/>
  <c r="AV438" i="49"/>
  <c r="AZ438" i="49"/>
  <c r="T173" i="51"/>
  <c r="BC65" i="33"/>
  <c r="BB161" i="49"/>
  <c r="BE160" i="49"/>
  <c r="BD160" i="49"/>
  <c r="BL29" i="49"/>
  <c r="BH29" i="49"/>
  <c r="BO341" i="49"/>
  <c r="BW340" i="49"/>
  <c r="AX95" i="33" s="1"/>
  <c r="BS340" i="49"/>
  <c r="AT95" i="33" s="1"/>
  <c r="AM48" i="49"/>
  <c r="AI48" i="49"/>
  <c r="BO321" i="49"/>
  <c r="AE91" i="51"/>
  <c r="BP320" i="49"/>
  <c r="BS320" i="49"/>
  <c r="BR320" i="49"/>
  <c r="BW320" i="49"/>
  <c r="AI169" i="49"/>
  <c r="AM169" i="49"/>
  <c r="T50" i="51"/>
  <c r="I460" i="49"/>
  <c r="G107" i="33" s="1"/>
  <c r="D107" i="33"/>
  <c r="BC13" i="33"/>
  <c r="BV289" i="49"/>
  <c r="AE93" i="51"/>
  <c r="BR411" i="49"/>
  <c r="BZ411" i="49" s="1"/>
  <c r="BP411" i="49"/>
  <c r="BX411" i="49" s="1"/>
  <c r="AE221" i="49"/>
  <c r="AM221" i="49" s="1"/>
  <c r="AB30" i="33" s="1"/>
  <c r="AF221" i="49"/>
  <c r="AJ221" i="49" s="1"/>
  <c r="H230" i="49"/>
  <c r="F84" i="33" s="1"/>
  <c r="L390" i="49"/>
  <c r="J100" i="33" s="1"/>
  <c r="BJ30" i="49"/>
  <c r="AP64" i="33" s="1"/>
  <c r="O461" i="49"/>
  <c r="L54" i="33" s="1"/>
  <c r="J261" i="49"/>
  <c r="AF30" i="51" s="1"/>
  <c r="AG30" i="51" s="1"/>
  <c r="BD63" i="33"/>
  <c r="BB401" i="49"/>
  <c r="U99" i="51" s="1"/>
  <c r="BC66" i="33"/>
  <c r="BA9" i="49"/>
  <c r="BN41" i="49"/>
  <c r="BC12" i="33" s="1"/>
  <c r="BI258" i="49"/>
  <c r="AH358" i="49"/>
  <c r="BR30" i="49"/>
  <c r="BZ30" i="49" s="1"/>
  <c r="BA64" i="33" s="1"/>
  <c r="AF330" i="49"/>
  <c r="AG80" i="49"/>
  <c r="V69" i="33" s="1"/>
  <c r="AQ410" i="49"/>
  <c r="AU410" i="49" s="1"/>
  <c r="AE102" i="33" s="1"/>
  <c r="BY89" i="49"/>
  <c r="BU89" i="49"/>
  <c r="BT79" i="49"/>
  <c r="BX79" i="49"/>
  <c r="BZ328" i="49"/>
  <c r="BV328" i="49"/>
  <c r="BX158" i="49"/>
  <c r="BT158" i="49"/>
  <c r="BL148" i="49"/>
  <c r="BH148" i="49"/>
  <c r="I101" i="51"/>
  <c r="AK420" i="49"/>
  <c r="Z103" i="33" s="1"/>
  <c r="AG420" i="49"/>
  <c r="V103" i="33" s="1"/>
  <c r="AE420" i="49"/>
  <c r="AC421" i="49"/>
  <c r="J101" i="51" s="1"/>
  <c r="AD420" i="49"/>
  <c r="AF420" i="49"/>
  <c r="BZ418" i="49"/>
  <c r="BV418" i="49"/>
  <c r="AH18" i="49"/>
  <c r="AL18" i="49"/>
  <c r="BH398" i="49"/>
  <c r="BL398" i="49"/>
  <c r="I20" i="51"/>
  <c r="E161" i="49"/>
  <c r="C24" i="33" s="1"/>
  <c r="BA319" i="49"/>
  <c r="AW319" i="49"/>
  <c r="BL139" i="49"/>
  <c r="BH139" i="49"/>
  <c r="AU419" i="49"/>
  <c r="AY419" i="49"/>
  <c r="T84" i="51"/>
  <c r="BJ250" i="49"/>
  <c r="AP86" i="33" s="1"/>
  <c r="BE250" i="49"/>
  <c r="BI250" i="49" s="1"/>
  <c r="AO86" i="33" s="1"/>
  <c r="BD250" i="49"/>
  <c r="BL250" i="49" s="1"/>
  <c r="BF250" i="49"/>
  <c r="AL86" i="33" s="1"/>
  <c r="BB251" i="49"/>
  <c r="BC251" i="49" s="1"/>
  <c r="BK251" i="49" s="1"/>
  <c r="AQ33" i="33" s="1"/>
  <c r="AU298" i="49"/>
  <c r="AY298" i="49"/>
  <c r="BV279" i="49"/>
  <c r="BZ279" i="49"/>
  <c r="AE34" i="51"/>
  <c r="K300" i="49"/>
  <c r="L300" i="49"/>
  <c r="M300" i="49"/>
  <c r="K91" i="33" s="1"/>
  <c r="J301" i="49"/>
  <c r="H38" i="33" s="1"/>
  <c r="H91" i="33"/>
  <c r="AP61" i="49"/>
  <c r="AQ60" i="49"/>
  <c r="AU60" i="49" s="1"/>
  <c r="AE67" i="33" s="1"/>
  <c r="AR60" i="49"/>
  <c r="AS60" i="49"/>
  <c r="AT60" i="49"/>
  <c r="AE120" i="51"/>
  <c r="AX60" i="49"/>
  <c r="BY79" i="49"/>
  <c r="BU79" i="49"/>
  <c r="BC105" i="33"/>
  <c r="BN441" i="49"/>
  <c r="T213" i="51"/>
  <c r="AZ218" i="49"/>
  <c r="AV218" i="49"/>
  <c r="AE75" i="51"/>
  <c r="BW160" i="49"/>
  <c r="AX77" i="33" s="1"/>
  <c r="BR160" i="49"/>
  <c r="BQ160" i="49"/>
  <c r="BO161" i="49"/>
  <c r="BQ161" i="49" s="1"/>
  <c r="BU161" i="49" s="1"/>
  <c r="BG428" i="49"/>
  <c r="BK428" i="49"/>
  <c r="BX439" i="49"/>
  <c r="BT439" i="49"/>
  <c r="T179" i="51"/>
  <c r="BN101" i="49"/>
  <c r="BC71" i="33"/>
  <c r="BC99" i="33"/>
  <c r="BN381" i="49"/>
  <c r="BC46" i="33" s="1"/>
  <c r="I108" i="51"/>
  <c r="AE490" i="49"/>
  <c r="AK490" i="49"/>
  <c r="AF490" i="49"/>
  <c r="AG490" i="49"/>
  <c r="V110" i="33" s="1"/>
  <c r="AD490" i="49"/>
  <c r="AC491" i="49"/>
  <c r="AF491" i="49" s="1"/>
  <c r="AN491" i="49" s="1"/>
  <c r="AU459" i="49"/>
  <c r="AY459" i="49"/>
  <c r="BK169" i="49"/>
  <c r="BG169" i="49"/>
  <c r="AW288" i="49"/>
  <c r="BA288" i="49"/>
  <c r="AU99" i="49"/>
  <c r="AY99" i="49"/>
  <c r="BI499" i="49"/>
  <c r="BM499" i="49"/>
  <c r="AV68" i="49"/>
  <c r="AZ68" i="49"/>
  <c r="AN58" i="49"/>
  <c r="AJ58" i="49"/>
  <c r="T52" i="51"/>
  <c r="F481" i="49"/>
  <c r="I481" i="49" s="1"/>
  <c r="G56" i="33" s="1"/>
  <c r="D109" i="33"/>
  <c r="I480" i="49"/>
  <c r="G109" i="33" s="1"/>
  <c r="G480" i="49"/>
  <c r="E109" i="33" s="1"/>
  <c r="H480" i="49"/>
  <c r="F109" i="33" s="1"/>
  <c r="BM438" i="49"/>
  <c r="BI438" i="49"/>
  <c r="AP211" i="49"/>
  <c r="AS210" i="49"/>
  <c r="AX210" i="49"/>
  <c r="AH82" i="33" s="1"/>
  <c r="AE135" i="51"/>
  <c r="AQ210" i="49"/>
  <c r="AU210" i="49" s="1"/>
  <c r="AE82" i="33" s="1"/>
  <c r="AT210" i="49"/>
  <c r="AR210" i="49"/>
  <c r="BA239" i="49"/>
  <c r="AW239" i="49"/>
  <c r="AV58" i="49"/>
  <c r="AZ58" i="49"/>
  <c r="BV379" i="49"/>
  <c r="BZ379" i="49"/>
  <c r="AE118" i="51"/>
  <c r="AT40" i="49"/>
  <c r="AD65" i="33" s="1"/>
  <c r="AR40" i="49"/>
  <c r="AX40" i="49"/>
  <c r="AQ40" i="49"/>
  <c r="AP41" i="49"/>
  <c r="AF118" i="51" s="1"/>
  <c r="AG118" i="51" s="1"/>
  <c r="AW8" i="49"/>
  <c r="BA8" i="49"/>
  <c r="BK118" i="49"/>
  <c r="BG118" i="49"/>
  <c r="I74" i="51"/>
  <c r="AE150" i="49"/>
  <c r="AK150" i="49"/>
  <c r="Z76" i="33" s="1"/>
  <c r="AD150" i="49"/>
  <c r="AH150" i="49" s="1"/>
  <c r="W76" i="33" s="1"/>
  <c r="AG150" i="49"/>
  <c r="V76" i="33" s="1"/>
  <c r="AC151" i="49"/>
  <c r="J74" i="51" s="1"/>
  <c r="AY458" i="49"/>
  <c r="AU458" i="49"/>
  <c r="BO421" i="49"/>
  <c r="AE101" i="51"/>
  <c r="BS420" i="49"/>
  <c r="BP420" i="49"/>
  <c r="BQ420" i="49"/>
  <c r="BY420" i="49" s="1"/>
  <c r="AZ103" i="33" s="1"/>
  <c r="BW420" i="49"/>
  <c r="AX103" i="33" s="1"/>
  <c r="BR420" i="49"/>
  <c r="BV420" i="49" s="1"/>
  <c r="I207" i="51"/>
  <c r="AO381" i="49"/>
  <c r="J207" i="51" s="1"/>
  <c r="BB99" i="33"/>
  <c r="BY199" i="49"/>
  <c r="BU199" i="49"/>
  <c r="AN388" i="49"/>
  <c r="AJ388" i="49"/>
  <c r="AN268" i="49"/>
  <c r="AJ268" i="49"/>
  <c r="BV59" i="49"/>
  <c r="BZ59" i="49"/>
  <c r="AV139" i="49"/>
  <c r="AZ139" i="49"/>
  <c r="CA241" i="49"/>
  <c r="AN248" i="49"/>
  <c r="BL158" i="49"/>
  <c r="BM49" i="49"/>
  <c r="BI49" i="49"/>
  <c r="BI189" i="49"/>
  <c r="BM189" i="49"/>
  <c r="AE132" i="51"/>
  <c r="AR180" i="49"/>
  <c r="AV180" i="49" s="1"/>
  <c r="AP181" i="49"/>
  <c r="AX181" i="49" s="1"/>
  <c r="AH26" i="33" s="1"/>
  <c r="AX180" i="49"/>
  <c r="AH79" i="33" s="1"/>
  <c r="AT180" i="49"/>
  <c r="AD79" i="33" s="1"/>
  <c r="AS180" i="49"/>
  <c r="BK469" i="49"/>
  <c r="BG469" i="49"/>
  <c r="AY148" i="49"/>
  <c r="AU148" i="49"/>
  <c r="I8" i="51"/>
  <c r="E41" i="49"/>
  <c r="C12" i="33" s="1"/>
  <c r="C65" i="33"/>
  <c r="BZ199" i="49"/>
  <c r="BV199" i="49"/>
  <c r="T210" i="51"/>
  <c r="BC102" i="33"/>
  <c r="AO461" i="49"/>
  <c r="I215" i="51"/>
  <c r="BB107" i="33"/>
  <c r="AU299" i="49"/>
  <c r="AY299" i="49"/>
  <c r="BB21" i="49"/>
  <c r="BD20" i="49"/>
  <c r="BE20" i="49"/>
  <c r="BJ20" i="49"/>
  <c r="AP63" i="33" s="1"/>
  <c r="BF20" i="49"/>
  <c r="AL63" i="33" s="1"/>
  <c r="BC20" i="49"/>
  <c r="T61" i="51"/>
  <c r="BB421" i="49"/>
  <c r="BJ420" i="49"/>
  <c r="AP103" i="33" s="1"/>
  <c r="BF420" i="49"/>
  <c r="T101" i="51"/>
  <c r="BE420" i="49"/>
  <c r="BD420" i="49"/>
  <c r="BC420" i="49"/>
  <c r="I34" i="51"/>
  <c r="E301" i="49"/>
  <c r="J34" i="51" s="1"/>
  <c r="C91" i="33"/>
  <c r="BA259" i="49"/>
  <c r="AW259" i="49"/>
  <c r="BT458" i="49"/>
  <c r="BX458" i="49"/>
  <c r="I184" i="51"/>
  <c r="AO151" i="49"/>
  <c r="BB23" i="33" s="1"/>
  <c r="BO501" i="49"/>
  <c r="BW500" i="49"/>
  <c r="AE109" i="51"/>
  <c r="BQ500" i="49"/>
  <c r="BS500" i="49"/>
  <c r="BP500" i="49"/>
  <c r="BR500" i="49"/>
  <c r="BU349" i="49"/>
  <c r="BY349" i="49"/>
  <c r="BV388" i="49"/>
  <c r="BZ388" i="49"/>
  <c r="T172" i="51"/>
  <c r="BN31" i="49"/>
  <c r="BC11" i="33" s="1"/>
  <c r="BC64" i="33"/>
  <c r="BH259" i="49"/>
  <c r="BA498" i="49"/>
  <c r="BJ390" i="49"/>
  <c r="AP100" i="33" s="1"/>
  <c r="BG189" i="49"/>
  <c r="BK189" i="49"/>
  <c r="I54" i="51"/>
  <c r="E501" i="49"/>
  <c r="C58" i="33" s="1"/>
  <c r="AZ318" i="49"/>
  <c r="AV318" i="49"/>
  <c r="AS450" i="49"/>
  <c r="AE159" i="51"/>
  <c r="AX450" i="49"/>
  <c r="AH106" i="33" s="1"/>
  <c r="AT450" i="49"/>
  <c r="AR450" i="49"/>
  <c r="AP451" i="49"/>
  <c r="AR451" i="49" s="1"/>
  <c r="AZ451" i="49" s="1"/>
  <c r="AQ450" i="49"/>
  <c r="BL249" i="49"/>
  <c r="BH249" i="49"/>
  <c r="AP71" i="49"/>
  <c r="AS70" i="49"/>
  <c r="BA70" i="49" s="1"/>
  <c r="AR70" i="49"/>
  <c r="AX70" i="49"/>
  <c r="AQ70" i="49"/>
  <c r="AT70" i="49"/>
  <c r="AE121" i="51"/>
  <c r="AM478" i="49"/>
  <c r="AI478" i="49"/>
  <c r="BX129" i="49"/>
  <c r="BT129" i="49"/>
  <c r="AY369" i="49"/>
  <c r="AU369" i="49"/>
  <c r="BY88" i="49"/>
  <c r="BU88" i="49"/>
  <c r="BG208" i="49"/>
  <c r="BK208" i="49"/>
  <c r="CA121" i="49"/>
  <c r="BD20" i="33" s="1"/>
  <c r="BB391" i="49"/>
  <c r="U98" i="51" s="1"/>
  <c r="BH38" i="49"/>
  <c r="D72" i="33"/>
  <c r="BU249" i="49"/>
  <c r="BT279" i="49"/>
  <c r="AW299" i="49"/>
  <c r="BG368" i="49"/>
  <c r="AZ38" i="49"/>
  <c r="AZ399" i="49"/>
  <c r="BI108" i="49"/>
  <c r="AZ269" i="49"/>
  <c r="BT8" i="49"/>
  <c r="BA139" i="49"/>
  <c r="BW460" i="49"/>
  <c r="AX107" i="33" s="1"/>
  <c r="K200" i="49"/>
  <c r="I81" i="33" s="1"/>
  <c r="AE450" i="49"/>
  <c r="BE390" i="49"/>
  <c r="BM390" i="49" s="1"/>
  <c r="AS100" i="33" s="1"/>
  <c r="AN459" i="49"/>
  <c r="AJ459" i="49"/>
  <c r="AV409" i="49"/>
  <c r="AZ409" i="49"/>
  <c r="AW178" i="49"/>
  <c r="BA178" i="49"/>
  <c r="T202" i="51"/>
  <c r="BC94" i="33"/>
  <c r="AV479" i="49"/>
  <c r="AZ479" i="49"/>
  <c r="T217" i="51"/>
  <c r="BN481" i="49"/>
  <c r="BC109" i="33"/>
  <c r="BM48" i="49"/>
  <c r="BI48" i="49"/>
  <c r="AE87" i="51"/>
  <c r="BW280" i="49"/>
  <c r="BS280" i="49"/>
  <c r="BR280" i="49"/>
  <c r="BQ280" i="49"/>
  <c r="BP280" i="49"/>
  <c r="AX420" i="49"/>
  <c r="AH103" i="33" s="1"/>
  <c r="AR420" i="49"/>
  <c r="AQ420" i="49"/>
  <c r="AU420" i="49" s="1"/>
  <c r="AE103" i="33" s="1"/>
  <c r="AE156" i="51"/>
  <c r="AS420" i="49"/>
  <c r="AW420" i="49" s="1"/>
  <c r="AG103" i="33" s="1"/>
  <c r="AT420" i="49"/>
  <c r="AD103" i="33" s="1"/>
  <c r="AH109" i="49"/>
  <c r="AL109" i="49"/>
  <c r="AY349" i="49"/>
  <c r="AU349" i="49"/>
  <c r="AE126" i="51"/>
  <c r="AT120" i="49"/>
  <c r="AD73" i="33" s="1"/>
  <c r="AQ120" i="49"/>
  <c r="AY120" i="49" s="1"/>
  <c r="AS120" i="49"/>
  <c r="AX120" i="49"/>
  <c r="AH73" i="33" s="1"/>
  <c r="AR120" i="49"/>
  <c r="AY468" i="49"/>
  <c r="AU468" i="49"/>
  <c r="AE13" i="51"/>
  <c r="K90" i="49"/>
  <c r="M90" i="49"/>
  <c r="L90" i="49"/>
  <c r="AE206" i="51"/>
  <c r="CA371" i="49"/>
  <c r="BD45" i="33" s="1"/>
  <c r="AI329" i="49"/>
  <c r="AM329" i="49"/>
  <c r="AH38" i="49"/>
  <c r="AL38" i="49"/>
  <c r="BA469" i="49"/>
  <c r="AW469" i="49"/>
  <c r="T16" i="51"/>
  <c r="G120" i="49"/>
  <c r="I120" i="49"/>
  <c r="H120" i="49"/>
  <c r="E461" i="49"/>
  <c r="I50" i="51"/>
  <c r="C107" i="33"/>
  <c r="AU439" i="49"/>
  <c r="AY439" i="49"/>
  <c r="AE210" i="51"/>
  <c r="BD102" i="33"/>
  <c r="CA411" i="49"/>
  <c r="BD49" i="33" s="1"/>
  <c r="BT488" i="49"/>
  <c r="BX488" i="49"/>
  <c r="BI88" i="49"/>
  <c r="BM88" i="49"/>
  <c r="BZ298" i="49"/>
  <c r="BV298" i="49"/>
  <c r="BG148" i="49"/>
  <c r="BK148" i="49"/>
  <c r="BV168" i="49"/>
  <c r="BZ168" i="49"/>
  <c r="AE9" i="51"/>
  <c r="L50" i="49"/>
  <c r="J66" i="33" s="1"/>
  <c r="K50" i="49"/>
  <c r="J51" i="49"/>
  <c r="L51" i="49" s="1"/>
  <c r="J13" i="33" s="1"/>
  <c r="M50" i="49"/>
  <c r="H66" i="33"/>
  <c r="AL118" i="49"/>
  <c r="AH118" i="49"/>
  <c r="BY399" i="49"/>
  <c r="BU399" i="49"/>
  <c r="BH138" i="49"/>
  <c r="BL138" i="49"/>
  <c r="AP311" i="49"/>
  <c r="AX310" i="49"/>
  <c r="AH92" i="33" s="1"/>
  <c r="AT310" i="49"/>
  <c r="AS310" i="49"/>
  <c r="AQ310" i="49"/>
  <c r="AE145" i="51"/>
  <c r="AR310" i="49"/>
  <c r="AC51" i="49"/>
  <c r="AG50" i="49"/>
  <c r="AF50" i="49"/>
  <c r="AE50" i="49"/>
  <c r="AI50" i="49" s="1"/>
  <c r="X66" i="33" s="1"/>
  <c r="AK50" i="49"/>
  <c r="Z66" i="33" s="1"/>
  <c r="I64" i="51"/>
  <c r="AD50" i="49"/>
  <c r="AH50" i="49" s="1"/>
  <c r="W66" i="33" s="1"/>
  <c r="BM298" i="49"/>
  <c r="BI298" i="49"/>
  <c r="BB211" i="49"/>
  <c r="BC210" i="49"/>
  <c r="BD210" i="49"/>
  <c r="BF210" i="49"/>
  <c r="AL82" i="33" s="1"/>
  <c r="T80" i="51"/>
  <c r="BE210" i="49"/>
  <c r="BM210" i="49" s="1"/>
  <c r="AS82" i="33" s="1"/>
  <c r="BJ210" i="49"/>
  <c r="AP82" i="33" s="1"/>
  <c r="T72" i="51"/>
  <c r="BF130" i="49"/>
  <c r="AL74" i="33" s="1"/>
  <c r="BJ130" i="49"/>
  <c r="AP74" i="33" s="1"/>
  <c r="BE130" i="49"/>
  <c r="BD130" i="49"/>
  <c r="BC130" i="49"/>
  <c r="BB131" i="49"/>
  <c r="U72" i="51" s="1"/>
  <c r="BK478" i="49"/>
  <c r="BG478" i="49"/>
  <c r="BM269" i="49"/>
  <c r="BI269" i="49"/>
  <c r="AP301" i="49"/>
  <c r="AE144" i="51"/>
  <c r="AQ300" i="49"/>
  <c r="AY300" i="49" s="1"/>
  <c r="AI91" i="33" s="1"/>
  <c r="AX300" i="49"/>
  <c r="AH91" i="33" s="1"/>
  <c r="AT300" i="49"/>
  <c r="AD91" i="33" s="1"/>
  <c r="AR300" i="49"/>
  <c r="AS300" i="49"/>
  <c r="AC381" i="49"/>
  <c r="AK380" i="49"/>
  <c r="AG380" i="49"/>
  <c r="AF380" i="49"/>
  <c r="AN380" i="49" s="1"/>
  <c r="AC99" i="33" s="1"/>
  <c r="AD380" i="49"/>
  <c r="AL380" i="49" s="1"/>
  <c r="AA99" i="33" s="1"/>
  <c r="AE380" i="49"/>
  <c r="I97" i="51"/>
  <c r="BC75" i="33"/>
  <c r="AY48" i="49"/>
  <c r="BL218" i="49"/>
  <c r="BH218" i="49"/>
  <c r="AE131" i="51"/>
  <c r="AR170" i="49"/>
  <c r="AT170" i="49"/>
  <c r="AD78" i="33" s="1"/>
  <c r="AX170" i="49"/>
  <c r="AP171" i="49"/>
  <c r="AS171" i="49" s="1"/>
  <c r="BA171" i="49" s="1"/>
  <c r="AK25" i="33" s="1"/>
  <c r="AQ170" i="49"/>
  <c r="AS170" i="49"/>
  <c r="AW170" i="49" s="1"/>
  <c r="AG78" i="33" s="1"/>
  <c r="BM259" i="49"/>
  <c r="BI259" i="49"/>
  <c r="BT249" i="49"/>
  <c r="BX249" i="49"/>
  <c r="BZ78" i="49"/>
  <c r="BV78" i="49"/>
  <c r="H98" i="33"/>
  <c r="L370" i="49"/>
  <c r="K370" i="49"/>
  <c r="J371" i="49"/>
  <c r="M371" i="49" s="1"/>
  <c r="K45" i="33" s="1"/>
  <c r="BA138" i="49"/>
  <c r="AW138" i="49"/>
  <c r="D88" i="33"/>
  <c r="I270" i="49"/>
  <c r="G88" i="33" s="1"/>
  <c r="H270" i="49"/>
  <c r="F88" i="33" s="1"/>
  <c r="T31" i="51"/>
  <c r="F271" i="49"/>
  <c r="D35" i="33" s="1"/>
  <c r="G270" i="49"/>
  <c r="E88" i="33" s="1"/>
  <c r="AH298" i="49"/>
  <c r="AL298" i="49"/>
  <c r="BI448" i="49"/>
  <c r="BM448" i="49"/>
  <c r="T108" i="51"/>
  <c r="BC490" i="49"/>
  <c r="BG490" i="49" s="1"/>
  <c r="AM110" i="33" s="1"/>
  <c r="BJ490" i="49"/>
  <c r="AP110" i="33" s="1"/>
  <c r="BE490" i="49"/>
  <c r="BI490" i="49" s="1"/>
  <c r="AO110" i="33" s="1"/>
  <c r="BD490" i="49"/>
  <c r="BL490" i="49" s="1"/>
  <c r="BF490" i="49"/>
  <c r="BB491" i="49"/>
  <c r="BD491" i="49" s="1"/>
  <c r="BL491" i="49" s="1"/>
  <c r="AR57" i="33" s="1"/>
  <c r="T95" i="51"/>
  <c r="BC360" i="49"/>
  <c r="BF360" i="49"/>
  <c r="AL97" i="33" s="1"/>
  <c r="BE360" i="49"/>
  <c r="BD360" i="49"/>
  <c r="BH360" i="49" s="1"/>
  <c r="AN97" i="33" s="1"/>
  <c r="BJ360" i="49"/>
  <c r="AP97" i="33" s="1"/>
  <c r="BB361" i="49"/>
  <c r="T45" i="51"/>
  <c r="G410" i="49"/>
  <c r="E102" i="33" s="1"/>
  <c r="F411" i="49"/>
  <c r="D49" i="33" s="1"/>
  <c r="I410" i="49"/>
  <c r="H410" i="49"/>
  <c r="F102" i="33" s="1"/>
  <c r="D102" i="33"/>
  <c r="BI198" i="49"/>
  <c r="BM198" i="49"/>
  <c r="AI438" i="49"/>
  <c r="AM438" i="49"/>
  <c r="T38" i="51"/>
  <c r="G340" i="49"/>
  <c r="E95" i="33" s="1"/>
  <c r="I340" i="49"/>
  <c r="G95" i="33" s="1"/>
  <c r="H340" i="49"/>
  <c r="F95" i="33" s="1"/>
  <c r="F341" i="49"/>
  <c r="I341" i="49" s="1"/>
  <c r="G42" i="33" s="1"/>
  <c r="AN219" i="49"/>
  <c r="BN141" i="49"/>
  <c r="BC22" i="33" s="1"/>
  <c r="BG219" i="49"/>
  <c r="BK219" i="49"/>
  <c r="T218" i="51"/>
  <c r="BN491" i="49"/>
  <c r="BC57" i="33" s="1"/>
  <c r="BC110" i="33"/>
  <c r="AW409" i="49"/>
  <c r="BA409" i="49"/>
  <c r="T53" i="51"/>
  <c r="G490" i="49"/>
  <c r="E110" i="33" s="1"/>
  <c r="F491" i="49"/>
  <c r="G491" i="49" s="1"/>
  <c r="E57" i="33" s="1"/>
  <c r="I490" i="49"/>
  <c r="H490" i="49"/>
  <c r="D110" i="33"/>
  <c r="AI488" i="49"/>
  <c r="AM488" i="49"/>
  <c r="BK329" i="49"/>
  <c r="BG329" i="49"/>
  <c r="BT228" i="49"/>
  <c r="BX228" i="49"/>
  <c r="AU268" i="49"/>
  <c r="AY268" i="49"/>
  <c r="BA358" i="49"/>
  <c r="AW358" i="49"/>
  <c r="AW369" i="49"/>
  <c r="BA369" i="49"/>
  <c r="AV319" i="49"/>
  <c r="AZ319" i="49"/>
  <c r="AE201" i="51"/>
  <c r="CA321" i="49"/>
  <c r="BD40" i="33" s="1"/>
  <c r="BD93" i="33"/>
  <c r="BA158" i="49"/>
  <c r="AW158" i="49"/>
  <c r="BD73" i="33"/>
  <c r="BH439" i="49"/>
  <c r="I211" i="51"/>
  <c r="BB103" i="33"/>
  <c r="AZ29" i="49"/>
  <c r="AV29" i="49"/>
  <c r="I77" i="51"/>
  <c r="AG180" i="49"/>
  <c r="AK180" i="49"/>
  <c r="AF180" i="49"/>
  <c r="AD180" i="49"/>
  <c r="AC181" i="49"/>
  <c r="BT298" i="49"/>
  <c r="BX298" i="49"/>
  <c r="AY409" i="49"/>
  <c r="AU409" i="49"/>
  <c r="BZ188" i="49"/>
  <c r="BV188" i="49"/>
  <c r="AI338" i="49"/>
  <c r="AM338" i="49"/>
  <c r="AZ329" i="49"/>
  <c r="AV329" i="49"/>
  <c r="BT168" i="49"/>
  <c r="BX168" i="49"/>
  <c r="AE123" i="51"/>
  <c r="AT90" i="49"/>
  <c r="AD70" i="33" s="1"/>
  <c r="AS90" i="49"/>
  <c r="AR90" i="49"/>
  <c r="AX90" i="49"/>
  <c r="AH70" i="33" s="1"/>
  <c r="AP91" i="49"/>
  <c r="AF123" i="51" s="1"/>
  <c r="AG123" i="51" s="1"/>
  <c r="AM129" i="49"/>
  <c r="AI129" i="49"/>
  <c r="AE119" i="51"/>
  <c r="AR50" i="49"/>
  <c r="AQ50" i="49"/>
  <c r="AT50" i="49"/>
  <c r="AD66" i="33" s="1"/>
  <c r="AX50" i="49"/>
  <c r="AH66" i="33" s="1"/>
  <c r="AS50" i="49"/>
  <c r="AW50" i="49" s="1"/>
  <c r="AG66" i="33" s="1"/>
  <c r="AP51" i="49"/>
  <c r="AF119" i="51" s="1"/>
  <c r="AG119" i="51" s="1"/>
  <c r="AE202" i="51"/>
  <c r="CA331" i="49"/>
  <c r="BD41" i="33" s="1"/>
  <c r="BD94" i="33"/>
  <c r="AJ239" i="49"/>
  <c r="AN239" i="49"/>
  <c r="I53" i="51"/>
  <c r="E491" i="49"/>
  <c r="C57" i="33" s="1"/>
  <c r="AU128" i="49"/>
  <c r="AY128" i="49"/>
  <c r="BX159" i="49"/>
  <c r="BT159" i="49"/>
  <c r="BT109" i="49"/>
  <c r="BX109" i="49"/>
  <c r="I105" i="51"/>
  <c r="AD460" i="49"/>
  <c r="AF460" i="49"/>
  <c r="AN460" i="49" s="1"/>
  <c r="AG460" i="49"/>
  <c r="V107" i="33" s="1"/>
  <c r="AE460" i="49"/>
  <c r="AM460" i="49" s="1"/>
  <c r="AB107" i="33" s="1"/>
  <c r="AK460" i="49"/>
  <c r="Z107" i="33" s="1"/>
  <c r="AE151" i="51"/>
  <c r="AR370" i="49"/>
  <c r="AZ370" i="49" s="1"/>
  <c r="AX370" i="49"/>
  <c r="AH98" i="33" s="1"/>
  <c r="AT370" i="49"/>
  <c r="AD98" i="33" s="1"/>
  <c r="AS370" i="49"/>
  <c r="AP371" i="49"/>
  <c r="AF151" i="51" s="1"/>
  <c r="AG151" i="51" s="1"/>
  <c r="AW278" i="49"/>
  <c r="BA278" i="49"/>
  <c r="BL198" i="49"/>
  <c r="BH198" i="49"/>
  <c r="AI349" i="49"/>
  <c r="AM349" i="49"/>
  <c r="T189" i="51"/>
  <c r="BN201" i="49"/>
  <c r="BC28" i="33" s="1"/>
  <c r="BC81" i="33"/>
  <c r="AE81" i="51"/>
  <c r="BR220" i="49"/>
  <c r="BQ220" i="49"/>
  <c r="BP220" i="49"/>
  <c r="BW220" i="49"/>
  <c r="BS220" i="49"/>
  <c r="AL198" i="49"/>
  <c r="BD99" i="33"/>
  <c r="AN329" i="49"/>
  <c r="BD390" i="49"/>
  <c r="BH390" i="49" s="1"/>
  <c r="AN100" i="33" s="1"/>
  <c r="BV198" i="49"/>
  <c r="BU469" i="49"/>
  <c r="BH328" i="49"/>
  <c r="AU358" i="49"/>
  <c r="AY498" i="49"/>
  <c r="BH228" i="49"/>
  <c r="BV468" i="49"/>
  <c r="BV99" i="49"/>
  <c r="BG149" i="49"/>
  <c r="AY379" i="49"/>
  <c r="AW399" i="49"/>
  <c r="BZ419" i="49"/>
  <c r="BX29" i="49"/>
  <c r="AJ59" i="49"/>
  <c r="BT278" i="49"/>
  <c r="AM368" i="49"/>
  <c r="BK29" i="49"/>
  <c r="BA398" i="49"/>
  <c r="AJ458" i="49"/>
  <c r="AU98" i="49"/>
  <c r="AH438" i="49"/>
  <c r="AD450" i="49"/>
  <c r="AH450" i="49" s="1"/>
  <c r="W106" i="33" s="1"/>
  <c r="AW149" i="49"/>
  <c r="BA149" i="49"/>
  <c r="BT38" i="49"/>
  <c r="BX38" i="49"/>
  <c r="AS221" i="49"/>
  <c r="AQ221" i="49"/>
  <c r="AY221" i="49" s="1"/>
  <c r="AI30" i="33" s="1"/>
  <c r="AT221" i="49"/>
  <c r="AD30" i="33" s="1"/>
  <c r="AX221" i="49"/>
  <c r="AH30" i="33" s="1"/>
  <c r="T176" i="51"/>
  <c r="BC68" i="33"/>
  <c r="BO61" i="49"/>
  <c r="BS60" i="49"/>
  <c r="AT67" i="33" s="1"/>
  <c r="BW60" i="49"/>
  <c r="AX67" i="33" s="1"/>
  <c r="AE65" i="51"/>
  <c r="BQ60" i="49"/>
  <c r="BY60" i="49" s="1"/>
  <c r="AZ67" i="33" s="1"/>
  <c r="BP60" i="49"/>
  <c r="BX60" i="49" s="1"/>
  <c r="AY67" i="33" s="1"/>
  <c r="BV209" i="49"/>
  <c r="BZ209" i="49"/>
  <c r="BI158" i="49"/>
  <c r="BM158" i="49"/>
  <c r="AC141" i="49"/>
  <c r="AE140" i="49"/>
  <c r="AD140" i="49"/>
  <c r="AG140" i="49"/>
  <c r="V75" i="33" s="1"/>
  <c r="AF140" i="49"/>
  <c r="I73" i="51"/>
  <c r="AK140" i="49"/>
  <c r="Z75" i="33" s="1"/>
  <c r="AI319" i="49"/>
  <c r="AM319" i="49"/>
  <c r="BN391" i="49"/>
  <c r="T208" i="51"/>
  <c r="BY18" i="49"/>
  <c r="BU18" i="49"/>
  <c r="BX69" i="49"/>
  <c r="BT69" i="49"/>
  <c r="BX429" i="49"/>
  <c r="BT429" i="49"/>
  <c r="BX388" i="49"/>
  <c r="BT388" i="49"/>
  <c r="I109" i="51"/>
  <c r="AK500" i="49"/>
  <c r="Z111" i="33" s="1"/>
  <c r="AD500" i="49"/>
  <c r="AI198" i="49"/>
  <c r="AM198" i="49"/>
  <c r="BH329" i="49"/>
  <c r="BL329" i="49"/>
  <c r="I99" i="51"/>
  <c r="AE400" i="49"/>
  <c r="AI400" i="49" s="1"/>
  <c r="X101" i="33" s="1"/>
  <c r="AK400" i="49"/>
  <c r="Z101" i="33" s="1"/>
  <c r="AG400" i="49"/>
  <c r="V101" i="33" s="1"/>
  <c r="AF400" i="49"/>
  <c r="AN400" i="49" s="1"/>
  <c r="AD400" i="49"/>
  <c r="AC401" i="49"/>
  <c r="J99" i="51" s="1"/>
  <c r="AP81" i="49"/>
  <c r="AE122" i="51"/>
  <c r="AQ80" i="49"/>
  <c r="AX80" i="49"/>
  <c r="AT80" i="49"/>
  <c r="AS80" i="49"/>
  <c r="AR80" i="49"/>
  <c r="AV80" i="49" s="1"/>
  <c r="AF69" i="33" s="1"/>
  <c r="AL448" i="49"/>
  <c r="AH448" i="49"/>
  <c r="AM119" i="49"/>
  <c r="AI119" i="49"/>
  <c r="AU169" i="49"/>
  <c r="AY169" i="49"/>
  <c r="AZ369" i="49"/>
  <c r="AV369" i="49"/>
  <c r="BT299" i="49"/>
  <c r="BX299" i="49"/>
  <c r="AZ49" i="49"/>
  <c r="AV49" i="49"/>
  <c r="AH99" i="49"/>
  <c r="AL99" i="49"/>
  <c r="BY268" i="49"/>
  <c r="BU268" i="49"/>
  <c r="AN498" i="49"/>
  <c r="AJ498" i="49"/>
  <c r="BK319" i="49"/>
  <c r="BG319" i="49"/>
  <c r="BY58" i="49"/>
  <c r="BU58" i="49"/>
  <c r="BU278" i="49"/>
  <c r="BY278" i="49"/>
  <c r="AL248" i="49"/>
  <c r="AH248" i="49"/>
  <c r="BY329" i="49"/>
  <c r="BU329" i="49"/>
  <c r="BB11" i="49"/>
  <c r="BC10" i="49"/>
  <c r="BK10" i="49" s="1"/>
  <c r="BD10" i="49"/>
  <c r="BL10" i="49" s="1"/>
  <c r="BE10" i="49"/>
  <c r="BM10" i="49" s="1"/>
  <c r="BF10" i="49"/>
  <c r="BJ10" i="49"/>
  <c r="BM459" i="49"/>
  <c r="BI459" i="49"/>
  <c r="BV29" i="49"/>
  <c r="BZ29" i="49"/>
  <c r="BL499" i="49"/>
  <c r="BH499" i="49"/>
  <c r="AN28" i="49"/>
  <c r="AJ28" i="49"/>
  <c r="AJ348" i="49"/>
  <c r="AN348" i="49"/>
  <c r="AE174" i="51"/>
  <c r="CA51" i="49"/>
  <c r="BD13" i="33" s="1"/>
  <c r="BD66" i="33"/>
  <c r="BU159" i="49"/>
  <c r="BY159" i="49"/>
  <c r="BV88" i="49"/>
  <c r="BZ88" i="49"/>
  <c r="T48" i="51"/>
  <c r="G440" i="49"/>
  <c r="E105" i="33" s="1"/>
  <c r="I440" i="49"/>
  <c r="H440" i="49"/>
  <c r="F441" i="49"/>
  <c r="H441" i="49" s="1"/>
  <c r="F52" i="33" s="1"/>
  <c r="BY258" i="49"/>
  <c r="BU258" i="49"/>
  <c r="I46" i="51"/>
  <c r="E421" i="49"/>
  <c r="C50" i="33" s="1"/>
  <c r="BO201" i="49"/>
  <c r="BP200" i="49"/>
  <c r="AE79" i="51"/>
  <c r="BS200" i="49"/>
  <c r="AT81" i="33" s="1"/>
  <c r="BW200" i="49"/>
  <c r="AX81" i="33" s="1"/>
  <c r="BR200" i="49"/>
  <c r="BQ200" i="49"/>
  <c r="BH69" i="49"/>
  <c r="AE23" i="51"/>
  <c r="M190" i="49"/>
  <c r="K80" i="33" s="1"/>
  <c r="K190" i="49"/>
  <c r="I80" i="33" s="1"/>
  <c r="H80" i="33"/>
  <c r="J191" i="49"/>
  <c r="BH288" i="49"/>
  <c r="BL288" i="49"/>
  <c r="I17" i="51"/>
  <c r="C74" i="33"/>
  <c r="AE137" i="51"/>
  <c r="AT230" i="49"/>
  <c r="AR230" i="49"/>
  <c r="AQ230" i="49"/>
  <c r="AX230" i="49"/>
  <c r="AP231" i="49"/>
  <c r="AF137" i="51" s="1"/>
  <c r="AG137" i="51" s="1"/>
  <c r="BU78" i="49"/>
  <c r="BY78" i="49"/>
  <c r="BN291" i="49"/>
  <c r="T198" i="51"/>
  <c r="BC90" i="33"/>
  <c r="BZ48" i="49"/>
  <c r="BV48" i="49"/>
  <c r="AY138" i="49"/>
  <c r="AU138" i="49"/>
  <c r="T74" i="51"/>
  <c r="BF150" i="49"/>
  <c r="AL76" i="33" s="1"/>
  <c r="BE150" i="49"/>
  <c r="AE139" i="51"/>
  <c r="AQ250" i="49"/>
  <c r="AT250" i="49"/>
  <c r="AD86" i="33" s="1"/>
  <c r="AS250" i="49"/>
  <c r="AR250" i="49"/>
  <c r="AV250" i="49" s="1"/>
  <c r="AF86" i="33" s="1"/>
  <c r="AX250" i="49"/>
  <c r="AH86" i="33" s="1"/>
  <c r="AU388" i="49"/>
  <c r="AY388" i="49"/>
  <c r="AN198" i="49"/>
  <c r="AJ198" i="49"/>
  <c r="T54" i="51"/>
  <c r="G500" i="49"/>
  <c r="I500" i="49"/>
  <c r="G111" i="33" s="1"/>
  <c r="F501" i="49"/>
  <c r="H500" i="49"/>
  <c r="F111" i="33" s="1"/>
  <c r="AU288" i="49"/>
  <c r="AY288" i="49"/>
  <c r="BK199" i="49"/>
  <c r="BG199" i="49"/>
  <c r="AZ48" i="49"/>
  <c r="AV48" i="49"/>
  <c r="BG429" i="49"/>
  <c r="BK429" i="49"/>
  <c r="T22" i="51"/>
  <c r="I180" i="49"/>
  <c r="G79" i="33" s="1"/>
  <c r="D79" i="33"/>
  <c r="H180" i="49"/>
  <c r="F79" i="33" s="1"/>
  <c r="F181" i="49"/>
  <c r="I181" i="49" s="1"/>
  <c r="G180" i="49"/>
  <c r="E79" i="33" s="1"/>
  <c r="BH389" i="49"/>
  <c r="BL389" i="49"/>
  <c r="BG489" i="49"/>
  <c r="BK489" i="49"/>
  <c r="AH19" i="49"/>
  <c r="AL19" i="49"/>
  <c r="BA279" i="49"/>
  <c r="BK239" i="49"/>
  <c r="AP421" i="49"/>
  <c r="AX421" i="49" s="1"/>
  <c r="J291" i="49"/>
  <c r="AS220" i="49"/>
  <c r="T60" i="51"/>
  <c r="BM148" i="49"/>
  <c r="BI148" i="49"/>
  <c r="T13" i="51"/>
  <c r="H90" i="49"/>
  <c r="F70" i="33" s="1"/>
  <c r="D70" i="33"/>
  <c r="F91" i="49"/>
  <c r="D17" i="33" s="1"/>
  <c r="G90" i="49"/>
  <c r="E70" i="33" s="1"/>
  <c r="I90" i="49"/>
  <c r="G70" i="33" s="1"/>
  <c r="BU118" i="49"/>
  <c r="BY118" i="49"/>
  <c r="T39" i="51"/>
  <c r="F351" i="49"/>
  <c r="D96" i="33"/>
  <c r="G350" i="49"/>
  <c r="I350" i="49"/>
  <c r="H350" i="49"/>
  <c r="BL459" i="49"/>
  <c r="BH459" i="49"/>
  <c r="BM38" i="49"/>
  <c r="BI38" i="49"/>
  <c r="AE15" i="51"/>
  <c r="K110" i="49"/>
  <c r="I72" i="33" s="1"/>
  <c r="H72" i="33"/>
  <c r="M110" i="49"/>
  <c r="K72" i="33" s="1"/>
  <c r="L110" i="49"/>
  <c r="J72" i="33" s="1"/>
  <c r="J111" i="49"/>
  <c r="H19" i="33" s="1"/>
  <c r="AJ389" i="49"/>
  <c r="AN389" i="49"/>
  <c r="C82" i="33"/>
  <c r="I25" i="51"/>
  <c r="E211" i="49"/>
  <c r="C29" i="33" s="1"/>
  <c r="AI298" i="49"/>
  <c r="AM298" i="49"/>
  <c r="AH49" i="49"/>
  <c r="AL49" i="49"/>
  <c r="AJ238" i="49"/>
  <c r="AN238" i="49"/>
  <c r="BA268" i="49"/>
  <c r="AW268" i="49"/>
  <c r="BC92" i="33"/>
  <c r="T200" i="51"/>
  <c r="AI168" i="49"/>
  <c r="AM168" i="49"/>
  <c r="AH318" i="49"/>
  <c r="AL318" i="49"/>
  <c r="AE20" i="51"/>
  <c r="L160" i="49"/>
  <c r="J77" i="33" s="1"/>
  <c r="K160" i="49"/>
  <c r="I77" i="33" s="1"/>
  <c r="M160" i="49"/>
  <c r="K77" i="33" s="1"/>
  <c r="H77" i="33"/>
  <c r="AW428" i="49"/>
  <c r="BA428" i="49"/>
  <c r="AW338" i="49"/>
  <c r="BA338" i="49"/>
  <c r="AL88" i="49"/>
  <c r="AH88" i="49"/>
  <c r="AC131" i="49"/>
  <c r="AD130" i="49"/>
  <c r="AK130" i="49"/>
  <c r="Z74" i="33" s="1"/>
  <c r="I72" i="51"/>
  <c r="AF130" i="49"/>
  <c r="AN130" i="49" s="1"/>
  <c r="AG130" i="49"/>
  <c r="AE130" i="49"/>
  <c r="BB481" i="49"/>
  <c r="T107" i="51"/>
  <c r="BC480" i="49"/>
  <c r="BJ480" i="49"/>
  <c r="BF480" i="49"/>
  <c r="BD480" i="49"/>
  <c r="BE480" i="49"/>
  <c r="I178" i="51"/>
  <c r="AO91" i="49"/>
  <c r="BA198" i="49"/>
  <c r="AW198" i="49"/>
  <c r="AO131" i="49"/>
  <c r="J182" i="51" s="1"/>
  <c r="BZ479" i="49"/>
  <c r="AU319" i="49"/>
  <c r="AQ220" i="49"/>
  <c r="BY218" i="49"/>
  <c r="BL298" i="49"/>
  <c r="AU279" i="49"/>
  <c r="AC461" i="49"/>
  <c r="J105" i="51" s="1"/>
  <c r="BB151" i="49"/>
  <c r="BJ151" i="49" s="1"/>
  <c r="AP23" i="33" s="1"/>
  <c r="BB76" i="33"/>
  <c r="BI498" i="49"/>
  <c r="BY388" i="49"/>
  <c r="AW348" i="49"/>
  <c r="AW298" i="49"/>
  <c r="BN331" i="49"/>
  <c r="BC41" i="33" s="1"/>
  <c r="BY29" i="49"/>
  <c r="BL118" i="49"/>
  <c r="AZ439" i="49"/>
  <c r="AG500" i="49"/>
  <c r="V111" i="33" s="1"/>
  <c r="BC250" i="49"/>
  <c r="BB70" i="33"/>
  <c r="BX419" i="49"/>
  <c r="BT419" i="49"/>
  <c r="BC85" i="33"/>
  <c r="BN241" i="49"/>
  <c r="BC32" i="33" s="1"/>
  <c r="AL98" i="49"/>
  <c r="AH98" i="49"/>
  <c r="BL189" i="49"/>
  <c r="BH189" i="49"/>
  <c r="BG9" i="49"/>
  <c r="BK9" i="49"/>
  <c r="BC83" i="33"/>
  <c r="T191" i="51"/>
  <c r="BN221" i="49"/>
  <c r="BK238" i="49"/>
  <c r="BG238" i="49"/>
  <c r="AY39" i="49"/>
  <c r="AU39" i="49"/>
  <c r="BT199" i="49"/>
  <c r="BX199" i="49"/>
  <c r="AC231" i="49"/>
  <c r="AK230" i="49"/>
  <c r="Z84" i="33" s="1"/>
  <c r="AE230" i="49"/>
  <c r="AM230" i="49" s="1"/>
  <c r="AB84" i="33" s="1"/>
  <c r="AF230" i="49"/>
  <c r="AD230" i="49"/>
  <c r="AL230" i="49" s="1"/>
  <c r="AA84" i="33" s="1"/>
  <c r="I82" i="51"/>
  <c r="AG230" i="49"/>
  <c r="V84" i="33" s="1"/>
  <c r="AY68" i="49"/>
  <c r="AU68" i="49"/>
  <c r="AM28" i="49"/>
  <c r="AI28" i="49"/>
  <c r="BV399" i="49"/>
  <c r="BZ399" i="49"/>
  <c r="BK488" i="49"/>
  <c r="BG488" i="49"/>
  <c r="AL48" i="49"/>
  <c r="AH48" i="49"/>
  <c r="AM328" i="49"/>
  <c r="AI328" i="49"/>
  <c r="BV258" i="49"/>
  <c r="BZ258" i="49"/>
  <c r="BI378" i="49"/>
  <c r="BM378" i="49"/>
  <c r="AC211" i="49"/>
  <c r="I80" i="51"/>
  <c r="AE210" i="49"/>
  <c r="AM210" i="49" s="1"/>
  <c r="AB82" i="33" s="1"/>
  <c r="AF210" i="49"/>
  <c r="AG210" i="49"/>
  <c r="V82" i="33" s="1"/>
  <c r="AL39" i="49"/>
  <c r="AH39" i="49"/>
  <c r="BZ218" i="49"/>
  <c r="BV218" i="49"/>
  <c r="AY399" i="49"/>
  <c r="AU399" i="49"/>
  <c r="BV249" i="49"/>
  <c r="BZ249" i="49"/>
  <c r="T83" i="51"/>
  <c r="BJ240" i="49"/>
  <c r="AP85" i="33" s="1"/>
  <c r="BF240" i="49"/>
  <c r="AL85" i="33" s="1"/>
  <c r="BE240" i="49"/>
  <c r="BI240" i="49" s="1"/>
  <c r="AO85" i="33" s="1"/>
  <c r="BD240" i="49"/>
  <c r="BH240" i="49" s="1"/>
  <c r="AN85" i="33" s="1"/>
  <c r="BC240" i="49"/>
  <c r="BB68" i="33"/>
  <c r="I176" i="51"/>
  <c r="BT188" i="49"/>
  <c r="BX188" i="49"/>
  <c r="BT409" i="49"/>
  <c r="BX409" i="49"/>
  <c r="BB85" i="33"/>
  <c r="I193" i="51"/>
  <c r="AO241" i="49"/>
  <c r="BB32" i="33" s="1"/>
  <c r="AN109" i="49"/>
  <c r="AJ109" i="49"/>
  <c r="AV349" i="49"/>
  <c r="AZ349" i="49"/>
  <c r="I32" i="51"/>
  <c r="C89" i="33"/>
  <c r="E281" i="49"/>
  <c r="J32" i="51" s="1"/>
  <c r="AI369" i="49"/>
  <c r="AM369" i="49"/>
  <c r="AI388" i="49"/>
  <c r="AM388" i="49"/>
  <c r="T25" i="51"/>
  <c r="G210" i="49"/>
  <c r="E82" i="33" s="1"/>
  <c r="I210" i="49"/>
  <c r="G82" i="33" s="1"/>
  <c r="F211" i="49"/>
  <c r="H210" i="49"/>
  <c r="F82" i="33" s="1"/>
  <c r="D82" i="33"/>
  <c r="AE200" i="51"/>
  <c r="CA311" i="49"/>
  <c r="BD39" i="33" s="1"/>
  <c r="BD92" i="33"/>
  <c r="BT149" i="49"/>
  <c r="BX149" i="49"/>
  <c r="BL468" i="49"/>
  <c r="BH468" i="49"/>
  <c r="T97" i="51"/>
  <c r="BJ380" i="49"/>
  <c r="AP99" i="33" s="1"/>
  <c r="BF380" i="49"/>
  <c r="AL99" i="33" s="1"/>
  <c r="BE380" i="49"/>
  <c r="BM380" i="49" s="1"/>
  <c r="BC380" i="49"/>
  <c r="BD380" i="49"/>
  <c r="BB381" i="49"/>
  <c r="BF381" i="49" s="1"/>
  <c r="AL46" i="33" s="1"/>
  <c r="AJ38" i="49"/>
  <c r="AN38" i="49"/>
  <c r="BA188" i="49"/>
  <c r="AW188" i="49"/>
  <c r="AJ128" i="49"/>
  <c r="AN128" i="49"/>
  <c r="BM129" i="49"/>
  <c r="BI129" i="49"/>
  <c r="BO101" i="49"/>
  <c r="AE69" i="51"/>
  <c r="BP100" i="49"/>
  <c r="BS100" i="49"/>
  <c r="BW100" i="49"/>
  <c r="BR100" i="49"/>
  <c r="AP101" i="49"/>
  <c r="AE124" i="51"/>
  <c r="AS100" i="49"/>
  <c r="BA100" i="49" s="1"/>
  <c r="AK71" i="33" s="1"/>
  <c r="AQ100" i="49"/>
  <c r="AY100" i="49" s="1"/>
  <c r="AI71" i="33" s="1"/>
  <c r="AT100" i="49"/>
  <c r="AD71" i="33" s="1"/>
  <c r="AR100" i="49"/>
  <c r="AX100" i="49"/>
  <c r="AH71" i="33" s="1"/>
  <c r="BC100" i="33"/>
  <c r="BA439" i="49"/>
  <c r="AW439" i="49"/>
  <c r="T85" i="51"/>
  <c r="BC260" i="49"/>
  <c r="BJ260" i="49"/>
  <c r="BE260" i="49"/>
  <c r="BI260" i="49" s="1"/>
  <c r="AO87" i="33" s="1"/>
  <c r="BD260" i="49"/>
  <c r="BB261" i="49"/>
  <c r="BF261" i="49" s="1"/>
  <c r="BI299" i="49"/>
  <c r="BM299" i="49"/>
  <c r="AL178" i="49"/>
  <c r="AH178" i="49"/>
  <c r="BO111" i="49"/>
  <c r="BW110" i="49"/>
  <c r="AX72" i="33" s="1"/>
  <c r="AE70" i="51"/>
  <c r="BS110" i="49"/>
  <c r="AT72" i="33" s="1"/>
  <c r="BQ110" i="49"/>
  <c r="BP110" i="49"/>
  <c r="BR110" i="49"/>
  <c r="BZ110" i="49" s="1"/>
  <c r="BA72" i="33" s="1"/>
  <c r="BB51" i="49"/>
  <c r="BF50" i="49"/>
  <c r="AL66" i="33" s="1"/>
  <c r="BD50" i="49"/>
  <c r="BL50" i="49" s="1"/>
  <c r="AR66" i="33" s="1"/>
  <c r="BC50" i="49"/>
  <c r="BG50" i="49" s="1"/>
  <c r="AM66" i="33" s="1"/>
  <c r="BJ50" i="49"/>
  <c r="T64" i="51"/>
  <c r="T18" i="51"/>
  <c r="I140" i="49"/>
  <c r="G75" i="33" s="1"/>
  <c r="F141" i="49"/>
  <c r="G141" i="49" s="1"/>
  <c r="E22" i="33" s="1"/>
  <c r="D75" i="33"/>
  <c r="G140" i="49"/>
  <c r="E75" i="33" s="1"/>
  <c r="H140" i="49"/>
  <c r="F75" i="33" s="1"/>
  <c r="AC21" i="49"/>
  <c r="AE20" i="49"/>
  <c r="AM20" i="49" s="1"/>
  <c r="AB63" i="33" s="1"/>
  <c r="AG20" i="49"/>
  <c r="V63" i="33" s="1"/>
  <c r="AF20" i="49"/>
  <c r="AN20" i="49" s="1"/>
  <c r="AC63" i="33" s="1"/>
  <c r="AD20" i="49"/>
  <c r="AK20" i="49"/>
  <c r="I61" i="51"/>
  <c r="BM329" i="49"/>
  <c r="BI329" i="49"/>
  <c r="BU168" i="49"/>
  <c r="BY168" i="49"/>
  <c r="BT368" i="49"/>
  <c r="BX368" i="49"/>
  <c r="BD74" i="33"/>
  <c r="AE182" i="51"/>
  <c r="CA131" i="49"/>
  <c r="BD21" i="33" s="1"/>
  <c r="BB141" i="49"/>
  <c r="BC140" i="49"/>
  <c r="BE140" i="49"/>
  <c r="BJ140" i="49"/>
  <c r="AP75" i="33" s="1"/>
  <c r="T73" i="51"/>
  <c r="BF140" i="49"/>
  <c r="AL75" i="33" s="1"/>
  <c r="AM458" i="49"/>
  <c r="AI458" i="49"/>
  <c r="BY458" i="49"/>
  <c r="BU458" i="49"/>
  <c r="T194" i="51"/>
  <c r="BN251" i="49"/>
  <c r="BC33" i="33" s="1"/>
  <c r="AH128" i="49"/>
  <c r="AL128" i="49"/>
  <c r="AJ19" i="49"/>
  <c r="AN19" i="49"/>
  <c r="C77" i="33"/>
  <c r="BL169" i="49"/>
  <c r="AZ469" i="49"/>
  <c r="BB91" i="49"/>
  <c r="BF90" i="49"/>
  <c r="AL70" i="33" s="1"/>
  <c r="BE90" i="49"/>
  <c r="BD90" i="49"/>
  <c r="BL90" i="49" s="1"/>
  <c r="AR70" i="33" s="1"/>
  <c r="BC90" i="49"/>
  <c r="BK90" i="49" s="1"/>
  <c r="AQ70" i="33" s="1"/>
  <c r="AI178" i="49"/>
  <c r="AM178" i="49"/>
  <c r="BU298" i="49"/>
  <c r="BY298" i="49"/>
  <c r="T70" i="51"/>
  <c r="BD110" i="49"/>
  <c r="BC110" i="49"/>
  <c r="BG110" i="49" s="1"/>
  <c r="BE110" i="49"/>
  <c r="BF110" i="49"/>
  <c r="AL72" i="33" s="1"/>
  <c r="BJ110" i="49"/>
  <c r="AP72" i="33" s="1"/>
  <c r="BV439" i="49"/>
  <c r="BZ439" i="49"/>
  <c r="BQ450" i="49"/>
  <c r="BR450" i="49"/>
  <c r="BS450" i="49"/>
  <c r="BW450" i="49"/>
  <c r="AX106" i="33" s="1"/>
  <c r="BP450" i="49"/>
  <c r="BX450" i="49" s="1"/>
  <c r="BO451" i="49"/>
  <c r="BR451" i="49" s="1"/>
  <c r="BM159" i="49"/>
  <c r="BI159" i="49"/>
  <c r="AH338" i="49"/>
  <c r="AL338" i="49"/>
  <c r="AU238" i="49"/>
  <c r="AY238" i="49"/>
  <c r="E451" i="49"/>
  <c r="I49" i="51"/>
  <c r="C106" i="33"/>
  <c r="BX438" i="49"/>
  <c r="BT438" i="49"/>
  <c r="BV398" i="49"/>
  <c r="BZ398" i="49"/>
  <c r="AH168" i="49"/>
  <c r="AL168" i="49"/>
  <c r="I202" i="51"/>
  <c r="AO331" i="49"/>
  <c r="BB41" i="33" s="1"/>
  <c r="BB94" i="33"/>
  <c r="BZ159" i="49"/>
  <c r="BV159" i="49"/>
  <c r="BT88" i="49"/>
  <c r="BX88" i="49"/>
  <c r="AM128" i="49"/>
  <c r="AI128" i="49"/>
  <c r="AY79" i="49"/>
  <c r="AU79" i="49"/>
  <c r="AE22" i="51"/>
  <c r="K180" i="49"/>
  <c r="I79" i="33" s="1"/>
  <c r="J181" i="49"/>
  <c r="M180" i="49"/>
  <c r="K79" i="33" s="1"/>
  <c r="H79" i="33"/>
  <c r="T219" i="51"/>
  <c r="BC111" i="33"/>
  <c r="BB74" i="33"/>
  <c r="J91" i="49"/>
  <c r="K91" i="49" s="1"/>
  <c r="I17" i="33" s="1"/>
  <c r="AJ288" i="49"/>
  <c r="AP11" i="49"/>
  <c r="AR10" i="49"/>
  <c r="AZ10" i="49" s="1"/>
  <c r="AJ62" i="33" s="1"/>
  <c r="AQ10" i="49"/>
  <c r="AS10" i="49"/>
  <c r="BA10" i="49" s="1"/>
  <c r="AX10" i="49"/>
  <c r="AH62" i="33" s="1"/>
  <c r="BK49" i="49"/>
  <c r="BG49" i="49"/>
  <c r="AY348" i="49"/>
  <c r="AU348" i="49"/>
  <c r="T28" i="51"/>
  <c r="H240" i="49"/>
  <c r="F85" i="33" s="1"/>
  <c r="F241" i="49"/>
  <c r="D32" i="33" s="1"/>
  <c r="G240" i="49"/>
  <c r="I240" i="49"/>
  <c r="G85" i="33" s="1"/>
  <c r="BM469" i="49"/>
  <c r="BI469" i="49"/>
  <c r="T17" i="51"/>
  <c r="H130" i="49"/>
  <c r="F74" i="33" s="1"/>
  <c r="G130" i="49"/>
  <c r="E74" i="33" s="1"/>
  <c r="F131" i="49"/>
  <c r="H131" i="49" s="1"/>
  <c r="F21" i="33" s="1"/>
  <c r="I130" i="49"/>
  <c r="G74" i="33" s="1"/>
  <c r="D74" i="33"/>
  <c r="T96" i="51"/>
  <c r="BE370" i="49"/>
  <c r="BI370" i="49" s="1"/>
  <c r="BD370" i="49"/>
  <c r="BL370" i="49" s="1"/>
  <c r="BJ370" i="49"/>
  <c r="AP98" i="33" s="1"/>
  <c r="BF370" i="49"/>
  <c r="AL98" i="33" s="1"/>
  <c r="BC370" i="49"/>
  <c r="BK370" i="49" s="1"/>
  <c r="BB371" i="49"/>
  <c r="BJ460" i="49"/>
  <c r="AP107" i="33" s="1"/>
  <c r="T105" i="51"/>
  <c r="BC460" i="49"/>
  <c r="BE460" i="49"/>
  <c r="BF460" i="49"/>
  <c r="BD460" i="49"/>
  <c r="BM79" i="49"/>
  <c r="BI79" i="49"/>
  <c r="AV238" i="49"/>
  <c r="AZ238" i="49"/>
  <c r="BL338" i="49"/>
  <c r="BH338" i="49"/>
  <c r="BI78" i="49"/>
  <c r="BM78" i="49"/>
  <c r="T209" i="51"/>
  <c r="BN401" i="49"/>
  <c r="U209" i="51" s="1"/>
  <c r="BC101" i="33"/>
  <c r="AW488" i="49"/>
  <c r="BA488" i="49"/>
  <c r="AL9" i="49"/>
  <c r="AH9" i="49"/>
  <c r="BI188" i="49"/>
  <c r="BM188" i="49"/>
  <c r="AL28" i="49"/>
  <c r="AH28" i="49"/>
  <c r="AN249" i="49"/>
  <c r="AJ249" i="49"/>
  <c r="BG448" i="49"/>
  <c r="BK448" i="49"/>
  <c r="AZ259" i="49"/>
  <c r="AV259" i="49"/>
  <c r="BL149" i="49"/>
  <c r="BH149" i="49"/>
  <c r="AJ89" i="49"/>
  <c r="AN89" i="49"/>
  <c r="BM389" i="49"/>
  <c r="BI389" i="49"/>
  <c r="BQ460" i="49"/>
  <c r="AE105" i="51"/>
  <c r="BO461" i="49"/>
  <c r="BQ461" i="49" s="1"/>
  <c r="BP460" i="49"/>
  <c r="BS460" i="49"/>
  <c r="AT107" i="33" s="1"/>
  <c r="AV158" i="49"/>
  <c r="AZ158" i="49"/>
  <c r="C94" i="33"/>
  <c r="I37" i="51"/>
  <c r="E331" i="49"/>
  <c r="C41" i="33" s="1"/>
  <c r="AM258" i="49"/>
  <c r="AI258" i="49"/>
  <c r="BO271" i="49"/>
  <c r="BR270" i="49"/>
  <c r="BQ270" i="49"/>
  <c r="BP270" i="49"/>
  <c r="BW270" i="49"/>
  <c r="BS270" i="49"/>
  <c r="T51" i="51"/>
  <c r="G470" i="49"/>
  <c r="E108" i="33" s="1"/>
  <c r="I470" i="49"/>
  <c r="G108" i="33" s="1"/>
  <c r="H470" i="49"/>
  <c r="F108" i="33" s="1"/>
  <c r="D108" i="33"/>
  <c r="AP121" i="49"/>
  <c r="AS121" i="49" s="1"/>
  <c r="BA121" i="49" s="1"/>
  <c r="AK20" i="33" s="1"/>
  <c r="BL248" i="49"/>
  <c r="AV458" i="49"/>
  <c r="AH478" i="49"/>
  <c r="AN469" i="49"/>
  <c r="AJ369" i="49"/>
  <c r="BU108" i="49"/>
  <c r="F121" i="49"/>
  <c r="D20" i="33" s="1"/>
  <c r="AZ198" i="49"/>
  <c r="BV149" i="49"/>
  <c r="AZ278" i="49"/>
  <c r="BA119" i="49"/>
  <c r="BN311" i="49"/>
  <c r="BC39" i="33" s="1"/>
  <c r="BN501" i="49"/>
  <c r="BC58" i="33" s="1"/>
  <c r="AH389" i="49"/>
  <c r="BK119" i="49"/>
  <c r="AN299" i="49"/>
  <c r="BU289" i="49"/>
  <c r="AJ438" i="49"/>
  <c r="AY278" i="49"/>
  <c r="BJ150" i="49"/>
  <c r="AP76" i="33" s="1"/>
  <c r="M440" i="49"/>
  <c r="K105" i="33" s="1"/>
  <c r="BE50" i="49"/>
  <c r="BI50" i="49" s="1"/>
  <c r="AO66" i="33" s="1"/>
  <c r="BL219" i="49"/>
  <c r="BH219" i="49"/>
  <c r="AZ8" i="49"/>
  <c r="AV8" i="49"/>
  <c r="BA228" i="49"/>
  <c r="AW228" i="49"/>
  <c r="AY359" i="49"/>
  <c r="AU359" i="49"/>
  <c r="AC281" i="49"/>
  <c r="AE280" i="49"/>
  <c r="AD280" i="49"/>
  <c r="AG280" i="49"/>
  <c r="V89" i="33" s="1"/>
  <c r="I87" i="51"/>
  <c r="AK280" i="49"/>
  <c r="Z89" i="33" s="1"/>
  <c r="AY429" i="49"/>
  <c r="AU429" i="49"/>
  <c r="AO451" i="49"/>
  <c r="BB106" i="33"/>
  <c r="I214" i="51"/>
  <c r="AE158" i="51"/>
  <c r="AT440" i="49"/>
  <c r="AD105" i="33" s="1"/>
  <c r="AR440" i="49"/>
  <c r="AQ440" i="49"/>
  <c r="AS440" i="49"/>
  <c r="AX440" i="49"/>
  <c r="AH105" i="33" s="1"/>
  <c r="T15" i="51"/>
  <c r="G110" i="49"/>
  <c r="I110" i="49"/>
  <c r="H110" i="49"/>
  <c r="AY308" i="49"/>
  <c r="AU308" i="49"/>
  <c r="BG468" i="49"/>
  <c r="BK468" i="49"/>
  <c r="I29" i="51"/>
  <c r="E251" i="49"/>
  <c r="BL208" i="49"/>
  <c r="BH208" i="49"/>
  <c r="T103" i="51"/>
  <c r="BC440" i="49"/>
  <c r="BE440" i="49"/>
  <c r="BD440" i="49"/>
  <c r="BF440" i="49"/>
  <c r="BJ440" i="49"/>
  <c r="BB441" i="49"/>
  <c r="BD441" i="49" s="1"/>
  <c r="BA208" i="49"/>
  <c r="AW208" i="49"/>
  <c r="BH269" i="49"/>
  <c r="BL269" i="49"/>
  <c r="BT328" i="49"/>
  <c r="BX328" i="49"/>
  <c r="AZ138" i="49"/>
  <c r="AV138" i="49"/>
  <c r="AJ429" i="49"/>
  <c r="AN429" i="49"/>
  <c r="BU418" i="49"/>
  <c r="BY418" i="49"/>
  <c r="BU8" i="49"/>
  <c r="BY8" i="49"/>
  <c r="BA318" i="49"/>
  <c r="AW318" i="49"/>
  <c r="AE52" i="51"/>
  <c r="L480" i="49"/>
  <c r="J109" i="33" s="1"/>
  <c r="M480" i="49"/>
  <c r="K480" i="49"/>
  <c r="I109" i="33" s="1"/>
  <c r="AL309" i="49"/>
  <c r="AH309" i="49"/>
  <c r="I66" i="51"/>
  <c r="AE70" i="49"/>
  <c r="AI70" i="49" s="1"/>
  <c r="X68" i="33" s="1"/>
  <c r="AG70" i="49"/>
  <c r="V68" i="33" s="1"/>
  <c r="AC71" i="49"/>
  <c r="J66" i="51" s="1"/>
  <c r="AF70" i="49"/>
  <c r="AD70" i="49"/>
  <c r="AK70" i="49"/>
  <c r="Z68" i="33" s="1"/>
  <c r="BY479" i="49"/>
  <c r="BU479" i="49"/>
  <c r="BH358" i="49"/>
  <c r="BL358" i="49"/>
  <c r="D94" i="33"/>
  <c r="G330" i="49"/>
  <c r="I330" i="49"/>
  <c r="H330" i="49"/>
  <c r="T37" i="51"/>
  <c r="F331" i="49"/>
  <c r="BY69" i="49"/>
  <c r="BU69" i="49"/>
  <c r="BU239" i="49"/>
  <c r="BY239" i="49"/>
  <c r="BG139" i="49"/>
  <c r="BK139" i="49"/>
  <c r="I174" i="51"/>
  <c r="AO51" i="49"/>
  <c r="BB13" i="33" s="1"/>
  <c r="BX198" i="49"/>
  <c r="BT198" i="49"/>
  <c r="AN279" i="49"/>
  <c r="BD85" i="33"/>
  <c r="BT218" i="49"/>
  <c r="AE63" i="51"/>
  <c r="BS40" i="49"/>
  <c r="AT65" i="33" s="1"/>
  <c r="BP40" i="49"/>
  <c r="BW40" i="49"/>
  <c r="BQ40" i="49"/>
  <c r="BT48" i="49"/>
  <c r="BX48" i="49"/>
  <c r="BI428" i="49"/>
  <c r="BM428" i="49"/>
  <c r="AE24" i="51"/>
  <c r="J201" i="49"/>
  <c r="M200" i="49"/>
  <c r="K81" i="33" s="1"/>
  <c r="L200" i="49"/>
  <c r="J81" i="33" s="1"/>
  <c r="AV178" i="49"/>
  <c r="AZ178" i="49"/>
  <c r="BZ448" i="49"/>
  <c r="BV448" i="49"/>
  <c r="BL458" i="49"/>
  <c r="BH458" i="49"/>
  <c r="BA329" i="49"/>
  <c r="AW329" i="49"/>
  <c r="BI199" i="49"/>
  <c r="BM199" i="49"/>
  <c r="BI249" i="49"/>
  <c r="BM249" i="49"/>
  <c r="AM239" i="49"/>
  <c r="AI239" i="49"/>
  <c r="BT378" i="49"/>
  <c r="BX378" i="49"/>
  <c r="AE99" i="51"/>
  <c r="BW400" i="49"/>
  <c r="AX101" i="33" s="1"/>
  <c r="BR400" i="49"/>
  <c r="BQ400" i="49"/>
  <c r="BU400" i="49" s="1"/>
  <c r="AV101" i="33" s="1"/>
  <c r="BS400" i="49"/>
  <c r="AT101" i="33" s="1"/>
  <c r="BP400" i="49"/>
  <c r="BX400" i="49" s="1"/>
  <c r="AY101" i="33" s="1"/>
  <c r="T49" i="51"/>
  <c r="I450" i="49"/>
  <c r="G106" i="33" s="1"/>
  <c r="G450" i="49"/>
  <c r="E106" i="33" s="1"/>
  <c r="H450" i="49"/>
  <c r="F451" i="49"/>
  <c r="D53" i="33" s="1"/>
  <c r="AI489" i="49"/>
  <c r="AM489" i="49"/>
  <c r="AI79" i="49"/>
  <c r="AM79" i="49"/>
  <c r="BI478" i="49"/>
  <c r="BM478" i="49"/>
  <c r="I217" i="51"/>
  <c r="AO481" i="49"/>
  <c r="BB56" i="33" s="1"/>
  <c r="BB109" i="33"/>
  <c r="I189" i="51"/>
  <c r="AO201" i="49"/>
  <c r="BB28" i="33" s="1"/>
  <c r="BB81" i="33"/>
  <c r="BY148" i="49"/>
  <c r="BU148" i="49"/>
  <c r="AH348" i="49"/>
  <c r="BA448" i="49"/>
  <c r="AI149" i="49"/>
  <c r="AM149" i="49"/>
  <c r="BG299" i="49"/>
  <c r="BK299" i="49"/>
  <c r="BX58" i="49"/>
  <c r="BT58" i="49"/>
  <c r="BS10" i="49"/>
  <c r="AT62" i="33" s="1"/>
  <c r="AE60" i="51"/>
  <c r="BP10" i="49"/>
  <c r="BX10" i="49" s="1"/>
  <c r="BO11" i="49"/>
  <c r="BS11" i="49" s="1"/>
  <c r="BR10" i="49"/>
  <c r="BZ10" i="49" s="1"/>
  <c r="BW10" i="49"/>
  <c r="AU318" i="49"/>
  <c r="AY318" i="49"/>
  <c r="I98" i="51"/>
  <c r="AG390" i="49"/>
  <c r="V100" i="33" s="1"/>
  <c r="AF390" i="49"/>
  <c r="AN390" i="49" s="1"/>
  <c r="AC100" i="33" s="1"/>
  <c r="AE390" i="49"/>
  <c r="AM390" i="49" s="1"/>
  <c r="AB100" i="33" s="1"/>
  <c r="AD390" i="49"/>
  <c r="AC391" i="49"/>
  <c r="AE391" i="49" s="1"/>
  <c r="AM391" i="49" s="1"/>
  <c r="AN298" i="49"/>
  <c r="AJ298" i="49"/>
  <c r="I44" i="51"/>
  <c r="C101" i="33"/>
  <c r="I94" i="51"/>
  <c r="AK350" i="49"/>
  <c r="Z96" i="33" s="1"/>
  <c r="AF350" i="49"/>
  <c r="AN350" i="49" s="1"/>
  <c r="AC96" i="33" s="1"/>
  <c r="AG350" i="49"/>
  <c r="V96" i="33" s="1"/>
  <c r="AD350" i="49"/>
  <c r="AH350" i="49" s="1"/>
  <c r="W96" i="33" s="1"/>
  <c r="AE350" i="49"/>
  <c r="AI350" i="49" s="1"/>
  <c r="X96" i="33" s="1"/>
  <c r="AC351" i="49"/>
  <c r="AD351" i="49" s="1"/>
  <c r="AL351" i="49" s="1"/>
  <c r="AA43" i="33" s="1"/>
  <c r="T177" i="51"/>
  <c r="BC69" i="33"/>
  <c r="AC61" i="49"/>
  <c r="I65" i="51"/>
  <c r="AE60" i="49"/>
  <c r="AK60" i="49"/>
  <c r="Z67" i="33" s="1"/>
  <c r="AG60" i="49"/>
  <c r="V67" i="33" s="1"/>
  <c r="AD60" i="49"/>
  <c r="AF60" i="49"/>
  <c r="AN60" i="49" s="1"/>
  <c r="BU109" i="49"/>
  <c r="BY109" i="49"/>
  <c r="AY188" i="49"/>
  <c r="AU188" i="49"/>
  <c r="AL349" i="49"/>
  <c r="AH349" i="49"/>
  <c r="AE38" i="51"/>
  <c r="K340" i="49"/>
  <c r="L340" i="49"/>
  <c r="M340" i="49"/>
  <c r="K95" i="33" s="1"/>
  <c r="H95" i="33"/>
  <c r="BU259" i="49"/>
  <c r="BY259" i="49"/>
  <c r="BU328" i="49"/>
  <c r="H109" i="33"/>
  <c r="AE104" i="51"/>
  <c r="I14" i="51"/>
  <c r="C71" i="33"/>
  <c r="T71" i="51"/>
  <c r="BE120" i="49"/>
  <c r="BJ120" i="49"/>
  <c r="AP73" i="33" s="1"/>
  <c r="BB121" i="49"/>
  <c r="BF121" i="49" s="1"/>
  <c r="AL20" i="33" s="1"/>
  <c r="BC120" i="49"/>
  <c r="BD120" i="49"/>
  <c r="BL120" i="49" s="1"/>
  <c r="AR73" i="33" s="1"/>
  <c r="BK159" i="49"/>
  <c r="BG159" i="49"/>
  <c r="C83" i="33"/>
  <c r="E221" i="49"/>
  <c r="C30" i="33" s="1"/>
  <c r="I26" i="51"/>
  <c r="AV288" i="49"/>
  <c r="AZ288" i="49"/>
  <c r="AM288" i="49"/>
  <c r="AI288" i="49"/>
  <c r="BG179" i="49"/>
  <c r="BK179" i="49"/>
  <c r="BA108" i="49"/>
  <c r="AW108" i="49"/>
  <c r="AO271" i="49"/>
  <c r="I196" i="51"/>
  <c r="BB88" i="33"/>
  <c r="BZ429" i="49"/>
  <c r="BV429" i="49"/>
  <c r="BA269" i="49"/>
  <c r="AW269" i="49"/>
  <c r="I36" i="51"/>
  <c r="E321" i="49"/>
  <c r="C93" i="33"/>
  <c r="AC41" i="49"/>
  <c r="AG40" i="49"/>
  <c r="V65" i="33" s="1"/>
  <c r="AD40" i="49"/>
  <c r="AH40" i="49" s="1"/>
  <c r="W65" i="33" s="1"/>
  <c r="I63" i="51"/>
  <c r="AE40" i="49"/>
  <c r="AK40" i="49"/>
  <c r="I24" i="51"/>
  <c r="C81" i="33"/>
  <c r="E201" i="49"/>
  <c r="C28" i="33" s="1"/>
  <c r="BZ148" i="49"/>
  <c r="BV148" i="49"/>
  <c r="AE197" i="51"/>
  <c r="CA281" i="49"/>
  <c r="BD36" i="33" s="1"/>
  <c r="BD89" i="33"/>
  <c r="AZ119" i="49"/>
  <c r="AU139" i="49"/>
  <c r="BX208" i="49"/>
  <c r="BN71" i="49"/>
  <c r="U176" i="51" s="1"/>
  <c r="AH58" i="49"/>
  <c r="BI429" i="49"/>
  <c r="AU228" i="49"/>
  <c r="AH69" i="49"/>
  <c r="AY179" i="49"/>
  <c r="AL259" i="49"/>
  <c r="J481" i="49"/>
  <c r="L481" i="49" s="1"/>
  <c r="J56" i="33" s="1"/>
  <c r="BN81" i="49"/>
  <c r="BC16" i="33" s="1"/>
  <c r="CA381" i="49"/>
  <c r="BD46" i="33" s="1"/>
  <c r="AM378" i="49"/>
  <c r="BD98" i="33"/>
  <c r="BA88" i="49"/>
  <c r="AQ90" i="49"/>
  <c r="BD150" i="49"/>
  <c r="AD210" i="49"/>
  <c r="AF136" i="51"/>
  <c r="AG136" i="51" s="1"/>
  <c r="BL258" i="49"/>
  <c r="BH258" i="49"/>
  <c r="AH149" i="49"/>
  <c r="AL149" i="49"/>
  <c r="I75" i="51"/>
  <c r="AG160" i="49"/>
  <c r="AF160" i="49"/>
  <c r="AK160" i="49"/>
  <c r="Z77" i="33" s="1"/>
  <c r="AC161" i="49"/>
  <c r="J75" i="51" s="1"/>
  <c r="AE160" i="49"/>
  <c r="BL279" i="49"/>
  <c r="BH279" i="49"/>
  <c r="BU48" i="49"/>
  <c r="BY48" i="49"/>
  <c r="BG108" i="49"/>
  <c r="BK108" i="49"/>
  <c r="AM429" i="49"/>
  <c r="AI429" i="49"/>
  <c r="AW258" i="49"/>
  <c r="BA258" i="49"/>
  <c r="AE219" i="51"/>
  <c r="CA501" i="49"/>
  <c r="AF219" i="51" s="1"/>
  <c r="AG219" i="51" s="1"/>
  <c r="I70" i="51"/>
  <c r="AD110" i="49"/>
  <c r="AL110" i="49" s="1"/>
  <c r="AA72" i="33" s="1"/>
  <c r="AF110" i="49"/>
  <c r="AG110" i="49"/>
  <c r="V72" i="33" s="1"/>
  <c r="AK110" i="49"/>
  <c r="Z72" i="33" s="1"/>
  <c r="AC111" i="49"/>
  <c r="I198" i="51"/>
  <c r="BB90" i="33"/>
  <c r="AO291" i="49"/>
  <c r="BB37" i="33" s="1"/>
  <c r="T214" i="51"/>
  <c r="BN451" i="49"/>
  <c r="BC53" i="33" s="1"/>
  <c r="BC106" i="33"/>
  <c r="AJ448" i="49"/>
  <c r="AN448" i="49"/>
  <c r="AI118" i="49"/>
  <c r="AM118" i="49"/>
  <c r="AL119" i="49"/>
  <c r="AH119" i="49"/>
  <c r="BH418" i="49"/>
  <c r="BL418" i="49"/>
  <c r="BG358" i="49"/>
  <c r="BK358" i="49"/>
  <c r="AW169" i="49"/>
  <c r="BA169" i="49"/>
  <c r="AH79" i="49"/>
  <c r="AL79" i="49"/>
  <c r="AE187" i="51"/>
  <c r="CA181" i="49"/>
  <c r="BD26" i="33" s="1"/>
  <c r="AO401" i="49"/>
  <c r="I209" i="51"/>
  <c r="I52" i="51"/>
  <c r="E481" i="49"/>
  <c r="C56" i="33" s="1"/>
  <c r="C109" i="33"/>
  <c r="BT349" i="49"/>
  <c r="BX349" i="49"/>
  <c r="AV79" i="49"/>
  <c r="AZ79" i="49"/>
  <c r="BL39" i="49"/>
  <c r="BH39" i="49"/>
  <c r="BK218" i="49"/>
  <c r="BG218" i="49"/>
  <c r="BZ89" i="49"/>
  <c r="BV89" i="49"/>
  <c r="BX379" i="49"/>
  <c r="BT379" i="49"/>
  <c r="BO251" i="49"/>
  <c r="BW250" i="49"/>
  <c r="BS250" i="49"/>
  <c r="AT86" i="33" s="1"/>
  <c r="AE84" i="51"/>
  <c r="BR250" i="49"/>
  <c r="BZ250" i="49" s="1"/>
  <c r="BA86" i="33" s="1"/>
  <c r="BQ250" i="49"/>
  <c r="BP250" i="49"/>
  <c r="AM449" i="49"/>
  <c r="AI449" i="49"/>
  <c r="BZ58" i="49"/>
  <c r="BV58" i="49"/>
  <c r="AN259" i="49"/>
  <c r="AJ259" i="49"/>
  <c r="BH339" i="49"/>
  <c r="BL339" i="49"/>
  <c r="AE129" i="51"/>
  <c r="AX150" i="49"/>
  <c r="AT150" i="49"/>
  <c r="AD76" i="33" s="1"/>
  <c r="AS150" i="49"/>
  <c r="AQ150" i="49"/>
  <c r="AR150" i="49"/>
  <c r="AP151" i="49"/>
  <c r="AF129" i="51" s="1"/>
  <c r="AG129" i="51" s="1"/>
  <c r="BG419" i="49"/>
  <c r="BK419" i="49"/>
  <c r="BG8" i="49"/>
  <c r="BK8" i="49"/>
  <c r="AU448" i="49"/>
  <c r="AY448" i="49"/>
  <c r="BI398" i="49"/>
  <c r="BM398" i="49"/>
  <c r="BU369" i="49"/>
  <c r="BY369" i="49"/>
  <c r="T186" i="51"/>
  <c r="BC78" i="33"/>
  <c r="BN171" i="49"/>
  <c r="BC25" i="33" s="1"/>
  <c r="BU378" i="49"/>
  <c r="BY378" i="49"/>
  <c r="AE203" i="51"/>
  <c r="CA341" i="49"/>
  <c r="BD42" i="33" s="1"/>
  <c r="BU398" i="49"/>
  <c r="BY398" i="49"/>
  <c r="AE45" i="51"/>
  <c r="K410" i="49"/>
  <c r="I102" i="33" s="1"/>
  <c r="L410" i="49"/>
  <c r="J102" i="33" s="1"/>
  <c r="M410" i="49"/>
  <c r="K102" i="33" s="1"/>
  <c r="AE33" i="51"/>
  <c r="M290" i="49"/>
  <c r="L290" i="49"/>
  <c r="J90" i="33" s="1"/>
  <c r="H90" i="33"/>
  <c r="BI149" i="49"/>
  <c r="BM149" i="49"/>
  <c r="AO431" i="49"/>
  <c r="I212" i="51"/>
  <c r="BI248" i="49"/>
  <c r="BM248" i="49"/>
  <c r="AL479" i="49"/>
  <c r="AH479" i="49"/>
  <c r="BK439" i="49"/>
  <c r="BG439" i="49"/>
  <c r="AI229" i="49"/>
  <c r="AM229" i="49"/>
  <c r="AE48" i="51"/>
  <c r="K440" i="49"/>
  <c r="H105" i="33"/>
  <c r="AN149" i="49"/>
  <c r="AJ149" i="49"/>
  <c r="AE54" i="51"/>
  <c r="M500" i="49"/>
  <c r="K111" i="33" s="1"/>
  <c r="L500" i="49"/>
  <c r="J111" i="33" s="1"/>
  <c r="J501" i="49"/>
  <c r="H58" i="33" s="1"/>
  <c r="H111" i="33"/>
  <c r="K500" i="49"/>
  <c r="AE108" i="51"/>
  <c r="BP490" i="49"/>
  <c r="BS490" i="49"/>
  <c r="BQ490" i="49"/>
  <c r="BW490" i="49"/>
  <c r="AX110" i="33" s="1"/>
  <c r="T6" i="51"/>
  <c r="I20" i="49"/>
  <c r="G63" i="33" s="1"/>
  <c r="H20" i="49"/>
  <c r="F63" i="33" s="1"/>
  <c r="G20" i="49"/>
  <c r="E63" i="33" s="1"/>
  <c r="F21" i="49"/>
  <c r="G21" i="49" s="1"/>
  <c r="E10" i="33" s="1"/>
  <c r="BA48" i="49"/>
  <c r="AW48" i="49"/>
  <c r="BM418" i="49"/>
  <c r="BI418" i="49"/>
  <c r="AY259" i="49"/>
  <c r="AU259" i="49"/>
  <c r="BY149" i="49"/>
  <c r="BU149" i="49"/>
  <c r="T89" i="51"/>
  <c r="BC300" i="49"/>
  <c r="BJ300" i="49"/>
  <c r="AP91" i="33" s="1"/>
  <c r="BF300" i="49"/>
  <c r="AL91" i="33" s="1"/>
  <c r="BE300" i="49"/>
  <c r="BD300" i="49"/>
  <c r="BB301" i="49"/>
  <c r="BJ301" i="49" s="1"/>
  <c r="AP38" i="33" s="1"/>
  <c r="AH219" i="49"/>
  <c r="AL219" i="49"/>
  <c r="I192" i="51"/>
  <c r="AO231" i="49"/>
  <c r="J192" i="51" s="1"/>
  <c r="BB84" i="33"/>
  <c r="AM479" i="49"/>
  <c r="AI479" i="49"/>
  <c r="J441" i="49"/>
  <c r="BK249" i="49"/>
  <c r="AN68" i="49"/>
  <c r="AV358" i="49"/>
  <c r="BI218" i="49"/>
  <c r="BM218" i="49"/>
  <c r="AU8" i="49"/>
  <c r="AY8" i="49"/>
  <c r="AV348" i="49"/>
  <c r="AZ348" i="49"/>
  <c r="T102" i="51"/>
  <c r="BD430" i="49"/>
  <c r="BC430" i="49"/>
  <c r="BG430" i="49" s="1"/>
  <c r="AM104" i="33" s="1"/>
  <c r="BJ430" i="49"/>
  <c r="AP104" i="33" s="1"/>
  <c r="BF430" i="49"/>
  <c r="BE430" i="49"/>
  <c r="AJ408" i="49"/>
  <c r="AN408" i="49"/>
  <c r="I48" i="51"/>
  <c r="C105" i="33"/>
  <c r="AE191" i="51"/>
  <c r="BD83" i="33"/>
  <c r="BY99" i="49"/>
  <c r="BU99" i="49"/>
  <c r="BL78" i="49"/>
  <c r="BH78" i="49"/>
  <c r="I104" i="51"/>
  <c r="AG450" i="49"/>
  <c r="AK450" i="49"/>
  <c r="AC451" i="49"/>
  <c r="AD451" i="49" s="1"/>
  <c r="I86" i="51"/>
  <c r="AE270" i="49"/>
  <c r="AI270" i="49" s="1"/>
  <c r="X88" i="33" s="1"/>
  <c r="AK270" i="49"/>
  <c r="Z88" i="33" s="1"/>
  <c r="AG270" i="49"/>
  <c r="V88" i="33" s="1"/>
  <c r="AF270" i="49"/>
  <c r="AJ270" i="49" s="1"/>
  <c r="AD270" i="49"/>
  <c r="AC271" i="49"/>
  <c r="AK271" i="49" s="1"/>
  <c r="AE51" i="51"/>
  <c r="L470" i="49"/>
  <c r="M470" i="49"/>
  <c r="K108" i="33" s="1"/>
  <c r="K470" i="49"/>
  <c r="H108" i="33"/>
  <c r="J471" i="49"/>
  <c r="H55" i="33" s="1"/>
  <c r="AI238" i="49"/>
  <c r="AM238" i="49"/>
  <c r="BU429" i="49"/>
  <c r="BY429" i="49"/>
  <c r="AU338" i="49"/>
  <c r="AY338" i="49"/>
  <c r="BK198" i="49"/>
  <c r="BG198" i="49"/>
  <c r="BO261" i="49"/>
  <c r="BS260" i="49"/>
  <c r="BP260" i="49"/>
  <c r="BW260" i="49"/>
  <c r="BQ260" i="49"/>
  <c r="BY260" i="49" s="1"/>
  <c r="AZ87" i="33" s="1"/>
  <c r="BR260" i="49"/>
  <c r="BZ260" i="49" s="1"/>
  <c r="BA87" i="33" s="1"/>
  <c r="BT239" i="49"/>
  <c r="BX239" i="49"/>
  <c r="BM139" i="49"/>
  <c r="BI139" i="49"/>
  <c r="AN479" i="49"/>
  <c r="AJ479" i="49"/>
  <c r="BH359" i="49"/>
  <c r="BL359" i="49"/>
  <c r="H70" i="33"/>
  <c r="AM38" i="49"/>
  <c r="BX478" i="49"/>
  <c r="AE85" i="51"/>
  <c r="AI248" i="49"/>
  <c r="AN258" i="49"/>
  <c r="E401" i="49"/>
  <c r="C48" i="33" s="1"/>
  <c r="D95" i="33"/>
  <c r="AZ168" i="49"/>
  <c r="J411" i="49"/>
  <c r="AF45" i="51" s="1"/>
  <c r="AG45" i="51" s="1"/>
  <c r="AV448" i="49"/>
  <c r="BY178" i="49"/>
  <c r="BZ449" i="49"/>
  <c r="AR221" i="49"/>
  <c r="AZ221" i="49" s="1"/>
  <c r="AJ30" i="33" s="1"/>
  <c r="J161" i="49"/>
  <c r="M161" i="49" s="1"/>
  <c r="K24" i="33" s="1"/>
  <c r="AH279" i="49"/>
  <c r="AL498" i="49"/>
  <c r="BC150" i="49"/>
  <c r="AK210" i="49"/>
  <c r="Z82" i="33" s="1"/>
  <c r="BI309" i="49"/>
  <c r="BM309" i="49"/>
  <c r="BL58" i="49"/>
  <c r="BH58" i="49"/>
  <c r="F401" i="49"/>
  <c r="D48" i="33" s="1"/>
  <c r="CA251" i="49"/>
  <c r="AF194" i="51" s="1"/>
  <c r="AG194" i="51" s="1"/>
  <c r="AY309" i="49"/>
  <c r="AU309" i="49"/>
  <c r="AE72" i="51"/>
  <c r="BW130" i="49"/>
  <c r="AX74" i="33" s="1"/>
  <c r="BP130" i="49"/>
  <c r="BR130" i="49"/>
  <c r="BZ130" i="49" s="1"/>
  <c r="BA74" i="33" s="1"/>
  <c r="BV499" i="49"/>
  <c r="BZ499" i="49"/>
  <c r="T41" i="51"/>
  <c r="G370" i="49"/>
  <c r="H370" i="49"/>
  <c r="I370" i="49"/>
  <c r="F371" i="49"/>
  <c r="G371" i="49" s="1"/>
  <c r="E45" i="33" s="1"/>
  <c r="D98" i="33"/>
  <c r="AE89" i="51"/>
  <c r="BW300" i="49"/>
  <c r="AX91" i="33" s="1"/>
  <c r="BQ300" i="49"/>
  <c r="BP300" i="49"/>
  <c r="BH88" i="49"/>
  <c r="BO131" i="49"/>
  <c r="AF72" i="51" s="1"/>
  <c r="AG72" i="51" s="1"/>
  <c r="I400" i="49"/>
  <c r="T81" i="51"/>
  <c r="BC220" i="49"/>
  <c r="BF220" i="49"/>
  <c r="BJ220" i="49"/>
  <c r="BD220" i="49"/>
  <c r="BL220" i="49" s="1"/>
  <c r="BL109" i="49"/>
  <c r="BH109" i="49"/>
  <c r="BB221" i="49"/>
  <c r="BD221" i="49" s="1"/>
  <c r="T44" i="51"/>
  <c r="G400" i="49"/>
  <c r="E101" i="33" s="1"/>
  <c r="BM319" i="49"/>
  <c r="BI319" i="49"/>
  <c r="BI118" i="49"/>
  <c r="BM118" i="49"/>
  <c r="AE149" i="51"/>
  <c r="AQ350" i="49"/>
  <c r="AX350" i="49"/>
  <c r="AH96" i="33" s="1"/>
  <c r="AT350" i="49"/>
  <c r="AS350" i="49"/>
  <c r="AR350" i="49"/>
  <c r="AU29" i="49"/>
  <c r="BG498" i="49"/>
  <c r="AH379" i="49"/>
  <c r="AL379" i="49"/>
  <c r="BL399" i="49"/>
  <c r="BY348" i="49"/>
  <c r="BU348" i="49"/>
  <c r="T20" i="51"/>
  <c r="I160" i="49"/>
  <c r="G160" i="49"/>
  <c r="E77" i="33" s="1"/>
  <c r="D77" i="33"/>
  <c r="I188" i="51"/>
  <c r="BB80" i="33"/>
  <c r="AO191" i="49"/>
  <c r="T8" i="51"/>
  <c r="H40" i="49"/>
  <c r="F41" i="49"/>
  <c r="U8" i="51" s="1"/>
  <c r="I40" i="49"/>
  <c r="D65" i="33"/>
  <c r="AE6" i="51"/>
  <c r="K20" i="49"/>
  <c r="M20" i="49"/>
  <c r="L20" i="49"/>
  <c r="J63" i="33" s="1"/>
  <c r="H63" i="33"/>
  <c r="BO51" i="49"/>
  <c r="BP50" i="49"/>
  <c r="BX50" i="49" s="1"/>
  <c r="AY66" i="33" s="1"/>
  <c r="AE64" i="51"/>
  <c r="BW50" i="49"/>
  <c r="BS50" i="49"/>
  <c r="AS291" i="49"/>
  <c r="BU269" i="49"/>
  <c r="BY269" i="49"/>
  <c r="AI408" i="49"/>
  <c r="AM408" i="49"/>
  <c r="BP191" i="49"/>
  <c r="AF78" i="51"/>
  <c r="AG78" i="51" s="1"/>
  <c r="BU68" i="49"/>
  <c r="BY68" i="49"/>
  <c r="BM458" i="49"/>
  <c r="BI458" i="49"/>
  <c r="BT428" i="49"/>
  <c r="BX428" i="49"/>
  <c r="AE42" i="51"/>
  <c r="K380" i="49"/>
  <c r="I99" i="33" s="1"/>
  <c r="L380" i="49"/>
  <c r="AU329" i="49"/>
  <c r="AY329" i="49"/>
  <c r="BL79" i="49"/>
  <c r="BH79" i="49"/>
  <c r="BM278" i="49"/>
  <c r="BI278" i="49"/>
  <c r="BY179" i="49"/>
  <c r="BU179" i="49"/>
  <c r="AE146" i="51"/>
  <c r="AX320" i="49"/>
  <c r="AR320" i="49"/>
  <c r="BX459" i="49"/>
  <c r="BT459" i="49"/>
  <c r="AE53" i="51"/>
  <c r="J491" i="49"/>
  <c r="M490" i="49"/>
  <c r="K110" i="33" s="1"/>
  <c r="K490" i="49"/>
  <c r="I110" i="33" s="1"/>
  <c r="L490" i="49"/>
  <c r="J110" i="33" s="1"/>
  <c r="T34" i="51"/>
  <c r="G300" i="49"/>
  <c r="I300" i="49"/>
  <c r="H300" i="49"/>
  <c r="BM338" i="49"/>
  <c r="AQ320" i="49"/>
  <c r="AY320" i="49" s="1"/>
  <c r="BW190" i="49"/>
  <c r="AX80" i="33" s="1"/>
  <c r="M380" i="49"/>
  <c r="K99" i="33" s="1"/>
  <c r="BS190" i="49"/>
  <c r="AT80" i="33" s="1"/>
  <c r="BH59" i="49"/>
  <c r="C9" i="33"/>
  <c r="AL458" i="49"/>
  <c r="C75" i="33"/>
  <c r="AO171" i="49"/>
  <c r="BB25" i="33" s="1"/>
  <c r="AO61" i="49"/>
  <c r="BB14" i="33" s="1"/>
  <c r="BT209" i="49"/>
  <c r="H310" i="49"/>
  <c r="F92" i="33" s="1"/>
  <c r="AE360" i="49"/>
  <c r="H190" i="49"/>
  <c r="F80" i="33" s="1"/>
  <c r="BE470" i="49"/>
  <c r="AK200" i="49"/>
  <c r="Z81" i="33" s="1"/>
  <c r="AX30" i="49"/>
  <c r="AH64" i="33" s="1"/>
  <c r="BR380" i="49"/>
  <c r="BV380" i="49" s="1"/>
  <c r="AW99" i="33" s="1"/>
  <c r="BP290" i="49"/>
  <c r="BX290" i="49" s="1"/>
  <c r="BJ230" i="49"/>
  <c r="AP84" i="33" s="1"/>
  <c r="J81" i="51"/>
  <c r="H103" i="33"/>
  <c r="BB57" i="33"/>
  <c r="BD103" i="33"/>
  <c r="BG138" i="49"/>
  <c r="AI58" i="49"/>
  <c r="BB110" i="33"/>
  <c r="C99" i="33"/>
  <c r="BL479" i="49"/>
  <c r="AL429" i="49"/>
  <c r="BA418" i="49"/>
  <c r="BB100" i="33"/>
  <c r="AC361" i="49"/>
  <c r="AE361" i="49" s="1"/>
  <c r="AM361" i="49" s="1"/>
  <c r="AL158" i="49"/>
  <c r="AS31" i="49"/>
  <c r="BA31" i="49" s="1"/>
  <c r="BA69" i="49"/>
  <c r="BV349" i="49"/>
  <c r="AI398" i="49"/>
  <c r="AM268" i="49"/>
  <c r="AP471" i="49"/>
  <c r="BK269" i="49"/>
  <c r="AI68" i="49"/>
  <c r="BU419" i="49"/>
  <c r="BT89" i="49"/>
  <c r="BM208" i="49"/>
  <c r="BG449" i="49"/>
  <c r="I310" i="49"/>
  <c r="I190" i="49"/>
  <c r="BJ470" i="49"/>
  <c r="AP108" i="33" s="1"/>
  <c r="AE200" i="49"/>
  <c r="AI200" i="49" s="1"/>
  <c r="X81" i="33" s="1"/>
  <c r="G280" i="49"/>
  <c r="E89" i="33" s="1"/>
  <c r="AQ30" i="49"/>
  <c r="AY30" i="49" s="1"/>
  <c r="BS380" i="49"/>
  <c r="AT99" i="33" s="1"/>
  <c r="BQ290" i="49"/>
  <c r="BU290" i="49" s="1"/>
  <c r="AV90" i="33" s="1"/>
  <c r="BC230" i="49"/>
  <c r="BK230" i="49" s="1"/>
  <c r="J203" i="51"/>
  <c r="AG10" i="49"/>
  <c r="BG69" i="49"/>
  <c r="AZ359" i="49"/>
  <c r="BL478" i="49"/>
  <c r="E381" i="49"/>
  <c r="J42" i="51" s="1"/>
  <c r="D69" i="33"/>
  <c r="BY9" i="49"/>
  <c r="E31" i="49"/>
  <c r="C11" i="33" s="1"/>
  <c r="BN231" i="49"/>
  <c r="D89" i="33"/>
  <c r="AH229" i="49"/>
  <c r="BK499" i="49"/>
  <c r="G310" i="49"/>
  <c r="G190" i="49"/>
  <c r="BC470" i="49"/>
  <c r="BB231" i="49"/>
  <c r="BF231" i="49" s="1"/>
  <c r="AL31" i="33" s="1"/>
  <c r="AR470" i="49"/>
  <c r="H280" i="49"/>
  <c r="F89" i="33" s="1"/>
  <c r="L420" i="49"/>
  <c r="J103" i="33" s="1"/>
  <c r="BW380" i="49"/>
  <c r="AX99" i="33" s="1"/>
  <c r="BR290" i="49"/>
  <c r="BZ290" i="49" s="1"/>
  <c r="BA90" i="33" s="1"/>
  <c r="AI221" i="49"/>
  <c r="X30" i="33" s="1"/>
  <c r="J421" i="49"/>
  <c r="H50" i="33" s="1"/>
  <c r="AU479" i="49"/>
  <c r="H86" i="33"/>
  <c r="BO291" i="49"/>
  <c r="AF88" i="51" s="1"/>
  <c r="AG88" i="51" s="1"/>
  <c r="BA148" i="49"/>
  <c r="BY219" i="49"/>
  <c r="C78" i="33"/>
  <c r="J71" i="49"/>
  <c r="AF11" i="51" s="1"/>
  <c r="AG11" i="51" s="1"/>
  <c r="C73" i="33"/>
  <c r="BC77" i="33"/>
  <c r="AZ279" i="49"/>
  <c r="D80" i="33"/>
  <c r="AJ119" i="49"/>
  <c r="J251" i="49"/>
  <c r="AF29" i="51" s="1"/>
  <c r="AG29" i="51" s="1"/>
  <c r="BI419" i="49"/>
  <c r="AU289" i="49"/>
  <c r="F171" i="49"/>
  <c r="G171" i="49" s="1"/>
  <c r="BB108" i="33"/>
  <c r="BL378" i="49"/>
  <c r="C64" i="33"/>
  <c r="BB95" i="33"/>
  <c r="BU379" i="49"/>
  <c r="AC441" i="49"/>
  <c r="AJ209" i="49"/>
  <c r="L230" i="49"/>
  <c r="J84" i="33" s="1"/>
  <c r="BO381" i="49"/>
  <c r="BS381" i="49" s="1"/>
  <c r="AT46" i="33" s="1"/>
  <c r="AX470" i="49"/>
  <c r="AH108" i="33" s="1"/>
  <c r="I280" i="49"/>
  <c r="K420" i="49"/>
  <c r="I103" i="33" s="1"/>
  <c r="BW290" i="49"/>
  <c r="I51" i="51"/>
  <c r="F221" i="49"/>
  <c r="I221" i="49" s="1"/>
  <c r="G30" i="33" s="1"/>
  <c r="AK11" i="49"/>
  <c r="Z9" i="33" s="1"/>
  <c r="BA179" i="49"/>
  <c r="BN161" i="49"/>
  <c r="U185" i="51" s="1"/>
  <c r="F191" i="49"/>
  <c r="AU168" i="49"/>
  <c r="AN148" i="49"/>
  <c r="AD10" i="49"/>
  <c r="AL10" i="49" s="1"/>
  <c r="BV329" i="49"/>
  <c r="AV299" i="49"/>
  <c r="AO121" i="49"/>
  <c r="BB20" i="33" s="1"/>
  <c r="BH209" i="49"/>
  <c r="BL129" i="49"/>
  <c r="BZ69" i="49"/>
  <c r="AN440" i="49"/>
  <c r="AC105" i="33" s="1"/>
  <c r="I220" i="49"/>
  <c r="G83" i="33" s="1"/>
  <c r="K230" i="49"/>
  <c r="I84" i="33" s="1"/>
  <c r="AT470" i="49"/>
  <c r="AD108" i="33" s="1"/>
  <c r="M420" i="49"/>
  <c r="K103" i="33" s="1"/>
  <c r="BD320" i="49"/>
  <c r="I80" i="49"/>
  <c r="AF100" i="51"/>
  <c r="AG100" i="51" s="1"/>
  <c r="BN471" i="49"/>
  <c r="U216" i="51" s="1"/>
  <c r="V216" i="51" s="1"/>
  <c r="AO441" i="49"/>
  <c r="BB52" i="33" s="1"/>
  <c r="BG308" i="49"/>
  <c r="BB55" i="33"/>
  <c r="AD11" i="49"/>
  <c r="AE10" i="49"/>
  <c r="BI339" i="49"/>
  <c r="AL319" i="49"/>
  <c r="BB73" i="33"/>
  <c r="AH189" i="49"/>
  <c r="BB67" i="33"/>
  <c r="AZ239" i="49"/>
  <c r="BT369" i="49"/>
  <c r="BT258" i="49"/>
  <c r="D83" i="33"/>
  <c r="CA421" i="49"/>
  <c r="E171" i="49"/>
  <c r="AM469" i="49"/>
  <c r="AU178" i="49"/>
  <c r="H84" i="33"/>
  <c r="BG268" i="49"/>
  <c r="H220" i="49"/>
  <c r="M230" i="49"/>
  <c r="K84" i="33" s="1"/>
  <c r="K250" i="49"/>
  <c r="K130" i="49"/>
  <c r="AS470" i="49"/>
  <c r="AG220" i="49"/>
  <c r="V83" i="33" s="1"/>
  <c r="BE320" i="49"/>
  <c r="BI320" i="49" s="1"/>
  <c r="AO93" i="33" s="1"/>
  <c r="H80" i="49"/>
  <c r="F69" i="33" s="1"/>
  <c r="I203" i="51"/>
  <c r="BB321" i="49"/>
  <c r="BF321" i="49" s="1"/>
  <c r="AM108" i="49"/>
  <c r="AL228" i="49"/>
  <c r="AI309" i="49"/>
  <c r="AM498" i="49"/>
  <c r="AO391" i="49"/>
  <c r="BB47" i="33" s="1"/>
  <c r="CA471" i="49"/>
  <c r="BD55" i="33" s="1"/>
  <c r="AV98" i="49"/>
  <c r="BQ411" i="49"/>
  <c r="BU411" i="49" s="1"/>
  <c r="AV49" i="33" s="1"/>
  <c r="AV99" i="49"/>
  <c r="BU308" i="49"/>
  <c r="BH8" i="49"/>
  <c r="AI99" i="49"/>
  <c r="G220" i="49"/>
  <c r="E83" i="33" s="1"/>
  <c r="L250" i="49"/>
  <c r="L130" i="49"/>
  <c r="AQ470" i="49"/>
  <c r="AF220" i="49"/>
  <c r="M70" i="49"/>
  <c r="BF320" i="49"/>
  <c r="AL93" i="33" s="1"/>
  <c r="G80" i="49"/>
  <c r="E69" i="33" s="1"/>
  <c r="I103" i="51"/>
  <c r="J60" i="51"/>
  <c r="F281" i="49"/>
  <c r="I281" i="49" s="1"/>
  <c r="AK10" i="49"/>
  <c r="Z62" i="33" s="1"/>
  <c r="BX309" i="49"/>
  <c r="AE11" i="49"/>
  <c r="AM11" i="49" s="1"/>
  <c r="BC108" i="33"/>
  <c r="C108" i="33"/>
  <c r="AV298" i="49"/>
  <c r="AW328" i="49"/>
  <c r="AN39" i="49"/>
  <c r="BB471" i="49"/>
  <c r="BC471" i="49" s="1"/>
  <c r="BK471" i="49" s="1"/>
  <c r="BY409" i="49"/>
  <c r="E121" i="49"/>
  <c r="AM439" i="49"/>
  <c r="AZ499" i="49"/>
  <c r="BI29" i="49"/>
  <c r="AY118" i="49"/>
  <c r="AY478" i="49"/>
  <c r="H170" i="49"/>
  <c r="M250" i="49"/>
  <c r="BP410" i="49"/>
  <c r="M130" i="49"/>
  <c r="K74" i="33" s="1"/>
  <c r="AG440" i="49"/>
  <c r="V105" i="33" s="1"/>
  <c r="AD220" i="49"/>
  <c r="AL220" i="49" s="1"/>
  <c r="L70" i="49"/>
  <c r="J68" i="33" s="1"/>
  <c r="BJ320" i="49"/>
  <c r="AP93" i="33" s="1"/>
  <c r="AC201" i="49"/>
  <c r="J79" i="51" s="1"/>
  <c r="BV411" i="49"/>
  <c r="AW49" i="33" s="1"/>
  <c r="AD221" i="49"/>
  <c r="AL221" i="49" s="1"/>
  <c r="AA30" i="33" s="1"/>
  <c r="BB78" i="33"/>
  <c r="AZ208" i="49"/>
  <c r="BS411" i="49"/>
  <c r="AT49" i="33" s="1"/>
  <c r="AM159" i="49"/>
  <c r="AV9" i="49"/>
  <c r="AM468" i="49"/>
  <c r="AV419" i="49"/>
  <c r="BY198" i="49"/>
  <c r="AI109" i="49"/>
  <c r="I170" i="49"/>
  <c r="G78" i="33" s="1"/>
  <c r="BQ410" i="49"/>
  <c r="BY410" i="49" s="1"/>
  <c r="AZ102" i="33" s="1"/>
  <c r="AD440" i="49"/>
  <c r="AD360" i="49"/>
  <c r="AK220" i="49"/>
  <c r="K70" i="49"/>
  <c r="BC320" i="49"/>
  <c r="I60" i="51"/>
  <c r="I216" i="51"/>
  <c r="T192" i="51"/>
  <c r="AG221" i="49"/>
  <c r="V30" i="33" s="1"/>
  <c r="H68" i="33"/>
  <c r="BW411" i="49"/>
  <c r="AX49" i="33" s="1"/>
  <c r="AL428" i="49"/>
  <c r="BD108" i="33"/>
  <c r="AR31" i="49"/>
  <c r="AZ31" i="49" s="1"/>
  <c r="AJ98" i="49"/>
  <c r="BK388" i="49"/>
  <c r="G170" i="49"/>
  <c r="BW410" i="49"/>
  <c r="AX102" i="33" s="1"/>
  <c r="AE440" i="49"/>
  <c r="AM440" i="49" s="1"/>
  <c r="AB105" i="33" s="1"/>
  <c r="AG360" i="49"/>
  <c r="V97" i="33" s="1"/>
  <c r="AD200" i="49"/>
  <c r="AE220" i="49"/>
  <c r="AM220" i="49" s="1"/>
  <c r="AR30" i="49"/>
  <c r="AV30" i="49" s="1"/>
  <c r="AF64" i="33" s="1"/>
  <c r="BD230" i="49"/>
  <c r="BL230" i="49" s="1"/>
  <c r="AR84" i="33" s="1"/>
  <c r="BD107" i="33"/>
  <c r="D78" i="33"/>
  <c r="BD87" i="33"/>
  <c r="AT31" i="49"/>
  <c r="AF10" i="49"/>
  <c r="AN10" i="49" s="1"/>
  <c r="AY78" i="49"/>
  <c r="AW389" i="49"/>
  <c r="CA261" i="49"/>
  <c r="F81" i="49"/>
  <c r="BV158" i="49"/>
  <c r="AH139" i="49"/>
  <c r="AN208" i="49"/>
  <c r="BI348" i="49"/>
  <c r="AK440" i="49"/>
  <c r="Z105" i="33" s="1"/>
  <c r="AK360" i="49"/>
  <c r="BF470" i="49"/>
  <c r="AF200" i="49"/>
  <c r="AS30" i="49"/>
  <c r="BP380" i="49"/>
  <c r="BE230" i="49"/>
  <c r="BM230" i="49" s="1"/>
  <c r="AS84" i="33" s="1"/>
  <c r="AF117" i="51"/>
  <c r="AG117" i="51" s="1"/>
  <c r="AE117" i="51"/>
  <c r="AE136" i="51"/>
  <c r="AU109" i="49"/>
  <c r="AQ500" i="49"/>
  <c r="BW80" i="49"/>
  <c r="AX69" i="33" s="1"/>
  <c r="CA111" i="49"/>
  <c r="BD19" i="33" s="1"/>
  <c r="H75" i="33"/>
  <c r="AQ190" i="49"/>
  <c r="G360" i="49"/>
  <c r="AE214" i="51"/>
  <c r="BZ368" i="49"/>
  <c r="AT220" i="49"/>
  <c r="AD83" i="33" s="1"/>
  <c r="AD160" i="49"/>
  <c r="BR60" i="49"/>
  <c r="AF500" i="49"/>
  <c r="AN500" i="49" s="1"/>
  <c r="AC111" i="33" s="1"/>
  <c r="AF280" i="49"/>
  <c r="AI69" i="49"/>
  <c r="AR360" i="49"/>
  <c r="L140" i="49"/>
  <c r="BX59" i="49"/>
  <c r="J321" i="49"/>
  <c r="M321" i="49" s="1"/>
  <c r="K40" i="33" s="1"/>
  <c r="E241" i="49"/>
  <c r="C32" i="33" s="1"/>
  <c r="AI409" i="49"/>
  <c r="BR140" i="49"/>
  <c r="BV140" i="49" s="1"/>
  <c r="AW75" i="33" s="1"/>
  <c r="I150" i="49"/>
  <c r="G76" i="33" s="1"/>
  <c r="AQ341" i="49"/>
  <c r="BM289" i="49"/>
  <c r="BC96" i="33"/>
  <c r="AN419" i="49"/>
  <c r="AH288" i="49"/>
  <c r="E101" i="49"/>
  <c r="C18" i="33" s="1"/>
  <c r="AZ309" i="49"/>
  <c r="BX78" i="49"/>
  <c r="AU398" i="49"/>
  <c r="AT10" i="49"/>
  <c r="AD62" i="33" s="1"/>
  <c r="BK209" i="49"/>
  <c r="H290" i="49"/>
  <c r="F90" i="33" s="1"/>
  <c r="AE115" i="51"/>
  <c r="BH299" i="49"/>
  <c r="CA201" i="49"/>
  <c r="BD28" i="33" s="1"/>
  <c r="BQ330" i="49"/>
  <c r="G290" i="49"/>
  <c r="E90" i="33" s="1"/>
  <c r="BD60" i="49"/>
  <c r="I13" i="51"/>
  <c r="BD58" i="33"/>
  <c r="BG309" i="49"/>
  <c r="BH498" i="49"/>
  <c r="AO421" i="49"/>
  <c r="J211" i="51" s="1"/>
  <c r="K211" i="51" s="1"/>
  <c r="BI369" i="49"/>
  <c r="BF61" i="49"/>
  <c r="AL14" i="33" s="1"/>
  <c r="BR330" i="49"/>
  <c r="BV330" i="49" s="1"/>
  <c r="AW94" i="33" s="1"/>
  <c r="BE60" i="49"/>
  <c r="P431" i="49"/>
  <c r="M51" i="33" s="1"/>
  <c r="BV348" i="49"/>
  <c r="AG101" i="49"/>
  <c r="V18" i="33" s="1"/>
  <c r="BI219" i="49"/>
  <c r="BX138" i="49"/>
  <c r="AK100" i="49"/>
  <c r="Z71" i="33" s="1"/>
  <c r="BG369" i="49"/>
  <c r="AY209" i="49"/>
  <c r="D67" i="33"/>
  <c r="BP151" i="49"/>
  <c r="BX151" i="49" s="1"/>
  <c r="AY23" i="33" s="1"/>
  <c r="BZ238" i="49"/>
  <c r="AX341" i="49"/>
  <c r="AH42" i="33" s="1"/>
  <c r="AZ489" i="49"/>
  <c r="BY188" i="49"/>
  <c r="BU448" i="49"/>
  <c r="F61" i="49"/>
  <c r="D14" i="33" s="1"/>
  <c r="AV428" i="49"/>
  <c r="AK250" i="49"/>
  <c r="Z86" i="33" s="1"/>
  <c r="AS360" i="49"/>
  <c r="BA360" i="49" s="1"/>
  <c r="AX200" i="49"/>
  <c r="AH81" i="33" s="1"/>
  <c r="BJ200" i="49"/>
  <c r="AP81" i="33" s="1"/>
  <c r="BD500" i="49"/>
  <c r="BW150" i="49"/>
  <c r="AX76" i="33" s="1"/>
  <c r="AR280" i="49"/>
  <c r="G150" i="49"/>
  <c r="E76" i="33" s="1"/>
  <c r="AF148" i="51"/>
  <c r="AG148" i="51" s="1"/>
  <c r="BD72" i="33"/>
  <c r="BC103" i="33"/>
  <c r="AZ388" i="49"/>
  <c r="BR151" i="49"/>
  <c r="BZ151" i="49" s="1"/>
  <c r="BA23" i="33" s="1"/>
  <c r="BV428" i="49"/>
  <c r="H107" i="33"/>
  <c r="BI18" i="49"/>
  <c r="BX259" i="49"/>
  <c r="BD69" i="33"/>
  <c r="BX39" i="49"/>
  <c r="I381" i="49"/>
  <c r="G46" i="33" s="1"/>
  <c r="AJ318" i="49"/>
  <c r="C97" i="33"/>
  <c r="BH99" i="49"/>
  <c r="AD250" i="49"/>
  <c r="AT360" i="49"/>
  <c r="AD97" i="33" s="1"/>
  <c r="AT140" i="49"/>
  <c r="AD75" i="33" s="1"/>
  <c r="AS200" i="49"/>
  <c r="AW200" i="49" s="1"/>
  <c r="BE200" i="49"/>
  <c r="BE500" i="49"/>
  <c r="BP150" i="49"/>
  <c r="BX150" i="49" s="1"/>
  <c r="AY76" i="33" s="1"/>
  <c r="K460" i="49"/>
  <c r="I107" i="33" s="1"/>
  <c r="AS280" i="49"/>
  <c r="AE76" i="51"/>
  <c r="AF143" i="51"/>
  <c r="AG143" i="51" s="1"/>
  <c r="AE74" i="51"/>
  <c r="BC34" i="33"/>
  <c r="AR291" i="49"/>
  <c r="AZ291" i="49" s="1"/>
  <c r="AJ37" i="33" s="1"/>
  <c r="AW341" i="49"/>
  <c r="AG42" i="33" s="1"/>
  <c r="AH239" i="49"/>
  <c r="AJ499" i="49"/>
  <c r="AS201" i="49"/>
  <c r="BG278" i="49"/>
  <c r="AP281" i="49"/>
  <c r="AF142" i="51" s="1"/>
  <c r="AG142" i="51" s="1"/>
  <c r="D97" i="33"/>
  <c r="AI89" i="49"/>
  <c r="BS151" i="49"/>
  <c r="AX131" i="49"/>
  <c r="AH21" i="33" s="1"/>
  <c r="BK168" i="49"/>
  <c r="AN49" i="49"/>
  <c r="BV318" i="49"/>
  <c r="BB72" i="33"/>
  <c r="BN351" i="49"/>
  <c r="BL68" i="49"/>
  <c r="H381" i="49"/>
  <c r="F46" i="33" s="1"/>
  <c r="BI399" i="49"/>
  <c r="BG459" i="49"/>
  <c r="AF250" i="49"/>
  <c r="AX360" i="49"/>
  <c r="AH97" i="33" s="1"/>
  <c r="I60" i="49"/>
  <c r="G67" i="33" s="1"/>
  <c r="AX140" i="49"/>
  <c r="AH75" i="33" s="1"/>
  <c r="AT200" i="49"/>
  <c r="AD81" i="33" s="1"/>
  <c r="BD200" i="49"/>
  <c r="BL200" i="49" s="1"/>
  <c r="BJ500" i="49"/>
  <c r="AP111" i="33" s="1"/>
  <c r="BQ150" i="49"/>
  <c r="BY150" i="49" s="1"/>
  <c r="AZ76" i="33" s="1"/>
  <c r="L460" i="49"/>
  <c r="J107" i="33" s="1"/>
  <c r="AT280" i="49"/>
  <c r="AD89" i="33" s="1"/>
  <c r="T40" i="51"/>
  <c r="AF74" i="51"/>
  <c r="AG74" i="51" s="1"/>
  <c r="AF134" i="51"/>
  <c r="AG134" i="51" s="1"/>
  <c r="AE18" i="51"/>
  <c r="AV361" i="49"/>
  <c r="H22" i="33"/>
  <c r="AO111" i="49"/>
  <c r="BB19" i="33" s="1"/>
  <c r="BG78" i="49"/>
  <c r="AO161" i="49"/>
  <c r="BB24" i="33" s="1"/>
  <c r="BN181" i="49"/>
  <c r="AM399" i="49"/>
  <c r="AV108" i="49"/>
  <c r="BU459" i="49"/>
  <c r="AG250" i="49"/>
  <c r="AQ360" i="49"/>
  <c r="H60" i="49"/>
  <c r="F67" i="33" s="1"/>
  <c r="AR140" i="49"/>
  <c r="AV140" i="49" s="1"/>
  <c r="AF75" i="33" s="1"/>
  <c r="AR200" i="49"/>
  <c r="BF200" i="49"/>
  <c r="AL81" i="33" s="1"/>
  <c r="BC500" i="49"/>
  <c r="BG500" i="49" s="1"/>
  <c r="AM111" i="33" s="1"/>
  <c r="AX280" i="49"/>
  <c r="AH89" i="33" s="1"/>
  <c r="AE150" i="51"/>
  <c r="AF150" i="51"/>
  <c r="AG150" i="51" s="1"/>
  <c r="AF127" i="51"/>
  <c r="AG127" i="51" s="1"/>
  <c r="C76" i="33"/>
  <c r="BG229" i="49"/>
  <c r="BG338" i="49"/>
  <c r="BO141" i="49"/>
  <c r="BR141" i="49" s="1"/>
  <c r="BZ141" i="49" s="1"/>
  <c r="BA22" i="33" s="1"/>
  <c r="BA59" i="49"/>
  <c r="BG288" i="49"/>
  <c r="H361" i="49"/>
  <c r="F44" i="33" s="1"/>
  <c r="BH199" i="49"/>
  <c r="BT449" i="49"/>
  <c r="AT291" i="49"/>
  <c r="AD37" i="33" s="1"/>
  <c r="BU229" i="49"/>
  <c r="BB77" i="33"/>
  <c r="BH49" i="49"/>
  <c r="AL299" i="49"/>
  <c r="E151" i="49"/>
  <c r="C23" i="33" s="1"/>
  <c r="AO21" i="49"/>
  <c r="BB10" i="33" s="1"/>
  <c r="F151" i="49"/>
  <c r="H151" i="49" s="1"/>
  <c r="F23" i="33" s="1"/>
  <c r="BQ151" i="49"/>
  <c r="BY151" i="49" s="1"/>
  <c r="AZ23" i="33" s="1"/>
  <c r="BA408" i="49"/>
  <c r="AY269" i="49"/>
  <c r="D76" i="33"/>
  <c r="BM178" i="49"/>
  <c r="AE250" i="49"/>
  <c r="AM250" i="49" s="1"/>
  <c r="AB86" i="33" s="1"/>
  <c r="BB201" i="49"/>
  <c r="BC201" i="49" s="1"/>
  <c r="BK201" i="49" s="1"/>
  <c r="AQ28" i="33" s="1"/>
  <c r="G60" i="49"/>
  <c r="AS140" i="49"/>
  <c r="BP170" i="49"/>
  <c r="AQ200" i="49"/>
  <c r="BC200" i="49"/>
  <c r="BK200" i="49" s="1"/>
  <c r="AQ280" i="49"/>
  <c r="AY280" i="49" s="1"/>
  <c r="T42" i="51"/>
  <c r="U42" i="51"/>
  <c r="V42" i="51" s="1"/>
  <c r="I40" i="51"/>
  <c r="AE143" i="51"/>
  <c r="I171" i="51"/>
  <c r="I28" i="51"/>
  <c r="AY199" i="49"/>
  <c r="BB501" i="49"/>
  <c r="U109" i="51" s="1"/>
  <c r="BY478" i="49"/>
  <c r="BP171" i="49"/>
  <c r="BX171" i="49" s="1"/>
  <c r="AY25" i="33" s="1"/>
  <c r="AL269" i="49"/>
  <c r="BV208" i="49"/>
  <c r="M141" i="49"/>
  <c r="K22" i="33" s="1"/>
  <c r="AX361" i="49"/>
  <c r="AH44" i="33" s="1"/>
  <c r="BL309" i="49"/>
  <c r="BO81" i="49"/>
  <c r="BR81" i="49" s="1"/>
  <c r="BV81" i="49" s="1"/>
  <c r="BC87" i="33"/>
  <c r="AV328" i="49"/>
  <c r="BG79" i="49"/>
  <c r="AJ188" i="49"/>
  <c r="AM249" i="49"/>
  <c r="BV338" i="49"/>
  <c r="AW189" i="49"/>
  <c r="BI489" i="49"/>
  <c r="BG88" i="49"/>
  <c r="AT290" i="49"/>
  <c r="AD90" i="33" s="1"/>
  <c r="AQ130" i="49"/>
  <c r="AQ140" i="49"/>
  <c r="BS170" i="49"/>
  <c r="AT78" i="33" s="1"/>
  <c r="K320" i="49"/>
  <c r="T195" i="51"/>
  <c r="AN488" i="49"/>
  <c r="BI328" i="49"/>
  <c r="AU291" i="49"/>
  <c r="AE37" i="33" s="1"/>
  <c r="H93" i="33"/>
  <c r="CA81" i="49"/>
  <c r="BD16" i="33" s="1"/>
  <c r="AT341" i="49"/>
  <c r="AD42" i="33" s="1"/>
  <c r="BZ489" i="49"/>
  <c r="BN421" i="49"/>
  <c r="BC50" i="33" s="1"/>
  <c r="AZ378" i="49"/>
  <c r="BI98" i="49"/>
  <c r="BV469" i="49"/>
  <c r="AR290" i="49"/>
  <c r="AT340" i="49"/>
  <c r="AR130" i="49"/>
  <c r="BW170" i="49"/>
  <c r="L320" i="49"/>
  <c r="J93" i="33" s="1"/>
  <c r="AP501" i="49"/>
  <c r="AQ501" i="49" s="1"/>
  <c r="AY501" i="49" s="1"/>
  <c r="AI58" i="33" s="1"/>
  <c r="AC251" i="49"/>
  <c r="AK251" i="49" s="1"/>
  <c r="Z33" i="33" s="1"/>
  <c r="AX201" i="49"/>
  <c r="AH28" i="33" s="1"/>
  <c r="AW29" i="49"/>
  <c r="AS361" i="49"/>
  <c r="BH469" i="49"/>
  <c r="AS131" i="49"/>
  <c r="BA131" i="49" s="1"/>
  <c r="BG318" i="49"/>
  <c r="BH319" i="49"/>
  <c r="AU89" i="49"/>
  <c r="AS290" i="49"/>
  <c r="AX340" i="49"/>
  <c r="AH95" i="33" s="1"/>
  <c r="AS130" i="49"/>
  <c r="AW130" i="49" s="1"/>
  <c r="AX190" i="49"/>
  <c r="AH80" i="33" s="1"/>
  <c r="BW140" i="49"/>
  <c r="AX75" i="33" s="1"/>
  <c r="BQ170" i="49"/>
  <c r="M320" i="49"/>
  <c r="K93" i="33" s="1"/>
  <c r="AX500" i="49"/>
  <c r="AH111" i="33" s="1"/>
  <c r="AE134" i="51"/>
  <c r="AE127" i="51"/>
  <c r="AF18" i="51"/>
  <c r="AG18" i="51" s="1"/>
  <c r="AZ131" i="49"/>
  <c r="BV179" i="49"/>
  <c r="BH409" i="49"/>
  <c r="BX359" i="49"/>
  <c r="BC79" i="33"/>
  <c r="AT361" i="49"/>
  <c r="AD44" i="33" s="1"/>
  <c r="BR171" i="49"/>
  <c r="C72" i="33"/>
  <c r="AZ368" i="49"/>
  <c r="BS171" i="49"/>
  <c r="AT25" i="33" s="1"/>
  <c r="AQ361" i="49"/>
  <c r="AY361" i="49" s="1"/>
  <c r="AQ131" i="49"/>
  <c r="AY131" i="49" s="1"/>
  <c r="AN129" i="49"/>
  <c r="BN191" i="49"/>
  <c r="BC27" i="33" s="1"/>
  <c r="AN169" i="49"/>
  <c r="BH348" i="49"/>
  <c r="BI109" i="49"/>
  <c r="AV248" i="49"/>
  <c r="AH29" i="49"/>
  <c r="AX290" i="49"/>
  <c r="AH90" i="33" s="1"/>
  <c r="AR340" i="49"/>
  <c r="AZ340" i="49" s="1"/>
  <c r="AJ95" i="33" s="1"/>
  <c r="AT130" i="49"/>
  <c r="AD74" i="33" s="1"/>
  <c r="AR190" i="49"/>
  <c r="BS140" i="49"/>
  <c r="BR170" i="49"/>
  <c r="G380" i="49"/>
  <c r="E99" i="33" s="1"/>
  <c r="AS500" i="49"/>
  <c r="BA500" i="49" s="1"/>
  <c r="AK111" i="33" s="1"/>
  <c r="BP80" i="49"/>
  <c r="BT80" i="49" s="1"/>
  <c r="AU69" i="33" s="1"/>
  <c r="BV68" i="49"/>
  <c r="D46" i="33"/>
  <c r="AX291" i="49"/>
  <c r="AH37" i="33" s="1"/>
  <c r="BZ118" i="49"/>
  <c r="BV269" i="49"/>
  <c r="BA238" i="49"/>
  <c r="BI58" i="49"/>
  <c r="AP141" i="49"/>
  <c r="AF128" i="51" s="1"/>
  <c r="AG128" i="51" s="1"/>
  <c r="BC80" i="33"/>
  <c r="BQ171" i="49"/>
  <c r="BY171" i="49" s="1"/>
  <c r="AZ25" i="33" s="1"/>
  <c r="G361" i="49"/>
  <c r="E44" i="33" s="1"/>
  <c r="AT131" i="49"/>
  <c r="AD21" i="33" s="1"/>
  <c r="AR341" i="49"/>
  <c r="AV341" i="49" s="1"/>
  <c r="AF42" i="33" s="1"/>
  <c r="AZ268" i="49"/>
  <c r="AJ349" i="49"/>
  <c r="E111" i="49"/>
  <c r="AV249" i="49"/>
  <c r="J461" i="49"/>
  <c r="L461" i="49" s="1"/>
  <c r="J54" i="33" s="1"/>
  <c r="AV488" i="49"/>
  <c r="BZ128" i="49"/>
  <c r="CA451" i="49"/>
  <c r="BD53" i="33" s="1"/>
  <c r="AQ290" i="49"/>
  <c r="AS340" i="49"/>
  <c r="AX130" i="49"/>
  <c r="AH74" i="33" s="1"/>
  <c r="AS190" i="49"/>
  <c r="BA190" i="49" s="1"/>
  <c r="AK80" i="33" s="1"/>
  <c r="BP140" i="49"/>
  <c r="H380" i="49"/>
  <c r="F99" i="33" s="1"/>
  <c r="AT500" i="49"/>
  <c r="AD111" i="33" s="1"/>
  <c r="BQ80" i="49"/>
  <c r="BU80" i="49" s="1"/>
  <c r="AV69" i="33" s="1"/>
  <c r="M140" i="49"/>
  <c r="I360" i="49"/>
  <c r="U40" i="51"/>
  <c r="AE148" i="51"/>
  <c r="AP191" i="49"/>
  <c r="AF133" i="51" s="1"/>
  <c r="AG133" i="51" s="1"/>
  <c r="BV109" i="49"/>
  <c r="BY498" i="49"/>
  <c r="BX339" i="49"/>
  <c r="AI19" i="49"/>
  <c r="L141" i="49"/>
  <c r="J22" i="33" s="1"/>
  <c r="D99" i="33"/>
  <c r="BT358" i="49"/>
  <c r="AY88" i="49"/>
  <c r="AN78" i="49"/>
  <c r="AJ178" i="49"/>
  <c r="BI359" i="49"/>
  <c r="AQ340" i="49"/>
  <c r="AT190" i="49"/>
  <c r="AD80" i="33" s="1"/>
  <c r="BQ140" i="49"/>
  <c r="BY140" i="49" s="1"/>
  <c r="I380" i="49"/>
  <c r="G99" i="33" s="1"/>
  <c r="AR500" i="49"/>
  <c r="AV500" i="49" s="1"/>
  <c r="AF111" i="33" s="1"/>
  <c r="BS80" i="49"/>
  <c r="AT69" i="33" s="1"/>
  <c r="BR150" i="49"/>
  <c r="BZ150" i="49" s="1"/>
  <c r="BA76" i="33" s="1"/>
  <c r="K140" i="49"/>
  <c r="I75" i="33" s="1"/>
  <c r="H360" i="49"/>
  <c r="H150" i="49"/>
  <c r="F76" i="33" s="1"/>
  <c r="AF76" i="51"/>
  <c r="AG76" i="51" s="1"/>
  <c r="L120" i="49"/>
  <c r="M430" i="49"/>
  <c r="K430" i="49"/>
  <c r="I104" i="33" s="1"/>
  <c r="BU499" i="49"/>
  <c r="O165" i="51"/>
  <c r="M120" i="49"/>
  <c r="K73" i="33" s="1"/>
  <c r="L430" i="49"/>
  <c r="J104" i="33" s="1"/>
  <c r="BH61" i="49"/>
  <c r="AN14" i="33" s="1"/>
  <c r="H94" i="33"/>
  <c r="AP391" i="49"/>
  <c r="AF153" i="51" s="1"/>
  <c r="AG153" i="51" s="1"/>
  <c r="D64" i="33"/>
  <c r="AY218" i="49"/>
  <c r="AV459" i="49"/>
  <c r="BG109" i="49"/>
  <c r="AG481" i="49"/>
  <c r="V56" i="33" s="1"/>
  <c r="J401" i="49"/>
  <c r="M401" i="49" s="1"/>
  <c r="K48" i="33" s="1"/>
  <c r="AN409" i="49"/>
  <c r="AP431" i="49"/>
  <c r="AR431" i="49" s="1"/>
  <c r="AZ431" i="49" s="1"/>
  <c r="AJ51" i="33" s="1"/>
  <c r="AM299" i="49"/>
  <c r="AW378" i="49"/>
  <c r="AC501" i="49"/>
  <c r="AE501" i="49" s="1"/>
  <c r="AM501" i="49" s="1"/>
  <c r="BT269" i="49"/>
  <c r="D90" i="33"/>
  <c r="AX110" i="49"/>
  <c r="AQ400" i="49"/>
  <c r="AD470" i="49"/>
  <c r="BS240" i="49"/>
  <c r="AT85" i="33" s="1"/>
  <c r="BJ90" i="49"/>
  <c r="AP70" i="33" s="1"/>
  <c r="BE220" i="49"/>
  <c r="BS410" i="49"/>
  <c r="AT102" i="33" s="1"/>
  <c r="BW310" i="49"/>
  <c r="AX92" i="33" s="1"/>
  <c r="BQ360" i="49"/>
  <c r="BU360" i="49" s="1"/>
  <c r="AV97" i="33" s="1"/>
  <c r="AS230" i="49"/>
  <c r="BA230" i="49" s="1"/>
  <c r="AK84" i="33" s="1"/>
  <c r="AT260" i="49"/>
  <c r="BS130" i="49"/>
  <c r="AT74" i="33" s="1"/>
  <c r="BF500" i="49"/>
  <c r="M370" i="49"/>
  <c r="K98" i="33" s="1"/>
  <c r="BS160" i="49"/>
  <c r="AT77" i="33" s="1"/>
  <c r="AS270" i="49"/>
  <c r="BA270" i="49" s="1"/>
  <c r="AX220" i="49"/>
  <c r="AH83" i="33" s="1"/>
  <c r="I70" i="49"/>
  <c r="G68" i="33" s="1"/>
  <c r="AE80" i="49"/>
  <c r="AI80" i="49" s="1"/>
  <c r="BS330" i="49"/>
  <c r="AT94" i="33" s="1"/>
  <c r="AF480" i="49"/>
  <c r="AN480" i="49" s="1"/>
  <c r="AC109" i="33" s="1"/>
  <c r="G40" i="49"/>
  <c r="E65" i="33" s="1"/>
  <c r="BS480" i="49"/>
  <c r="BF270" i="49"/>
  <c r="L350" i="49"/>
  <c r="BQ70" i="49"/>
  <c r="BR80" i="49"/>
  <c r="BZ80" i="49" s="1"/>
  <c r="BA69" i="33" s="1"/>
  <c r="L310" i="49"/>
  <c r="J92" i="33" s="1"/>
  <c r="BR490" i="49"/>
  <c r="BZ490" i="49" s="1"/>
  <c r="M460" i="49"/>
  <c r="K107" i="33" s="1"/>
  <c r="BS300" i="49"/>
  <c r="AT91" i="33" s="1"/>
  <c r="M150" i="49"/>
  <c r="K76" i="33" s="1"/>
  <c r="BF60" i="49"/>
  <c r="AL67" i="33" s="1"/>
  <c r="K170" i="49"/>
  <c r="I78" i="33" s="1"/>
  <c r="BF390" i="49"/>
  <c r="AL100" i="33" s="1"/>
  <c r="H160" i="49"/>
  <c r="T100" i="51"/>
  <c r="AE212" i="51"/>
  <c r="I81" i="51"/>
  <c r="T65" i="51"/>
  <c r="I218" i="51"/>
  <c r="CA461" i="49"/>
  <c r="AC91" i="49"/>
  <c r="AD91" i="49" s="1"/>
  <c r="AL91" i="49" s="1"/>
  <c r="AA17" i="33" s="1"/>
  <c r="L330" i="49"/>
  <c r="J94" i="33" s="1"/>
  <c r="BQ480" i="49"/>
  <c r="BU480" i="49" s="1"/>
  <c r="AV109" i="33" s="1"/>
  <c r="BR70" i="49"/>
  <c r="BV70" i="49" s="1"/>
  <c r="AW68" i="33" s="1"/>
  <c r="M40" i="49"/>
  <c r="BC60" i="49"/>
  <c r="J69" i="51"/>
  <c r="I78" i="51"/>
  <c r="BO331" i="49"/>
  <c r="BS331" i="49" s="1"/>
  <c r="AT41" i="33" s="1"/>
  <c r="J331" i="49"/>
  <c r="M331" i="49" s="1"/>
  <c r="K41" i="33" s="1"/>
  <c r="AD100" i="49"/>
  <c r="AH100" i="49" s="1"/>
  <c r="W71" i="33" s="1"/>
  <c r="K330" i="49"/>
  <c r="I94" i="33" s="1"/>
  <c r="BW480" i="49"/>
  <c r="AX109" i="33" s="1"/>
  <c r="BS70" i="49"/>
  <c r="AT68" i="33" s="1"/>
  <c r="K40" i="49"/>
  <c r="I65" i="33" s="1"/>
  <c r="BP350" i="49"/>
  <c r="BT350" i="49" s="1"/>
  <c r="I69" i="51"/>
  <c r="AE190" i="51"/>
  <c r="U65" i="51"/>
  <c r="L40" i="49"/>
  <c r="BQ350" i="49"/>
  <c r="BU350" i="49" s="1"/>
  <c r="AV96" i="33" s="1"/>
  <c r="BD290" i="49"/>
  <c r="BH290" i="49" s="1"/>
  <c r="AN90" i="33" s="1"/>
  <c r="AF100" i="49"/>
  <c r="AJ100" i="49" s="1"/>
  <c r="Y71" i="33" s="1"/>
  <c r="AR390" i="49"/>
  <c r="BR350" i="49"/>
  <c r="AE66" i="51"/>
  <c r="BB81" i="49"/>
  <c r="BJ81" i="49" s="1"/>
  <c r="AP16" i="33" s="1"/>
  <c r="BE290" i="49"/>
  <c r="BI290" i="49" s="1"/>
  <c r="AO90" i="33" s="1"/>
  <c r="AG100" i="49"/>
  <c r="V71" i="33" s="1"/>
  <c r="AQ390" i="49"/>
  <c r="BS350" i="49"/>
  <c r="J96" i="51"/>
  <c r="K96" i="51" s="1"/>
  <c r="AF66" i="51"/>
  <c r="AG66" i="51" s="1"/>
  <c r="BO241" i="49"/>
  <c r="AG341" i="49"/>
  <c r="V42" i="33" s="1"/>
  <c r="BF290" i="49"/>
  <c r="AL90" i="33" s="1"/>
  <c r="AE100" i="49"/>
  <c r="AS390" i="49"/>
  <c r="BA390" i="49" s="1"/>
  <c r="AK100" i="33" s="1"/>
  <c r="BW350" i="49"/>
  <c r="AX96" i="33" s="1"/>
  <c r="T190" i="51"/>
  <c r="BJ290" i="49"/>
  <c r="AT390" i="49"/>
  <c r="AD100" i="33" s="1"/>
  <c r="AE95" i="51"/>
  <c r="BC290" i="49"/>
  <c r="BG290" i="49" s="1"/>
  <c r="AM90" i="33" s="1"/>
  <c r="L400" i="49"/>
  <c r="J101" i="33" s="1"/>
  <c r="BW330" i="49"/>
  <c r="AX94" i="33" s="1"/>
  <c r="BO351" i="49"/>
  <c r="AX390" i="49"/>
  <c r="AH100" i="33" s="1"/>
  <c r="AT400" i="49"/>
  <c r="BB291" i="49"/>
  <c r="U88" i="51" s="1"/>
  <c r="AL148" i="49"/>
  <c r="BC74" i="33"/>
  <c r="BN131" i="49"/>
  <c r="BC21" i="33" s="1"/>
  <c r="CA11" i="49"/>
  <c r="BD9" i="33" s="1"/>
  <c r="BD110" i="33"/>
  <c r="BO311" i="49"/>
  <c r="BT119" i="49"/>
  <c r="AQ111" i="49"/>
  <c r="AN99" i="49"/>
  <c r="BS20" i="49"/>
  <c r="AT63" i="33" s="1"/>
  <c r="BR120" i="49"/>
  <c r="BV120" i="49" s="1"/>
  <c r="AW73" i="33" s="1"/>
  <c r="AR400" i="49"/>
  <c r="AV400" i="49" s="1"/>
  <c r="AF101" i="33" s="1"/>
  <c r="BR240" i="49"/>
  <c r="BV240" i="49" s="1"/>
  <c r="AW85" i="33" s="1"/>
  <c r="AK190" i="49"/>
  <c r="Z80" i="33" s="1"/>
  <c r="AE340" i="49"/>
  <c r="AI340" i="49" s="1"/>
  <c r="BR40" i="49"/>
  <c r="BV40" i="49" s="1"/>
  <c r="AW65" i="33" s="1"/>
  <c r="BR410" i="49"/>
  <c r="AK370" i="49"/>
  <c r="Z98" i="33" s="1"/>
  <c r="BQ130" i="49"/>
  <c r="BP160" i="49"/>
  <c r="BF260" i="49"/>
  <c r="AL87" i="33" s="1"/>
  <c r="AR220" i="49"/>
  <c r="AV220" i="49" s="1"/>
  <c r="AF83" i="33" s="1"/>
  <c r="K400" i="49"/>
  <c r="I101" i="33" s="1"/>
  <c r="AK80" i="49"/>
  <c r="Z69" i="33" s="1"/>
  <c r="AF150" i="49"/>
  <c r="AJ150" i="49" s="1"/>
  <c r="Y76" i="33" s="1"/>
  <c r="BP330" i="49"/>
  <c r="BT330" i="49" s="1"/>
  <c r="I290" i="49"/>
  <c r="G90" i="33" s="1"/>
  <c r="BJ270" i="49"/>
  <c r="AP88" i="33" s="1"/>
  <c r="AS40" i="49"/>
  <c r="BA40" i="49" s="1"/>
  <c r="AK65" i="33" s="1"/>
  <c r="BD190" i="49"/>
  <c r="AF170" i="49"/>
  <c r="AX430" i="49"/>
  <c r="AH104" i="33" s="1"/>
  <c r="BC170" i="49"/>
  <c r="BK170" i="49" s="1"/>
  <c r="AQ78" i="33" s="1"/>
  <c r="BR300" i="49"/>
  <c r="BZ300" i="49" s="1"/>
  <c r="BA91" i="33" s="1"/>
  <c r="AE500" i="49"/>
  <c r="AM500" i="49" s="1"/>
  <c r="AB111" i="33" s="1"/>
  <c r="BJ60" i="49"/>
  <c r="BC390" i="49"/>
  <c r="BK390" i="49" s="1"/>
  <c r="AQ100" i="33" s="1"/>
  <c r="L190" i="49"/>
  <c r="J80" i="33" s="1"/>
  <c r="AE100" i="51"/>
  <c r="AE218" i="51"/>
  <c r="T68" i="51"/>
  <c r="AF35" i="51"/>
  <c r="AG35" i="51" s="1"/>
  <c r="T193" i="51"/>
  <c r="BO231" i="49"/>
  <c r="BW231" i="49" s="1"/>
  <c r="AX31" i="33" s="1"/>
  <c r="Q165" i="51"/>
  <c r="O7" i="50" s="1"/>
  <c r="N165" i="51"/>
  <c r="P165" i="51"/>
  <c r="O6" i="50" s="1"/>
  <c r="R165" i="51"/>
  <c r="O8" i="50" s="1"/>
  <c r="U162" i="51"/>
  <c r="V162" i="51" s="1"/>
  <c r="U155" i="51"/>
  <c r="U148" i="51"/>
  <c r="U138" i="51"/>
  <c r="U161" i="51"/>
  <c r="U141" i="51"/>
  <c r="V141" i="51" s="1"/>
  <c r="U144" i="51"/>
  <c r="U157" i="51"/>
  <c r="V157" i="51" s="1"/>
  <c r="U159" i="51"/>
  <c r="V159" i="51" s="1"/>
  <c r="U156" i="51"/>
  <c r="U150" i="51"/>
  <c r="U127" i="51"/>
  <c r="V127" i="51" s="1"/>
  <c r="U140" i="51"/>
  <c r="U120" i="51"/>
  <c r="U164" i="51"/>
  <c r="V132" i="51"/>
  <c r="U133" i="51"/>
  <c r="U149" i="51"/>
  <c r="V149" i="51" s="1"/>
  <c r="U123" i="51"/>
  <c r="V123" i="51" s="1"/>
  <c r="U126" i="51"/>
  <c r="U153" i="51"/>
  <c r="Q55" i="51"/>
  <c r="M7" i="50" s="1"/>
  <c r="AG28" i="51"/>
  <c r="BC44" i="33"/>
  <c r="H110" i="51"/>
  <c r="Q9" i="50" s="1"/>
  <c r="Z55" i="51"/>
  <c r="N5" i="50" s="1"/>
  <c r="AA55" i="51"/>
  <c r="N6" i="50" s="1"/>
  <c r="Y55" i="51"/>
  <c r="N4" i="50" s="1"/>
  <c r="AD55" i="51"/>
  <c r="N9" i="50" s="1"/>
  <c r="R55" i="51"/>
  <c r="M8" i="50" s="1"/>
  <c r="AC55" i="51"/>
  <c r="N8" i="50" s="1"/>
  <c r="AB55" i="51"/>
  <c r="N7" i="50" s="1"/>
  <c r="N55" i="51"/>
  <c r="M4" i="50" s="1"/>
  <c r="O55" i="51"/>
  <c r="M5" i="50" s="1"/>
  <c r="BD241" i="49"/>
  <c r="BF241" i="49"/>
  <c r="AL32" i="33" s="1"/>
  <c r="BC48" i="33"/>
  <c r="BS231" i="49"/>
  <c r="AT31" i="33" s="1"/>
  <c r="BE241" i="49"/>
  <c r="BM241" i="49" s="1"/>
  <c r="BJ241" i="49"/>
  <c r="AP32" i="33" s="1"/>
  <c r="BG241" i="49"/>
  <c r="AM32" i="33" s="1"/>
  <c r="U83" i="51"/>
  <c r="P451" i="49"/>
  <c r="M53" i="33" s="1"/>
  <c r="O481" i="49"/>
  <c r="L56" i="33" s="1"/>
  <c r="K10" i="51"/>
  <c r="J93" i="51"/>
  <c r="O351" i="49"/>
  <c r="L43" i="33" s="1"/>
  <c r="O301" i="49"/>
  <c r="L38" i="33" s="1"/>
  <c r="R321" i="49"/>
  <c r="V321" i="49" s="1"/>
  <c r="T321" i="49"/>
  <c r="X321" i="49" s="1"/>
  <c r="S321" i="49"/>
  <c r="AA321" i="49" s="1"/>
  <c r="T61" i="49"/>
  <c r="X61" i="49" s="1"/>
  <c r="S61" i="49"/>
  <c r="W61" i="49" s="1"/>
  <c r="R301" i="49"/>
  <c r="V301" i="49" s="1"/>
  <c r="T301" i="49"/>
  <c r="AB301" i="49" s="1"/>
  <c r="S301" i="49"/>
  <c r="AA301" i="49" s="1"/>
  <c r="T261" i="49"/>
  <c r="AB261" i="49" s="1"/>
  <c r="S261" i="49"/>
  <c r="W261" i="49" s="1"/>
  <c r="T71" i="49"/>
  <c r="AB71" i="49" s="1"/>
  <c r="S71" i="49"/>
  <c r="W71" i="49" s="1"/>
  <c r="R211" i="49"/>
  <c r="V211" i="49" s="1"/>
  <c r="T211" i="49"/>
  <c r="X211" i="49" s="1"/>
  <c r="S211" i="49"/>
  <c r="W211" i="49" s="1"/>
  <c r="T331" i="49"/>
  <c r="AB331" i="49" s="1"/>
  <c r="S331" i="49"/>
  <c r="W331" i="49" s="1"/>
  <c r="T51" i="49"/>
  <c r="AB51" i="49" s="1"/>
  <c r="S51" i="49"/>
  <c r="W51" i="49" s="1"/>
  <c r="T91" i="49"/>
  <c r="AB91" i="49" s="1"/>
  <c r="S91" i="49"/>
  <c r="AA91" i="49" s="1"/>
  <c r="T371" i="49"/>
  <c r="AB371" i="49" s="1"/>
  <c r="S371" i="49"/>
  <c r="AA371" i="49" s="1"/>
  <c r="T491" i="49"/>
  <c r="X491" i="49" s="1"/>
  <c r="R491" i="49"/>
  <c r="Z491" i="49" s="1"/>
  <c r="S491" i="49"/>
  <c r="W491" i="49" s="1"/>
  <c r="K218" i="51"/>
  <c r="T201" i="49"/>
  <c r="AB201" i="49" s="1"/>
  <c r="S201" i="49"/>
  <c r="AA201" i="49" s="1"/>
  <c r="T11" i="49"/>
  <c r="AB11" i="49" s="1"/>
  <c r="S11" i="49"/>
  <c r="AA11" i="49" s="1"/>
  <c r="T9" i="33" s="1"/>
  <c r="T351" i="49"/>
  <c r="AB351" i="49" s="1"/>
  <c r="S351" i="49"/>
  <c r="W351" i="49" s="1"/>
  <c r="T271" i="49"/>
  <c r="X271" i="49" s="1"/>
  <c r="S271" i="49"/>
  <c r="W271" i="49" s="1"/>
  <c r="BG201" i="49"/>
  <c r="AM28" i="33" s="1"/>
  <c r="R191" i="49"/>
  <c r="Z191" i="49" s="1"/>
  <c r="T191" i="49"/>
  <c r="AB191" i="49" s="1"/>
  <c r="S191" i="49"/>
  <c r="W191" i="49" s="1"/>
  <c r="T101" i="49"/>
  <c r="AB101" i="49" s="1"/>
  <c r="S101" i="49"/>
  <c r="Y431" i="49"/>
  <c r="R51" i="33" s="1"/>
  <c r="T431" i="49"/>
  <c r="R431" i="49"/>
  <c r="V431" i="49" s="1"/>
  <c r="S431" i="49"/>
  <c r="AA431" i="49" s="1"/>
  <c r="BJ201" i="49"/>
  <c r="AP28" i="33" s="1"/>
  <c r="U471" i="49"/>
  <c r="N55" i="33" s="1"/>
  <c r="T471" i="49"/>
  <c r="AB471" i="49" s="1"/>
  <c r="S471" i="49"/>
  <c r="AA471" i="49" s="1"/>
  <c r="R471" i="49"/>
  <c r="V471" i="49" s="1"/>
  <c r="O55" i="33" s="1"/>
  <c r="T281" i="49"/>
  <c r="X281" i="49" s="1"/>
  <c r="S281" i="49"/>
  <c r="AA281" i="49" s="1"/>
  <c r="T311" i="49"/>
  <c r="AB311" i="49" s="1"/>
  <c r="S311" i="49"/>
  <c r="AA311" i="49" s="1"/>
  <c r="T241" i="49"/>
  <c r="AB241" i="49" s="1"/>
  <c r="S241" i="49"/>
  <c r="AA241" i="49" s="1"/>
  <c r="U461" i="49"/>
  <c r="N54" i="33" s="1"/>
  <c r="T461" i="49"/>
  <c r="AB461" i="49" s="1"/>
  <c r="R461" i="49"/>
  <c r="Z461" i="49" s="1"/>
  <c r="S461" i="49"/>
  <c r="AA461" i="49" s="1"/>
  <c r="T31" i="49"/>
  <c r="AB31" i="49" s="1"/>
  <c r="S31" i="49"/>
  <c r="AA31" i="49" s="1"/>
  <c r="BE201" i="49"/>
  <c r="BM201" i="49" s="1"/>
  <c r="AS28" i="33" s="1"/>
  <c r="T81" i="49"/>
  <c r="X81" i="49" s="1"/>
  <c r="S81" i="49"/>
  <c r="AA81" i="49" s="1"/>
  <c r="Y411" i="49"/>
  <c r="R49" i="33" s="1"/>
  <c r="T411" i="49"/>
  <c r="AB411" i="49" s="1"/>
  <c r="S411" i="49"/>
  <c r="AA411" i="49" s="1"/>
  <c r="R411" i="49"/>
  <c r="Z411" i="49" s="1"/>
  <c r="T251" i="49"/>
  <c r="AB251" i="49" s="1"/>
  <c r="S251" i="49"/>
  <c r="W251" i="49" s="1"/>
  <c r="T161" i="49"/>
  <c r="AB161" i="49" s="1"/>
  <c r="S161" i="49"/>
  <c r="W161" i="49" s="1"/>
  <c r="T181" i="49"/>
  <c r="AB181" i="49" s="1"/>
  <c r="S181" i="49"/>
  <c r="W181" i="49" s="1"/>
  <c r="R421" i="49"/>
  <c r="Z421" i="49" s="1"/>
  <c r="T421" i="49"/>
  <c r="AB421" i="49" s="1"/>
  <c r="S421" i="49"/>
  <c r="AA421" i="49" s="1"/>
  <c r="T151" i="49"/>
  <c r="AB151" i="49" s="1"/>
  <c r="S151" i="49"/>
  <c r="AA151" i="49" s="1"/>
  <c r="T401" i="49"/>
  <c r="AB401" i="49" s="1"/>
  <c r="R401" i="49"/>
  <c r="V401" i="49" s="1"/>
  <c r="S401" i="49"/>
  <c r="W401" i="49" s="1"/>
  <c r="R131" i="49"/>
  <c r="V131" i="49" s="1"/>
  <c r="T131" i="49"/>
  <c r="AB131" i="49" s="1"/>
  <c r="S131" i="49"/>
  <c r="AA131" i="49" s="1"/>
  <c r="T221" i="49"/>
  <c r="AB221" i="49" s="1"/>
  <c r="S221" i="49"/>
  <c r="AA221" i="49" s="1"/>
  <c r="R231" i="49"/>
  <c r="Z231" i="49" s="1"/>
  <c r="T231" i="49"/>
  <c r="X231" i="49" s="1"/>
  <c r="S231" i="49"/>
  <c r="AA231" i="49" s="1"/>
  <c r="T171" i="49"/>
  <c r="AB171" i="49" s="1"/>
  <c r="S171" i="49"/>
  <c r="AA171" i="49" s="1"/>
  <c r="BF201" i="49"/>
  <c r="AL28" i="33" s="1"/>
  <c r="T361" i="49"/>
  <c r="AB361" i="49" s="1"/>
  <c r="S361" i="49"/>
  <c r="AA361" i="49" s="1"/>
  <c r="T441" i="49"/>
  <c r="AB441" i="49" s="1"/>
  <c r="S441" i="49"/>
  <c r="AA441" i="49" s="1"/>
  <c r="R441" i="49"/>
  <c r="Z441" i="49" s="1"/>
  <c r="BD201" i="49"/>
  <c r="BL201" i="49" s="1"/>
  <c r="AR28" i="33" s="1"/>
  <c r="T381" i="49"/>
  <c r="AB381" i="49" s="1"/>
  <c r="S381" i="49"/>
  <c r="AA381" i="49" s="1"/>
  <c r="R371" i="49"/>
  <c r="Z371" i="49" s="1"/>
  <c r="R71" i="49"/>
  <c r="Z71" i="49" s="1"/>
  <c r="U331" i="49"/>
  <c r="N41" i="33" s="1"/>
  <c r="R331" i="49"/>
  <c r="V331" i="49" s="1"/>
  <c r="R201" i="49"/>
  <c r="Z201" i="49" s="1"/>
  <c r="Y181" i="49"/>
  <c r="R26" i="33" s="1"/>
  <c r="R181" i="49"/>
  <c r="Z181" i="49" s="1"/>
  <c r="U281" i="49"/>
  <c r="N36" i="33" s="1"/>
  <c r="R281" i="49"/>
  <c r="Z281" i="49" s="1"/>
  <c r="Y311" i="49"/>
  <c r="R39" i="33" s="1"/>
  <c r="R311" i="49"/>
  <c r="Z311" i="49" s="1"/>
  <c r="R241" i="49"/>
  <c r="R101" i="49"/>
  <c r="V101" i="49" s="1"/>
  <c r="R11" i="49"/>
  <c r="Z11" i="49" s="1"/>
  <c r="S9" i="33" s="1"/>
  <c r="Y271" i="49"/>
  <c r="R35" i="33" s="1"/>
  <c r="R271" i="49"/>
  <c r="Z271" i="49" s="1"/>
  <c r="Y31" i="49"/>
  <c r="R11" i="33" s="1"/>
  <c r="R31" i="49"/>
  <c r="V31" i="49" s="1"/>
  <c r="U221" i="49"/>
  <c r="N30" i="33" s="1"/>
  <c r="R221" i="49"/>
  <c r="Z221" i="49" s="1"/>
  <c r="R351" i="49"/>
  <c r="Z351" i="49" s="1"/>
  <c r="R81" i="49"/>
  <c r="V81" i="49" s="1"/>
  <c r="R161" i="49"/>
  <c r="Z161" i="49" s="1"/>
  <c r="Y251" i="49"/>
  <c r="R33" i="33" s="1"/>
  <c r="R251" i="49"/>
  <c r="Z251" i="49" s="1"/>
  <c r="U151" i="49"/>
  <c r="N23" i="33" s="1"/>
  <c r="R151" i="49"/>
  <c r="V151" i="49" s="1"/>
  <c r="R171" i="49"/>
  <c r="Z171" i="49" s="1"/>
  <c r="Y361" i="49"/>
  <c r="R44" i="33" s="1"/>
  <c r="R361" i="49"/>
  <c r="Z361" i="49" s="1"/>
  <c r="Y381" i="49"/>
  <c r="R46" i="33" s="1"/>
  <c r="R381" i="49"/>
  <c r="Z381" i="49" s="1"/>
  <c r="R51" i="49"/>
  <c r="Z51" i="49" s="1"/>
  <c r="R91" i="49"/>
  <c r="V91" i="49" s="1"/>
  <c r="R61" i="49"/>
  <c r="Z61" i="49" s="1"/>
  <c r="R261" i="49"/>
  <c r="Z261" i="49" s="1"/>
  <c r="BQ231" i="49"/>
  <c r="BY231" i="49" s="1"/>
  <c r="AZ31" i="33" s="1"/>
  <c r="BP231" i="49"/>
  <c r="BX231" i="49" s="1"/>
  <c r="AY31" i="33" s="1"/>
  <c r="AD341" i="49"/>
  <c r="AL341" i="49" s="1"/>
  <c r="AA42" i="33" s="1"/>
  <c r="D38" i="33"/>
  <c r="AF341" i="49"/>
  <c r="AN341" i="49" s="1"/>
  <c r="AC42" i="33" s="1"/>
  <c r="AE341" i="49"/>
  <c r="AM341" i="49" s="1"/>
  <c r="AB42" i="33" s="1"/>
  <c r="AF82" i="51"/>
  <c r="AG82" i="51" s="1"/>
  <c r="V197" i="51"/>
  <c r="K51" i="51"/>
  <c r="V174" i="51"/>
  <c r="P271" i="49"/>
  <c r="M35" i="33" s="1"/>
  <c r="V195" i="51"/>
  <c r="K203" i="51"/>
  <c r="AJ460" i="49"/>
  <c r="P361" i="49"/>
  <c r="M44" i="33" s="1"/>
  <c r="K216" i="51"/>
  <c r="P121" i="49"/>
  <c r="M20" i="33" s="1"/>
  <c r="V205" i="51"/>
  <c r="V209" i="51"/>
  <c r="U184" i="51"/>
  <c r="V184" i="51" s="1"/>
  <c r="AF7" i="51"/>
  <c r="AG7" i="51" s="1"/>
  <c r="J171" i="51"/>
  <c r="K171" i="51" s="1"/>
  <c r="J136" i="51"/>
  <c r="K136" i="51" s="1"/>
  <c r="AF186" i="51"/>
  <c r="AG186" i="51" s="1"/>
  <c r="J131" i="51"/>
  <c r="K131" i="51" s="1"/>
  <c r="AF209" i="51"/>
  <c r="AG209" i="51" s="1"/>
  <c r="AF198" i="51"/>
  <c r="AG198" i="51" s="1"/>
  <c r="AF175" i="51"/>
  <c r="AG175" i="51" s="1"/>
  <c r="J154" i="51"/>
  <c r="K154" i="51" s="1"/>
  <c r="AF26" i="51"/>
  <c r="AG26" i="51" s="1"/>
  <c r="AF51" i="51"/>
  <c r="AG51" i="51" s="1"/>
  <c r="U89" i="51"/>
  <c r="J181" i="51"/>
  <c r="K181" i="51" s="1"/>
  <c r="J157" i="51"/>
  <c r="K157" i="51" s="1"/>
  <c r="U17" i="51"/>
  <c r="AF17" i="51"/>
  <c r="AG17" i="51" s="1"/>
  <c r="J138" i="51"/>
  <c r="K138" i="51" s="1"/>
  <c r="U108" i="51"/>
  <c r="J144" i="51"/>
  <c r="K144" i="51" s="1"/>
  <c r="J160" i="51"/>
  <c r="K160" i="51" s="1"/>
  <c r="J115" i="51"/>
  <c r="K115" i="51" s="1"/>
  <c r="J137" i="51"/>
  <c r="K137" i="51" s="1"/>
  <c r="J204" i="51"/>
  <c r="K204" i="51" s="1"/>
  <c r="U218" i="51"/>
  <c r="V218" i="51" s="1"/>
  <c r="AF206" i="51"/>
  <c r="AG206" i="51" s="1"/>
  <c r="AF183" i="51"/>
  <c r="AG183" i="51" s="1"/>
  <c r="U170" i="51"/>
  <c r="V170" i="51" s="1"/>
  <c r="J173" i="51"/>
  <c r="K173" i="51" s="1"/>
  <c r="U13" i="51"/>
  <c r="V13" i="51" s="1"/>
  <c r="AF20" i="51"/>
  <c r="AG20" i="51" s="1"/>
  <c r="AF6" i="51"/>
  <c r="AG6" i="51" s="1"/>
  <c r="AF14" i="51"/>
  <c r="AG14" i="51" s="1"/>
  <c r="AF15" i="51"/>
  <c r="AG15" i="51" s="1"/>
  <c r="J98" i="51"/>
  <c r="AF13" i="51"/>
  <c r="AG13" i="51" s="1"/>
  <c r="J151" i="51"/>
  <c r="K151" i="51" s="1"/>
  <c r="J127" i="51"/>
  <c r="K127" i="51" s="1"/>
  <c r="U105" i="51"/>
  <c r="U69" i="51"/>
  <c r="J133" i="51"/>
  <c r="K133" i="51" s="1"/>
  <c r="J139" i="51"/>
  <c r="K139" i="51" s="1"/>
  <c r="J163" i="51"/>
  <c r="K163" i="51" s="1"/>
  <c r="J140" i="51"/>
  <c r="K140" i="51" s="1"/>
  <c r="AF191" i="51"/>
  <c r="AG191" i="51" s="1"/>
  <c r="J175" i="51"/>
  <c r="K175" i="51" s="1"/>
  <c r="AF203" i="51"/>
  <c r="AG203" i="51" s="1"/>
  <c r="AF180" i="51"/>
  <c r="AG180" i="51" s="1"/>
  <c r="U214" i="51"/>
  <c r="V214" i="51" s="1"/>
  <c r="U178" i="51"/>
  <c r="V178" i="51" s="1"/>
  <c r="AF160" i="51"/>
  <c r="AG160" i="51" s="1"/>
  <c r="AF196" i="51"/>
  <c r="AG196" i="51" s="1"/>
  <c r="U49" i="51"/>
  <c r="V49" i="51" s="1"/>
  <c r="AF172" i="51"/>
  <c r="AG172" i="51" s="1"/>
  <c r="J129" i="51"/>
  <c r="K129" i="51" s="1"/>
  <c r="J83" i="51"/>
  <c r="J106" i="51"/>
  <c r="AF106" i="51"/>
  <c r="AG106" i="51" s="1"/>
  <c r="J146" i="51"/>
  <c r="K146" i="51" s="1"/>
  <c r="J120" i="51"/>
  <c r="K120" i="51" s="1"/>
  <c r="U102" i="51"/>
  <c r="J145" i="51"/>
  <c r="K145" i="51" s="1"/>
  <c r="J198" i="51"/>
  <c r="K198" i="51" s="1"/>
  <c r="J156" i="51"/>
  <c r="K156" i="51" s="1"/>
  <c r="AF188" i="51"/>
  <c r="AG188" i="51" s="1"/>
  <c r="J208" i="51"/>
  <c r="K208" i="51" s="1"/>
  <c r="J172" i="51"/>
  <c r="K172" i="51" s="1"/>
  <c r="U186" i="51"/>
  <c r="V186" i="51" s="1"/>
  <c r="AF200" i="51"/>
  <c r="AG200" i="51" s="1"/>
  <c r="AF149" i="51"/>
  <c r="AG149" i="51" s="1"/>
  <c r="J45" i="51"/>
  <c r="K45" i="51" s="1"/>
  <c r="J95" i="51"/>
  <c r="AF36" i="51"/>
  <c r="AG36" i="51" s="1"/>
  <c r="J132" i="51"/>
  <c r="K132" i="51" s="1"/>
  <c r="U63" i="51"/>
  <c r="V63" i="51" s="1"/>
  <c r="J123" i="51"/>
  <c r="K123" i="51" s="1"/>
  <c r="J134" i="51"/>
  <c r="K134" i="51" s="1"/>
  <c r="J117" i="51"/>
  <c r="K117" i="51" s="1"/>
  <c r="J195" i="51"/>
  <c r="K195" i="51" s="1"/>
  <c r="U173" i="51"/>
  <c r="V173" i="51" s="1"/>
  <c r="AF185" i="51"/>
  <c r="AG185" i="51" s="1"/>
  <c r="U219" i="51"/>
  <c r="V219" i="51" s="1"/>
  <c r="U183" i="51"/>
  <c r="V183" i="51" s="1"/>
  <c r="AF174" i="51"/>
  <c r="AG174" i="51" s="1"/>
  <c r="U172" i="51"/>
  <c r="V172" i="51" s="1"/>
  <c r="J38" i="51"/>
  <c r="K38" i="51" s="1"/>
  <c r="U26" i="51"/>
  <c r="AF9" i="51"/>
  <c r="AG9" i="51" s="1"/>
  <c r="J122" i="51"/>
  <c r="K122" i="51" s="1"/>
  <c r="AF107" i="51"/>
  <c r="AG107" i="51" s="1"/>
  <c r="AF75" i="51"/>
  <c r="AG75" i="51" s="1"/>
  <c r="J119" i="51"/>
  <c r="K119" i="51" s="1"/>
  <c r="U206" i="51"/>
  <c r="V206" i="51" s="1"/>
  <c r="J150" i="51"/>
  <c r="K150" i="51" s="1"/>
  <c r="J18" i="51"/>
  <c r="K18" i="51" s="1"/>
  <c r="J149" i="51"/>
  <c r="K149" i="51" s="1"/>
  <c r="AF97" i="51"/>
  <c r="AG97" i="51" s="1"/>
  <c r="AF50" i="51"/>
  <c r="AG50" i="51" s="1"/>
  <c r="U93" i="51"/>
  <c r="AF68" i="51"/>
  <c r="AG68" i="51" s="1"/>
  <c r="AF108" i="51"/>
  <c r="AG108" i="51" s="1"/>
  <c r="J189" i="51"/>
  <c r="K189" i="51" s="1"/>
  <c r="J121" i="51"/>
  <c r="K121" i="51" s="1"/>
  <c r="J191" i="51"/>
  <c r="K191" i="51" s="1"/>
  <c r="U202" i="51"/>
  <c r="V202" i="51" s="1"/>
  <c r="AF216" i="51"/>
  <c r="AG216" i="51" s="1"/>
  <c r="U97" i="51"/>
  <c r="AF61" i="51"/>
  <c r="AG61" i="51" s="1"/>
  <c r="AF38" i="51"/>
  <c r="AG38" i="51" s="1"/>
  <c r="AF19" i="51"/>
  <c r="AG19" i="51" s="1"/>
  <c r="AF105" i="51"/>
  <c r="AG105" i="51" s="1"/>
  <c r="J186" i="51"/>
  <c r="K186" i="51" s="1"/>
  <c r="AF176" i="51"/>
  <c r="AG176" i="51" s="1"/>
  <c r="U210" i="51"/>
  <c r="V210" i="51" s="1"/>
  <c r="U36" i="51"/>
  <c r="V36" i="51" s="1"/>
  <c r="J48" i="51"/>
  <c r="K48" i="51" s="1"/>
  <c r="AF43" i="51"/>
  <c r="AG43" i="51" s="1"/>
  <c r="J94" i="51"/>
  <c r="K94" i="51" s="1"/>
  <c r="AF158" i="51"/>
  <c r="AG158" i="51" s="1"/>
  <c r="AF102" i="51"/>
  <c r="AG102" i="51" s="1"/>
  <c r="U207" i="51"/>
  <c r="V207" i="51" s="1"/>
  <c r="V128" i="51"/>
  <c r="U21" i="51"/>
  <c r="AF42" i="51"/>
  <c r="AG42" i="51" s="1"/>
  <c r="J104" i="51"/>
  <c r="J141" i="51"/>
  <c r="K141" i="51" s="1"/>
  <c r="AF99" i="51"/>
  <c r="AG99" i="51" s="1"/>
  <c r="J190" i="51"/>
  <c r="K190" i="51" s="1"/>
  <c r="AF162" i="51"/>
  <c r="AG162" i="51" s="1"/>
  <c r="U193" i="51"/>
  <c r="V193" i="51" s="1"/>
  <c r="AF131" i="51"/>
  <c r="AG131" i="51" s="1"/>
  <c r="K9" i="51"/>
  <c r="BD231" i="49"/>
  <c r="BH231" i="49" s="1"/>
  <c r="AN31" i="33" s="1"/>
  <c r="U24" i="51"/>
  <c r="V24" i="51" s="1"/>
  <c r="AF181" i="51"/>
  <c r="AG181" i="51" s="1"/>
  <c r="AF103" i="51"/>
  <c r="AG103" i="51" s="1"/>
  <c r="J102" i="51"/>
  <c r="AF155" i="51"/>
  <c r="AG155" i="51" s="1"/>
  <c r="J130" i="51"/>
  <c r="K130" i="51" s="1"/>
  <c r="J152" i="51"/>
  <c r="K152" i="51" s="1"/>
  <c r="J155" i="51"/>
  <c r="K155" i="51" s="1"/>
  <c r="J213" i="51"/>
  <c r="K213" i="51" s="1"/>
  <c r="J177" i="51"/>
  <c r="K177" i="51" s="1"/>
  <c r="AF202" i="51"/>
  <c r="AG202" i="51" s="1"/>
  <c r="J187" i="51"/>
  <c r="K187" i="51" s="1"/>
  <c r="U201" i="51"/>
  <c r="V201" i="51" s="1"/>
  <c r="AF192" i="51"/>
  <c r="AG192" i="51" s="1"/>
  <c r="J124" i="51"/>
  <c r="K124" i="51" s="1"/>
  <c r="J161" i="51"/>
  <c r="K161" i="51" s="1"/>
  <c r="AF5" i="51"/>
  <c r="AG5" i="51" s="1"/>
  <c r="J85" i="51"/>
  <c r="J88" i="51"/>
  <c r="J135" i="51"/>
  <c r="K135" i="51" s="1"/>
  <c r="AF60" i="51"/>
  <c r="AG60" i="51" s="1"/>
  <c r="J147" i="51"/>
  <c r="K147" i="51" s="1"/>
  <c r="U79" i="51"/>
  <c r="J142" i="51"/>
  <c r="K142" i="51" s="1"/>
  <c r="J158" i="51"/>
  <c r="K158" i="51" s="1"/>
  <c r="J210" i="51"/>
  <c r="K210" i="51" s="1"/>
  <c r="J174" i="51"/>
  <c r="K174" i="51" s="1"/>
  <c r="U188" i="51"/>
  <c r="V188" i="51" s="1"/>
  <c r="J184" i="51"/>
  <c r="K184" i="51" s="1"/>
  <c r="AF189" i="51"/>
  <c r="AG189" i="51" s="1"/>
  <c r="J176" i="51"/>
  <c r="K176" i="51" s="1"/>
  <c r="V40" i="51"/>
  <c r="AX481" i="49"/>
  <c r="AH56" i="33" s="1"/>
  <c r="U50" i="51"/>
  <c r="U28" i="51"/>
  <c r="V28" i="51" s="1"/>
  <c r="J19" i="51"/>
  <c r="K19" i="51" s="1"/>
  <c r="U46" i="51"/>
  <c r="J41" i="51"/>
  <c r="K41" i="51" s="1"/>
  <c r="J43" i="51"/>
  <c r="K43" i="51" s="1"/>
  <c r="J6" i="51"/>
  <c r="K6" i="51" s="1"/>
  <c r="U52" i="51"/>
  <c r="U41" i="51"/>
  <c r="K40" i="51"/>
  <c r="AG351" i="49"/>
  <c r="V43" i="33" s="1"/>
  <c r="P141" i="49"/>
  <c r="M22" i="33" s="1"/>
  <c r="U34" i="51"/>
  <c r="V34" i="51" s="1"/>
  <c r="J8" i="51"/>
  <c r="K8" i="51" s="1"/>
  <c r="U11" i="51"/>
  <c r="J12" i="51"/>
  <c r="K12" i="51" s="1"/>
  <c r="U35" i="51"/>
  <c r="V35" i="51" s="1"/>
  <c r="U5" i="51"/>
  <c r="V5" i="51" s="1"/>
  <c r="U14" i="51"/>
  <c r="J11" i="51"/>
  <c r="K11" i="51" s="1"/>
  <c r="AQ481" i="49"/>
  <c r="AY481" i="49" s="1"/>
  <c r="AI56" i="33" s="1"/>
  <c r="AE351" i="49"/>
  <c r="AM351" i="49" s="1"/>
  <c r="AB43" i="33" s="1"/>
  <c r="U27" i="51"/>
  <c r="J14" i="51"/>
  <c r="K14" i="51" s="1"/>
  <c r="J24" i="51"/>
  <c r="K24" i="51" s="1"/>
  <c r="AH351" i="49"/>
  <c r="W43" i="33" s="1"/>
  <c r="AK351" i="49"/>
  <c r="Z43" i="33" s="1"/>
  <c r="U10" i="51"/>
  <c r="V10" i="51" s="1"/>
  <c r="J17" i="51"/>
  <c r="K17" i="51" s="1"/>
  <c r="J33" i="51"/>
  <c r="K33" i="51" s="1"/>
  <c r="AV481" i="49"/>
  <c r="AF56" i="33" s="1"/>
  <c r="AF351" i="49"/>
  <c r="AN351" i="49" s="1"/>
  <c r="AC43" i="33" s="1"/>
  <c r="BS461" i="49"/>
  <c r="AT54" i="33" s="1"/>
  <c r="BT450" i="49"/>
  <c r="AU106" i="33" s="1"/>
  <c r="U48" i="51"/>
  <c r="U19" i="51"/>
  <c r="U44" i="51"/>
  <c r="V44" i="51" s="1"/>
  <c r="U18" i="51"/>
  <c r="J35" i="51"/>
  <c r="K35" i="51" s="1"/>
  <c r="AS481" i="49"/>
  <c r="BA481" i="49" s="1"/>
  <c r="AK56" i="33" s="1"/>
  <c r="U33" i="51"/>
  <c r="V33" i="51" s="1"/>
  <c r="J22" i="51"/>
  <c r="K22" i="51" s="1"/>
  <c r="U31" i="51"/>
  <c r="V31" i="51" s="1"/>
  <c r="J23" i="51"/>
  <c r="K23" i="51" s="1"/>
  <c r="U9" i="51"/>
  <c r="AT481" i="49"/>
  <c r="AD56" i="33" s="1"/>
  <c r="BW461" i="49"/>
  <c r="AX54" i="33" s="1"/>
  <c r="U51" i="51"/>
  <c r="V51" i="51" s="1"/>
  <c r="J52" i="51"/>
  <c r="K52" i="51" s="1"/>
  <c r="J30" i="51"/>
  <c r="K30" i="51" s="1"/>
  <c r="J26" i="51"/>
  <c r="K26" i="51" s="1"/>
  <c r="J25" i="51"/>
  <c r="K25" i="51" s="1"/>
  <c r="BR461" i="49"/>
  <c r="BZ461" i="49" s="1"/>
  <c r="BP461" i="49"/>
  <c r="BX461" i="49" s="1"/>
  <c r="S165" i="51"/>
  <c r="O9" i="50" s="1"/>
  <c r="U241" i="49"/>
  <c r="N32" i="33" s="1"/>
  <c r="Y241" i="49"/>
  <c r="R32" i="33" s="1"/>
  <c r="BD41" i="49"/>
  <c r="BL41" i="49" s="1"/>
  <c r="AR12" i="33" s="1"/>
  <c r="BP401" i="49"/>
  <c r="BX401" i="49" s="1"/>
  <c r="BQ401" i="49"/>
  <c r="BY401" i="49" s="1"/>
  <c r="O421" i="49"/>
  <c r="L50" i="33" s="1"/>
  <c r="BE41" i="49"/>
  <c r="BI41" i="49" s="1"/>
  <c r="AO12" i="33" s="1"/>
  <c r="BW381" i="49"/>
  <c r="AX46" i="33" s="1"/>
  <c r="BC41" i="49"/>
  <c r="BK41" i="49" s="1"/>
  <c r="AQ12" i="33" s="1"/>
  <c r="BE251" i="49"/>
  <c r="BM251" i="49" s="1"/>
  <c r="AS33" i="33" s="1"/>
  <c r="O341" i="49"/>
  <c r="L42" i="33" s="1"/>
  <c r="BP21" i="49"/>
  <c r="BX21" i="49" s="1"/>
  <c r="AY10" i="33" s="1"/>
  <c r="BQ381" i="49"/>
  <c r="BY381" i="49" s="1"/>
  <c r="AZ46" i="33" s="1"/>
  <c r="BF41" i="49"/>
  <c r="AL12" i="33" s="1"/>
  <c r="BR381" i="49"/>
  <c r="BZ381" i="49" s="1"/>
  <c r="BA46" i="33" s="1"/>
  <c r="AT171" i="49"/>
  <c r="AD25" i="33" s="1"/>
  <c r="BS21" i="49"/>
  <c r="AT10" i="33" s="1"/>
  <c r="BW21" i="49"/>
  <c r="AX10" i="33" s="1"/>
  <c r="BQ21" i="49"/>
  <c r="BY21" i="49" s="1"/>
  <c r="AZ10" i="33" s="1"/>
  <c r="BF251" i="49"/>
  <c r="AL33" i="33" s="1"/>
  <c r="BP381" i="49"/>
  <c r="BX381" i="49" s="1"/>
  <c r="AY46" i="33" s="1"/>
  <c r="AU400" i="49"/>
  <c r="AE101" i="33" s="1"/>
  <c r="AY400" i="49"/>
  <c r="AI101" i="33" s="1"/>
  <c r="AH470" i="49"/>
  <c r="AL470" i="49"/>
  <c r="BY500" i="49"/>
  <c r="AZ111" i="33" s="1"/>
  <c r="BU500" i="49"/>
  <c r="AZ300" i="49"/>
  <c r="AJ91" i="33" s="1"/>
  <c r="AV300" i="49"/>
  <c r="AF91" i="33" s="1"/>
  <c r="BX460" i="49"/>
  <c r="AY107" i="33" s="1"/>
  <c r="BT460" i="49"/>
  <c r="AU107" i="33" s="1"/>
  <c r="BI130" i="49"/>
  <c r="BM130" i="49"/>
  <c r="AS74" i="33" s="1"/>
  <c r="BM100" i="49"/>
  <c r="AS71" i="33" s="1"/>
  <c r="BI100" i="49"/>
  <c r="AO71" i="33" s="1"/>
  <c r="BA460" i="49"/>
  <c r="AK107" i="33" s="1"/>
  <c r="AW460" i="49"/>
  <c r="BX260" i="49"/>
  <c r="AY87" i="33" s="1"/>
  <c r="BT260" i="49"/>
  <c r="AU87" i="33" s="1"/>
  <c r="BL380" i="49"/>
  <c r="BH380" i="49"/>
  <c r="AN99" i="33" s="1"/>
  <c r="AU200" i="49"/>
  <c r="AE81" i="33" s="1"/>
  <c r="AY200" i="49"/>
  <c r="AI81" i="33" s="1"/>
  <c r="BY70" i="49"/>
  <c r="AZ68" i="33" s="1"/>
  <c r="BU70" i="49"/>
  <c r="BK40" i="49"/>
  <c r="AQ65" i="33" s="1"/>
  <c r="BG40" i="49"/>
  <c r="AV280" i="49"/>
  <c r="AF89" i="33" s="1"/>
  <c r="AZ280" i="49"/>
  <c r="AW400" i="49"/>
  <c r="BA400" i="49"/>
  <c r="AK101" i="33" s="1"/>
  <c r="BH220" i="49"/>
  <c r="AN83" i="33" s="1"/>
  <c r="AL390" i="49"/>
  <c r="AH390" i="49"/>
  <c r="W100" i="33" s="1"/>
  <c r="AY370" i="49"/>
  <c r="AI98" i="33" s="1"/>
  <c r="AU370" i="49"/>
  <c r="AE98" i="33" s="1"/>
  <c r="BX70" i="49"/>
  <c r="AY68" i="33" s="1"/>
  <c r="BT70" i="49"/>
  <c r="AU68" i="33" s="1"/>
  <c r="BY320" i="49"/>
  <c r="AZ93" i="33" s="1"/>
  <c r="BU320" i="49"/>
  <c r="AV93" i="33" s="1"/>
  <c r="AY80" i="49"/>
  <c r="AI69" i="33" s="1"/>
  <c r="AU80" i="49"/>
  <c r="AE69" i="33" s="1"/>
  <c r="BA430" i="49"/>
  <c r="AK104" i="33" s="1"/>
  <c r="AW430" i="49"/>
  <c r="BL160" i="49"/>
  <c r="AR77" i="33" s="1"/>
  <c r="BH160" i="49"/>
  <c r="AN77" i="33" s="1"/>
  <c r="BG420" i="49"/>
  <c r="AM103" i="33" s="1"/>
  <c r="BK420" i="49"/>
  <c r="BZ320" i="49"/>
  <c r="BA93" i="33" s="1"/>
  <c r="BV320" i="49"/>
  <c r="AW93" i="33" s="1"/>
  <c r="AY290" i="49"/>
  <c r="AU290" i="49"/>
  <c r="AE90" i="33" s="1"/>
  <c r="BH210" i="49"/>
  <c r="AN82" i="33" s="1"/>
  <c r="BL210" i="49"/>
  <c r="AR82" i="33" s="1"/>
  <c r="AM70" i="49"/>
  <c r="AH460" i="49"/>
  <c r="W107" i="33" s="1"/>
  <c r="AL460" i="49"/>
  <c r="AA107" i="33" s="1"/>
  <c r="BZ360" i="49"/>
  <c r="BA97" i="33" s="1"/>
  <c r="BV360" i="49"/>
  <c r="AV190" i="49"/>
  <c r="AF80" i="33" s="1"/>
  <c r="AZ190" i="49"/>
  <c r="BM310" i="49"/>
  <c r="BI310" i="49"/>
  <c r="AO92" i="33" s="1"/>
  <c r="AL330" i="49"/>
  <c r="AA94" i="33" s="1"/>
  <c r="AH330" i="49"/>
  <c r="W94" i="33" s="1"/>
  <c r="BX390" i="49"/>
  <c r="BT390" i="49"/>
  <c r="AU100" i="33" s="1"/>
  <c r="AZ310" i="49"/>
  <c r="AJ92" i="33" s="1"/>
  <c r="AV310" i="49"/>
  <c r="AF92" i="33" s="1"/>
  <c r="AU220" i="49"/>
  <c r="AE83" i="33" s="1"/>
  <c r="AY220" i="49"/>
  <c r="AI83" i="33" s="1"/>
  <c r="BK380" i="49"/>
  <c r="AQ99" i="33" s="1"/>
  <c r="BG380" i="49"/>
  <c r="AM99" i="33" s="1"/>
  <c r="AJ40" i="49"/>
  <c r="Y65" i="33" s="1"/>
  <c r="AN40" i="49"/>
  <c r="AC65" i="33" s="1"/>
  <c r="BK470" i="49"/>
  <c r="AQ108" i="33" s="1"/>
  <c r="BG470" i="49"/>
  <c r="AM108" i="33" s="1"/>
  <c r="AZ210" i="49"/>
  <c r="AV210" i="49"/>
  <c r="AF82" i="33" s="1"/>
  <c r="AL90" i="49"/>
  <c r="AA70" i="33" s="1"/>
  <c r="BH410" i="49"/>
  <c r="AN102" i="33" s="1"/>
  <c r="BL410" i="49"/>
  <c r="AR102" i="33" s="1"/>
  <c r="AM480" i="49"/>
  <c r="AB109" i="33" s="1"/>
  <c r="AI480" i="49"/>
  <c r="X109" i="33" s="1"/>
  <c r="AV470" i="49"/>
  <c r="AF108" i="33" s="1"/>
  <c r="AZ470" i="49"/>
  <c r="AJ108" i="33" s="1"/>
  <c r="AN450" i="49"/>
  <c r="AC106" i="33" s="1"/>
  <c r="AJ450" i="49"/>
  <c r="Y106" i="33" s="1"/>
  <c r="BK270" i="49"/>
  <c r="AQ88" i="33" s="1"/>
  <c r="BG270" i="49"/>
  <c r="AM88" i="33" s="1"/>
  <c r="BY80" i="49"/>
  <c r="AZ69" i="33" s="1"/>
  <c r="BG480" i="49"/>
  <c r="AM109" i="33" s="1"/>
  <c r="BK480" i="49"/>
  <c r="AQ109" i="33" s="1"/>
  <c r="AI210" i="49"/>
  <c r="X82" i="33" s="1"/>
  <c r="BK360" i="49"/>
  <c r="AQ97" i="33" s="1"/>
  <c r="BG360" i="49"/>
  <c r="AM97" i="33" s="1"/>
  <c r="BA280" i="49"/>
  <c r="AK89" i="33" s="1"/>
  <c r="AW280" i="49"/>
  <c r="AG89" i="33" s="1"/>
  <c r="BK60" i="49"/>
  <c r="AQ67" i="33" s="1"/>
  <c r="BG60" i="49"/>
  <c r="AM67" i="33" s="1"/>
  <c r="BH230" i="49"/>
  <c r="AN84" i="33" s="1"/>
  <c r="AH300" i="49"/>
  <c r="W91" i="33" s="1"/>
  <c r="AL300" i="49"/>
  <c r="AH190" i="49"/>
  <c r="AL190" i="49"/>
  <c r="AZ290" i="49"/>
  <c r="AJ90" i="33" s="1"/>
  <c r="AV290" i="49"/>
  <c r="AF90" i="33" s="1"/>
  <c r="BZ220" i="49"/>
  <c r="BA83" i="33" s="1"/>
  <c r="BV220" i="49"/>
  <c r="BZ460" i="49"/>
  <c r="BA107" i="33" s="1"/>
  <c r="BV460" i="49"/>
  <c r="AW107" i="33" s="1"/>
  <c r="BX410" i="49"/>
  <c r="AY102" i="33" s="1"/>
  <c r="BT410" i="49"/>
  <c r="AU102" i="33" s="1"/>
  <c r="BG130" i="49"/>
  <c r="AM74" i="33" s="1"/>
  <c r="BK130" i="49"/>
  <c r="BZ310" i="49"/>
  <c r="BA92" i="33" s="1"/>
  <c r="BV310" i="49"/>
  <c r="AW92" i="33" s="1"/>
  <c r="AH370" i="49"/>
  <c r="W98" i="33" s="1"/>
  <c r="AL370" i="49"/>
  <c r="BV170" i="49"/>
  <c r="AW78" i="33" s="1"/>
  <c r="BZ170" i="49"/>
  <c r="BA78" i="33" s="1"/>
  <c r="BL470" i="49"/>
  <c r="AR108" i="33" s="1"/>
  <c r="BH470" i="49"/>
  <c r="AN108" i="33" s="1"/>
  <c r="AJ80" i="49"/>
  <c r="Y69" i="33" s="1"/>
  <c r="AN80" i="49"/>
  <c r="BU330" i="49"/>
  <c r="BY330" i="49"/>
  <c r="AZ94" i="33" s="1"/>
  <c r="BL150" i="49"/>
  <c r="BH150" i="49"/>
  <c r="AN76" i="33" s="1"/>
  <c r="BG440" i="49"/>
  <c r="BK440" i="49"/>
  <c r="BI40" i="49"/>
  <c r="BM40" i="49"/>
  <c r="AS65" i="33" s="1"/>
  <c r="AM170" i="49"/>
  <c r="AI170" i="49"/>
  <c r="X78" i="33" s="1"/>
  <c r="BL60" i="49"/>
  <c r="AR67" i="33" s="1"/>
  <c r="BH60" i="49"/>
  <c r="AN67" i="33" s="1"/>
  <c r="BA300" i="49"/>
  <c r="AK91" i="33" s="1"/>
  <c r="AW300" i="49"/>
  <c r="AG91" i="33" s="1"/>
  <c r="BZ270" i="49"/>
  <c r="BA88" i="33" s="1"/>
  <c r="BV270" i="49"/>
  <c r="AW88" i="33" s="1"/>
  <c r="BT360" i="49"/>
  <c r="AU97" i="33" s="1"/>
  <c r="BX360" i="49"/>
  <c r="AY97" i="33" s="1"/>
  <c r="BZ160" i="49"/>
  <c r="BA77" i="33" s="1"/>
  <c r="BV160" i="49"/>
  <c r="AW77" i="33" s="1"/>
  <c r="BH340" i="49"/>
  <c r="AN95" i="33" s="1"/>
  <c r="BL340" i="49"/>
  <c r="AR95" i="33" s="1"/>
  <c r="BG260" i="49"/>
  <c r="AM87" i="33" s="1"/>
  <c r="BK260" i="49"/>
  <c r="AQ87" i="33" s="1"/>
  <c r="AI290" i="49"/>
  <c r="X90" i="33" s="1"/>
  <c r="AM290" i="49"/>
  <c r="BI270" i="49"/>
  <c r="AO88" i="33" s="1"/>
  <c r="AY40" i="49"/>
  <c r="AU40" i="49"/>
  <c r="BM60" i="49"/>
  <c r="AS67" i="33" s="1"/>
  <c r="BI60" i="49"/>
  <c r="AO67" i="33" s="1"/>
  <c r="BM160" i="49"/>
  <c r="AS77" i="33" s="1"/>
  <c r="BI160" i="49"/>
  <c r="AO77" i="33" s="1"/>
  <c r="BH420" i="49"/>
  <c r="BL420" i="49"/>
  <c r="AI300" i="49"/>
  <c r="X91" i="33" s="1"/>
  <c r="AM300" i="49"/>
  <c r="AB91" i="33" s="1"/>
  <c r="BU100" i="49"/>
  <c r="AV71" i="33" s="1"/>
  <c r="BY100" i="49"/>
  <c r="AU350" i="49"/>
  <c r="AE96" i="33" s="1"/>
  <c r="AY350" i="49"/>
  <c r="BG210" i="49"/>
  <c r="AM82" i="33" s="1"/>
  <c r="BK210" i="49"/>
  <c r="AQ82" i="33" s="1"/>
  <c r="BG220" i="49"/>
  <c r="AM83" i="33" s="1"/>
  <c r="BK220" i="49"/>
  <c r="AQ83" i="33" s="1"/>
  <c r="BY30" i="49"/>
  <c r="BU30" i="49"/>
  <c r="AV64" i="33" s="1"/>
  <c r="BU390" i="49"/>
  <c r="BY390" i="49"/>
  <c r="AZ100" i="33" s="1"/>
  <c r="AU270" i="49"/>
  <c r="AE88" i="33" s="1"/>
  <c r="AY270" i="49"/>
  <c r="AY310" i="49"/>
  <c r="AU310" i="49"/>
  <c r="AE92" i="33" s="1"/>
  <c r="BT190" i="49"/>
  <c r="AU80" i="33" s="1"/>
  <c r="BX190" i="49"/>
  <c r="AY80" i="33" s="1"/>
  <c r="AI40" i="49"/>
  <c r="X65" i="33" s="1"/>
  <c r="AM40" i="49"/>
  <c r="AB65" i="33" s="1"/>
  <c r="AH360" i="49"/>
  <c r="W97" i="33" s="1"/>
  <c r="AL360" i="49"/>
  <c r="AY180" i="49"/>
  <c r="AU180" i="49"/>
  <c r="AE79" i="33" s="1"/>
  <c r="AH480" i="49"/>
  <c r="W109" i="33" s="1"/>
  <c r="AL480" i="49"/>
  <c r="BZ470" i="49"/>
  <c r="BA108" i="33" s="1"/>
  <c r="BV470" i="49"/>
  <c r="BA60" i="49"/>
  <c r="AK67" i="33" s="1"/>
  <c r="AW60" i="49"/>
  <c r="AG67" i="33" s="1"/>
  <c r="BT490" i="49"/>
  <c r="BX490" i="49"/>
  <c r="AM60" i="49"/>
  <c r="AI60" i="49"/>
  <c r="X67" i="33" s="1"/>
  <c r="AM350" i="49"/>
  <c r="AB96" i="33" s="1"/>
  <c r="AH140" i="49"/>
  <c r="W75" i="33" s="1"/>
  <c r="AL140" i="49"/>
  <c r="AU360" i="49"/>
  <c r="AE97" i="33" s="1"/>
  <c r="AY360" i="49"/>
  <c r="AI97" i="33" s="1"/>
  <c r="BY270" i="49"/>
  <c r="AZ88" i="33" s="1"/>
  <c r="BU270" i="49"/>
  <c r="AV88" i="33" s="1"/>
  <c r="AZ130" i="49"/>
  <c r="AJ74" i="33" s="1"/>
  <c r="AV130" i="49"/>
  <c r="BY160" i="49"/>
  <c r="AZ77" i="33" s="1"/>
  <c r="BU160" i="49"/>
  <c r="AV77" i="33" s="1"/>
  <c r="BA310" i="49"/>
  <c r="AK92" i="33" s="1"/>
  <c r="AW310" i="49"/>
  <c r="AG92" i="33" s="1"/>
  <c r="BY280" i="49"/>
  <c r="AZ89" i="33" s="1"/>
  <c r="BU280" i="49"/>
  <c r="BZ450" i="49"/>
  <c r="BA106" i="33" s="1"/>
  <c r="BV450" i="49"/>
  <c r="AW106" i="33" s="1"/>
  <c r="BL270" i="49"/>
  <c r="AR88" i="33" s="1"/>
  <c r="BH270" i="49"/>
  <c r="AN88" i="33" s="1"/>
  <c r="BK190" i="49"/>
  <c r="BG190" i="49"/>
  <c r="AM80" i="33" s="1"/>
  <c r="AY500" i="49"/>
  <c r="AI111" i="33" s="1"/>
  <c r="AU500" i="49"/>
  <c r="AE111" i="33" s="1"/>
  <c r="AY430" i="49"/>
  <c r="AU430" i="49"/>
  <c r="AE104" i="33" s="1"/>
  <c r="AW290" i="49"/>
  <c r="AG90" i="33" s="1"/>
  <c r="BA290" i="49"/>
  <c r="AK90" i="33" s="1"/>
  <c r="BU410" i="49"/>
  <c r="AV102" i="33" s="1"/>
  <c r="BL130" i="49"/>
  <c r="BH130" i="49"/>
  <c r="AN74" i="33" s="1"/>
  <c r="AZ230" i="49"/>
  <c r="AV230" i="49"/>
  <c r="AF84" i="33" s="1"/>
  <c r="AM370" i="49"/>
  <c r="AB98" i="33" s="1"/>
  <c r="AI370" i="49"/>
  <c r="X98" i="33" s="1"/>
  <c r="BL100" i="49"/>
  <c r="AR71" i="33" s="1"/>
  <c r="BH100" i="49"/>
  <c r="AZ270" i="49"/>
  <c r="AW140" i="49"/>
  <c r="AG75" i="33" s="1"/>
  <c r="BA140" i="49"/>
  <c r="AK75" i="33" s="1"/>
  <c r="BZ280" i="49"/>
  <c r="BA89" i="33" s="1"/>
  <c r="BV280" i="49"/>
  <c r="BT480" i="49"/>
  <c r="AU109" i="33" s="1"/>
  <c r="BX480" i="49"/>
  <c r="BM70" i="49"/>
  <c r="AS68" i="33" s="1"/>
  <c r="BI70" i="49"/>
  <c r="BY490" i="49"/>
  <c r="BU490" i="49"/>
  <c r="AV110" i="33" s="1"/>
  <c r="BI360" i="49"/>
  <c r="AO97" i="33" s="1"/>
  <c r="BM360" i="49"/>
  <c r="AS97" i="33" s="1"/>
  <c r="AI470" i="49"/>
  <c r="X108" i="33" s="1"/>
  <c r="AM470" i="49"/>
  <c r="AB108" i="33" s="1"/>
  <c r="BM420" i="49"/>
  <c r="BI420" i="49"/>
  <c r="AO103" i="33" s="1"/>
  <c r="AH250" i="49"/>
  <c r="W86" i="33" s="1"/>
  <c r="AL250" i="49"/>
  <c r="BM80" i="49"/>
  <c r="BI80" i="49"/>
  <c r="AO69" i="33" s="1"/>
  <c r="BZ100" i="49"/>
  <c r="BA71" i="33" s="1"/>
  <c r="BV100" i="49"/>
  <c r="AW71" i="33" s="1"/>
  <c r="BX320" i="49"/>
  <c r="AY93" i="33" s="1"/>
  <c r="BT320" i="49"/>
  <c r="AU93" i="33" s="1"/>
  <c r="AZ320" i="49"/>
  <c r="AV320" i="49"/>
  <c r="AF93" i="33" s="1"/>
  <c r="AI180" i="49"/>
  <c r="X79" i="33" s="1"/>
  <c r="AM180" i="49"/>
  <c r="AB79" i="33" s="1"/>
  <c r="BH280" i="49"/>
  <c r="AN89" i="33" s="1"/>
  <c r="BL280" i="49"/>
  <c r="AR89" i="33" s="1"/>
  <c r="AH30" i="49"/>
  <c r="W64" i="33" s="1"/>
  <c r="AL30" i="49"/>
  <c r="AA64" i="33" s="1"/>
  <c r="AY230" i="49"/>
  <c r="AU230" i="49"/>
  <c r="AE84" i="33" s="1"/>
  <c r="BZ390" i="49"/>
  <c r="BA100" i="33" s="1"/>
  <c r="BV390" i="49"/>
  <c r="BG340" i="49"/>
  <c r="AM95" i="33" s="1"/>
  <c r="BK340" i="49"/>
  <c r="AQ95" i="33" s="1"/>
  <c r="BX210" i="49"/>
  <c r="AY82" i="33" s="1"/>
  <c r="BT210" i="49"/>
  <c r="AY460" i="49"/>
  <c r="AI107" i="33" s="1"/>
  <c r="AU460" i="49"/>
  <c r="BH460" i="49"/>
  <c r="AN107" i="33" s="1"/>
  <c r="BL460" i="49"/>
  <c r="BZ190" i="49"/>
  <c r="BA80" i="33" s="1"/>
  <c r="BV190" i="49"/>
  <c r="AW80" i="33" s="1"/>
  <c r="BH400" i="49"/>
  <c r="BL400" i="49"/>
  <c r="AR101" i="33" s="1"/>
  <c r="BL30" i="49"/>
  <c r="AR64" i="33" s="1"/>
  <c r="BH30" i="49"/>
  <c r="AN64" i="33" s="1"/>
  <c r="BU50" i="49"/>
  <c r="AV66" i="33" s="1"/>
  <c r="BY50" i="49"/>
  <c r="AZ66" i="33" s="1"/>
  <c r="AN160" i="49"/>
  <c r="AJ160" i="49"/>
  <c r="Y77" i="33" s="1"/>
  <c r="AN90" i="49"/>
  <c r="AC70" i="33" s="1"/>
  <c r="AJ90" i="49"/>
  <c r="Y70" i="33" s="1"/>
  <c r="AL430" i="49"/>
  <c r="AA104" i="33" s="1"/>
  <c r="AH430" i="49"/>
  <c r="W104" i="33" s="1"/>
  <c r="BZ480" i="49"/>
  <c r="BV480" i="49"/>
  <c r="AW109" i="33" s="1"/>
  <c r="AZ60" i="49"/>
  <c r="AV60" i="49"/>
  <c r="AF67" i="33" s="1"/>
  <c r="AZ490" i="49"/>
  <c r="AJ110" i="33" s="1"/>
  <c r="AV490" i="49"/>
  <c r="AF110" i="33" s="1"/>
  <c r="AZ170" i="49"/>
  <c r="AJ78" i="33" s="1"/>
  <c r="AV170" i="49"/>
  <c r="AF78" i="33" s="1"/>
  <c r="BL320" i="49"/>
  <c r="AR93" i="33" s="1"/>
  <c r="BH320" i="49"/>
  <c r="AN93" i="33" s="1"/>
  <c r="AI140" i="49"/>
  <c r="X75" i="33" s="1"/>
  <c r="AM140" i="49"/>
  <c r="AH260" i="49"/>
  <c r="AL260" i="49"/>
  <c r="AN250" i="49"/>
  <c r="AJ250" i="49"/>
  <c r="Y86" i="33" s="1"/>
  <c r="BX100" i="49"/>
  <c r="AY71" i="33" s="1"/>
  <c r="BT100" i="49"/>
  <c r="AU71" i="33" s="1"/>
  <c r="BY230" i="49"/>
  <c r="BU230" i="49"/>
  <c r="AV84" i="33" s="1"/>
  <c r="BA320" i="49"/>
  <c r="AK93" i="33" s="1"/>
  <c r="AW320" i="49"/>
  <c r="AG93" i="33" s="1"/>
  <c r="BG90" i="49"/>
  <c r="AM70" i="33" s="1"/>
  <c r="AW340" i="49"/>
  <c r="AG95" i="33" s="1"/>
  <c r="BA340" i="49"/>
  <c r="AK95" i="33" s="1"/>
  <c r="AZ480" i="49"/>
  <c r="AJ109" i="33" s="1"/>
  <c r="AV480" i="49"/>
  <c r="AU190" i="49"/>
  <c r="AE80" i="33" s="1"/>
  <c r="AY190" i="49"/>
  <c r="AI80" i="33" s="1"/>
  <c r="BK310" i="49"/>
  <c r="BG310" i="49"/>
  <c r="BH300" i="49"/>
  <c r="AN91" i="33" s="1"/>
  <c r="BL300" i="49"/>
  <c r="AR91" i="33" s="1"/>
  <c r="BY190" i="49"/>
  <c r="AZ80" i="33" s="1"/>
  <c r="BU190" i="49"/>
  <c r="AV80" i="33" s="1"/>
  <c r="BM30" i="49"/>
  <c r="AS64" i="33" s="1"/>
  <c r="BI30" i="49"/>
  <c r="AO64" i="33" s="1"/>
  <c r="BZ50" i="49"/>
  <c r="BA66" i="33" s="1"/>
  <c r="BV50" i="49"/>
  <c r="AN200" i="49"/>
  <c r="AJ200" i="49"/>
  <c r="Y81" i="33" s="1"/>
  <c r="AZ160" i="49"/>
  <c r="AJ77" i="33" s="1"/>
  <c r="AV160" i="49"/>
  <c r="AF77" i="33" s="1"/>
  <c r="BY470" i="49"/>
  <c r="AZ108" i="33" s="1"/>
  <c r="BU470" i="49"/>
  <c r="AV108" i="33" s="1"/>
  <c r="AW470" i="49"/>
  <c r="AG108" i="33" s="1"/>
  <c r="BA470" i="49"/>
  <c r="AK108" i="33" s="1"/>
  <c r="BM330" i="49"/>
  <c r="AS94" i="33" s="1"/>
  <c r="BI330" i="49"/>
  <c r="AO94" i="33" s="1"/>
  <c r="BA490" i="49"/>
  <c r="AK110" i="33" s="1"/>
  <c r="AW490" i="49"/>
  <c r="AG110" i="33" s="1"/>
  <c r="BX340" i="49"/>
  <c r="AY95" i="33" s="1"/>
  <c r="BT340" i="49"/>
  <c r="AU95" i="33" s="1"/>
  <c r="BH450" i="49"/>
  <c r="BL450" i="49"/>
  <c r="AH340" i="49"/>
  <c r="W95" i="33" s="1"/>
  <c r="AL340" i="49"/>
  <c r="AY340" i="49"/>
  <c r="AI95" i="33" s="1"/>
  <c r="AU340" i="49"/>
  <c r="AE95" i="33" s="1"/>
  <c r="BH140" i="49"/>
  <c r="AN75" i="33" s="1"/>
  <c r="BL140" i="49"/>
  <c r="AR75" i="33" s="1"/>
  <c r="AN30" i="49"/>
  <c r="AJ30" i="49"/>
  <c r="AZ70" i="49"/>
  <c r="AJ68" i="33" s="1"/>
  <c r="AV70" i="49"/>
  <c r="AM420" i="49"/>
  <c r="AB103" i="33" s="1"/>
  <c r="AI420" i="49"/>
  <c r="X103" i="33" s="1"/>
  <c r="BI460" i="49"/>
  <c r="BM460" i="49"/>
  <c r="AS107" i="33" s="1"/>
  <c r="BI300" i="49"/>
  <c r="BM300" i="49"/>
  <c r="AS91" i="33" s="1"/>
  <c r="AH320" i="49"/>
  <c r="W93" i="33" s="1"/>
  <c r="AL320" i="49"/>
  <c r="AA93" i="33" s="1"/>
  <c r="AJ360" i="49"/>
  <c r="Y97" i="33" s="1"/>
  <c r="AN360" i="49"/>
  <c r="AC97" i="33" s="1"/>
  <c r="BX420" i="49"/>
  <c r="BT420" i="49"/>
  <c r="AU103" i="33" s="1"/>
  <c r="AM160" i="49"/>
  <c r="AB77" i="33" s="1"/>
  <c r="AI160" i="49"/>
  <c r="BA160" i="49"/>
  <c r="AK77" i="33" s="1"/>
  <c r="AW160" i="49"/>
  <c r="BU180" i="49"/>
  <c r="AV79" i="33" s="1"/>
  <c r="BY180" i="49"/>
  <c r="AZ79" i="33" s="1"/>
  <c r="AM430" i="49"/>
  <c r="AI430" i="49"/>
  <c r="X104" i="33" s="1"/>
  <c r="BT470" i="49"/>
  <c r="AU108" i="33" s="1"/>
  <c r="BX470" i="49"/>
  <c r="AY108" i="33" s="1"/>
  <c r="AU470" i="49"/>
  <c r="AE108" i="33" s="1"/>
  <c r="AY470" i="49"/>
  <c r="AI108" i="33" s="1"/>
  <c r="AJ220" i="49"/>
  <c r="Y83" i="33" s="1"/>
  <c r="AN220" i="49"/>
  <c r="BL330" i="49"/>
  <c r="AR94" i="33" s="1"/>
  <c r="BH330" i="49"/>
  <c r="AN94" i="33" s="1"/>
  <c r="AY390" i="49"/>
  <c r="AU390" i="49"/>
  <c r="AE100" i="33" s="1"/>
  <c r="BU340" i="49"/>
  <c r="AV95" i="33" s="1"/>
  <c r="BY340" i="49"/>
  <c r="AU240" i="49"/>
  <c r="AY240" i="49"/>
  <c r="AI85" i="33" s="1"/>
  <c r="AY380" i="49"/>
  <c r="AI99" i="33" s="1"/>
  <c r="AU380" i="49"/>
  <c r="AE99" i="33" s="1"/>
  <c r="AN260" i="49"/>
  <c r="AC87" i="33" s="1"/>
  <c r="AJ260" i="49"/>
  <c r="BM350" i="49"/>
  <c r="AS96" i="33" s="1"/>
  <c r="BI350" i="49"/>
  <c r="AO96" i="33" s="1"/>
  <c r="BH80" i="49"/>
  <c r="AN69" i="33" s="1"/>
  <c r="BL80" i="49"/>
  <c r="AM410" i="49"/>
  <c r="AB102" i="33" s="1"/>
  <c r="AI410" i="49"/>
  <c r="X102" i="33" s="1"/>
  <c r="AN340" i="49"/>
  <c r="AC95" i="33" s="1"/>
  <c r="AJ340" i="49"/>
  <c r="AV360" i="49"/>
  <c r="AF97" i="33" s="1"/>
  <c r="AZ360" i="49"/>
  <c r="AJ97" i="33" s="1"/>
  <c r="BZ430" i="49"/>
  <c r="BA104" i="33" s="1"/>
  <c r="BV430" i="49"/>
  <c r="AW104" i="33" s="1"/>
  <c r="AU480" i="49"/>
  <c r="AY480" i="49"/>
  <c r="AI109" i="33" s="1"/>
  <c r="BX30" i="49"/>
  <c r="BT30" i="49"/>
  <c r="AZ90" i="49"/>
  <c r="AJ70" i="33" s="1"/>
  <c r="AV90" i="49"/>
  <c r="AF70" i="33" s="1"/>
  <c r="AN420" i="49"/>
  <c r="AJ420" i="49"/>
  <c r="Y103" i="33" s="1"/>
  <c r="AM100" i="49"/>
  <c r="AB71" i="33" s="1"/>
  <c r="AI100" i="49"/>
  <c r="X71" i="33" s="1"/>
  <c r="AI130" i="49"/>
  <c r="X74" i="33" s="1"/>
  <c r="AM130" i="49"/>
  <c r="BT370" i="49"/>
  <c r="AU98" i="33" s="1"/>
  <c r="BX370" i="49"/>
  <c r="BK460" i="49"/>
  <c r="BG460" i="49"/>
  <c r="AM107" i="33" s="1"/>
  <c r="AN320" i="49"/>
  <c r="AC93" i="33" s="1"/>
  <c r="AJ320" i="49"/>
  <c r="Y93" i="33" s="1"/>
  <c r="AM360" i="49"/>
  <c r="AB97" i="33" s="1"/>
  <c r="AI360" i="49"/>
  <c r="X97" i="33" s="1"/>
  <c r="BX170" i="49"/>
  <c r="BT170" i="49"/>
  <c r="AU78" i="33" s="1"/>
  <c r="BU420" i="49"/>
  <c r="AV103" i="33" s="1"/>
  <c r="BK30" i="49"/>
  <c r="AQ64" i="33" s="1"/>
  <c r="BG30" i="49"/>
  <c r="AM64" i="33" s="1"/>
  <c r="AN430" i="49"/>
  <c r="AC104" i="33" s="1"/>
  <c r="AJ430" i="49"/>
  <c r="Y104" i="33" s="1"/>
  <c r="BI190" i="49"/>
  <c r="BM190" i="49"/>
  <c r="AS80" i="33" s="1"/>
  <c r="AZ410" i="49"/>
  <c r="AJ102" i="33" s="1"/>
  <c r="AV410" i="49"/>
  <c r="AI240" i="49"/>
  <c r="X85" i="33" s="1"/>
  <c r="BV340" i="49"/>
  <c r="AW95" i="33" s="1"/>
  <c r="BZ340" i="49"/>
  <c r="BA95" i="33" s="1"/>
  <c r="BG450" i="49"/>
  <c r="AM106" i="33" s="1"/>
  <c r="BK450" i="49"/>
  <c r="AQ106" i="33" s="1"/>
  <c r="BT440" i="49"/>
  <c r="AU105" i="33" s="1"/>
  <c r="BX440" i="49"/>
  <c r="BZ90" i="49"/>
  <c r="BA70" i="33" s="1"/>
  <c r="BV90" i="49"/>
  <c r="AW70" i="33" s="1"/>
  <c r="AZ380" i="49"/>
  <c r="AJ99" i="33" s="1"/>
  <c r="AV380" i="49"/>
  <c r="AF99" i="33" s="1"/>
  <c r="AN490" i="49"/>
  <c r="AJ490" i="49"/>
  <c r="Y110" i="33" s="1"/>
  <c r="BG80" i="49"/>
  <c r="BK80" i="49"/>
  <c r="AQ69" i="33" s="1"/>
  <c r="AJ190" i="49"/>
  <c r="Y80" i="33" s="1"/>
  <c r="AN190" i="49"/>
  <c r="AC80" i="33" s="1"/>
  <c r="AW330" i="49"/>
  <c r="BA330" i="49"/>
  <c r="AK94" i="33" s="1"/>
  <c r="BT40" i="49"/>
  <c r="AU65" i="33" s="1"/>
  <c r="BX40" i="49"/>
  <c r="AY65" i="33" s="1"/>
  <c r="BX430" i="49"/>
  <c r="AY104" i="33" s="1"/>
  <c r="BT430" i="49"/>
  <c r="AU104" i="33" s="1"/>
  <c r="AI30" i="49"/>
  <c r="X64" i="33" s="1"/>
  <c r="AM30" i="49"/>
  <c r="BA370" i="49"/>
  <c r="AW370" i="49"/>
  <c r="AG98" i="33" s="1"/>
  <c r="BH180" i="49"/>
  <c r="AN79" i="33" s="1"/>
  <c r="BL180" i="49"/>
  <c r="AR79" i="33" s="1"/>
  <c r="AJ370" i="49"/>
  <c r="Y98" i="33" s="1"/>
  <c r="AN370" i="49"/>
  <c r="BA90" i="49"/>
  <c r="AK70" i="33" s="1"/>
  <c r="AW90" i="49"/>
  <c r="AG70" i="33" s="1"/>
  <c r="AL420" i="49"/>
  <c r="AH420" i="49"/>
  <c r="BY370" i="49"/>
  <c r="AZ98" i="33" s="1"/>
  <c r="BU370" i="49"/>
  <c r="AV98" i="33" s="1"/>
  <c r="AL440" i="49"/>
  <c r="AA105" i="33" s="1"/>
  <c r="AH440" i="49"/>
  <c r="W105" i="33" s="1"/>
  <c r="BM430" i="49"/>
  <c r="AS104" i="33" s="1"/>
  <c r="BI430" i="49"/>
  <c r="AO104" i="33" s="1"/>
  <c r="BM150" i="49"/>
  <c r="BI150" i="49"/>
  <c r="AO76" i="33" s="1"/>
  <c r="AH290" i="49"/>
  <c r="W90" i="33" s="1"/>
  <c r="AL290" i="49"/>
  <c r="AA90" i="33" s="1"/>
  <c r="AJ240" i="49"/>
  <c r="Y85" i="33" s="1"/>
  <c r="AN240" i="49"/>
  <c r="AC85" i="33" s="1"/>
  <c r="AL170" i="49"/>
  <c r="AH170" i="49"/>
  <c r="W78" i="33" s="1"/>
  <c r="BM450" i="49"/>
  <c r="AS106" i="33" s="1"/>
  <c r="BI450" i="49"/>
  <c r="AO106" i="33" s="1"/>
  <c r="BG320" i="49"/>
  <c r="AM93" i="33" s="1"/>
  <c r="BK320" i="49"/>
  <c r="BU440" i="49"/>
  <c r="BY440" i="49"/>
  <c r="AZ105" i="33" s="1"/>
  <c r="BX380" i="49"/>
  <c r="AY99" i="33" s="1"/>
  <c r="BT380" i="49"/>
  <c r="AU99" i="33" s="1"/>
  <c r="AH500" i="49"/>
  <c r="W111" i="33" s="1"/>
  <c r="AL500" i="49"/>
  <c r="AA111" i="33" s="1"/>
  <c r="AM310" i="49"/>
  <c r="AB92" i="33" s="1"/>
  <c r="AI310" i="49"/>
  <c r="X92" i="33" s="1"/>
  <c r="AN280" i="49"/>
  <c r="AC89" i="33" s="1"/>
  <c r="AJ280" i="49"/>
  <c r="Y89" i="33" s="1"/>
  <c r="AI260" i="49"/>
  <c r="X87" i="33" s="1"/>
  <c r="AM260" i="49"/>
  <c r="AB87" i="33" s="1"/>
  <c r="BT220" i="49"/>
  <c r="AU83" i="33" s="1"/>
  <c r="BX220" i="49"/>
  <c r="BU40" i="49"/>
  <c r="BY40" i="49"/>
  <c r="BM140" i="49"/>
  <c r="AS75" i="33" s="1"/>
  <c r="BI140" i="49"/>
  <c r="BG180" i="49"/>
  <c r="AM79" i="33" s="1"/>
  <c r="BK180" i="49"/>
  <c r="AU70" i="49"/>
  <c r="AY70" i="49"/>
  <c r="AI68" i="33" s="1"/>
  <c r="BA80" i="49"/>
  <c r="AW80" i="49"/>
  <c r="AG69" i="33" s="1"/>
  <c r="BZ370" i="49"/>
  <c r="BA98" i="33" s="1"/>
  <c r="BV370" i="49"/>
  <c r="AW98" i="33" s="1"/>
  <c r="AL80" i="49"/>
  <c r="AA69" i="33" s="1"/>
  <c r="AH80" i="49"/>
  <c r="AY160" i="49"/>
  <c r="AU160" i="49"/>
  <c r="AN290" i="49"/>
  <c r="BL440" i="49"/>
  <c r="AR105" i="33" s="1"/>
  <c r="BH440" i="49"/>
  <c r="AN105" i="33" s="1"/>
  <c r="BY200" i="49"/>
  <c r="AZ81" i="33" s="1"/>
  <c r="BU200" i="49"/>
  <c r="AV81" i="33" s="1"/>
  <c r="AV450" i="49"/>
  <c r="AF106" i="33" s="1"/>
  <c r="AZ450" i="49"/>
  <c r="AJ106" i="33" s="1"/>
  <c r="BY380" i="49"/>
  <c r="AZ99" i="33" s="1"/>
  <c r="BU380" i="49"/>
  <c r="AV99" i="33" s="1"/>
  <c r="BY90" i="49"/>
  <c r="AZ70" i="33" s="1"/>
  <c r="BU90" i="49"/>
  <c r="AV70" i="33" s="1"/>
  <c r="AI490" i="49"/>
  <c r="AM490" i="49"/>
  <c r="AB110" i="33" s="1"/>
  <c r="AY330" i="49"/>
  <c r="AU330" i="49"/>
  <c r="AE94" i="33" s="1"/>
  <c r="BY220" i="49"/>
  <c r="AZ83" i="33" s="1"/>
  <c r="BU220" i="49"/>
  <c r="BG140" i="49"/>
  <c r="AM75" i="33" s="1"/>
  <c r="BK140" i="49"/>
  <c r="AQ75" i="33" s="1"/>
  <c r="BX270" i="49"/>
  <c r="AY88" i="33" s="1"/>
  <c r="BT270" i="49"/>
  <c r="AU88" i="33" s="1"/>
  <c r="AU90" i="49"/>
  <c r="AE70" i="33" s="1"/>
  <c r="AY90" i="49"/>
  <c r="BX160" i="49"/>
  <c r="AY77" i="33" s="1"/>
  <c r="BT160" i="49"/>
  <c r="AU77" i="33" s="1"/>
  <c r="AZ220" i="49"/>
  <c r="AJ83" i="33" s="1"/>
  <c r="BX280" i="49"/>
  <c r="AY89" i="33" s="1"/>
  <c r="BT280" i="49"/>
  <c r="AU89" i="33" s="1"/>
  <c r="BI440" i="49"/>
  <c r="AO105" i="33" s="1"/>
  <c r="BM440" i="49"/>
  <c r="AS105" i="33" s="1"/>
  <c r="BZ400" i="49"/>
  <c r="BA101" i="33" s="1"/>
  <c r="BV400" i="49"/>
  <c r="AW101" i="33" s="1"/>
  <c r="BZ200" i="49"/>
  <c r="BA81" i="33" s="1"/>
  <c r="BV200" i="49"/>
  <c r="BH40" i="49"/>
  <c r="AN65" i="33" s="1"/>
  <c r="BL40" i="49"/>
  <c r="AR65" i="33" s="1"/>
  <c r="AL210" i="49"/>
  <c r="AA82" i="33" s="1"/>
  <c r="AH210" i="49"/>
  <c r="W82" i="33" s="1"/>
  <c r="BA30" i="49"/>
  <c r="AW30" i="49"/>
  <c r="AG64" i="33" s="1"/>
  <c r="BX90" i="49"/>
  <c r="AY70" i="33" s="1"/>
  <c r="BT90" i="49"/>
  <c r="AU70" i="33" s="1"/>
  <c r="BT110" i="49"/>
  <c r="AU72" i="33" s="1"/>
  <c r="BX110" i="49"/>
  <c r="AY72" i="33" s="1"/>
  <c r="BY110" i="49"/>
  <c r="AZ72" i="33" s="1"/>
  <c r="BU110" i="49"/>
  <c r="AV72" i="33" s="1"/>
  <c r="BA110" i="49"/>
  <c r="AK72" i="33" s="1"/>
  <c r="AW110" i="49"/>
  <c r="AI110" i="49"/>
  <c r="X72" i="33" s="1"/>
  <c r="AM110" i="49"/>
  <c r="AU110" i="49"/>
  <c r="AE72" i="33" s="1"/>
  <c r="AY110" i="49"/>
  <c r="AV110" i="49"/>
  <c r="AF72" i="33" s="1"/>
  <c r="AZ110" i="49"/>
  <c r="AJ72" i="33" s="1"/>
  <c r="BK110" i="49"/>
  <c r="AQ72" i="33" s="1"/>
  <c r="BL110" i="49"/>
  <c r="AR72" i="33" s="1"/>
  <c r="BH110" i="49"/>
  <c r="AN72" i="33" s="1"/>
  <c r="BI120" i="49"/>
  <c r="BM120" i="49"/>
  <c r="AH120" i="49"/>
  <c r="W73" i="33" s="1"/>
  <c r="AL120" i="49"/>
  <c r="AA73" i="33" s="1"/>
  <c r="AJ120" i="49"/>
  <c r="Y73" i="33" s="1"/>
  <c r="AN120" i="49"/>
  <c r="BY120" i="49"/>
  <c r="AZ73" i="33" s="1"/>
  <c r="BU120" i="49"/>
  <c r="AV73" i="33" s="1"/>
  <c r="AM120" i="49"/>
  <c r="AB73" i="33" s="1"/>
  <c r="AI120" i="49"/>
  <c r="X73" i="33" s="1"/>
  <c r="BZ120" i="49"/>
  <c r="BA73" i="33" s="1"/>
  <c r="BX120" i="49"/>
  <c r="AY73" i="33" s="1"/>
  <c r="BT120" i="49"/>
  <c r="AU73" i="33" s="1"/>
  <c r="G441" i="49"/>
  <c r="E52" i="33" s="1"/>
  <c r="G61" i="49"/>
  <c r="E14" i="33" s="1"/>
  <c r="I61" i="49"/>
  <c r="G14" i="33" s="1"/>
  <c r="H61" i="49"/>
  <c r="F14" i="33" s="1"/>
  <c r="BV21" i="49"/>
  <c r="AW10" i="33" s="1"/>
  <c r="U491" i="49"/>
  <c r="N57" i="33" s="1"/>
  <c r="G131" i="49"/>
  <c r="E21" i="33" s="1"/>
  <c r="I471" i="49"/>
  <c r="G55" i="33" s="1"/>
  <c r="I131" i="49"/>
  <c r="G21" i="33" s="1"/>
  <c r="D21" i="33"/>
  <c r="BR401" i="49"/>
  <c r="BZ401" i="49" s="1"/>
  <c r="G471" i="49"/>
  <c r="E55" i="33" s="1"/>
  <c r="H471" i="49"/>
  <c r="F55" i="33" s="1"/>
  <c r="BS401" i="49"/>
  <c r="AT48" i="33" s="1"/>
  <c r="AL20" i="49"/>
  <c r="AA63" i="33" s="1"/>
  <c r="AH20" i="49"/>
  <c r="W63" i="33" s="1"/>
  <c r="AW20" i="49"/>
  <c r="BA20" i="49"/>
  <c r="AK63" i="33" s="1"/>
  <c r="BI20" i="49"/>
  <c r="AO63" i="33" s="1"/>
  <c r="BM20" i="49"/>
  <c r="BQ451" i="49"/>
  <c r="BU451" i="49" s="1"/>
  <c r="BV20" i="49"/>
  <c r="AW63" i="33" s="1"/>
  <c r="BZ20" i="49"/>
  <c r="BL20" i="49"/>
  <c r="BH20" i="49"/>
  <c r="AN63" i="33" s="1"/>
  <c r="G151" i="49"/>
  <c r="E23" i="33" s="1"/>
  <c r="AU20" i="49"/>
  <c r="AE63" i="33" s="1"/>
  <c r="AY20" i="49"/>
  <c r="BX20" i="49"/>
  <c r="BT20" i="49"/>
  <c r="AU63" i="33" s="1"/>
  <c r="D15" i="33"/>
  <c r="BU20" i="49"/>
  <c r="AV63" i="33" s="1"/>
  <c r="BY20" i="49"/>
  <c r="AZ63" i="33" s="1"/>
  <c r="H341" i="49"/>
  <c r="F42" i="33" s="1"/>
  <c r="AW131" i="49"/>
  <c r="AG21" i="33" s="1"/>
  <c r="Y321" i="49"/>
  <c r="R40" i="33" s="1"/>
  <c r="AT451" i="49"/>
  <c r="AD53" i="33" s="1"/>
  <c r="H45" i="33"/>
  <c r="U441" i="49"/>
  <c r="N52" i="33" s="1"/>
  <c r="Y491" i="49"/>
  <c r="R57" i="33" s="1"/>
  <c r="AH101" i="49"/>
  <c r="W18" i="33" s="1"/>
  <c r="I461" i="49"/>
  <c r="G54" i="33" s="1"/>
  <c r="H461" i="49"/>
  <c r="F54" i="33" s="1"/>
  <c r="D54" i="33"/>
  <c r="AE451" i="49"/>
  <c r="AI451" i="49" s="1"/>
  <c r="L371" i="49"/>
  <c r="J45" i="33" s="1"/>
  <c r="K371" i="49"/>
  <c r="I45" i="33" s="1"/>
  <c r="U61" i="49"/>
  <c r="N14" i="33" s="1"/>
  <c r="Y61" i="49"/>
  <c r="R14" i="33" s="1"/>
  <c r="BV191" i="49"/>
  <c r="AW27" i="33" s="1"/>
  <c r="AD361" i="49"/>
  <c r="AL361" i="49" s="1"/>
  <c r="AA44" i="33" s="1"/>
  <c r="AG361" i="49"/>
  <c r="V44" i="33" s="1"/>
  <c r="BK61" i="49"/>
  <c r="AQ14" i="33" s="1"/>
  <c r="BS451" i="49"/>
  <c r="AT53" i="33" s="1"/>
  <c r="BR161" i="49"/>
  <c r="BZ161" i="49" s="1"/>
  <c r="BA24" i="33" s="1"/>
  <c r="BW451" i="49"/>
  <c r="AX53" i="33" s="1"/>
  <c r="BW161" i="49"/>
  <c r="AX24" i="33" s="1"/>
  <c r="U211" i="49"/>
  <c r="N29" i="33" s="1"/>
  <c r="BP451" i="49"/>
  <c r="BX451" i="49" s="1"/>
  <c r="U11" i="49"/>
  <c r="N9" i="33" s="1"/>
  <c r="BP91" i="49"/>
  <c r="BT91" i="49" s="1"/>
  <c r="AU17" i="33" s="1"/>
  <c r="AI361" i="49"/>
  <c r="X44" i="33" s="1"/>
  <c r="D31" i="33"/>
  <c r="Y471" i="49"/>
  <c r="R55" i="33" s="1"/>
  <c r="H371" i="49"/>
  <c r="F45" i="33" s="1"/>
  <c r="I241" i="49"/>
  <c r="G32" i="33" s="1"/>
  <c r="BT171" i="49"/>
  <c r="AU25" i="33" s="1"/>
  <c r="D45" i="33"/>
  <c r="AD291" i="49"/>
  <c r="AL291" i="49" s="1"/>
  <c r="AF361" i="49"/>
  <c r="AN361" i="49" s="1"/>
  <c r="AC44" i="33" s="1"/>
  <c r="I231" i="49"/>
  <c r="G31" i="33" s="1"/>
  <c r="AE291" i="49"/>
  <c r="AM291" i="49" s="1"/>
  <c r="Y11" i="49"/>
  <c r="R9" i="33" s="1"/>
  <c r="BF341" i="49"/>
  <c r="AL42" i="33" s="1"/>
  <c r="H18" i="33"/>
  <c r="L101" i="49"/>
  <c r="J18" i="33" s="1"/>
  <c r="I371" i="49"/>
  <c r="G45" i="33" s="1"/>
  <c r="M101" i="49"/>
  <c r="K18" i="33" s="1"/>
  <c r="G231" i="49"/>
  <c r="E31" i="33" s="1"/>
  <c r="AG291" i="49"/>
  <c r="V37" i="33" s="1"/>
  <c r="BG10" i="49"/>
  <c r="AM62" i="33" s="1"/>
  <c r="AK291" i="49"/>
  <c r="Z37" i="33" s="1"/>
  <c r="AK361" i="49"/>
  <c r="Z44" i="33" s="1"/>
  <c r="AY106" i="33"/>
  <c r="BY161" i="49"/>
  <c r="AZ24" i="33" s="1"/>
  <c r="BI61" i="49"/>
  <c r="AO14" i="33" s="1"/>
  <c r="AU221" i="49"/>
  <c r="AE30" i="33" s="1"/>
  <c r="AW31" i="49"/>
  <c r="AG11" i="33" s="1"/>
  <c r="AJ10" i="49"/>
  <c r="Y62" i="33" s="1"/>
  <c r="U321" i="49"/>
  <c r="N40" i="33" s="1"/>
  <c r="O411" i="49"/>
  <c r="L49" i="33" s="1"/>
  <c r="Y161" i="49"/>
  <c r="R24" i="33" s="1"/>
  <c r="AE261" i="49"/>
  <c r="AM261" i="49" s="1"/>
  <c r="L221" i="49"/>
  <c r="J30" i="33" s="1"/>
  <c r="BV431" i="49"/>
  <c r="AW51" i="33" s="1"/>
  <c r="M221" i="49"/>
  <c r="K30" i="33" s="1"/>
  <c r="P11" i="49"/>
  <c r="M9" i="33" s="1"/>
  <c r="U81" i="49"/>
  <c r="N16" i="33" s="1"/>
  <c r="BP431" i="49"/>
  <c r="BX431" i="49" s="1"/>
  <c r="AY51" i="33" s="1"/>
  <c r="Y81" i="49"/>
  <c r="R16" i="33" s="1"/>
  <c r="H30" i="33"/>
  <c r="BF491" i="49"/>
  <c r="AL57" i="33" s="1"/>
  <c r="BH491" i="49"/>
  <c r="AN57" i="33" s="1"/>
  <c r="BQ431" i="49"/>
  <c r="BY431" i="49" s="1"/>
  <c r="AZ51" i="33" s="1"/>
  <c r="BE491" i="49"/>
  <c r="BM491" i="49" s="1"/>
  <c r="AS57" i="33" s="1"/>
  <c r="U261" i="49"/>
  <c r="N34" i="33" s="1"/>
  <c r="AV31" i="49"/>
  <c r="AF11" i="33" s="1"/>
  <c r="Y211" i="49"/>
  <c r="R29" i="33" s="1"/>
  <c r="BS161" i="49"/>
  <c r="AT24" i="33" s="1"/>
  <c r="O261" i="49"/>
  <c r="L34" i="33" s="1"/>
  <c r="Y105" i="33"/>
  <c r="BP471" i="49"/>
  <c r="BT471" i="49" s="1"/>
  <c r="BP161" i="49"/>
  <c r="BT161" i="49" s="1"/>
  <c r="AU24" i="33" s="1"/>
  <c r="D50" i="33"/>
  <c r="H24" i="33"/>
  <c r="AV221" i="49"/>
  <c r="AF30" i="33" s="1"/>
  <c r="BQ471" i="49"/>
  <c r="BU471" i="49" s="1"/>
  <c r="U381" i="49"/>
  <c r="N46" i="33" s="1"/>
  <c r="AU131" i="49"/>
  <c r="AE21" i="33" s="1"/>
  <c r="BR471" i="49"/>
  <c r="BV471" i="49" s="1"/>
  <c r="G481" i="49"/>
  <c r="E56" i="33" s="1"/>
  <c r="Y331" i="49"/>
  <c r="R41" i="33" s="1"/>
  <c r="AU361" i="49"/>
  <c r="AE44" i="33" s="1"/>
  <c r="BS471" i="49"/>
  <c r="AT55" i="33" s="1"/>
  <c r="L161" i="49"/>
  <c r="J24" i="33" s="1"/>
  <c r="D56" i="33"/>
  <c r="U161" i="49"/>
  <c r="N24" i="33" s="1"/>
  <c r="K161" i="49"/>
  <c r="I24" i="33" s="1"/>
  <c r="AG261" i="49"/>
  <c r="V34" i="33" s="1"/>
  <c r="I301" i="49"/>
  <c r="G38" i="33" s="1"/>
  <c r="Y221" i="49"/>
  <c r="R30" i="33" s="1"/>
  <c r="Y281" i="49"/>
  <c r="R36" i="33" s="1"/>
  <c r="Y261" i="49"/>
  <c r="R34" i="33" s="1"/>
  <c r="BD341" i="49"/>
  <c r="BH341" i="49" s="1"/>
  <c r="AN42" i="33" s="1"/>
  <c r="Y401" i="49"/>
  <c r="R48" i="33" s="1"/>
  <c r="M131" i="49"/>
  <c r="K21" i="33" s="1"/>
  <c r="AK261" i="49"/>
  <c r="Z34" i="33" s="1"/>
  <c r="D18" i="33"/>
  <c r="O191" i="49"/>
  <c r="L27" i="33" s="1"/>
  <c r="H21" i="33"/>
  <c r="U311" i="49"/>
  <c r="N39" i="33" s="1"/>
  <c r="U51" i="49"/>
  <c r="N13" i="33" s="1"/>
  <c r="U401" i="49"/>
  <c r="N48" i="33" s="1"/>
  <c r="BE461" i="49"/>
  <c r="BM461" i="49" s="1"/>
  <c r="BI431" i="49"/>
  <c r="AO51" i="33" s="1"/>
  <c r="I71" i="49"/>
  <c r="G15" i="33" s="1"/>
  <c r="BD431" i="49"/>
  <c r="BL431" i="49" s="1"/>
  <c r="AR51" i="33" s="1"/>
  <c r="G101" i="49"/>
  <c r="E18" i="33" s="1"/>
  <c r="H9" i="33"/>
  <c r="Y51" i="49"/>
  <c r="R13" i="33" s="1"/>
  <c r="AQ251" i="49"/>
  <c r="AS251" i="49"/>
  <c r="AT251" i="49"/>
  <c r="AD33" i="33" s="1"/>
  <c r="AR251" i="49"/>
  <c r="AX251" i="49"/>
  <c r="AH33" i="33" s="1"/>
  <c r="AF261" i="49"/>
  <c r="AN261" i="49" s="1"/>
  <c r="BD461" i="49"/>
  <c r="BL461" i="49" s="1"/>
  <c r="H71" i="49"/>
  <c r="F15" i="33" s="1"/>
  <c r="AF451" i="49"/>
  <c r="AN451" i="49" s="1"/>
  <c r="BF431" i="49"/>
  <c r="AL51" i="33" s="1"/>
  <c r="BE341" i="49"/>
  <c r="BM341" i="49" s="1"/>
  <c r="AS42" i="33" s="1"/>
  <c r="BC341" i="49"/>
  <c r="BK341" i="49" s="1"/>
  <c r="AQ42" i="33" s="1"/>
  <c r="U361" i="49"/>
  <c r="N44" i="33" s="1"/>
  <c r="AR491" i="49"/>
  <c r="AX491" i="49"/>
  <c r="AH57" i="33" s="1"/>
  <c r="AT491" i="49"/>
  <c r="AD57" i="33" s="1"/>
  <c r="AQ491" i="49"/>
  <c r="AS491" i="49"/>
  <c r="BJ431" i="49"/>
  <c r="AP51" i="33" s="1"/>
  <c r="BF391" i="49"/>
  <c r="AL47" i="33" s="1"/>
  <c r="BJ391" i="49"/>
  <c r="AP47" i="33" s="1"/>
  <c r="BC391" i="49"/>
  <c r="BD391" i="49"/>
  <c r="BE391" i="49"/>
  <c r="AG451" i="49"/>
  <c r="V53" i="33" s="1"/>
  <c r="BC431" i="49"/>
  <c r="BK431" i="49" s="1"/>
  <c r="AQ51" i="33" s="1"/>
  <c r="L11" i="49"/>
  <c r="J9" i="33" s="1"/>
  <c r="M11" i="49"/>
  <c r="K9" i="33" s="1"/>
  <c r="Y351" i="49"/>
  <c r="R43" i="33" s="1"/>
  <c r="U191" i="49"/>
  <c r="N27" i="33" s="1"/>
  <c r="H421" i="49"/>
  <c r="F50" i="33" s="1"/>
  <c r="BW301" i="49"/>
  <c r="AX38" i="33" s="1"/>
  <c r="BQ301" i="49"/>
  <c r="BP301" i="49"/>
  <c r="BR301" i="49"/>
  <c r="BS301" i="49"/>
  <c r="AT38" i="33" s="1"/>
  <c r="H11" i="49"/>
  <c r="F9" i="33" s="1"/>
  <c r="AG471" i="49"/>
  <c r="V55" i="33" s="1"/>
  <c r="AK451" i="49"/>
  <c r="Z53" i="33" s="1"/>
  <c r="Y151" i="49"/>
  <c r="R23" i="33" s="1"/>
  <c r="Y191" i="49"/>
  <c r="R27" i="33" s="1"/>
  <c r="I421" i="49"/>
  <c r="G50" i="33" s="1"/>
  <c r="L131" i="49"/>
  <c r="J21" i="33" s="1"/>
  <c r="BJ31" i="49"/>
  <c r="AP11" i="33" s="1"/>
  <c r="BC31" i="49"/>
  <c r="BE31" i="49"/>
  <c r="BF31" i="49"/>
  <c r="AL11" i="33" s="1"/>
  <c r="BD31" i="49"/>
  <c r="BW91" i="49"/>
  <c r="AX17" i="33" s="1"/>
  <c r="BR91" i="49"/>
  <c r="BQ91" i="49"/>
  <c r="BD101" i="49"/>
  <c r="BJ101" i="49"/>
  <c r="AP18" i="33" s="1"/>
  <c r="BF101" i="49"/>
  <c r="AL18" i="33" s="1"/>
  <c r="BC101" i="49"/>
  <c r="AT91" i="49"/>
  <c r="AD17" i="33" s="1"/>
  <c r="AR91" i="49"/>
  <c r="AS91" i="49"/>
  <c r="AX91" i="49"/>
  <c r="AH17" i="33" s="1"/>
  <c r="AQ91" i="49"/>
  <c r="AK471" i="49"/>
  <c r="Z55" i="33" s="1"/>
  <c r="U421" i="49"/>
  <c r="N50" i="33" s="1"/>
  <c r="Y421" i="49"/>
  <c r="R50" i="33" s="1"/>
  <c r="G121" i="49"/>
  <c r="E20" i="33" s="1"/>
  <c r="P471" i="49"/>
  <c r="M55" i="33" s="1"/>
  <c r="BV141" i="49"/>
  <c r="AW22" i="33" s="1"/>
  <c r="BE381" i="49"/>
  <c r="BM381" i="49" s="1"/>
  <c r="AS46" i="33" s="1"/>
  <c r="BJ381" i="49"/>
  <c r="AP46" i="33" s="1"/>
  <c r="BP141" i="49"/>
  <c r="BX141" i="49" s="1"/>
  <c r="AY22" i="33" s="1"/>
  <c r="BS141" i="49"/>
  <c r="AT22" i="33" s="1"/>
  <c r="BW141" i="49"/>
  <c r="AX22" i="33" s="1"/>
  <c r="BQ141" i="49"/>
  <c r="BY141" i="49" s="1"/>
  <c r="AZ22" i="33" s="1"/>
  <c r="H481" i="49"/>
  <c r="F56" i="33" s="1"/>
  <c r="BC381" i="49"/>
  <c r="BK381" i="49" s="1"/>
  <c r="BF301" i="49"/>
  <c r="AL38" i="33" s="1"/>
  <c r="L151" i="49"/>
  <c r="J23" i="33" s="1"/>
  <c r="H23" i="33"/>
  <c r="H311" i="49"/>
  <c r="F39" i="33" s="1"/>
  <c r="BE301" i="49"/>
  <c r="BM301" i="49" s="1"/>
  <c r="K151" i="49"/>
  <c r="I23" i="33" s="1"/>
  <c r="BH10" i="49"/>
  <c r="AN62" i="33" s="1"/>
  <c r="G11" i="49"/>
  <c r="E9" i="33" s="1"/>
  <c r="I311" i="49"/>
  <c r="G39" i="33" s="1"/>
  <c r="BD301" i="49"/>
  <c r="BL301" i="49" s="1"/>
  <c r="AR38" i="33" s="1"/>
  <c r="BT10" i="49"/>
  <c r="AU62" i="33" s="1"/>
  <c r="BC301" i="49"/>
  <c r="BK301" i="49" s="1"/>
  <c r="AQ38" i="33" s="1"/>
  <c r="K321" i="49"/>
  <c r="I40" i="33" s="1"/>
  <c r="H40" i="33"/>
  <c r="I11" i="49"/>
  <c r="G9" i="33" s="1"/>
  <c r="I441" i="49"/>
  <c r="G52" i="33" s="1"/>
  <c r="AX351" i="49"/>
  <c r="AH43" i="33" s="1"/>
  <c r="BD381" i="49"/>
  <c r="BL381" i="49" s="1"/>
  <c r="D52" i="33"/>
  <c r="AS351" i="49"/>
  <c r="BA351" i="49" s="1"/>
  <c r="U251" i="49"/>
  <c r="N33" i="33" s="1"/>
  <c r="AR441" i="49"/>
  <c r="AZ441" i="49" s="1"/>
  <c r="H13" i="33"/>
  <c r="K51" i="49"/>
  <c r="I13" i="33" s="1"/>
  <c r="BI10" i="49"/>
  <c r="AO62" i="33" s="1"/>
  <c r="I141" i="49"/>
  <c r="G22" i="33" s="1"/>
  <c r="H141" i="49"/>
  <c r="F22" i="33" s="1"/>
  <c r="D22" i="33"/>
  <c r="M51" i="49"/>
  <c r="K13" i="33" s="1"/>
  <c r="AK42" i="33"/>
  <c r="AV24" i="33"/>
  <c r="BA49" i="33"/>
  <c r="E25" i="33"/>
  <c r="K42" i="33"/>
  <c r="V9" i="33"/>
  <c r="N12" i="33"/>
  <c r="K88" i="33"/>
  <c r="M68" i="33"/>
  <c r="R75" i="33"/>
  <c r="AT66" i="33"/>
  <c r="M14" i="33"/>
  <c r="L84" i="33"/>
  <c r="Z92" i="33"/>
  <c r="L70" i="33"/>
  <c r="R70" i="33"/>
  <c r="AH69" i="33"/>
  <c r="N81" i="33"/>
  <c r="E66" i="33"/>
  <c r="G81" i="33"/>
  <c r="J86" i="33"/>
  <c r="R96" i="33"/>
  <c r="I66" i="33"/>
  <c r="BD38" i="33"/>
  <c r="AH85" i="33"/>
  <c r="Z87" i="33"/>
  <c r="G97" i="33"/>
  <c r="G41" i="49"/>
  <c r="L80" i="33"/>
  <c r="N90" i="33"/>
  <c r="I100" i="33"/>
  <c r="N100" i="33"/>
  <c r="AT76" i="33"/>
  <c r="AL108" i="33"/>
  <c r="Z95" i="33"/>
  <c r="AY62" i="33"/>
  <c r="M102" i="33"/>
  <c r="V93" i="33"/>
  <c r="N73" i="33"/>
  <c r="L40" i="33"/>
  <c r="V146" i="51" s="1"/>
  <c r="N111" i="33"/>
  <c r="M94" i="33"/>
  <c r="E87" i="33"/>
  <c r="R87" i="33"/>
  <c r="AR62" i="33"/>
  <c r="R83" i="33"/>
  <c r="AB44" i="33"/>
  <c r="E15" i="33"/>
  <c r="R10" i="33"/>
  <c r="L15" i="33"/>
  <c r="V121" i="51" s="1"/>
  <c r="AD88" i="33"/>
  <c r="M73" i="33"/>
  <c r="Z70" i="33"/>
  <c r="AH76" i="33"/>
  <c r="V92" i="33"/>
  <c r="I95" i="33"/>
  <c r="L72" i="33"/>
  <c r="AP90" i="33"/>
  <c r="AH102" i="33"/>
  <c r="F66" i="33"/>
  <c r="E81" i="33"/>
  <c r="C36" i="33"/>
  <c r="K32" i="51" s="1"/>
  <c r="I88" i="33"/>
  <c r="J106" i="33"/>
  <c r="AL111" i="33"/>
  <c r="F96" i="33"/>
  <c r="N106" i="33"/>
  <c r="AT105" i="33"/>
  <c r="V106" i="33"/>
  <c r="I63" i="33"/>
  <c r="V81" i="33"/>
  <c r="E98" i="33"/>
  <c r="AT23" i="33"/>
  <c r="V66" i="33"/>
  <c r="L75" i="33"/>
  <c r="AX66" i="33"/>
  <c r="N85" i="33"/>
  <c r="I74" i="33"/>
  <c r="L94" i="33"/>
  <c r="L93" i="33"/>
  <c r="AT106" i="33"/>
  <c r="E107" i="33"/>
  <c r="AX68" i="33"/>
  <c r="K90" i="33"/>
  <c r="AX88" i="33"/>
  <c r="AI21" i="33"/>
  <c r="AJ21" i="33"/>
  <c r="AJ11" i="33"/>
  <c r="AF44" i="33"/>
  <c r="E13" i="33"/>
  <c r="N37" i="33"/>
  <c r="N19" i="33"/>
  <c r="V64" i="33"/>
  <c r="R71" i="33"/>
  <c r="V77" i="33"/>
  <c r="R68" i="33"/>
  <c r="I76" i="33"/>
  <c r="L271" i="49"/>
  <c r="AJ28" i="33"/>
  <c r="N63" i="33"/>
  <c r="R99" i="33"/>
  <c r="N109" i="33"/>
  <c r="L73" i="33"/>
  <c r="J91" i="33"/>
  <c r="AL103" i="33"/>
  <c r="K341" i="49"/>
  <c r="AD69" i="33"/>
  <c r="AI49" i="33"/>
  <c r="L86" i="33"/>
  <c r="V108" i="33"/>
  <c r="J88" i="33"/>
  <c r="M100" i="33"/>
  <c r="L83" i="33"/>
  <c r="N110" i="33"/>
  <c r="AX105" i="33"/>
  <c r="R90" i="33"/>
  <c r="F107" i="33"/>
  <c r="R76" i="33"/>
  <c r="F98" i="33"/>
  <c r="K62" i="33"/>
  <c r="AL65" i="33"/>
  <c r="R65" i="33"/>
  <c r="AX111" i="33"/>
  <c r="AT104" i="33"/>
  <c r="N91" i="33"/>
  <c r="F71" i="33"/>
  <c r="H301" i="49"/>
  <c r="AT88" i="33"/>
  <c r="N89" i="33"/>
  <c r="J99" i="33"/>
  <c r="G291" i="49"/>
  <c r="I291" i="49"/>
  <c r="H291" i="49"/>
  <c r="M27" i="33"/>
  <c r="F18" i="33"/>
  <c r="N10" i="33"/>
  <c r="R37" i="33"/>
  <c r="R19" i="33"/>
  <c r="M108" i="33"/>
  <c r="BC15" i="33"/>
  <c r="V176" i="51" s="1"/>
  <c r="J75" i="33"/>
  <c r="AD107" i="33"/>
  <c r="I87" i="33"/>
  <c r="K65" i="33"/>
  <c r="BD12" i="33"/>
  <c r="J95" i="33"/>
  <c r="AD96" i="33"/>
  <c r="J85" i="33"/>
  <c r="AD102" i="33"/>
  <c r="AT75" i="33"/>
  <c r="M86" i="33"/>
  <c r="M31" i="33"/>
  <c r="V137" i="51" s="1"/>
  <c r="I51" i="49"/>
  <c r="Z110" i="33"/>
  <c r="I70" i="33"/>
  <c r="K411" i="49"/>
  <c r="BD33" i="33"/>
  <c r="L47" i="33"/>
  <c r="K66" i="33"/>
  <c r="M83" i="33"/>
  <c r="C31" i="33"/>
  <c r="K27" i="51" s="1"/>
  <c r="M82" i="33"/>
  <c r="BB36" i="33"/>
  <c r="K197" i="51" s="1"/>
  <c r="AC107" i="33"/>
  <c r="V86" i="33"/>
  <c r="AT27" i="33"/>
  <c r="N88" i="33"/>
  <c r="G111" i="49"/>
  <c r="AX86" i="33"/>
  <c r="R79" i="33"/>
  <c r="L81" i="33"/>
  <c r="AY15" i="33"/>
  <c r="M104" i="33"/>
  <c r="Z63" i="33"/>
  <c r="V94" i="33"/>
  <c r="Z106" i="33"/>
  <c r="Z97" i="33"/>
  <c r="M96" i="33"/>
  <c r="M71" i="33"/>
  <c r="AC62" i="33"/>
  <c r="M101" i="33"/>
  <c r="AH67" i="33"/>
  <c r="L87" i="33"/>
  <c r="AP67" i="33"/>
  <c r="AP109" i="33"/>
  <c r="G100" i="33"/>
  <c r="K231" i="49"/>
  <c r="L231" i="49"/>
  <c r="AB9" i="33"/>
  <c r="N47" i="33"/>
  <c r="Z83" i="33"/>
  <c r="AD28" i="33"/>
  <c r="F68" i="33"/>
  <c r="J74" i="33"/>
  <c r="J65" i="33"/>
  <c r="AX64" i="33"/>
  <c r="BB21" i="33"/>
  <c r="K182" i="51" s="1"/>
  <c r="AP92" i="33"/>
  <c r="E80" i="33"/>
  <c r="G66" i="33"/>
  <c r="F94" i="33"/>
  <c r="L100" i="33"/>
  <c r="L82" i="33"/>
  <c r="AT108" i="33"/>
  <c r="AD72" i="33"/>
  <c r="L28" i="33"/>
  <c r="V134" i="51" s="1"/>
  <c r="F83" i="33"/>
  <c r="AD67" i="33"/>
  <c r="N107" i="33"/>
  <c r="AD104" i="33"/>
  <c r="H171" i="49"/>
  <c r="L66" i="33"/>
  <c r="F91" i="33"/>
  <c r="L101" i="33"/>
  <c r="AD11" i="33"/>
  <c r="E91" i="33"/>
  <c r="J79" i="33"/>
  <c r="M18" i="33"/>
  <c r="V124" i="51" s="1"/>
  <c r="V99" i="33"/>
  <c r="AS62" i="33"/>
  <c r="F100" i="33"/>
  <c r="G102" i="33"/>
  <c r="AX48" i="33"/>
  <c r="M34" i="33"/>
  <c r="J10" i="33"/>
  <c r="R42" i="33"/>
  <c r="M62" i="33"/>
  <c r="N80" i="33"/>
  <c r="R94" i="33"/>
  <c r="BC20" i="33"/>
  <c r="V181" i="51" s="1"/>
  <c r="L32" i="33"/>
  <c r="AX62" i="33"/>
  <c r="AO18" i="33"/>
  <c r="I64" i="33"/>
  <c r="BA62" i="33"/>
  <c r="G110" i="33"/>
  <c r="AH68" i="33"/>
  <c r="BC19" i="33"/>
  <c r="V180" i="51" s="1"/>
  <c r="N104" i="33"/>
  <c r="AT64" i="33"/>
  <c r="AD77" i="33"/>
  <c r="AX65" i="33"/>
  <c r="AL105" i="33"/>
  <c r="M241" i="49"/>
  <c r="L121" i="49"/>
  <c r="N62" i="33"/>
  <c r="F101" i="33"/>
  <c r="AZ57" i="33"/>
  <c r="I105" i="33"/>
  <c r="L79" i="33"/>
  <c r="G94" i="33"/>
  <c r="J36" i="33"/>
  <c r="AP87" i="33"/>
  <c r="E96" i="33"/>
  <c r="F97" i="33"/>
  <c r="K47" i="33"/>
  <c r="I98" i="33"/>
  <c r="M69" i="33"/>
  <c r="R86" i="33"/>
  <c r="AX70" i="33"/>
  <c r="L10" i="33"/>
  <c r="K82" i="33"/>
  <c r="AL110" i="33"/>
  <c r="J71" i="33"/>
  <c r="Z99" i="33"/>
  <c r="K71" i="33"/>
  <c r="AL62" i="33"/>
  <c r="AQ62" i="33"/>
  <c r="N105" i="33"/>
  <c r="G311" i="49"/>
  <c r="M41" i="33"/>
  <c r="Z30" i="33"/>
  <c r="AT111" i="33"/>
  <c r="AH63" i="33"/>
  <c r="AD68" i="33"/>
  <c r="G77" i="33"/>
  <c r="AX89" i="33"/>
  <c r="AL107" i="33"/>
  <c r="AX100" i="33"/>
  <c r="AL92" i="33"/>
  <c r="J70" i="33"/>
  <c r="G104" i="33"/>
  <c r="J105" i="33"/>
  <c r="E94" i="33"/>
  <c r="AH72" i="33"/>
  <c r="R95" i="33"/>
  <c r="N95" i="33"/>
  <c r="AA62" i="33"/>
  <c r="J108" i="33"/>
  <c r="L431" i="49"/>
  <c r="R100" i="33"/>
  <c r="L104" i="33"/>
  <c r="AL104" i="33"/>
  <c r="I62" i="33"/>
  <c r="M65" i="33"/>
  <c r="L109" i="33"/>
  <c r="L65" i="33"/>
  <c r="L89" i="33"/>
  <c r="M10" i="33"/>
  <c r="L78" i="33"/>
  <c r="G87" i="33"/>
  <c r="AT96" i="33"/>
  <c r="AX78" i="33"/>
  <c r="AX108" i="33"/>
  <c r="AH78" i="33"/>
  <c r="AL109" i="33"/>
  <c r="AP62" i="33"/>
  <c r="AD92" i="33"/>
  <c r="G241" i="49"/>
  <c r="H241" i="49"/>
  <c r="L41" i="33"/>
  <c r="R22" i="33"/>
  <c r="Y30" i="33"/>
  <c r="N108" i="33"/>
  <c r="M21" i="49"/>
  <c r="M81" i="33"/>
  <c r="Z91" i="33"/>
  <c r="R80" i="33"/>
  <c r="M91" i="33"/>
  <c r="J64" i="33"/>
  <c r="M79" i="33"/>
  <c r="R104" i="33"/>
  <c r="AX79" i="33"/>
  <c r="AT89" i="33"/>
  <c r="L108" i="33"/>
  <c r="AP105" i="33"/>
  <c r="I73" i="33"/>
  <c r="R103" i="33"/>
  <c r="AX83" i="33"/>
  <c r="R62" i="33"/>
  <c r="E84" i="33"/>
  <c r="C46" i="33"/>
  <c r="AX90" i="33"/>
  <c r="N102" i="33"/>
  <c r="G86" i="33"/>
  <c r="E86" i="33"/>
  <c r="E97" i="33"/>
  <c r="F72" i="33"/>
  <c r="AZ27" i="33"/>
  <c r="E73" i="33"/>
  <c r="L74" i="33"/>
  <c r="V104" i="33"/>
  <c r="N67" i="33"/>
  <c r="V90" i="33"/>
  <c r="L103" i="33"/>
  <c r="R107" i="33"/>
  <c r="V79" i="33"/>
  <c r="M105" i="33"/>
  <c r="Z65" i="33"/>
  <c r="AP89" i="33"/>
  <c r="AX87" i="33"/>
  <c r="R101" i="33"/>
  <c r="R73" i="33"/>
  <c r="Z85" i="33"/>
  <c r="M78" i="33"/>
  <c r="AT93" i="33"/>
  <c r="AD64" i="33"/>
  <c r="G105" i="33"/>
  <c r="M106" i="33"/>
  <c r="E38" i="33"/>
  <c r="I91" i="33"/>
  <c r="AT15" i="33"/>
  <c r="R102" i="33"/>
  <c r="I67" i="33"/>
  <c r="L68" i="33"/>
  <c r="E111" i="33"/>
  <c r="N75" i="33"/>
  <c r="J87" i="33"/>
  <c r="AH107" i="33"/>
  <c r="BB40" i="33"/>
  <c r="K201" i="51" s="1"/>
  <c r="J73" i="33"/>
  <c r="G101" i="33"/>
  <c r="I161" i="49"/>
  <c r="C38" i="33"/>
  <c r="K34" i="51" s="1"/>
  <c r="AT110" i="33"/>
  <c r="M99" i="33"/>
  <c r="G84" i="33"/>
  <c r="N78" i="33"/>
  <c r="L92" i="33"/>
  <c r="M92" i="33"/>
  <c r="V74" i="33"/>
  <c r="R106" i="33"/>
  <c r="M74" i="33"/>
  <c r="AP66" i="33"/>
  <c r="K100" i="33"/>
  <c r="AT98" i="33"/>
  <c r="R69" i="33"/>
  <c r="E103" i="33"/>
  <c r="R72" i="33"/>
  <c r="AH109" i="33"/>
  <c r="AL102" i="33"/>
  <c r="AX84" i="33"/>
  <c r="L64" i="33"/>
  <c r="AD106" i="33"/>
  <c r="R111" i="33"/>
  <c r="AX104" i="33"/>
  <c r="L96" i="33"/>
  <c r="R91" i="33"/>
  <c r="AP65" i="33"/>
  <c r="I111" i="33"/>
  <c r="J98" i="33"/>
  <c r="AI11" i="33"/>
  <c r="AK21" i="33"/>
  <c r="N22" i="33"/>
  <c r="N20" i="33"/>
  <c r="AD63" i="33"/>
  <c r="N84" i="33"/>
  <c r="R92" i="33"/>
  <c r="J76" i="33"/>
  <c r="L85" i="33"/>
  <c r="R109" i="33"/>
  <c r="Z104" i="33"/>
  <c r="Z100" i="33"/>
  <c r="AP78" i="33"/>
  <c r="AD101" i="33"/>
  <c r="E92" i="33"/>
  <c r="AT109" i="33"/>
  <c r="AT83" i="33"/>
  <c r="K86" i="33"/>
  <c r="F77" i="33"/>
  <c r="R78" i="33"/>
  <c r="I68" i="33"/>
  <c r="M84" i="33"/>
  <c r="AH84" i="33"/>
  <c r="AP83" i="33"/>
  <c r="E72" i="33"/>
  <c r="I96" i="33"/>
  <c r="R93" i="33"/>
  <c r="L69" i="33"/>
  <c r="G103" i="33"/>
  <c r="Z79" i="33"/>
  <c r="AY49" i="33"/>
  <c r="AZ15" i="33"/>
  <c r="M109" i="33"/>
  <c r="M64" i="33"/>
  <c r="L62" i="33"/>
  <c r="N71" i="33"/>
  <c r="K109" i="33"/>
  <c r="V98" i="33"/>
  <c r="M88" i="33"/>
  <c r="AT87" i="33"/>
  <c r="AP77" i="33"/>
  <c r="H321" i="49"/>
  <c r="G321" i="49"/>
  <c r="I321" i="49"/>
  <c r="AE11" i="33"/>
  <c r="I30" i="33"/>
  <c r="AK11" i="33"/>
  <c r="M11" i="33"/>
  <c r="I9" i="33"/>
  <c r="R56" i="33"/>
  <c r="R20" i="33"/>
  <c r="R12" i="33"/>
  <c r="Z64" i="33"/>
  <c r="N103" i="33"/>
  <c r="M71" i="49"/>
  <c r="R74" i="33"/>
  <c r="AP69" i="33"/>
  <c r="N64" i="33"/>
  <c r="AL68" i="33"/>
  <c r="AZ62" i="33"/>
  <c r="L67" i="33"/>
  <c r="AB47" i="33"/>
  <c r="AH101" i="33"/>
  <c r="G92" i="33"/>
  <c r="AH93" i="33"/>
  <c r="G64" i="33"/>
  <c r="M111" i="33"/>
  <c r="AD87" i="33"/>
  <c r="M251" i="49"/>
  <c r="N98" i="33"/>
  <c r="K68" i="33"/>
  <c r="Z102" i="33"/>
  <c r="F86" i="33"/>
  <c r="L91" i="33"/>
  <c r="AL88" i="33"/>
  <c r="AX63" i="33"/>
  <c r="V62" i="33"/>
  <c r="E85" i="33"/>
  <c r="N93" i="33"/>
  <c r="L16" i="33"/>
  <c r="V122" i="51" s="1"/>
  <c r="F78" i="33"/>
  <c r="I108" i="33"/>
  <c r="R97" i="33"/>
  <c r="M89" i="33"/>
  <c r="L9" i="33"/>
  <c r="AD95" i="33"/>
  <c r="L88" i="33"/>
  <c r="K75" i="33"/>
  <c r="AX93" i="33"/>
  <c r="L71" i="33"/>
  <c r="R82" i="33"/>
  <c r="AF21" i="33"/>
  <c r="F31" i="33"/>
  <c r="AI44" i="33"/>
  <c r="L37" i="33"/>
  <c r="M37" i="33"/>
  <c r="J67" i="33"/>
  <c r="N68" i="33"/>
  <c r="G89" i="33"/>
  <c r="N94" i="33"/>
  <c r="V95" i="33"/>
  <c r="R63" i="33"/>
  <c r="AL106" i="33"/>
  <c r="AL69" i="33"/>
  <c r="N74" i="33"/>
  <c r="AT9" i="33"/>
  <c r="M67" i="33"/>
  <c r="BD44" i="33"/>
  <c r="M70" i="33"/>
  <c r="N70" i="33"/>
  <c r="AX98" i="33"/>
  <c r="AD93" i="33"/>
  <c r="R81" i="33"/>
  <c r="L111" i="33"/>
  <c r="AH65" i="33"/>
  <c r="I86" i="33"/>
  <c r="F106" i="33"/>
  <c r="AX82" i="33"/>
  <c r="J97" i="33"/>
  <c r="N96" i="33"/>
  <c r="F104" i="33"/>
  <c r="Z108" i="33"/>
  <c r="AD84" i="33"/>
  <c r="V87" i="33"/>
  <c r="AL83" i="33"/>
  <c r="V102" i="33"/>
  <c r="L105" i="33"/>
  <c r="AT103" i="33"/>
  <c r="G65" i="33"/>
  <c r="F73" i="33"/>
  <c r="R105" i="33"/>
  <c r="N79" i="33"/>
  <c r="G98" i="33"/>
  <c r="G96" i="33"/>
  <c r="AP95" i="33"/>
  <c r="AD109" i="33"/>
  <c r="F103" i="33"/>
  <c r="G69" i="33"/>
  <c r="N86" i="33"/>
  <c r="AD82" i="33"/>
  <c r="AX71" i="33"/>
  <c r="N101" i="33"/>
  <c r="M93" i="33"/>
  <c r="I101" i="49"/>
  <c r="I71" i="33"/>
  <c r="AT71" i="33"/>
  <c r="AT70" i="33"/>
  <c r="G80" i="33"/>
  <c r="I93" i="33"/>
  <c r="K104" i="33"/>
  <c r="F105" i="33"/>
  <c r="G271" i="49"/>
  <c r="I271" i="49"/>
  <c r="H271" i="49"/>
  <c r="J96" i="33"/>
  <c r="K501" i="49"/>
  <c r="I89" i="33"/>
  <c r="K31" i="49"/>
  <c r="M31" i="49"/>
  <c r="L31" i="49"/>
  <c r="E78" i="33"/>
  <c r="F110" i="33"/>
  <c r="F65" i="33"/>
  <c r="E67" i="33"/>
  <c r="M381" i="49"/>
  <c r="K381" i="49"/>
  <c r="L381" i="49"/>
  <c r="G91" i="49"/>
  <c r="H91" i="49"/>
  <c r="I91" i="49"/>
  <c r="K63" i="33"/>
  <c r="K70" i="33"/>
  <c r="G91" i="33"/>
  <c r="E71" i="33"/>
  <c r="G73" i="33"/>
  <c r="L111" i="49"/>
  <c r="K111" i="49"/>
  <c r="M111" i="49"/>
  <c r="G72" i="33"/>
  <c r="U71" i="49"/>
  <c r="U31" i="49"/>
  <c r="BJ491" i="49"/>
  <c r="BU71" i="49"/>
  <c r="BC491" i="49"/>
  <c r="BK491" i="49" s="1"/>
  <c r="AX451" i="49"/>
  <c r="BT411" i="49"/>
  <c r="AQ451" i="49"/>
  <c r="AY451" i="49" s="1"/>
  <c r="H10" i="33"/>
  <c r="G161" i="49"/>
  <c r="O61" i="49"/>
  <c r="I171" i="49"/>
  <c r="L241" i="49"/>
  <c r="D25" i="33"/>
  <c r="AT351" i="49"/>
  <c r="AS441" i="49"/>
  <c r="AW441" i="49" s="1"/>
  <c r="AF431" i="49"/>
  <c r="AN431" i="49" s="1"/>
  <c r="AT441" i="49"/>
  <c r="AG431" i="49"/>
  <c r="AI431" i="49"/>
  <c r="AX441" i="49"/>
  <c r="L91" i="49"/>
  <c r="H17" i="33"/>
  <c r="AK431" i="49"/>
  <c r="AB10" i="49"/>
  <c r="AQ351" i="49"/>
  <c r="AU351" i="49" s="1"/>
  <c r="AD431" i="49"/>
  <c r="AL431" i="49" s="1"/>
  <c r="M91" i="49"/>
  <c r="U301" i="49"/>
  <c r="Y301" i="49"/>
  <c r="O51" i="49"/>
  <c r="P51" i="49"/>
  <c r="P41" i="49"/>
  <c r="O41" i="49"/>
  <c r="BF461" i="49"/>
  <c r="BJ461" i="49"/>
  <c r="L471" i="49"/>
  <c r="M431" i="49"/>
  <c r="H51" i="33"/>
  <c r="M471" i="49"/>
  <c r="AK391" i="49"/>
  <c r="K471" i="49"/>
  <c r="K431" i="49"/>
  <c r="U371" i="49"/>
  <c r="U411" i="49"/>
  <c r="H20" i="33"/>
  <c r="K121" i="49"/>
  <c r="BR491" i="49"/>
  <c r="BZ491" i="49" s="1"/>
  <c r="BU491" i="49"/>
  <c r="H32" i="33"/>
  <c r="P391" i="49"/>
  <c r="K241" i="49"/>
  <c r="BW491" i="49"/>
  <c r="BS491" i="49"/>
  <c r="M121" i="49"/>
  <c r="BV10" i="49"/>
  <c r="BP491" i="49"/>
  <c r="BT491" i="49" s="1"/>
  <c r="P241" i="49"/>
  <c r="BC441" i="49"/>
  <c r="BK441" i="49" s="1"/>
  <c r="D24" i="33"/>
  <c r="V20" i="51" s="1"/>
  <c r="D19" i="33"/>
  <c r="V15" i="51" s="1"/>
  <c r="AT461" i="49"/>
  <c r="Y461" i="49"/>
  <c r="Y371" i="49"/>
  <c r="I111" i="49"/>
  <c r="K391" i="49"/>
  <c r="H47" i="33"/>
  <c r="BU171" i="49"/>
  <c r="BT71" i="49"/>
  <c r="H111" i="49"/>
  <c r="BU10" i="49"/>
  <c r="Y231" i="49"/>
  <c r="U351" i="49"/>
  <c r="Y441" i="49"/>
  <c r="L411" i="49"/>
  <c r="H49" i="33"/>
  <c r="M411" i="49"/>
  <c r="V10" i="49"/>
  <c r="U431" i="49"/>
  <c r="AB431" i="49"/>
  <c r="Y91" i="49"/>
  <c r="U91" i="49"/>
  <c r="AV201" i="49"/>
  <c r="BJ471" i="49"/>
  <c r="BU191" i="49"/>
  <c r="Y71" i="49"/>
  <c r="U271" i="49"/>
  <c r="L391" i="49"/>
  <c r="AH10" i="49"/>
  <c r="U181" i="49"/>
  <c r="AD471" i="49"/>
  <c r="AH471" i="49" s="1"/>
  <c r="AT411" i="49"/>
  <c r="H42" i="33"/>
  <c r="AE471" i="49"/>
  <c r="AM471" i="49" s="1"/>
  <c r="Y201" i="49"/>
  <c r="L341" i="49"/>
  <c r="AL311" i="49"/>
  <c r="AN221" i="49"/>
  <c r="AR411" i="49"/>
  <c r="AV411" i="49" s="1"/>
  <c r="AH221" i="49"/>
  <c r="AX411" i="49"/>
  <c r="AG311" i="49"/>
  <c r="AS411" i="49"/>
  <c r="BA411" i="49" s="1"/>
  <c r="AE311" i="49"/>
  <c r="AM311" i="49" s="1"/>
  <c r="V129" i="51"/>
  <c r="V150" i="51"/>
  <c r="V154" i="51"/>
  <c r="U231" i="49"/>
  <c r="Y101" i="49"/>
  <c r="V145" i="51"/>
  <c r="U101" i="49"/>
  <c r="P131" i="49"/>
  <c r="O131" i="49"/>
  <c r="V151" i="51"/>
  <c r="V142" i="51"/>
  <c r="V160" i="51"/>
  <c r="BR441" i="49"/>
  <c r="BZ441" i="49" s="1"/>
  <c r="BS441" i="49"/>
  <c r="D12" i="33"/>
  <c r="V8" i="51" s="1"/>
  <c r="BM101" i="49"/>
  <c r="BW441" i="49"/>
  <c r="M271" i="49"/>
  <c r="K251" i="49"/>
  <c r="H33" i="33"/>
  <c r="I41" i="49"/>
  <c r="H41" i="49"/>
  <c r="BQ441" i="49"/>
  <c r="BU441" i="49" s="1"/>
  <c r="AF391" i="49"/>
  <c r="AN391" i="49" s="1"/>
  <c r="U201" i="49"/>
  <c r="AE31" i="49"/>
  <c r="AD31" i="49"/>
  <c r="AG31" i="49"/>
  <c r="AK31" i="49"/>
  <c r="AF31" i="49"/>
  <c r="BA291" i="49"/>
  <c r="AW291" i="49"/>
  <c r="BQ391" i="49"/>
  <c r="BS391" i="49"/>
  <c r="BR391" i="49"/>
  <c r="BP391" i="49"/>
  <c r="BW391" i="49"/>
  <c r="Y171" i="49"/>
  <c r="U171" i="49"/>
  <c r="AG411" i="49"/>
  <c r="AK411" i="49"/>
  <c r="AF411" i="49"/>
  <c r="AN411" i="49" s="1"/>
  <c r="AD411" i="49"/>
  <c r="AE411" i="49"/>
  <c r="AK151" i="49"/>
  <c r="BP31" i="49"/>
  <c r="BW31" i="49"/>
  <c r="BQ31" i="49"/>
  <c r="BS31" i="49"/>
  <c r="BR31" i="49"/>
  <c r="BQ281" i="49"/>
  <c r="BP281" i="49"/>
  <c r="BS281" i="49"/>
  <c r="BR281" i="49"/>
  <c r="BW281" i="49"/>
  <c r="BJ441" i="49"/>
  <c r="AX461" i="49"/>
  <c r="BR11" i="49"/>
  <c r="BZ11" i="49" s="1"/>
  <c r="AA101" i="49"/>
  <c r="P221" i="49"/>
  <c r="O221" i="49"/>
  <c r="AE421" i="49"/>
  <c r="AK421" i="49"/>
  <c r="AG421" i="49"/>
  <c r="AD421" i="49"/>
  <c r="AF421" i="49"/>
  <c r="AT231" i="49"/>
  <c r="AR231" i="49"/>
  <c r="AQ231" i="49"/>
  <c r="AS231" i="49"/>
  <c r="AX231" i="49"/>
  <c r="BE501" i="49"/>
  <c r="BF501" i="49"/>
  <c r="BJ501" i="49"/>
  <c r="BD501" i="49"/>
  <c r="BC501" i="49"/>
  <c r="AX51" i="49"/>
  <c r="AR51" i="49"/>
  <c r="AS51" i="49"/>
  <c r="AT51" i="49"/>
  <c r="AQ51" i="49"/>
  <c r="H401" i="49"/>
  <c r="I401" i="49"/>
  <c r="G401" i="49"/>
  <c r="O211" i="49"/>
  <c r="P211" i="49"/>
  <c r="M361" i="49"/>
  <c r="L251" i="49"/>
  <c r="BP11" i="49"/>
  <c r="BX11" i="49" s="1"/>
  <c r="BW11" i="49"/>
  <c r="AT191" i="49"/>
  <c r="AX191" i="49"/>
  <c r="AQ191" i="49"/>
  <c r="AR191" i="49"/>
  <c r="AS191" i="49"/>
  <c r="AK401" i="49"/>
  <c r="BW481" i="49"/>
  <c r="BP481" i="49"/>
  <c r="BS481" i="49"/>
  <c r="O501" i="49"/>
  <c r="BC171" i="49"/>
  <c r="BJ171" i="49"/>
  <c r="BF171" i="49"/>
  <c r="BE171" i="49"/>
  <c r="BD171" i="49"/>
  <c r="AQ321" i="49"/>
  <c r="AS321" i="49"/>
  <c r="AX321" i="49"/>
  <c r="AR321" i="49"/>
  <c r="AT321" i="49"/>
  <c r="AR41" i="49"/>
  <c r="AX41" i="49"/>
  <c r="AQ41" i="49"/>
  <c r="AT41" i="49"/>
  <c r="AS41" i="49"/>
  <c r="BR291" i="49"/>
  <c r="BW291" i="49"/>
  <c r="BQ291" i="49"/>
  <c r="BS291" i="49"/>
  <c r="BP291" i="49"/>
  <c r="O181" i="49"/>
  <c r="P181" i="49"/>
  <c r="Y131" i="49"/>
  <c r="BS221" i="49"/>
  <c r="BQ221" i="49"/>
  <c r="BP221" i="49"/>
  <c r="BW221" i="49"/>
  <c r="BR221" i="49"/>
  <c r="AG391" i="49"/>
  <c r="AR461" i="49"/>
  <c r="AZ461" i="49" s="1"/>
  <c r="U131" i="49"/>
  <c r="BQ481" i="49"/>
  <c r="O91" i="49"/>
  <c r="P91" i="49"/>
  <c r="AR401" i="49"/>
  <c r="AX401" i="49"/>
  <c r="AT401" i="49"/>
  <c r="AQ401" i="49"/>
  <c r="AS401" i="49"/>
  <c r="BC111" i="49"/>
  <c r="BE111" i="49"/>
  <c r="BF111" i="49"/>
  <c r="BJ111" i="49"/>
  <c r="BD111" i="49"/>
  <c r="G451" i="49"/>
  <c r="H451" i="49"/>
  <c r="I451" i="49"/>
  <c r="BF311" i="49"/>
  <c r="BJ311" i="49"/>
  <c r="BC311" i="49"/>
  <c r="BE311" i="49"/>
  <c r="BD311" i="49"/>
  <c r="AX281" i="49"/>
  <c r="AQ281" i="49"/>
  <c r="AT281" i="49"/>
  <c r="AR281" i="49"/>
  <c r="AS281" i="49"/>
  <c r="AD391" i="49"/>
  <c r="AL391" i="49" s="1"/>
  <c r="AS461" i="49"/>
  <c r="BA461" i="49" s="1"/>
  <c r="BR371" i="49"/>
  <c r="BP371" i="49"/>
  <c r="BQ371" i="49"/>
  <c r="BS371" i="49"/>
  <c r="BW371" i="49"/>
  <c r="P111" i="49"/>
  <c r="O111" i="49"/>
  <c r="AR141" i="49"/>
  <c r="AX141" i="49"/>
  <c r="AT141" i="49"/>
  <c r="AQ141" i="49"/>
  <c r="AS141" i="49"/>
  <c r="BP41" i="49"/>
  <c r="BW41" i="49"/>
  <c r="BQ41" i="49"/>
  <c r="BR41" i="49"/>
  <c r="BS41" i="49"/>
  <c r="AI391" i="49"/>
  <c r="BE441" i="49"/>
  <c r="BM441" i="49" s="1"/>
  <c r="BC401" i="49"/>
  <c r="BE401" i="49"/>
  <c r="BJ401" i="49"/>
  <c r="BF401" i="49"/>
  <c r="BD401" i="49"/>
  <c r="AF161" i="49"/>
  <c r="AD161" i="49"/>
  <c r="AE161" i="49"/>
  <c r="AG161" i="49"/>
  <c r="AK161" i="49"/>
  <c r="G201" i="49"/>
  <c r="H201" i="49"/>
  <c r="I201" i="49"/>
  <c r="AQ151" i="49"/>
  <c r="H161" i="49"/>
  <c r="O381" i="49"/>
  <c r="P381" i="49"/>
  <c r="BF441" i="49"/>
  <c r="BQ11" i="49"/>
  <c r="BY11" i="49" s="1"/>
  <c r="P251" i="49"/>
  <c r="O251" i="49"/>
  <c r="AX371" i="49"/>
  <c r="AT371" i="49"/>
  <c r="AR371" i="49"/>
  <c r="AQ371" i="49"/>
  <c r="AS371" i="49"/>
  <c r="BE131" i="49"/>
  <c r="BD131" i="49"/>
  <c r="BF131" i="49"/>
  <c r="BJ131" i="49"/>
  <c r="BC131" i="49"/>
  <c r="AT391" i="49"/>
  <c r="AS391" i="49"/>
  <c r="AR391" i="49"/>
  <c r="AA10" i="49"/>
  <c r="W10" i="49"/>
  <c r="AT241" i="49"/>
  <c r="AQ241" i="49"/>
  <c r="AR241" i="49"/>
  <c r="AS241" i="49"/>
  <c r="AX241" i="49"/>
  <c r="BF221" i="49"/>
  <c r="BV481" i="49"/>
  <c r="K271" i="49"/>
  <c r="K21" i="49"/>
  <c r="L71" i="49"/>
  <c r="H35" i="33"/>
  <c r="AA341" i="49"/>
  <c r="W341" i="49"/>
  <c r="AB21" i="49"/>
  <c r="X21" i="49"/>
  <c r="AB341" i="49"/>
  <c r="X341" i="49"/>
  <c r="Z501" i="49"/>
  <c r="V501" i="49"/>
  <c r="Z391" i="49"/>
  <c r="V391" i="49"/>
  <c r="AB291" i="49"/>
  <c r="X291" i="49"/>
  <c r="V21" i="49"/>
  <c r="Z21" i="49"/>
  <c r="AA501" i="49"/>
  <c r="W501" i="49"/>
  <c r="AA391" i="49"/>
  <c r="W391" i="49"/>
  <c r="V141" i="49"/>
  <c r="Z141" i="49"/>
  <c r="AA21" i="49"/>
  <c r="W21" i="49"/>
  <c r="AB501" i="49"/>
  <c r="X501" i="49"/>
  <c r="AB391" i="49"/>
  <c r="X391" i="49"/>
  <c r="Z121" i="49"/>
  <c r="V121" i="49"/>
  <c r="Z481" i="49"/>
  <c r="V481" i="49"/>
  <c r="AA121" i="49"/>
  <c r="W121" i="49"/>
  <c r="AB111" i="49"/>
  <c r="X111" i="49"/>
  <c r="Z341" i="49"/>
  <c r="V341" i="49"/>
  <c r="AI11" i="49"/>
  <c r="AA481" i="49"/>
  <c r="W481" i="49"/>
  <c r="Z451" i="49"/>
  <c r="V451" i="49"/>
  <c r="AB121" i="49"/>
  <c r="X121" i="49"/>
  <c r="Z111" i="49"/>
  <c r="V111" i="49"/>
  <c r="AA291" i="49"/>
  <c r="W291" i="49"/>
  <c r="AA41" i="49"/>
  <c r="W41" i="49"/>
  <c r="AB141" i="49"/>
  <c r="X141" i="49"/>
  <c r="AB481" i="49"/>
  <c r="X481" i="49"/>
  <c r="AA451" i="49"/>
  <c r="W451" i="49"/>
  <c r="AA111" i="49"/>
  <c r="W111" i="49"/>
  <c r="AA141" i="49"/>
  <c r="W141" i="49"/>
  <c r="AB41" i="49"/>
  <c r="X41" i="49"/>
  <c r="Z291" i="49"/>
  <c r="V291" i="49"/>
  <c r="AB451" i="49"/>
  <c r="X451" i="49"/>
  <c r="V41" i="49"/>
  <c r="Z41" i="49"/>
  <c r="V65" i="51"/>
  <c r="K69" i="51"/>
  <c r="K5" i="51"/>
  <c r="AU411" i="49"/>
  <c r="AY461" i="49"/>
  <c r="AU461" i="49"/>
  <c r="AL261" i="49"/>
  <c r="AH261" i="49"/>
  <c r="BG471" i="49"/>
  <c r="AY441" i="49"/>
  <c r="AU441" i="49"/>
  <c r="AL451" i="49"/>
  <c r="AH451" i="49"/>
  <c r="BY461" i="49"/>
  <c r="BU461" i="49"/>
  <c r="AZ351" i="49"/>
  <c r="AV351" i="49"/>
  <c r="AN291" i="49"/>
  <c r="AJ291" i="49"/>
  <c r="BX441" i="49"/>
  <c r="BT441" i="49"/>
  <c r="BL441" i="49"/>
  <c r="BH441" i="49"/>
  <c r="BK461" i="49"/>
  <c r="BG461" i="49"/>
  <c r="BZ451" i="49"/>
  <c r="BV451" i="49"/>
  <c r="AN471" i="49"/>
  <c r="AJ471" i="49"/>
  <c r="BX330" i="49" l="1"/>
  <c r="AY94" i="33" s="1"/>
  <c r="T220" i="51"/>
  <c r="V10" i="50" s="1"/>
  <c r="BT310" i="49"/>
  <c r="AU92" i="33" s="1"/>
  <c r="AL40" i="49"/>
  <c r="AA65" i="33" s="1"/>
  <c r="AF210" i="51"/>
  <c r="AG210" i="51" s="1"/>
  <c r="M421" i="49"/>
  <c r="AT381" i="49"/>
  <c r="AD46" i="33" s="1"/>
  <c r="BS131" i="49"/>
  <c r="AT21" i="33" s="1"/>
  <c r="AV20" i="49"/>
  <c r="AF63" i="33" s="1"/>
  <c r="BG390" i="49"/>
  <c r="AM100" i="33" s="1"/>
  <c r="AN150" i="49"/>
  <c r="AC76" i="33" s="1"/>
  <c r="BT150" i="49"/>
  <c r="AU76" i="33" s="1"/>
  <c r="AI250" i="49"/>
  <c r="X86" i="33" s="1"/>
  <c r="BT290" i="49"/>
  <c r="AU90" i="33" s="1"/>
  <c r="BM290" i="49"/>
  <c r="BV150" i="49"/>
  <c r="AW76" i="33" s="1"/>
  <c r="AI190" i="49"/>
  <c r="X80" i="33" s="1"/>
  <c r="BY480" i="49"/>
  <c r="BI340" i="49"/>
  <c r="AO95" i="33" s="1"/>
  <c r="U196" i="51"/>
  <c r="V196" i="51" s="1"/>
  <c r="AU201" i="49"/>
  <c r="AE28" i="33" s="1"/>
  <c r="AS151" i="49"/>
  <c r="BA151" i="49" s="1"/>
  <c r="AE151" i="49"/>
  <c r="AI151" i="49" s="1"/>
  <c r="BX350" i="49"/>
  <c r="AY96" i="33" s="1"/>
  <c r="AX121" i="49"/>
  <c r="BC291" i="49"/>
  <c r="I31" i="49"/>
  <c r="BW131" i="49"/>
  <c r="AX21" i="33" s="1"/>
  <c r="D57" i="33"/>
  <c r="AY410" i="49"/>
  <c r="AI102" i="33" s="1"/>
  <c r="AX381" i="49"/>
  <c r="AH46" i="33" s="1"/>
  <c r="BR131" i="49"/>
  <c r="I21" i="49"/>
  <c r="G10" i="33" s="1"/>
  <c r="D10" i="33"/>
  <c r="AJ20" i="49"/>
  <c r="Y63" i="33" s="1"/>
  <c r="D42" i="33"/>
  <c r="BZ440" i="49"/>
  <c r="BA105" i="33" s="1"/>
  <c r="BG280" i="49"/>
  <c r="AM89" i="33" s="1"/>
  <c r="AJ500" i="49"/>
  <c r="Y111" i="33" s="1"/>
  <c r="AY60" i="49"/>
  <c r="AI67" i="33" s="1"/>
  <c r="AY210" i="49"/>
  <c r="AJ300" i="49"/>
  <c r="Y91" i="33" s="1"/>
  <c r="BK50" i="49"/>
  <c r="AQ66" i="33" s="1"/>
  <c r="AL410" i="49"/>
  <c r="AA102" i="33" s="1"/>
  <c r="AJ480" i="49"/>
  <c r="Y109" i="33" s="1"/>
  <c r="U6" i="51"/>
  <c r="V6" i="51" s="1"/>
  <c r="AF126" i="51"/>
  <c r="AG126" i="51" s="1"/>
  <c r="AG151" i="49"/>
  <c r="V23" i="33" s="1"/>
  <c r="BY210" i="49"/>
  <c r="AS261" i="49"/>
  <c r="H411" i="49"/>
  <c r="BE291" i="49"/>
  <c r="G411" i="49"/>
  <c r="AR381" i="49"/>
  <c r="BQ131" i="49"/>
  <c r="AI500" i="49"/>
  <c r="X111" i="33" s="1"/>
  <c r="BZ240" i="49"/>
  <c r="BA85" i="33" s="1"/>
  <c r="BH310" i="49"/>
  <c r="AN92" i="33" s="1"/>
  <c r="BJ251" i="49"/>
  <c r="AP33" i="33" s="1"/>
  <c r="J20" i="51"/>
  <c r="K20" i="51" s="1"/>
  <c r="AF32" i="51"/>
  <c r="AG32" i="51" s="1"/>
  <c r="U194" i="51"/>
  <c r="V194" i="51" s="1"/>
  <c r="L501" i="49"/>
  <c r="L421" i="49"/>
  <c r="BP131" i="49"/>
  <c r="AI501" i="49"/>
  <c r="AQ261" i="49"/>
  <c r="H44" i="33"/>
  <c r="I411" i="49"/>
  <c r="G49" i="33" s="1"/>
  <c r="AS381" i="49"/>
  <c r="AW381" i="49" s="1"/>
  <c r="AG46" i="33" s="1"/>
  <c r="I491" i="49"/>
  <c r="G57" i="33" s="1"/>
  <c r="L451" i="49"/>
  <c r="J53" i="33" s="1"/>
  <c r="M451" i="49"/>
  <c r="K53" i="33" s="1"/>
  <c r="H53" i="33"/>
  <c r="D11" i="33"/>
  <c r="G341" i="49"/>
  <c r="E42" i="33" s="1"/>
  <c r="AJ130" i="49"/>
  <c r="Y74" i="33" s="1"/>
  <c r="BI170" i="49"/>
  <c r="AN470" i="49"/>
  <c r="BX240" i="49"/>
  <c r="AY85" i="33" s="1"/>
  <c r="BD251" i="49"/>
  <c r="BH251" i="49" s="1"/>
  <c r="AN33" i="33" s="1"/>
  <c r="U45" i="51"/>
  <c r="V45" i="51" s="1"/>
  <c r="U212" i="51"/>
  <c r="V212" i="51" s="1"/>
  <c r="K281" i="49"/>
  <c r="I36" i="33" s="1"/>
  <c r="K421" i="49"/>
  <c r="AF207" i="51"/>
  <c r="AG207" i="51" s="1"/>
  <c r="M501" i="49"/>
  <c r="AN101" i="49"/>
  <c r="AC18" i="33" s="1"/>
  <c r="U38" i="51"/>
  <c r="BJ291" i="49"/>
  <c r="AR261" i="49"/>
  <c r="K361" i="49"/>
  <c r="AX261" i="49"/>
  <c r="AH34" i="33" s="1"/>
  <c r="AT261" i="49"/>
  <c r="AD34" i="33" s="1"/>
  <c r="AG71" i="49"/>
  <c r="V15" i="33" s="1"/>
  <c r="BD291" i="49"/>
  <c r="BL291" i="49" s="1"/>
  <c r="H36" i="33"/>
  <c r="L261" i="49"/>
  <c r="BE281" i="49"/>
  <c r="BM281" i="49" s="1"/>
  <c r="H491" i="49"/>
  <c r="F57" i="33" s="1"/>
  <c r="AD501" i="49"/>
  <c r="AH501" i="49" s="1"/>
  <c r="BV300" i="49"/>
  <c r="AW91" i="33" s="1"/>
  <c r="AZ400" i="49"/>
  <c r="AJ101" i="33" s="1"/>
  <c r="AV340" i="49"/>
  <c r="AF95" i="33" s="1"/>
  <c r="BZ330" i="49"/>
  <c r="BA94" i="33" s="1"/>
  <c r="AI390" i="49"/>
  <c r="X100" i="33" s="1"/>
  <c r="AW230" i="49"/>
  <c r="AG84" i="33" s="1"/>
  <c r="AF46" i="51"/>
  <c r="AG46" i="51" s="1"/>
  <c r="AF49" i="51"/>
  <c r="AG49" i="51" s="1"/>
  <c r="AN11" i="49"/>
  <c r="AR121" i="49"/>
  <c r="AZ121" i="49" s="1"/>
  <c r="G31" i="49"/>
  <c r="M261" i="49"/>
  <c r="AW121" i="49"/>
  <c r="U91" i="51"/>
  <c r="H34" i="33"/>
  <c r="BF291" i="49"/>
  <c r="AL37" i="33" s="1"/>
  <c r="AT151" i="49"/>
  <c r="AD23" i="33" s="1"/>
  <c r="L361" i="49"/>
  <c r="J44" i="33" s="1"/>
  <c r="BC10" i="33"/>
  <c r="V171" i="51" s="1"/>
  <c r="H21" i="49"/>
  <c r="F10" i="33" s="1"/>
  <c r="AF501" i="49"/>
  <c r="AN501" i="49" s="1"/>
  <c r="AG501" i="49"/>
  <c r="V58" i="33" s="1"/>
  <c r="BG350" i="49"/>
  <c r="AM96" i="33" s="1"/>
  <c r="AW70" i="49"/>
  <c r="AG68" i="33" s="1"/>
  <c r="BG230" i="49"/>
  <c r="AM84" i="33" s="1"/>
  <c r="AL50" i="49"/>
  <c r="AA66" i="33" s="1"/>
  <c r="BA50" i="49"/>
  <c r="AK66" i="33" s="1"/>
  <c r="BK160" i="49"/>
  <c r="AQ77" i="33" s="1"/>
  <c r="BI380" i="49"/>
  <c r="AO99" i="33" s="1"/>
  <c r="BH490" i="49"/>
  <c r="AN110" i="33" s="1"/>
  <c r="BY360" i="49"/>
  <c r="AZ97" i="33" s="1"/>
  <c r="U84" i="51"/>
  <c r="AF54" i="51"/>
  <c r="AG54" i="51" s="1"/>
  <c r="AG401" i="49"/>
  <c r="AF401" i="49"/>
  <c r="AD401" i="49"/>
  <c r="AF151" i="49"/>
  <c r="AQ381" i="49"/>
  <c r="BG251" i="49"/>
  <c r="AM33" i="33" s="1"/>
  <c r="AX151" i="49"/>
  <c r="AH23" i="33" s="1"/>
  <c r="AQ121" i="49"/>
  <c r="AY121" i="49" s="1"/>
  <c r="AI20" i="33" s="1"/>
  <c r="M281" i="49"/>
  <c r="K36" i="33" s="1"/>
  <c r="U7" i="51"/>
  <c r="V7" i="51" s="1"/>
  <c r="U200" i="51"/>
  <c r="V200" i="51" s="1"/>
  <c r="AD151" i="49"/>
  <c r="AR151" i="49"/>
  <c r="AT121" i="49"/>
  <c r="AE401" i="49"/>
  <c r="K261" i="49"/>
  <c r="U53" i="51"/>
  <c r="AF182" i="51"/>
  <c r="AG182" i="51" s="1"/>
  <c r="AU140" i="49"/>
  <c r="AE75" i="33" s="1"/>
  <c r="AY140" i="49"/>
  <c r="AI75" i="33" s="1"/>
  <c r="BW81" i="49"/>
  <c r="AX16" i="33" s="1"/>
  <c r="BP81" i="49"/>
  <c r="BT81" i="49" s="1"/>
  <c r="AU16" i="33" s="1"/>
  <c r="BQ81" i="49"/>
  <c r="BU81" i="49" s="1"/>
  <c r="AF67" i="51"/>
  <c r="AG67" i="51" s="1"/>
  <c r="BC26" i="33"/>
  <c r="U187" i="51"/>
  <c r="V187" i="51" s="1"/>
  <c r="U215" i="51"/>
  <c r="V215" i="51" s="1"/>
  <c r="BC54" i="33"/>
  <c r="AW180" i="49"/>
  <c r="AG79" i="33" s="1"/>
  <c r="BA180" i="49"/>
  <c r="AK79" i="33" s="1"/>
  <c r="BL350" i="49"/>
  <c r="AR96" i="33" s="1"/>
  <c r="BH350" i="49"/>
  <c r="AN96" i="33" s="1"/>
  <c r="BM400" i="49"/>
  <c r="AS101" i="33" s="1"/>
  <c r="BI400" i="49"/>
  <c r="AO101" i="33" s="1"/>
  <c r="L211" i="49"/>
  <c r="J29" i="33" s="1"/>
  <c r="AF25" i="51"/>
  <c r="AG25" i="51" s="1"/>
  <c r="D47" i="33"/>
  <c r="G391" i="49"/>
  <c r="E47" i="33" s="1"/>
  <c r="H391" i="49"/>
  <c r="F47" i="33" s="1"/>
  <c r="U43" i="51"/>
  <c r="V43" i="51" s="1"/>
  <c r="L171" i="49"/>
  <c r="J25" i="33" s="1"/>
  <c r="M171" i="49"/>
  <c r="K25" i="33" s="1"/>
  <c r="AF21" i="51"/>
  <c r="AG21" i="51" s="1"/>
  <c r="H25" i="33"/>
  <c r="BA240" i="49"/>
  <c r="AK85" i="33" s="1"/>
  <c r="AW240" i="49"/>
  <c r="AG85" i="33" s="1"/>
  <c r="AF130" i="51"/>
  <c r="AG130" i="51" s="1"/>
  <c r="AQ161" i="49"/>
  <c r="AR161" i="49"/>
  <c r="AT161" i="49"/>
  <c r="AD24" i="33" s="1"/>
  <c r="AS161" i="49"/>
  <c r="BA161" i="49" s="1"/>
  <c r="BM180" i="49"/>
  <c r="AS79" i="33" s="1"/>
  <c r="BI180" i="49"/>
  <c r="AO79" i="33" s="1"/>
  <c r="AF147" i="51"/>
  <c r="AG147" i="51" s="1"/>
  <c r="AR331" i="49"/>
  <c r="AV331" i="49" s="1"/>
  <c r="AX331" i="49"/>
  <c r="AH41" i="33" s="1"/>
  <c r="AQ331" i="49"/>
  <c r="AU331" i="49" s="1"/>
  <c r="AT331" i="49"/>
  <c r="AD41" i="33" s="1"/>
  <c r="AS331" i="49"/>
  <c r="BT151" i="49"/>
  <c r="BG120" i="49"/>
  <c r="BK120" i="49"/>
  <c r="AE331" i="49"/>
  <c r="AG331" i="49"/>
  <c r="V41" i="33" s="1"/>
  <c r="AK331" i="49"/>
  <c r="Z41" i="33" s="1"/>
  <c r="J92" i="51"/>
  <c r="AD331" i="49"/>
  <c r="AF331" i="49"/>
  <c r="BZ230" i="49"/>
  <c r="BA84" i="33" s="1"/>
  <c r="BV230" i="49"/>
  <c r="AW84" i="33" s="1"/>
  <c r="BD43" i="33"/>
  <c r="AF204" i="51"/>
  <c r="AG204" i="51" s="1"/>
  <c r="AV460" i="49"/>
  <c r="AF107" i="33" s="1"/>
  <c r="AU111" i="49"/>
  <c r="AE19" i="33" s="1"/>
  <c r="AY111" i="49"/>
  <c r="AI19" i="33" s="1"/>
  <c r="M211" i="49"/>
  <c r="AU490" i="49"/>
  <c r="AE110" i="33" s="1"/>
  <c r="V241" i="49"/>
  <c r="O32" i="33" s="1"/>
  <c r="Z241" i="49"/>
  <c r="S32" i="33" s="1"/>
  <c r="AN170" i="49"/>
  <c r="AC78" i="33" s="1"/>
  <c r="AJ170" i="49"/>
  <c r="Y78" i="33" s="1"/>
  <c r="BU130" i="49"/>
  <c r="AV74" i="33" s="1"/>
  <c r="BY130" i="49"/>
  <c r="AZ74" i="33" s="1"/>
  <c r="BA361" i="49"/>
  <c r="AK44" i="33" s="1"/>
  <c r="AW361" i="49"/>
  <c r="AG44" i="33" s="1"/>
  <c r="BH500" i="49"/>
  <c r="AN111" i="33" s="1"/>
  <c r="BL500" i="49"/>
  <c r="AR111" i="33" s="1"/>
  <c r="AF217" i="51"/>
  <c r="AG217" i="51" s="1"/>
  <c r="BD56" i="33"/>
  <c r="I261" i="49"/>
  <c r="G34" i="33" s="1"/>
  <c r="H261" i="49"/>
  <c r="F34" i="33" s="1"/>
  <c r="U30" i="51"/>
  <c r="V30" i="51" s="1"/>
  <c r="D34" i="33"/>
  <c r="G261" i="49"/>
  <c r="E34" i="33" s="1"/>
  <c r="BA220" i="49"/>
  <c r="AK83" i="33" s="1"/>
  <c r="AW220" i="49"/>
  <c r="BM410" i="49"/>
  <c r="AS102" i="33" s="1"/>
  <c r="BI410" i="49"/>
  <c r="AO102" i="33" s="1"/>
  <c r="AE171" i="49"/>
  <c r="AF171" i="49"/>
  <c r="AJ171" i="49" s="1"/>
  <c r="Y25" i="33" s="1"/>
  <c r="AD171" i="49"/>
  <c r="AH171" i="49" s="1"/>
  <c r="W25" i="33" s="1"/>
  <c r="AK171" i="49"/>
  <c r="Z25" i="33" s="1"/>
  <c r="J76" i="51"/>
  <c r="BV180" i="49"/>
  <c r="AW79" i="33" s="1"/>
  <c r="BZ180" i="49"/>
  <c r="BA79" i="33" s="1"/>
  <c r="J179" i="51"/>
  <c r="BB18" i="33"/>
  <c r="AH310" i="49"/>
  <c r="AL310" i="49"/>
  <c r="U87" i="51"/>
  <c r="V87" i="51" s="1"/>
  <c r="AY440" i="49"/>
  <c r="AI105" i="33" s="1"/>
  <c r="AU440" i="49"/>
  <c r="AE105" i="33" s="1"/>
  <c r="BC56" i="33"/>
  <c r="U217" i="51"/>
  <c r="V217" i="51" s="1"/>
  <c r="BC71" i="49"/>
  <c r="BE71" i="49"/>
  <c r="BD71" i="49"/>
  <c r="BF71" i="49"/>
  <c r="AL15" i="33" s="1"/>
  <c r="U66" i="51"/>
  <c r="BJ71" i="49"/>
  <c r="AP15" i="33" s="1"/>
  <c r="BB22" i="33"/>
  <c r="J183" i="51"/>
  <c r="K183" i="51" s="1"/>
  <c r="AV330" i="49"/>
  <c r="AF94" i="33" s="1"/>
  <c r="AZ330" i="49"/>
  <c r="AJ94" i="33" s="1"/>
  <c r="AD241" i="49"/>
  <c r="AF241" i="49"/>
  <c r="AJ241" i="49" s="1"/>
  <c r="Y32" i="33" s="1"/>
  <c r="AK241" i="49"/>
  <c r="Z32" i="33" s="1"/>
  <c r="AG241" i="49"/>
  <c r="V32" i="33" s="1"/>
  <c r="AE241" i="49"/>
  <c r="AM241" i="49" s="1"/>
  <c r="AB32" i="33" s="1"/>
  <c r="BF281" i="49"/>
  <c r="AL36" i="33" s="1"/>
  <c r="K211" i="49"/>
  <c r="I29" i="33" s="1"/>
  <c r="BK410" i="49"/>
  <c r="AQ102" i="33" s="1"/>
  <c r="BH70" i="49"/>
  <c r="AN68" i="33" s="1"/>
  <c r="AF90" i="51"/>
  <c r="AG90" i="51" s="1"/>
  <c r="BP311" i="49"/>
  <c r="BX311" i="49" s="1"/>
  <c r="AY39" i="33" s="1"/>
  <c r="BG70" i="49"/>
  <c r="AM68" i="33" s="1"/>
  <c r="BK70" i="49"/>
  <c r="AQ68" i="33" s="1"/>
  <c r="J13" i="51"/>
  <c r="K13" i="51" s="1"/>
  <c r="C17" i="33"/>
  <c r="BY240" i="49"/>
  <c r="AZ85" i="33" s="1"/>
  <c r="BU240" i="49"/>
  <c r="AV85" i="33" s="1"/>
  <c r="AG191" i="49"/>
  <c r="V27" i="33" s="1"/>
  <c r="AF191" i="49"/>
  <c r="AD191" i="49"/>
  <c r="AK191" i="49"/>
  <c r="Z27" i="33" s="1"/>
  <c r="AE191" i="49"/>
  <c r="J78" i="51"/>
  <c r="K78" i="51" s="1"/>
  <c r="BE271" i="49"/>
  <c r="U86" i="51"/>
  <c r="V86" i="51" s="1"/>
  <c r="BD271" i="49"/>
  <c r="BJ271" i="49"/>
  <c r="AP35" i="33" s="1"/>
  <c r="BF271" i="49"/>
  <c r="AL35" i="33" s="1"/>
  <c r="BC271" i="49"/>
  <c r="AI320" i="49"/>
  <c r="X93" i="33" s="1"/>
  <c r="AM320" i="49"/>
  <c r="AB93" i="33" s="1"/>
  <c r="BD451" i="49"/>
  <c r="U104" i="51"/>
  <c r="V104" i="51" s="1"/>
  <c r="BC451" i="49"/>
  <c r="BJ451" i="49"/>
  <c r="AP53" i="33" s="1"/>
  <c r="BF451" i="49"/>
  <c r="AL53" i="33" s="1"/>
  <c r="BE451" i="49"/>
  <c r="AV240" i="49"/>
  <c r="AF85" i="33" s="1"/>
  <c r="BZ350" i="49"/>
  <c r="BV350" i="49"/>
  <c r="AW96" i="33" s="1"/>
  <c r="BX140" i="49"/>
  <c r="AY75" i="33" s="1"/>
  <c r="BT140" i="49"/>
  <c r="AU75" i="33" s="1"/>
  <c r="H12" i="33"/>
  <c r="L41" i="49"/>
  <c r="M41" i="49"/>
  <c r="K41" i="49"/>
  <c r="I12" i="33" s="1"/>
  <c r="AF8" i="51"/>
  <c r="AG8" i="51" s="1"/>
  <c r="K81" i="49"/>
  <c r="I16" i="33" s="1"/>
  <c r="H16" i="33"/>
  <c r="AF12" i="51"/>
  <c r="AG12" i="51" s="1"/>
  <c r="L81" i="49"/>
  <c r="J16" i="33" s="1"/>
  <c r="M81" i="49"/>
  <c r="K16" i="33" s="1"/>
  <c r="AF10" i="51"/>
  <c r="AG10" i="51" s="1"/>
  <c r="M61" i="49"/>
  <c r="K14" i="33" s="1"/>
  <c r="BI280" i="49"/>
  <c r="AO89" i="33" s="1"/>
  <c r="BS241" i="49"/>
  <c r="AT32" i="33" s="1"/>
  <c r="BP241" i="49"/>
  <c r="BX241" i="49" s="1"/>
  <c r="AY32" i="33" s="1"/>
  <c r="BR241" i="49"/>
  <c r="BV241" i="49" s="1"/>
  <c r="AW32" i="33" s="1"/>
  <c r="AF83" i="51"/>
  <c r="AG83" i="51" s="1"/>
  <c r="AG171" i="49"/>
  <c r="V25" i="33" s="1"/>
  <c r="L61" i="49"/>
  <c r="J14" i="33" s="1"/>
  <c r="BS81" i="49"/>
  <c r="AT16" i="33" s="1"/>
  <c r="BV210" i="49"/>
  <c r="AW82" i="33" s="1"/>
  <c r="BV410" i="49"/>
  <c r="AW102" i="33" s="1"/>
  <c r="BZ410" i="49"/>
  <c r="BA102" i="33" s="1"/>
  <c r="BZ171" i="49"/>
  <c r="BA25" i="33" s="1"/>
  <c r="BV171" i="49"/>
  <c r="AW25" i="33" s="1"/>
  <c r="BA250" i="49"/>
  <c r="AK86" i="33" s="1"/>
  <c r="AW250" i="49"/>
  <c r="AG86" i="33" s="1"/>
  <c r="BC14" i="33"/>
  <c r="U175" i="51"/>
  <c r="V175" i="51" s="1"/>
  <c r="K351" i="49"/>
  <c r="I43" i="33" s="1"/>
  <c r="H43" i="33"/>
  <c r="AF39" i="51"/>
  <c r="AG39" i="51" s="1"/>
  <c r="M351" i="49"/>
  <c r="K43" i="33" s="1"/>
  <c r="L351" i="49"/>
  <c r="J43" i="33" s="1"/>
  <c r="AI90" i="49"/>
  <c r="X70" i="33" s="1"/>
  <c r="AM90" i="49"/>
  <c r="AB70" i="33" s="1"/>
  <c r="AE301" i="49"/>
  <c r="AD301" i="49"/>
  <c r="AG301" i="49"/>
  <c r="V38" i="33" s="1"/>
  <c r="AF301" i="49"/>
  <c r="J89" i="51"/>
  <c r="K89" i="51" s="1"/>
  <c r="AK301" i="49"/>
  <c r="Z38" i="33" s="1"/>
  <c r="BP341" i="49"/>
  <c r="BW341" i="49"/>
  <c r="AX42" i="33" s="1"/>
  <c r="BR341" i="49"/>
  <c r="AF93" i="51"/>
  <c r="AG93" i="51" s="1"/>
  <c r="BQ341" i="49"/>
  <c r="BS341" i="49"/>
  <c r="AT42" i="33" s="1"/>
  <c r="C35" i="33"/>
  <c r="J31" i="51"/>
  <c r="K31" i="51" s="1"/>
  <c r="BP121" i="49"/>
  <c r="AF71" i="51"/>
  <c r="AG71" i="51" s="1"/>
  <c r="BQ121" i="49"/>
  <c r="BY121" i="49" s="1"/>
  <c r="AZ20" i="33" s="1"/>
  <c r="BW121" i="49"/>
  <c r="AX20" i="33" s="1"/>
  <c r="BR121" i="49"/>
  <c r="BZ121" i="49" s="1"/>
  <c r="BA20" i="33" s="1"/>
  <c r="AJ310" i="49"/>
  <c r="Y92" i="33" s="1"/>
  <c r="BB45" i="33"/>
  <c r="K206" i="51" s="1"/>
  <c r="BH120" i="49"/>
  <c r="AN73" i="33" s="1"/>
  <c r="AN100" i="49"/>
  <c r="AC71" i="33" s="1"/>
  <c r="U177" i="51"/>
  <c r="V177" i="51" s="1"/>
  <c r="C19" i="33"/>
  <c r="J15" i="51"/>
  <c r="K15" i="51" s="1"/>
  <c r="BA201" i="49"/>
  <c r="AK28" i="33" s="1"/>
  <c r="AW201" i="49"/>
  <c r="BA380" i="49"/>
  <c r="AK99" i="33" s="1"/>
  <c r="AW380" i="49"/>
  <c r="AG99" i="33" s="1"/>
  <c r="AZ260" i="49"/>
  <c r="AJ87" i="33" s="1"/>
  <c r="AV260" i="49"/>
  <c r="AF87" i="33" s="1"/>
  <c r="AF80" i="51"/>
  <c r="AG80" i="51" s="1"/>
  <c r="BS211" i="49"/>
  <c r="AT29" i="33" s="1"/>
  <c r="BW211" i="49"/>
  <c r="BR211" i="49"/>
  <c r="BV211" i="49" s="1"/>
  <c r="AF321" i="49"/>
  <c r="AG321" i="49"/>
  <c r="AK321" i="49"/>
  <c r="AD321" i="49"/>
  <c r="AL321" i="49" s="1"/>
  <c r="J91" i="51"/>
  <c r="BT180" i="49"/>
  <c r="AU79" i="33" s="1"/>
  <c r="BX180" i="49"/>
  <c r="BP361" i="49"/>
  <c r="BS361" i="49"/>
  <c r="AT44" i="33" s="1"/>
  <c r="BQ361" i="49"/>
  <c r="BR361" i="49"/>
  <c r="BW361" i="49"/>
  <c r="AX44" i="33" s="1"/>
  <c r="AF95" i="51"/>
  <c r="AG95" i="51" s="1"/>
  <c r="H81" i="49"/>
  <c r="F16" i="33" s="1"/>
  <c r="I81" i="49"/>
  <c r="G16" i="33" s="1"/>
  <c r="BP211" i="49"/>
  <c r="BX211" i="49" s="1"/>
  <c r="K61" i="49"/>
  <c r="I14" i="33" s="1"/>
  <c r="I391" i="49"/>
  <c r="G47" i="33" s="1"/>
  <c r="BX230" i="49"/>
  <c r="AY84" i="33" s="1"/>
  <c r="BU310" i="49"/>
  <c r="AV92" i="33" s="1"/>
  <c r="J199" i="51"/>
  <c r="K199" i="51" s="1"/>
  <c r="BI500" i="49"/>
  <c r="AO111" i="33" s="1"/>
  <c r="BM500" i="49"/>
  <c r="AS111" i="33" s="1"/>
  <c r="BK240" i="49"/>
  <c r="AQ85" i="33" s="1"/>
  <c r="BG240" i="49"/>
  <c r="AM85" i="33" s="1"/>
  <c r="AE55" i="51"/>
  <c r="N10" i="50" s="1"/>
  <c r="BC281" i="49"/>
  <c r="BJ281" i="49"/>
  <c r="AP36" i="33" s="1"/>
  <c r="BG100" i="49"/>
  <c r="AM71" i="33" s="1"/>
  <c r="BK100" i="49"/>
  <c r="AQ71" i="33" s="1"/>
  <c r="AF190" i="51"/>
  <c r="AG190" i="51" s="1"/>
  <c r="BD29" i="33"/>
  <c r="AI101" i="49"/>
  <c r="X18" i="33" s="1"/>
  <c r="AM101" i="49"/>
  <c r="AB18" i="33" s="1"/>
  <c r="AI330" i="49"/>
  <c r="X94" i="33" s="1"/>
  <c r="AM330" i="49"/>
  <c r="AB94" i="33" s="1"/>
  <c r="BF411" i="49"/>
  <c r="AL49" i="33" s="1"/>
  <c r="BE411" i="49"/>
  <c r="U100" i="51"/>
  <c r="V100" i="51" s="1"/>
  <c r="BC411" i="49"/>
  <c r="BJ411" i="49"/>
  <c r="AP49" i="33" s="1"/>
  <c r="BD411" i="49"/>
  <c r="AF116" i="51"/>
  <c r="AG116" i="51" s="1"/>
  <c r="AR21" i="49"/>
  <c r="AS21" i="49"/>
  <c r="AX21" i="49"/>
  <c r="AH10" i="33" s="1"/>
  <c r="AQ21" i="49"/>
  <c r="AT21" i="49"/>
  <c r="AD10" i="33" s="1"/>
  <c r="BA260" i="49"/>
  <c r="AK87" i="33" s="1"/>
  <c r="AW260" i="49"/>
  <c r="AG87" i="33" s="1"/>
  <c r="AH240" i="49"/>
  <c r="W85" i="33" s="1"/>
  <c r="AL240" i="49"/>
  <c r="AA85" i="33" s="1"/>
  <c r="BI480" i="49"/>
  <c r="AO109" i="33" s="1"/>
  <c r="BM480" i="49"/>
  <c r="AS109" i="33" s="1"/>
  <c r="AN330" i="49"/>
  <c r="AC94" i="33" s="1"/>
  <c r="AJ330" i="49"/>
  <c r="Y94" i="33" s="1"/>
  <c r="H31" i="33"/>
  <c r="M231" i="49"/>
  <c r="BB39" i="33"/>
  <c r="J200" i="51"/>
  <c r="K200" i="51" s="1"/>
  <c r="AE321" i="49"/>
  <c r="AM321" i="49" s="1"/>
  <c r="AJ410" i="49"/>
  <c r="Y102" i="33" s="1"/>
  <c r="AX161" i="49"/>
  <c r="BD18" i="33"/>
  <c r="BQ211" i="49"/>
  <c r="BY211" i="49" s="1"/>
  <c r="BH170" i="49"/>
  <c r="AN78" i="33" s="1"/>
  <c r="BC191" i="49"/>
  <c r="BJ191" i="49"/>
  <c r="AP27" i="33" s="1"/>
  <c r="BE191" i="49"/>
  <c r="BD191" i="49"/>
  <c r="BF191" i="49"/>
  <c r="AL27" i="33" s="1"/>
  <c r="U78" i="51"/>
  <c r="V78" i="51" s="1"/>
  <c r="AE481" i="49"/>
  <c r="J107" i="51"/>
  <c r="K107" i="51" s="1"/>
  <c r="AF481" i="49"/>
  <c r="AD481" i="49"/>
  <c r="AK481" i="49"/>
  <c r="Z56" i="33" s="1"/>
  <c r="AF213" i="51"/>
  <c r="AG213" i="51" s="1"/>
  <c r="BD52" i="33"/>
  <c r="AU260" i="49"/>
  <c r="AE87" i="33" s="1"/>
  <c r="K311" i="49"/>
  <c r="I39" i="33" s="1"/>
  <c r="M311" i="49"/>
  <c r="K39" i="33" s="1"/>
  <c r="H39" i="33"/>
  <c r="L311" i="49"/>
  <c r="J39" i="33" s="1"/>
  <c r="BE351" i="49"/>
  <c r="U94" i="51"/>
  <c r="V94" i="51" s="1"/>
  <c r="BC351" i="49"/>
  <c r="BJ351" i="49"/>
  <c r="AP43" i="33" s="1"/>
  <c r="BF351" i="49"/>
  <c r="AL43" i="33" s="1"/>
  <c r="BD351" i="49"/>
  <c r="J39" i="51"/>
  <c r="K39" i="51" s="1"/>
  <c r="M461" i="49"/>
  <c r="K54" i="33" s="1"/>
  <c r="BR181" i="49"/>
  <c r="BV181" i="49" s="1"/>
  <c r="H51" i="49"/>
  <c r="H121" i="49"/>
  <c r="F20" i="33" s="1"/>
  <c r="H54" i="33"/>
  <c r="BG170" i="49"/>
  <c r="BG330" i="49"/>
  <c r="AM94" i="33" s="1"/>
  <c r="BM260" i="49"/>
  <c r="AW390" i="49"/>
  <c r="BG200" i="49"/>
  <c r="AM81" i="33" s="1"/>
  <c r="AF171" i="51"/>
  <c r="AG171" i="51" s="1"/>
  <c r="BF81" i="49"/>
  <c r="AL16" i="33" s="1"/>
  <c r="AF41" i="51"/>
  <c r="AG41" i="51" s="1"/>
  <c r="BZ71" i="49"/>
  <c r="BA15" i="33" s="1"/>
  <c r="BV71" i="49"/>
  <c r="AW15" i="33" s="1"/>
  <c r="I431" i="49"/>
  <c r="G51" i="33" s="1"/>
  <c r="U47" i="51"/>
  <c r="V47" i="51" s="1"/>
  <c r="G431" i="49"/>
  <c r="E51" i="33" s="1"/>
  <c r="D51" i="33"/>
  <c r="H431" i="49"/>
  <c r="F51" i="33" s="1"/>
  <c r="BC181" i="49"/>
  <c r="BJ181" i="49"/>
  <c r="AP26" i="33" s="1"/>
  <c r="U77" i="51"/>
  <c r="V77" i="51" s="1"/>
  <c r="BF181" i="49"/>
  <c r="AL26" i="33" s="1"/>
  <c r="BD181" i="49"/>
  <c r="BE181" i="49"/>
  <c r="AR271" i="49"/>
  <c r="AQ271" i="49"/>
  <c r="AS271" i="49"/>
  <c r="AT271" i="49"/>
  <c r="AD35" i="33" s="1"/>
  <c r="AX271" i="49"/>
  <c r="AH35" i="33" s="1"/>
  <c r="AF141" i="51"/>
  <c r="AG141" i="51" s="1"/>
  <c r="BS431" i="49"/>
  <c r="AT51" i="33" s="1"/>
  <c r="J194" i="51"/>
  <c r="K194" i="51" s="1"/>
  <c r="BQ181" i="49"/>
  <c r="BU181" i="49" s="1"/>
  <c r="AK311" i="49"/>
  <c r="Z39" i="33" s="1"/>
  <c r="L321" i="49"/>
  <c r="J40" i="33" s="1"/>
  <c r="I121" i="49"/>
  <c r="G20" i="33" s="1"/>
  <c r="BD471" i="49"/>
  <c r="BL471" i="49" s="1"/>
  <c r="AR55" i="33" s="1"/>
  <c r="AK501" i="49"/>
  <c r="Z58" i="33" s="1"/>
  <c r="BY400" i="49"/>
  <c r="AZ101" i="33" s="1"/>
  <c r="AI440" i="49"/>
  <c r="X105" i="33" s="1"/>
  <c r="AU320" i="49"/>
  <c r="AE93" i="33" s="1"/>
  <c r="AW410" i="49"/>
  <c r="AG102" i="33" s="1"/>
  <c r="BL360" i="49"/>
  <c r="AR97" i="33" s="1"/>
  <c r="BZ70" i="49"/>
  <c r="BA68" i="33" s="1"/>
  <c r="BM370" i="49"/>
  <c r="AS98" i="33" s="1"/>
  <c r="U190" i="51"/>
  <c r="V190" i="51" s="1"/>
  <c r="AF104" i="51"/>
  <c r="AG104" i="51" s="1"/>
  <c r="AF92" i="51"/>
  <c r="AG92" i="51" s="1"/>
  <c r="BF161" i="49"/>
  <c r="AL24" i="33" s="1"/>
  <c r="BE161" i="49"/>
  <c r="BD161" i="49"/>
  <c r="BC161" i="49"/>
  <c r="U75" i="51"/>
  <c r="V75" i="51" s="1"/>
  <c r="BJ161" i="49"/>
  <c r="AP24" i="33" s="1"/>
  <c r="AE81" i="49"/>
  <c r="AK81" i="49"/>
  <c r="Z16" i="33" s="1"/>
  <c r="J67" i="51"/>
  <c r="AF81" i="49"/>
  <c r="AD81" i="49"/>
  <c r="AG81" i="49"/>
  <c r="V16" i="33" s="1"/>
  <c r="BJ331" i="49"/>
  <c r="AP41" i="33" s="1"/>
  <c r="BC331" i="49"/>
  <c r="BE331" i="49"/>
  <c r="BD331" i="49"/>
  <c r="BF331" i="49"/>
  <c r="AL41" i="33" s="1"/>
  <c r="U92" i="51"/>
  <c r="BW431" i="49"/>
  <c r="AX51" i="33" s="1"/>
  <c r="BM320" i="49"/>
  <c r="AS93" i="33" s="1"/>
  <c r="X51" i="49"/>
  <c r="Q13" i="33" s="1"/>
  <c r="AQ391" i="49"/>
  <c r="AY391" i="49" s="1"/>
  <c r="BP181" i="49"/>
  <c r="BX181" i="49" s="1"/>
  <c r="BK400" i="49"/>
  <c r="AQ101" i="33" s="1"/>
  <c r="BV30" i="49"/>
  <c r="AW64" i="33" s="1"/>
  <c r="BU260" i="49"/>
  <c r="AV87" i="33" s="1"/>
  <c r="AM270" i="49"/>
  <c r="AB88" i="33" s="1"/>
  <c r="J109" i="51"/>
  <c r="AF371" i="49"/>
  <c r="AE371" i="49"/>
  <c r="AK371" i="49"/>
  <c r="Z45" i="33" s="1"/>
  <c r="AG371" i="49"/>
  <c r="V45" i="33" s="1"/>
  <c r="AD371" i="49"/>
  <c r="AZ430" i="49"/>
  <c r="AJ104" i="33" s="1"/>
  <c r="AV430" i="49"/>
  <c r="AF104" i="33" s="1"/>
  <c r="T55" i="51"/>
  <c r="M10" i="50" s="1"/>
  <c r="K461" i="49"/>
  <c r="I54" i="33" s="1"/>
  <c r="J47" i="51"/>
  <c r="K47" i="51" s="1"/>
  <c r="BS181" i="49"/>
  <c r="AT26" i="33" s="1"/>
  <c r="AF311" i="49"/>
  <c r="AN311" i="49" s="1"/>
  <c r="AX391" i="49"/>
  <c r="BW181" i="49"/>
  <c r="D13" i="33"/>
  <c r="AZ140" i="49"/>
  <c r="AJ75" i="33" s="1"/>
  <c r="BH370" i="49"/>
  <c r="AN98" i="33" s="1"/>
  <c r="AF201" i="51"/>
  <c r="AG201" i="51" s="1"/>
  <c r="AF208" i="51"/>
  <c r="AG208" i="51" s="1"/>
  <c r="BW321" i="49"/>
  <c r="AX40" i="33" s="1"/>
  <c r="AF91" i="51"/>
  <c r="AG91" i="51" s="1"/>
  <c r="BP321" i="49"/>
  <c r="BR321" i="49"/>
  <c r="BQ321" i="49"/>
  <c r="BS321" i="49"/>
  <c r="AT40" i="33" s="1"/>
  <c r="U203" i="51"/>
  <c r="V203" i="51" s="1"/>
  <c r="BC42" i="33"/>
  <c r="BY430" i="49"/>
  <c r="AZ104" i="33" s="1"/>
  <c r="BU430" i="49"/>
  <c r="AV104" i="33" s="1"/>
  <c r="AX111" i="49"/>
  <c r="AH19" i="33" s="1"/>
  <c r="AT111" i="49"/>
  <c r="AD19" i="33" s="1"/>
  <c r="AR111" i="49"/>
  <c r="AF125" i="51"/>
  <c r="AG125" i="51" s="1"/>
  <c r="AS111" i="49"/>
  <c r="U199" i="51"/>
  <c r="V199" i="51" s="1"/>
  <c r="BC38" i="33"/>
  <c r="BD23" i="33"/>
  <c r="AF184" i="51"/>
  <c r="AG184" i="51" s="1"/>
  <c r="G251" i="49"/>
  <c r="E33" i="33" s="1"/>
  <c r="U29" i="51"/>
  <c r="V29" i="51" s="1"/>
  <c r="H251" i="49"/>
  <c r="F33" i="33" s="1"/>
  <c r="I251" i="49"/>
  <c r="G33" i="33" s="1"/>
  <c r="D33" i="33"/>
  <c r="BY411" i="49"/>
  <c r="AZ49" i="33" s="1"/>
  <c r="D30" i="33"/>
  <c r="AW100" i="49"/>
  <c r="AG71" i="33" s="1"/>
  <c r="BY350" i="49"/>
  <c r="AZ96" i="33" s="1"/>
  <c r="AF178" i="51"/>
  <c r="AG178" i="51" s="1"/>
  <c r="J170" i="51"/>
  <c r="K170" i="51" s="1"/>
  <c r="J219" i="51"/>
  <c r="K219" i="51" s="1"/>
  <c r="U103" i="51"/>
  <c r="J90" i="51"/>
  <c r="AK121" i="49"/>
  <c r="Z20" i="33" s="1"/>
  <c r="AD121" i="49"/>
  <c r="AF121" i="49"/>
  <c r="AE121" i="49"/>
  <c r="AG121" i="49"/>
  <c r="V20" i="33" s="1"/>
  <c r="J71" i="51"/>
  <c r="K71" i="51" s="1"/>
  <c r="J205" i="51"/>
  <c r="K205" i="51" s="1"/>
  <c r="BB44" i="33"/>
  <c r="AW480" i="49"/>
  <c r="AG109" i="33" s="1"/>
  <c r="BA480" i="49"/>
  <c r="AK109" i="33" s="1"/>
  <c r="BB27" i="33"/>
  <c r="J188" i="51"/>
  <c r="K188" i="51" s="1"/>
  <c r="BC30" i="33"/>
  <c r="U191" i="51"/>
  <c r="V191" i="51" s="1"/>
  <c r="AQ311" i="49"/>
  <c r="AF145" i="51"/>
  <c r="AG145" i="51" s="1"/>
  <c r="AR311" i="49"/>
  <c r="AS311" i="49"/>
  <c r="AX311" i="49"/>
  <c r="AH39" i="33" s="1"/>
  <c r="AT311" i="49"/>
  <c r="AD39" i="33" s="1"/>
  <c r="AI10" i="49"/>
  <c r="X62" i="33" s="1"/>
  <c r="AM10" i="49"/>
  <c r="AE441" i="49"/>
  <c r="AF441" i="49"/>
  <c r="AN441" i="49" s="1"/>
  <c r="AG441" i="49"/>
  <c r="V52" i="33" s="1"/>
  <c r="BW51" i="49"/>
  <c r="AX13" i="33" s="1"/>
  <c r="BR51" i="49"/>
  <c r="BS51" i="49"/>
  <c r="AT13" i="33" s="1"/>
  <c r="AF64" i="51"/>
  <c r="AG64" i="51" s="1"/>
  <c r="BP51" i="49"/>
  <c r="BQ51" i="49"/>
  <c r="AH270" i="49"/>
  <c r="W88" i="33" s="1"/>
  <c r="AL270" i="49"/>
  <c r="BG300" i="49"/>
  <c r="AM91" i="33" s="1"/>
  <c r="BK300" i="49"/>
  <c r="AQ91" i="33" s="1"/>
  <c r="AU150" i="49"/>
  <c r="AE76" i="33" s="1"/>
  <c r="AY150" i="49"/>
  <c r="AI76" i="33" s="1"/>
  <c r="J209" i="51"/>
  <c r="K209" i="51" s="1"/>
  <c r="BB48" i="33"/>
  <c r="AG181" i="49"/>
  <c r="V26" i="33" s="1"/>
  <c r="AF181" i="49"/>
  <c r="AN181" i="49" s="1"/>
  <c r="AC26" i="33" s="1"/>
  <c r="AE181" i="49"/>
  <c r="AM181" i="49" s="1"/>
  <c r="AB26" i="33" s="1"/>
  <c r="J77" i="51"/>
  <c r="K77" i="51" s="1"/>
  <c r="AK181" i="49"/>
  <c r="Z26" i="33" s="1"/>
  <c r="AD181" i="49"/>
  <c r="AL181" i="49" s="1"/>
  <c r="AA26" i="33" s="1"/>
  <c r="AV120" i="49"/>
  <c r="AZ120" i="49"/>
  <c r="AJ73" i="33" s="1"/>
  <c r="BL240" i="49"/>
  <c r="AR85" i="33" s="1"/>
  <c r="BK430" i="49"/>
  <c r="BG370" i="49"/>
  <c r="AM98" i="33" s="1"/>
  <c r="BM220" i="49"/>
  <c r="AS83" i="33" s="1"/>
  <c r="BI220" i="49"/>
  <c r="AO83" i="33" s="1"/>
  <c r="BX130" i="49"/>
  <c r="AY74" i="33" s="1"/>
  <c r="BT130" i="49"/>
  <c r="AU74" i="33" s="1"/>
  <c r="BX250" i="49"/>
  <c r="AY86" i="33" s="1"/>
  <c r="BT250" i="49"/>
  <c r="AU86" i="33" s="1"/>
  <c r="BD361" i="49"/>
  <c r="BE361" i="49"/>
  <c r="BM361" i="49" s="1"/>
  <c r="AS44" i="33" s="1"/>
  <c r="BJ361" i="49"/>
  <c r="AP44" i="33" s="1"/>
  <c r="U95" i="51"/>
  <c r="BC361" i="49"/>
  <c r="BK361" i="49" s="1"/>
  <c r="AQ44" i="33" s="1"/>
  <c r="AM380" i="49"/>
  <c r="AB99" i="33" s="1"/>
  <c r="AI380" i="49"/>
  <c r="X99" i="33" s="1"/>
  <c r="BD151" i="49"/>
  <c r="BL151" i="49" s="1"/>
  <c r="AR23" i="33" s="1"/>
  <c r="BH90" i="49"/>
  <c r="AN70" i="33" s="1"/>
  <c r="BI470" i="49"/>
  <c r="AO108" i="33" s="1"/>
  <c r="BM470" i="49"/>
  <c r="AS108" i="33" s="1"/>
  <c r="C40" i="33"/>
  <c r="J36" i="51"/>
  <c r="K36" i="51" s="1"/>
  <c r="U71" i="51"/>
  <c r="BD121" i="49"/>
  <c r="BL121" i="49" s="1"/>
  <c r="AR20" i="33" s="1"/>
  <c r="BJ121" i="49"/>
  <c r="AP20" i="33" s="1"/>
  <c r="BC121" i="49"/>
  <c r="BG121" i="49" s="1"/>
  <c r="AM20" i="33" s="1"/>
  <c r="BE121" i="49"/>
  <c r="BI121" i="49" s="1"/>
  <c r="AO20" i="33" s="1"/>
  <c r="BM110" i="49"/>
  <c r="AS72" i="33" s="1"/>
  <c r="BI110" i="49"/>
  <c r="AO72" i="33" s="1"/>
  <c r="BC91" i="49"/>
  <c r="BF91" i="49"/>
  <c r="AL17" i="33" s="1"/>
  <c r="BE91" i="49"/>
  <c r="U68" i="51"/>
  <c r="V68" i="51" s="1"/>
  <c r="BJ91" i="49"/>
  <c r="AP17" i="33" s="1"/>
  <c r="BD91" i="49"/>
  <c r="BL260" i="49"/>
  <c r="AR87" i="33" s="1"/>
  <c r="BH260" i="49"/>
  <c r="AN87" i="33" s="1"/>
  <c r="AY250" i="49"/>
  <c r="AU250" i="49"/>
  <c r="AE86" i="33" s="1"/>
  <c r="M191" i="49"/>
  <c r="K27" i="33" s="1"/>
  <c r="AF23" i="51"/>
  <c r="AG23" i="51" s="1"/>
  <c r="K191" i="49"/>
  <c r="I27" i="33" s="1"/>
  <c r="L191" i="49"/>
  <c r="J27" i="33" s="1"/>
  <c r="H27" i="33"/>
  <c r="BW201" i="49"/>
  <c r="AX28" i="33" s="1"/>
  <c r="BR201" i="49"/>
  <c r="BS201" i="49"/>
  <c r="AT28" i="33" s="1"/>
  <c r="BP201" i="49"/>
  <c r="AF79" i="51"/>
  <c r="AG79" i="51" s="1"/>
  <c r="BQ201" i="49"/>
  <c r="AM150" i="49"/>
  <c r="AB76" i="33" s="1"/>
  <c r="AI150" i="49"/>
  <c r="X76" i="33" s="1"/>
  <c r="BC24" i="33"/>
  <c r="V185" i="51" s="1"/>
  <c r="AI20" i="49"/>
  <c r="X63" i="33" s="1"/>
  <c r="AH220" i="49"/>
  <c r="W83" i="33" s="1"/>
  <c r="BA170" i="49"/>
  <c r="AK78" i="33" s="1"/>
  <c r="BK490" i="49"/>
  <c r="AQ110" i="33" s="1"/>
  <c r="BL390" i="49"/>
  <c r="AR100" i="33" s="1"/>
  <c r="BI230" i="49"/>
  <c r="AO84" i="33" s="1"/>
  <c r="AY420" i="49"/>
  <c r="AI103" i="33" s="1"/>
  <c r="J202" i="51"/>
  <c r="K202" i="51" s="1"/>
  <c r="J70" i="51"/>
  <c r="AK111" i="49"/>
  <c r="Z19" i="33" s="1"/>
  <c r="AD111" i="49"/>
  <c r="AL111" i="49" s="1"/>
  <c r="L181" i="49"/>
  <c r="J26" i="33" s="1"/>
  <c r="AF22" i="51"/>
  <c r="AG22" i="51" s="1"/>
  <c r="M181" i="49"/>
  <c r="K26" i="33" s="1"/>
  <c r="H26" i="33"/>
  <c r="G351" i="49"/>
  <c r="E43" i="33" s="1"/>
  <c r="U39" i="51"/>
  <c r="D43" i="33"/>
  <c r="I351" i="49"/>
  <c r="G43" i="33" s="1"/>
  <c r="H351" i="49"/>
  <c r="F43" i="33" s="1"/>
  <c r="AF193" i="51"/>
  <c r="AG193" i="51" s="1"/>
  <c r="BD32" i="33"/>
  <c r="BH50" i="49"/>
  <c r="AN66" i="33" s="1"/>
  <c r="AV390" i="49"/>
  <c r="AF100" i="33" s="1"/>
  <c r="AZ390" i="49"/>
  <c r="AU130" i="49"/>
  <c r="AE74" i="33" s="1"/>
  <c r="AY130" i="49"/>
  <c r="AI74" i="33" s="1"/>
  <c r="D36" i="33"/>
  <c r="H281" i="49"/>
  <c r="AF41" i="49"/>
  <c r="J63" i="51"/>
  <c r="K63" i="51" s="1"/>
  <c r="AE41" i="49"/>
  <c r="AK41" i="49"/>
  <c r="Z12" i="33" s="1"/>
  <c r="AG41" i="49"/>
  <c r="V12" i="33" s="1"/>
  <c r="AD41" i="49"/>
  <c r="AH70" i="49"/>
  <c r="W68" i="33" s="1"/>
  <c r="AL70" i="49"/>
  <c r="AA68" i="33" s="1"/>
  <c r="BM490" i="49"/>
  <c r="AS110" i="33" s="1"/>
  <c r="AH11" i="49"/>
  <c r="W9" i="33" s="1"/>
  <c r="AL11" i="49"/>
  <c r="U81" i="51"/>
  <c r="BJ221" i="49"/>
  <c r="U37" i="51"/>
  <c r="G331" i="49"/>
  <c r="E41" i="33" s="1"/>
  <c r="I331" i="49"/>
  <c r="G41" i="33" s="1"/>
  <c r="H331" i="49"/>
  <c r="F41" i="33" s="1"/>
  <c r="BX200" i="49"/>
  <c r="AY81" i="33" s="1"/>
  <c r="BT200" i="49"/>
  <c r="AU81" i="33" s="1"/>
  <c r="BV500" i="49"/>
  <c r="AW111" i="33" s="1"/>
  <c r="BZ500" i="49"/>
  <c r="BA111" i="33" s="1"/>
  <c r="BA210" i="49"/>
  <c r="AK82" i="33" s="1"/>
  <c r="AW210" i="49"/>
  <c r="AG491" i="49"/>
  <c r="V57" i="33" s="1"/>
  <c r="AK491" i="49"/>
  <c r="AD491" i="49"/>
  <c r="AL491" i="49" s="1"/>
  <c r="J108" i="51"/>
  <c r="AE491" i="49"/>
  <c r="AM491" i="49" s="1"/>
  <c r="AB57" i="33" s="1"/>
  <c r="AF34" i="51"/>
  <c r="AG34" i="51" s="1"/>
  <c r="M301" i="49"/>
  <c r="K38" i="33" s="1"/>
  <c r="L301" i="49"/>
  <c r="BZ380" i="49"/>
  <c r="BA99" i="33" s="1"/>
  <c r="AZ500" i="49"/>
  <c r="AJ111" i="33" s="1"/>
  <c r="BU150" i="49"/>
  <c r="AV76" i="33" s="1"/>
  <c r="AD201" i="49"/>
  <c r="AL201" i="49" s="1"/>
  <c r="AA28" i="33" s="1"/>
  <c r="AE220" i="51"/>
  <c r="W10" i="50" s="1"/>
  <c r="BD34" i="33"/>
  <c r="AF195" i="51"/>
  <c r="AG195" i="51" s="1"/>
  <c r="BT191" i="49"/>
  <c r="AU27" i="33" s="1"/>
  <c r="BX191" i="49"/>
  <c r="AY27" i="33" s="1"/>
  <c r="AN110" i="49"/>
  <c r="AJ110" i="49"/>
  <c r="Y72" i="33" s="1"/>
  <c r="AQ421" i="49"/>
  <c r="AS421" i="49"/>
  <c r="BA421" i="49" s="1"/>
  <c r="AR421" i="49"/>
  <c r="AV421" i="49" s="1"/>
  <c r="AF50" i="33" s="1"/>
  <c r="AF156" i="51"/>
  <c r="AG156" i="51" s="1"/>
  <c r="BA120" i="49"/>
  <c r="AK73" i="33" s="1"/>
  <c r="AW120" i="49"/>
  <c r="AG73" i="33" s="1"/>
  <c r="AQ211" i="49"/>
  <c r="AF135" i="51"/>
  <c r="AG135" i="51" s="1"/>
  <c r="AR211" i="49"/>
  <c r="AX211" i="49"/>
  <c r="AH29" i="33" s="1"/>
  <c r="AT211" i="49"/>
  <c r="AD29" i="33" s="1"/>
  <c r="AS211" i="49"/>
  <c r="BA420" i="49"/>
  <c r="AK103" i="33" s="1"/>
  <c r="U189" i="51"/>
  <c r="V189" i="51" s="1"/>
  <c r="AT421" i="49"/>
  <c r="AD50" i="33" s="1"/>
  <c r="V191" i="49"/>
  <c r="O27" i="33" s="1"/>
  <c r="AE461" i="49"/>
  <c r="AM461" i="49" s="1"/>
  <c r="BV110" i="49"/>
  <c r="AW72" i="33" s="1"/>
  <c r="BT400" i="49"/>
  <c r="AU101" i="33" s="1"/>
  <c r="BT60" i="49"/>
  <c r="AU67" i="33" s="1"/>
  <c r="AJ60" i="49"/>
  <c r="Y67" i="33" s="1"/>
  <c r="BU60" i="49"/>
  <c r="AV67" i="33" s="1"/>
  <c r="J44" i="51"/>
  <c r="K44" i="51" s="1"/>
  <c r="BB50" i="33"/>
  <c r="BQ241" i="49"/>
  <c r="BY241" i="49" s="1"/>
  <c r="AZ32" i="33" s="1"/>
  <c r="AF91" i="49"/>
  <c r="AN91" i="49" s="1"/>
  <c r="AC17" i="33" s="1"/>
  <c r="AY341" i="49"/>
  <c r="AI42" i="33" s="1"/>
  <c r="AU341" i="49"/>
  <c r="AE42" i="33" s="1"/>
  <c r="J86" i="51"/>
  <c r="AF271" i="49"/>
  <c r="AG271" i="49"/>
  <c r="M441" i="49"/>
  <c r="K52" i="33" s="1"/>
  <c r="K441" i="49"/>
  <c r="I52" i="33" s="1"/>
  <c r="L441" i="49"/>
  <c r="J52" i="33" s="1"/>
  <c r="H52" i="33"/>
  <c r="U96" i="51"/>
  <c r="BC371" i="49"/>
  <c r="BE371" i="49"/>
  <c r="BI371" i="49" s="1"/>
  <c r="BJ371" i="49"/>
  <c r="AP45" i="33" s="1"/>
  <c r="BD371" i="49"/>
  <c r="BL371" i="49" s="1"/>
  <c r="AL400" i="49"/>
  <c r="AH400" i="49"/>
  <c r="W101" i="33" s="1"/>
  <c r="BH190" i="49"/>
  <c r="AN80" i="33" s="1"/>
  <c r="BL190" i="49"/>
  <c r="AR80" i="33" s="1"/>
  <c r="BC31" i="33"/>
  <c r="U192" i="51"/>
  <c r="V192" i="51" s="1"/>
  <c r="AW440" i="49"/>
  <c r="AG105" i="33" s="1"/>
  <c r="BA440" i="49"/>
  <c r="AK105" i="33" s="1"/>
  <c r="BM90" i="49"/>
  <c r="AS70" i="33" s="1"/>
  <c r="BI90" i="49"/>
  <c r="AO70" i="33" s="1"/>
  <c r="BC151" i="49"/>
  <c r="BE151" i="49"/>
  <c r="BI151" i="49" s="1"/>
  <c r="AO23" i="33" s="1"/>
  <c r="BF151" i="49"/>
  <c r="AL23" i="33" s="1"/>
  <c r="U74" i="51"/>
  <c r="AA401" i="49"/>
  <c r="BB46" i="33"/>
  <c r="K207" i="51" s="1"/>
  <c r="AJ400" i="49"/>
  <c r="Y101" i="33" s="1"/>
  <c r="AF48" i="51"/>
  <c r="AG48" i="51" s="1"/>
  <c r="AL200" i="49"/>
  <c r="AA81" i="33" s="1"/>
  <c r="AH200" i="49"/>
  <c r="W81" i="33" s="1"/>
  <c r="AX471" i="49"/>
  <c r="AH55" i="33" s="1"/>
  <c r="AR471" i="49"/>
  <c r="AZ471" i="49" s="1"/>
  <c r="AJ55" i="33" s="1"/>
  <c r="AF161" i="51"/>
  <c r="AG161" i="51" s="1"/>
  <c r="AQ471" i="49"/>
  <c r="AY471" i="49" s="1"/>
  <c r="AS471" i="49"/>
  <c r="BA471" i="49" s="1"/>
  <c r="AF21" i="49"/>
  <c r="J61" i="51"/>
  <c r="AD21" i="49"/>
  <c r="AE21" i="49"/>
  <c r="AG21" i="49"/>
  <c r="V10" i="33" s="1"/>
  <c r="AK21" i="49"/>
  <c r="Z10" i="33" s="1"/>
  <c r="BC51" i="49"/>
  <c r="U64" i="51"/>
  <c r="V64" i="51" s="1"/>
  <c r="BJ51" i="49"/>
  <c r="AP13" i="33" s="1"/>
  <c r="BF51" i="49"/>
  <c r="AL13" i="33" s="1"/>
  <c r="BE51" i="49"/>
  <c r="BD51" i="49"/>
  <c r="BJ261" i="49"/>
  <c r="AP34" i="33" s="1"/>
  <c r="U85" i="51"/>
  <c r="BE261" i="49"/>
  <c r="BM261" i="49" s="1"/>
  <c r="BD261" i="49"/>
  <c r="BH261" i="49" s="1"/>
  <c r="AN34" i="33" s="1"/>
  <c r="BC261" i="49"/>
  <c r="AN230" i="49"/>
  <c r="AC84" i="33" s="1"/>
  <c r="AJ230" i="49"/>
  <c r="Y84" i="33" s="1"/>
  <c r="AH130" i="49"/>
  <c r="W74" i="33" s="1"/>
  <c r="AL130" i="49"/>
  <c r="AA74" i="33" s="1"/>
  <c r="AY50" i="49"/>
  <c r="AI66" i="33" s="1"/>
  <c r="AU50" i="49"/>
  <c r="AE66" i="33" s="1"/>
  <c r="BK20" i="49"/>
  <c r="AQ63" i="33" s="1"/>
  <c r="BG20" i="49"/>
  <c r="AM63" i="33" s="1"/>
  <c r="J7" i="51"/>
  <c r="K7" i="51" s="1"/>
  <c r="J103" i="51"/>
  <c r="K103" i="51" s="1"/>
  <c r="I220" i="51"/>
  <c r="U10" i="50" s="1"/>
  <c r="AV420" i="49"/>
  <c r="AZ420" i="49"/>
  <c r="AJ103" i="33" s="1"/>
  <c r="AY450" i="49"/>
  <c r="AI106" i="33" s="1"/>
  <c r="AU450" i="49"/>
  <c r="AE106" i="33" s="1"/>
  <c r="AQ181" i="49"/>
  <c r="AF132" i="51"/>
  <c r="AG132" i="51" s="1"/>
  <c r="AR181" i="49"/>
  <c r="AZ181" i="49" s="1"/>
  <c r="AJ26" i="33" s="1"/>
  <c r="AS181" i="49"/>
  <c r="BA181" i="49" s="1"/>
  <c r="AK26" i="33" s="1"/>
  <c r="AF197" i="51"/>
  <c r="AG197" i="51" s="1"/>
  <c r="BH241" i="49"/>
  <c r="BL241" i="49"/>
  <c r="AR32" i="33" s="1"/>
  <c r="H56" i="33"/>
  <c r="BZ420" i="49"/>
  <c r="BA103" i="33" s="1"/>
  <c r="BM250" i="49"/>
  <c r="AS86" i="33" s="1"/>
  <c r="AF187" i="51"/>
  <c r="AG187" i="51" s="1"/>
  <c r="J217" i="51"/>
  <c r="K217" i="51" s="1"/>
  <c r="AG111" i="49"/>
  <c r="V19" i="33" s="1"/>
  <c r="AE71" i="49"/>
  <c r="AM71" i="49" s="1"/>
  <c r="AW10" i="49"/>
  <c r="AG62" i="33" s="1"/>
  <c r="AT471" i="49"/>
  <c r="AD55" i="33" s="1"/>
  <c r="AD441" i="49"/>
  <c r="AL441" i="49" s="1"/>
  <c r="AW40" i="49"/>
  <c r="AZ30" i="49"/>
  <c r="AJ64" i="33" s="1"/>
  <c r="AN270" i="49"/>
  <c r="AC88" i="33" s="1"/>
  <c r="BY290" i="49"/>
  <c r="BK500" i="49"/>
  <c r="AQ111" i="33" s="1"/>
  <c r="AI230" i="49"/>
  <c r="X84" i="33" s="1"/>
  <c r="BI210" i="49"/>
  <c r="AO82" i="33" s="1"/>
  <c r="AL350" i="49"/>
  <c r="AA96" i="33" s="1"/>
  <c r="AM80" i="49"/>
  <c r="AJ390" i="49"/>
  <c r="Y100" i="33" s="1"/>
  <c r="BJ321" i="49"/>
  <c r="AP40" i="33" s="1"/>
  <c r="BE321" i="49"/>
  <c r="BC321" i="49"/>
  <c r="D29" i="33"/>
  <c r="G211" i="49"/>
  <c r="U25" i="51"/>
  <c r="V25" i="51" s="1"/>
  <c r="H211" i="49"/>
  <c r="F29" i="33" s="1"/>
  <c r="I211" i="49"/>
  <c r="G29" i="33" s="1"/>
  <c r="BB17" i="33"/>
  <c r="J178" i="51"/>
  <c r="K178" i="51" s="1"/>
  <c r="BB54" i="33"/>
  <c r="J215" i="51"/>
  <c r="K215" i="51" s="1"/>
  <c r="AV40" i="49"/>
  <c r="AF65" i="33" s="1"/>
  <c r="AZ40" i="49"/>
  <c r="AR61" i="49"/>
  <c r="AF120" i="51"/>
  <c r="AG120" i="51" s="1"/>
  <c r="AS61" i="49"/>
  <c r="AX61" i="49"/>
  <c r="AH14" i="33" s="1"/>
  <c r="AT61" i="49"/>
  <c r="AD14" i="33" s="1"/>
  <c r="AQ61" i="49"/>
  <c r="BY170" i="49"/>
  <c r="AZ78" i="33" s="1"/>
  <c r="BU170" i="49"/>
  <c r="AV78" i="33" s="1"/>
  <c r="BC43" i="33"/>
  <c r="U204" i="51"/>
  <c r="V204" i="51" s="1"/>
  <c r="BX300" i="49"/>
  <c r="AY91" i="33" s="1"/>
  <c r="BT300" i="49"/>
  <c r="AU91" i="33" s="1"/>
  <c r="D26" i="33"/>
  <c r="U22" i="51"/>
  <c r="V22" i="51" s="1"/>
  <c r="H181" i="49"/>
  <c r="F26" i="33" s="1"/>
  <c r="U211" i="51"/>
  <c r="V211" i="51" s="1"/>
  <c r="BW311" i="49"/>
  <c r="AX39" i="33" s="1"/>
  <c r="BR311" i="49"/>
  <c r="BZ311" i="49" s="1"/>
  <c r="BA39" i="33" s="1"/>
  <c r="BQ311" i="49"/>
  <c r="BY311" i="49" s="1"/>
  <c r="AZ39" i="33" s="1"/>
  <c r="BS311" i="49"/>
  <c r="AT39" i="33" s="1"/>
  <c r="C20" i="33"/>
  <c r="J16" i="51"/>
  <c r="K16" i="51" s="1"/>
  <c r="BK150" i="49"/>
  <c r="AQ76" i="33" s="1"/>
  <c r="BG150" i="49"/>
  <c r="AM76" i="33" s="1"/>
  <c r="BA150" i="49"/>
  <c r="AK76" i="33" s="1"/>
  <c r="AW150" i="49"/>
  <c r="AN70" i="49"/>
  <c r="AC68" i="33" s="1"/>
  <c r="AJ70" i="49"/>
  <c r="Y68" i="33" s="1"/>
  <c r="AH280" i="49"/>
  <c r="W89" i="33" s="1"/>
  <c r="AL280" i="49"/>
  <c r="AA89" i="33" s="1"/>
  <c r="AY10" i="49"/>
  <c r="AI62" i="33" s="1"/>
  <c r="AU10" i="49"/>
  <c r="AE62" i="33" s="1"/>
  <c r="H37" i="33"/>
  <c r="AF33" i="51"/>
  <c r="AG33" i="51" s="1"/>
  <c r="K291" i="49"/>
  <c r="L291" i="49"/>
  <c r="M291" i="49"/>
  <c r="K181" i="49"/>
  <c r="I26" i="33" s="1"/>
  <c r="AZ250" i="49"/>
  <c r="AJ86" i="33" s="1"/>
  <c r="BM50" i="49"/>
  <c r="AS66" i="33" s="1"/>
  <c r="J54" i="51"/>
  <c r="K54" i="51" s="1"/>
  <c r="BY250" i="49"/>
  <c r="AZ86" i="33" s="1"/>
  <c r="BU250" i="49"/>
  <c r="AV86" i="33" s="1"/>
  <c r="AV440" i="49"/>
  <c r="AF105" i="33" s="1"/>
  <c r="AZ440" i="49"/>
  <c r="AJ105" i="33" s="1"/>
  <c r="AJ50" i="49"/>
  <c r="Y66" i="33" s="1"/>
  <c r="AN50" i="49"/>
  <c r="AC66" i="33" s="1"/>
  <c r="BT50" i="49"/>
  <c r="AU66" i="33" s="1"/>
  <c r="BD321" i="49"/>
  <c r="AF111" i="49"/>
  <c r="AN111" i="49" s="1"/>
  <c r="BF371" i="49"/>
  <c r="AL45" i="33" s="1"/>
  <c r="AD71" i="49"/>
  <c r="AL71" i="49" s="1"/>
  <c r="K301" i="49"/>
  <c r="I38" i="33" s="1"/>
  <c r="AU100" i="49"/>
  <c r="AE71" i="33" s="1"/>
  <c r="AM50" i="49"/>
  <c r="AB66" i="33" s="1"/>
  <c r="BI390" i="49"/>
  <c r="AO100" i="33" s="1"/>
  <c r="AJ350" i="49"/>
  <c r="Y96" i="33" s="1"/>
  <c r="BM240" i="49"/>
  <c r="AS85" i="33" s="1"/>
  <c r="J53" i="51"/>
  <c r="K53" i="51" s="1"/>
  <c r="J37" i="51"/>
  <c r="K37" i="51" s="1"/>
  <c r="BZ60" i="49"/>
  <c r="BV60" i="49"/>
  <c r="AW67" i="33" s="1"/>
  <c r="U23" i="51"/>
  <c r="G191" i="49"/>
  <c r="E27" i="33" s="1"/>
  <c r="D27" i="33"/>
  <c r="V23" i="51" s="1"/>
  <c r="H191" i="49"/>
  <c r="F27" i="33" s="1"/>
  <c r="AZ150" i="49"/>
  <c r="AV150" i="49"/>
  <c r="AF76" i="33" s="1"/>
  <c r="AZ100" i="49"/>
  <c r="AJ71" i="33" s="1"/>
  <c r="AV100" i="49"/>
  <c r="AF71" i="33" s="1"/>
  <c r="AT71" i="49"/>
  <c r="AD15" i="33" s="1"/>
  <c r="AF121" i="51"/>
  <c r="AG121" i="51" s="1"/>
  <c r="AS71" i="49"/>
  <c r="AQ71" i="49"/>
  <c r="AX71" i="49"/>
  <c r="AH15" i="33" s="1"/>
  <c r="AR71" i="49"/>
  <c r="U101" i="51"/>
  <c r="V101" i="51" s="1"/>
  <c r="BF421" i="49"/>
  <c r="AL50" i="33" s="1"/>
  <c r="BE421" i="49"/>
  <c r="BD421" i="49"/>
  <c r="BC421" i="49"/>
  <c r="BJ421" i="49"/>
  <c r="AP50" i="33" s="1"/>
  <c r="BC18" i="33"/>
  <c r="U179" i="51"/>
  <c r="V179" i="51" s="1"/>
  <c r="BW351" i="49"/>
  <c r="AX43" i="33" s="1"/>
  <c r="BP351" i="49"/>
  <c r="BX351" i="49" s="1"/>
  <c r="AY43" i="33" s="1"/>
  <c r="BR351" i="49"/>
  <c r="BZ351" i="49" s="1"/>
  <c r="BA43" i="33" s="1"/>
  <c r="BQ351" i="49"/>
  <c r="BM200" i="49"/>
  <c r="AS81" i="33" s="1"/>
  <c r="BI200" i="49"/>
  <c r="AO81" i="33" s="1"/>
  <c r="BH430" i="49"/>
  <c r="AN104" i="33" s="1"/>
  <c r="BL430" i="49"/>
  <c r="AR104" i="33" s="1"/>
  <c r="M481" i="49"/>
  <c r="K56" i="33" s="1"/>
  <c r="AF52" i="51"/>
  <c r="AG52" i="51" s="1"/>
  <c r="K481" i="49"/>
  <c r="I56" i="33" s="1"/>
  <c r="G81" i="49"/>
  <c r="E16" i="33" s="1"/>
  <c r="U12" i="51"/>
  <c r="D16" i="33"/>
  <c r="AZ350" i="49"/>
  <c r="AV350" i="49"/>
  <c r="K201" i="49"/>
  <c r="I28" i="33" s="1"/>
  <c r="L201" i="49"/>
  <c r="J28" i="33" s="1"/>
  <c r="M201" i="49"/>
  <c r="K28" i="33" s="1"/>
  <c r="AF24" i="51"/>
  <c r="AG24" i="51" s="1"/>
  <c r="C33" i="33"/>
  <c r="J29" i="51"/>
  <c r="K29" i="51" s="1"/>
  <c r="BK250" i="49"/>
  <c r="BG250" i="49"/>
  <c r="AF461" i="49"/>
  <c r="AG461" i="49"/>
  <c r="V54" i="33" s="1"/>
  <c r="AD461" i="49"/>
  <c r="AL461" i="49" s="1"/>
  <c r="AA54" i="33" s="1"/>
  <c r="AK461" i="49"/>
  <c r="Z54" i="33" s="1"/>
  <c r="U198" i="51"/>
  <c r="V198" i="51" s="1"/>
  <c r="BC37" i="33"/>
  <c r="AL180" i="49"/>
  <c r="AA79" i="33" s="1"/>
  <c r="AH180" i="49"/>
  <c r="W79" i="33" s="1"/>
  <c r="BC52" i="33"/>
  <c r="U213" i="51"/>
  <c r="V213" i="51" s="1"/>
  <c r="BV290" i="49"/>
  <c r="AH230" i="49"/>
  <c r="W84" i="33" s="1"/>
  <c r="J185" i="51"/>
  <c r="K185" i="51" s="1"/>
  <c r="AI280" i="49"/>
  <c r="X89" i="33" s="1"/>
  <c r="AM280" i="49"/>
  <c r="AB89" i="33" s="1"/>
  <c r="G501" i="49"/>
  <c r="E58" i="33" s="1"/>
  <c r="U54" i="51"/>
  <c r="V54" i="51" s="1"/>
  <c r="D58" i="33"/>
  <c r="I501" i="49"/>
  <c r="G58" i="33" s="1"/>
  <c r="AJ140" i="49"/>
  <c r="Y75" i="33" s="1"/>
  <c r="AN140" i="49"/>
  <c r="AC75" i="33" s="1"/>
  <c r="AJ180" i="49"/>
  <c r="Y79" i="33" s="1"/>
  <c r="AN180" i="49"/>
  <c r="AC79" i="33" s="1"/>
  <c r="AM450" i="49"/>
  <c r="AB106" i="33" s="1"/>
  <c r="AI450" i="49"/>
  <c r="X106" i="33" s="1"/>
  <c r="AL490" i="49"/>
  <c r="AH490" i="49"/>
  <c r="W110" i="33" s="1"/>
  <c r="D41" i="33"/>
  <c r="V37" i="51" s="1"/>
  <c r="BW241" i="49"/>
  <c r="AX32" i="33" s="1"/>
  <c r="AZ200" i="49"/>
  <c r="AJ81" i="33" s="1"/>
  <c r="AV200" i="49"/>
  <c r="AF81" i="33" s="1"/>
  <c r="G181" i="49"/>
  <c r="E26" i="33" s="1"/>
  <c r="BA200" i="49"/>
  <c r="AK81" i="33" s="1"/>
  <c r="AI220" i="49"/>
  <c r="X83" i="33" s="1"/>
  <c r="BC221" i="49"/>
  <c r="AE271" i="49"/>
  <c r="AE111" i="49"/>
  <c r="AF71" i="49"/>
  <c r="AV291" i="49"/>
  <c r="AF37" i="33" s="1"/>
  <c r="H501" i="49"/>
  <c r="F58" i="33" s="1"/>
  <c r="AK441" i="49"/>
  <c r="Z52" i="33" s="1"/>
  <c r="BV130" i="49"/>
  <c r="BH250" i="49"/>
  <c r="AN86" i="33" s="1"/>
  <c r="AH380" i="49"/>
  <c r="W99" i="33" s="1"/>
  <c r="BS351" i="49"/>
  <c r="AT43" i="33" s="1"/>
  <c r="AT181" i="49"/>
  <c r="AD26" i="33" s="1"/>
  <c r="AE201" i="49"/>
  <c r="AF201" i="49"/>
  <c r="AN201" i="49" s="1"/>
  <c r="AC28" i="33" s="1"/>
  <c r="AK201" i="49"/>
  <c r="Z28" i="33" s="1"/>
  <c r="AG201" i="49"/>
  <c r="V28" i="33" s="1"/>
  <c r="AH160" i="49"/>
  <c r="W77" i="33" s="1"/>
  <c r="AL160" i="49"/>
  <c r="AA77" i="33" s="1"/>
  <c r="I191" i="49"/>
  <c r="G27" i="33" s="1"/>
  <c r="AF215" i="51"/>
  <c r="AG215" i="51" s="1"/>
  <c r="BD54" i="33"/>
  <c r="AS431" i="49"/>
  <c r="AQ431" i="49"/>
  <c r="AU431" i="49" s="1"/>
  <c r="AE51" i="33" s="1"/>
  <c r="AT431" i="49"/>
  <c r="AD51" i="33" s="1"/>
  <c r="AX431" i="49"/>
  <c r="AH51" i="33" s="1"/>
  <c r="C25" i="33"/>
  <c r="J21" i="51"/>
  <c r="K21" i="51" s="1"/>
  <c r="L491" i="49"/>
  <c r="J57" i="33" s="1"/>
  <c r="M491" i="49"/>
  <c r="K57" i="33" s="1"/>
  <c r="AF53" i="51"/>
  <c r="AG53" i="51" s="1"/>
  <c r="K491" i="49"/>
  <c r="I57" i="33" s="1"/>
  <c r="BY300" i="49"/>
  <c r="AZ91" i="33" s="1"/>
  <c r="BU300" i="49"/>
  <c r="AV91" i="33" s="1"/>
  <c r="AH60" i="49"/>
  <c r="W67" i="33" s="1"/>
  <c r="AL60" i="49"/>
  <c r="AA67" i="33" s="1"/>
  <c r="AX301" i="49"/>
  <c r="AH38" i="33" s="1"/>
  <c r="AS301" i="49"/>
  <c r="AR301" i="49"/>
  <c r="AF144" i="51"/>
  <c r="AG144" i="51" s="1"/>
  <c r="AQ301" i="49"/>
  <c r="AT301" i="49"/>
  <c r="AD38" i="33" s="1"/>
  <c r="H57" i="33"/>
  <c r="BD50" i="33"/>
  <c r="AF211" i="51"/>
  <c r="AG211" i="51" s="1"/>
  <c r="AW350" i="49"/>
  <c r="AG96" i="33" s="1"/>
  <c r="BA350" i="49"/>
  <c r="AK96" i="33" s="1"/>
  <c r="AN210" i="49"/>
  <c r="AC82" i="33" s="1"/>
  <c r="AJ210" i="49"/>
  <c r="Y82" i="33" s="1"/>
  <c r="BH480" i="49"/>
  <c r="AN109" i="33" s="1"/>
  <c r="BL480" i="49"/>
  <c r="AR109" i="33" s="1"/>
  <c r="AE131" i="49"/>
  <c r="AF131" i="49"/>
  <c r="AD131" i="49"/>
  <c r="AK131" i="49"/>
  <c r="Z21" i="33" s="1"/>
  <c r="AG131" i="49"/>
  <c r="V21" i="33" s="1"/>
  <c r="J72" i="51"/>
  <c r="AV50" i="49"/>
  <c r="AF66" i="33" s="1"/>
  <c r="AZ50" i="49"/>
  <c r="AJ66" i="33" s="1"/>
  <c r="AY170" i="49"/>
  <c r="AI78" i="33" s="1"/>
  <c r="AU170" i="49"/>
  <c r="AE78" i="33" s="1"/>
  <c r="BX500" i="49"/>
  <c r="AY111" i="33" s="1"/>
  <c r="BT500" i="49"/>
  <c r="AU111" i="33" s="1"/>
  <c r="H28" i="33"/>
  <c r="AL150" i="49"/>
  <c r="AA76" i="33" s="1"/>
  <c r="J193" i="51"/>
  <c r="K193" i="51" s="1"/>
  <c r="G281" i="49"/>
  <c r="BE221" i="49"/>
  <c r="BM221" i="49" s="1"/>
  <c r="AD271" i="49"/>
  <c r="AH271" i="49" s="1"/>
  <c r="AV10" i="49"/>
  <c r="AK71" i="49"/>
  <c r="AV370" i="49"/>
  <c r="AF98" i="33" s="1"/>
  <c r="AU300" i="49"/>
  <c r="AE91" i="33" s="1"/>
  <c r="AU30" i="49"/>
  <c r="AE64" i="33" s="1"/>
  <c r="AF157" i="51"/>
  <c r="AG157" i="51" s="1"/>
  <c r="U32" i="51"/>
  <c r="V32" i="51" s="1"/>
  <c r="BF361" i="49"/>
  <c r="AL44" i="33" s="1"/>
  <c r="AF115" i="51"/>
  <c r="AG115" i="51" s="1"/>
  <c r="AQ11" i="49"/>
  <c r="AR11" i="49"/>
  <c r="AX11" i="49"/>
  <c r="AH9" i="33" s="1"/>
  <c r="AS11" i="49"/>
  <c r="BF471" i="49"/>
  <c r="AL55" i="33" s="1"/>
  <c r="AH110" i="49"/>
  <c r="W72" i="33" s="1"/>
  <c r="AZ80" i="49"/>
  <c r="AJ69" i="33" s="1"/>
  <c r="AI460" i="49"/>
  <c r="X107" i="33" s="1"/>
  <c r="J46" i="51"/>
  <c r="K46" i="51" s="1"/>
  <c r="AW171" i="49"/>
  <c r="AG25" i="33" s="1"/>
  <c r="I55" i="51"/>
  <c r="L10" i="50" s="1"/>
  <c r="J212" i="51"/>
  <c r="K212" i="51" s="1"/>
  <c r="BB51" i="33"/>
  <c r="AR101" i="49"/>
  <c r="AT101" i="49"/>
  <c r="AD18" i="33" s="1"/>
  <c r="AX101" i="49"/>
  <c r="AH18" i="33" s="1"/>
  <c r="AS101" i="49"/>
  <c r="AF124" i="51"/>
  <c r="AG124" i="51" s="1"/>
  <c r="AQ101" i="49"/>
  <c r="AG231" i="49"/>
  <c r="V31" i="33" s="1"/>
  <c r="J82" i="51"/>
  <c r="AF231" i="49"/>
  <c r="AD231" i="49"/>
  <c r="AK231" i="49"/>
  <c r="Z31" i="33" s="1"/>
  <c r="AE231" i="49"/>
  <c r="BP61" i="49"/>
  <c r="AF65" i="51"/>
  <c r="AG65" i="51" s="1"/>
  <c r="BS61" i="49"/>
  <c r="AT14" i="33" s="1"/>
  <c r="BR61" i="49"/>
  <c r="BQ61" i="49"/>
  <c r="BW61" i="49"/>
  <c r="AX14" i="33" s="1"/>
  <c r="AE51" i="49"/>
  <c r="J64" i="51"/>
  <c r="AD51" i="49"/>
  <c r="AK51" i="49"/>
  <c r="Z13" i="33" s="1"/>
  <c r="AG51" i="49"/>
  <c r="V13" i="33" s="1"/>
  <c r="AF51" i="49"/>
  <c r="H15" i="33"/>
  <c r="AD211" i="49"/>
  <c r="J80" i="51"/>
  <c r="K80" i="51" s="1"/>
  <c r="AE211" i="49"/>
  <c r="AF211" i="49"/>
  <c r="AG211" i="49"/>
  <c r="V29" i="33" s="1"/>
  <c r="AK211" i="49"/>
  <c r="Z29" i="33" s="1"/>
  <c r="J50" i="51"/>
  <c r="K50" i="51" s="1"/>
  <c r="C54" i="33"/>
  <c r="AS451" i="49"/>
  <c r="BA451" i="49" s="1"/>
  <c r="AK53" i="33" s="1"/>
  <c r="AW500" i="49"/>
  <c r="AG111" i="33" s="1"/>
  <c r="BV250" i="49"/>
  <c r="AW86" i="33" s="1"/>
  <c r="AJ380" i="49"/>
  <c r="Y99" i="33" s="1"/>
  <c r="AM400" i="49"/>
  <c r="AB101" i="33" s="1"/>
  <c r="BV80" i="49"/>
  <c r="AW69" i="33" s="1"/>
  <c r="AQ171" i="49"/>
  <c r="AY171" i="49" s="1"/>
  <c r="AI25" i="33" s="1"/>
  <c r="U16" i="51"/>
  <c r="V16" i="51" s="1"/>
  <c r="AF214" i="51"/>
  <c r="AG214" i="51" s="1"/>
  <c r="AF73" i="51"/>
  <c r="AG73" i="51" s="1"/>
  <c r="U106" i="51"/>
  <c r="AE61" i="49"/>
  <c r="AF61" i="49"/>
  <c r="J65" i="51"/>
  <c r="AK61" i="49"/>
  <c r="Z14" i="33" s="1"/>
  <c r="AG61" i="49"/>
  <c r="V14" i="33" s="1"/>
  <c r="AD61" i="49"/>
  <c r="AD141" i="49"/>
  <c r="J73" i="51"/>
  <c r="AG141" i="49"/>
  <c r="V22" i="33" s="1"/>
  <c r="AK141" i="49"/>
  <c r="Z22" i="33" s="1"/>
  <c r="AE141" i="49"/>
  <c r="AF141" i="49"/>
  <c r="AF381" i="49"/>
  <c r="J97" i="51"/>
  <c r="K97" i="51" s="1"/>
  <c r="AK381" i="49"/>
  <c r="Z46" i="33" s="1"/>
  <c r="AG381" i="49"/>
  <c r="V46" i="33" s="1"/>
  <c r="AD381" i="49"/>
  <c r="AE381" i="49"/>
  <c r="BJ21" i="49"/>
  <c r="AP10" i="33" s="1"/>
  <c r="U61" i="51"/>
  <c r="V61" i="51" s="1"/>
  <c r="BD21" i="49"/>
  <c r="BE21" i="49"/>
  <c r="BC21" i="49"/>
  <c r="BF21" i="49"/>
  <c r="AL10" i="33" s="1"/>
  <c r="G221" i="49"/>
  <c r="E30" i="33" s="1"/>
  <c r="J28" i="51"/>
  <c r="K28" i="51" s="1"/>
  <c r="BW331" i="49"/>
  <c r="AX41" i="33" s="1"/>
  <c r="BW251" i="49"/>
  <c r="AX33" i="33" s="1"/>
  <c r="BR251" i="49"/>
  <c r="AF84" i="51"/>
  <c r="AG84" i="51" s="1"/>
  <c r="BP251" i="49"/>
  <c r="BQ251" i="49"/>
  <c r="BS251" i="49"/>
  <c r="AT33" i="33" s="1"/>
  <c r="J214" i="51"/>
  <c r="K214" i="51" s="1"/>
  <c r="BB53" i="33"/>
  <c r="BC481" i="49"/>
  <c r="BF481" i="49"/>
  <c r="AL56" i="33" s="1"/>
  <c r="BJ481" i="49"/>
  <c r="AP56" i="33" s="1"/>
  <c r="U107" i="51"/>
  <c r="V107" i="51" s="1"/>
  <c r="BD481" i="49"/>
  <c r="BE481" i="49"/>
  <c r="BC211" i="49"/>
  <c r="BJ211" i="49"/>
  <c r="AP29" i="33" s="1"/>
  <c r="BD211" i="49"/>
  <c r="BE211" i="49"/>
  <c r="BF211" i="49"/>
  <c r="AL29" i="33" s="1"/>
  <c r="U80" i="51"/>
  <c r="V80" i="51" s="1"/>
  <c r="BW501" i="49"/>
  <c r="AX58" i="33" s="1"/>
  <c r="AF109" i="51"/>
  <c r="AG109" i="51" s="1"/>
  <c r="BQ501" i="49"/>
  <c r="BR501" i="49"/>
  <c r="BS501" i="49"/>
  <c r="AT58" i="33" s="1"/>
  <c r="BP501" i="49"/>
  <c r="BR421" i="49"/>
  <c r="BW421" i="49"/>
  <c r="AX50" i="33" s="1"/>
  <c r="AF101" i="51"/>
  <c r="AG101" i="51" s="1"/>
  <c r="BQ421" i="49"/>
  <c r="BP421" i="49"/>
  <c r="BS421" i="49"/>
  <c r="AT50" i="33" s="1"/>
  <c r="AE281" i="49"/>
  <c r="J87" i="51"/>
  <c r="AG281" i="49"/>
  <c r="V36" i="33" s="1"/>
  <c r="AF281" i="49"/>
  <c r="AK281" i="49"/>
  <c r="Z36" i="33" s="1"/>
  <c r="AD281" i="49"/>
  <c r="AV451" i="49"/>
  <c r="AF53" i="33" s="1"/>
  <c r="K71" i="49"/>
  <c r="I15" i="33" s="1"/>
  <c r="BE471" i="49"/>
  <c r="BI471" i="49" s="1"/>
  <c r="AO55" i="33" s="1"/>
  <c r="BB31" i="33"/>
  <c r="K192" i="51" s="1"/>
  <c r="H221" i="49"/>
  <c r="F30" i="33" s="1"/>
  <c r="AU120" i="49"/>
  <c r="AE73" i="33" s="1"/>
  <c r="AM200" i="49"/>
  <c r="AB81" i="33" s="1"/>
  <c r="AL450" i="49"/>
  <c r="BV260" i="49"/>
  <c r="AW87" i="33" s="1"/>
  <c r="AR171" i="49"/>
  <c r="AZ171" i="49" s="1"/>
  <c r="AJ25" i="33" s="1"/>
  <c r="AX171" i="49"/>
  <c r="AH25" i="33" s="1"/>
  <c r="BJ231" i="49"/>
  <c r="AP31" i="33" s="1"/>
  <c r="AF159" i="51"/>
  <c r="AG159" i="51" s="1"/>
  <c r="U182" i="51"/>
  <c r="V182" i="51" s="1"/>
  <c r="BE231" i="49"/>
  <c r="BM231" i="49" s="1"/>
  <c r="AS31" i="33" s="1"/>
  <c r="BP331" i="49"/>
  <c r="BX331" i="49" s="1"/>
  <c r="AY41" i="33" s="1"/>
  <c r="BW261" i="49"/>
  <c r="AX34" i="33" s="1"/>
  <c r="AF85" i="51"/>
  <c r="AG85" i="51" s="1"/>
  <c r="BS261" i="49"/>
  <c r="AT34" i="33" s="1"/>
  <c r="BP261" i="49"/>
  <c r="BR261" i="49"/>
  <c r="BQ261" i="49"/>
  <c r="BP111" i="49"/>
  <c r="AF70" i="51"/>
  <c r="AG70" i="51" s="1"/>
  <c r="BS111" i="49"/>
  <c r="AT19" i="33" s="1"/>
  <c r="BR111" i="49"/>
  <c r="BW111" i="49"/>
  <c r="AX19" i="33" s="1"/>
  <c r="BQ111" i="49"/>
  <c r="BA450" i="49"/>
  <c r="AK106" i="33" s="1"/>
  <c r="AW450" i="49"/>
  <c r="AG106" i="33" s="1"/>
  <c r="I151" i="49"/>
  <c r="G23" i="33" s="1"/>
  <c r="AZ180" i="49"/>
  <c r="U82" i="51"/>
  <c r="V82" i="51" s="1"/>
  <c r="BC231" i="49"/>
  <c r="BK231" i="49" s="1"/>
  <c r="AQ31" i="33" s="1"/>
  <c r="BC55" i="33"/>
  <c r="BQ331" i="49"/>
  <c r="BY331" i="49" s="1"/>
  <c r="AZ41" i="33" s="1"/>
  <c r="BQ271" i="49"/>
  <c r="BW271" i="49"/>
  <c r="AX35" i="33" s="1"/>
  <c r="BR271" i="49"/>
  <c r="AF86" i="51"/>
  <c r="AG86" i="51" s="1"/>
  <c r="BS271" i="49"/>
  <c r="AT35" i="33" s="1"/>
  <c r="BP271" i="49"/>
  <c r="BY460" i="49"/>
  <c r="AZ107" i="33" s="1"/>
  <c r="BU460" i="49"/>
  <c r="AV107" i="33" s="1"/>
  <c r="J49" i="51"/>
  <c r="K49" i="51" s="1"/>
  <c r="C53" i="33"/>
  <c r="BY450" i="49"/>
  <c r="AZ106" i="33" s="1"/>
  <c r="BU450" i="49"/>
  <c r="AV106" i="33" s="1"/>
  <c r="BC141" i="49"/>
  <c r="U73" i="51"/>
  <c r="V73" i="51" s="1"/>
  <c r="BD141" i="49"/>
  <c r="BF141" i="49"/>
  <c r="AL22" i="33" s="1"/>
  <c r="BE141" i="49"/>
  <c r="BJ141" i="49"/>
  <c r="AP22" i="33" s="1"/>
  <c r="AQ81" i="49"/>
  <c r="AF122" i="51"/>
  <c r="AG122" i="51" s="1"/>
  <c r="AT81" i="49"/>
  <c r="AD16" i="33" s="1"/>
  <c r="AR81" i="49"/>
  <c r="AS81" i="49"/>
  <c r="AX81" i="49"/>
  <c r="AH16" i="33" s="1"/>
  <c r="U208" i="51"/>
  <c r="V208" i="51" s="1"/>
  <c r="BC47" i="33"/>
  <c r="D23" i="33"/>
  <c r="AT11" i="49"/>
  <c r="AD9" i="33" s="1"/>
  <c r="J196" i="51"/>
  <c r="K196" i="51" s="1"/>
  <c r="BB35" i="33"/>
  <c r="BR101" i="49"/>
  <c r="AF69" i="51"/>
  <c r="AG69" i="51" s="1"/>
  <c r="BS101" i="49"/>
  <c r="AT18" i="33" s="1"/>
  <c r="BP101" i="49"/>
  <c r="BQ101" i="49"/>
  <c r="BW101" i="49"/>
  <c r="AX18" i="33" s="1"/>
  <c r="U60" i="51"/>
  <c r="BC11" i="49"/>
  <c r="BJ11" i="49"/>
  <c r="AP9" i="33" s="1"/>
  <c r="BF11" i="49"/>
  <c r="AL9" i="33" s="1"/>
  <c r="BD11" i="49"/>
  <c r="BE11" i="49"/>
  <c r="BA221" i="49"/>
  <c r="AK30" i="33" s="1"/>
  <c r="AW221" i="49"/>
  <c r="AG30" i="33" s="1"/>
  <c r="K42" i="51"/>
  <c r="J68" i="51"/>
  <c r="AK91" i="49"/>
  <c r="Z17" i="33" s="1"/>
  <c r="BE81" i="49"/>
  <c r="BI81" i="49" s="1"/>
  <c r="AO16" i="33" s="1"/>
  <c r="BC81" i="49"/>
  <c r="BK81" i="49" s="1"/>
  <c r="AQ16" i="33" s="1"/>
  <c r="AW360" i="49"/>
  <c r="AG97" i="33" s="1"/>
  <c r="AE251" i="49"/>
  <c r="AM251" i="49" s="1"/>
  <c r="AB33" i="33" s="1"/>
  <c r="BZ140" i="49"/>
  <c r="BA75" i="33" s="1"/>
  <c r="AW190" i="49"/>
  <c r="AG80" i="33" s="1"/>
  <c r="J84" i="51"/>
  <c r="K84" i="51" s="1"/>
  <c r="AG251" i="49"/>
  <c r="V33" i="33" s="1"/>
  <c r="BR331" i="49"/>
  <c r="BZ331" i="49" s="1"/>
  <c r="BA41" i="33" s="1"/>
  <c r="BD81" i="49"/>
  <c r="BH200" i="49"/>
  <c r="AN81" i="33" s="1"/>
  <c r="AF251" i="49"/>
  <c r="AN251" i="49" s="1"/>
  <c r="AC33" i="33" s="1"/>
  <c r="X71" i="49"/>
  <c r="Q15" i="33" s="1"/>
  <c r="AZ341" i="49"/>
  <c r="AJ42" i="33" s="1"/>
  <c r="AD251" i="49"/>
  <c r="AH251" i="49" s="1"/>
  <c r="W33" i="33" s="1"/>
  <c r="AT501" i="49"/>
  <c r="AD58" i="33" s="1"/>
  <c r="BX80" i="49"/>
  <c r="AY69" i="33" s="1"/>
  <c r="BA130" i="49"/>
  <c r="AW270" i="49"/>
  <c r="AR501" i="49"/>
  <c r="AZ501" i="49" s="1"/>
  <c r="AJ58" i="33" s="1"/>
  <c r="K331" i="49"/>
  <c r="I41" i="33" s="1"/>
  <c r="L401" i="49"/>
  <c r="J48" i="33" s="1"/>
  <c r="L331" i="49"/>
  <c r="J41" i="33" s="1"/>
  <c r="AG91" i="49"/>
  <c r="V17" i="33" s="1"/>
  <c r="AF94" i="51"/>
  <c r="AG94" i="51" s="1"/>
  <c r="AF164" i="51"/>
  <c r="AG164" i="51" s="1"/>
  <c r="BR231" i="49"/>
  <c r="BZ231" i="49" s="1"/>
  <c r="BA31" i="33" s="1"/>
  <c r="AH91" i="49"/>
  <c r="W17" i="33" s="1"/>
  <c r="U67" i="51"/>
  <c r="V67" i="51" s="1"/>
  <c r="H41" i="33"/>
  <c r="AE91" i="49"/>
  <c r="J180" i="51"/>
  <c r="AF37" i="51"/>
  <c r="AG37" i="51" s="1"/>
  <c r="H48" i="33"/>
  <c r="BK290" i="49"/>
  <c r="AQ90" i="33" s="1"/>
  <c r="AU501" i="49"/>
  <c r="AE58" i="33" s="1"/>
  <c r="AF170" i="51"/>
  <c r="AG170" i="51" s="1"/>
  <c r="K401" i="49"/>
  <c r="I48" i="33" s="1"/>
  <c r="AU280" i="49"/>
  <c r="AE89" i="33" s="1"/>
  <c r="AF44" i="51"/>
  <c r="AG44" i="51" s="1"/>
  <c r="AM340" i="49"/>
  <c r="AS501" i="49"/>
  <c r="BA501" i="49" s="1"/>
  <c r="AK58" i="33" s="1"/>
  <c r="BV151" i="49"/>
  <c r="AW23" i="33" s="1"/>
  <c r="BU140" i="49"/>
  <c r="BU151" i="49"/>
  <c r="AV23" i="33" s="1"/>
  <c r="AX501" i="49"/>
  <c r="AH58" i="33" s="1"/>
  <c r="AF177" i="51"/>
  <c r="AG177" i="51" s="1"/>
  <c r="BL290" i="49"/>
  <c r="AR90" i="33" s="1"/>
  <c r="AL100" i="49"/>
  <c r="AA71" i="33" s="1"/>
  <c r="BV490" i="49"/>
  <c r="AW110" i="33" s="1"/>
  <c r="BZ40" i="49"/>
  <c r="BA65" i="33" s="1"/>
  <c r="BT331" i="49"/>
  <c r="AU41" i="33" s="1"/>
  <c r="W171" i="49"/>
  <c r="P25" i="33" s="1"/>
  <c r="X441" i="49"/>
  <c r="AW181" i="49"/>
  <c r="AG26" i="33" s="1"/>
  <c r="V144" i="51"/>
  <c r="BI241" i="49"/>
  <c r="AJ341" i="49"/>
  <c r="Y42" i="33" s="1"/>
  <c r="V231" i="49"/>
  <c r="O31" i="33" s="1"/>
  <c r="AB491" i="49"/>
  <c r="U57" i="33" s="1"/>
  <c r="Z211" i="49"/>
  <c r="S29" i="33" s="1"/>
  <c r="V11" i="49"/>
  <c r="O9" i="33" s="1"/>
  <c r="X91" i="49"/>
  <c r="Q17" i="33" s="1"/>
  <c r="AA351" i="49"/>
  <c r="T43" i="33" s="1"/>
  <c r="X421" i="49"/>
  <c r="Q50" i="33" s="1"/>
  <c r="W241" i="49"/>
  <c r="P32" i="33" s="1"/>
  <c r="X371" i="49"/>
  <c r="Q45" i="33" s="1"/>
  <c r="BU331" i="49"/>
  <c r="AV41" i="33" s="1"/>
  <c r="AB61" i="49"/>
  <c r="U14" i="33" s="1"/>
  <c r="K93" i="51"/>
  <c r="X161" i="49"/>
  <c r="Q24" i="33" s="1"/>
  <c r="Z131" i="49"/>
  <c r="S21" i="33" s="1"/>
  <c r="AA261" i="49"/>
  <c r="T34" i="33" s="1"/>
  <c r="Z321" i="49"/>
  <c r="S40" i="33" s="1"/>
  <c r="W201" i="49"/>
  <c r="P28" i="33" s="1"/>
  <c r="X101" i="49"/>
  <c r="Q18" i="33" s="1"/>
  <c r="AH341" i="49"/>
  <c r="W42" i="33" s="1"/>
  <c r="BH201" i="49"/>
  <c r="AN28" i="33" s="1"/>
  <c r="Z301" i="49"/>
  <c r="S38" i="33" s="1"/>
  <c r="BT241" i="49"/>
  <c r="AU32" i="33" s="1"/>
  <c r="AJ201" i="49"/>
  <c r="Y28" i="33" s="1"/>
  <c r="AH201" i="49"/>
  <c r="W28" i="33" s="1"/>
  <c r="K79" i="51"/>
  <c r="V38" i="51"/>
  <c r="W81" i="49"/>
  <c r="P16" i="33" s="1"/>
  <c r="BG361" i="49"/>
  <c r="AM44" i="33" s="1"/>
  <c r="BI201" i="49"/>
  <c r="AO28" i="33" s="1"/>
  <c r="BU231" i="49"/>
  <c r="AV31" i="33" s="1"/>
  <c r="V155" i="51"/>
  <c r="E165" i="11"/>
  <c r="BT231" i="49"/>
  <c r="AU31" i="33" s="1"/>
  <c r="V53" i="51"/>
  <c r="V12" i="51"/>
  <c r="V11" i="51"/>
  <c r="BT461" i="49"/>
  <c r="AU54" i="33" s="1"/>
  <c r="AL251" i="49"/>
  <c r="AA33" i="33" s="1"/>
  <c r="V18" i="51"/>
  <c r="BV461" i="49"/>
  <c r="AW54" i="33" s="1"/>
  <c r="V97" i="51"/>
  <c r="BH41" i="49"/>
  <c r="AN12" i="33" s="1"/>
  <c r="BG41" i="49"/>
  <c r="AM12" i="33" s="1"/>
  <c r="AI341" i="49"/>
  <c r="X42" i="33" s="1"/>
  <c r="V41" i="51"/>
  <c r="AI351" i="49"/>
  <c r="X43" i="33" s="1"/>
  <c r="V48" i="51"/>
  <c r="V95" i="51"/>
  <c r="AU481" i="49"/>
  <c r="AE56" i="33" s="1"/>
  <c r="BT401" i="49"/>
  <c r="AU48" i="33" s="1"/>
  <c r="BI361" i="49"/>
  <c r="AO44" i="33" s="1"/>
  <c r="V46" i="51"/>
  <c r="V39" i="51"/>
  <c r="V89" i="51"/>
  <c r="BU401" i="49"/>
  <c r="AV48" i="33" s="1"/>
  <c r="AJ351" i="49"/>
  <c r="Y43" i="33" s="1"/>
  <c r="BL231" i="49"/>
  <c r="AR31" i="33" s="1"/>
  <c r="V50" i="51"/>
  <c r="V21" i="51"/>
  <c r="V148" i="51"/>
  <c r="V19" i="51"/>
  <c r="V17" i="51"/>
  <c r="V126" i="51"/>
  <c r="V27" i="51"/>
  <c r="V26" i="51"/>
  <c r="V52" i="51"/>
  <c r="V93" i="51"/>
  <c r="V161" i="51"/>
  <c r="AW481" i="49"/>
  <c r="AG56" i="33" s="1"/>
  <c r="X241" i="49"/>
  <c r="Q32" i="33" s="1"/>
  <c r="K83" i="51"/>
  <c r="V9" i="51"/>
  <c r="V14" i="51"/>
  <c r="BI251" i="49"/>
  <c r="AO33" i="33" s="1"/>
  <c r="X191" i="49"/>
  <c r="Q27" i="33" s="1"/>
  <c r="V74" i="51"/>
  <c r="BV381" i="49"/>
  <c r="AW46" i="33" s="1"/>
  <c r="BL251" i="49"/>
  <c r="AR33" i="33" s="1"/>
  <c r="BM41" i="49"/>
  <c r="AS12" i="33" s="1"/>
  <c r="BU381" i="49"/>
  <c r="AV46" i="33" s="1"/>
  <c r="Z331" i="49"/>
  <c r="S41" i="33" s="1"/>
  <c r="BT21" i="49"/>
  <c r="AU10" i="33" s="1"/>
  <c r="AV501" i="49"/>
  <c r="AF58" i="33" s="1"/>
  <c r="BU21" i="49"/>
  <c r="AV10" i="33" s="1"/>
  <c r="AB321" i="49"/>
  <c r="U40" i="33" s="1"/>
  <c r="X311" i="49"/>
  <c r="Q39" i="33" s="1"/>
  <c r="W221" i="49"/>
  <c r="P30" i="33" s="1"/>
  <c r="BT381" i="49"/>
  <c r="AU46" i="33" s="1"/>
  <c r="W321" i="49"/>
  <c r="P40" i="33" s="1"/>
  <c r="V251" i="49"/>
  <c r="O33" i="33" s="1"/>
  <c r="X471" i="49"/>
  <c r="Q55" i="33" s="1"/>
  <c r="Z471" i="49"/>
  <c r="S55" i="33" s="1"/>
  <c r="V411" i="49"/>
  <c r="O49" i="33" s="1"/>
  <c r="K109" i="51"/>
  <c r="AA61" i="49"/>
  <c r="T14" i="33" s="1"/>
  <c r="BV401" i="49"/>
  <c r="AW48" i="33" s="1"/>
  <c r="AA51" i="49"/>
  <c r="T13" i="33" s="1"/>
  <c r="BZ81" i="49"/>
  <c r="BA16" i="33" s="1"/>
  <c r="AH441" i="49"/>
  <c r="W52" i="33" s="1"/>
  <c r="AL501" i="49"/>
  <c r="AA58" i="33" s="1"/>
  <c r="BY81" i="49"/>
  <c r="AZ16" i="33" s="1"/>
  <c r="AH361" i="49"/>
  <c r="W44" i="33" s="1"/>
  <c r="AB81" i="49"/>
  <c r="U16" i="33" s="1"/>
  <c r="AA491" i="49"/>
  <c r="T57" i="33" s="1"/>
  <c r="AI291" i="49"/>
  <c r="X37" i="33" s="1"/>
  <c r="AA331" i="49"/>
  <c r="T41" i="33" s="1"/>
  <c r="BV161" i="49"/>
  <c r="AW24" i="33" s="1"/>
  <c r="Z151" i="49"/>
  <c r="S23" i="33" s="1"/>
  <c r="V491" i="49"/>
  <c r="O57" i="33" s="1"/>
  <c r="Z81" i="49"/>
  <c r="S16" i="33" s="1"/>
  <c r="BY451" i="49"/>
  <c r="AZ53" i="33" s="1"/>
  <c r="AJ501" i="49"/>
  <c r="Y58" i="33" s="1"/>
  <c r="BH381" i="49"/>
  <c r="AN46" i="33" s="1"/>
  <c r="V281" i="49"/>
  <c r="O36" i="33" s="1"/>
  <c r="X361" i="49"/>
  <c r="Q44" i="33" s="1"/>
  <c r="BX81" i="49"/>
  <c r="AY16" i="33" s="1"/>
  <c r="AB281" i="49"/>
  <c r="U36" i="33" s="1"/>
  <c r="K64" i="51"/>
  <c r="AM451" i="49"/>
  <c r="AB53" i="33" s="1"/>
  <c r="AI261" i="49"/>
  <c r="X34" i="33" s="1"/>
  <c r="BI491" i="49"/>
  <c r="AO57" i="33" s="1"/>
  <c r="V421" i="49"/>
  <c r="O50" i="33" s="1"/>
  <c r="V361" i="49"/>
  <c r="O44" i="33" s="1"/>
  <c r="AB211" i="49"/>
  <c r="U29" i="33" s="1"/>
  <c r="W421" i="49"/>
  <c r="P50" i="33" s="1"/>
  <c r="AJ361" i="49"/>
  <c r="Y44" i="33" s="1"/>
  <c r="BU141" i="49"/>
  <c r="AV22" i="33" s="1"/>
  <c r="X431" i="49"/>
  <c r="Q51" i="33" s="1"/>
  <c r="K87" i="51"/>
  <c r="Z431" i="49"/>
  <c r="S51" i="33" s="1"/>
  <c r="BZ471" i="49"/>
  <c r="BA55" i="33" s="1"/>
  <c r="W281" i="49"/>
  <c r="P36" i="33" s="1"/>
  <c r="V98" i="51"/>
  <c r="BT451" i="49"/>
  <c r="AU53" i="33" s="1"/>
  <c r="W471" i="49"/>
  <c r="P55" i="33" s="1"/>
  <c r="X261" i="49"/>
  <c r="Q34" i="33" s="1"/>
  <c r="AA271" i="49"/>
  <c r="T35" i="33" s="1"/>
  <c r="X301" i="49"/>
  <c r="Q38" i="33" s="1"/>
  <c r="V143" i="51"/>
  <c r="AH291" i="49"/>
  <c r="W37" i="33" s="1"/>
  <c r="BX91" i="49"/>
  <c r="AY17" i="33" s="1"/>
  <c r="X251" i="49"/>
  <c r="Q33" i="33" s="1"/>
  <c r="AA161" i="49"/>
  <c r="T24" i="33" s="1"/>
  <c r="W11" i="49"/>
  <c r="P9" i="33" s="1"/>
  <c r="AJ451" i="49"/>
  <c r="Y53" i="33" s="1"/>
  <c r="BI381" i="49"/>
  <c r="AO46" i="33" s="1"/>
  <c r="K68" i="51"/>
  <c r="BX471" i="49"/>
  <c r="AY55" i="33" s="1"/>
  <c r="BT431" i="49"/>
  <c r="AU51" i="33" s="1"/>
  <c r="V71" i="51"/>
  <c r="V102" i="51"/>
  <c r="BH301" i="49"/>
  <c r="AN38" i="33" s="1"/>
  <c r="V66" i="51"/>
  <c r="BH281" i="49"/>
  <c r="AN36" i="33" s="1"/>
  <c r="AV441" i="49"/>
  <c r="AF52" i="33" s="1"/>
  <c r="AW471" i="49"/>
  <c r="AG55" i="33" s="1"/>
  <c r="K81" i="51"/>
  <c r="K61" i="51"/>
  <c r="V147" i="51"/>
  <c r="BG491" i="49"/>
  <c r="AM57" i="33" s="1"/>
  <c r="BG341" i="49"/>
  <c r="AM42" i="33" s="1"/>
  <c r="AV431" i="49"/>
  <c r="AF51" i="33" s="1"/>
  <c r="BX161" i="49"/>
  <c r="AY24" i="33" s="1"/>
  <c r="BG381" i="49"/>
  <c r="AM46" i="33" s="1"/>
  <c r="V381" i="49"/>
  <c r="O46" i="33" s="1"/>
  <c r="BG301" i="49"/>
  <c r="AM38" i="33" s="1"/>
  <c r="AA211" i="49"/>
  <c r="T29" i="33" s="1"/>
  <c r="AA251" i="49"/>
  <c r="T33" i="33" s="1"/>
  <c r="K67" i="51"/>
  <c r="V69" i="51"/>
  <c r="AA191" i="49"/>
  <c r="T27" i="33" s="1"/>
  <c r="X461" i="49"/>
  <c r="Q54" i="33" s="1"/>
  <c r="X221" i="49"/>
  <c r="Q30" i="33" s="1"/>
  <c r="V61" i="49"/>
  <c r="O14" i="33" s="1"/>
  <c r="V62" i="51"/>
  <c r="K104" i="51"/>
  <c r="V140" i="51"/>
  <c r="AL471" i="49"/>
  <c r="AA55" i="33" s="1"/>
  <c r="X11" i="49"/>
  <c r="Q9" i="33" s="1"/>
  <c r="BU431" i="49"/>
  <c r="AV51" i="33" s="1"/>
  <c r="K95" i="51"/>
  <c r="V83" i="51"/>
  <c r="BI461" i="49"/>
  <c r="AO54" i="33" s="1"/>
  <c r="K105" i="51"/>
  <c r="AI461" i="49"/>
  <c r="X54" i="33" s="1"/>
  <c r="BL341" i="49"/>
  <c r="AR42" i="33" s="1"/>
  <c r="X411" i="49"/>
  <c r="Q49" i="33" s="1"/>
  <c r="X151" i="49"/>
  <c r="Q23" i="33" s="1"/>
  <c r="BT141" i="49"/>
  <c r="AU22" i="33" s="1"/>
  <c r="BI341" i="49"/>
  <c r="AO42" i="33" s="1"/>
  <c r="BY471" i="49"/>
  <c r="AZ55" i="33" s="1"/>
  <c r="AJ431" i="49"/>
  <c r="Y51" i="33" s="1"/>
  <c r="K106" i="51"/>
  <c r="AU451" i="49"/>
  <c r="AE53" i="33" s="1"/>
  <c r="W151" i="49"/>
  <c r="P23" i="33" s="1"/>
  <c r="K88" i="51"/>
  <c r="BH461" i="49"/>
  <c r="AN54" i="33" s="1"/>
  <c r="X381" i="49"/>
  <c r="Q46" i="33" s="1"/>
  <c r="V161" i="49"/>
  <c r="O24" i="33" s="1"/>
  <c r="W381" i="49"/>
  <c r="P46" i="33" s="1"/>
  <c r="V221" i="49"/>
  <c r="O30" i="33" s="1"/>
  <c r="V261" i="49"/>
  <c r="O34" i="33" s="1"/>
  <c r="AH431" i="49"/>
  <c r="W51" i="33" s="1"/>
  <c r="BI301" i="49"/>
  <c r="AO38" i="33" s="1"/>
  <c r="AI471" i="49"/>
  <c r="X55" i="33" s="1"/>
  <c r="X331" i="49"/>
  <c r="Q41" i="33" s="1"/>
  <c r="AU381" i="49"/>
  <c r="AE46" i="33" s="1"/>
  <c r="AY381" i="49"/>
  <c r="AI46" i="33" s="1"/>
  <c r="BK31" i="49"/>
  <c r="AQ11" i="33" s="1"/>
  <c r="BG31" i="49"/>
  <c r="AM11" i="33" s="1"/>
  <c r="BZ301" i="49"/>
  <c r="BA38" i="33" s="1"/>
  <c r="BV301" i="49"/>
  <c r="AW38" i="33" s="1"/>
  <c r="BA491" i="49"/>
  <c r="AK57" i="33" s="1"/>
  <c r="AW491" i="49"/>
  <c r="AG57" i="33" s="1"/>
  <c r="V133" i="51"/>
  <c r="BI281" i="49"/>
  <c r="AO36" i="33" s="1"/>
  <c r="AH181" i="49"/>
  <c r="W26" i="33" s="1"/>
  <c r="Z401" i="49"/>
  <c r="S48" i="33" s="1"/>
  <c r="BX301" i="49"/>
  <c r="AY38" i="33" s="1"/>
  <c r="BT301" i="49"/>
  <c r="AU38" i="33" s="1"/>
  <c r="BM391" i="49"/>
  <c r="AS47" i="33" s="1"/>
  <c r="BI391" i="49"/>
  <c r="AO47" i="33" s="1"/>
  <c r="AY491" i="49"/>
  <c r="AI57" i="33" s="1"/>
  <c r="AU491" i="49"/>
  <c r="AE57" i="33" s="1"/>
  <c r="K85" i="51"/>
  <c r="AJ261" i="49"/>
  <c r="Y34" i="33" s="1"/>
  <c r="V311" i="49"/>
  <c r="O39" i="33" s="1"/>
  <c r="AW351" i="49"/>
  <c r="AG43" i="33" s="1"/>
  <c r="BH431" i="49"/>
  <c r="AN51" i="33" s="1"/>
  <c r="AA181" i="49"/>
  <c r="T26" i="33" s="1"/>
  <c r="AY91" i="49"/>
  <c r="AI17" i="33" s="1"/>
  <c r="AU91" i="49"/>
  <c r="AE17" i="33" s="1"/>
  <c r="AZ381" i="49"/>
  <c r="AJ46" i="33" s="1"/>
  <c r="AV381" i="49"/>
  <c r="AF46" i="33" s="1"/>
  <c r="BY301" i="49"/>
  <c r="AZ38" i="33" s="1"/>
  <c r="BU301" i="49"/>
  <c r="AV38" i="33" s="1"/>
  <c r="BL391" i="49"/>
  <c r="AR47" i="33" s="1"/>
  <c r="BH391" i="49"/>
  <c r="AN47" i="33" s="1"/>
  <c r="BV491" i="49"/>
  <c r="AW57" i="33" s="1"/>
  <c r="BH101" i="49"/>
  <c r="AN18" i="33" s="1"/>
  <c r="BL101" i="49"/>
  <c r="AR18" i="33" s="1"/>
  <c r="BY131" i="49"/>
  <c r="AZ21" i="33" s="1"/>
  <c r="BU131" i="49"/>
  <c r="AV21" i="33" s="1"/>
  <c r="BK391" i="49"/>
  <c r="AQ47" i="33" s="1"/>
  <c r="BG391" i="49"/>
  <c r="AM47" i="33" s="1"/>
  <c r="AZ251" i="49"/>
  <c r="AJ33" i="33" s="1"/>
  <c r="AV251" i="49"/>
  <c r="AF33" i="33" s="1"/>
  <c r="BZ131" i="49"/>
  <c r="BA21" i="33" s="1"/>
  <c r="BV131" i="49"/>
  <c r="AW21" i="33" s="1"/>
  <c r="Z31" i="49"/>
  <c r="S11" i="33" s="1"/>
  <c r="AY351" i="49"/>
  <c r="AI43" i="33" s="1"/>
  <c r="BA91" i="49"/>
  <c r="AK17" i="33" s="1"/>
  <c r="AW91" i="49"/>
  <c r="AG17" i="33" s="1"/>
  <c r="BY91" i="49"/>
  <c r="AZ17" i="33" s="1"/>
  <c r="BU91" i="49"/>
  <c r="AV17" i="33" s="1"/>
  <c r="AZ491" i="49"/>
  <c r="AJ57" i="33" s="1"/>
  <c r="AV491" i="49"/>
  <c r="AF57" i="33" s="1"/>
  <c r="K73" i="51"/>
  <c r="AZ91" i="49"/>
  <c r="AJ17" i="33" s="1"/>
  <c r="AV91" i="49"/>
  <c r="AF17" i="33" s="1"/>
  <c r="BV91" i="49"/>
  <c r="AW17" i="33" s="1"/>
  <c r="BZ91" i="49"/>
  <c r="BA17" i="33" s="1"/>
  <c r="BA251" i="49"/>
  <c r="AK33" i="33" s="1"/>
  <c r="AW251" i="49"/>
  <c r="AG33" i="33" s="1"/>
  <c r="BH31" i="49"/>
  <c r="AN11" i="33" s="1"/>
  <c r="BL31" i="49"/>
  <c r="AR11" i="33" s="1"/>
  <c r="BI31" i="49"/>
  <c r="AO11" i="33" s="1"/>
  <c r="BM31" i="49"/>
  <c r="AS11" i="33" s="1"/>
  <c r="W311" i="49"/>
  <c r="P39" i="33" s="1"/>
  <c r="V51" i="49"/>
  <c r="O13" i="33" s="1"/>
  <c r="W361" i="49"/>
  <c r="P44" i="33" s="1"/>
  <c r="X401" i="49"/>
  <c r="Q48" i="33" s="1"/>
  <c r="AY251" i="49"/>
  <c r="AI33" i="33" s="1"/>
  <c r="AU251" i="49"/>
  <c r="AE33" i="33" s="1"/>
  <c r="AL171" i="49"/>
  <c r="AA25" i="33" s="1"/>
  <c r="BG431" i="49"/>
  <c r="AM51" i="33" s="1"/>
  <c r="BK101" i="49"/>
  <c r="AQ18" i="33" s="1"/>
  <c r="BG101" i="49"/>
  <c r="AM18" i="33" s="1"/>
  <c r="BT131" i="49"/>
  <c r="AU21" i="33" s="1"/>
  <c r="BX131" i="49"/>
  <c r="AY21" i="33" s="1"/>
  <c r="V116" i="51"/>
  <c r="V79" i="51"/>
  <c r="AB271" i="49"/>
  <c r="U35" i="33" s="1"/>
  <c r="V84" i="51"/>
  <c r="AN171" i="49"/>
  <c r="AC25" i="33" s="1"/>
  <c r="AW411" i="49"/>
  <c r="AG49" i="33" s="1"/>
  <c r="W301" i="49"/>
  <c r="P38" i="33" s="1"/>
  <c r="W411" i="49"/>
  <c r="P49" i="33" s="1"/>
  <c r="X171" i="49"/>
  <c r="Q25" i="33" s="1"/>
  <c r="BX491" i="49"/>
  <c r="AY57" i="33" s="1"/>
  <c r="X181" i="49"/>
  <c r="Q26" i="33" s="1"/>
  <c r="X31" i="49"/>
  <c r="Q11" i="33" s="1"/>
  <c r="BM471" i="49"/>
  <c r="AS55" i="33" s="1"/>
  <c r="BA441" i="49"/>
  <c r="AK52" i="33" s="1"/>
  <c r="BA52" i="33"/>
  <c r="U43" i="33"/>
  <c r="X58" i="33"/>
  <c r="S57" i="33"/>
  <c r="O20" i="33"/>
  <c r="T12" i="33"/>
  <c r="T49" i="33"/>
  <c r="Y55" i="33"/>
  <c r="AV53" i="33"/>
  <c r="U53" i="33"/>
  <c r="P47" i="33"/>
  <c r="BA53" i="33"/>
  <c r="Q12" i="33"/>
  <c r="Q52" i="33"/>
  <c r="U34" i="33"/>
  <c r="AR103" i="33"/>
  <c r="F24" i="33"/>
  <c r="T28" i="33"/>
  <c r="U33" i="33"/>
  <c r="P41" i="33"/>
  <c r="Z15" i="33"/>
  <c r="AC58" i="33"/>
  <c r="AE43" i="33"/>
  <c r="P22" i="33"/>
  <c r="T20" i="33"/>
  <c r="AD45" i="33"/>
  <c r="AY64" i="33"/>
  <c r="AX45" i="33"/>
  <c r="L17" i="33"/>
  <c r="G48" i="33"/>
  <c r="AJ76" i="33"/>
  <c r="AR54" i="33"/>
  <c r="AR52" i="33"/>
  <c r="AZ54" i="33"/>
  <c r="BV441" i="49"/>
  <c r="Q56" i="33"/>
  <c r="S36" i="33"/>
  <c r="S53" i="33"/>
  <c r="S56" i="33"/>
  <c r="P27" i="33"/>
  <c r="X351" i="49"/>
  <c r="Q58" i="33"/>
  <c r="S22" i="33"/>
  <c r="U13" i="33"/>
  <c r="P26" i="33"/>
  <c r="O16" i="33"/>
  <c r="AK74" i="33"/>
  <c r="W103" i="33"/>
  <c r="AJ80" i="33"/>
  <c r="AL40" i="33"/>
  <c r="V91" i="51" s="1"/>
  <c r="L33" i="33"/>
  <c r="AK64" i="33"/>
  <c r="Z24" i="33"/>
  <c r="AH24" i="33"/>
  <c r="AD22" i="33"/>
  <c r="AP19" i="33"/>
  <c r="N21" i="33"/>
  <c r="AT30" i="33"/>
  <c r="Y88" i="33"/>
  <c r="Z48" i="33"/>
  <c r="AH31" i="33"/>
  <c r="BA110" i="33"/>
  <c r="AT36" i="33"/>
  <c r="AV75" i="33"/>
  <c r="AF96" i="33"/>
  <c r="AY110" i="33"/>
  <c r="AI63" i="33"/>
  <c r="X69" i="33"/>
  <c r="AC39" i="33"/>
  <c r="AC30" i="33"/>
  <c r="P15" i="33"/>
  <c r="AI87" i="33"/>
  <c r="T17" i="33"/>
  <c r="R17" i="33"/>
  <c r="U51" i="33"/>
  <c r="S52" i="33"/>
  <c r="AW103" i="33"/>
  <c r="AY103" i="33"/>
  <c r="AQ74" i="33"/>
  <c r="I47" i="33"/>
  <c r="AD54" i="33"/>
  <c r="AV105" i="33"/>
  <c r="AJ88" i="33"/>
  <c r="N49" i="33"/>
  <c r="AZ84" i="33"/>
  <c r="J55" i="33"/>
  <c r="I25" i="33"/>
  <c r="AW89" i="33"/>
  <c r="AE109" i="33"/>
  <c r="L14" i="33"/>
  <c r="V120" i="51" s="1"/>
  <c r="AA97" i="33"/>
  <c r="K46" i="33"/>
  <c r="E35" i="33"/>
  <c r="G18" i="33"/>
  <c r="K33" i="33"/>
  <c r="K15" i="33"/>
  <c r="K34" i="33"/>
  <c r="T56" i="33"/>
  <c r="T19" i="33"/>
  <c r="P29" i="33"/>
  <c r="AS54" i="33"/>
  <c r="J15" i="33"/>
  <c r="AI54" i="33"/>
  <c r="Q36" i="33"/>
  <c r="P13" i="33"/>
  <c r="T32" i="33"/>
  <c r="AK43" i="33"/>
  <c r="O41" i="33"/>
  <c r="AN106" i="33"/>
  <c r="AF43" i="33"/>
  <c r="AJ53" i="33"/>
  <c r="U12" i="33"/>
  <c r="P20" i="33"/>
  <c r="P48" i="33"/>
  <c r="U50" i="33"/>
  <c r="AX30" i="33"/>
  <c r="AM55" i="33"/>
  <c r="Q47" i="33"/>
  <c r="U11" i="33"/>
  <c r="AA80" i="33"/>
  <c r="AZ9" i="33"/>
  <c r="X47" i="33"/>
  <c r="BA109" i="33"/>
  <c r="AL58" i="33"/>
  <c r="AA83" i="33"/>
  <c r="AA52" i="33"/>
  <c r="AU52" i="33"/>
  <c r="BA48" i="33"/>
  <c r="AR36" i="33"/>
  <c r="AV16" i="33"/>
  <c r="AQ46" i="33"/>
  <c r="AC9" i="33"/>
  <c r="U46" i="33"/>
  <c r="S24" i="33"/>
  <c r="T50" i="33"/>
  <c r="U56" i="33"/>
  <c r="U30" i="33"/>
  <c r="P37" i="33"/>
  <c r="O40" i="33"/>
  <c r="X9" i="33"/>
  <c r="U58" i="33"/>
  <c r="O22" i="33"/>
  <c r="P58" i="33"/>
  <c r="Q37" i="33"/>
  <c r="O58" i="33"/>
  <c r="U39" i="33"/>
  <c r="AB64" i="33"/>
  <c r="AQ73" i="33"/>
  <c r="I35" i="33"/>
  <c r="AG74" i="33"/>
  <c r="AA103" i="33"/>
  <c r="M33" i="33"/>
  <c r="AA100" i="33"/>
  <c r="V24" i="33"/>
  <c r="AB80" i="33"/>
  <c r="AH22" i="33"/>
  <c r="AA47" i="33"/>
  <c r="AP39" i="33"/>
  <c r="AL19" i="33"/>
  <c r="AI89" i="33"/>
  <c r="AG76" i="33"/>
  <c r="AF68" i="33"/>
  <c r="V48" i="33"/>
  <c r="AD13" i="33"/>
  <c r="T31" i="33"/>
  <c r="AC64" i="33"/>
  <c r="AT47" i="33"/>
  <c r="AU110" i="33"/>
  <c r="AV52" i="33"/>
  <c r="L21" i="33"/>
  <c r="AZ64" i="33"/>
  <c r="W69" i="33"/>
  <c r="AA109" i="33"/>
  <c r="AB55" i="33"/>
  <c r="W62" i="33"/>
  <c r="AJ85" i="33"/>
  <c r="AY98" i="33"/>
  <c r="S35" i="33"/>
  <c r="AI88" i="33"/>
  <c r="AI72" i="33"/>
  <c r="T52" i="33"/>
  <c r="N43" i="33"/>
  <c r="AC103" i="33"/>
  <c r="F19" i="33"/>
  <c r="AV25" i="33"/>
  <c r="AA101" i="33"/>
  <c r="AT57" i="33"/>
  <c r="AC110" i="33"/>
  <c r="AM86" i="33"/>
  <c r="AI104" i="33"/>
  <c r="I51" i="33"/>
  <c r="AQ81" i="33"/>
  <c r="AP54" i="33"/>
  <c r="AY78" i="33"/>
  <c r="BA67" i="33"/>
  <c r="AW97" i="33"/>
  <c r="Y107" i="33"/>
  <c r="AC91" i="33"/>
  <c r="AU49" i="33"/>
  <c r="K37" i="33"/>
  <c r="E39" i="33"/>
  <c r="I49" i="33"/>
  <c r="AR46" i="33"/>
  <c r="P12" i="33"/>
  <c r="U17" i="33"/>
  <c r="AA37" i="33"/>
  <c r="T39" i="33"/>
  <c r="Q14" i="33"/>
  <c r="AA53" i="33"/>
  <c r="Q53" i="33"/>
  <c r="S33" i="33"/>
  <c r="AL30" i="33"/>
  <c r="U27" i="33"/>
  <c r="Q10" i="33"/>
  <c r="AQ54" i="33"/>
  <c r="W34" i="33"/>
  <c r="P53" i="33"/>
  <c r="S31" i="33"/>
  <c r="AF103" i="33"/>
  <c r="AS36" i="33"/>
  <c r="Q20" i="33"/>
  <c r="O23" i="33"/>
  <c r="AR106" i="33"/>
  <c r="AS52" i="33"/>
  <c r="M17" i="33"/>
  <c r="AE52" i="33"/>
  <c r="U20" i="33"/>
  <c r="P24" i="33"/>
  <c r="AF79" i="33"/>
  <c r="AJ52" i="33"/>
  <c r="AA40" i="33"/>
  <c r="AY52" i="33"/>
  <c r="AV55" i="33"/>
  <c r="AY54" i="33"/>
  <c r="W58" i="33"/>
  <c r="U9" i="33"/>
  <c r="O37" i="33"/>
  <c r="O38" i="33"/>
  <c r="T37" i="33"/>
  <c r="O42" i="33"/>
  <c r="U55" i="33"/>
  <c r="P14" i="33"/>
  <c r="P10" i="33"/>
  <c r="U49" i="33"/>
  <c r="T58" i="33"/>
  <c r="U37" i="33"/>
  <c r="S34" i="33"/>
  <c r="S58" i="33"/>
  <c r="T16" i="33"/>
  <c r="P42" i="33"/>
  <c r="AC83" i="33"/>
  <c r="AM73" i="33"/>
  <c r="AI79" i="33"/>
  <c r="AP30" i="33"/>
  <c r="AD47" i="33"/>
  <c r="AL52" i="33"/>
  <c r="AI70" i="33"/>
  <c r="AL39" i="33"/>
  <c r="AD20" i="33"/>
  <c r="AC92" i="33"/>
  <c r="AD12" i="33"/>
  <c r="AQ107" i="33"/>
  <c r="AX9" i="33"/>
  <c r="Y64" i="33"/>
  <c r="Z23" i="33"/>
  <c r="AI65" i="33"/>
  <c r="AY90" i="33"/>
  <c r="AX52" i="33"/>
  <c r="M21" i="33"/>
  <c r="AB39" i="33"/>
  <c r="AF49" i="33"/>
  <c r="X77" i="33"/>
  <c r="AA57" i="33"/>
  <c r="Y87" i="33"/>
  <c r="J47" i="33"/>
  <c r="AA88" i="33"/>
  <c r="AP55" i="33"/>
  <c r="AF28" i="33"/>
  <c r="AI100" i="33"/>
  <c r="AS103" i="33"/>
  <c r="T51" i="33"/>
  <c r="AO74" i="33"/>
  <c r="AC86" i="33"/>
  <c r="R31" i="33"/>
  <c r="AG104" i="33"/>
  <c r="AO91" i="33"/>
  <c r="AJ89" i="33"/>
  <c r="AB67" i="33"/>
  <c r="Y95" i="33"/>
  <c r="M32" i="33"/>
  <c r="V138" i="51" s="1"/>
  <c r="AX57" i="33"/>
  <c r="AQ86" i="33"/>
  <c r="AQ84" i="33"/>
  <c r="Z47" i="33"/>
  <c r="AA75" i="33"/>
  <c r="AC69" i="33"/>
  <c r="AG101" i="33"/>
  <c r="AG63" i="33"/>
  <c r="G17" i="33"/>
  <c r="J37" i="33"/>
  <c r="E29" i="33"/>
  <c r="F38" i="33"/>
  <c r="Q57" i="33"/>
  <c r="P56" i="33"/>
  <c r="S42" i="33"/>
  <c r="O29" i="33"/>
  <c r="T55" i="33"/>
  <c r="T10" i="33"/>
  <c r="S14" i="33"/>
  <c r="S10" i="33"/>
  <c r="O47" i="33"/>
  <c r="Q42" i="33"/>
  <c r="T42" i="33"/>
  <c r="S44" i="33"/>
  <c r="F36" i="33"/>
  <c r="BA96" i="33"/>
  <c r="AF73" i="33"/>
  <c r="AA92" i="33"/>
  <c r="G53" i="33"/>
  <c r="AG65" i="33"/>
  <c r="R21" i="33"/>
  <c r="I44" i="33"/>
  <c r="AY9" i="33"/>
  <c r="AP37" i="33"/>
  <c r="BA9" i="33"/>
  <c r="AO78" i="33"/>
  <c r="AC49" i="33"/>
  <c r="AV65" i="33"/>
  <c r="Z11" i="33"/>
  <c r="AE65" i="33"/>
  <c r="F12" i="33"/>
  <c r="AJ84" i="33"/>
  <c r="Z57" i="33"/>
  <c r="N26" i="33"/>
  <c r="Q31" i="33"/>
  <c r="AG94" i="33"/>
  <c r="AA86" i="33"/>
  <c r="AE85" i="33"/>
  <c r="AW100" i="33"/>
  <c r="AY63" i="33"/>
  <c r="S45" i="33"/>
  <c r="AF102" i="33"/>
  <c r="AB40" i="33"/>
  <c r="AG77" i="33"/>
  <c r="AH52" i="33"/>
  <c r="X110" i="33"/>
  <c r="AG28" i="33"/>
  <c r="AH53" i="33"/>
  <c r="N11" i="33"/>
  <c r="F17" i="33"/>
  <c r="I37" i="33"/>
  <c r="G40" i="33"/>
  <c r="J31" i="33"/>
  <c r="E19" i="33"/>
  <c r="AZ48" i="33"/>
  <c r="S47" i="33"/>
  <c r="T23" i="33"/>
  <c r="U42" i="33"/>
  <c r="E36" i="33"/>
  <c r="AZ110" i="33"/>
  <c r="AP21" i="33"/>
  <c r="Z35" i="33"/>
  <c r="AM72" i="33"/>
  <c r="AX26" i="33"/>
  <c r="W92" i="33"/>
  <c r="AD36" i="33"/>
  <c r="F53" i="33"/>
  <c r="AI93" i="33"/>
  <c r="M26" i="33"/>
  <c r="AH12" i="33"/>
  <c r="AO107" i="33"/>
  <c r="J33" i="33"/>
  <c r="AH13" i="33"/>
  <c r="AD31" i="33"/>
  <c r="AW83" i="33"/>
  <c r="AS78" i="33"/>
  <c r="Z49" i="33"/>
  <c r="AZ65" i="33"/>
  <c r="V11" i="33"/>
  <c r="AN32" i="33"/>
  <c r="G12" i="33"/>
  <c r="AS18" i="33"/>
  <c r="AS90" i="33"/>
  <c r="AB62" i="33"/>
  <c r="AA39" i="33"/>
  <c r="AI92" i="33"/>
  <c r="AG82" i="33"/>
  <c r="S15" i="33"/>
  <c r="AJ63" i="33"/>
  <c r="S43" i="33"/>
  <c r="AC72" i="33"/>
  <c r="AR63" i="33"/>
  <c r="AS69" i="33"/>
  <c r="I32" i="33"/>
  <c r="N45" i="33"/>
  <c r="K55" i="33"/>
  <c r="AV68" i="33"/>
  <c r="R38" i="33"/>
  <c r="K17" i="33"/>
  <c r="AY100" i="33"/>
  <c r="W102" i="33"/>
  <c r="X51" i="33"/>
  <c r="I34" i="33"/>
  <c r="E24" i="33"/>
  <c r="AC81" i="33"/>
  <c r="AQ57" i="33"/>
  <c r="F49" i="33"/>
  <c r="E17" i="33"/>
  <c r="G26" i="33"/>
  <c r="E40" i="33"/>
  <c r="I50" i="33"/>
  <c r="J20" i="33"/>
  <c r="I31" i="33"/>
  <c r="F37" i="33"/>
  <c r="S37" i="33"/>
  <c r="AB58" i="33"/>
  <c r="P19" i="33"/>
  <c r="T38" i="33"/>
  <c r="O12" i="33"/>
  <c r="O51" i="33"/>
  <c r="U15" i="33"/>
  <c r="G36" i="33"/>
  <c r="AW56" i="33"/>
  <c r="AL21" i="33"/>
  <c r="V35" i="33"/>
  <c r="AR69" i="33"/>
  <c r="AF74" i="33"/>
  <c r="E53" i="33"/>
  <c r="AJ54" i="33"/>
  <c r="L26" i="33"/>
  <c r="L58" i="33"/>
  <c r="V164" i="51" s="1"/>
  <c r="K44" i="33"/>
  <c r="AA87" i="33"/>
  <c r="AC101" i="33"/>
  <c r="AK88" i="33"/>
  <c r="V49" i="33"/>
  <c r="AG37" i="33"/>
  <c r="AW66" i="33"/>
  <c r="N18" i="33"/>
  <c r="N31" i="33"/>
  <c r="AJ67" i="33"/>
  <c r="AH50" i="33"/>
  <c r="AC77" i="33"/>
  <c r="AB72" i="33"/>
  <c r="AC57" i="33"/>
  <c r="N35" i="33"/>
  <c r="P35" i="33"/>
  <c r="AZ82" i="33"/>
  <c r="J38" i="33"/>
  <c r="AC108" i="33"/>
  <c r="J49" i="33"/>
  <c r="AV62" i="33"/>
  <c r="T54" i="33"/>
  <c r="AA95" i="33"/>
  <c r="AB78" i="33"/>
  <c r="AN101" i="33"/>
  <c r="AU94" i="33"/>
  <c r="Z40" i="33"/>
  <c r="AE107" i="33"/>
  <c r="AM65" i="33"/>
  <c r="AC51" i="33"/>
  <c r="AO65" i="33"/>
  <c r="AS92" i="33"/>
  <c r="AB85" i="33"/>
  <c r="AR68" i="33"/>
  <c r="AV15" i="33"/>
  <c r="N15" i="33"/>
  <c r="E49" i="33"/>
  <c r="I58" i="33"/>
  <c r="F40" i="33"/>
  <c r="J50" i="33"/>
  <c r="K31" i="33"/>
  <c r="G37" i="33"/>
  <c r="AI53" i="33"/>
  <c r="AY48" i="33"/>
  <c r="S12" i="33"/>
  <c r="W53" i="33"/>
  <c r="S20" i="33"/>
  <c r="U48" i="33"/>
  <c r="AR98" i="33"/>
  <c r="M46" i="33"/>
  <c r="AL48" i="33"/>
  <c r="AF62" i="33"/>
  <c r="AY79" i="33"/>
  <c r="AX29" i="33"/>
  <c r="AH36" i="33"/>
  <c r="AD48" i="33"/>
  <c r="AD40" i="33"/>
  <c r="AL25" i="33"/>
  <c r="AK69" i="33"/>
  <c r="W87" i="33"/>
  <c r="AI73" i="33"/>
  <c r="AG88" i="33"/>
  <c r="AT11" i="33"/>
  <c r="U25" i="33"/>
  <c r="AK37" i="33"/>
  <c r="AO73" i="33"/>
  <c r="AK49" i="33"/>
  <c r="AD49" i="33"/>
  <c r="AI90" i="33"/>
  <c r="AN71" i="33"/>
  <c r="AA110" i="33"/>
  <c r="AG100" i="33"/>
  <c r="K49" i="33"/>
  <c r="F13" i="33"/>
  <c r="AV83" i="33"/>
  <c r="AC74" i="33"/>
  <c r="AM69" i="33"/>
  <c r="AK68" i="33"/>
  <c r="AU57" i="33"/>
  <c r="M47" i="33"/>
  <c r="V153" i="51" s="1"/>
  <c r="I20" i="33"/>
  <c r="AI94" i="33"/>
  <c r="AO75" i="33"/>
  <c r="AL54" i="33"/>
  <c r="AZ71" i="33"/>
  <c r="AJ100" i="33"/>
  <c r="AQ103" i="33"/>
  <c r="AG83" i="33"/>
  <c r="AA78" i="33"/>
  <c r="AR81" i="33"/>
  <c r="J58" i="33"/>
  <c r="K29" i="33"/>
  <c r="K50" i="33"/>
  <c r="K32" i="33"/>
  <c r="E37" i="33"/>
  <c r="I42" i="33"/>
  <c r="Q22" i="33"/>
  <c r="O10" i="33"/>
  <c r="O19" i="33"/>
  <c r="AB37" i="33"/>
  <c r="Q19" i="33"/>
  <c r="Q29" i="33"/>
  <c r="AH32" i="33"/>
  <c r="AH20" i="33"/>
  <c r="L46" i="33"/>
  <c r="AP48" i="33"/>
  <c r="AJ20" i="33"/>
  <c r="AT12" i="33"/>
  <c r="AE68" i="33"/>
  <c r="AY83" i="33"/>
  <c r="AH48" i="33"/>
  <c r="V47" i="33"/>
  <c r="AT37" i="33"/>
  <c r="AP25" i="33"/>
  <c r="AT56" i="33"/>
  <c r="AH27" i="33"/>
  <c r="M29" i="33"/>
  <c r="V50" i="33"/>
  <c r="AH54" i="33"/>
  <c r="S25" i="33"/>
  <c r="AO32" i="33"/>
  <c r="AS73" i="33"/>
  <c r="AL34" i="33"/>
  <c r="V85" i="51" s="1"/>
  <c r="AR74" i="33"/>
  <c r="AO98" i="33"/>
  <c r="BA63" i="33"/>
  <c r="AI82" i="33"/>
  <c r="O17" i="33"/>
  <c r="AB74" i="33"/>
  <c r="AS99" i="33"/>
  <c r="N51" i="33"/>
  <c r="S28" i="33"/>
  <c r="AS87" i="33"/>
  <c r="AJ93" i="33"/>
  <c r="G19" i="33"/>
  <c r="AB75" i="33"/>
  <c r="AO68" i="33"/>
  <c r="AW62" i="33"/>
  <c r="AM78" i="33"/>
  <c r="AB104" i="33"/>
  <c r="AV111" i="33"/>
  <c r="AR86" i="33"/>
  <c r="T11" i="33"/>
  <c r="AR76" i="33"/>
  <c r="J34" i="33"/>
  <c r="AD43" i="33"/>
  <c r="AS76" i="33"/>
  <c r="AP57" i="33"/>
  <c r="V108" i="51" s="1"/>
  <c r="J11" i="33"/>
  <c r="K58" i="33"/>
  <c r="F32" i="33"/>
  <c r="S49" i="33"/>
  <c r="AK55" i="33"/>
  <c r="S19" i="33"/>
  <c r="U23" i="33"/>
  <c r="AY53" i="33"/>
  <c r="AC55" i="33"/>
  <c r="P57" i="33"/>
  <c r="U19" i="33"/>
  <c r="U18" i="33"/>
  <c r="AY109" i="33"/>
  <c r="AA108" i="33"/>
  <c r="L19" i="33"/>
  <c r="AJ65" i="33"/>
  <c r="AQ105" i="33"/>
  <c r="AH40" i="33"/>
  <c r="AD27" i="33"/>
  <c r="L29" i="33"/>
  <c r="Z50" i="33"/>
  <c r="J12" i="33"/>
  <c r="AP52" i="33"/>
  <c r="AX11" i="33"/>
  <c r="AE77" i="33"/>
  <c r="N25" i="33"/>
  <c r="AK62" i="33"/>
  <c r="AS32" i="33"/>
  <c r="X95" i="33"/>
  <c r="N28" i="33"/>
  <c r="AQ80" i="33"/>
  <c r="AQ104" i="33"/>
  <c r="V39" i="33"/>
  <c r="K90" i="51" s="1"/>
  <c r="AW74" i="33"/>
  <c r="AK50" i="33"/>
  <c r="W55" i="33"/>
  <c r="AU23" i="33"/>
  <c r="N17" i="33"/>
  <c r="AQ79" i="33"/>
  <c r="R52" i="33"/>
  <c r="AF109" i="33"/>
  <c r="R45" i="33"/>
  <c r="AA91" i="33"/>
  <c r="AQ52" i="33"/>
  <c r="AV100" i="33"/>
  <c r="AI84" i="33"/>
  <c r="L12" i="33"/>
  <c r="AB90" i="33"/>
  <c r="V51" i="33"/>
  <c r="AI86" i="33"/>
  <c r="AV94" i="33"/>
  <c r="K11" i="33"/>
  <c r="E32" i="33"/>
  <c r="J51" i="33"/>
  <c r="F25" i="33"/>
  <c r="J35" i="33"/>
  <c r="AB54" i="33"/>
  <c r="AW16" i="33"/>
  <c r="T25" i="33"/>
  <c r="U45" i="33"/>
  <c r="AW53" i="33"/>
  <c r="AC34" i="33"/>
  <c r="AA9" i="33"/>
  <c r="U41" i="33"/>
  <c r="I10" i="33"/>
  <c r="AE49" i="33"/>
  <c r="U52" i="33"/>
  <c r="AR110" i="33"/>
  <c r="G28" i="33"/>
  <c r="AJ82" i="33"/>
  <c r="U21" i="33"/>
  <c r="AX56" i="33"/>
  <c r="E48" i="33"/>
  <c r="AP58" i="33"/>
  <c r="K12" i="33"/>
  <c r="AQ92" i="33"/>
  <c r="AI77" i="33"/>
  <c r="R25" i="33"/>
  <c r="AB95" i="33"/>
  <c r="AC47" i="33"/>
  <c r="AT52" i="33"/>
  <c r="AS63" i="33"/>
  <c r="AI96" i="33"/>
  <c r="AO80" i="33"/>
  <c r="AY105" i="33"/>
  <c r="R15" i="33"/>
  <c r="AR99" i="33"/>
  <c r="AK98" i="33"/>
  <c r="AC98" i="33"/>
  <c r="AU15" i="33"/>
  <c r="T45" i="33"/>
  <c r="S54" i="33"/>
  <c r="AG107" i="33"/>
  <c r="AV57" i="33"/>
  <c r="AV89" i="33"/>
  <c r="AG20" i="33"/>
  <c r="V40" i="33"/>
  <c r="M12" i="33"/>
  <c r="N38" i="33"/>
  <c r="AA51" i="33"/>
  <c r="AJ98" i="33"/>
  <c r="J32" i="33"/>
  <c r="AC90" i="33"/>
  <c r="K19" i="33"/>
  <c r="E11" i="33"/>
  <c r="I11" i="33"/>
  <c r="K10" i="33"/>
  <c r="G13" i="33"/>
  <c r="S50" i="33"/>
  <c r="AU55" i="33"/>
  <c r="X53" i="33"/>
  <c r="T36" i="33"/>
  <c r="AM54" i="33"/>
  <c r="S46" i="33"/>
  <c r="U38" i="33"/>
  <c r="T46" i="33"/>
  <c r="T47" i="33"/>
  <c r="O18" i="33"/>
  <c r="T53" i="33"/>
  <c r="W108" i="33"/>
  <c r="AM105" i="33"/>
  <c r="U44" i="33"/>
  <c r="F28" i="33"/>
  <c r="AB83" i="33"/>
  <c r="L30" i="33"/>
  <c r="AM92" i="33"/>
  <c r="AS38" i="33"/>
  <c r="AH49" i="33"/>
  <c r="J42" i="33"/>
  <c r="U26" i="33"/>
  <c r="AZ109" i="33"/>
  <c r="Q35" i="33"/>
  <c r="AQ98" i="33"/>
  <c r="AW108" i="33"/>
  <c r="U28" i="33"/>
  <c r="AC73" i="33"/>
  <c r="K20" i="33"/>
  <c r="I55" i="33"/>
  <c r="K51" i="33"/>
  <c r="M13" i="33"/>
  <c r="O11" i="33"/>
  <c r="AI64" i="33"/>
  <c r="AZ95" i="33"/>
  <c r="AW81" i="33"/>
  <c r="AA98" i="33"/>
  <c r="I19" i="33"/>
  <c r="J46" i="33"/>
  <c r="G11" i="33"/>
  <c r="F35" i="33"/>
  <c r="G24" i="33"/>
  <c r="AI55" i="33"/>
  <c r="AG52" i="33"/>
  <c r="U22" i="33"/>
  <c r="P34" i="33"/>
  <c r="AC52" i="33"/>
  <c r="AE54" i="33"/>
  <c r="Q16" i="33"/>
  <c r="Y37" i="33"/>
  <c r="U54" i="33"/>
  <c r="O21" i="33"/>
  <c r="AC37" i="33"/>
  <c r="Q40" i="33"/>
  <c r="U10" i="33"/>
  <c r="BA54" i="33"/>
  <c r="AA34" i="33"/>
  <c r="T30" i="33"/>
  <c r="P43" i="33"/>
  <c r="AN103" i="33"/>
  <c r="M19" i="33"/>
  <c r="AX37" i="33"/>
  <c r="AJ43" i="33"/>
  <c r="S30" i="33"/>
  <c r="T48" i="33"/>
  <c r="AR107" i="33"/>
  <c r="AX12" i="33"/>
  <c r="T21" i="33"/>
  <c r="S26" i="33"/>
  <c r="AX36" i="33"/>
  <c r="AX47" i="33"/>
  <c r="AU96" i="33"/>
  <c r="I33" i="33"/>
  <c r="AN52" i="33"/>
  <c r="AW55" i="33"/>
  <c r="AV54" i="33"/>
  <c r="AI52" i="33"/>
  <c r="AQ55" i="33"/>
  <c r="AC53" i="33"/>
  <c r="AB34" i="33"/>
  <c r="S27" i="33"/>
  <c r="U32" i="33"/>
  <c r="T22" i="33"/>
  <c r="T40" i="33"/>
  <c r="S39" i="33"/>
  <c r="O53" i="33"/>
  <c r="O56" i="33"/>
  <c r="U47" i="33"/>
  <c r="S13" i="33"/>
  <c r="T44" i="33"/>
  <c r="P33" i="33"/>
  <c r="O48" i="33"/>
  <c r="U24" i="33"/>
  <c r="AJ79" i="33"/>
  <c r="W80" i="33"/>
  <c r="AD32" i="33"/>
  <c r="AH47" i="33"/>
  <c r="AZ90" i="33"/>
  <c r="AH45" i="33"/>
  <c r="AU82" i="33"/>
  <c r="E28" i="33"/>
  <c r="AU64" i="33"/>
  <c r="AT45" i="33"/>
  <c r="AK54" i="33"/>
  <c r="F48" i="33"/>
  <c r="M30" i="33"/>
  <c r="T18" i="33"/>
  <c r="AZ75" i="33"/>
  <c r="AJ96" i="33"/>
  <c r="K35" i="33"/>
  <c r="AB69" i="33"/>
  <c r="R18" i="33"/>
  <c r="W30" i="33"/>
  <c r="AR83" i="33"/>
  <c r="R28" i="33"/>
  <c r="AV27" i="33"/>
  <c r="AC67" i="33"/>
  <c r="AQ93" i="33"/>
  <c r="R54" i="33"/>
  <c r="AW90" i="33"/>
  <c r="BA57" i="33"/>
  <c r="AR92" i="33"/>
  <c r="AG72" i="33"/>
  <c r="AQ94" i="33"/>
  <c r="L13" i="33"/>
  <c r="AA106" i="33"/>
  <c r="Z51" i="33"/>
  <c r="J17" i="33"/>
  <c r="AD52" i="33"/>
  <c r="AG81" i="33"/>
  <c r="G25" i="33"/>
  <c r="AK97" i="33"/>
  <c r="AB68" i="33"/>
  <c r="J19" i="33"/>
  <c r="I46" i="33"/>
  <c r="G35" i="33"/>
  <c r="E12" i="33"/>
  <c r="W31" i="49"/>
  <c r="AJ411" i="49"/>
  <c r="BT11" i="49"/>
  <c r="BV11" i="49"/>
  <c r="X201" i="49"/>
  <c r="AB231" i="49"/>
  <c r="AJ391" i="49"/>
  <c r="V371" i="49"/>
  <c r="AI321" i="49"/>
  <c r="V71" i="49"/>
  <c r="V351" i="49"/>
  <c r="BG441" i="49"/>
  <c r="AV461" i="49"/>
  <c r="W441" i="49"/>
  <c r="V271" i="49"/>
  <c r="W91" i="49"/>
  <c r="AJ311" i="49"/>
  <c r="AH391" i="49"/>
  <c r="AA71" i="49"/>
  <c r="BY441" i="49"/>
  <c r="V441" i="49"/>
  <c r="V171" i="49"/>
  <c r="W461" i="49"/>
  <c r="AJ491" i="49"/>
  <c r="AV121" i="49"/>
  <c r="V201" i="49"/>
  <c r="V156" i="51"/>
  <c r="W131" i="49"/>
  <c r="V181" i="49"/>
  <c r="V461" i="49"/>
  <c r="W371" i="49"/>
  <c r="W431" i="49"/>
  <c r="AH491" i="49"/>
  <c r="AZ411" i="49"/>
  <c r="BK261" i="49"/>
  <c r="BG261" i="49"/>
  <c r="Z91" i="49"/>
  <c r="Z101" i="49"/>
  <c r="X131" i="49"/>
  <c r="BI441" i="49"/>
  <c r="AI311" i="49"/>
  <c r="BU11" i="49"/>
  <c r="V131" i="51"/>
  <c r="BI261" i="49"/>
  <c r="V130" i="51"/>
  <c r="AU151" i="49"/>
  <c r="AY151" i="49"/>
  <c r="AM401" i="49"/>
  <c r="AI401" i="49"/>
  <c r="BZ281" i="49"/>
  <c r="BV281" i="49"/>
  <c r="AY51" i="49"/>
  <c r="AU51" i="49"/>
  <c r="AI161" i="49"/>
  <c r="AM161" i="49"/>
  <c r="AM411" i="49"/>
  <c r="AI411" i="49"/>
  <c r="BA281" i="49"/>
  <c r="AW281" i="49"/>
  <c r="BM321" i="49"/>
  <c r="BI321" i="49"/>
  <c r="AZ151" i="49"/>
  <c r="AV151" i="49"/>
  <c r="BA141" i="49"/>
  <c r="AW141" i="49"/>
  <c r="BL311" i="49"/>
  <c r="BH311" i="49"/>
  <c r="BX221" i="49"/>
  <c r="BT221" i="49"/>
  <c r="BZ291" i="49"/>
  <c r="BV291" i="49"/>
  <c r="AY321" i="49"/>
  <c r="AU321" i="49"/>
  <c r="BX391" i="49"/>
  <c r="BT391" i="49"/>
  <c r="BZ391" i="49"/>
  <c r="BV391" i="49"/>
  <c r="AM271" i="49"/>
  <c r="AI271" i="49"/>
  <c r="BA41" i="49"/>
  <c r="AW41" i="49"/>
  <c r="BA231" i="49"/>
  <c r="AW231" i="49"/>
  <c r="BK291" i="49"/>
  <c r="BG291" i="49"/>
  <c r="BY281" i="49"/>
  <c r="BU281" i="49"/>
  <c r="AL411" i="49"/>
  <c r="AH411" i="49"/>
  <c r="W101" i="49"/>
  <c r="AI111" i="49"/>
  <c r="AM111" i="49"/>
  <c r="BM371" i="49"/>
  <c r="AJ161" i="49"/>
  <c r="AN161" i="49"/>
  <c r="AY261" i="49"/>
  <c r="AU261" i="49"/>
  <c r="AV281" i="49"/>
  <c r="AZ281" i="49"/>
  <c r="BK111" i="49"/>
  <c r="BG111" i="49"/>
  <c r="AY41" i="49"/>
  <c r="AU41" i="49"/>
  <c r="AH401" i="49"/>
  <c r="AL401" i="49"/>
  <c r="AZ51" i="49"/>
  <c r="AV51" i="49"/>
  <c r="AZ231" i="49"/>
  <c r="AV231" i="49"/>
  <c r="BX41" i="49"/>
  <c r="BT41" i="49"/>
  <c r="BY481" i="49"/>
  <c r="BU481" i="49"/>
  <c r="BA391" i="49"/>
  <c r="AW391" i="49"/>
  <c r="BG311" i="49"/>
  <c r="BK311" i="49"/>
  <c r="AZ161" i="49"/>
  <c r="AV161" i="49"/>
  <c r="BX281" i="49"/>
  <c r="BT281" i="49"/>
  <c r="BK221" i="49"/>
  <c r="BG221" i="49"/>
  <c r="AZ141" i="49"/>
  <c r="AV141" i="49"/>
  <c r="AN401" i="49"/>
  <c r="AJ401" i="49"/>
  <c r="AY231" i="49"/>
  <c r="AU231" i="49"/>
  <c r="AN31" i="49"/>
  <c r="AJ31" i="49"/>
  <c r="BL221" i="49"/>
  <c r="BH221" i="49"/>
  <c r="BK371" i="49"/>
  <c r="BG371" i="49"/>
  <c r="BH401" i="49"/>
  <c r="BL401" i="49"/>
  <c r="AW261" i="49"/>
  <c r="BA261" i="49"/>
  <c r="AW401" i="49"/>
  <c r="BA401" i="49"/>
  <c r="BL171" i="49"/>
  <c r="BH171" i="49"/>
  <c r="BA191" i="49"/>
  <c r="AW191" i="49"/>
  <c r="BI291" i="49"/>
  <c r="BM291" i="49"/>
  <c r="AM151" i="49"/>
  <c r="AZ391" i="49"/>
  <c r="AV391" i="49"/>
  <c r="AW461" i="49"/>
  <c r="AL271" i="49"/>
  <c r="BI111" i="49"/>
  <c r="BM111" i="49"/>
  <c r="BA51" i="49"/>
  <c r="AW51" i="49"/>
  <c r="BY391" i="49"/>
  <c r="BU391" i="49"/>
  <c r="AU121" i="49"/>
  <c r="W231" i="49"/>
  <c r="BL131" i="49"/>
  <c r="BH131" i="49"/>
  <c r="AN271" i="49"/>
  <c r="AJ271" i="49"/>
  <c r="AZ261" i="49"/>
  <c r="AV261" i="49"/>
  <c r="AY281" i="49"/>
  <c r="AU281" i="49"/>
  <c r="AY401" i="49"/>
  <c r="AU401" i="49"/>
  <c r="AV41" i="49"/>
  <c r="AZ41" i="49"/>
  <c r="BI171" i="49"/>
  <c r="BM171" i="49"/>
  <c r="AZ191" i="49"/>
  <c r="AV191" i="49"/>
  <c r="AN421" i="49"/>
  <c r="AJ421" i="49"/>
  <c r="BZ31" i="49"/>
  <c r="BV31" i="49"/>
  <c r="AL151" i="49"/>
  <c r="AH151" i="49"/>
  <c r="AL31" i="49"/>
  <c r="AH31" i="49"/>
  <c r="BT371" i="49"/>
  <c r="BX371" i="49"/>
  <c r="BV371" i="49"/>
  <c r="BZ371" i="49"/>
  <c r="BI131" i="49"/>
  <c r="BM131" i="49"/>
  <c r="BA371" i="49"/>
  <c r="AW371" i="49"/>
  <c r="AI71" i="49"/>
  <c r="BT291" i="49"/>
  <c r="BX291" i="49"/>
  <c r="AY191" i="49"/>
  <c r="AU191" i="49"/>
  <c r="AL421" i="49"/>
  <c r="AH421" i="49"/>
  <c r="AN151" i="49"/>
  <c r="AJ151" i="49"/>
  <c r="AM31" i="49"/>
  <c r="AI31" i="49"/>
  <c r="AY141" i="49"/>
  <c r="AU141" i="49"/>
  <c r="BY221" i="49"/>
  <c r="BU221" i="49"/>
  <c r="BI501" i="49"/>
  <c r="BM501" i="49"/>
  <c r="AZ331" i="49"/>
  <c r="BK131" i="49"/>
  <c r="BG131" i="49"/>
  <c r="AY161" i="49"/>
  <c r="AU161" i="49"/>
  <c r="AW241" i="49"/>
  <c r="BA241" i="49"/>
  <c r="AY371" i="49"/>
  <c r="AU371" i="49"/>
  <c r="BM401" i="49"/>
  <c r="BI401" i="49"/>
  <c r="AZ321" i="49"/>
  <c r="AV321" i="49"/>
  <c r="BG501" i="49"/>
  <c r="BK501" i="49"/>
  <c r="BY31" i="49"/>
  <c r="BU31" i="49"/>
  <c r="BM311" i="49"/>
  <c r="BI311" i="49"/>
  <c r="BA331" i="49"/>
  <c r="AW331" i="49"/>
  <c r="BH321" i="49"/>
  <c r="BL321" i="49"/>
  <c r="BU371" i="49"/>
  <c r="BY371" i="49"/>
  <c r="AZ241" i="49"/>
  <c r="AV241" i="49"/>
  <c r="AV371" i="49"/>
  <c r="AZ371" i="49"/>
  <c r="BK401" i="49"/>
  <c r="BG401" i="49"/>
  <c r="BV41" i="49"/>
  <c r="BZ41" i="49"/>
  <c r="AN71" i="49"/>
  <c r="AJ71" i="49"/>
  <c r="AV401" i="49"/>
  <c r="AZ401" i="49"/>
  <c r="BZ221" i="49"/>
  <c r="BV221" i="49"/>
  <c r="BY291" i="49"/>
  <c r="BU291" i="49"/>
  <c r="BK171" i="49"/>
  <c r="BG171" i="49"/>
  <c r="BX481" i="49"/>
  <c r="BT481" i="49"/>
  <c r="BL501" i="49"/>
  <c r="BH501" i="49"/>
  <c r="BH111" i="49"/>
  <c r="BL111" i="49"/>
  <c r="BZ181" i="49"/>
  <c r="AL161" i="49"/>
  <c r="AH161" i="49"/>
  <c r="AY241" i="49"/>
  <c r="AU241" i="49"/>
  <c r="BK321" i="49"/>
  <c r="BG321" i="49"/>
  <c r="BU41" i="49"/>
  <c r="BY41" i="49"/>
  <c r="BA321" i="49"/>
  <c r="AW321" i="49"/>
  <c r="AM421" i="49"/>
  <c r="AI421" i="49"/>
  <c r="BX31" i="49"/>
  <c r="BT31" i="49"/>
  <c r="L59" i="39"/>
  <c r="BA381" i="49" l="1"/>
  <c r="AK46" i="33" s="1"/>
  <c r="BU311" i="49"/>
  <c r="AV39" i="33" s="1"/>
  <c r="BH291" i="49"/>
  <c r="AI241" i="49"/>
  <c r="X32" i="33" s="1"/>
  <c r="K65" i="51"/>
  <c r="BZ211" i="49"/>
  <c r="AW151" i="49"/>
  <c r="AJ181" i="49"/>
  <c r="Y26" i="33" s="1"/>
  <c r="AI181" i="49"/>
  <c r="X26" i="33" s="1"/>
  <c r="BU241" i="49"/>
  <c r="AV32" i="33" s="1"/>
  <c r="AJ91" i="49"/>
  <c r="Y17" i="33" s="1"/>
  <c r="AU471" i="49"/>
  <c r="AE55" i="33" s="1"/>
  <c r="AY431" i="49"/>
  <c r="AI51" i="33" s="1"/>
  <c r="BH371" i="49"/>
  <c r="BM151" i="49"/>
  <c r="AS23" i="33" s="1"/>
  <c r="BH471" i="49"/>
  <c r="AN55" i="33" s="1"/>
  <c r="AV471" i="49"/>
  <c r="AF55" i="33" s="1"/>
  <c r="AW501" i="49"/>
  <c r="AG58" i="33" s="1"/>
  <c r="AY331" i="49"/>
  <c r="AZ421" i="49"/>
  <c r="AJ50" i="33" s="1"/>
  <c r="AW421" i="49"/>
  <c r="BI231" i="49"/>
  <c r="AO31" i="33" s="1"/>
  <c r="AU171" i="49"/>
  <c r="AE25" i="33" s="1"/>
  <c r="BH151" i="49"/>
  <c r="AN23" i="33" s="1"/>
  <c r="AV181" i="49"/>
  <c r="AF26" i="33" s="1"/>
  <c r="AZ21" i="49"/>
  <c r="AJ10" i="33" s="1"/>
  <c r="AV21" i="49"/>
  <c r="AF10" i="33" s="1"/>
  <c r="BM121" i="49"/>
  <c r="AS20" i="33" s="1"/>
  <c r="BM271" i="49"/>
  <c r="AS35" i="33" s="1"/>
  <c r="BI271" i="49"/>
  <c r="AO35" i="33" s="1"/>
  <c r="BI221" i="49"/>
  <c r="AH461" i="49"/>
  <c r="W54" i="33" s="1"/>
  <c r="U220" i="51"/>
  <c r="V11" i="50" s="1"/>
  <c r="V12" i="50" s="1"/>
  <c r="BG231" i="49"/>
  <c r="AM31" i="33" s="1"/>
  <c r="AM371" i="49"/>
  <c r="AB45" i="33" s="1"/>
  <c r="AI371" i="49"/>
  <c r="X45" i="33" s="1"/>
  <c r="BG351" i="49"/>
  <c r="AM43" i="33" s="1"/>
  <c r="BK351" i="49"/>
  <c r="AQ43" i="33" s="1"/>
  <c r="AN481" i="49"/>
  <c r="AC56" i="33" s="1"/>
  <c r="AJ481" i="49"/>
  <c r="Y56" i="33" s="1"/>
  <c r="BK281" i="49"/>
  <c r="AQ36" i="33" s="1"/>
  <c r="BG281" i="49"/>
  <c r="AM36" i="33" s="1"/>
  <c r="BT121" i="49"/>
  <c r="AU20" i="33" s="1"/>
  <c r="BX121" i="49"/>
  <c r="AY20" i="33" s="1"/>
  <c r="AN121" i="49"/>
  <c r="AC20" i="33" s="1"/>
  <c r="AJ121" i="49"/>
  <c r="Y20" i="33" s="1"/>
  <c r="AL81" i="49"/>
  <c r="AA16" i="33" s="1"/>
  <c r="AH81" i="49"/>
  <c r="W16" i="33" s="1"/>
  <c r="BT361" i="49"/>
  <c r="AU44" i="33" s="1"/>
  <c r="BX361" i="49"/>
  <c r="AY44" i="33" s="1"/>
  <c r="AU391" i="49"/>
  <c r="BK411" i="49"/>
  <c r="AQ49" i="33" s="1"/>
  <c r="BG411" i="49"/>
  <c r="AM49" i="33" s="1"/>
  <c r="AN301" i="49"/>
  <c r="AC38" i="33" s="1"/>
  <c r="AJ301" i="49"/>
  <c r="Y38" i="33" s="1"/>
  <c r="BT211" i="49"/>
  <c r="AU29" i="33" s="1"/>
  <c r="AW161" i="49"/>
  <c r="BK121" i="49"/>
  <c r="AQ20" i="33" s="1"/>
  <c r="BV311" i="49"/>
  <c r="AW39" i="33" s="1"/>
  <c r="AJ441" i="49"/>
  <c r="Y52" i="33" s="1"/>
  <c r="J55" i="51"/>
  <c r="L11" i="50" s="1"/>
  <c r="L12" i="50" s="1"/>
  <c r="AJ371" i="49"/>
  <c r="Y45" i="33" s="1"/>
  <c r="AN371" i="49"/>
  <c r="AC45" i="33" s="1"/>
  <c r="V92" i="51"/>
  <c r="BM411" i="49"/>
  <c r="AS49" i="33" s="1"/>
  <c r="BI411" i="49"/>
  <c r="AO49" i="33" s="1"/>
  <c r="AH301" i="49"/>
  <c r="W38" i="33" s="1"/>
  <c r="AL301" i="49"/>
  <c r="AA38" i="33" s="1"/>
  <c r="BL451" i="49"/>
  <c r="AR53" i="33" s="1"/>
  <c r="BH451" i="49"/>
  <c r="AN53" i="33" s="1"/>
  <c r="AL191" i="49"/>
  <c r="AA27" i="33" s="1"/>
  <c r="AH191" i="49"/>
  <c r="W27" i="33" s="1"/>
  <c r="AN81" i="49"/>
  <c r="AC16" i="33" s="1"/>
  <c r="AJ81" i="49"/>
  <c r="Y16" i="33" s="1"/>
  <c r="BX341" i="49"/>
  <c r="AY42" i="33" s="1"/>
  <c r="BT341" i="49"/>
  <c r="AU42" i="33" s="1"/>
  <c r="AH241" i="49"/>
  <c r="W32" i="33" s="1"/>
  <c r="AL241" i="49"/>
  <c r="AA32" i="33" s="1"/>
  <c r="AM171" i="49"/>
  <c r="AB25" i="33" s="1"/>
  <c r="AI171" i="49"/>
  <c r="X25" i="33" s="1"/>
  <c r="AI491" i="49"/>
  <c r="X57" i="33" s="1"/>
  <c r="U55" i="51"/>
  <c r="M11" i="50" s="1"/>
  <c r="M13" i="50" s="1"/>
  <c r="BV351" i="49"/>
  <c r="AW43" i="33" s="1"/>
  <c r="BY321" i="49"/>
  <c r="AZ40" i="33" s="1"/>
  <c r="BU321" i="49"/>
  <c r="AV40" i="33" s="1"/>
  <c r="BL331" i="49"/>
  <c r="AR41" i="33" s="1"/>
  <c r="BH331" i="49"/>
  <c r="AN41" i="33" s="1"/>
  <c r="BK161" i="49"/>
  <c r="AQ24" i="33" s="1"/>
  <c r="BG161" i="49"/>
  <c r="AM24" i="33" s="1"/>
  <c r="BM351" i="49"/>
  <c r="AS43" i="33" s="1"/>
  <c r="BI351" i="49"/>
  <c r="AO43" i="33" s="1"/>
  <c r="AM481" i="49"/>
  <c r="AB56" i="33" s="1"/>
  <c r="AI481" i="49"/>
  <c r="X56" i="33" s="1"/>
  <c r="AJ321" i="49"/>
  <c r="Y40" i="33" s="1"/>
  <c r="AN321" i="49"/>
  <c r="AC40" i="33" s="1"/>
  <c r="AM301" i="49"/>
  <c r="AB38" i="33" s="1"/>
  <c r="AI301" i="49"/>
  <c r="X38" i="33" s="1"/>
  <c r="AN191" i="49"/>
  <c r="AC27" i="33" s="1"/>
  <c r="AJ191" i="49"/>
  <c r="Y27" i="33" s="1"/>
  <c r="K179" i="51"/>
  <c r="BL181" i="49"/>
  <c r="AR26" i="33" s="1"/>
  <c r="BH181" i="49"/>
  <c r="AN26" i="33" s="1"/>
  <c r="AL121" i="49"/>
  <c r="AA20" i="33" s="1"/>
  <c r="AH121" i="49"/>
  <c r="W20" i="33" s="1"/>
  <c r="BL351" i="49"/>
  <c r="AR43" i="33" s="1"/>
  <c r="BH351" i="49"/>
  <c r="AN43" i="33" s="1"/>
  <c r="AI81" i="49"/>
  <c r="X16" i="33" s="1"/>
  <c r="AM81" i="49"/>
  <c r="AB16" i="33" s="1"/>
  <c r="AM191" i="49"/>
  <c r="AB27" i="33" s="1"/>
  <c r="AI191" i="49"/>
  <c r="X27" i="33" s="1"/>
  <c r="BT181" i="49"/>
  <c r="K108" i="51"/>
  <c r="BH121" i="49"/>
  <c r="AN20" i="33" s="1"/>
  <c r="AV171" i="49"/>
  <c r="AF25" i="33" s="1"/>
  <c r="BZ241" i="49"/>
  <c r="BA32" i="33" s="1"/>
  <c r="BZ321" i="49"/>
  <c r="BA40" i="33" s="1"/>
  <c r="BV321" i="49"/>
  <c r="AW40" i="33" s="1"/>
  <c r="BM331" i="49"/>
  <c r="AS41" i="33" s="1"/>
  <c r="BI331" i="49"/>
  <c r="AO41" i="33" s="1"/>
  <c r="BL161" i="49"/>
  <c r="AR24" i="33" s="1"/>
  <c r="BH161" i="49"/>
  <c r="AN24" i="33" s="1"/>
  <c r="BA271" i="49"/>
  <c r="AK35" i="33" s="1"/>
  <c r="AW271" i="49"/>
  <c r="AG35" i="33" s="1"/>
  <c r="K72" i="51"/>
  <c r="BK191" i="49"/>
  <c r="AQ27" i="33" s="1"/>
  <c r="BG191" i="49"/>
  <c r="AM27" i="33" s="1"/>
  <c r="BM451" i="49"/>
  <c r="AS53" i="33" s="1"/>
  <c r="BI451" i="49"/>
  <c r="AO53" i="33" s="1"/>
  <c r="AH71" i="49"/>
  <c r="W15" i="33" s="1"/>
  <c r="AM331" i="49"/>
  <c r="AB41" i="33" s="1"/>
  <c r="AI331" i="49"/>
  <c r="X41" i="33" s="1"/>
  <c r="BK181" i="49"/>
  <c r="AQ26" i="33" s="1"/>
  <c r="BG181" i="49"/>
  <c r="AM26" i="33" s="1"/>
  <c r="BG451" i="49"/>
  <c r="AM53" i="33" s="1"/>
  <c r="BK451" i="49"/>
  <c r="AQ53" i="33" s="1"/>
  <c r="AH111" i="49"/>
  <c r="AJ111" i="49"/>
  <c r="BU211" i="49"/>
  <c r="BY181" i="49"/>
  <c r="BV121" i="49"/>
  <c r="AW20" i="33" s="1"/>
  <c r="BT311" i="49"/>
  <c r="AU39" i="33" s="1"/>
  <c r="BU121" i="49"/>
  <c r="AV20" i="33" s="1"/>
  <c r="BT351" i="49"/>
  <c r="AU43" i="33" s="1"/>
  <c r="BM81" i="49"/>
  <c r="AS16" i="33" s="1"/>
  <c r="AW111" i="49"/>
  <c r="AG19" i="33" s="1"/>
  <c r="BA111" i="49"/>
  <c r="AK19" i="33" s="1"/>
  <c r="BX321" i="49"/>
  <c r="AY40" i="33" s="1"/>
  <c r="BT321" i="49"/>
  <c r="AU40" i="33" s="1"/>
  <c r="BK331" i="49"/>
  <c r="AQ41" i="33" s="1"/>
  <c r="BG331" i="49"/>
  <c r="AM41" i="33" s="1"/>
  <c r="BM161" i="49"/>
  <c r="AS24" i="33" s="1"/>
  <c r="BI161" i="49"/>
  <c r="AO24" i="33" s="1"/>
  <c r="AY271" i="49"/>
  <c r="AI35" i="33" s="1"/>
  <c r="AU271" i="49"/>
  <c r="AE35" i="33" s="1"/>
  <c r="AU21" i="49"/>
  <c r="AE10" i="33" s="1"/>
  <c r="AY21" i="49"/>
  <c r="AI10" i="33" s="1"/>
  <c r="BZ361" i="49"/>
  <c r="BA44" i="33" s="1"/>
  <c r="BV361" i="49"/>
  <c r="AW44" i="33" s="1"/>
  <c r="BY341" i="49"/>
  <c r="AZ42" i="33" s="1"/>
  <c r="BU341" i="49"/>
  <c r="AV42" i="33" s="1"/>
  <c r="BK271" i="49"/>
  <c r="AQ35" i="33" s="1"/>
  <c r="BG271" i="49"/>
  <c r="AM35" i="33" s="1"/>
  <c r="BL71" i="49"/>
  <c r="AR15" i="33" s="1"/>
  <c r="BH71" i="49"/>
  <c r="AN15" i="33" s="1"/>
  <c r="BL411" i="49"/>
  <c r="AR49" i="33" s="1"/>
  <c r="BH411" i="49"/>
  <c r="AN49" i="33" s="1"/>
  <c r="K92" i="51"/>
  <c r="J220" i="51"/>
  <c r="U11" i="50" s="1"/>
  <c r="U12" i="50" s="1"/>
  <c r="AL481" i="49"/>
  <c r="AA56" i="33" s="1"/>
  <c r="AH481" i="49"/>
  <c r="W56" i="33" s="1"/>
  <c r="AW451" i="49"/>
  <c r="AG53" i="33" s="1"/>
  <c r="AN241" i="49"/>
  <c r="AC32" i="33" s="1"/>
  <c r="AV271" i="49"/>
  <c r="AF35" i="33" s="1"/>
  <c r="AZ271" i="49"/>
  <c r="AJ35" i="33" s="1"/>
  <c r="BL191" i="49"/>
  <c r="AR27" i="33" s="1"/>
  <c r="BH191" i="49"/>
  <c r="AN27" i="33" s="1"/>
  <c r="BY361" i="49"/>
  <c r="AZ44" i="33" s="1"/>
  <c r="BU361" i="49"/>
  <c r="AV44" i="33" s="1"/>
  <c r="BM71" i="49"/>
  <c r="AS15" i="33" s="1"/>
  <c r="BI71" i="49"/>
  <c r="AO15" i="33" s="1"/>
  <c r="AN331" i="49"/>
  <c r="AC41" i="33" s="1"/>
  <c r="AJ331" i="49"/>
  <c r="Y41" i="33" s="1"/>
  <c r="BL271" i="49"/>
  <c r="AR35" i="33" s="1"/>
  <c r="BH271" i="49"/>
  <c r="AN35" i="33" s="1"/>
  <c r="AH371" i="49"/>
  <c r="W45" i="33" s="1"/>
  <c r="AL371" i="49"/>
  <c r="AA45" i="33" s="1"/>
  <c r="BL261" i="49"/>
  <c r="AH321" i="49"/>
  <c r="W40" i="33" s="1"/>
  <c r="AJ251" i="49"/>
  <c r="Y33" i="33" s="1"/>
  <c r="AM121" i="49"/>
  <c r="AB20" i="33" s="1"/>
  <c r="AI121" i="49"/>
  <c r="X20" i="33" s="1"/>
  <c r="AZ111" i="49"/>
  <c r="AJ19" i="33" s="1"/>
  <c r="AV111" i="49"/>
  <c r="AF19" i="33" s="1"/>
  <c r="BM181" i="49"/>
  <c r="AS26" i="33" s="1"/>
  <c r="BI181" i="49"/>
  <c r="AO26" i="33" s="1"/>
  <c r="BM191" i="49"/>
  <c r="AS27" i="33" s="1"/>
  <c r="BI191" i="49"/>
  <c r="AO27" i="33" s="1"/>
  <c r="BA21" i="49"/>
  <c r="AK10" i="33" s="1"/>
  <c r="AW21" i="49"/>
  <c r="AG10" i="33" s="1"/>
  <c r="BZ341" i="49"/>
  <c r="BA42" i="33" s="1"/>
  <c r="BV341" i="49"/>
  <c r="AW42" i="33" s="1"/>
  <c r="BK71" i="49"/>
  <c r="AQ15" i="33" s="1"/>
  <c r="BG71" i="49"/>
  <c r="AM15" i="33" s="1"/>
  <c r="AL331" i="49"/>
  <c r="AA41" i="33" s="1"/>
  <c r="AH331" i="49"/>
  <c r="W41" i="33" s="1"/>
  <c r="BV101" i="49"/>
  <c r="AW18" i="33" s="1"/>
  <c r="BZ101" i="49"/>
  <c r="BA18" i="33" s="1"/>
  <c r="BX261" i="49"/>
  <c r="AY34" i="33" s="1"/>
  <c r="BT261" i="49"/>
  <c r="AU34" i="33" s="1"/>
  <c r="AN381" i="49"/>
  <c r="AC46" i="33" s="1"/>
  <c r="AJ381" i="49"/>
  <c r="Y46" i="33" s="1"/>
  <c r="AI61" i="49"/>
  <c r="X14" i="33" s="1"/>
  <c r="AM61" i="49"/>
  <c r="AB14" i="33" s="1"/>
  <c r="AL51" i="49"/>
  <c r="AA13" i="33" s="1"/>
  <c r="AH51" i="49"/>
  <c r="W13" i="33" s="1"/>
  <c r="AN231" i="49"/>
  <c r="AC31" i="33" s="1"/>
  <c r="AJ231" i="49"/>
  <c r="Y31" i="33" s="1"/>
  <c r="AI131" i="49"/>
  <c r="X21" i="33" s="1"/>
  <c r="AM131" i="49"/>
  <c r="AB21" i="33" s="1"/>
  <c r="AJ461" i="49"/>
  <c r="Y54" i="33" s="1"/>
  <c r="AN461" i="49"/>
  <c r="AC54" i="33" s="1"/>
  <c r="BA71" i="49"/>
  <c r="AK15" i="33" s="1"/>
  <c r="AW71" i="49"/>
  <c r="AG15" i="33" s="1"/>
  <c r="AZ61" i="49"/>
  <c r="AJ14" i="33" s="1"/>
  <c r="AV61" i="49"/>
  <c r="AF14" i="33" s="1"/>
  <c r="AY211" i="49"/>
  <c r="AI29" i="33" s="1"/>
  <c r="AU211" i="49"/>
  <c r="AE29" i="33" s="1"/>
  <c r="AN41" i="49"/>
  <c r="AC12" i="33" s="1"/>
  <c r="AJ41" i="49"/>
  <c r="Y12" i="33" s="1"/>
  <c r="BL91" i="49"/>
  <c r="AR17" i="33" s="1"/>
  <c r="BH91" i="49"/>
  <c r="AN17" i="33" s="1"/>
  <c r="BM11" i="49"/>
  <c r="AS9" i="33" s="1"/>
  <c r="BI11" i="49"/>
  <c r="AO9" i="33" s="1"/>
  <c r="AY81" i="49"/>
  <c r="AI16" i="33" s="1"/>
  <c r="AU81" i="49"/>
  <c r="AE16" i="33" s="1"/>
  <c r="AI281" i="49"/>
  <c r="X36" i="33" s="1"/>
  <c r="AM281" i="49"/>
  <c r="AB36" i="33" s="1"/>
  <c r="BK481" i="49"/>
  <c r="AQ56" i="33" s="1"/>
  <c r="BG481" i="49"/>
  <c r="AM56" i="33" s="1"/>
  <c r="AN141" i="49"/>
  <c r="AC22" i="33" s="1"/>
  <c r="AJ141" i="49"/>
  <c r="Y22" i="33" s="1"/>
  <c r="AZ301" i="49"/>
  <c r="AJ38" i="33" s="1"/>
  <c r="AV301" i="49"/>
  <c r="AF38" i="33" s="1"/>
  <c r="AJ21" i="49"/>
  <c r="Y10" i="33" s="1"/>
  <c r="AN21" i="49"/>
  <c r="AC10" i="33" s="1"/>
  <c r="BZ201" i="49"/>
  <c r="BA28" i="33" s="1"/>
  <c r="BV201" i="49"/>
  <c r="AW28" i="33" s="1"/>
  <c r="BL361" i="49"/>
  <c r="AR44" i="33" s="1"/>
  <c r="BH361" i="49"/>
  <c r="AN44" i="33" s="1"/>
  <c r="BL11" i="49"/>
  <c r="AR9" i="33" s="1"/>
  <c r="BH11" i="49"/>
  <c r="AN9" i="33" s="1"/>
  <c r="BT271" i="49"/>
  <c r="AU35" i="33" s="1"/>
  <c r="BX271" i="49"/>
  <c r="AY35" i="33" s="1"/>
  <c r="BG21" i="49"/>
  <c r="AM10" i="33" s="1"/>
  <c r="BK21" i="49"/>
  <c r="AQ10" i="33" s="1"/>
  <c r="AM141" i="49"/>
  <c r="AB22" i="33" s="1"/>
  <c r="AI141" i="49"/>
  <c r="X22" i="33" s="1"/>
  <c r="AM51" i="49"/>
  <c r="AB13" i="33" s="1"/>
  <c r="AI51" i="49"/>
  <c r="X13" i="33" s="1"/>
  <c r="AW301" i="49"/>
  <c r="AG38" i="33" s="1"/>
  <c r="BA301" i="49"/>
  <c r="AK38" i="33" s="1"/>
  <c r="AI201" i="49"/>
  <c r="X28" i="33" s="1"/>
  <c r="AM201" i="49"/>
  <c r="AB28" i="33" s="1"/>
  <c r="BL51" i="49"/>
  <c r="AR13" i="33" s="1"/>
  <c r="BH51" i="49"/>
  <c r="AN13" i="33" s="1"/>
  <c r="BI141" i="49"/>
  <c r="AO22" i="33" s="1"/>
  <c r="BM141" i="49"/>
  <c r="AS22" i="33" s="1"/>
  <c r="BT421" i="49"/>
  <c r="AU50" i="33" s="1"/>
  <c r="BX421" i="49"/>
  <c r="AY50" i="33" s="1"/>
  <c r="BM21" i="49"/>
  <c r="AS10" i="33" s="1"/>
  <c r="BI21" i="49"/>
  <c r="AO10" i="33" s="1"/>
  <c r="AY101" i="49"/>
  <c r="AI18" i="33" s="1"/>
  <c r="AU101" i="49"/>
  <c r="AE18" i="33" s="1"/>
  <c r="BI51" i="49"/>
  <c r="AO13" i="33" s="1"/>
  <c r="BM51" i="49"/>
  <c r="AS13" i="33" s="1"/>
  <c r="BM91" i="49"/>
  <c r="AS17" i="33" s="1"/>
  <c r="BI91" i="49"/>
  <c r="AO17" i="33" s="1"/>
  <c r="BY51" i="49"/>
  <c r="AZ13" i="33" s="1"/>
  <c r="BU51" i="49"/>
  <c r="AV13" i="33" s="1"/>
  <c r="BY111" i="49"/>
  <c r="AZ19" i="33" s="1"/>
  <c r="BU111" i="49"/>
  <c r="AV19" i="33" s="1"/>
  <c r="BY421" i="49"/>
  <c r="AZ50" i="33" s="1"/>
  <c r="BU421" i="49"/>
  <c r="AV50" i="33" s="1"/>
  <c r="BM211" i="49"/>
  <c r="AS29" i="33" s="1"/>
  <c r="BI211" i="49"/>
  <c r="AO29" i="33" s="1"/>
  <c r="BL21" i="49"/>
  <c r="AR10" i="33" s="1"/>
  <c r="BH21" i="49"/>
  <c r="AN10" i="33" s="1"/>
  <c r="AN211" i="49"/>
  <c r="AC29" i="33" s="1"/>
  <c r="AJ211" i="49"/>
  <c r="Y29" i="33" s="1"/>
  <c r="BU61" i="49"/>
  <c r="AV14" i="33" s="1"/>
  <c r="BY61" i="49"/>
  <c r="AZ14" i="33" s="1"/>
  <c r="BG421" i="49"/>
  <c r="AM50" i="33" s="1"/>
  <c r="BK421" i="49"/>
  <c r="AQ50" i="33" s="1"/>
  <c r="BK151" i="49"/>
  <c r="AQ23" i="33" s="1"/>
  <c r="BG151" i="49"/>
  <c r="AM23" i="33" s="1"/>
  <c r="BX51" i="49"/>
  <c r="AY13" i="33" s="1"/>
  <c r="BT51" i="49"/>
  <c r="AU13" i="33" s="1"/>
  <c r="BA311" i="49"/>
  <c r="AK39" i="33" s="1"/>
  <c r="AW311" i="49"/>
  <c r="AG39" i="33" s="1"/>
  <c r="BK11" i="49"/>
  <c r="AQ9" i="33" s="1"/>
  <c r="BG11" i="49"/>
  <c r="AM9" i="33" s="1"/>
  <c r="BL141" i="49"/>
  <c r="AR22" i="33" s="1"/>
  <c r="BH141" i="49"/>
  <c r="AN22" i="33" s="1"/>
  <c r="BV271" i="49"/>
  <c r="AW35" i="33" s="1"/>
  <c r="BZ271" i="49"/>
  <c r="BA35" i="33" s="1"/>
  <c r="BL211" i="49"/>
  <c r="AR29" i="33" s="1"/>
  <c r="BH211" i="49"/>
  <c r="AN29" i="33" s="1"/>
  <c r="BY251" i="49"/>
  <c r="AZ33" i="33" s="1"/>
  <c r="BU251" i="49"/>
  <c r="AV33" i="33" s="1"/>
  <c r="AI211" i="49"/>
  <c r="X29" i="33" s="1"/>
  <c r="AM211" i="49"/>
  <c r="AB29" i="33" s="1"/>
  <c r="BZ61" i="49"/>
  <c r="BA14" i="33" s="1"/>
  <c r="BV61" i="49"/>
  <c r="AW14" i="33" s="1"/>
  <c r="BA101" i="49"/>
  <c r="AK18" i="33" s="1"/>
  <c r="AW101" i="49"/>
  <c r="AG18" i="33" s="1"/>
  <c r="BA431" i="49"/>
  <c r="AK51" i="33" s="1"/>
  <c r="AW431" i="49"/>
  <c r="AG51" i="33" s="1"/>
  <c r="BL421" i="49"/>
  <c r="AR50" i="33" s="1"/>
  <c r="BH421" i="49"/>
  <c r="AN50" i="33" s="1"/>
  <c r="AY181" i="49"/>
  <c r="AI26" i="33" s="1"/>
  <c r="AU181" i="49"/>
  <c r="AE26" i="33" s="1"/>
  <c r="BK91" i="49"/>
  <c r="AQ17" i="33" s="1"/>
  <c r="BG91" i="49"/>
  <c r="AM17" i="33" s="1"/>
  <c r="AZ311" i="49"/>
  <c r="AJ39" i="33" s="1"/>
  <c r="AV311" i="49"/>
  <c r="AF39" i="33" s="1"/>
  <c r="BZ111" i="49"/>
  <c r="BA19" i="33" s="1"/>
  <c r="BV111" i="49"/>
  <c r="AW19" i="33" s="1"/>
  <c r="BX251" i="49"/>
  <c r="AY33" i="33" s="1"/>
  <c r="BT251" i="49"/>
  <c r="AU33" i="33" s="1"/>
  <c r="AL141" i="49"/>
  <c r="AA22" i="33" s="1"/>
  <c r="AH141" i="49"/>
  <c r="W22" i="33" s="1"/>
  <c r="BA11" i="49"/>
  <c r="AK9" i="33" s="1"/>
  <c r="AW11" i="49"/>
  <c r="AG9" i="33" s="1"/>
  <c r="BM421" i="49"/>
  <c r="AS50" i="33" s="1"/>
  <c r="BI421" i="49"/>
  <c r="AO50" i="33" s="1"/>
  <c r="AY421" i="49"/>
  <c r="AI50" i="33" s="1"/>
  <c r="AU421" i="49"/>
  <c r="AE50" i="33" s="1"/>
  <c r="BG141" i="49"/>
  <c r="AM22" i="33" s="1"/>
  <c r="BK141" i="49"/>
  <c r="AQ22" i="33" s="1"/>
  <c r="BY271" i="49"/>
  <c r="AZ35" i="33" s="1"/>
  <c r="BU271" i="49"/>
  <c r="AV35" i="33" s="1"/>
  <c r="BV421" i="49"/>
  <c r="AW50" i="33" s="1"/>
  <c r="BZ421" i="49"/>
  <c r="BA50" i="33" s="1"/>
  <c r="BK211" i="49"/>
  <c r="AQ29" i="33" s="1"/>
  <c r="BG211" i="49"/>
  <c r="AM29" i="33" s="1"/>
  <c r="AI381" i="49"/>
  <c r="X46" i="33" s="1"/>
  <c r="AM381" i="49"/>
  <c r="AB46" i="33" s="1"/>
  <c r="AL61" i="49"/>
  <c r="AA14" i="33" s="1"/>
  <c r="AH61" i="49"/>
  <c r="W14" i="33" s="1"/>
  <c r="AL211" i="49"/>
  <c r="AA29" i="33" s="1"/>
  <c r="AH211" i="49"/>
  <c r="W29" i="33" s="1"/>
  <c r="AY61" i="49"/>
  <c r="AI14" i="33" s="1"/>
  <c r="AU61" i="49"/>
  <c r="AE14" i="33" s="1"/>
  <c r="BG51" i="49"/>
  <c r="AM13" i="33" s="1"/>
  <c r="BK51" i="49"/>
  <c r="AQ13" i="33" s="1"/>
  <c r="AW211" i="49"/>
  <c r="AG29" i="33" s="1"/>
  <c r="BA211" i="49"/>
  <c r="AK29" i="33" s="1"/>
  <c r="AL41" i="49"/>
  <c r="AA12" i="33" s="1"/>
  <c r="AH41" i="49"/>
  <c r="W12" i="33" s="1"/>
  <c r="BZ51" i="49"/>
  <c r="BA13" i="33" s="1"/>
  <c r="BV51" i="49"/>
  <c r="AW13" i="33" s="1"/>
  <c r="AY311" i="49"/>
  <c r="AI39" i="33" s="1"/>
  <c r="AU311" i="49"/>
  <c r="AE39" i="33" s="1"/>
  <c r="AI251" i="49"/>
  <c r="X33" i="33" s="1"/>
  <c r="BU101" i="49"/>
  <c r="AV18" i="33" s="1"/>
  <c r="BY101" i="49"/>
  <c r="AZ18" i="33" s="1"/>
  <c r="AL281" i="49"/>
  <c r="AA36" i="33" s="1"/>
  <c r="AH281" i="49"/>
  <c r="W36" i="33" s="1"/>
  <c r="BX501" i="49"/>
  <c r="AY58" i="33" s="1"/>
  <c r="BT501" i="49"/>
  <c r="AU58" i="33" s="1"/>
  <c r="BM481" i="49"/>
  <c r="AS56" i="33" s="1"/>
  <c r="BI481" i="49"/>
  <c r="AO56" i="33" s="1"/>
  <c r="BZ251" i="49"/>
  <c r="BA33" i="33" s="1"/>
  <c r="BV251" i="49"/>
  <c r="AW33" i="33" s="1"/>
  <c r="AL381" i="49"/>
  <c r="AA46" i="33" s="1"/>
  <c r="AH381" i="49"/>
  <c r="W46" i="33" s="1"/>
  <c r="BX61" i="49"/>
  <c r="AY14" i="33" s="1"/>
  <c r="BT61" i="49"/>
  <c r="AU14" i="33" s="1"/>
  <c r="AZ101" i="49"/>
  <c r="AJ18" i="33" s="1"/>
  <c r="AV101" i="49"/>
  <c r="AF18" i="33" s="1"/>
  <c r="AV11" i="49"/>
  <c r="AF9" i="33" s="1"/>
  <c r="AZ11" i="49"/>
  <c r="AJ9" i="33" s="1"/>
  <c r="BT101" i="49"/>
  <c r="AU18" i="33" s="1"/>
  <c r="BX101" i="49"/>
  <c r="AY18" i="33" s="1"/>
  <c r="BA81" i="49"/>
  <c r="AK16" i="33" s="1"/>
  <c r="AW81" i="49"/>
  <c r="AG16" i="33" s="1"/>
  <c r="BT111" i="49"/>
  <c r="AU19" i="33" s="1"/>
  <c r="BX111" i="49"/>
  <c r="AY19" i="33" s="1"/>
  <c r="BH481" i="49"/>
  <c r="AN56" i="33" s="1"/>
  <c r="BL481" i="49"/>
  <c r="AR56" i="33" s="1"/>
  <c r="AN51" i="49"/>
  <c r="AC13" i="33" s="1"/>
  <c r="AJ51" i="49"/>
  <c r="Y13" i="33" s="1"/>
  <c r="AM231" i="49"/>
  <c r="AB31" i="33" s="1"/>
  <c r="AI231" i="49"/>
  <c r="X31" i="33" s="1"/>
  <c r="AY11" i="49"/>
  <c r="AI9" i="33" s="1"/>
  <c r="AU11" i="49"/>
  <c r="AE9" i="33" s="1"/>
  <c r="BU351" i="49"/>
  <c r="AV43" i="33" s="1"/>
  <c r="BY351" i="49"/>
  <c r="AZ43" i="33" s="1"/>
  <c r="AZ71" i="49"/>
  <c r="AJ15" i="33" s="1"/>
  <c r="AV71" i="49"/>
  <c r="AF15" i="33" s="1"/>
  <c r="BU201" i="49"/>
  <c r="AV28" i="33" s="1"/>
  <c r="BY201" i="49"/>
  <c r="AZ28" i="33" s="1"/>
  <c r="AF55" i="51"/>
  <c r="N11" i="50" s="1"/>
  <c r="N12" i="50" s="1"/>
  <c r="BV331" i="49"/>
  <c r="AW41" i="33" s="1"/>
  <c r="BG81" i="49"/>
  <c r="AM16" i="33" s="1"/>
  <c r="AZ81" i="49"/>
  <c r="AJ16" i="33" s="1"/>
  <c r="AV81" i="49"/>
  <c r="AF16" i="33" s="1"/>
  <c r="BY261" i="49"/>
  <c r="AZ34" i="33" s="1"/>
  <c r="BU261" i="49"/>
  <c r="AV34" i="33" s="1"/>
  <c r="AN281" i="49"/>
  <c r="AC36" i="33" s="1"/>
  <c r="AJ281" i="49"/>
  <c r="Y36" i="33" s="1"/>
  <c r="BZ501" i="49"/>
  <c r="BA58" i="33" s="1"/>
  <c r="BV501" i="49"/>
  <c r="AW58" i="33" s="1"/>
  <c r="K82" i="51"/>
  <c r="AL131" i="49"/>
  <c r="AA21" i="33" s="1"/>
  <c r="AH131" i="49"/>
  <c r="W21" i="33" s="1"/>
  <c r="BA61" i="49"/>
  <c r="AK14" i="33" s="1"/>
  <c r="AW61" i="49"/>
  <c r="AG14" i="33" s="1"/>
  <c r="AM21" i="49"/>
  <c r="AB10" i="33" s="1"/>
  <c r="AI21" i="49"/>
  <c r="X10" i="33" s="1"/>
  <c r="AZ211" i="49"/>
  <c r="AJ29" i="33" s="1"/>
  <c r="AV211" i="49"/>
  <c r="AF29" i="33" s="1"/>
  <c r="AM41" i="49"/>
  <c r="AB12" i="33" s="1"/>
  <c r="AI41" i="49"/>
  <c r="X12" i="33" s="1"/>
  <c r="BZ261" i="49"/>
  <c r="BA34" i="33" s="1"/>
  <c r="BV261" i="49"/>
  <c r="AW34" i="33" s="1"/>
  <c r="BY501" i="49"/>
  <c r="AZ58" i="33" s="1"/>
  <c r="BU501" i="49"/>
  <c r="AV58" i="33" s="1"/>
  <c r="AN61" i="49"/>
  <c r="AC14" i="33" s="1"/>
  <c r="AJ61" i="49"/>
  <c r="Y14" i="33" s="1"/>
  <c r="AL231" i="49"/>
  <c r="AA31" i="33" s="1"/>
  <c r="AH231" i="49"/>
  <c r="W31" i="33" s="1"/>
  <c r="AN131" i="49"/>
  <c r="AC21" i="33" s="1"/>
  <c r="AJ131" i="49"/>
  <c r="Y21" i="33" s="1"/>
  <c r="AY301" i="49"/>
  <c r="AI38" i="33" s="1"/>
  <c r="AU301" i="49"/>
  <c r="AE38" i="33" s="1"/>
  <c r="AY71" i="49"/>
  <c r="AI15" i="33" s="1"/>
  <c r="AU71" i="49"/>
  <c r="AE15" i="33" s="1"/>
  <c r="AL21" i="49"/>
  <c r="AA10" i="33" s="1"/>
  <c r="AH21" i="49"/>
  <c r="W10" i="33" s="1"/>
  <c r="BX201" i="49"/>
  <c r="AY28" i="33" s="1"/>
  <c r="BT201" i="49"/>
  <c r="AU28" i="33" s="1"/>
  <c r="AI441" i="49"/>
  <c r="X52" i="33" s="1"/>
  <c r="AM441" i="49"/>
  <c r="AB52" i="33" s="1"/>
  <c r="AF220" i="51"/>
  <c r="W11" i="50" s="1"/>
  <c r="W12" i="50" s="1"/>
  <c r="BL81" i="49"/>
  <c r="AR16" i="33" s="1"/>
  <c r="BH81" i="49"/>
  <c r="AN16" i="33" s="1"/>
  <c r="BV231" i="49"/>
  <c r="AW31" i="33" s="1"/>
  <c r="AM91" i="49"/>
  <c r="AB17" i="33" s="1"/>
  <c r="AI91" i="49"/>
  <c r="X17" i="33" s="1"/>
  <c r="AG55" i="51"/>
  <c r="AE110" i="51"/>
  <c r="T10" i="50" s="1"/>
  <c r="V13" i="50"/>
  <c r="N13" i="50"/>
  <c r="K60" i="51"/>
  <c r="T110" i="51"/>
  <c r="S10" i="50" s="1"/>
  <c r="V60" i="51"/>
  <c r="I165" i="51"/>
  <c r="P10" i="50" s="1"/>
  <c r="AE165" i="51"/>
  <c r="R10" i="50" s="1"/>
  <c r="V115" i="51"/>
  <c r="I110" i="51"/>
  <c r="Q10" i="50" s="1"/>
  <c r="L13" i="50"/>
  <c r="T165" i="51"/>
  <c r="O10" i="50" s="1"/>
  <c r="K74" i="51"/>
  <c r="K70" i="51"/>
  <c r="K66" i="51"/>
  <c r="V81" i="51"/>
  <c r="V76" i="51"/>
  <c r="V106" i="51"/>
  <c r="V96" i="51"/>
  <c r="K75" i="51"/>
  <c r="K86" i="51"/>
  <c r="K99" i="51"/>
  <c r="V88" i="51"/>
  <c r="V72" i="51"/>
  <c r="K91" i="51"/>
  <c r="V119" i="51"/>
  <c r="V70" i="51"/>
  <c r="V99" i="51"/>
  <c r="K100" i="51"/>
  <c r="K98" i="51"/>
  <c r="V105" i="51"/>
  <c r="V139" i="51"/>
  <c r="V135" i="51"/>
  <c r="V118" i="51"/>
  <c r="V125" i="51"/>
  <c r="K102" i="51"/>
  <c r="V90" i="51"/>
  <c r="V109" i="51"/>
  <c r="K101" i="51"/>
  <c r="K76" i="51"/>
  <c r="K62" i="51"/>
  <c r="V152" i="51"/>
  <c r="V136" i="51"/>
  <c r="AM40" i="33"/>
  <c r="P31" i="33"/>
  <c r="AB11" i="33"/>
  <c r="Y23" i="33"/>
  <c r="AJ24" i="33"/>
  <c r="AA15" i="33"/>
  <c r="Y48" i="33"/>
  <c r="AN48" i="33"/>
  <c r="AI32" i="33"/>
  <c r="AF41" i="33"/>
  <c r="AM45" i="33"/>
  <c r="AR39" i="33"/>
  <c r="AO39" i="33"/>
  <c r="AW29" i="33"/>
  <c r="AE41" i="33"/>
  <c r="AE13" i="33"/>
  <c r="AZ37" i="33"/>
  <c r="AA50" i="33"/>
  <c r="AO19" i="33"/>
  <c r="AA48" i="33"/>
  <c r="AI13" i="33"/>
  <c r="BA26" i="33"/>
  <c r="AJ32" i="33"/>
  <c r="AZ11" i="33"/>
  <c r="AI45" i="33"/>
  <c r="AZ30" i="33"/>
  <c r="AI27" i="33"/>
  <c r="AU45" i="33"/>
  <c r="AO25" i="33"/>
  <c r="AC35" i="33"/>
  <c r="AV26" i="33"/>
  <c r="AN25" i="33"/>
  <c r="AN30" i="33"/>
  <c r="AM30" i="33"/>
  <c r="AG47" i="33"/>
  <c r="AE12" i="33"/>
  <c r="AC24" i="33"/>
  <c r="AZ36" i="33"/>
  <c r="AY47" i="33"/>
  <c r="AJ23" i="33"/>
  <c r="BA36" i="33"/>
  <c r="P54" i="33"/>
  <c r="O43" i="33"/>
  <c r="Y49" i="33"/>
  <c r="AN58" i="33"/>
  <c r="AG54" i="33"/>
  <c r="X15" i="33"/>
  <c r="AM21" i="33"/>
  <c r="AY12" i="33"/>
  <c r="AQ21" i="33"/>
  <c r="AR45" i="33"/>
  <c r="AJ41" i="33"/>
  <c r="AC48" i="33"/>
  <c r="AQ25" i="33"/>
  <c r="AR37" i="33"/>
  <c r="AF22" i="33"/>
  <c r="X24" i="33"/>
  <c r="AO48" i="33"/>
  <c r="AS19" i="33"/>
  <c r="AJ13" i="33"/>
  <c r="AV9" i="33"/>
  <c r="AF45" i="33"/>
  <c r="AW45" i="33"/>
  <c r="W19" i="33"/>
  <c r="AU26" i="33"/>
  <c r="S18" i="33"/>
  <c r="AW9" i="33"/>
  <c r="BA30" i="33"/>
  <c r="AR19" i="33"/>
  <c r="AZ45" i="33"/>
  <c r="AQ58" i="33"/>
  <c r="AK32" i="33"/>
  <c r="AE22" i="33"/>
  <c r="AY37" i="33"/>
  <c r="W11" i="33"/>
  <c r="AJ12" i="33"/>
  <c r="AN21" i="33"/>
  <c r="W35" i="33"/>
  <c r="AR25" i="33"/>
  <c r="AR30" i="33"/>
  <c r="AQ30" i="33"/>
  <c r="AK47" i="33"/>
  <c r="AI12" i="33"/>
  <c r="Y24" i="33"/>
  <c r="AM37" i="33"/>
  <c r="AE40" i="33"/>
  <c r="AO40" i="33"/>
  <c r="X48" i="33"/>
  <c r="S17" i="33"/>
  <c r="O25" i="33"/>
  <c r="P52" i="33"/>
  <c r="O15" i="33"/>
  <c r="W23" i="33"/>
  <c r="AJ40" i="33"/>
  <c r="BA12" i="33"/>
  <c r="AI31" i="33"/>
  <c r="AW12" i="33"/>
  <c r="AR48" i="33"/>
  <c r="AM25" i="33"/>
  <c r="AF34" i="33"/>
  <c r="AI34" i="33"/>
  <c r="AK41" i="33"/>
  <c r="AK13" i="33"/>
  <c r="P18" i="33"/>
  <c r="Y39" i="33"/>
  <c r="W24" i="33"/>
  <c r="BA45" i="33"/>
  <c r="AQ45" i="33"/>
  <c r="AW47" i="33"/>
  <c r="O28" i="33"/>
  <c r="AS48" i="33"/>
  <c r="BA29" i="33"/>
  <c r="AQ39" i="33"/>
  <c r="BA47" i="33"/>
  <c r="AF20" i="33"/>
  <c r="AZ29" i="33"/>
  <c r="AZ12" i="33"/>
  <c r="AJ48" i="33"/>
  <c r="AV12" i="33"/>
  <c r="AN19" i="33"/>
  <c r="AF48" i="33"/>
  <c r="AV45" i="33"/>
  <c r="AM58" i="33"/>
  <c r="AG32" i="33"/>
  <c r="AI22" i="33"/>
  <c r="AU37" i="33"/>
  <c r="AA11" i="33"/>
  <c r="AF12" i="33"/>
  <c r="AR21" i="33"/>
  <c r="AA35" i="33"/>
  <c r="AK48" i="33"/>
  <c r="Y11" i="33"/>
  <c r="AU36" i="33"/>
  <c r="AV56" i="33"/>
  <c r="AM19" i="33"/>
  <c r="AO45" i="33"/>
  <c r="AQ37" i="33"/>
  <c r="AI40" i="33"/>
  <c r="AS40" i="33"/>
  <c r="AB48" i="33"/>
  <c r="AO34" i="33"/>
  <c r="AM34" i="33"/>
  <c r="X40" i="33"/>
  <c r="V103" i="51"/>
  <c r="AW52" i="33"/>
  <c r="AF40" i="33"/>
  <c r="AY36" i="33"/>
  <c r="AZ56" i="33"/>
  <c r="AQ19" i="33"/>
  <c r="AS45" i="33"/>
  <c r="AG31" i="33"/>
  <c r="AW37" i="33"/>
  <c r="AG36" i="33"/>
  <c r="AI23" i="33"/>
  <c r="AS34" i="33"/>
  <c r="AQ34" i="33"/>
  <c r="O26" i="33"/>
  <c r="Q43" i="33"/>
  <c r="Y15" i="33"/>
  <c r="AR58" i="33"/>
  <c r="AE20" i="33"/>
  <c r="AF47" i="33"/>
  <c r="AK34" i="33"/>
  <c r="AE31" i="33"/>
  <c r="AF24" i="33"/>
  <c r="AU12" i="33"/>
  <c r="AJ36" i="33"/>
  <c r="AB19" i="33"/>
  <c r="AK31" i="33"/>
  <c r="BA37" i="33"/>
  <c r="AK36" i="33"/>
  <c r="AE23" i="33"/>
  <c r="O52" i="33"/>
  <c r="AF54" i="33"/>
  <c r="AE24" i="33"/>
  <c r="AC15" i="33"/>
  <c r="AU56" i="33"/>
  <c r="AJ47" i="33"/>
  <c r="AG12" i="33"/>
  <c r="AU30" i="33"/>
  <c r="X49" i="33"/>
  <c r="AJ49" i="33"/>
  <c r="P21" i="33"/>
  <c r="AZ52" i="33"/>
  <c r="AM52" i="33"/>
  <c r="O45" i="33"/>
  <c r="AE48" i="33"/>
  <c r="AA23" i="33"/>
  <c r="AG45" i="33"/>
  <c r="X19" i="33"/>
  <c r="AK45" i="33"/>
  <c r="AE34" i="33"/>
  <c r="AS30" i="33"/>
  <c r="AK12" i="33"/>
  <c r="AY30" i="33"/>
  <c r="AB49" i="33"/>
  <c r="W57" i="33"/>
  <c r="T15" i="33"/>
  <c r="AG50" i="33"/>
  <c r="Y47" i="33"/>
  <c r="X11" i="33"/>
  <c r="AK23" i="33"/>
  <c r="AF36" i="33"/>
  <c r="AC23" i="33"/>
  <c r="AF31" i="33"/>
  <c r="AN37" i="33"/>
  <c r="AN45" i="33"/>
  <c r="X35" i="33"/>
  <c r="AN39" i="33"/>
  <c r="AB24" i="33"/>
  <c r="X39" i="33"/>
  <c r="P51" i="33"/>
  <c r="W47" i="33"/>
  <c r="U31" i="33"/>
  <c r="AG48" i="33"/>
  <c r="AI48" i="33"/>
  <c r="AW11" i="33"/>
  <c r="AY11" i="33"/>
  <c r="BA11" i="33"/>
  <c r="X50" i="33"/>
  <c r="AS21" i="33"/>
  <c r="AO30" i="33"/>
  <c r="AC50" i="33"/>
  <c r="AF13" i="33"/>
  <c r="AR34" i="33"/>
  <c r="AC11" i="33"/>
  <c r="AU11" i="33"/>
  <c r="AE36" i="33"/>
  <c r="AE47" i="33"/>
  <c r="AI36" i="33"/>
  <c r="AM48" i="33"/>
  <c r="AB23" i="33"/>
  <c r="AQ48" i="33"/>
  <c r="AJ34" i="33"/>
  <c r="AG24" i="33"/>
  <c r="P45" i="33"/>
  <c r="AV37" i="33"/>
  <c r="AF27" i="33"/>
  <c r="AK24" i="33"/>
  <c r="Q21" i="33"/>
  <c r="AG23" i="33"/>
  <c r="AQ40" i="33"/>
  <c r="AI47" i="33"/>
  <c r="AV47" i="33"/>
  <c r="AY56" i="33"/>
  <c r="X23" i="33"/>
  <c r="AG41" i="33"/>
  <c r="AG13" i="33"/>
  <c r="AB50" i="33"/>
  <c r="AO21" i="33"/>
  <c r="AI41" i="33"/>
  <c r="AO52" i="33"/>
  <c r="AG40" i="33"/>
  <c r="AS58" i="33"/>
  <c r="AO37" i="33"/>
  <c r="W49" i="33"/>
  <c r="Q28" i="33"/>
  <c r="AK40" i="33"/>
  <c r="AO58" i="33"/>
  <c r="AG27" i="33"/>
  <c r="AA49" i="33"/>
  <c r="O54" i="33"/>
  <c r="AB15" i="33"/>
  <c r="AI24" i="33"/>
  <c r="AR40" i="33"/>
  <c r="AG34" i="33"/>
  <c r="AN40" i="33"/>
  <c r="AZ47" i="33"/>
  <c r="AE32" i="33"/>
  <c r="Y50" i="33"/>
  <c r="AJ31" i="33"/>
  <c r="AY29" i="33"/>
  <c r="AS37" i="33"/>
  <c r="AB35" i="33"/>
  <c r="P11" i="33"/>
  <c r="AJ45" i="33"/>
  <c r="W50" i="33"/>
  <c r="AJ22" i="33"/>
  <c r="AG22" i="33"/>
  <c r="P17" i="33"/>
  <c r="AA24" i="33"/>
  <c r="AS39" i="33"/>
  <c r="AJ27" i="33"/>
  <c r="Y19" i="33"/>
  <c r="AK22" i="33"/>
  <c r="O35" i="33"/>
  <c r="AV29" i="33"/>
  <c r="AW26" i="33"/>
  <c r="AW30" i="33"/>
  <c r="AF32" i="33"/>
  <c r="AV11" i="33"/>
  <c r="AE45" i="33"/>
  <c r="AV30" i="33"/>
  <c r="AE27" i="33"/>
  <c r="AY45" i="33"/>
  <c r="AS25" i="33"/>
  <c r="Y35" i="33"/>
  <c r="AZ26" i="33"/>
  <c r="AK27" i="33"/>
  <c r="AA19" i="33"/>
  <c r="AC19" i="33"/>
  <c r="AM39" i="33"/>
  <c r="W48" i="33"/>
  <c r="AY26" i="33"/>
  <c r="AV36" i="33"/>
  <c r="AU47" i="33"/>
  <c r="AF23" i="33"/>
  <c r="AW36" i="33"/>
  <c r="Y57" i="33"/>
  <c r="AU9" i="33"/>
  <c r="F55" i="8"/>
  <c r="F4" i="8" s="1"/>
  <c r="E55" i="8"/>
  <c r="E4" i="8" s="1"/>
  <c r="V220" i="51" l="1"/>
  <c r="U13" i="50"/>
  <c r="V55" i="51"/>
  <c r="K220" i="51"/>
  <c r="M12" i="50"/>
  <c r="K55" i="51"/>
  <c r="W13" i="50"/>
  <c r="AG220" i="51"/>
  <c r="AF165" i="51"/>
  <c r="R11" i="50" s="1"/>
  <c r="AF110" i="51"/>
  <c r="T11" i="50" s="1"/>
  <c r="U110" i="51"/>
  <c r="S11" i="50" s="1"/>
  <c r="J165" i="51"/>
  <c r="P11" i="50" s="1"/>
  <c r="J110" i="51"/>
  <c r="Q11" i="50" s="1"/>
  <c r="U165" i="51"/>
  <c r="O11" i="50" s="1"/>
  <c r="F109" i="8"/>
  <c r="G3" i="10"/>
  <c r="D4" i="29"/>
  <c r="BB165" i="33"/>
  <c r="BC165" i="33"/>
  <c r="AG165" i="51" l="1"/>
  <c r="V110" i="51"/>
  <c r="K110" i="51"/>
  <c r="AG110" i="51"/>
  <c r="O12" i="50"/>
  <c r="O13" i="50"/>
  <c r="Q12" i="50"/>
  <c r="Q13" i="50"/>
  <c r="P12" i="50"/>
  <c r="P13" i="50"/>
  <c r="S13" i="50"/>
  <c r="S12" i="50"/>
  <c r="T12" i="50"/>
  <c r="T13" i="50"/>
  <c r="R12" i="50"/>
  <c r="R13" i="50"/>
  <c r="U272" i="11"/>
  <c r="U273" i="11"/>
  <c r="U274" i="11"/>
  <c r="U275" i="11"/>
  <c r="U276" i="11"/>
  <c r="U277" i="11"/>
  <c r="U278" i="11"/>
  <c r="U279" i="11"/>
  <c r="U280" i="11"/>
  <c r="U281" i="11"/>
  <c r="U282" i="11"/>
  <c r="U283" i="11"/>
  <c r="U284" i="11"/>
  <c r="U285" i="11"/>
  <c r="U286" i="11"/>
  <c r="U287" i="11"/>
  <c r="U288" i="11"/>
  <c r="U289" i="11"/>
  <c r="U290" i="11"/>
  <c r="U291" i="11"/>
  <c r="U292" i="11"/>
  <c r="U293" i="11"/>
  <c r="U294" i="11"/>
  <c r="U295" i="11"/>
  <c r="U296" i="11"/>
  <c r="U297" i="11"/>
  <c r="U298" i="11"/>
  <c r="U299" i="11"/>
  <c r="U300" i="11"/>
  <c r="U301" i="11"/>
  <c r="U302" i="11"/>
  <c r="U303" i="11"/>
  <c r="U304" i="11"/>
  <c r="U305" i="11"/>
  <c r="U306" i="11"/>
  <c r="U307" i="11"/>
  <c r="U308" i="11"/>
  <c r="U309" i="11"/>
  <c r="U310" i="11"/>
  <c r="U311" i="11"/>
  <c r="U312" i="11"/>
  <c r="U313" i="11"/>
  <c r="U314" i="11"/>
  <c r="U315" i="11"/>
  <c r="U316" i="11"/>
  <c r="U317" i="11"/>
  <c r="U318" i="11"/>
  <c r="U319" i="11"/>
  <c r="U320" i="11"/>
  <c r="U271" i="11"/>
  <c r="BD165" i="33"/>
  <c r="S321" i="11" l="1"/>
  <c r="U321" i="11"/>
  <c r="T321" i="11"/>
  <c r="D55" i="8"/>
  <c r="D4" i="8" s="1"/>
  <c r="U7" i="33" l="1"/>
  <c r="T7" i="33"/>
  <c r="S7" i="33"/>
  <c r="Q7" i="33"/>
  <c r="P7" i="33"/>
  <c r="O7" i="33"/>
  <c r="G5" i="11" l="1"/>
  <c r="G165" i="11"/>
  <c r="G166" i="11"/>
  <c r="G167" i="11"/>
  <c r="G168" i="11"/>
  <c r="G169" i="11"/>
  <c r="G170" i="11"/>
  <c r="G171" i="11"/>
  <c r="G172" i="11"/>
  <c r="G173" i="11"/>
  <c r="G174" i="11"/>
  <c r="G175" i="11"/>
  <c r="G176" i="11"/>
  <c r="G177" i="11"/>
  <c r="G178" i="11"/>
  <c r="G179" i="11"/>
  <c r="G180" i="11"/>
  <c r="G181" i="11"/>
  <c r="G182" i="11"/>
  <c r="G183" i="11"/>
  <c r="G184" i="11"/>
  <c r="G185" i="11"/>
  <c r="G186" i="11"/>
  <c r="G187" i="11"/>
  <c r="G188" i="11"/>
  <c r="G189" i="11"/>
  <c r="G190" i="11"/>
  <c r="G191" i="11"/>
  <c r="G192" i="11"/>
  <c r="G193" i="11"/>
  <c r="G194" i="11"/>
  <c r="G195" i="11"/>
  <c r="G196" i="11"/>
  <c r="G197" i="11"/>
  <c r="G198" i="11"/>
  <c r="G199" i="11"/>
  <c r="G200" i="11"/>
  <c r="G201" i="11"/>
  <c r="G202" i="11"/>
  <c r="G203" i="11"/>
  <c r="G204" i="11"/>
  <c r="G205" i="11"/>
  <c r="G206" i="11"/>
  <c r="G207" i="11"/>
  <c r="G208" i="11"/>
  <c r="G209" i="11"/>
  <c r="G210" i="11"/>
  <c r="G211" i="11"/>
  <c r="G212" i="11"/>
  <c r="G213" i="11"/>
  <c r="G214" i="11"/>
  <c r="G218" i="11"/>
  <c r="G219" i="11"/>
  <c r="G220" i="11"/>
  <c r="G221" i="11"/>
  <c r="G222" i="11"/>
  <c r="G223" i="11"/>
  <c r="G224" i="11"/>
  <c r="G225" i="11"/>
  <c r="G226" i="11"/>
  <c r="G227" i="11"/>
  <c r="G228" i="11"/>
  <c r="G229" i="11"/>
  <c r="G230" i="11"/>
  <c r="G231" i="11"/>
  <c r="G232" i="11"/>
  <c r="G233" i="11"/>
  <c r="G234" i="11"/>
  <c r="G235" i="11"/>
  <c r="G236" i="11"/>
  <c r="G237" i="11"/>
  <c r="G238" i="11"/>
  <c r="G239" i="11"/>
  <c r="G240" i="11"/>
  <c r="G241" i="11"/>
  <c r="G242" i="11"/>
  <c r="G243" i="11"/>
  <c r="G244" i="11"/>
  <c r="G245" i="11"/>
  <c r="G246" i="11"/>
  <c r="G247" i="11"/>
  <c r="G248" i="11"/>
  <c r="G249" i="11"/>
  <c r="G250" i="11"/>
  <c r="G251" i="11"/>
  <c r="G252" i="11"/>
  <c r="G253" i="11"/>
  <c r="G254" i="11"/>
  <c r="G255" i="11"/>
  <c r="G256" i="11"/>
  <c r="G257" i="11"/>
  <c r="G258" i="11"/>
  <c r="G259" i="11"/>
  <c r="G260" i="11"/>
  <c r="G261" i="11"/>
  <c r="G262" i="11"/>
  <c r="G263" i="11"/>
  <c r="G264" i="11"/>
  <c r="G265" i="11"/>
  <c r="G266" i="11"/>
  <c r="G267" i="11"/>
  <c r="G271" i="11"/>
  <c r="G272" i="11"/>
  <c r="G273" i="11"/>
  <c r="G274" i="11"/>
  <c r="G275" i="11"/>
  <c r="G276" i="11"/>
  <c r="G277" i="11"/>
  <c r="G278" i="11"/>
  <c r="G279" i="11"/>
  <c r="G280" i="11"/>
  <c r="G281" i="11"/>
  <c r="G282" i="11"/>
  <c r="G283" i="11"/>
  <c r="G284" i="11"/>
  <c r="G285" i="11"/>
  <c r="G286" i="11"/>
  <c r="G287" i="11"/>
  <c r="G288" i="11"/>
  <c r="G289" i="11"/>
  <c r="G290" i="11"/>
  <c r="G291" i="11"/>
  <c r="G292" i="11"/>
  <c r="G293" i="11"/>
  <c r="G294" i="11"/>
  <c r="G295" i="11"/>
  <c r="G296" i="11"/>
  <c r="G297" i="11"/>
  <c r="G298" i="11"/>
  <c r="G299" i="11"/>
  <c r="G300" i="11"/>
  <c r="G301" i="11"/>
  <c r="G302" i="11"/>
  <c r="G303" i="11"/>
  <c r="G304" i="11"/>
  <c r="G305" i="11"/>
  <c r="G306" i="11"/>
  <c r="G307" i="11"/>
  <c r="G308" i="11"/>
  <c r="G309" i="11"/>
  <c r="G310" i="11"/>
  <c r="G311" i="11"/>
  <c r="G312" i="11"/>
  <c r="G313" i="11"/>
  <c r="G314" i="11"/>
  <c r="G315" i="11"/>
  <c r="G316" i="11"/>
  <c r="G317" i="11"/>
  <c r="G318" i="11"/>
  <c r="G319" i="11"/>
  <c r="G320" i="11"/>
  <c r="Q165" i="33" l="1"/>
  <c r="T165" i="33"/>
  <c r="S165" i="33"/>
  <c r="R165" i="33"/>
  <c r="J318" i="11"/>
  <c r="J315" i="11"/>
  <c r="J312" i="11"/>
  <c r="J309" i="11"/>
  <c r="J306" i="11"/>
  <c r="J303" i="11"/>
  <c r="J300" i="11"/>
  <c r="J297" i="11"/>
  <c r="J294" i="11"/>
  <c r="J291" i="11"/>
  <c r="J288" i="11"/>
  <c r="J285" i="11"/>
  <c r="J282" i="11"/>
  <c r="J279" i="11"/>
  <c r="J276" i="11"/>
  <c r="J273" i="11"/>
  <c r="P165" i="33"/>
  <c r="O165" i="33"/>
  <c r="U165" i="33"/>
  <c r="G140" i="11"/>
  <c r="G87" i="11" s="1"/>
  <c r="G34" i="11" s="1"/>
  <c r="J305" i="11"/>
  <c r="I294" i="11"/>
  <c r="I279" i="11"/>
  <c r="J275" i="11"/>
  <c r="I273" i="11"/>
  <c r="J311" i="11"/>
  <c r="I297" i="11"/>
  <c r="J287" i="11"/>
  <c r="I285" i="11"/>
  <c r="J281" i="11"/>
  <c r="I320" i="11"/>
  <c r="J319" i="11"/>
  <c r="I317" i="11"/>
  <c r="J316" i="11"/>
  <c r="I314" i="11"/>
  <c r="J313" i="11"/>
  <c r="I311" i="11"/>
  <c r="J310" i="11"/>
  <c r="I308" i="11"/>
  <c r="J307" i="11"/>
  <c r="I305" i="11"/>
  <c r="J304" i="11"/>
  <c r="I302" i="11"/>
  <c r="J301" i="11"/>
  <c r="I299" i="11"/>
  <c r="J298" i="11"/>
  <c r="I296" i="11"/>
  <c r="J295" i="11"/>
  <c r="I293" i="11"/>
  <c r="J292" i="11"/>
  <c r="I290" i="11"/>
  <c r="J289" i="11"/>
  <c r="I287" i="11"/>
  <c r="J286" i="11"/>
  <c r="I284" i="11"/>
  <c r="J283" i="11"/>
  <c r="I281" i="11"/>
  <c r="J280" i="11"/>
  <c r="I278" i="11"/>
  <c r="J277" i="11"/>
  <c r="I275" i="11"/>
  <c r="J274" i="11"/>
  <c r="I272" i="11"/>
  <c r="I271" i="11"/>
  <c r="J320" i="11"/>
  <c r="I315" i="11"/>
  <c r="J272" i="11"/>
  <c r="J317" i="11"/>
  <c r="I309" i="11"/>
  <c r="I306" i="11"/>
  <c r="J302" i="11"/>
  <c r="I300" i="11"/>
  <c r="J278" i="11"/>
  <c r="J308" i="11"/>
  <c r="J296" i="11"/>
  <c r="J284" i="11"/>
  <c r="J271" i="11"/>
  <c r="J314" i="11"/>
  <c r="I312" i="11"/>
  <c r="I303" i="11"/>
  <c r="J293" i="11"/>
  <c r="I291" i="11"/>
  <c r="I288" i="11"/>
  <c r="I282" i="11"/>
  <c r="I276" i="11"/>
  <c r="I319" i="11"/>
  <c r="I316" i="11"/>
  <c r="I313" i="11"/>
  <c r="I310" i="11"/>
  <c r="I307" i="11"/>
  <c r="I304" i="11"/>
  <c r="I301" i="11"/>
  <c r="I298" i="11"/>
  <c r="I295" i="11"/>
  <c r="I292" i="11"/>
  <c r="I289" i="11"/>
  <c r="I286" i="11"/>
  <c r="I283" i="11"/>
  <c r="I280" i="11"/>
  <c r="I277" i="11"/>
  <c r="I274" i="11"/>
  <c r="I318" i="11"/>
  <c r="J299" i="11"/>
  <c r="J290" i="11"/>
  <c r="G156" i="11"/>
  <c r="G103" i="11" s="1"/>
  <c r="G50" i="11" s="1"/>
  <c r="G144" i="11"/>
  <c r="G91" i="11" s="1"/>
  <c r="G38" i="11" s="1"/>
  <c r="G132" i="11"/>
  <c r="G79" i="11" s="1"/>
  <c r="G26" i="11" s="1"/>
  <c r="G120" i="11"/>
  <c r="G67" i="11" s="1"/>
  <c r="G14" i="11" s="1"/>
  <c r="G138" i="11"/>
  <c r="G85" i="11" s="1"/>
  <c r="G32" i="11" s="1"/>
  <c r="G139" i="11"/>
  <c r="G86" i="11" s="1"/>
  <c r="G33" i="11" s="1"/>
  <c r="G150" i="11"/>
  <c r="G97" i="11" s="1"/>
  <c r="G44" i="11" s="1"/>
  <c r="G126" i="11"/>
  <c r="G73" i="11" s="1"/>
  <c r="G20" i="11" s="1"/>
  <c r="G114" i="11"/>
  <c r="G61" i="11" s="1"/>
  <c r="G8" i="11" s="1"/>
  <c r="G128" i="11"/>
  <c r="G75" i="11" s="1"/>
  <c r="G22" i="11" s="1"/>
  <c r="G127" i="11"/>
  <c r="G74" i="11" s="1"/>
  <c r="G21" i="11" s="1"/>
  <c r="G116" i="11"/>
  <c r="G63" i="11" s="1"/>
  <c r="G10" i="11" s="1"/>
  <c r="G115" i="11"/>
  <c r="G62" i="11" s="1"/>
  <c r="G9" i="11" s="1"/>
  <c r="G151" i="11"/>
  <c r="G98" i="11" s="1"/>
  <c r="G45" i="11" s="1"/>
  <c r="G152" i="11"/>
  <c r="G99" i="11" s="1"/>
  <c r="G46" i="11" s="1"/>
  <c r="G157" i="11"/>
  <c r="G104" i="11" s="1"/>
  <c r="G51" i="11" s="1"/>
  <c r="G145" i="11"/>
  <c r="G92" i="11" s="1"/>
  <c r="G39" i="11" s="1"/>
  <c r="G133" i="11"/>
  <c r="G80" i="11" s="1"/>
  <c r="G27" i="11" s="1"/>
  <c r="G121" i="11"/>
  <c r="G68" i="11" s="1"/>
  <c r="G15" i="11" s="1"/>
  <c r="G155" i="11"/>
  <c r="G102" i="11" s="1"/>
  <c r="G49" i="11" s="1"/>
  <c r="G130" i="11"/>
  <c r="G77" i="11" s="1"/>
  <c r="G24" i="11" s="1"/>
  <c r="G129" i="11"/>
  <c r="G76" i="11" s="1"/>
  <c r="G23" i="11" s="1"/>
  <c r="G143" i="11"/>
  <c r="G90" i="11" s="1"/>
  <c r="G37" i="11" s="1"/>
  <c r="G141" i="11"/>
  <c r="G88" i="11" s="1"/>
  <c r="G35" i="11" s="1"/>
  <c r="G142" i="11"/>
  <c r="G89" i="11" s="1"/>
  <c r="G36" i="11" s="1"/>
  <c r="G268" i="11"/>
  <c r="G161" i="11"/>
  <c r="G108" i="11" s="1"/>
  <c r="G55" i="11" s="1"/>
  <c r="G149" i="11"/>
  <c r="G96" i="11" s="1"/>
  <c r="G43" i="11" s="1"/>
  <c r="G137" i="11"/>
  <c r="G84" i="11" s="1"/>
  <c r="G31" i="11" s="1"/>
  <c r="G125" i="11"/>
  <c r="G72" i="11" s="1"/>
  <c r="G19" i="11" s="1"/>
  <c r="G113" i="11"/>
  <c r="G60" i="11" s="1"/>
  <c r="G7" i="11" s="1"/>
  <c r="G321" i="11"/>
  <c r="G119" i="11"/>
  <c r="G66" i="11" s="1"/>
  <c r="G13" i="11" s="1"/>
  <c r="G117" i="11"/>
  <c r="G64" i="11" s="1"/>
  <c r="G11" i="11" s="1"/>
  <c r="G160" i="11"/>
  <c r="G107" i="11" s="1"/>
  <c r="G54" i="11" s="1"/>
  <c r="G148" i="11"/>
  <c r="G95" i="11" s="1"/>
  <c r="G42" i="11" s="1"/>
  <c r="G136" i="11"/>
  <c r="G83" i="11" s="1"/>
  <c r="G30" i="11" s="1"/>
  <c r="G124" i="11"/>
  <c r="G71" i="11" s="1"/>
  <c r="G18" i="11" s="1"/>
  <c r="G215" i="11"/>
  <c r="G154" i="11"/>
  <c r="G101" i="11" s="1"/>
  <c r="G48" i="11" s="1"/>
  <c r="G153" i="11"/>
  <c r="G100" i="11" s="1"/>
  <c r="G47" i="11" s="1"/>
  <c r="G159" i="11"/>
  <c r="G106" i="11" s="1"/>
  <c r="G53" i="11" s="1"/>
  <c r="G147" i="11"/>
  <c r="G94" i="11" s="1"/>
  <c r="G41" i="11" s="1"/>
  <c r="G135" i="11"/>
  <c r="G82" i="11" s="1"/>
  <c r="G29" i="11" s="1"/>
  <c r="G123" i="11"/>
  <c r="G70" i="11" s="1"/>
  <c r="G17" i="11" s="1"/>
  <c r="G131" i="11"/>
  <c r="G78" i="11" s="1"/>
  <c r="G25" i="11" s="1"/>
  <c r="G118" i="11"/>
  <c r="G65" i="11" s="1"/>
  <c r="G12" i="11" s="1"/>
  <c r="G158" i="11"/>
  <c r="G105" i="11" s="1"/>
  <c r="G52" i="11" s="1"/>
  <c r="G146" i="11"/>
  <c r="G93" i="11" s="1"/>
  <c r="G40" i="11" s="1"/>
  <c r="G134" i="11"/>
  <c r="G81" i="11" s="1"/>
  <c r="G28" i="11" s="1"/>
  <c r="G122" i="11"/>
  <c r="G69" i="11" s="1"/>
  <c r="G16" i="11" s="1"/>
  <c r="G112" i="11"/>
  <c r="L9" i="56" s="1"/>
  <c r="L15" i="56" l="1"/>
  <c r="L26" i="56"/>
  <c r="L21" i="56"/>
  <c r="L11" i="56"/>
  <c r="L27" i="56"/>
  <c r="L32" i="56"/>
  <c r="L49" i="56"/>
  <c r="L44" i="56"/>
  <c r="L25" i="56"/>
  <c r="L17" i="56"/>
  <c r="L22" i="56"/>
  <c r="L54" i="56"/>
  <c r="L56" i="56"/>
  <c r="L14" i="56"/>
  <c r="L29" i="56"/>
  <c r="L35" i="56"/>
  <c r="L50" i="56"/>
  <c r="L41" i="56"/>
  <c r="L13" i="56"/>
  <c r="L53" i="56"/>
  <c r="L33" i="56"/>
  <c r="L16" i="56"/>
  <c r="L42" i="56"/>
  <c r="L39" i="56"/>
  <c r="L45" i="56"/>
  <c r="L28" i="56"/>
  <c r="L34" i="56"/>
  <c r="L19" i="56"/>
  <c r="L57" i="56"/>
  <c r="L40" i="56"/>
  <c r="L23" i="56"/>
  <c r="L31" i="56"/>
  <c r="L10" i="56"/>
  <c r="L52" i="56"/>
  <c r="L36" i="56"/>
  <c r="L43" i="56"/>
  <c r="L24" i="56"/>
  <c r="L58" i="56"/>
  <c r="L37" i="56"/>
  <c r="L55" i="56"/>
  <c r="L38" i="56"/>
  <c r="L12" i="56"/>
  <c r="L18" i="56"/>
  <c r="L46" i="56"/>
  <c r="L20" i="56"/>
  <c r="L51" i="56"/>
  <c r="L48" i="56"/>
  <c r="L30" i="56"/>
  <c r="L47" i="56"/>
  <c r="G59" i="11"/>
  <c r="G162" i="11"/>
  <c r="L59" i="56" l="1"/>
  <c r="G109" i="11"/>
  <c r="G6" i="11"/>
  <c r="G56" i="11" s="1"/>
  <c r="A1" i="28" l="1"/>
  <c r="D47" i="40" l="1"/>
  <c r="A14" i="40"/>
  <c r="C14" i="40"/>
  <c r="D14" i="40"/>
  <c r="G63" i="8" s="1"/>
  <c r="H63" i="8" s="1"/>
  <c r="D48" i="40"/>
  <c r="C48" i="40"/>
  <c r="C60" i="40"/>
  <c r="D60" i="40"/>
  <c r="C56" i="40"/>
  <c r="D56" i="40"/>
  <c r="C52" i="40"/>
  <c r="D52" i="40"/>
  <c r="C43" i="40"/>
  <c r="D43" i="40"/>
  <c r="C39" i="40"/>
  <c r="D39" i="40"/>
  <c r="C35" i="40"/>
  <c r="D35" i="40"/>
  <c r="C31" i="40"/>
  <c r="D31" i="40"/>
  <c r="C27" i="40"/>
  <c r="D27" i="40"/>
  <c r="C18" i="40"/>
  <c r="D18" i="40"/>
  <c r="C10" i="40"/>
  <c r="D10" i="40"/>
  <c r="D6" i="40"/>
  <c r="C6" i="40"/>
  <c r="D65" i="8" l="1"/>
  <c r="E65" i="8" s="1"/>
  <c r="G77" i="8"/>
  <c r="H77" i="8" s="1"/>
  <c r="D78" i="8"/>
  <c r="E78" i="8" s="1"/>
  <c r="D79" i="8"/>
  <c r="E79" i="8" s="1"/>
  <c r="G86" i="8"/>
  <c r="H86" i="8" s="1"/>
  <c r="D63" i="8"/>
  <c r="E63" i="8" s="1"/>
  <c r="G78" i="8"/>
  <c r="H78" i="8" s="1"/>
  <c r="G97" i="8"/>
  <c r="H97" i="8" s="1"/>
  <c r="D108" i="8"/>
  <c r="E108" i="8" s="1"/>
  <c r="G79" i="8"/>
  <c r="H79" i="8" s="1"/>
  <c r="D59" i="8"/>
  <c r="E59" i="8" s="1"/>
  <c r="D80" i="8"/>
  <c r="E80" i="8" s="1"/>
  <c r="G82" i="8"/>
  <c r="H82" i="8" s="1"/>
  <c r="D82" i="8"/>
  <c r="E82" i="8" s="1"/>
  <c r="D88" i="8"/>
  <c r="E88" i="8" s="1"/>
  <c r="D77" i="8"/>
  <c r="E77" i="8" s="1"/>
  <c r="G108" i="8"/>
  <c r="H108" i="8" s="1"/>
  <c r="D86" i="8"/>
  <c r="E86" i="8" s="1"/>
  <c r="G80" i="8"/>
  <c r="H80" i="8" s="1"/>
  <c r="G59" i="8"/>
  <c r="H59" i="8" s="1"/>
  <c r="G62" i="8"/>
  <c r="H62" i="8" s="1"/>
  <c r="D62" i="8"/>
  <c r="E62" i="8" s="1"/>
  <c r="G65" i="8"/>
  <c r="H65" i="8" s="1"/>
  <c r="G88" i="8"/>
  <c r="H88" i="8" s="1"/>
  <c r="D97" i="8"/>
  <c r="E97" i="8" s="1"/>
  <c r="F54" i="32"/>
  <c r="F53" i="32"/>
  <c r="F52" i="32"/>
  <c r="F51" i="32"/>
  <c r="F50" i="32"/>
  <c r="F49" i="32"/>
  <c r="F48" i="32"/>
  <c r="F47" i="32"/>
  <c r="F46" i="32"/>
  <c r="F45" i="32"/>
  <c r="F44" i="32"/>
  <c r="F43" i="32"/>
  <c r="F42" i="32"/>
  <c r="F41" i="32"/>
  <c r="F40" i="32"/>
  <c r="F39" i="32"/>
  <c r="F38" i="32"/>
  <c r="F37" i="32"/>
  <c r="F36" i="32"/>
  <c r="F35" i="32"/>
  <c r="F34" i="32"/>
  <c r="F33" i="32"/>
  <c r="F32" i="32"/>
  <c r="F31" i="32"/>
  <c r="F30" i="32"/>
  <c r="F29" i="32"/>
  <c r="F28" i="32"/>
  <c r="F27" i="32"/>
  <c r="F26" i="32"/>
  <c r="F25" i="32"/>
  <c r="F24" i="32"/>
  <c r="F23" i="32"/>
  <c r="F22" i="32"/>
  <c r="F21" i="32"/>
  <c r="F20" i="32"/>
  <c r="F19" i="32"/>
  <c r="F18" i="32"/>
  <c r="F17" i="32"/>
  <c r="F16" i="32"/>
  <c r="F15" i="32"/>
  <c r="F14" i="32"/>
  <c r="F13" i="32"/>
  <c r="F12" i="32"/>
  <c r="F11" i="32"/>
  <c r="F10" i="32"/>
  <c r="F9" i="32"/>
  <c r="F8" i="32"/>
  <c r="F7" i="32"/>
  <c r="F6" i="32"/>
  <c r="F5" i="32"/>
  <c r="L165" i="33"/>
  <c r="M165" i="33"/>
  <c r="N165" i="33"/>
  <c r="L112" i="33"/>
  <c r="M112" i="33"/>
  <c r="L59" i="33"/>
  <c r="M59" i="33"/>
  <c r="C23" i="40"/>
  <c r="D23" i="40"/>
  <c r="G72" i="8" l="1"/>
  <c r="H72" i="8" s="1"/>
  <c r="D72" i="8"/>
  <c r="E72" i="8" s="1"/>
  <c r="E109" i="8" s="1"/>
  <c r="F55" i="32"/>
  <c r="D55" i="32"/>
  <c r="D62" i="40"/>
  <c r="C62" i="40"/>
  <c r="C109" i="8"/>
  <c r="L55" i="39"/>
  <c r="B55" i="39"/>
  <c r="B54" i="39"/>
  <c r="A54" i="39"/>
  <c r="B53" i="39"/>
  <c r="A53" i="39"/>
  <c r="B52" i="39"/>
  <c r="A52" i="39"/>
  <c r="B51" i="39"/>
  <c r="A51" i="39"/>
  <c r="B50" i="39"/>
  <c r="A50" i="39"/>
  <c r="B49" i="39"/>
  <c r="A49" i="39"/>
  <c r="B48" i="39"/>
  <c r="A48" i="39"/>
  <c r="B47" i="39"/>
  <c r="A47" i="39"/>
  <c r="B46" i="39"/>
  <c r="A46" i="39"/>
  <c r="B45" i="39"/>
  <c r="A45" i="39"/>
  <c r="B44" i="39"/>
  <c r="A44" i="39"/>
  <c r="B43" i="39"/>
  <c r="A43" i="39"/>
  <c r="B42" i="39"/>
  <c r="A42" i="39"/>
  <c r="B41" i="39"/>
  <c r="A41" i="39"/>
  <c r="B40" i="39"/>
  <c r="A40" i="39"/>
  <c r="B39" i="39"/>
  <c r="A39" i="39"/>
  <c r="B38" i="39"/>
  <c r="A38" i="39"/>
  <c r="B37" i="39"/>
  <c r="A37" i="39"/>
  <c r="B36" i="39"/>
  <c r="A36" i="39"/>
  <c r="B35" i="39"/>
  <c r="A35" i="39"/>
  <c r="B34" i="39"/>
  <c r="A34" i="39"/>
  <c r="B33" i="39"/>
  <c r="A33" i="39"/>
  <c r="B32" i="39"/>
  <c r="A32" i="39"/>
  <c r="B31" i="39"/>
  <c r="A31" i="39"/>
  <c r="B30" i="39"/>
  <c r="A30" i="39"/>
  <c r="B29" i="39"/>
  <c r="A29" i="39"/>
  <c r="B28" i="39"/>
  <c r="A28" i="39"/>
  <c r="B27" i="39"/>
  <c r="A27" i="39"/>
  <c r="B26" i="39"/>
  <c r="A26" i="39"/>
  <c r="B25" i="39"/>
  <c r="A25" i="39"/>
  <c r="B24" i="39"/>
  <c r="A24" i="39"/>
  <c r="B23" i="39"/>
  <c r="A23" i="39"/>
  <c r="B22" i="39"/>
  <c r="A22" i="39"/>
  <c r="B21" i="39"/>
  <c r="A21" i="39"/>
  <c r="B20" i="39"/>
  <c r="A20" i="39"/>
  <c r="B19" i="39"/>
  <c r="A19" i="39"/>
  <c r="B18" i="39"/>
  <c r="A18" i="39"/>
  <c r="B17" i="39"/>
  <c r="A17" i="39"/>
  <c r="B16" i="39"/>
  <c r="A16" i="39"/>
  <c r="B15" i="39"/>
  <c r="A15" i="39"/>
  <c r="B14" i="39"/>
  <c r="A14" i="39"/>
  <c r="B13" i="39"/>
  <c r="A13" i="39"/>
  <c r="B12" i="39"/>
  <c r="A12" i="39"/>
  <c r="B11" i="39"/>
  <c r="A11" i="39"/>
  <c r="B10" i="39"/>
  <c r="A10" i="39"/>
  <c r="B9" i="39"/>
  <c r="A9" i="39"/>
  <c r="B8" i="39"/>
  <c r="A8" i="39"/>
  <c r="B7" i="39"/>
  <c r="A7" i="39"/>
  <c r="B6" i="39"/>
  <c r="A6" i="39"/>
  <c r="B5" i="39"/>
  <c r="A5" i="39"/>
  <c r="B56" i="37"/>
  <c r="G109" i="8" l="1"/>
  <c r="D5" i="29"/>
  <c r="E5" i="29"/>
  <c r="F5" i="29"/>
  <c r="G5" i="29"/>
  <c r="D6" i="29"/>
  <c r="E6" i="29"/>
  <c r="F6" i="29"/>
  <c r="G6" i="29"/>
  <c r="D7" i="29"/>
  <c r="E7" i="29"/>
  <c r="F7" i="29"/>
  <c r="G7" i="29"/>
  <c r="D8" i="29"/>
  <c r="E8" i="29"/>
  <c r="F8" i="29"/>
  <c r="G8" i="29"/>
  <c r="D9" i="29"/>
  <c r="E9" i="29"/>
  <c r="F9" i="29"/>
  <c r="G9" i="29"/>
  <c r="D10" i="29"/>
  <c r="E10" i="29"/>
  <c r="F10" i="29"/>
  <c r="G10" i="29"/>
  <c r="D11" i="29"/>
  <c r="E11" i="29"/>
  <c r="F11" i="29"/>
  <c r="G11" i="29"/>
  <c r="D12" i="29"/>
  <c r="E12" i="29"/>
  <c r="F12" i="29"/>
  <c r="G12" i="29"/>
  <c r="D13" i="29"/>
  <c r="E13" i="29"/>
  <c r="F13" i="29"/>
  <c r="G13" i="29"/>
  <c r="D14" i="29"/>
  <c r="E14" i="29"/>
  <c r="F14" i="29"/>
  <c r="G14" i="29"/>
  <c r="D15" i="29"/>
  <c r="E15" i="29"/>
  <c r="F15" i="29"/>
  <c r="G15" i="29"/>
  <c r="D16" i="29"/>
  <c r="E16" i="29"/>
  <c r="F16" i="29"/>
  <c r="G16" i="29"/>
  <c r="D17" i="29"/>
  <c r="E17" i="29"/>
  <c r="F17" i="29"/>
  <c r="G17" i="29"/>
  <c r="D18" i="29"/>
  <c r="E18" i="29"/>
  <c r="F18" i="29"/>
  <c r="G18" i="29"/>
  <c r="D19" i="29"/>
  <c r="E19" i="29"/>
  <c r="F19" i="29"/>
  <c r="G19" i="29"/>
  <c r="D20" i="29"/>
  <c r="E20" i="29"/>
  <c r="F20" i="29"/>
  <c r="G20" i="29"/>
  <c r="D21" i="29"/>
  <c r="E21" i="29"/>
  <c r="F21" i="29"/>
  <c r="G21" i="29"/>
  <c r="D22" i="29"/>
  <c r="E22" i="29"/>
  <c r="F22" i="29"/>
  <c r="G22" i="29"/>
  <c r="D23" i="29"/>
  <c r="E23" i="29"/>
  <c r="F23" i="29"/>
  <c r="G23" i="29"/>
  <c r="D24" i="29"/>
  <c r="E24" i="29"/>
  <c r="F24" i="29"/>
  <c r="G24" i="29"/>
  <c r="D25" i="29"/>
  <c r="E25" i="29"/>
  <c r="F25" i="29"/>
  <c r="G25" i="29"/>
  <c r="D26" i="29"/>
  <c r="E26" i="29"/>
  <c r="F26" i="29"/>
  <c r="G26" i="29"/>
  <c r="D27" i="29"/>
  <c r="E27" i="29"/>
  <c r="F27" i="29"/>
  <c r="G27" i="29"/>
  <c r="D28" i="29"/>
  <c r="E28" i="29"/>
  <c r="F28" i="29"/>
  <c r="G28" i="29"/>
  <c r="D29" i="29"/>
  <c r="E29" i="29"/>
  <c r="F29" i="29"/>
  <c r="G29" i="29"/>
  <c r="D30" i="29"/>
  <c r="E30" i="29"/>
  <c r="F30" i="29"/>
  <c r="G30" i="29"/>
  <c r="D31" i="29"/>
  <c r="E31" i="29"/>
  <c r="F31" i="29"/>
  <c r="G31" i="29"/>
  <c r="D32" i="29"/>
  <c r="E32" i="29"/>
  <c r="F32" i="29"/>
  <c r="G32" i="29"/>
  <c r="D33" i="29"/>
  <c r="E33" i="29"/>
  <c r="F33" i="29"/>
  <c r="G33" i="29"/>
  <c r="D34" i="29"/>
  <c r="E34" i="29"/>
  <c r="F34" i="29"/>
  <c r="G34" i="29"/>
  <c r="D35" i="29"/>
  <c r="E35" i="29"/>
  <c r="F35" i="29"/>
  <c r="G35" i="29"/>
  <c r="D36" i="29"/>
  <c r="E36" i="29"/>
  <c r="F36" i="29"/>
  <c r="G36" i="29"/>
  <c r="D37" i="29"/>
  <c r="E37" i="29"/>
  <c r="F37" i="29"/>
  <c r="G37" i="29"/>
  <c r="D38" i="29"/>
  <c r="E38" i="29"/>
  <c r="F38" i="29"/>
  <c r="G38" i="29"/>
  <c r="D39" i="29"/>
  <c r="E39" i="29"/>
  <c r="F39" i="29"/>
  <c r="G39" i="29"/>
  <c r="D40" i="29"/>
  <c r="E40" i="29"/>
  <c r="F40" i="29"/>
  <c r="G40" i="29"/>
  <c r="D41" i="29"/>
  <c r="E41" i="29"/>
  <c r="F41" i="29"/>
  <c r="G41" i="29"/>
  <c r="D42" i="29"/>
  <c r="E42" i="29"/>
  <c r="F42" i="29"/>
  <c r="G42" i="29"/>
  <c r="D43" i="29"/>
  <c r="E43" i="29"/>
  <c r="F43" i="29"/>
  <c r="G43" i="29"/>
  <c r="D44" i="29"/>
  <c r="E44" i="29"/>
  <c r="F44" i="29"/>
  <c r="G44" i="29"/>
  <c r="D45" i="29"/>
  <c r="E45" i="29"/>
  <c r="F45" i="29"/>
  <c r="G45" i="29"/>
  <c r="D46" i="29"/>
  <c r="E46" i="29"/>
  <c r="F46" i="29"/>
  <c r="G46" i="29"/>
  <c r="D47" i="29"/>
  <c r="E47" i="29"/>
  <c r="F47" i="29"/>
  <c r="G47" i="29"/>
  <c r="D48" i="29"/>
  <c r="E48" i="29"/>
  <c r="F48" i="29"/>
  <c r="G48" i="29"/>
  <c r="D49" i="29"/>
  <c r="E49" i="29"/>
  <c r="F49" i="29"/>
  <c r="G49" i="29"/>
  <c r="D50" i="29"/>
  <c r="E50" i="29"/>
  <c r="F50" i="29"/>
  <c r="G50" i="29"/>
  <c r="D51" i="29"/>
  <c r="E51" i="29"/>
  <c r="F51" i="29"/>
  <c r="G51" i="29"/>
  <c r="D52" i="29"/>
  <c r="E52" i="29"/>
  <c r="F52" i="29"/>
  <c r="G52" i="29"/>
  <c r="D53" i="29"/>
  <c r="E53" i="29"/>
  <c r="F53" i="29"/>
  <c r="G53" i="29"/>
  <c r="D54" i="29"/>
  <c r="E54" i="29"/>
  <c r="F54" i="29"/>
  <c r="G54" i="29"/>
  <c r="D55" i="29"/>
  <c r="E55" i="29"/>
  <c r="F55" i="29"/>
  <c r="G55" i="29"/>
  <c r="D56" i="29"/>
  <c r="E56" i="29"/>
  <c r="F56" i="29"/>
  <c r="G56" i="29"/>
  <c r="D57" i="29"/>
  <c r="E57" i="29"/>
  <c r="F57" i="29"/>
  <c r="G57" i="29"/>
  <c r="D58" i="29"/>
  <c r="E58" i="29"/>
  <c r="F58" i="29"/>
  <c r="G58" i="29"/>
  <c r="D59" i="29"/>
  <c r="E59" i="29"/>
  <c r="F59" i="29"/>
  <c r="G59" i="29"/>
  <c r="D60" i="29"/>
  <c r="E60" i="29"/>
  <c r="F60" i="29"/>
  <c r="G60" i="29"/>
  <c r="D61" i="29"/>
  <c r="E61" i="29"/>
  <c r="F61" i="29"/>
  <c r="G61" i="29"/>
  <c r="D62" i="29"/>
  <c r="E62" i="29"/>
  <c r="F62" i="29"/>
  <c r="G62" i="29"/>
  <c r="D63" i="29"/>
  <c r="E63" i="29"/>
  <c r="F63" i="29"/>
  <c r="G63" i="29"/>
  <c r="D64" i="29"/>
  <c r="E64" i="29"/>
  <c r="F64" i="29"/>
  <c r="G64" i="29"/>
  <c r="D65" i="29"/>
  <c r="E65" i="29"/>
  <c r="F65" i="29"/>
  <c r="G65" i="29"/>
  <c r="D66" i="29"/>
  <c r="E66" i="29"/>
  <c r="F66" i="29"/>
  <c r="G66" i="29"/>
  <c r="D67" i="29"/>
  <c r="E67" i="29"/>
  <c r="F67" i="29"/>
  <c r="G67" i="29"/>
  <c r="D68" i="29"/>
  <c r="E68" i="29"/>
  <c r="F68" i="29"/>
  <c r="G68" i="29"/>
  <c r="D69" i="29"/>
  <c r="E69" i="29"/>
  <c r="F69" i="29"/>
  <c r="G69" i="29"/>
  <c r="D70" i="29"/>
  <c r="E70" i="29"/>
  <c r="F70" i="29"/>
  <c r="G70" i="29"/>
  <c r="D71" i="29"/>
  <c r="E71" i="29"/>
  <c r="F71" i="29"/>
  <c r="G71" i="29"/>
  <c r="D72" i="29"/>
  <c r="E72" i="29"/>
  <c r="F72" i="29"/>
  <c r="G72" i="29"/>
  <c r="D73" i="29"/>
  <c r="E73" i="29"/>
  <c r="F73" i="29"/>
  <c r="G73" i="29"/>
  <c r="D74" i="29"/>
  <c r="E74" i="29"/>
  <c r="F74" i="29"/>
  <c r="G74" i="29"/>
  <c r="D75" i="29"/>
  <c r="E75" i="29"/>
  <c r="F75" i="29"/>
  <c r="G75" i="29"/>
  <c r="D76" i="29"/>
  <c r="E76" i="29"/>
  <c r="F76" i="29"/>
  <c r="G76" i="29"/>
  <c r="D77" i="29"/>
  <c r="E77" i="29"/>
  <c r="F77" i="29"/>
  <c r="G77" i="29"/>
  <c r="D78" i="29"/>
  <c r="E78" i="29"/>
  <c r="F78" i="29"/>
  <c r="G78" i="29"/>
  <c r="D79" i="29"/>
  <c r="E79" i="29"/>
  <c r="F79" i="29"/>
  <c r="G79" i="29"/>
  <c r="D80" i="29"/>
  <c r="E80" i="29"/>
  <c r="F80" i="29"/>
  <c r="G80" i="29"/>
  <c r="D81" i="29"/>
  <c r="E81" i="29"/>
  <c r="F81" i="29"/>
  <c r="G81" i="29"/>
  <c r="D82" i="29"/>
  <c r="E82" i="29"/>
  <c r="F82" i="29"/>
  <c r="G82" i="29"/>
  <c r="D83" i="29"/>
  <c r="E83" i="29"/>
  <c r="F83" i="29"/>
  <c r="G83" i="29"/>
  <c r="D84" i="29"/>
  <c r="E84" i="29"/>
  <c r="F84" i="29"/>
  <c r="G84" i="29"/>
  <c r="D85" i="29"/>
  <c r="E85" i="29"/>
  <c r="F85" i="29"/>
  <c r="G85" i="29"/>
  <c r="D86" i="29"/>
  <c r="E86" i="29"/>
  <c r="F86" i="29"/>
  <c r="G86" i="29"/>
  <c r="D87" i="29"/>
  <c r="E87" i="29"/>
  <c r="F87" i="29"/>
  <c r="G87" i="29"/>
  <c r="D88" i="29"/>
  <c r="E88" i="29"/>
  <c r="F88" i="29"/>
  <c r="G88" i="29"/>
  <c r="D89" i="29"/>
  <c r="E89" i="29"/>
  <c r="F89" i="29"/>
  <c r="G89" i="29"/>
  <c r="D90" i="29"/>
  <c r="E90" i="29"/>
  <c r="F90" i="29"/>
  <c r="G90" i="29"/>
  <c r="D91" i="29"/>
  <c r="E91" i="29"/>
  <c r="F91" i="29"/>
  <c r="G91" i="29"/>
  <c r="D92" i="29"/>
  <c r="E92" i="29"/>
  <c r="F92" i="29"/>
  <c r="G92" i="29"/>
  <c r="D93" i="29"/>
  <c r="E93" i="29"/>
  <c r="F93" i="29"/>
  <c r="G93" i="29"/>
  <c r="D94" i="29"/>
  <c r="E94" i="29"/>
  <c r="F94" i="29"/>
  <c r="G94" i="29"/>
  <c r="D95" i="29"/>
  <c r="E95" i="29"/>
  <c r="F95" i="29"/>
  <c r="G95" i="29"/>
  <c r="D96" i="29"/>
  <c r="E96" i="29"/>
  <c r="F96" i="29"/>
  <c r="G96" i="29"/>
  <c r="D97" i="29"/>
  <c r="E97" i="29"/>
  <c r="F97" i="29"/>
  <c r="G97" i="29"/>
  <c r="D98" i="29"/>
  <c r="E98" i="29"/>
  <c r="F98" i="29"/>
  <c r="G98" i="29"/>
  <c r="D99" i="29"/>
  <c r="E99" i="29"/>
  <c r="F99" i="29"/>
  <c r="G99" i="29"/>
  <c r="D100" i="29"/>
  <c r="E100" i="29"/>
  <c r="F100" i="29"/>
  <c r="G100" i="29"/>
  <c r="D101" i="29"/>
  <c r="E101" i="29"/>
  <c r="F101" i="29"/>
  <c r="G101" i="29"/>
  <c r="D102" i="29"/>
  <c r="E102" i="29"/>
  <c r="F102" i="29"/>
  <c r="G102" i="29"/>
  <c r="D103" i="29"/>
  <c r="E103" i="29"/>
  <c r="F103" i="29"/>
  <c r="G103" i="29"/>
  <c r="D104" i="29"/>
  <c r="E104" i="29"/>
  <c r="F104" i="29"/>
  <c r="G104" i="29"/>
  <c r="D105" i="29"/>
  <c r="E105" i="29"/>
  <c r="F105" i="29"/>
  <c r="G105" i="29"/>
  <c r="D106" i="29"/>
  <c r="E106" i="29"/>
  <c r="F106" i="29"/>
  <c r="G106" i="29"/>
  <c r="D107" i="29"/>
  <c r="E107" i="29"/>
  <c r="F107" i="29"/>
  <c r="G107" i="29"/>
  <c r="D108" i="29"/>
  <c r="E108" i="29"/>
  <c r="F108" i="29"/>
  <c r="G108" i="29"/>
  <c r="D109" i="29"/>
  <c r="E109" i="29"/>
  <c r="F109" i="29"/>
  <c r="G109" i="29"/>
  <c r="D110" i="29"/>
  <c r="E110" i="29"/>
  <c r="F110" i="29"/>
  <c r="G110" i="29"/>
  <c r="D111" i="29"/>
  <c r="E111" i="29"/>
  <c r="F111" i="29"/>
  <c r="G111" i="29"/>
  <c r="D112" i="29"/>
  <c r="E112" i="29"/>
  <c r="F112" i="29"/>
  <c r="G112" i="29"/>
  <c r="D113" i="29"/>
  <c r="E113" i="29"/>
  <c r="F113" i="29"/>
  <c r="G113" i="29"/>
  <c r="D114" i="29"/>
  <c r="E114" i="29"/>
  <c r="F114" i="29"/>
  <c r="G114" i="29"/>
  <c r="D115" i="29"/>
  <c r="E115" i="29"/>
  <c r="F115" i="29"/>
  <c r="G115" i="29"/>
  <c r="D116" i="29"/>
  <c r="E116" i="29"/>
  <c r="F116" i="29"/>
  <c r="G116" i="29"/>
  <c r="D117" i="29"/>
  <c r="E117" i="29"/>
  <c r="F117" i="29"/>
  <c r="G117" i="29"/>
  <c r="D118" i="29"/>
  <c r="E118" i="29"/>
  <c r="F118" i="29"/>
  <c r="G118" i="29"/>
  <c r="D119" i="29"/>
  <c r="E119" i="29"/>
  <c r="F119" i="29"/>
  <c r="G119" i="29"/>
  <c r="D120" i="29"/>
  <c r="E120" i="29"/>
  <c r="F120" i="29"/>
  <c r="G120" i="29"/>
  <c r="D121" i="29"/>
  <c r="E121" i="29"/>
  <c r="F121" i="29"/>
  <c r="G121" i="29"/>
  <c r="D122" i="29"/>
  <c r="E122" i="29"/>
  <c r="F122" i="29"/>
  <c r="G122" i="29"/>
  <c r="D123" i="29"/>
  <c r="E123" i="29"/>
  <c r="F123" i="29"/>
  <c r="G123" i="29"/>
  <c r="D124" i="29"/>
  <c r="E124" i="29"/>
  <c r="F124" i="29"/>
  <c r="G124" i="29"/>
  <c r="D125" i="29"/>
  <c r="E125" i="29"/>
  <c r="F125" i="29"/>
  <c r="G125" i="29"/>
  <c r="D126" i="29"/>
  <c r="E126" i="29"/>
  <c r="F126" i="29"/>
  <c r="G126" i="29"/>
  <c r="D127" i="29"/>
  <c r="E127" i="29"/>
  <c r="F127" i="29"/>
  <c r="G127" i="29"/>
  <c r="D128" i="29"/>
  <c r="E128" i="29"/>
  <c r="F128" i="29"/>
  <c r="G128" i="29"/>
  <c r="D129" i="29"/>
  <c r="E129" i="29"/>
  <c r="F129" i="29"/>
  <c r="G129" i="29"/>
  <c r="D130" i="29"/>
  <c r="E130" i="29"/>
  <c r="F130" i="29"/>
  <c r="G130" i="29"/>
  <c r="D131" i="29"/>
  <c r="E131" i="29"/>
  <c r="F131" i="29"/>
  <c r="G131" i="29"/>
  <c r="D132" i="29"/>
  <c r="E132" i="29"/>
  <c r="F132" i="29"/>
  <c r="G132" i="29"/>
  <c r="D133" i="29"/>
  <c r="E133" i="29"/>
  <c r="F133" i="29"/>
  <c r="G133" i="29"/>
  <c r="D134" i="29"/>
  <c r="E134" i="29"/>
  <c r="F134" i="29"/>
  <c r="G134" i="29"/>
  <c r="D135" i="29"/>
  <c r="E135" i="29"/>
  <c r="F135" i="29"/>
  <c r="G135" i="29"/>
  <c r="D136" i="29"/>
  <c r="E136" i="29"/>
  <c r="F136" i="29"/>
  <c r="G136" i="29"/>
  <c r="D137" i="29"/>
  <c r="E137" i="29"/>
  <c r="F137" i="29"/>
  <c r="G137" i="29"/>
  <c r="D138" i="29"/>
  <c r="E138" i="29"/>
  <c r="F138" i="29"/>
  <c r="G138" i="29"/>
  <c r="D139" i="29"/>
  <c r="E139" i="29"/>
  <c r="F139" i="29"/>
  <c r="G139" i="29"/>
  <c r="D140" i="29"/>
  <c r="E140" i="29"/>
  <c r="F140" i="29"/>
  <c r="G140" i="29"/>
  <c r="D141" i="29"/>
  <c r="E141" i="29"/>
  <c r="F141" i="29"/>
  <c r="G141" i="29"/>
  <c r="D142" i="29"/>
  <c r="E142" i="29"/>
  <c r="F142" i="29"/>
  <c r="G142" i="29"/>
  <c r="D143" i="29"/>
  <c r="E143" i="29"/>
  <c r="F143" i="29"/>
  <c r="G143" i="29"/>
  <c r="D144" i="29"/>
  <c r="E144" i="29"/>
  <c r="F144" i="29"/>
  <c r="G144" i="29"/>
  <c r="D145" i="29"/>
  <c r="E145" i="29"/>
  <c r="F145" i="29"/>
  <c r="G145" i="29"/>
  <c r="D146" i="29"/>
  <c r="E146" i="29"/>
  <c r="F146" i="29"/>
  <c r="G146" i="29"/>
  <c r="D147" i="29"/>
  <c r="E147" i="29"/>
  <c r="F147" i="29"/>
  <c r="G147" i="29"/>
  <c r="D148" i="29"/>
  <c r="E148" i="29"/>
  <c r="F148" i="29"/>
  <c r="G148" i="29"/>
  <c r="D149" i="29"/>
  <c r="E149" i="29"/>
  <c r="F149" i="29"/>
  <c r="G149" i="29"/>
  <c r="D150" i="29"/>
  <c r="E150" i="29"/>
  <c r="F150" i="29"/>
  <c r="G150" i="29"/>
  <c r="D151" i="29"/>
  <c r="E151" i="29"/>
  <c r="F151" i="29"/>
  <c r="G151" i="29"/>
  <c r="D152" i="29"/>
  <c r="E152" i="29"/>
  <c r="F152" i="29"/>
  <c r="G152" i="29"/>
  <c r="D153" i="29"/>
  <c r="E153" i="29"/>
  <c r="F153" i="29"/>
  <c r="G153" i="29"/>
  <c r="D154" i="29"/>
  <c r="E154" i="29"/>
  <c r="F154" i="29"/>
  <c r="G154" i="29"/>
  <c r="D155" i="29"/>
  <c r="E155" i="29"/>
  <c r="F155" i="29"/>
  <c r="G155" i="29"/>
  <c r="D156" i="29"/>
  <c r="E156" i="29"/>
  <c r="F156" i="29"/>
  <c r="G156" i="29"/>
  <c r="D157" i="29"/>
  <c r="E157" i="29"/>
  <c r="F157" i="29"/>
  <c r="G157" i="29"/>
  <c r="D158" i="29"/>
  <c r="E158" i="29"/>
  <c r="F158" i="29"/>
  <c r="G158" i="29"/>
  <c r="D159" i="29"/>
  <c r="E159" i="29"/>
  <c r="F159" i="29"/>
  <c r="G159" i="29"/>
  <c r="D160" i="29"/>
  <c r="E160" i="29"/>
  <c r="F160" i="29"/>
  <c r="G160" i="29"/>
  <c r="D161" i="29"/>
  <c r="E161" i="29"/>
  <c r="F161" i="29"/>
  <c r="G161" i="29"/>
  <c r="D162" i="29"/>
  <c r="E162" i="29"/>
  <c r="F162" i="29"/>
  <c r="G162" i="29"/>
  <c r="D163" i="29"/>
  <c r="E163" i="29"/>
  <c r="F163" i="29"/>
  <c r="G163" i="29"/>
  <c r="D164" i="29"/>
  <c r="E164" i="29"/>
  <c r="F164" i="29"/>
  <c r="G164" i="29"/>
  <c r="D165" i="29"/>
  <c r="E165" i="29"/>
  <c r="F165" i="29"/>
  <c r="G165" i="29"/>
  <c r="D166" i="29"/>
  <c r="E166" i="29"/>
  <c r="F166" i="29"/>
  <c r="G166" i="29"/>
  <c r="D167" i="29"/>
  <c r="E167" i="29"/>
  <c r="F167" i="29"/>
  <c r="G167" i="29"/>
  <c r="D168" i="29"/>
  <c r="E168" i="29"/>
  <c r="F168" i="29"/>
  <c r="G168" i="29"/>
  <c r="D169" i="29"/>
  <c r="E169" i="29"/>
  <c r="F169" i="29"/>
  <c r="G169" i="29"/>
  <c r="D170" i="29"/>
  <c r="E170" i="29"/>
  <c r="F170" i="29"/>
  <c r="G170" i="29"/>
  <c r="D171" i="29"/>
  <c r="E171" i="29"/>
  <c r="F171" i="29"/>
  <c r="G171" i="29"/>
  <c r="D172" i="29"/>
  <c r="E172" i="29"/>
  <c r="F172" i="29"/>
  <c r="G172" i="29"/>
  <c r="D173" i="29"/>
  <c r="E173" i="29"/>
  <c r="F173" i="29"/>
  <c r="G173" i="29"/>
  <c r="D174" i="29"/>
  <c r="E174" i="29"/>
  <c r="F174" i="29"/>
  <c r="G174" i="29"/>
  <c r="D175" i="29"/>
  <c r="E175" i="29"/>
  <c r="F175" i="29"/>
  <c r="G175" i="29"/>
  <c r="D176" i="29"/>
  <c r="E176" i="29"/>
  <c r="F176" i="29"/>
  <c r="G176" i="29"/>
  <c r="D177" i="29"/>
  <c r="E177" i="29"/>
  <c r="F177" i="29"/>
  <c r="G177" i="29"/>
  <c r="D178" i="29"/>
  <c r="E178" i="29"/>
  <c r="F178" i="29"/>
  <c r="G178" i="29"/>
  <c r="D179" i="29"/>
  <c r="E179" i="29"/>
  <c r="F179" i="29"/>
  <c r="G179" i="29"/>
  <c r="D180" i="29"/>
  <c r="E180" i="29"/>
  <c r="F180" i="29"/>
  <c r="G180" i="29"/>
  <c r="D181" i="29"/>
  <c r="E181" i="29"/>
  <c r="F181" i="29"/>
  <c r="G181" i="29"/>
  <c r="D182" i="29"/>
  <c r="E182" i="29"/>
  <c r="F182" i="29"/>
  <c r="G182" i="29"/>
  <c r="D183" i="29"/>
  <c r="E183" i="29"/>
  <c r="F183" i="29"/>
  <c r="G183" i="29"/>
  <c r="D184" i="29"/>
  <c r="E184" i="29"/>
  <c r="F184" i="29"/>
  <c r="G184" i="29"/>
  <c r="D185" i="29"/>
  <c r="E185" i="29"/>
  <c r="F185" i="29"/>
  <c r="G185" i="29"/>
  <c r="D186" i="29"/>
  <c r="E186" i="29"/>
  <c r="F186" i="29"/>
  <c r="G186" i="29"/>
  <c r="D187" i="29"/>
  <c r="E187" i="29"/>
  <c r="F187" i="29"/>
  <c r="G187" i="29"/>
  <c r="D188" i="29"/>
  <c r="E188" i="29"/>
  <c r="F188" i="29"/>
  <c r="G188" i="29"/>
  <c r="D189" i="29"/>
  <c r="E189" i="29"/>
  <c r="F189" i="29"/>
  <c r="G189" i="29"/>
  <c r="D190" i="29"/>
  <c r="E190" i="29"/>
  <c r="F190" i="29"/>
  <c r="G190" i="29"/>
  <c r="D191" i="29"/>
  <c r="E191" i="29"/>
  <c r="F191" i="29"/>
  <c r="G191" i="29"/>
  <c r="D192" i="29"/>
  <c r="E192" i="29"/>
  <c r="F192" i="29"/>
  <c r="G192" i="29"/>
  <c r="D193" i="29"/>
  <c r="E193" i="29"/>
  <c r="F193" i="29"/>
  <c r="G193" i="29"/>
  <c r="D194" i="29"/>
  <c r="E194" i="29"/>
  <c r="F194" i="29"/>
  <c r="G194" i="29"/>
  <c r="D195" i="29"/>
  <c r="E195" i="29"/>
  <c r="F195" i="29"/>
  <c r="G195" i="29"/>
  <c r="D196" i="29"/>
  <c r="E196" i="29"/>
  <c r="F196" i="29"/>
  <c r="G196" i="29"/>
  <c r="D197" i="29"/>
  <c r="E197" i="29"/>
  <c r="F197" i="29"/>
  <c r="G197" i="29"/>
  <c r="D198" i="29"/>
  <c r="E198" i="29"/>
  <c r="F198" i="29"/>
  <c r="G198" i="29"/>
  <c r="D199" i="29"/>
  <c r="E199" i="29"/>
  <c r="F199" i="29"/>
  <c r="G199" i="29"/>
  <c r="D200" i="29"/>
  <c r="E200" i="29"/>
  <c r="F200" i="29"/>
  <c r="G200" i="29"/>
  <c r="D201" i="29"/>
  <c r="E201" i="29"/>
  <c r="F201" i="29"/>
  <c r="G201" i="29"/>
  <c r="D202" i="29"/>
  <c r="E202" i="29"/>
  <c r="F202" i="29"/>
  <c r="G202" i="29"/>
  <c r="D203" i="29"/>
  <c r="E203" i="29"/>
  <c r="F203" i="29"/>
  <c r="G203" i="29"/>
  <c r="D204" i="29"/>
  <c r="E204" i="29"/>
  <c r="F204" i="29"/>
  <c r="G204" i="29"/>
  <c r="D205" i="29"/>
  <c r="E205" i="29"/>
  <c r="F205" i="29"/>
  <c r="G205" i="29"/>
  <c r="D206" i="29"/>
  <c r="E206" i="29"/>
  <c r="F206" i="29"/>
  <c r="G206" i="29"/>
  <c r="D207" i="29"/>
  <c r="E207" i="29"/>
  <c r="F207" i="29"/>
  <c r="G207" i="29"/>
  <c r="D208" i="29"/>
  <c r="E208" i="29"/>
  <c r="F208" i="29"/>
  <c r="G208" i="29"/>
  <c r="D209" i="29"/>
  <c r="E209" i="29"/>
  <c r="F209" i="29"/>
  <c r="G209" i="29"/>
  <c r="D210" i="29"/>
  <c r="E210" i="29"/>
  <c r="F210" i="29"/>
  <c r="G210" i="29"/>
  <c r="D211" i="29"/>
  <c r="E211" i="29"/>
  <c r="F211" i="29"/>
  <c r="G211" i="29"/>
  <c r="D212" i="29"/>
  <c r="E212" i="29"/>
  <c r="F212" i="29"/>
  <c r="G212" i="29"/>
  <c r="D213" i="29"/>
  <c r="E213" i="29"/>
  <c r="F213" i="29"/>
  <c r="G213" i="29"/>
  <c r="D214" i="29"/>
  <c r="E214" i="29"/>
  <c r="F214" i="29"/>
  <c r="G214" i="29"/>
  <c r="D215" i="29"/>
  <c r="E215" i="29"/>
  <c r="F215" i="29"/>
  <c r="G215" i="29"/>
  <c r="D216" i="29"/>
  <c r="E216" i="29"/>
  <c r="F216" i="29"/>
  <c r="G216" i="29"/>
  <c r="D217" i="29"/>
  <c r="E217" i="29"/>
  <c r="F217" i="29"/>
  <c r="G217" i="29"/>
  <c r="D218" i="29"/>
  <c r="E218" i="29"/>
  <c r="F218" i="29"/>
  <c r="G218" i="29"/>
  <c r="D219" i="29"/>
  <c r="E219" i="29"/>
  <c r="F219" i="29"/>
  <c r="G219" i="29"/>
  <c r="D220" i="29"/>
  <c r="E220" i="29"/>
  <c r="F220" i="29"/>
  <c r="G220" i="29"/>
  <c r="D221" i="29"/>
  <c r="E221" i="29"/>
  <c r="F221" i="29"/>
  <c r="G221" i="29"/>
  <c r="D222" i="29"/>
  <c r="E222" i="29"/>
  <c r="F222" i="29"/>
  <c r="G222" i="29"/>
  <c r="D223" i="29"/>
  <c r="E223" i="29"/>
  <c r="F223" i="29"/>
  <c r="G223" i="29"/>
  <c r="D224" i="29"/>
  <c r="E224" i="29"/>
  <c r="F224" i="29"/>
  <c r="G224" i="29"/>
  <c r="D225" i="29"/>
  <c r="E225" i="29"/>
  <c r="F225" i="29"/>
  <c r="G225" i="29"/>
  <c r="D226" i="29"/>
  <c r="E226" i="29"/>
  <c r="F226" i="29"/>
  <c r="G226" i="29"/>
  <c r="D227" i="29"/>
  <c r="E227" i="29"/>
  <c r="F227" i="29"/>
  <c r="G227" i="29"/>
  <c r="D228" i="29"/>
  <c r="E228" i="29"/>
  <c r="F228" i="29"/>
  <c r="G228" i="29"/>
  <c r="D229" i="29"/>
  <c r="E229" i="29"/>
  <c r="F229" i="29"/>
  <c r="G229" i="29"/>
  <c r="D230" i="29"/>
  <c r="E230" i="29"/>
  <c r="F230" i="29"/>
  <c r="G230" i="29"/>
  <c r="D231" i="29"/>
  <c r="E231" i="29"/>
  <c r="F231" i="29"/>
  <c r="G231" i="29"/>
  <c r="D232" i="29"/>
  <c r="E232" i="29"/>
  <c r="F232" i="29"/>
  <c r="G232" i="29"/>
  <c r="D233" i="29"/>
  <c r="E233" i="29"/>
  <c r="F233" i="29"/>
  <c r="G233" i="29"/>
  <c r="D234" i="29"/>
  <c r="E234" i="29"/>
  <c r="F234" i="29"/>
  <c r="G234" i="29"/>
  <c r="D235" i="29"/>
  <c r="E235" i="29"/>
  <c r="F235" i="29"/>
  <c r="G235" i="29"/>
  <c r="D236" i="29"/>
  <c r="E236" i="29"/>
  <c r="F236" i="29"/>
  <c r="G236" i="29"/>
  <c r="D237" i="29"/>
  <c r="E237" i="29"/>
  <c r="F237" i="29"/>
  <c r="G237" i="29"/>
  <c r="D238" i="29"/>
  <c r="E238" i="29"/>
  <c r="F238" i="29"/>
  <c r="G238" i="29"/>
  <c r="D239" i="29"/>
  <c r="E239" i="29"/>
  <c r="F239" i="29"/>
  <c r="G239" i="29"/>
  <c r="D240" i="29"/>
  <c r="E240" i="29"/>
  <c r="F240" i="29"/>
  <c r="G240" i="29"/>
  <c r="D241" i="29"/>
  <c r="E241" i="29"/>
  <c r="F241" i="29"/>
  <c r="G241" i="29"/>
  <c r="D242" i="29"/>
  <c r="E242" i="29"/>
  <c r="F242" i="29"/>
  <c r="G242" i="29"/>
  <c r="D243" i="29"/>
  <c r="E243" i="29"/>
  <c r="F243" i="29"/>
  <c r="G243" i="29"/>
  <c r="D244" i="29"/>
  <c r="E244" i="29"/>
  <c r="F244" i="29"/>
  <c r="G244" i="29"/>
  <c r="D245" i="29"/>
  <c r="E245" i="29"/>
  <c r="F245" i="29"/>
  <c r="G245" i="29"/>
  <c r="D246" i="29"/>
  <c r="E246" i="29"/>
  <c r="F246" i="29"/>
  <c r="G246" i="29"/>
  <c r="D247" i="29"/>
  <c r="E247" i="29"/>
  <c r="F247" i="29"/>
  <c r="G247" i="29"/>
  <c r="D248" i="29"/>
  <c r="E248" i="29"/>
  <c r="F248" i="29"/>
  <c r="G248" i="29"/>
  <c r="D249" i="29"/>
  <c r="E249" i="29"/>
  <c r="F249" i="29"/>
  <c r="G249" i="29"/>
  <c r="D250" i="29"/>
  <c r="E250" i="29"/>
  <c r="F250" i="29"/>
  <c r="G250" i="29"/>
  <c r="D251" i="29"/>
  <c r="E251" i="29"/>
  <c r="F251" i="29"/>
  <c r="G251" i="29"/>
  <c r="D252" i="29"/>
  <c r="E252" i="29"/>
  <c r="F252" i="29"/>
  <c r="G252" i="29"/>
  <c r="D253" i="29"/>
  <c r="E253" i="29"/>
  <c r="F253" i="29"/>
  <c r="G253" i="29"/>
  <c r="D254" i="29"/>
  <c r="E254" i="29"/>
  <c r="F254" i="29"/>
  <c r="G254" i="29"/>
  <c r="D255" i="29"/>
  <c r="E255" i="29"/>
  <c r="F255" i="29"/>
  <c r="G255" i="29"/>
  <c r="D256" i="29"/>
  <c r="E256" i="29"/>
  <c r="F256" i="29"/>
  <c r="G256" i="29"/>
  <c r="D257" i="29"/>
  <c r="E257" i="29"/>
  <c r="F257" i="29"/>
  <c r="G257" i="29"/>
  <c r="D258" i="29"/>
  <c r="E258" i="29"/>
  <c r="F258" i="29"/>
  <c r="G258" i="29"/>
  <c r="D259" i="29"/>
  <c r="E259" i="29"/>
  <c r="F259" i="29"/>
  <c r="G259" i="29"/>
  <c r="D260" i="29"/>
  <c r="E260" i="29"/>
  <c r="F260" i="29"/>
  <c r="G260" i="29"/>
  <c r="D261" i="29"/>
  <c r="E261" i="29"/>
  <c r="F261" i="29"/>
  <c r="G261" i="29"/>
  <c r="D262" i="29"/>
  <c r="E262" i="29"/>
  <c r="F262" i="29"/>
  <c r="G262" i="29"/>
  <c r="D263" i="29"/>
  <c r="E263" i="29"/>
  <c r="F263" i="29"/>
  <c r="G263" i="29"/>
  <c r="D264" i="29"/>
  <c r="E264" i="29"/>
  <c r="F264" i="29"/>
  <c r="G264" i="29"/>
  <c r="D265" i="29"/>
  <c r="E265" i="29"/>
  <c r="F265" i="29"/>
  <c r="G265" i="29"/>
  <c r="D266" i="29"/>
  <c r="E266" i="29"/>
  <c r="F266" i="29"/>
  <c r="G266" i="29"/>
  <c r="D267" i="29"/>
  <c r="E267" i="29"/>
  <c r="F267" i="29"/>
  <c r="G267" i="29"/>
  <c r="D268" i="29"/>
  <c r="E268" i="29"/>
  <c r="F268" i="29"/>
  <c r="G268" i="29"/>
  <c r="D269" i="29"/>
  <c r="E269" i="29"/>
  <c r="F269" i="29"/>
  <c r="G269" i="29"/>
  <c r="D270" i="29"/>
  <c r="E270" i="29"/>
  <c r="F270" i="29"/>
  <c r="G270" i="29"/>
  <c r="D271" i="29"/>
  <c r="E271" i="29"/>
  <c r="F271" i="29"/>
  <c r="G271" i="29"/>
  <c r="D272" i="29"/>
  <c r="E272" i="29"/>
  <c r="F272" i="29"/>
  <c r="G272" i="29"/>
  <c r="D273" i="29"/>
  <c r="E273" i="29"/>
  <c r="F273" i="29"/>
  <c r="G273" i="29"/>
  <c r="D274" i="29"/>
  <c r="E274" i="29"/>
  <c r="F274" i="29"/>
  <c r="G274" i="29"/>
  <c r="D275" i="29"/>
  <c r="E275" i="29"/>
  <c r="F275" i="29"/>
  <c r="G275" i="29"/>
  <c r="D276" i="29"/>
  <c r="E276" i="29"/>
  <c r="F276" i="29"/>
  <c r="G276" i="29"/>
  <c r="D277" i="29"/>
  <c r="E277" i="29"/>
  <c r="F277" i="29"/>
  <c r="G277" i="29"/>
  <c r="D278" i="29"/>
  <c r="E278" i="29"/>
  <c r="F278" i="29"/>
  <c r="G278" i="29"/>
  <c r="D279" i="29"/>
  <c r="E279" i="29"/>
  <c r="F279" i="29"/>
  <c r="G279" i="29"/>
  <c r="D280" i="29"/>
  <c r="E280" i="29"/>
  <c r="F280" i="29"/>
  <c r="G280" i="29"/>
  <c r="D281" i="29"/>
  <c r="E281" i="29"/>
  <c r="F281" i="29"/>
  <c r="G281" i="29"/>
  <c r="D282" i="29"/>
  <c r="E282" i="29"/>
  <c r="F282" i="29"/>
  <c r="G282" i="29"/>
  <c r="D283" i="29"/>
  <c r="E283" i="29"/>
  <c r="F283" i="29"/>
  <c r="G283" i="29"/>
  <c r="D284" i="29"/>
  <c r="E284" i="29"/>
  <c r="F284" i="29"/>
  <c r="G284" i="29"/>
  <c r="D285" i="29"/>
  <c r="E285" i="29"/>
  <c r="F285" i="29"/>
  <c r="G285" i="29"/>
  <c r="D286" i="29"/>
  <c r="E286" i="29"/>
  <c r="F286" i="29"/>
  <c r="G286" i="29"/>
  <c r="D287" i="29"/>
  <c r="E287" i="29"/>
  <c r="F287" i="29"/>
  <c r="G287" i="29"/>
  <c r="D288" i="29"/>
  <c r="E288" i="29"/>
  <c r="F288" i="29"/>
  <c r="G288" i="29"/>
  <c r="D289" i="29"/>
  <c r="E289" i="29"/>
  <c r="F289" i="29"/>
  <c r="G289" i="29"/>
  <c r="D290" i="29"/>
  <c r="E290" i="29"/>
  <c r="F290" i="29"/>
  <c r="G290" i="29"/>
  <c r="D291" i="29"/>
  <c r="E291" i="29"/>
  <c r="F291" i="29"/>
  <c r="G291" i="29"/>
  <c r="D292" i="29"/>
  <c r="E292" i="29"/>
  <c r="F292" i="29"/>
  <c r="G292" i="29"/>
  <c r="D293" i="29"/>
  <c r="E293" i="29"/>
  <c r="F293" i="29"/>
  <c r="G293" i="29"/>
  <c r="D294" i="29"/>
  <c r="E294" i="29"/>
  <c r="F294" i="29"/>
  <c r="G294" i="29"/>
  <c r="D295" i="29"/>
  <c r="E295" i="29"/>
  <c r="F295" i="29"/>
  <c r="G295" i="29"/>
  <c r="D296" i="29"/>
  <c r="E296" i="29"/>
  <c r="F296" i="29"/>
  <c r="G296" i="29"/>
  <c r="D297" i="29"/>
  <c r="E297" i="29"/>
  <c r="F297" i="29"/>
  <c r="G297" i="29"/>
  <c r="D298" i="29"/>
  <c r="E298" i="29"/>
  <c r="F298" i="29"/>
  <c r="G298" i="29"/>
  <c r="D299" i="29"/>
  <c r="E299" i="29"/>
  <c r="F299" i="29"/>
  <c r="G299" i="29"/>
  <c r="D300" i="29"/>
  <c r="E300" i="29"/>
  <c r="F300" i="29"/>
  <c r="G300" i="29"/>
  <c r="D301" i="29"/>
  <c r="E301" i="29"/>
  <c r="F301" i="29"/>
  <c r="G301" i="29"/>
  <c r="D302" i="29"/>
  <c r="E302" i="29"/>
  <c r="F302" i="29"/>
  <c r="G302" i="29"/>
  <c r="D303" i="29"/>
  <c r="E303" i="29"/>
  <c r="F303" i="29"/>
  <c r="G303" i="29"/>
  <c r="D304" i="29"/>
  <c r="E304" i="29"/>
  <c r="F304" i="29"/>
  <c r="G304" i="29"/>
  <c r="D305" i="29"/>
  <c r="E305" i="29"/>
  <c r="F305" i="29"/>
  <c r="G305" i="29"/>
  <c r="D306" i="29"/>
  <c r="E306" i="29"/>
  <c r="F306" i="29"/>
  <c r="G306" i="29"/>
  <c r="D307" i="29"/>
  <c r="E307" i="29"/>
  <c r="F307" i="29"/>
  <c r="G307" i="29"/>
  <c r="D308" i="29"/>
  <c r="E308" i="29"/>
  <c r="F308" i="29"/>
  <c r="G308" i="29"/>
  <c r="D309" i="29"/>
  <c r="E309" i="29"/>
  <c r="F309" i="29"/>
  <c r="G309" i="29"/>
  <c r="D310" i="29"/>
  <c r="E310" i="29"/>
  <c r="F310" i="29"/>
  <c r="G310" i="29"/>
  <c r="D311" i="29"/>
  <c r="E311" i="29"/>
  <c r="F311" i="29"/>
  <c r="G311" i="29"/>
  <c r="D312" i="29"/>
  <c r="E312" i="29"/>
  <c r="F312" i="29"/>
  <c r="G312" i="29"/>
  <c r="D313" i="29"/>
  <c r="E313" i="29"/>
  <c r="F313" i="29"/>
  <c r="G313" i="29"/>
  <c r="D314" i="29"/>
  <c r="E314" i="29"/>
  <c r="F314" i="29"/>
  <c r="G314" i="29"/>
  <c r="D315" i="29"/>
  <c r="E315" i="29"/>
  <c r="F315" i="29"/>
  <c r="G315" i="29"/>
  <c r="D316" i="29"/>
  <c r="E316" i="29"/>
  <c r="F316" i="29"/>
  <c r="G316" i="29"/>
  <c r="D317" i="29"/>
  <c r="E317" i="29"/>
  <c r="F317" i="29"/>
  <c r="G317" i="29"/>
  <c r="D318" i="29"/>
  <c r="E318" i="29"/>
  <c r="F318" i="29"/>
  <c r="G318" i="29"/>
  <c r="D319" i="29"/>
  <c r="E319" i="29"/>
  <c r="F319" i="29"/>
  <c r="G319" i="29"/>
  <c r="D320" i="29"/>
  <c r="E320" i="29"/>
  <c r="F320" i="29"/>
  <c r="G320" i="29"/>
  <c r="D321" i="29"/>
  <c r="E321" i="29"/>
  <c r="F321" i="29"/>
  <c r="G321" i="29"/>
  <c r="D322" i="29"/>
  <c r="E322" i="29"/>
  <c r="F322" i="29"/>
  <c r="G322" i="29"/>
  <c r="D323" i="29"/>
  <c r="E323" i="29"/>
  <c r="F323" i="29"/>
  <c r="G323" i="29"/>
  <c r="D324" i="29"/>
  <c r="E324" i="29"/>
  <c r="F324" i="29"/>
  <c r="G324" i="29"/>
  <c r="D325" i="29"/>
  <c r="E325" i="29"/>
  <c r="F325" i="29"/>
  <c r="G325" i="29"/>
  <c r="D326" i="29"/>
  <c r="E326" i="29"/>
  <c r="F326" i="29"/>
  <c r="G326" i="29"/>
  <c r="D327" i="29"/>
  <c r="E327" i="29"/>
  <c r="F327" i="29"/>
  <c r="G327" i="29"/>
  <c r="D328" i="29"/>
  <c r="E328" i="29"/>
  <c r="F328" i="29"/>
  <c r="G328" i="29"/>
  <c r="D329" i="29"/>
  <c r="E329" i="29"/>
  <c r="F329" i="29"/>
  <c r="G329" i="29"/>
  <c r="D330" i="29"/>
  <c r="E330" i="29"/>
  <c r="F330" i="29"/>
  <c r="G330" i="29"/>
  <c r="D331" i="29"/>
  <c r="E331" i="29"/>
  <c r="F331" i="29"/>
  <c r="G331" i="29"/>
  <c r="D332" i="29"/>
  <c r="E332" i="29"/>
  <c r="F332" i="29"/>
  <c r="G332" i="29"/>
  <c r="D333" i="29"/>
  <c r="E333" i="29"/>
  <c r="F333" i="29"/>
  <c r="G333" i="29"/>
  <c r="D334" i="29"/>
  <c r="E334" i="29"/>
  <c r="F334" i="29"/>
  <c r="G334" i="29"/>
  <c r="D335" i="29"/>
  <c r="E335" i="29"/>
  <c r="F335" i="29"/>
  <c r="G335" i="29"/>
  <c r="D336" i="29"/>
  <c r="E336" i="29"/>
  <c r="F336" i="29"/>
  <c r="G336" i="29"/>
  <c r="D337" i="29"/>
  <c r="E337" i="29"/>
  <c r="F337" i="29"/>
  <c r="G337" i="29"/>
  <c r="D338" i="29"/>
  <c r="E338" i="29"/>
  <c r="F338" i="29"/>
  <c r="G338" i="29"/>
  <c r="D339" i="29"/>
  <c r="E339" i="29"/>
  <c r="F339" i="29"/>
  <c r="G339" i="29"/>
  <c r="D340" i="29"/>
  <c r="E340" i="29"/>
  <c r="F340" i="29"/>
  <c r="G340" i="29"/>
  <c r="D341" i="29"/>
  <c r="E341" i="29"/>
  <c r="F341" i="29"/>
  <c r="G341" i="29"/>
  <c r="D342" i="29"/>
  <c r="E342" i="29"/>
  <c r="F342" i="29"/>
  <c r="G342" i="29"/>
  <c r="D343" i="29"/>
  <c r="E343" i="29"/>
  <c r="F343" i="29"/>
  <c r="G343" i="29"/>
  <c r="D344" i="29"/>
  <c r="E344" i="29"/>
  <c r="F344" i="29"/>
  <c r="G344" i="29"/>
  <c r="D345" i="29"/>
  <c r="E345" i="29"/>
  <c r="F345" i="29"/>
  <c r="G345" i="29"/>
  <c r="D346" i="29"/>
  <c r="E346" i="29"/>
  <c r="F346" i="29"/>
  <c r="G346" i="29"/>
  <c r="D347" i="29"/>
  <c r="E347" i="29"/>
  <c r="F347" i="29"/>
  <c r="G347" i="29"/>
  <c r="D348" i="29"/>
  <c r="E348" i="29"/>
  <c r="F348" i="29"/>
  <c r="G348" i="29"/>
  <c r="D349" i="29"/>
  <c r="E349" i="29"/>
  <c r="F349" i="29"/>
  <c r="G349" i="29"/>
  <c r="D350" i="29"/>
  <c r="E350" i="29"/>
  <c r="F350" i="29"/>
  <c r="G350" i="29"/>
  <c r="D351" i="29"/>
  <c r="E351" i="29"/>
  <c r="F351" i="29"/>
  <c r="G351" i="29"/>
  <c r="D352" i="29"/>
  <c r="E352" i="29"/>
  <c r="F352" i="29"/>
  <c r="G352" i="29"/>
  <c r="D353" i="29"/>
  <c r="E353" i="29"/>
  <c r="F353" i="29"/>
  <c r="G353" i="29"/>
  <c r="D354" i="29"/>
  <c r="E354" i="29"/>
  <c r="F354" i="29"/>
  <c r="G354" i="29"/>
  <c r="D355" i="29"/>
  <c r="E355" i="29"/>
  <c r="F355" i="29"/>
  <c r="G355" i="29"/>
  <c r="D356" i="29"/>
  <c r="E356" i="29"/>
  <c r="F356" i="29"/>
  <c r="G356" i="29"/>
  <c r="D357" i="29"/>
  <c r="E357" i="29"/>
  <c r="F357" i="29"/>
  <c r="G357" i="29"/>
  <c r="D358" i="29"/>
  <c r="E358" i="29"/>
  <c r="F358" i="29"/>
  <c r="G358" i="29"/>
  <c r="D359" i="29"/>
  <c r="E359" i="29"/>
  <c r="F359" i="29"/>
  <c r="G359" i="29"/>
  <c r="D360" i="29"/>
  <c r="E360" i="29"/>
  <c r="F360" i="29"/>
  <c r="G360" i="29"/>
  <c r="D361" i="29"/>
  <c r="E361" i="29"/>
  <c r="F361" i="29"/>
  <c r="G361" i="29"/>
  <c r="D362" i="29"/>
  <c r="E362" i="29"/>
  <c r="F362" i="29"/>
  <c r="G362" i="29"/>
  <c r="D363" i="29"/>
  <c r="E363" i="29"/>
  <c r="F363" i="29"/>
  <c r="G363" i="29"/>
  <c r="D364" i="29"/>
  <c r="E364" i="29"/>
  <c r="F364" i="29"/>
  <c r="G364" i="29"/>
  <c r="D365" i="29"/>
  <c r="E365" i="29"/>
  <c r="F365" i="29"/>
  <c r="G365" i="29"/>
  <c r="D366" i="29"/>
  <c r="E366" i="29"/>
  <c r="F366" i="29"/>
  <c r="G366" i="29"/>
  <c r="D367" i="29"/>
  <c r="E367" i="29"/>
  <c r="F367" i="29"/>
  <c r="G367" i="29"/>
  <c r="D368" i="29"/>
  <c r="E368" i="29"/>
  <c r="F368" i="29"/>
  <c r="G368" i="29"/>
  <c r="D369" i="29"/>
  <c r="E369" i="29"/>
  <c r="F369" i="29"/>
  <c r="G369" i="29"/>
  <c r="D370" i="29"/>
  <c r="E370" i="29"/>
  <c r="F370" i="29"/>
  <c r="G370" i="29"/>
  <c r="D371" i="29"/>
  <c r="E371" i="29"/>
  <c r="F371" i="29"/>
  <c r="G371" i="29"/>
  <c r="D372" i="29"/>
  <c r="E372" i="29"/>
  <c r="F372" i="29"/>
  <c r="G372" i="29"/>
  <c r="D373" i="29"/>
  <c r="E373" i="29"/>
  <c r="F373" i="29"/>
  <c r="G373" i="29"/>
  <c r="D374" i="29"/>
  <c r="E374" i="29"/>
  <c r="F374" i="29"/>
  <c r="G374" i="29"/>
  <c r="D375" i="29"/>
  <c r="E375" i="29"/>
  <c r="F375" i="29"/>
  <c r="G375" i="29"/>
  <c r="D376" i="29"/>
  <c r="E376" i="29"/>
  <c r="F376" i="29"/>
  <c r="G376" i="29"/>
  <c r="D377" i="29"/>
  <c r="E377" i="29"/>
  <c r="F377" i="29"/>
  <c r="G377" i="29"/>
  <c r="D378" i="29"/>
  <c r="E378" i="29"/>
  <c r="F378" i="29"/>
  <c r="G378" i="29"/>
  <c r="D379" i="29"/>
  <c r="E379" i="29"/>
  <c r="F379" i="29"/>
  <c r="G379" i="29"/>
  <c r="D380" i="29"/>
  <c r="E380" i="29"/>
  <c r="F380" i="29"/>
  <c r="G380" i="29"/>
  <c r="D381" i="29"/>
  <c r="E381" i="29"/>
  <c r="F381" i="29"/>
  <c r="G381" i="29"/>
  <c r="D382" i="29"/>
  <c r="E382" i="29"/>
  <c r="F382" i="29"/>
  <c r="G382" i="29"/>
  <c r="D383" i="29"/>
  <c r="E383" i="29"/>
  <c r="F383" i="29"/>
  <c r="G383" i="29"/>
  <c r="D384" i="29"/>
  <c r="E384" i="29"/>
  <c r="F384" i="29"/>
  <c r="G384" i="29"/>
  <c r="D385" i="29"/>
  <c r="E385" i="29"/>
  <c r="F385" i="29"/>
  <c r="G385" i="29"/>
  <c r="D386" i="29"/>
  <c r="E386" i="29"/>
  <c r="F386" i="29"/>
  <c r="G386" i="29"/>
  <c r="D387" i="29"/>
  <c r="E387" i="29"/>
  <c r="F387" i="29"/>
  <c r="G387" i="29"/>
  <c r="D388" i="29"/>
  <c r="E388" i="29"/>
  <c r="F388" i="29"/>
  <c r="G388" i="29"/>
  <c r="D389" i="29"/>
  <c r="E389" i="29"/>
  <c r="F389" i="29"/>
  <c r="G389" i="29"/>
  <c r="D390" i="29"/>
  <c r="E390" i="29"/>
  <c r="F390" i="29"/>
  <c r="G390" i="29"/>
  <c r="D391" i="29"/>
  <c r="E391" i="29"/>
  <c r="F391" i="29"/>
  <c r="G391" i="29"/>
  <c r="D392" i="29"/>
  <c r="E392" i="29"/>
  <c r="F392" i="29"/>
  <c r="G392" i="29"/>
  <c r="D393" i="29"/>
  <c r="E393" i="29"/>
  <c r="F393" i="29"/>
  <c r="G393" i="29"/>
  <c r="D394" i="29"/>
  <c r="E394" i="29"/>
  <c r="F394" i="29"/>
  <c r="G394" i="29"/>
  <c r="D395" i="29"/>
  <c r="E395" i="29"/>
  <c r="F395" i="29"/>
  <c r="G395" i="29"/>
  <c r="D396" i="29"/>
  <c r="E396" i="29"/>
  <c r="F396" i="29"/>
  <c r="G396" i="29"/>
  <c r="D397" i="29"/>
  <c r="E397" i="29"/>
  <c r="F397" i="29"/>
  <c r="G397" i="29"/>
  <c r="D398" i="29"/>
  <c r="E398" i="29"/>
  <c r="F398" i="29"/>
  <c r="G398" i="29"/>
  <c r="D399" i="29"/>
  <c r="E399" i="29"/>
  <c r="F399" i="29"/>
  <c r="G399" i="29"/>
  <c r="D400" i="29"/>
  <c r="E400" i="29"/>
  <c r="F400" i="29"/>
  <c r="G400" i="29"/>
  <c r="D401" i="29"/>
  <c r="E401" i="29"/>
  <c r="F401" i="29"/>
  <c r="G401" i="29"/>
  <c r="D402" i="29"/>
  <c r="E402" i="29"/>
  <c r="F402" i="29"/>
  <c r="G402" i="29"/>
  <c r="D403" i="29"/>
  <c r="E403" i="29"/>
  <c r="F403" i="29"/>
  <c r="G403" i="29"/>
  <c r="D404" i="29"/>
  <c r="E404" i="29"/>
  <c r="F404" i="29"/>
  <c r="G404" i="29"/>
  <c r="D405" i="29"/>
  <c r="E405" i="29"/>
  <c r="F405" i="29"/>
  <c r="G405" i="29"/>
  <c r="D406" i="29"/>
  <c r="E406" i="29"/>
  <c r="F406" i="29"/>
  <c r="G406" i="29"/>
  <c r="D407" i="29"/>
  <c r="E407" i="29"/>
  <c r="F407" i="29"/>
  <c r="G407" i="29"/>
  <c r="D408" i="29"/>
  <c r="E408" i="29"/>
  <c r="F408" i="29"/>
  <c r="G408" i="29"/>
  <c r="D409" i="29"/>
  <c r="E409" i="29"/>
  <c r="F409" i="29"/>
  <c r="G409" i="29"/>
  <c r="D410" i="29"/>
  <c r="E410" i="29"/>
  <c r="F410" i="29"/>
  <c r="G410" i="29"/>
  <c r="D411" i="29"/>
  <c r="E411" i="29"/>
  <c r="F411" i="29"/>
  <c r="G411" i="29"/>
  <c r="D412" i="29"/>
  <c r="E412" i="29"/>
  <c r="F412" i="29"/>
  <c r="G412" i="29"/>
  <c r="D413" i="29"/>
  <c r="E413" i="29"/>
  <c r="F413" i="29"/>
  <c r="G413" i="29"/>
  <c r="D414" i="29"/>
  <c r="E414" i="29"/>
  <c r="F414" i="29"/>
  <c r="G414" i="29"/>
  <c r="D415" i="29"/>
  <c r="E415" i="29"/>
  <c r="F415" i="29"/>
  <c r="G415" i="29"/>
  <c r="D416" i="29"/>
  <c r="E416" i="29"/>
  <c r="F416" i="29"/>
  <c r="G416" i="29"/>
  <c r="D417" i="29"/>
  <c r="E417" i="29"/>
  <c r="F417" i="29"/>
  <c r="G417" i="29"/>
  <c r="D418" i="29"/>
  <c r="E418" i="29"/>
  <c r="F418" i="29"/>
  <c r="G418" i="29"/>
  <c r="D419" i="29"/>
  <c r="E419" i="29"/>
  <c r="F419" i="29"/>
  <c r="G419" i="29"/>
  <c r="D420" i="29"/>
  <c r="E420" i="29"/>
  <c r="F420" i="29"/>
  <c r="G420" i="29"/>
  <c r="D421" i="29"/>
  <c r="E421" i="29"/>
  <c r="F421" i="29"/>
  <c r="G421" i="29"/>
  <c r="D422" i="29"/>
  <c r="E422" i="29"/>
  <c r="F422" i="29"/>
  <c r="G422" i="29"/>
  <c r="D423" i="29"/>
  <c r="E423" i="29"/>
  <c r="F423" i="29"/>
  <c r="G423" i="29"/>
  <c r="D424" i="29"/>
  <c r="E424" i="29"/>
  <c r="F424" i="29"/>
  <c r="G424" i="29"/>
  <c r="D425" i="29"/>
  <c r="E425" i="29"/>
  <c r="F425" i="29"/>
  <c r="G425" i="29"/>
  <c r="D426" i="29"/>
  <c r="E426" i="29"/>
  <c r="F426" i="29"/>
  <c r="G426" i="29"/>
  <c r="D427" i="29"/>
  <c r="E427" i="29"/>
  <c r="F427" i="29"/>
  <c r="G427" i="29"/>
  <c r="D428" i="29"/>
  <c r="E428" i="29"/>
  <c r="F428" i="29"/>
  <c r="G428" i="29"/>
  <c r="D429" i="29"/>
  <c r="E429" i="29"/>
  <c r="F429" i="29"/>
  <c r="G429" i="29"/>
  <c r="D430" i="29"/>
  <c r="E430" i="29"/>
  <c r="F430" i="29"/>
  <c r="G430" i="29"/>
  <c r="D431" i="29"/>
  <c r="E431" i="29"/>
  <c r="F431" i="29"/>
  <c r="G431" i="29"/>
  <c r="D432" i="29"/>
  <c r="E432" i="29"/>
  <c r="F432" i="29"/>
  <c r="G432" i="29"/>
  <c r="D433" i="29"/>
  <c r="E433" i="29"/>
  <c r="F433" i="29"/>
  <c r="G433" i="29"/>
  <c r="D434" i="29"/>
  <c r="E434" i="29"/>
  <c r="F434" i="29"/>
  <c r="G434" i="29"/>
  <c r="D435" i="29"/>
  <c r="E435" i="29"/>
  <c r="F435" i="29"/>
  <c r="G435" i="29"/>
  <c r="D436" i="29"/>
  <c r="E436" i="29"/>
  <c r="F436" i="29"/>
  <c r="G436" i="29"/>
  <c r="D437" i="29"/>
  <c r="E437" i="29"/>
  <c r="F437" i="29"/>
  <c r="G437" i="29"/>
  <c r="D438" i="29"/>
  <c r="E438" i="29"/>
  <c r="F438" i="29"/>
  <c r="G438" i="29"/>
  <c r="D439" i="29"/>
  <c r="E439" i="29"/>
  <c r="F439" i="29"/>
  <c r="G439" i="29"/>
  <c r="D440" i="29"/>
  <c r="E440" i="29"/>
  <c r="F440" i="29"/>
  <c r="G440" i="29"/>
  <c r="D441" i="29"/>
  <c r="E441" i="29"/>
  <c r="F441" i="29"/>
  <c r="G441" i="29"/>
  <c r="D442" i="29"/>
  <c r="E442" i="29"/>
  <c r="F442" i="29"/>
  <c r="G442" i="29"/>
  <c r="D443" i="29"/>
  <c r="E443" i="29"/>
  <c r="F443" i="29"/>
  <c r="G443" i="29"/>
  <c r="D444" i="29"/>
  <c r="E444" i="29"/>
  <c r="F444" i="29"/>
  <c r="G444" i="29"/>
  <c r="D445" i="29"/>
  <c r="E445" i="29"/>
  <c r="F445" i="29"/>
  <c r="G445" i="29"/>
  <c r="D446" i="29"/>
  <c r="E446" i="29"/>
  <c r="F446" i="29"/>
  <c r="G446" i="29"/>
  <c r="D447" i="29"/>
  <c r="E447" i="29"/>
  <c r="F447" i="29"/>
  <c r="G447" i="29"/>
  <c r="D448" i="29"/>
  <c r="E448" i="29"/>
  <c r="F448" i="29"/>
  <c r="G448" i="29"/>
  <c r="D449" i="29"/>
  <c r="E449" i="29"/>
  <c r="F449" i="29"/>
  <c r="G449" i="29"/>
  <c r="D450" i="29"/>
  <c r="E450" i="29"/>
  <c r="F450" i="29"/>
  <c r="G450" i="29"/>
  <c r="D451" i="29"/>
  <c r="E451" i="29"/>
  <c r="F451" i="29"/>
  <c r="G451" i="29"/>
  <c r="D452" i="29"/>
  <c r="E452" i="29"/>
  <c r="F452" i="29"/>
  <c r="G452" i="29"/>
  <c r="D453" i="29"/>
  <c r="E453" i="29"/>
  <c r="F453" i="29"/>
  <c r="G453" i="29"/>
  <c r="D454" i="29"/>
  <c r="E454" i="29"/>
  <c r="F454" i="29"/>
  <c r="G454" i="29"/>
  <c r="D455" i="29"/>
  <c r="E455" i="29"/>
  <c r="F455" i="29"/>
  <c r="G455" i="29"/>
  <c r="D456" i="29"/>
  <c r="E456" i="29"/>
  <c r="F456" i="29"/>
  <c r="G456" i="29"/>
  <c r="D457" i="29"/>
  <c r="E457" i="29"/>
  <c r="F457" i="29"/>
  <c r="G457" i="29"/>
  <c r="D458" i="29"/>
  <c r="E458" i="29"/>
  <c r="F458" i="29"/>
  <c r="G458" i="29"/>
  <c r="D459" i="29"/>
  <c r="E459" i="29"/>
  <c r="F459" i="29"/>
  <c r="G459" i="29"/>
  <c r="D460" i="29"/>
  <c r="E460" i="29"/>
  <c r="F460" i="29"/>
  <c r="G460" i="29"/>
  <c r="D461" i="29"/>
  <c r="E461" i="29"/>
  <c r="F461" i="29"/>
  <c r="G461" i="29"/>
  <c r="D462" i="29"/>
  <c r="E462" i="29"/>
  <c r="F462" i="29"/>
  <c r="G462" i="29"/>
  <c r="D463" i="29"/>
  <c r="E463" i="29"/>
  <c r="F463" i="29"/>
  <c r="G463" i="29"/>
  <c r="D464" i="29"/>
  <c r="E464" i="29"/>
  <c r="F464" i="29"/>
  <c r="G464" i="29"/>
  <c r="D465" i="29"/>
  <c r="E465" i="29"/>
  <c r="F465" i="29"/>
  <c r="G465" i="29"/>
  <c r="D466" i="29"/>
  <c r="E466" i="29"/>
  <c r="F466" i="29"/>
  <c r="G466" i="29"/>
  <c r="D467" i="29"/>
  <c r="E467" i="29"/>
  <c r="F467" i="29"/>
  <c r="G467" i="29"/>
  <c r="D468" i="29"/>
  <c r="E468" i="29"/>
  <c r="F468" i="29"/>
  <c r="G468" i="29"/>
  <c r="D469" i="29"/>
  <c r="E469" i="29"/>
  <c r="F469" i="29"/>
  <c r="G469" i="29"/>
  <c r="D470" i="29"/>
  <c r="E470" i="29"/>
  <c r="F470" i="29"/>
  <c r="G470" i="29"/>
  <c r="D471" i="29"/>
  <c r="E471" i="29"/>
  <c r="F471" i="29"/>
  <c r="G471" i="29"/>
  <c r="D472" i="29"/>
  <c r="E472" i="29"/>
  <c r="F472" i="29"/>
  <c r="G472" i="29"/>
  <c r="D473" i="29"/>
  <c r="E473" i="29"/>
  <c r="F473" i="29"/>
  <c r="G473" i="29"/>
  <c r="D474" i="29"/>
  <c r="E474" i="29"/>
  <c r="F474" i="29"/>
  <c r="G474" i="29"/>
  <c r="D475" i="29"/>
  <c r="E475" i="29"/>
  <c r="F475" i="29"/>
  <c r="G475" i="29"/>
  <c r="D476" i="29"/>
  <c r="E476" i="29"/>
  <c r="F476" i="29"/>
  <c r="G476" i="29"/>
  <c r="D477" i="29"/>
  <c r="E477" i="29"/>
  <c r="F477" i="29"/>
  <c r="G477" i="29"/>
  <c r="D478" i="29"/>
  <c r="E478" i="29"/>
  <c r="F478" i="29"/>
  <c r="G478" i="29"/>
  <c r="D479" i="29"/>
  <c r="E479" i="29"/>
  <c r="F479" i="29"/>
  <c r="G479" i="29"/>
  <c r="D480" i="29"/>
  <c r="E480" i="29"/>
  <c r="F480" i="29"/>
  <c r="G480" i="29"/>
  <c r="D481" i="29"/>
  <c r="E481" i="29"/>
  <c r="F481" i="29"/>
  <c r="G481" i="29"/>
  <c r="D482" i="29"/>
  <c r="E482" i="29"/>
  <c r="F482" i="29"/>
  <c r="G482" i="29"/>
  <c r="D483" i="29"/>
  <c r="E483" i="29"/>
  <c r="F483" i="29"/>
  <c r="G483" i="29"/>
  <c r="D484" i="29"/>
  <c r="E484" i="29"/>
  <c r="F484" i="29"/>
  <c r="G484" i="29"/>
  <c r="D485" i="29"/>
  <c r="E485" i="29"/>
  <c r="F485" i="29"/>
  <c r="G485" i="29"/>
  <c r="D486" i="29"/>
  <c r="E486" i="29"/>
  <c r="F486" i="29"/>
  <c r="G486" i="29"/>
  <c r="D487" i="29"/>
  <c r="E487" i="29"/>
  <c r="F487" i="29"/>
  <c r="G487" i="29"/>
  <c r="D488" i="29"/>
  <c r="E488" i="29"/>
  <c r="F488" i="29"/>
  <c r="G488" i="29"/>
  <c r="D489" i="29"/>
  <c r="E489" i="29"/>
  <c r="F489" i="29"/>
  <c r="G489" i="29"/>
  <c r="D490" i="29"/>
  <c r="E490" i="29"/>
  <c r="F490" i="29"/>
  <c r="G490" i="29"/>
  <c r="D491" i="29"/>
  <c r="E491" i="29"/>
  <c r="F491" i="29"/>
  <c r="G491" i="29"/>
  <c r="D492" i="29"/>
  <c r="E492" i="29"/>
  <c r="F492" i="29"/>
  <c r="G492" i="29"/>
  <c r="D493" i="29"/>
  <c r="E493" i="29"/>
  <c r="F493" i="29"/>
  <c r="G493" i="29"/>
  <c r="D494" i="29"/>
  <c r="E494" i="29"/>
  <c r="F494" i="29"/>
  <c r="G494" i="29"/>
  <c r="D495" i="29"/>
  <c r="E495" i="29"/>
  <c r="F495" i="29"/>
  <c r="G495" i="29"/>
  <c r="D496" i="29"/>
  <c r="E496" i="29"/>
  <c r="F496" i="29"/>
  <c r="G496" i="29"/>
  <c r="D497" i="29"/>
  <c r="E497" i="29"/>
  <c r="F497" i="29"/>
  <c r="G497" i="29"/>
  <c r="D498" i="29"/>
  <c r="E498" i="29"/>
  <c r="F498" i="29"/>
  <c r="G498" i="29"/>
  <c r="D499" i="29"/>
  <c r="E499" i="29"/>
  <c r="F499" i="29"/>
  <c r="G499" i="29"/>
  <c r="D500" i="29"/>
  <c r="E500" i="29"/>
  <c r="F500" i="29"/>
  <c r="G500" i="29"/>
  <c r="D501" i="29"/>
  <c r="E501" i="29"/>
  <c r="F501" i="29"/>
  <c r="G501" i="29"/>
  <c r="D502" i="29"/>
  <c r="E502" i="29"/>
  <c r="F502" i="29"/>
  <c r="G502" i="29"/>
  <c r="D503" i="29"/>
  <c r="E503" i="29"/>
  <c r="F503" i="29"/>
  <c r="G503" i="29"/>
  <c r="D504" i="29"/>
  <c r="E504" i="29"/>
  <c r="F504" i="29"/>
  <c r="G504" i="29"/>
  <c r="D505" i="29"/>
  <c r="E505" i="29"/>
  <c r="F505" i="29"/>
  <c r="G505" i="29"/>
  <c r="D506" i="29"/>
  <c r="E506" i="29"/>
  <c r="F506" i="29"/>
  <c r="G506" i="29"/>
  <c r="D507" i="29"/>
  <c r="E507" i="29"/>
  <c r="F507" i="29"/>
  <c r="G507" i="29"/>
  <c r="D508" i="29"/>
  <c r="E508" i="29"/>
  <c r="F508" i="29"/>
  <c r="G508" i="29"/>
  <c r="D509" i="29"/>
  <c r="E509" i="29"/>
  <c r="F509" i="29"/>
  <c r="G509" i="29"/>
  <c r="D510" i="29"/>
  <c r="E510" i="29"/>
  <c r="F510" i="29"/>
  <c r="G510" i="29"/>
  <c r="D511" i="29"/>
  <c r="E511" i="29"/>
  <c r="F511" i="29"/>
  <c r="G511" i="29"/>
  <c r="D512" i="29"/>
  <c r="E512" i="29"/>
  <c r="F512" i="29"/>
  <c r="G512" i="29"/>
  <c r="D513" i="29"/>
  <c r="E513" i="29"/>
  <c r="F513" i="29"/>
  <c r="G513" i="29"/>
  <c r="D514" i="29"/>
  <c r="E514" i="29"/>
  <c r="F514" i="29"/>
  <c r="G514" i="29"/>
  <c r="D515" i="29"/>
  <c r="E515" i="29"/>
  <c r="F515" i="29"/>
  <c r="G515" i="29"/>
  <c r="D516" i="29"/>
  <c r="E516" i="29"/>
  <c r="F516" i="29"/>
  <c r="G516" i="29"/>
  <c r="D517" i="29"/>
  <c r="E517" i="29"/>
  <c r="F517" i="29"/>
  <c r="G517" i="29"/>
  <c r="D518" i="29"/>
  <c r="E518" i="29"/>
  <c r="F518" i="29"/>
  <c r="G518" i="29"/>
  <c r="D519" i="29"/>
  <c r="E519" i="29"/>
  <c r="F519" i="29"/>
  <c r="G519" i="29"/>
  <c r="D520" i="29"/>
  <c r="E520" i="29"/>
  <c r="F520" i="29"/>
  <c r="G520" i="29"/>
  <c r="D521" i="29"/>
  <c r="E521" i="29"/>
  <c r="F521" i="29"/>
  <c r="G521" i="29"/>
  <c r="D522" i="29"/>
  <c r="E522" i="29"/>
  <c r="F522" i="29"/>
  <c r="G522" i="29"/>
  <c r="D523" i="29"/>
  <c r="E523" i="29"/>
  <c r="F523" i="29"/>
  <c r="G523" i="29"/>
  <c r="D524" i="29"/>
  <c r="E524" i="29"/>
  <c r="F524" i="29"/>
  <c r="G524" i="29"/>
  <c r="D525" i="29"/>
  <c r="E525" i="29"/>
  <c r="F525" i="29"/>
  <c r="G525" i="29"/>
  <c r="D526" i="29"/>
  <c r="E526" i="29"/>
  <c r="F526" i="29"/>
  <c r="G526" i="29"/>
  <c r="D527" i="29"/>
  <c r="E527" i="29"/>
  <c r="F527" i="29"/>
  <c r="G527" i="29"/>
  <c r="D528" i="29"/>
  <c r="E528" i="29"/>
  <c r="F528" i="29"/>
  <c r="G528" i="29"/>
  <c r="D529" i="29"/>
  <c r="E529" i="29"/>
  <c r="F529" i="29"/>
  <c r="G529" i="29"/>
  <c r="D530" i="29"/>
  <c r="E530" i="29"/>
  <c r="F530" i="29"/>
  <c r="G530" i="29"/>
  <c r="D531" i="29"/>
  <c r="E531" i="29"/>
  <c r="F531" i="29"/>
  <c r="G531" i="29"/>
  <c r="D532" i="29"/>
  <c r="E532" i="29"/>
  <c r="F532" i="29"/>
  <c r="G532" i="29"/>
  <c r="D533" i="29"/>
  <c r="E533" i="29"/>
  <c r="F533" i="29"/>
  <c r="G533" i="29"/>
  <c r="D534" i="29"/>
  <c r="E534" i="29"/>
  <c r="F534" i="29"/>
  <c r="G534" i="29"/>
  <c r="D535" i="29"/>
  <c r="E535" i="29"/>
  <c r="F535" i="29"/>
  <c r="G535" i="29"/>
  <c r="D536" i="29"/>
  <c r="E536" i="29"/>
  <c r="F536" i="29"/>
  <c r="G536" i="29"/>
  <c r="D537" i="29"/>
  <c r="E537" i="29"/>
  <c r="F537" i="29"/>
  <c r="G537" i="29"/>
  <c r="D538" i="29"/>
  <c r="E538" i="29"/>
  <c r="F538" i="29"/>
  <c r="G538" i="29"/>
  <c r="D539" i="29"/>
  <c r="E539" i="29"/>
  <c r="F539" i="29"/>
  <c r="G539" i="29"/>
  <c r="D540" i="29"/>
  <c r="E540" i="29"/>
  <c r="F540" i="29"/>
  <c r="G540" i="29"/>
  <c r="D541" i="29"/>
  <c r="E541" i="29"/>
  <c r="F541" i="29"/>
  <c r="G541" i="29"/>
  <c r="D542" i="29"/>
  <c r="E542" i="29"/>
  <c r="F542" i="29"/>
  <c r="G542" i="29"/>
  <c r="D543" i="29"/>
  <c r="E543" i="29"/>
  <c r="F543" i="29"/>
  <c r="G543" i="29"/>
  <c r="D544" i="29"/>
  <c r="E544" i="29"/>
  <c r="F544" i="29"/>
  <c r="G544" i="29"/>
  <c r="D545" i="29"/>
  <c r="E545" i="29"/>
  <c r="F545" i="29"/>
  <c r="G545" i="29"/>
  <c r="D546" i="29"/>
  <c r="E546" i="29"/>
  <c r="F546" i="29"/>
  <c r="G546" i="29"/>
  <c r="D547" i="29"/>
  <c r="E547" i="29"/>
  <c r="F547" i="29"/>
  <c r="G547" i="29"/>
  <c r="D548" i="29"/>
  <c r="E548" i="29"/>
  <c r="F548" i="29"/>
  <c r="G548" i="29"/>
  <c r="D549" i="29"/>
  <c r="E549" i="29"/>
  <c r="F549" i="29"/>
  <c r="G549" i="29"/>
  <c r="D550" i="29"/>
  <c r="E550" i="29"/>
  <c r="F550" i="29"/>
  <c r="G550" i="29"/>
  <c r="D551" i="29"/>
  <c r="E551" i="29"/>
  <c r="F551" i="29"/>
  <c r="G551" i="29"/>
  <c r="D552" i="29"/>
  <c r="E552" i="29"/>
  <c r="F552" i="29"/>
  <c r="G552" i="29"/>
  <c r="D553" i="29"/>
  <c r="E553" i="29"/>
  <c r="F553" i="29"/>
  <c r="G553" i="29"/>
  <c r="D554" i="29"/>
  <c r="E554" i="29"/>
  <c r="F554" i="29"/>
  <c r="G554" i="29"/>
  <c r="D555" i="29"/>
  <c r="E555" i="29"/>
  <c r="F555" i="29"/>
  <c r="G555" i="29"/>
  <c r="D556" i="29"/>
  <c r="E556" i="29"/>
  <c r="F556" i="29"/>
  <c r="G556" i="29"/>
  <c r="D557" i="29"/>
  <c r="E557" i="29"/>
  <c r="F557" i="29"/>
  <c r="G557" i="29"/>
  <c r="D558" i="29"/>
  <c r="E558" i="29"/>
  <c r="F558" i="29"/>
  <c r="G558" i="29"/>
  <c r="D559" i="29"/>
  <c r="E559" i="29"/>
  <c r="F559" i="29"/>
  <c r="G559" i="29"/>
  <c r="D560" i="29"/>
  <c r="E560" i="29"/>
  <c r="F560" i="29"/>
  <c r="G560" i="29"/>
  <c r="D561" i="29"/>
  <c r="E561" i="29"/>
  <c r="F561" i="29"/>
  <c r="G561" i="29"/>
  <c r="D562" i="29"/>
  <c r="E562" i="29"/>
  <c r="F562" i="29"/>
  <c r="G562" i="29"/>
  <c r="D563" i="29"/>
  <c r="E563" i="29"/>
  <c r="F563" i="29"/>
  <c r="G563" i="29"/>
  <c r="D564" i="29"/>
  <c r="E564" i="29"/>
  <c r="F564" i="29"/>
  <c r="G564" i="29"/>
  <c r="D565" i="29"/>
  <c r="E565" i="29"/>
  <c r="F565" i="29"/>
  <c r="G565" i="29"/>
  <c r="D566" i="29"/>
  <c r="E566" i="29"/>
  <c r="F566" i="29"/>
  <c r="G566" i="29"/>
  <c r="D567" i="29"/>
  <c r="E567" i="29"/>
  <c r="F567" i="29"/>
  <c r="G567" i="29"/>
  <c r="D568" i="29"/>
  <c r="E568" i="29"/>
  <c r="F568" i="29"/>
  <c r="G568" i="29"/>
  <c r="D569" i="29"/>
  <c r="E569" i="29"/>
  <c r="F569" i="29"/>
  <c r="G569" i="29"/>
  <c r="D570" i="29"/>
  <c r="E570" i="29"/>
  <c r="F570" i="29"/>
  <c r="G570" i="29"/>
  <c r="D571" i="29"/>
  <c r="E571" i="29"/>
  <c r="F571" i="29"/>
  <c r="G571" i="29"/>
  <c r="D572" i="29"/>
  <c r="E572" i="29"/>
  <c r="F572" i="29"/>
  <c r="G572" i="29"/>
  <c r="D573" i="29"/>
  <c r="E573" i="29"/>
  <c r="F573" i="29"/>
  <c r="G573" i="29"/>
  <c r="D574" i="29"/>
  <c r="E574" i="29"/>
  <c r="F574" i="29"/>
  <c r="G574" i="29"/>
  <c r="D575" i="29"/>
  <c r="E575" i="29"/>
  <c r="F575" i="29"/>
  <c r="G575" i="29"/>
  <c r="D576" i="29"/>
  <c r="E576" i="29"/>
  <c r="F576" i="29"/>
  <c r="G576" i="29"/>
  <c r="D577" i="29"/>
  <c r="E577" i="29"/>
  <c r="F577" i="29"/>
  <c r="G577" i="29"/>
  <c r="D578" i="29"/>
  <c r="E578" i="29"/>
  <c r="F578" i="29"/>
  <c r="G578" i="29"/>
  <c r="D579" i="29"/>
  <c r="E579" i="29"/>
  <c r="F579" i="29"/>
  <c r="G579" i="29"/>
  <c r="D580" i="29"/>
  <c r="E580" i="29"/>
  <c r="F580" i="29"/>
  <c r="G580" i="29"/>
  <c r="D581" i="29"/>
  <c r="E581" i="29"/>
  <c r="F581" i="29"/>
  <c r="G581" i="29"/>
  <c r="D582" i="29"/>
  <c r="E582" i="29"/>
  <c r="F582" i="29"/>
  <c r="G582" i="29"/>
  <c r="D583" i="29"/>
  <c r="E583" i="29"/>
  <c r="F583" i="29"/>
  <c r="G583" i="29"/>
  <c r="D584" i="29"/>
  <c r="E584" i="29"/>
  <c r="F584" i="29"/>
  <c r="G584" i="29"/>
  <c r="D585" i="29"/>
  <c r="E585" i="29"/>
  <c r="F585" i="29"/>
  <c r="G585" i="29"/>
  <c r="D586" i="29"/>
  <c r="E586" i="29"/>
  <c r="F586" i="29"/>
  <c r="G586" i="29"/>
  <c r="D587" i="29"/>
  <c r="E587" i="29"/>
  <c r="F587" i="29"/>
  <c r="G587" i="29"/>
  <c r="D588" i="29"/>
  <c r="E588" i="29"/>
  <c r="F588" i="29"/>
  <c r="G588" i="29"/>
  <c r="D589" i="29"/>
  <c r="E589" i="29"/>
  <c r="F589" i="29"/>
  <c r="G589" i="29"/>
  <c r="D590" i="29"/>
  <c r="E590" i="29"/>
  <c r="F590" i="29"/>
  <c r="G590" i="29"/>
  <c r="D591" i="29"/>
  <c r="E591" i="29"/>
  <c r="F591" i="29"/>
  <c r="G591" i="29"/>
  <c r="D592" i="29"/>
  <c r="E592" i="29"/>
  <c r="F592" i="29"/>
  <c r="G592" i="29"/>
  <c r="D593" i="29"/>
  <c r="E593" i="29"/>
  <c r="F593" i="29"/>
  <c r="G593" i="29"/>
  <c r="D594" i="29"/>
  <c r="E594" i="29"/>
  <c r="F594" i="29"/>
  <c r="G594" i="29"/>
  <c r="D595" i="29"/>
  <c r="E595" i="29"/>
  <c r="F595" i="29"/>
  <c r="G595" i="29"/>
  <c r="D596" i="29"/>
  <c r="E596" i="29"/>
  <c r="F596" i="29"/>
  <c r="G596" i="29"/>
  <c r="D597" i="29"/>
  <c r="E597" i="29"/>
  <c r="F597" i="29"/>
  <c r="G597" i="29"/>
  <c r="D598" i="29"/>
  <c r="E598" i="29"/>
  <c r="F598" i="29"/>
  <c r="G598" i="29"/>
  <c r="D599" i="29"/>
  <c r="E599" i="29"/>
  <c r="F599" i="29"/>
  <c r="G599" i="29"/>
  <c r="D600" i="29"/>
  <c r="E600" i="29"/>
  <c r="F600" i="29"/>
  <c r="G600" i="29"/>
  <c r="D601" i="29"/>
  <c r="E601" i="29"/>
  <c r="F601" i="29"/>
  <c r="G601" i="29"/>
  <c r="D602" i="29"/>
  <c r="E602" i="29"/>
  <c r="F602" i="29"/>
  <c r="G602" i="29"/>
  <c r="D603" i="29"/>
  <c r="E603" i="29"/>
  <c r="F603" i="29"/>
  <c r="G603" i="29"/>
  <c r="D604" i="29"/>
  <c r="E604" i="29"/>
  <c r="F604" i="29"/>
  <c r="G604" i="29"/>
  <c r="D605" i="29"/>
  <c r="E605" i="29"/>
  <c r="F605" i="29"/>
  <c r="G605" i="29"/>
  <c r="D606" i="29"/>
  <c r="E606" i="29"/>
  <c r="F606" i="29"/>
  <c r="G606" i="29"/>
  <c r="D607" i="29"/>
  <c r="E607" i="29"/>
  <c r="F607" i="29"/>
  <c r="G607" i="29"/>
  <c r="D608" i="29"/>
  <c r="E608" i="29"/>
  <c r="F608" i="29"/>
  <c r="G608" i="29"/>
  <c r="D609" i="29"/>
  <c r="E609" i="29"/>
  <c r="F609" i="29"/>
  <c r="G609" i="29"/>
  <c r="D610" i="29"/>
  <c r="E610" i="29"/>
  <c r="F610" i="29"/>
  <c r="G610" i="29"/>
  <c r="D611" i="29"/>
  <c r="E611" i="29"/>
  <c r="F611" i="29"/>
  <c r="G611" i="29"/>
  <c r="D612" i="29"/>
  <c r="E612" i="29"/>
  <c r="F612" i="29"/>
  <c r="G612" i="29"/>
  <c r="D613" i="29"/>
  <c r="E613" i="29"/>
  <c r="F613" i="29"/>
  <c r="G613" i="29"/>
  <c r="D614" i="29"/>
  <c r="E614" i="29"/>
  <c r="F614" i="29"/>
  <c r="G614" i="29"/>
  <c r="D615" i="29"/>
  <c r="E615" i="29"/>
  <c r="F615" i="29"/>
  <c r="G615" i="29"/>
  <c r="D616" i="29"/>
  <c r="E616" i="29"/>
  <c r="F616" i="29"/>
  <c r="G616" i="29"/>
  <c r="D617" i="29"/>
  <c r="E617" i="29"/>
  <c r="F617" i="29"/>
  <c r="G617" i="29"/>
  <c r="D618" i="29"/>
  <c r="E618" i="29"/>
  <c r="F618" i="29"/>
  <c r="G618" i="29"/>
  <c r="D619" i="29"/>
  <c r="E619" i="29"/>
  <c r="F619" i="29"/>
  <c r="G619" i="29"/>
  <c r="D620" i="29"/>
  <c r="E620" i="29"/>
  <c r="F620" i="29"/>
  <c r="G620" i="29"/>
  <c r="D621" i="29"/>
  <c r="E621" i="29"/>
  <c r="F621" i="29"/>
  <c r="G621" i="29"/>
  <c r="D622" i="29"/>
  <c r="E622" i="29"/>
  <c r="F622" i="29"/>
  <c r="G622" i="29"/>
  <c r="D623" i="29"/>
  <c r="E623" i="29"/>
  <c r="F623" i="29"/>
  <c r="G623" i="29"/>
  <c r="D624" i="29"/>
  <c r="E624" i="29"/>
  <c r="F624" i="29"/>
  <c r="G624" i="29"/>
  <c r="D625" i="29"/>
  <c r="E625" i="29"/>
  <c r="F625" i="29"/>
  <c r="G625" i="29"/>
  <c r="D626" i="29"/>
  <c r="E626" i="29"/>
  <c r="F626" i="29"/>
  <c r="G626" i="29"/>
  <c r="D627" i="29"/>
  <c r="E627" i="29"/>
  <c r="F627" i="29"/>
  <c r="G627" i="29"/>
  <c r="D628" i="29"/>
  <c r="E628" i="29"/>
  <c r="F628" i="29"/>
  <c r="G628" i="29"/>
  <c r="D629" i="29"/>
  <c r="E629" i="29"/>
  <c r="F629" i="29"/>
  <c r="G629" i="29"/>
  <c r="D630" i="29"/>
  <c r="E630" i="29"/>
  <c r="F630" i="29"/>
  <c r="G630" i="29"/>
  <c r="D631" i="29"/>
  <c r="E631" i="29"/>
  <c r="F631" i="29"/>
  <c r="G631" i="29"/>
  <c r="D632" i="29"/>
  <c r="E632" i="29"/>
  <c r="F632" i="29"/>
  <c r="G632" i="29"/>
  <c r="D633" i="29"/>
  <c r="E633" i="29"/>
  <c r="F633" i="29"/>
  <c r="G633" i="29"/>
  <c r="D634" i="29"/>
  <c r="E634" i="29"/>
  <c r="F634" i="29"/>
  <c r="G634" i="29"/>
  <c r="D635" i="29"/>
  <c r="E635" i="29"/>
  <c r="F635" i="29"/>
  <c r="G635" i="29"/>
  <c r="D636" i="29"/>
  <c r="E636" i="29"/>
  <c r="F636" i="29"/>
  <c r="G636" i="29"/>
  <c r="D637" i="29"/>
  <c r="E637" i="29"/>
  <c r="F637" i="29"/>
  <c r="G637" i="29"/>
  <c r="D638" i="29"/>
  <c r="E638" i="29"/>
  <c r="F638" i="29"/>
  <c r="G638" i="29"/>
  <c r="D639" i="29"/>
  <c r="E639" i="29"/>
  <c r="F639" i="29"/>
  <c r="G639" i="29"/>
  <c r="D640" i="29"/>
  <c r="E640" i="29"/>
  <c r="F640" i="29"/>
  <c r="G640" i="29"/>
  <c r="D641" i="29"/>
  <c r="E641" i="29"/>
  <c r="F641" i="29"/>
  <c r="G641" i="29"/>
  <c r="D642" i="29"/>
  <c r="E642" i="29"/>
  <c r="F642" i="29"/>
  <c r="G642" i="29"/>
  <c r="D643" i="29"/>
  <c r="E643" i="29"/>
  <c r="F643" i="29"/>
  <c r="G643" i="29"/>
  <c r="D644" i="29"/>
  <c r="E644" i="29"/>
  <c r="F644" i="29"/>
  <c r="G644" i="29"/>
  <c r="D645" i="29"/>
  <c r="E645" i="29"/>
  <c r="F645" i="29"/>
  <c r="G645" i="29"/>
  <c r="D646" i="29"/>
  <c r="E646" i="29"/>
  <c r="F646" i="29"/>
  <c r="G646" i="29"/>
  <c r="D647" i="29"/>
  <c r="E647" i="29"/>
  <c r="F647" i="29"/>
  <c r="G647" i="29"/>
  <c r="D648" i="29"/>
  <c r="E648" i="29"/>
  <c r="F648" i="29"/>
  <c r="G648" i="29"/>
  <c r="D649" i="29"/>
  <c r="E649" i="29"/>
  <c r="F649" i="29"/>
  <c r="G649" i="29"/>
  <c r="D650" i="29"/>
  <c r="E650" i="29"/>
  <c r="F650" i="29"/>
  <c r="G650" i="29"/>
  <c r="D651" i="29"/>
  <c r="E651" i="29"/>
  <c r="F651" i="29"/>
  <c r="G651" i="29"/>
  <c r="D652" i="29"/>
  <c r="E652" i="29"/>
  <c r="F652" i="29"/>
  <c r="G652" i="29"/>
  <c r="D653" i="29"/>
  <c r="E653" i="29"/>
  <c r="F653" i="29"/>
  <c r="G653" i="29"/>
  <c r="D654" i="29"/>
  <c r="E654" i="29"/>
  <c r="F654" i="29"/>
  <c r="G654" i="29"/>
  <c r="D655" i="29"/>
  <c r="E655" i="29"/>
  <c r="F655" i="29"/>
  <c r="G655" i="29"/>
  <c r="D656" i="29"/>
  <c r="E656" i="29"/>
  <c r="F656" i="29"/>
  <c r="G656" i="29"/>
  <c r="D657" i="29"/>
  <c r="E657" i="29"/>
  <c r="F657" i="29"/>
  <c r="G657" i="29"/>
  <c r="D658" i="29"/>
  <c r="E658" i="29"/>
  <c r="F658" i="29"/>
  <c r="G658" i="29"/>
  <c r="D659" i="29"/>
  <c r="E659" i="29"/>
  <c r="F659" i="29"/>
  <c r="G659" i="29"/>
  <c r="D660" i="29"/>
  <c r="E660" i="29"/>
  <c r="F660" i="29"/>
  <c r="G660" i="29"/>
  <c r="D661" i="29"/>
  <c r="E661" i="29"/>
  <c r="F661" i="29"/>
  <c r="G661" i="29"/>
  <c r="D662" i="29"/>
  <c r="E662" i="29"/>
  <c r="F662" i="29"/>
  <c r="G662" i="29"/>
  <c r="D663" i="29"/>
  <c r="E663" i="29"/>
  <c r="F663" i="29"/>
  <c r="G663" i="29"/>
  <c r="D664" i="29"/>
  <c r="E664" i="29"/>
  <c r="F664" i="29"/>
  <c r="G664" i="29"/>
  <c r="D665" i="29"/>
  <c r="E665" i="29"/>
  <c r="F665" i="29"/>
  <c r="G665" i="29"/>
  <c r="D666" i="29"/>
  <c r="E666" i="29"/>
  <c r="F666" i="29"/>
  <c r="G666" i="29"/>
  <c r="D667" i="29"/>
  <c r="E667" i="29"/>
  <c r="F667" i="29"/>
  <c r="G667" i="29"/>
  <c r="D668" i="29"/>
  <c r="E668" i="29"/>
  <c r="F668" i="29"/>
  <c r="G668" i="29"/>
  <c r="D669" i="29"/>
  <c r="E669" i="29"/>
  <c r="F669" i="29"/>
  <c r="G669" i="29"/>
  <c r="D670" i="29"/>
  <c r="E670" i="29"/>
  <c r="F670" i="29"/>
  <c r="G670" i="29"/>
  <c r="D671" i="29"/>
  <c r="E671" i="29"/>
  <c r="F671" i="29"/>
  <c r="G671" i="29"/>
  <c r="D672" i="29"/>
  <c r="E672" i="29"/>
  <c r="F672" i="29"/>
  <c r="G672" i="29"/>
  <c r="D673" i="29"/>
  <c r="E673" i="29"/>
  <c r="F673" i="29"/>
  <c r="G673" i="29"/>
  <c r="D674" i="29"/>
  <c r="E674" i="29"/>
  <c r="F674" i="29"/>
  <c r="G674" i="29"/>
  <c r="D675" i="29"/>
  <c r="E675" i="29"/>
  <c r="F675" i="29"/>
  <c r="G675" i="29"/>
  <c r="D676" i="29"/>
  <c r="E676" i="29"/>
  <c r="F676" i="29"/>
  <c r="G676" i="29"/>
  <c r="D677" i="29"/>
  <c r="E677" i="29"/>
  <c r="F677" i="29"/>
  <c r="G677" i="29"/>
  <c r="D678" i="29"/>
  <c r="E678" i="29"/>
  <c r="F678" i="29"/>
  <c r="G678" i="29"/>
  <c r="D679" i="29"/>
  <c r="E679" i="29"/>
  <c r="F679" i="29"/>
  <c r="G679" i="29"/>
  <c r="D680" i="29"/>
  <c r="E680" i="29"/>
  <c r="F680" i="29"/>
  <c r="G680" i="29"/>
  <c r="D681" i="29"/>
  <c r="E681" i="29"/>
  <c r="F681" i="29"/>
  <c r="G681" i="29"/>
  <c r="D682" i="29"/>
  <c r="E682" i="29"/>
  <c r="F682" i="29"/>
  <c r="G682" i="29"/>
  <c r="D683" i="29"/>
  <c r="E683" i="29"/>
  <c r="F683" i="29"/>
  <c r="G683" i="29"/>
  <c r="D684" i="29"/>
  <c r="E684" i="29"/>
  <c r="F684" i="29"/>
  <c r="G684" i="29"/>
  <c r="D685" i="29"/>
  <c r="E685" i="29"/>
  <c r="F685" i="29"/>
  <c r="G685" i="29"/>
  <c r="D686" i="29"/>
  <c r="E686" i="29"/>
  <c r="F686" i="29"/>
  <c r="G686" i="29"/>
  <c r="D687" i="29"/>
  <c r="E687" i="29"/>
  <c r="F687" i="29"/>
  <c r="G687" i="29"/>
  <c r="D688" i="29"/>
  <c r="E688" i="29"/>
  <c r="F688" i="29"/>
  <c r="G688" i="29"/>
  <c r="D689" i="29"/>
  <c r="E689" i="29"/>
  <c r="F689" i="29"/>
  <c r="G689" i="29"/>
  <c r="D690" i="29"/>
  <c r="E690" i="29"/>
  <c r="F690" i="29"/>
  <c r="G690" i="29"/>
  <c r="D691" i="29"/>
  <c r="E691" i="29"/>
  <c r="F691" i="29"/>
  <c r="G691" i="29"/>
  <c r="D692" i="29"/>
  <c r="E692" i="29"/>
  <c r="F692" i="29"/>
  <c r="G692" i="29"/>
  <c r="D693" i="29"/>
  <c r="E693" i="29"/>
  <c r="F693" i="29"/>
  <c r="G693" i="29"/>
  <c r="D694" i="29"/>
  <c r="E694" i="29"/>
  <c r="F694" i="29"/>
  <c r="G694" i="29"/>
  <c r="D695" i="29"/>
  <c r="E695" i="29"/>
  <c r="F695" i="29"/>
  <c r="G695" i="29"/>
  <c r="D696" i="29"/>
  <c r="E696" i="29"/>
  <c r="F696" i="29"/>
  <c r="G696" i="29"/>
  <c r="D697" i="29"/>
  <c r="E697" i="29"/>
  <c r="F697" i="29"/>
  <c r="G697" i="29"/>
  <c r="D698" i="29"/>
  <c r="E698" i="29"/>
  <c r="F698" i="29"/>
  <c r="G698" i="29"/>
  <c r="D699" i="29"/>
  <c r="E699" i="29"/>
  <c r="F699" i="29"/>
  <c r="G699" i="29"/>
  <c r="D700" i="29"/>
  <c r="E700" i="29"/>
  <c r="F700" i="29"/>
  <c r="G700" i="29"/>
  <c r="D701" i="29"/>
  <c r="E701" i="29"/>
  <c r="F701" i="29"/>
  <c r="G701" i="29"/>
  <c r="D702" i="29"/>
  <c r="E702" i="29"/>
  <c r="F702" i="29"/>
  <c r="G702" i="29"/>
  <c r="D703" i="29"/>
  <c r="E703" i="29"/>
  <c r="F703" i="29"/>
  <c r="G703" i="29"/>
  <c r="D704" i="29"/>
  <c r="E704" i="29"/>
  <c r="F704" i="29"/>
  <c r="G704" i="29"/>
  <c r="D705" i="29"/>
  <c r="E705" i="29"/>
  <c r="F705" i="29"/>
  <c r="G705" i="29"/>
  <c r="D706" i="29"/>
  <c r="E706" i="29"/>
  <c r="F706" i="29"/>
  <c r="G706" i="29"/>
  <c r="D707" i="29"/>
  <c r="E707" i="29"/>
  <c r="F707" i="29"/>
  <c r="G707" i="29"/>
  <c r="D708" i="29"/>
  <c r="E708" i="29"/>
  <c r="F708" i="29"/>
  <c r="G708" i="29"/>
  <c r="D709" i="29"/>
  <c r="E709" i="29"/>
  <c r="F709" i="29"/>
  <c r="G709" i="29"/>
  <c r="D710" i="29"/>
  <c r="E710" i="29"/>
  <c r="F710" i="29"/>
  <c r="G710" i="29"/>
  <c r="D711" i="29"/>
  <c r="E711" i="29"/>
  <c r="F711" i="29"/>
  <c r="G711" i="29"/>
  <c r="D712" i="29"/>
  <c r="E712" i="29"/>
  <c r="F712" i="29"/>
  <c r="G712" i="29"/>
  <c r="D713" i="29"/>
  <c r="E713" i="29"/>
  <c r="F713" i="29"/>
  <c r="G713" i="29"/>
  <c r="D714" i="29"/>
  <c r="E714" i="29"/>
  <c r="F714" i="29"/>
  <c r="G714" i="29"/>
  <c r="D715" i="29"/>
  <c r="E715" i="29"/>
  <c r="F715" i="29"/>
  <c r="G715" i="29"/>
  <c r="D716" i="29"/>
  <c r="E716" i="29"/>
  <c r="F716" i="29"/>
  <c r="G716" i="29"/>
  <c r="D717" i="29"/>
  <c r="E717" i="29"/>
  <c r="F717" i="29"/>
  <c r="G717" i="29"/>
  <c r="D718" i="29"/>
  <c r="E718" i="29"/>
  <c r="F718" i="29"/>
  <c r="G718" i="29"/>
  <c r="D719" i="29"/>
  <c r="E719" i="29"/>
  <c r="F719" i="29"/>
  <c r="G719" i="29"/>
  <c r="D720" i="29"/>
  <c r="E720" i="29"/>
  <c r="F720" i="29"/>
  <c r="G720" i="29"/>
  <c r="D721" i="29"/>
  <c r="E721" i="29"/>
  <c r="F721" i="29"/>
  <c r="G721" i="29"/>
  <c r="D722" i="29"/>
  <c r="E722" i="29"/>
  <c r="F722" i="29"/>
  <c r="G722" i="29"/>
  <c r="D723" i="29"/>
  <c r="E723" i="29"/>
  <c r="F723" i="29"/>
  <c r="G723" i="29"/>
  <c r="D724" i="29"/>
  <c r="E724" i="29"/>
  <c r="F724" i="29"/>
  <c r="G724" i="29"/>
  <c r="D725" i="29"/>
  <c r="E725" i="29"/>
  <c r="F725" i="29"/>
  <c r="G725" i="29"/>
  <c r="D726" i="29"/>
  <c r="E726" i="29"/>
  <c r="F726" i="29"/>
  <c r="G726" i="29"/>
  <c r="D727" i="29"/>
  <c r="E727" i="29"/>
  <c r="F727" i="29"/>
  <c r="G727" i="29"/>
  <c r="D728" i="29"/>
  <c r="E728" i="29"/>
  <c r="F728" i="29"/>
  <c r="G728" i="29"/>
  <c r="D729" i="29"/>
  <c r="E729" i="29"/>
  <c r="F729" i="29"/>
  <c r="G729" i="29"/>
  <c r="D730" i="29"/>
  <c r="E730" i="29"/>
  <c r="F730" i="29"/>
  <c r="G730" i="29"/>
  <c r="D731" i="29"/>
  <c r="E731" i="29"/>
  <c r="F731" i="29"/>
  <c r="G731" i="29"/>
  <c r="D732" i="29"/>
  <c r="E732" i="29"/>
  <c r="F732" i="29"/>
  <c r="G732" i="29"/>
  <c r="D733" i="29"/>
  <c r="E733" i="29"/>
  <c r="F733" i="29"/>
  <c r="G733" i="29"/>
  <c r="D734" i="29"/>
  <c r="E734" i="29"/>
  <c r="F734" i="29"/>
  <c r="G734" i="29"/>
  <c r="D735" i="29"/>
  <c r="E735" i="29"/>
  <c r="F735" i="29"/>
  <c r="G735" i="29"/>
  <c r="D736" i="29"/>
  <c r="E736" i="29"/>
  <c r="F736" i="29"/>
  <c r="G736" i="29"/>
  <c r="D737" i="29"/>
  <c r="E737" i="29"/>
  <c r="F737" i="29"/>
  <c r="G737" i="29"/>
  <c r="D738" i="29"/>
  <c r="E738" i="29"/>
  <c r="F738" i="29"/>
  <c r="G738" i="29"/>
  <c r="D739" i="29"/>
  <c r="E739" i="29"/>
  <c r="F739" i="29"/>
  <c r="G739" i="29"/>
  <c r="D740" i="29"/>
  <c r="E740" i="29"/>
  <c r="F740" i="29"/>
  <c r="G740" i="29"/>
  <c r="D741" i="29"/>
  <c r="E741" i="29"/>
  <c r="F741" i="29"/>
  <c r="G741" i="29"/>
  <c r="D742" i="29"/>
  <c r="E742" i="29"/>
  <c r="F742" i="29"/>
  <c r="G742" i="29"/>
  <c r="D743" i="29"/>
  <c r="E743" i="29"/>
  <c r="F743" i="29"/>
  <c r="G743" i="29"/>
  <c r="D744" i="29"/>
  <c r="E744" i="29"/>
  <c r="F744" i="29"/>
  <c r="G744" i="29"/>
  <c r="D745" i="29"/>
  <c r="E745" i="29"/>
  <c r="F745" i="29"/>
  <c r="G745" i="29"/>
  <c r="D746" i="29"/>
  <c r="E746" i="29"/>
  <c r="F746" i="29"/>
  <c r="G746" i="29"/>
  <c r="D747" i="29"/>
  <c r="E747" i="29"/>
  <c r="F747" i="29"/>
  <c r="G747" i="29"/>
  <c r="D748" i="29"/>
  <c r="E748" i="29"/>
  <c r="F748" i="29"/>
  <c r="G748" i="29"/>
  <c r="D749" i="29"/>
  <c r="E749" i="29"/>
  <c r="F749" i="29"/>
  <c r="G749" i="29"/>
  <c r="D750" i="29"/>
  <c r="E750" i="29"/>
  <c r="F750" i="29"/>
  <c r="G750" i="29"/>
  <c r="D751" i="29"/>
  <c r="E751" i="29"/>
  <c r="F751" i="29"/>
  <c r="G751" i="29"/>
  <c r="D752" i="29"/>
  <c r="E752" i="29"/>
  <c r="F752" i="29"/>
  <c r="G752" i="29"/>
  <c r="D753" i="29"/>
  <c r="E753" i="29"/>
  <c r="F753" i="29"/>
  <c r="G753" i="29"/>
  <c r="D754" i="29"/>
  <c r="E754" i="29"/>
  <c r="F754" i="29"/>
  <c r="G754" i="29"/>
  <c r="D755" i="29"/>
  <c r="E755" i="29"/>
  <c r="F755" i="29"/>
  <c r="G755" i="29"/>
  <c r="D756" i="29"/>
  <c r="E756" i="29"/>
  <c r="F756" i="29"/>
  <c r="G756" i="29"/>
  <c r="D757" i="29"/>
  <c r="E757" i="29"/>
  <c r="F757" i="29"/>
  <c r="G757" i="29"/>
  <c r="D758" i="29"/>
  <c r="E758" i="29"/>
  <c r="F758" i="29"/>
  <c r="G758" i="29"/>
  <c r="D759" i="29"/>
  <c r="E759" i="29"/>
  <c r="F759" i="29"/>
  <c r="G759" i="29"/>
  <c r="D760" i="29"/>
  <c r="E760" i="29"/>
  <c r="F760" i="29"/>
  <c r="G760" i="29"/>
  <c r="D761" i="29"/>
  <c r="E761" i="29"/>
  <c r="F761" i="29"/>
  <c r="G761" i="29"/>
  <c r="D762" i="29"/>
  <c r="E762" i="29"/>
  <c r="F762" i="29"/>
  <c r="G762" i="29"/>
  <c r="D763" i="29"/>
  <c r="E763" i="29"/>
  <c r="F763" i="29"/>
  <c r="G763" i="29"/>
  <c r="D764" i="29"/>
  <c r="E764" i="29"/>
  <c r="F764" i="29"/>
  <c r="G764" i="29"/>
  <c r="D765" i="29"/>
  <c r="E765" i="29"/>
  <c r="F765" i="29"/>
  <c r="G765" i="29"/>
  <c r="D766" i="29"/>
  <c r="E766" i="29"/>
  <c r="F766" i="29"/>
  <c r="G766" i="29"/>
  <c r="D767" i="29"/>
  <c r="E767" i="29"/>
  <c r="F767" i="29"/>
  <c r="G767" i="29"/>
  <c r="D768" i="29"/>
  <c r="E768" i="29"/>
  <c r="F768" i="29"/>
  <c r="G768" i="29"/>
  <c r="D769" i="29"/>
  <c r="E769" i="29"/>
  <c r="F769" i="29"/>
  <c r="G769" i="29"/>
  <c r="D770" i="29"/>
  <c r="E770" i="29"/>
  <c r="F770" i="29"/>
  <c r="G770" i="29"/>
  <c r="D771" i="29"/>
  <c r="E771" i="29"/>
  <c r="F771" i="29"/>
  <c r="G771" i="29"/>
  <c r="D772" i="29"/>
  <c r="E772" i="29"/>
  <c r="F772" i="29"/>
  <c r="G772" i="29"/>
  <c r="D773" i="29"/>
  <c r="E773" i="29"/>
  <c r="F773" i="29"/>
  <c r="G773" i="29"/>
  <c r="D774" i="29"/>
  <c r="E774" i="29"/>
  <c r="F774" i="29"/>
  <c r="G774" i="29"/>
  <c r="D775" i="29"/>
  <c r="E775" i="29"/>
  <c r="F775" i="29"/>
  <c r="G775" i="29"/>
  <c r="D776" i="29"/>
  <c r="E776" i="29"/>
  <c r="F776" i="29"/>
  <c r="G776" i="29"/>
  <c r="D777" i="29"/>
  <c r="E777" i="29"/>
  <c r="F777" i="29"/>
  <c r="G777" i="29"/>
  <c r="D778" i="29"/>
  <c r="E778" i="29"/>
  <c r="F778" i="29"/>
  <c r="G778" i="29"/>
  <c r="D779" i="29"/>
  <c r="E779" i="29"/>
  <c r="F779" i="29"/>
  <c r="G779" i="29"/>
  <c r="D780" i="29"/>
  <c r="E780" i="29"/>
  <c r="F780" i="29"/>
  <c r="G780" i="29"/>
  <c r="D781" i="29"/>
  <c r="E781" i="29"/>
  <c r="F781" i="29"/>
  <c r="G781" i="29"/>
  <c r="D782" i="29"/>
  <c r="E782" i="29"/>
  <c r="F782" i="29"/>
  <c r="G782" i="29"/>
  <c r="D783" i="29"/>
  <c r="E783" i="29"/>
  <c r="F783" i="29"/>
  <c r="G783" i="29"/>
  <c r="D784" i="29"/>
  <c r="E784" i="29"/>
  <c r="F784" i="29"/>
  <c r="G784" i="29"/>
  <c r="D785" i="29"/>
  <c r="E785" i="29"/>
  <c r="F785" i="29"/>
  <c r="G785" i="29"/>
  <c r="D786" i="29"/>
  <c r="E786" i="29"/>
  <c r="F786" i="29"/>
  <c r="G786" i="29"/>
  <c r="D787" i="29"/>
  <c r="E787" i="29"/>
  <c r="F787" i="29"/>
  <c r="G787" i="29"/>
  <c r="D788" i="29"/>
  <c r="E788" i="29"/>
  <c r="F788" i="29"/>
  <c r="G788" i="29"/>
  <c r="D789" i="29"/>
  <c r="E789" i="29"/>
  <c r="F789" i="29"/>
  <c r="G789" i="29"/>
  <c r="D790" i="29"/>
  <c r="E790" i="29"/>
  <c r="F790" i="29"/>
  <c r="G790" i="29"/>
  <c r="D791" i="29"/>
  <c r="E791" i="29"/>
  <c r="F791" i="29"/>
  <c r="G791" i="29"/>
  <c r="D792" i="29"/>
  <c r="E792" i="29"/>
  <c r="F792" i="29"/>
  <c r="G792" i="29"/>
  <c r="D793" i="29"/>
  <c r="E793" i="29"/>
  <c r="F793" i="29"/>
  <c r="G793" i="29"/>
  <c r="D794" i="29"/>
  <c r="E794" i="29"/>
  <c r="F794" i="29"/>
  <c r="G794" i="29"/>
  <c r="D795" i="29"/>
  <c r="E795" i="29"/>
  <c r="F795" i="29"/>
  <c r="G795" i="29"/>
  <c r="D796" i="29"/>
  <c r="E796" i="29"/>
  <c r="F796" i="29"/>
  <c r="G796" i="29"/>
  <c r="D797" i="29"/>
  <c r="E797" i="29"/>
  <c r="F797" i="29"/>
  <c r="G797" i="29"/>
  <c r="D798" i="29"/>
  <c r="E798" i="29"/>
  <c r="F798" i="29"/>
  <c r="G798" i="29"/>
  <c r="D799" i="29"/>
  <c r="E799" i="29"/>
  <c r="F799" i="29"/>
  <c r="G799" i="29"/>
  <c r="D800" i="29"/>
  <c r="E800" i="29"/>
  <c r="F800" i="29"/>
  <c r="G800" i="29"/>
  <c r="D801" i="29"/>
  <c r="E801" i="29"/>
  <c r="F801" i="29"/>
  <c r="G801" i="29"/>
  <c r="D802" i="29"/>
  <c r="E802" i="29"/>
  <c r="F802" i="29"/>
  <c r="G802" i="29"/>
  <c r="D803" i="29"/>
  <c r="E803" i="29"/>
  <c r="F803" i="29"/>
  <c r="G803" i="29"/>
  <c r="D804" i="29"/>
  <c r="E804" i="29"/>
  <c r="F804" i="29"/>
  <c r="G804" i="29"/>
  <c r="D805" i="29"/>
  <c r="E805" i="29"/>
  <c r="F805" i="29"/>
  <c r="G805" i="29"/>
  <c r="D806" i="29"/>
  <c r="E806" i="29"/>
  <c r="F806" i="29"/>
  <c r="G806" i="29"/>
  <c r="D807" i="29"/>
  <c r="E807" i="29"/>
  <c r="F807" i="29"/>
  <c r="G807" i="29"/>
  <c r="D808" i="29"/>
  <c r="E808" i="29"/>
  <c r="F808" i="29"/>
  <c r="G808" i="29"/>
  <c r="D809" i="29"/>
  <c r="E809" i="29"/>
  <c r="F809" i="29"/>
  <c r="G809" i="29"/>
  <c r="D810" i="29"/>
  <c r="E810" i="29"/>
  <c r="F810" i="29"/>
  <c r="G810" i="29"/>
  <c r="D811" i="29"/>
  <c r="E811" i="29"/>
  <c r="F811" i="29"/>
  <c r="G811" i="29"/>
  <c r="D812" i="29"/>
  <c r="E812" i="29"/>
  <c r="F812" i="29"/>
  <c r="G812" i="29"/>
  <c r="D813" i="29"/>
  <c r="E813" i="29"/>
  <c r="F813" i="29"/>
  <c r="G813" i="29"/>
  <c r="D814" i="29"/>
  <c r="E814" i="29"/>
  <c r="F814" i="29"/>
  <c r="G814" i="29"/>
  <c r="D815" i="29"/>
  <c r="E815" i="29"/>
  <c r="F815" i="29"/>
  <c r="G815" i="29"/>
  <c r="D816" i="29"/>
  <c r="E816" i="29"/>
  <c r="F816" i="29"/>
  <c r="G816" i="29"/>
  <c r="D817" i="29"/>
  <c r="E817" i="29"/>
  <c r="F817" i="29"/>
  <c r="G817" i="29"/>
  <c r="D818" i="29"/>
  <c r="E818" i="29"/>
  <c r="F818" i="29"/>
  <c r="G818" i="29"/>
  <c r="D819" i="29"/>
  <c r="E819" i="29"/>
  <c r="F819" i="29"/>
  <c r="G819" i="29"/>
  <c r="D820" i="29"/>
  <c r="E820" i="29"/>
  <c r="F820" i="29"/>
  <c r="G820" i="29"/>
  <c r="D821" i="29"/>
  <c r="E821" i="29"/>
  <c r="F821" i="29"/>
  <c r="G821" i="29"/>
  <c r="D822" i="29"/>
  <c r="E822" i="29"/>
  <c r="F822" i="29"/>
  <c r="G822" i="29"/>
  <c r="D823" i="29"/>
  <c r="E823" i="29"/>
  <c r="F823" i="29"/>
  <c r="G823" i="29"/>
  <c r="D824" i="29"/>
  <c r="E824" i="29"/>
  <c r="F824" i="29"/>
  <c r="G824" i="29"/>
  <c r="D825" i="29"/>
  <c r="E825" i="29"/>
  <c r="F825" i="29"/>
  <c r="G825" i="29"/>
  <c r="D826" i="29"/>
  <c r="E826" i="29"/>
  <c r="F826" i="29"/>
  <c r="G826" i="29"/>
  <c r="D827" i="29"/>
  <c r="E827" i="29"/>
  <c r="F827" i="29"/>
  <c r="G827" i="29"/>
  <c r="D828" i="29"/>
  <c r="E828" i="29"/>
  <c r="F828" i="29"/>
  <c r="G828" i="29"/>
  <c r="D829" i="29"/>
  <c r="E829" i="29"/>
  <c r="F829" i="29"/>
  <c r="G829" i="29"/>
  <c r="D830" i="29"/>
  <c r="E830" i="29"/>
  <c r="F830" i="29"/>
  <c r="G830" i="29"/>
  <c r="D831" i="29"/>
  <c r="E831" i="29"/>
  <c r="F831" i="29"/>
  <c r="G831" i="29"/>
  <c r="D832" i="29"/>
  <c r="E832" i="29"/>
  <c r="F832" i="29"/>
  <c r="G832" i="29"/>
  <c r="D833" i="29"/>
  <c r="E833" i="29"/>
  <c r="F833" i="29"/>
  <c r="G833" i="29"/>
  <c r="D834" i="29"/>
  <c r="E834" i="29"/>
  <c r="F834" i="29"/>
  <c r="G834" i="29"/>
  <c r="D835" i="29"/>
  <c r="E835" i="29"/>
  <c r="F835" i="29"/>
  <c r="G835" i="29"/>
  <c r="D836" i="29"/>
  <c r="E836" i="29"/>
  <c r="F836" i="29"/>
  <c r="G836" i="29"/>
  <c r="D837" i="29"/>
  <c r="E837" i="29"/>
  <c r="F837" i="29"/>
  <c r="G837" i="29"/>
  <c r="D838" i="29"/>
  <c r="E838" i="29"/>
  <c r="F838" i="29"/>
  <c r="G838" i="29"/>
  <c r="D839" i="29"/>
  <c r="E839" i="29"/>
  <c r="F839" i="29"/>
  <c r="G839" i="29"/>
  <c r="D840" i="29"/>
  <c r="E840" i="29"/>
  <c r="F840" i="29"/>
  <c r="G840" i="29"/>
  <c r="D841" i="29"/>
  <c r="E841" i="29"/>
  <c r="F841" i="29"/>
  <c r="G841" i="29"/>
  <c r="D842" i="29"/>
  <c r="E842" i="29"/>
  <c r="F842" i="29"/>
  <c r="G842" i="29"/>
  <c r="D843" i="29"/>
  <c r="E843" i="29"/>
  <c r="F843" i="29"/>
  <c r="G843" i="29"/>
  <c r="D844" i="29"/>
  <c r="E844" i="29"/>
  <c r="F844" i="29"/>
  <c r="G844" i="29"/>
  <c r="D845" i="29"/>
  <c r="E845" i="29"/>
  <c r="F845" i="29"/>
  <c r="G845" i="29"/>
  <c r="D846" i="29"/>
  <c r="E846" i="29"/>
  <c r="F846" i="29"/>
  <c r="G846" i="29"/>
  <c r="D847" i="29"/>
  <c r="E847" i="29"/>
  <c r="F847" i="29"/>
  <c r="G847" i="29"/>
  <c r="D848" i="29"/>
  <c r="E848" i="29"/>
  <c r="F848" i="29"/>
  <c r="G848" i="29"/>
  <c r="D849" i="29"/>
  <c r="E849" i="29"/>
  <c r="F849" i="29"/>
  <c r="G849" i="29"/>
  <c r="D850" i="29"/>
  <c r="E850" i="29"/>
  <c r="F850" i="29"/>
  <c r="G850" i="29"/>
  <c r="D851" i="29"/>
  <c r="E851" i="29"/>
  <c r="F851" i="29"/>
  <c r="G851" i="29"/>
  <c r="D852" i="29"/>
  <c r="E852" i="29"/>
  <c r="F852" i="29"/>
  <c r="G852" i="29"/>
  <c r="D853" i="29"/>
  <c r="E853" i="29"/>
  <c r="F853" i="29"/>
  <c r="G853" i="29"/>
  <c r="D854" i="29"/>
  <c r="E854" i="29"/>
  <c r="F854" i="29"/>
  <c r="G854" i="29"/>
  <c r="D855" i="29"/>
  <c r="E855" i="29"/>
  <c r="F855" i="29"/>
  <c r="G855" i="29"/>
  <c r="D856" i="29"/>
  <c r="E856" i="29"/>
  <c r="F856" i="29"/>
  <c r="G856" i="29"/>
  <c r="D857" i="29"/>
  <c r="E857" i="29"/>
  <c r="F857" i="29"/>
  <c r="G857" i="29"/>
  <c r="D858" i="29"/>
  <c r="E858" i="29"/>
  <c r="F858" i="29"/>
  <c r="G858" i="29"/>
  <c r="D859" i="29"/>
  <c r="E859" i="29"/>
  <c r="F859" i="29"/>
  <c r="G859" i="29"/>
  <c r="D860" i="29"/>
  <c r="E860" i="29"/>
  <c r="F860" i="29"/>
  <c r="G860" i="29"/>
  <c r="D861" i="29"/>
  <c r="E861" i="29"/>
  <c r="F861" i="29"/>
  <c r="G861" i="29"/>
  <c r="D862" i="29"/>
  <c r="E862" i="29"/>
  <c r="F862" i="29"/>
  <c r="G862" i="29"/>
  <c r="D863" i="29"/>
  <c r="E863" i="29"/>
  <c r="F863" i="29"/>
  <c r="G863" i="29"/>
  <c r="D864" i="29"/>
  <c r="E864" i="29"/>
  <c r="F864" i="29"/>
  <c r="G864" i="29"/>
  <c r="D865" i="29"/>
  <c r="E865" i="29"/>
  <c r="F865" i="29"/>
  <c r="G865" i="29"/>
  <c r="D866" i="29"/>
  <c r="E866" i="29"/>
  <c r="F866" i="29"/>
  <c r="G866" i="29"/>
  <c r="D867" i="29"/>
  <c r="E867" i="29"/>
  <c r="F867" i="29"/>
  <c r="G867" i="29"/>
  <c r="D868" i="29"/>
  <c r="E868" i="29"/>
  <c r="F868" i="29"/>
  <c r="G868" i="29"/>
  <c r="D869" i="29"/>
  <c r="E869" i="29"/>
  <c r="F869" i="29"/>
  <c r="G869" i="29"/>
  <c r="D870" i="29"/>
  <c r="E870" i="29"/>
  <c r="F870" i="29"/>
  <c r="G870" i="29"/>
  <c r="D871" i="29"/>
  <c r="E871" i="29"/>
  <c r="F871" i="29"/>
  <c r="G871" i="29"/>
  <c r="D872" i="29"/>
  <c r="E872" i="29"/>
  <c r="F872" i="29"/>
  <c r="G872" i="29"/>
  <c r="D873" i="29"/>
  <c r="E873" i="29"/>
  <c r="F873" i="29"/>
  <c r="G873" i="29"/>
  <c r="D874" i="29"/>
  <c r="E874" i="29"/>
  <c r="F874" i="29"/>
  <c r="G874" i="29"/>
  <c r="D875" i="29"/>
  <c r="E875" i="29"/>
  <c r="F875" i="29"/>
  <c r="G875" i="29"/>
  <c r="D876" i="29"/>
  <c r="E876" i="29"/>
  <c r="F876" i="29"/>
  <c r="G876" i="29"/>
  <c r="D877" i="29"/>
  <c r="E877" i="29"/>
  <c r="F877" i="29"/>
  <c r="G877" i="29"/>
  <c r="D878" i="29"/>
  <c r="E878" i="29"/>
  <c r="F878" i="29"/>
  <c r="G878" i="29"/>
  <c r="D879" i="29"/>
  <c r="E879" i="29"/>
  <c r="F879" i="29"/>
  <c r="G879" i="29"/>
  <c r="D880" i="29"/>
  <c r="E880" i="29"/>
  <c r="F880" i="29"/>
  <c r="G880" i="29"/>
  <c r="D881" i="29"/>
  <c r="E881" i="29"/>
  <c r="F881" i="29"/>
  <c r="G881" i="29"/>
  <c r="D882" i="29"/>
  <c r="E882" i="29"/>
  <c r="F882" i="29"/>
  <c r="G882" i="29"/>
  <c r="D883" i="29"/>
  <c r="E883" i="29"/>
  <c r="F883" i="29"/>
  <c r="G883" i="29"/>
  <c r="D884" i="29"/>
  <c r="E884" i="29"/>
  <c r="F884" i="29"/>
  <c r="G884" i="29"/>
  <c r="D885" i="29"/>
  <c r="E885" i="29"/>
  <c r="F885" i="29"/>
  <c r="G885" i="29"/>
  <c r="D886" i="29"/>
  <c r="E886" i="29"/>
  <c r="F886" i="29"/>
  <c r="G886" i="29"/>
  <c r="D887" i="29"/>
  <c r="E887" i="29"/>
  <c r="F887" i="29"/>
  <c r="G887" i="29"/>
  <c r="D888" i="29"/>
  <c r="E888" i="29"/>
  <c r="F888" i="29"/>
  <c r="G888" i="29"/>
  <c r="D889" i="29"/>
  <c r="E889" i="29"/>
  <c r="F889" i="29"/>
  <c r="G889" i="29"/>
  <c r="D890" i="29"/>
  <c r="E890" i="29"/>
  <c r="F890" i="29"/>
  <c r="G890" i="29"/>
  <c r="D891" i="29"/>
  <c r="E891" i="29"/>
  <c r="F891" i="29"/>
  <c r="G891" i="29"/>
  <c r="D892" i="29"/>
  <c r="E892" i="29"/>
  <c r="F892" i="29"/>
  <c r="G892" i="29"/>
  <c r="D893" i="29"/>
  <c r="E893" i="29"/>
  <c r="F893" i="29"/>
  <c r="G893" i="29"/>
  <c r="D894" i="29"/>
  <c r="E894" i="29"/>
  <c r="F894" i="29"/>
  <c r="G894" i="29"/>
  <c r="D895" i="29"/>
  <c r="E895" i="29"/>
  <c r="F895" i="29"/>
  <c r="G895" i="29"/>
  <c r="D896" i="29"/>
  <c r="E896" i="29"/>
  <c r="F896" i="29"/>
  <c r="G896" i="29"/>
  <c r="D897" i="29"/>
  <c r="E897" i="29"/>
  <c r="F897" i="29"/>
  <c r="G897" i="29"/>
  <c r="D898" i="29"/>
  <c r="E898" i="29"/>
  <c r="F898" i="29"/>
  <c r="G898" i="29"/>
  <c r="D899" i="29"/>
  <c r="E899" i="29"/>
  <c r="F899" i="29"/>
  <c r="G899" i="29"/>
  <c r="D900" i="29"/>
  <c r="E900" i="29"/>
  <c r="F900" i="29"/>
  <c r="G900" i="29"/>
  <c r="D901" i="29"/>
  <c r="E901" i="29"/>
  <c r="F901" i="29"/>
  <c r="G901" i="29"/>
  <c r="D902" i="29"/>
  <c r="E902" i="29"/>
  <c r="F902" i="29"/>
  <c r="G902" i="29"/>
  <c r="D903" i="29"/>
  <c r="E903" i="29"/>
  <c r="F903" i="29"/>
  <c r="G903" i="29"/>
  <c r="D904" i="29"/>
  <c r="E904" i="29"/>
  <c r="F904" i="29"/>
  <c r="G904" i="29"/>
  <c r="D905" i="29"/>
  <c r="E905" i="29"/>
  <c r="F905" i="29"/>
  <c r="G905" i="29"/>
  <c r="D906" i="29"/>
  <c r="E906" i="29"/>
  <c r="F906" i="29"/>
  <c r="G906" i="29"/>
  <c r="D907" i="29"/>
  <c r="E907" i="29"/>
  <c r="F907" i="29"/>
  <c r="G907" i="29"/>
  <c r="D908" i="29"/>
  <c r="E908" i="29"/>
  <c r="F908" i="29"/>
  <c r="G908" i="29"/>
  <c r="D909" i="29"/>
  <c r="E909" i="29"/>
  <c r="F909" i="29"/>
  <c r="G909" i="29"/>
  <c r="D910" i="29"/>
  <c r="E910" i="29"/>
  <c r="F910" i="29"/>
  <c r="G910" i="29"/>
  <c r="D911" i="29"/>
  <c r="E911" i="29"/>
  <c r="F911" i="29"/>
  <c r="G911" i="29"/>
  <c r="D912" i="29"/>
  <c r="E912" i="29"/>
  <c r="F912" i="29"/>
  <c r="G912" i="29"/>
  <c r="D913" i="29"/>
  <c r="E913" i="29"/>
  <c r="F913" i="29"/>
  <c r="G913" i="29"/>
  <c r="D914" i="29"/>
  <c r="E914" i="29"/>
  <c r="F914" i="29"/>
  <c r="G914" i="29"/>
  <c r="D915" i="29"/>
  <c r="E915" i="29"/>
  <c r="F915" i="29"/>
  <c r="G915" i="29"/>
  <c r="D916" i="29"/>
  <c r="E916" i="29"/>
  <c r="F916" i="29"/>
  <c r="G916" i="29"/>
  <c r="D917" i="29"/>
  <c r="E917" i="29"/>
  <c r="F917" i="29"/>
  <c r="G917" i="29"/>
  <c r="D918" i="29"/>
  <c r="E918" i="29"/>
  <c r="F918" i="29"/>
  <c r="G918" i="29"/>
  <c r="D919" i="29"/>
  <c r="E919" i="29"/>
  <c r="F919" i="29"/>
  <c r="G919" i="29"/>
  <c r="D920" i="29"/>
  <c r="E920" i="29"/>
  <c r="F920" i="29"/>
  <c r="G920" i="29"/>
  <c r="D921" i="29"/>
  <c r="E921" i="29"/>
  <c r="F921" i="29"/>
  <c r="G921" i="29"/>
  <c r="D922" i="29"/>
  <c r="E922" i="29"/>
  <c r="F922" i="29"/>
  <c r="G922" i="29"/>
  <c r="D923" i="29"/>
  <c r="E923" i="29"/>
  <c r="F923" i="29"/>
  <c r="G923" i="29"/>
  <c r="D924" i="29"/>
  <c r="E924" i="29"/>
  <c r="F924" i="29"/>
  <c r="G924" i="29"/>
  <c r="D925" i="29"/>
  <c r="E925" i="29"/>
  <c r="F925" i="29"/>
  <c r="G925" i="29"/>
  <c r="D926" i="29"/>
  <c r="E926" i="29"/>
  <c r="F926" i="29"/>
  <c r="G926" i="29"/>
  <c r="D927" i="29"/>
  <c r="E927" i="29"/>
  <c r="F927" i="29"/>
  <c r="G927" i="29"/>
  <c r="D928" i="29"/>
  <c r="E928" i="29"/>
  <c r="F928" i="29"/>
  <c r="G928" i="29"/>
  <c r="D929" i="29"/>
  <c r="E929" i="29"/>
  <c r="F929" i="29"/>
  <c r="G929" i="29"/>
  <c r="D930" i="29"/>
  <c r="E930" i="29"/>
  <c r="F930" i="29"/>
  <c r="G930" i="29"/>
  <c r="D931" i="29"/>
  <c r="E931" i="29"/>
  <c r="F931" i="29"/>
  <c r="G931" i="29"/>
  <c r="D932" i="29"/>
  <c r="E932" i="29"/>
  <c r="F932" i="29"/>
  <c r="G932" i="29"/>
  <c r="D933" i="29"/>
  <c r="E933" i="29"/>
  <c r="F933" i="29"/>
  <c r="G933" i="29"/>
  <c r="D934" i="29"/>
  <c r="E934" i="29"/>
  <c r="F934" i="29"/>
  <c r="G934" i="29"/>
  <c r="D935" i="29"/>
  <c r="E935" i="29"/>
  <c r="F935" i="29"/>
  <c r="G935" i="29"/>
  <c r="D936" i="29"/>
  <c r="E936" i="29"/>
  <c r="F936" i="29"/>
  <c r="G936" i="29"/>
  <c r="D937" i="29"/>
  <c r="E937" i="29"/>
  <c r="F937" i="29"/>
  <c r="G937" i="29"/>
  <c r="D938" i="29"/>
  <c r="E938" i="29"/>
  <c r="F938" i="29"/>
  <c r="G938" i="29"/>
  <c r="D939" i="29"/>
  <c r="E939" i="29"/>
  <c r="F939" i="29"/>
  <c r="G939" i="29"/>
  <c r="D940" i="29"/>
  <c r="E940" i="29"/>
  <c r="F940" i="29"/>
  <c r="G940" i="29"/>
  <c r="D941" i="29"/>
  <c r="E941" i="29"/>
  <c r="F941" i="29"/>
  <c r="G941" i="29"/>
  <c r="D942" i="29"/>
  <c r="E942" i="29"/>
  <c r="F942" i="29"/>
  <c r="G942" i="29"/>
  <c r="D943" i="29"/>
  <c r="E943" i="29"/>
  <c r="F943" i="29"/>
  <c r="G943" i="29"/>
  <c r="D944" i="29"/>
  <c r="E944" i="29"/>
  <c r="F944" i="29"/>
  <c r="G944" i="29"/>
  <c r="D945" i="29"/>
  <c r="E945" i="29"/>
  <c r="F945" i="29"/>
  <c r="G945" i="29"/>
  <c r="D946" i="29"/>
  <c r="E946" i="29"/>
  <c r="F946" i="29"/>
  <c r="G946" i="29"/>
  <c r="D947" i="29"/>
  <c r="E947" i="29"/>
  <c r="F947" i="29"/>
  <c r="G947" i="29"/>
  <c r="D948" i="29"/>
  <c r="E948" i="29"/>
  <c r="F948" i="29"/>
  <c r="G948" i="29"/>
  <c r="D949" i="29"/>
  <c r="E949" i="29"/>
  <c r="F949" i="29"/>
  <c r="G949" i="29"/>
  <c r="D950" i="29"/>
  <c r="E950" i="29"/>
  <c r="F950" i="29"/>
  <c r="G950" i="29"/>
  <c r="D951" i="29"/>
  <c r="E951" i="29"/>
  <c r="F951" i="29"/>
  <c r="G951" i="29"/>
  <c r="D952" i="29"/>
  <c r="E952" i="29"/>
  <c r="F952" i="29"/>
  <c r="G952" i="29"/>
  <c r="D953" i="29"/>
  <c r="E953" i="29"/>
  <c r="F953" i="29"/>
  <c r="G953" i="29"/>
  <c r="D954" i="29"/>
  <c r="E954" i="29"/>
  <c r="F954" i="29"/>
  <c r="G954" i="29"/>
  <c r="D955" i="29"/>
  <c r="E955" i="29"/>
  <c r="F955" i="29"/>
  <c r="G955" i="29"/>
  <c r="D956" i="29"/>
  <c r="E956" i="29"/>
  <c r="F956" i="29"/>
  <c r="G956" i="29"/>
  <c r="D957" i="29"/>
  <c r="E957" i="29"/>
  <c r="F957" i="29"/>
  <c r="G957" i="29"/>
  <c r="D958" i="29"/>
  <c r="E958" i="29"/>
  <c r="F958" i="29"/>
  <c r="G958" i="29"/>
  <c r="D959" i="29"/>
  <c r="E959" i="29"/>
  <c r="F959" i="29"/>
  <c r="G959" i="29"/>
  <c r="D960" i="29"/>
  <c r="E960" i="29"/>
  <c r="F960" i="29"/>
  <c r="G960" i="29"/>
  <c r="D961" i="29"/>
  <c r="E961" i="29"/>
  <c r="F961" i="29"/>
  <c r="G961" i="29"/>
  <c r="D962" i="29"/>
  <c r="E962" i="29"/>
  <c r="F962" i="29"/>
  <c r="G962" i="29"/>
  <c r="D963" i="29"/>
  <c r="E963" i="29"/>
  <c r="F963" i="29"/>
  <c r="G963" i="29"/>
  <c r="D964" i="29"/>
  <c r="E964" i="29"/>
  <c r="F964" i="29"/>
  <c r="G964" i="29"/>
  <c r="D965" i="29"/>
  <c r="E965" i="29"/>
  <c r="F965" i="29"/>
  <c r="G965" i="29"/>
  <c r="D966" i="29"/>
  <c r="E966" i="29"/>
  <c r="F966" i="29"/>
  <c r="G966" i="29"/>
  <c r="D967" i="29"/>
  <c r="E967" i="29"/>
  <c r="F967" i="29"/>
  <c r="G967" i="29"/>
  <c r="D968" i="29"/>
  <c r="E968" i="29"/>
  <c r="F968" i="29"/>
  <c r="G968" i="29"/>
  <c r="D969" i="29"/>
  <c r="E969" i="29"/>
  <c r="F969" i="29"/>
  <c r="G969" i="29"/>
  <c r="D970" i="29"/>
  <c r="E970" i="29"/>
  <c r="F970" i="29"/>
  <c r="G970" i="29"/>
  <c r="D971" i="29"/>
  <c r="E971" i="29"/>
  <c r="F971" i="29"/>
  <c r="G971" i="29"/>
  <c r="D972" i="29"/>
  <c r="E972" i="29"/>
  <c r="F972" i="29"/>
  <c r="G972" i="29"/>
  <c r="D973" i="29"/>
  <c r="E973" i="29"/>
  <c r="F973" i="29"/>
  <c r="G973" i="29"/>
  <c r="D974" i="29"/>
  <c r="E974" i="29"/>
  <c r="F974" i="29"/>
  <c r="G974" i="29"/>
  <c r="D975" i="29"/>
  <c r="E975" i="29"/>
  <c r="F975" i="29"/>
  <c r="G975" i="29"/>
  <c r="D976" i="29"/>
  <c r="E976" i="29"/>
  <c r="F976" i="29"/>
  <c r="G976" i="29"/>
  <c r="D977" i="29"/>
  <c r="E977" i="29"/>
  <c r="F977" i="29"/>
  <c r="G977" i="29"/>
  <c r="D978" i="29"/>
  <c r="E978" i="29"/>
  <c r="F978" i="29"/>
  <c r="G978" i="29"/>
  <c r="D979" i="29"/>
  <c r="E979" i="29"/>
  <c r="F979" i="29"/>
  <c r="G979" i="29"/>
  <c r="D980" i="29"/>
  <c r="E980" i="29"/>
  <c r="F980" i="29"/>
  <c r="G980" i="29"/>
  <c r="D981" i="29"/>
  <c r="E981" i="29"/>
  <c r="F981" i="29"/>
  <c r="G981" i="29"/>
  <c r="D982" i="29"/>
  <c r="E982" i="29"/>
  <c r="F982" i="29"/>
  <c r="G982" i="29"/>
  <c r="D983" i="29"/>
  <c r="E983" i="29"/>
  <c r="F983" i="29"/>
  <c r="G983" i="29"/>
  <c r="D984" i="29"/>
  <c r="E984" i="29"/>
  <c r="F984" i="29"/>
  <c r="G984" i="29"/>
  <c r="D985" i="29"/>
  <c r="E985" i="29"/>
  <c r="F985" i="29"/>
  <c r="G985" i="29"/>
  <c r="D986" i="29"/>
  <c r="E986" i="29"/>
  <c r="F986" i="29"/>
  <c r="G986" i="29"/>
  <c r="D987" i="29"/>
  <c r="E987" i="29"/>
  <c r="F987" i="29"/>
  <c r="G987" i="29"/>
  <c r="D988" i="29"/>
  <c r="E988" i="29"/>
  <c r="F988" i="29"/>
  <c r="G988" i="29"/>
  <c r="D989" i="29"/>
  <c r="E989" i="29"/>
  <c r="F989" i="29"/>
  <c r="G989" i="29"/>
  <c r="D990" i="29"/>
  <c r="E990" i="29"/>
  <c r="F990" i="29"/>
  <c r="G990" i="29"/>
  <c r="D991" i="29"/>
  <c r="E991" i="29"/>
  <c r="F991" i="29"/>
  <c r="G991" i="29"/>
  <c r="D992" i="29"/>
  <c r="E992" i="29"/>
  <c r="F992" i="29"/>
  <c r="G992" i="29"/>
  <c r="D993" i="29"/>
  <c r="E993" i="29"/>
  <c r="F993" i="29"/>
  <c r="G993" i="29"/>
  <c r="D994" i="29"/>
  <c r="E994" i="29"/>
  <c r="F994" i="29"/>
  <c r="G994" i="29"/>
  <c r="D995" i="29"/>
  <c r="E995" i="29"/>
  <c r="F995" i="29"/>
  <c r="G995" i="29"/>
  <c r="D996" i="29"/>
  <c r="E996" i="29"/>
  <c r="F996" i="29"/>
  <c r="G996" i="29"/>
  <c r="D997" i="29"/>
  <c r="E997" i="29"/>
  <c r="F997" i="29"/>
  <c r="G997" i="29"/>
  <c r="D998" i="29"/>
  <c r="E998" i="29"/>
  <c r="F998" i="29"/>
  <c r="G998" i="29"/>
  <c r="D999" i="29"/>
  <c r="E999" i="29"/>
  <c r="F999" i="29"/>
  <c r="G999" i="29"/>
  <c r="D1000" i="29"/>
  <c r="E1000" i="29"/>
  <c r="F1000" i="29"/>
  <c r="G1000" i="29"/>
  <c r="D1001" i="29"/>
  <c r="E1001" i="29"/>
  <c r="F1001" i="29"/>
  <c r="G1001" i="29"/>
  <c r="D1002" i="29"/>
  <c r="E1002" i="29"/>
  <c r="F1002" i="29"/>
  <c r="G1002" i="29"/>
  <c r="D1003" i="29"/>
  <c r="E1003" i="29"/>
  <c r="F1003" i="29"/>
  <c r="G1003" i="29"/>
  <c r="D1004" i="29"/>
  <c r="E1004" i="29"/>
  <c r="F1004" i="29"/>
  <c r="G1004" i="29"/>
  <c r="D1005" i="29"/>
  <c r="E1005" i="29"/>
  <c r="F1005" i="29"/>
  <c r="G1005" i="29"/>
  <c r="D1006" i="29"/>
  <c r="E1006" i="29"/>
  <c r="F1006" i="29"/>
  <c r="G1006" i="29"/>
  <c r="D1007" i="29"/>
  <c r="E1007" i="29"/>
  <c r="F1007" i="29"/>
  <c r="G1007" i="29"/>
  <c r="D1008" i="29"/>
  <c r="E1008" i="29"/>
  <c r="F1008" i="29"/>
  <c r="G1008" i="29"/>
  <c r="D1009" i="29"/>
  <c r="E1009" i="29"/>
  <c r="F1009" i="29"/>
  <c r="G1009" i="29"/>
  <c r="D1010" i="29"/>
  <c r="E1010" i="29"/>
  <c r="F1010" i="29"/>
  <c r="G1010" i="29"/>
  <c r="D1011" i="29"/>
  <c r="E1011" i="29"/>
  <c r="F1011" i="29"/>
  <c r="G1011" i="29"/>
  <c r="D1012" i="29"/>
  <c r="E1012" i="29"/>
  <c r="F1012" i="29"/>
  <c r="G1012" i="29"/>
  <c r="D1013" i="29"/>
  <c r="E1013" i="29"/>
  <c r="F1013" i="29"/>
  <c r="G1013" i="29"/>
  <c r="D1014" i="29"/>
  <c r="E1014" i="29"/>
  <c r="F1014" i="29"/>
  <c r="G1014" i="29"/>
  <c r="D1015" i="29"/>
  <c r="E1015" i="29"/>
  <c r="F1015" i="29"/>
  <c r="G1015" i="29"/>
  <c r="D1016" i="29"/>
  <c r="E1016" i="29"/>
  <c r="F1016" i="29"/>
  <c r="G1016" i="29"/>
  <c r="D1017" i="29"/>
  <c r="E1017" i="29"/>
  <c r="F1017" i="29"/>
  <c r="G1017" i="29"/>
  <c r="D1018" i="29"/>
  <c r="E1018" i="29"/>
  <c r="F1018" i="29"/>
  <c r="G1018" i="29"/>
  <c r="D1019" i="29"/>
  <c r="E1019" i="29"/>
  <c r="F1019" i="29"/>
  <c r="G1019" i="29"/>
  <c r="D1020" i="29"/>
  <c r="E1020" i="29"/>
  <c r="F1020" i="29"/>
  <c r="G1020" i="29"/>
  <c r="D1021" i="29"/>
  <c r="E1021" i="29"/>
  <c r="F1021" i="29"/>
  <c r="G1021" i="29"/>
  <c r="D1022" i="29"/>
  <c r="E1022" i="29"/>
  <c r="F1022" i="29"/>
  <c r="G1022" i="29"/>
  <c r="D1023" i="29"/>
  <c r="E1023" i="29"/>
  <c r="F1023" i="29"/>
  <c r="G1023" i="29"/>
  <c r="D1024" i="29"/>
  <c r="E1024" i="29"/>
  <c r="F1024" i="29"/>
  <c r="G1024" i="29"/>
  <c r="D1025" i="29"/>
  <c r="E1025" i="29"/>
  <c r="F1025" i="29"/>
  <c r="G1025" i="29"/>
  <c r="D1026" i="29"/>
  <c r="E1026" i="29"/>
  <c r="F1026" i="29"/>
  <c r="G1026" i="29"/>
  <c r="D1027" i="29"/>
  <c r="E1027" i="29"/>
  <c r="F1027" i="29"/>
  <c r="G1027" i="29"/>
  <c r="D1028" i="29"/>
  <c r="E1028" i="29"/>
  <c r="F1028" i="29"/>
  <c r="G1028" i="29"/>
  <c r="D1029" i="29"/>
  <c r="E1029" i="29"/>
  <c r="F1029" i="29"/>
  <c r="G1029" i="29"/>
  <c r="D1030" i="29"/>
  <c r="E1030" i="29"/>
  <c r="F1030" i="29"/>
  <c r="G1030" i="29"/>
  <c r="D1031" i="29"/>
  <c r="E1031" i="29"/>
  <c r="F1031" i="29"/>
  <c r="G1031" i="29"/>
  <c r="D1032" i="29"/>
  <c r="E1032" i="29"/>
  <c r="F1032" i="29"/>
  <c r="G1032" i="29"/>
  <c r="D1033" i="29"/>
  <c r="E1033" i="29"/>
  <c r="F1033" i="29"/>
  <c r="G1033" i="29"/>
  <c r="D1034" i="29"/>
  <c r="E1034" i="29"/>
  <c r="F1034" i="29"/>
  <c r="G1034" i="29"/>
  <c r="D1035" i="29"/>
  <c r="E1035" i="29"/>
  <c r="F1035" i="29"/>
  <c r="G1035" i="29"/>
  <c r="D1036" i="29"/>
  <c r="E1036" i="29"/>
  <c r="F1036" i="29"/>
  <c r="G1036" i="29"/>
  <c r="D1037" i="29"/>
  <c r="E1037" i="29"/>
  <c r="F1037" i="29"/>
  <c r="G1037" i="29"/>
  <c r="D1038" i="29"/>
  <c r="E1038" i="29"/>
  <c r="F1038" i="29"/>
  <c r="G1038" i="29"/>
  <c r="D1039" i="29"/>
  <c r="E1039" i="29"/>
  <c r="F1039" i="29"/>
  <c r="G1039" i="29"/>
  <c r="D1040" i="29"/>
  <c r="E1040" i="29"/>
  <c r="F1040" i="29"/>
  <c r="G1040" i="29"/>
  <c r="D1041" i="29"/>
  <c r="E1041" i="29"/>
  <c r="F1041" i="29"/>
  <c r="G1041" i="29"/>
  <c r="D1042" i="29"/>
  <c r="E1042" i="29"/>
  <c r="F1042" i="29"/>
  <c r="G1042" i="29"/>
  <c r="D1043" i="29"/>
  <c r="E1043" i="29"/>
  <c r="F1043" i="29"/>
  <c r="G1043" i="29"/>
  <c r="D1044" i="29"/>
  <c r="E1044" i="29"/>
  <c r="F1044" i="29"/>
  <c r="G1044" i="29"/>
  <c r="D1045" i="29"/>
  <c r="E1045" i="29"/>
  <c r="F1045" i="29"/>
  <c r="G1045" i="29"/>
  <c r="D1046" i="29"/>
  <c r="E1046" i="29"/>
  <c r="F1046" i="29"/>
  <c r="G1046" i="29"/>
  <c r="D1047" i="29"/>
  <c r="E1047" i="29"/>
  <c r="F1047" i="29"/>
  <c r="G1047" i="29"/>
  <c r="D1048" i="29"/>
  <c r="E1048" i="29"/>
  <c r="F1048" i="29"/>
  <c r="G1048" i="29"/>
  <c r="D1049" i="29"/>
  <c r="E1049" i="29"/>
  <c r="F1049" i="29"/>
  <c r="G1049" i="29"/>
  <c r="D1050" i="29"/>
  <c r="E1050" i="29"/>
  <c r="F1050" i="29"/>
  <c r="G1050" i="29"/>
  <c r="D1051" i="29"/>
  <c r="E1051" i="29"/>
  <c r="F1051" i="29"/>
  <c r="G1051" i="29"/>
  <c r="D1052" i="29"/>
  <c r="E1052" i="29"/>
  <c r="F1052" i="29"/>
  <c r="G1052" i="29"/>
  <c r="D1053" i="29"/>
  <c r="E1053" i="29"/>
  <c r="F1053" i="29"/>
  <c r="G1053" i="29"/>
  <c r="D1054" i="29"/>
  <c r="E1054" i="29"/>
  <c r="F1054" i="29"/>
  <c r="G1054" i="29"/>
  <c r="D1055" i="29"/>
  <c r="E1055" i="29"/>
  <c r="F1055" i="29"/>
  <c r="G1055" i="29"/>
  <c r="D1056" i="29"/>
  <c r="E1056" i="29"/>
  <c r="F1056" i="29"/>
  <c r="G1056" i="29"/>
  <c r="D1057" i="29"/>
  <c r="E1057" i="29"/>
  <c r="F1057" i="29"/>
  <c r="G1057" i="29"/>
  <c r="D1058" i="29"/>
  <c r="E1058" i="29"/>
  <c r="F1058" i="29"/>
  <c r="G1058" i="29"/>
  <c r="D1059" i="29"/>
  <c r="E1059" i="29"/>
  <c r="F1059" i="29"/>
  <c r="G1059" i="29"/>
  <c r="D1060" i="29"/>
  <c r="E1060" i="29"/>
  <c r="F1060" i="29"/>
  <c r="G1060" i="29"/>
  <c r="D1061" i="29"/>
  <c r="E1061" i="29"/>
  <c r="F1061" i="29"/>
  <c r="G1061" i="29"/>
  <c r="D1062" i="29"/>
  <c r="E1062" i="29"/>
  <c r="F1062" i="29"/>
  <c r="G1062" i="29"/>
  <c r="D1063" i="29"/>
  <c r="E1063" i="29"/>
  <c r="F1063" i="29"/>
  <c r="G1063" i="29"/>
  <c r="D1064" i="29"/>
  <c r="E1064" i="29"/>
  <c r="F1064" i="29"/>
  <c r="G1064" i="29"/>
  <c r="D1065" i="29"/>
  <c r="E1065" i="29"/>
  <c r="F1065" i="29"/>
  <c r="G1065" i="29"/>
  <c r="D1066" i="29"/>
  <c r="E1066" i="29"/>
  <c r="F1066" i="29"/>
  <c r="G1066" i="29"/>
  <c r="D1067" i="29"/>
  <c r="E1067" i="29"/>
  <c r="F1067" i="29"/>
  <c r="G1067" i="29"/>
  <c r="D1068" i="29"/>
  <c r="E1068" i="29"/>
  <c r="F1068" i="29"/>
  <c r="G1068" i="29"/>
  <c r="D1069" i="29"/>
  <c r="E1069" i="29"/>
  <c r="F1069" i="29"/>
  <c r="G1069" i="29"/>
  <c r="D1070" i="29"/>
  <c r="E1070" i="29"/>
  <c r="F1070" i="29"/>
  <c r="G1070" i="29"/>
  <c r="D1071" i="29"/>
  <c r="E1071" i="29"/>
  <c r="F1071" i="29"/>
  <c r="G1071" i="29"/>
  <c r="D1072" i="29"/>
  <c r="E1072" i="29"/>
  <c r="F1072" i="29"/>
  <c r="G1072" i="29"/>
  <c r="D1073" i="29"/>
  <c r="E1073" i="29"/>
  <c r="F1073" i="29"/>
  <c r="G1073" i="29"/>
  <c r="D1074" i="29"/>
  <c r="E1074" i="29"/>
  <c r="F1074" i="29"/>
  <c r="G1074" i="29"/>
  <c r="D1075" i="29"/>
  <c r="E1075" i="29"/>
  <c r="F1075" i="29"/>
  <c r="G1075" i="29"/>
  <c r="D1076" i="29"/>
  <c r="E1076" i="29"/>
  <c r="F1076" i="29"/>
  <c r="G1076" i="29"/>
  <c r="D1077" i="29"/>
  <c r="E1077" i="29"/>
  <c r="F1077" i="29"/>
  <c r="G1077" i="29"/>
  <c r="D1078" i="29"/>
  <c r="E1078" i="29"/>
  <c r="F1078" i="29"/>
  <c r="G1078" i="29"/>
  <c r="D1079" i="29"/>
  <c r="E1079" i="29"/>
  <c r="F1079" i="29"/>
  <c r="G1079" i="29"/>
  <c r="D1080" i="29"/>
  <c r="E1080" i="29"/>
  <c r="F1080" i="29"/>
  <c r="G1080" i="29"/>
  <c r="D1081" i="29"/>
  <c r="E1081" i="29"/>
  <c r="F1081" i="29"/>
  <c r="G1081" i="29"/>
  <c r="D1082" i="29"/>
  <c r="E1082" i="29"/>
  <c r="F1082" i="29"/>
  <c r="G1082" i="29"/>
  <c r="D1083" i="29"/>
  <c r="E1083" i="29"/>
  <c r="F1083" i="29"/>
  <c r="G1083" i="29"/>
  <c r="D1084" i="29"/>
  <c r="E1084" i="29"/>
  <c r="F1084" i="29"/>
  <c r="G1084" i="29"/>
  <c r="D1085" i="29"/>
  <c r="E1085" i="29"/>
  <c r="F1085" i="29"/>
  <c r="G1085" i="29"/>
  <c r="D1086" i="29"/>
  <c r="E1086" i="29"/>
  <c r="F1086" i="29"/>
  <c r="G1086" i="29"/>
  <c r="D1087" i="29"/>
  <c r="E1087" i="29"/>
  <c r="F1087" i="29"/>
  <c r="G1087" i="29"/>
  <c r="D1088" i="29"/>
  <c r="E1088" i="29"/>
  <c r="F1088" i="29"/>
  <c r="G1088" i="29"/>
  <c r="D1089" i="29"/>
  <c r="E1089" i="29"/>
  <c r="F1089" i="29"/>
  <c r="G1089" i="29"/>
  <c r="D1090" i="29"/>
  <c r="E1090" i="29"/>
  <c r="F1090" i="29"/>
  <c r="G1090" i="29"/>
  <c r="D1091" i="29"/>
  <c r="E1091" i="29"/>
  <c r="F1091" i="29"/>
  <c r="G1091" i="29"/>
  <c r="D1092" i="29"/>
  <c r="E1092" i="29"/>
  <c r="F1092" i="29"/>
  <c r="G1092" i="29"/>
  <c r="D1093" i="29"/>
  <c r="E1093" i="29"/>
  <c r="F1093" i="29"/>
  <c r="G1093" i="29"/>
  <c r="D1094" i="29"/>
  <c r="E1094" i="29"/>
  <c r="F1094" i="29"/>
  <c r="G1094" i="29"/>
  <c r="D1095" i="29"/>
  <c r="E1095" i="29"/>
  <c r="F1095" i="29"/>
  <c r="G1095" i="29"/>
  <c r="D1096" i="29"/>
  <c r="E1096" i="29"/>
  <c r="F1096" i="29"/>
  <c r="G1096" i="29"/>
  <c r="D1097" i="29"/>
  <c r="E1097" i="29"/>
  <c r="F1097" i="29"/>
  <c r="G1097" i="29"/>
  <c r="D1098" i="29"/>
  <c r="E1098" i="29"/>
  <c r="F1098" i="29"/>
  <c r="G1098" i="29"/>
  <c r="D1099" i="29"/>
  <c r="E1099" i="29"/>
  <c r="F1099" i="29"/>
  <c r="G1099" i="29"/>
  <c r="D1100" i="29"/>
  <c r="E1100" i="29"/>
  <c r="F1100" i="29"/>
  <c r="G1100" i="29"/>
  <c r="D1101" i="29"/>
  <c r="E1101" i="29"/>
  <c r="F1101" i="29"/>
  <c r="G1101" i="29"/>
  <c r="D1102" i="29"/>
  <c r="E1102" i="29"/>
  <c r="F1102" i="29"/>
  <c r="G1102" i="29"/>
  <c r="D1103" i="29"/>
  <c r="E1103" i="29"/>
  <c r="F1103" i="29"/>
  <c r="G1103" i="29"/>
  <c r="D1104" i="29"/>
  <c r="E1104" i="29"/>
  <c r="F1104" i="29"/>
  <c r="G1104" i="29"/>
  <c r="D1105" i="29"/>
  <c r="E1105" i="29"/>
  <c r="F1105" i="29"/>
  <c r="G1105" i="29"/>
  <c r="D1106" i="29"/>
  <c r="E1106" i="29"/>
  <c r="F1106" i="29"/>
  <c r="G1106" i="29"/>
  <c r="D1107" i="29"/>
  <c r="E1107" i="29"/>
  <c r="F1107" i="29"/>
  <c r="G1107" i="29"/>
  <c r="D1108" i="29"/>
  <c r="E1108" i="29"/>
  <c r="F1108" i="29"/>
  <c r="G1108" i="29"/>
  <c r="D1109" i="29"/>
  <c r="E1109" i="29"/>
  <c r="F1109" i="29"/>
  <c r="G1109" i="29"/>
  <c r="D1110" i="29"/>
  <c r="E1110" i="29"/>
  <c r="F1110" i="29"/>
  <c r="G1110" i="29"/>
  <c r="D1111" i="29"/>
  <c r="E1111" i="29"/>
  <c r="F1111" i="29"/>
  <c r="G1111" i="29"/>
  <c r="D1112" i="29"/>
  <c r="E1112" i="29"/>
  <c r="F1112" i="29"/>
  <c r="G1112" i="29"/>
  <c r="D1113" i="29"/>
  <c r="E1113" i="29"/>
  <c r="F1113" i="29"/>
  <c r="G1113" i="29"/>
  <c r="D1114" i="29"/>
  <c r="E1114" i="29"/>
  <c r="F1114" i="29"/>
  <c r="G1114" i="29"/>
  <c r="D1115" i="29"/>
  <c r="E1115" i="29"/>
  <c r="F1115" i="29"/>
  <c r="G1115" i="29"/>
  <c r="D1116" i="29"/>
  <c r="E1116" i="29"/>
  <c r="F1116" i="29"/>
  <c r="G1116" i="29"/>
  <c r="D1117" i="29"/>
  <c r="E1117" i="29"/>
  <c r="F1117" i="29"/>
  <c r="G1117" i="29"/>
  <c r="D1118" i="29"/>
  <c r="E1118" i="29"/>
  <c r="F1118" i="29"/>
  <c r="G1118" i="29"/>
  <c r="D1119" i="29"/>
  <c r="E1119" i="29"/>
  <c r="F1119" i="29"/>
  <c r="G1119" i="29"/>
  <c r="D1120" i="29"/>
  <c r="E1120" i="29"/>
  <c r="F1120" i="29"/>
  <c r="G1120" i="29"/>
  <c r="D1121" i="29"/>
  <c r="E1121" i="29"/>
  <c r="F1121" i="29"/>
  <c r="G1121" i="29"/>
  <c r="D1122" i="29"/>
  <c r="E1122" i="29"/>
  <c r="F1122" i="29"/>
  <c r="G1122" i="29"/>
  <c r="D1123" i="29"/>
  <c r="E1123" i="29"/>
  <c r="F1123" i="29"/>
  <c r="G1123" i="29"/>
  <c r="D1124" i="29"/>
  <c r="E1124" i="29"/>
  <c r="F1124" i="29"/>
  <c r="G1124" i="29"/>
  <c r="D1125" i="29"/>
  <c r="E1125" i="29"/>
  <c r="F1125" i="29"/>
  <c r="G1125" i="29"/>
  <c r="D1126" i="29"/>
  <c r="E1126" i="29"/>
  <c r="F1126" i="29"/>
  <c r="G1126" i="29"/>
  <c r="D1127" i="29"/>
  <c r="E1127" i="29"/>
  <c r="F1127" i="29"/>
  <c r="G1127" i="29"/>
  <c r="D1128" i="29"/>
  <c r="E1128" i="29"/>
  <c r="F1128" i="29"/>
  <c r="G1128" i="29"/>
  <c r="D1129" i="29"/>
  <c r="E1129" i="29"/>
  <c r="F1129" i="29"/>
  <c r="G1129" i="29"/>
  <c r="D1130" i="29"/>
  <c r="E1130" i="29"/>
  <c r="F1130" i="29"/>
  <c r="G1130" i="29"/>
  <c r="D1131" i="29"/>
  <c r="E1131" i="29"/>
  <c r="F1131" i="29"/>
  <c r="G1131" i="29"/>
  <c r="D1132" i="29"/>
  <c r="E1132" i="29"/>
  <c r="F1132" i="29"/>
  <c r="G1132" i="29"/>
  <c r="D1133" i="29"/>
  <c r="E1133" i="29"/>
  <c r="F1133" i="29"/>
  <c r="G1133" i="29"/>
  <c r="D1134" i="29"/>
  <c r="E1134" i="29"/>
  <c r="F1134" i="29"/>
  <c r="G1134" i="29"/>
  <c r="D1135" i="29"/>
  <c r="E1135" i="29"/>
  <c r="F1135" i="29"/>
  <c r="G1135" i="29"/>
  <c r="D1136" i="29"/>
  <c r="E1136" i="29"/>
  <c r="F1136" i="29"/>
  <c r="G1136" i="29"/>
  <c r="D1137" i="29"/>
  <c r="E1137" i="29"/>
  <c r="F1137" i="29"/>
  <c r="G1137" i="29"/>
  <c r="D1138" i="29"/>
  <c r="E1138" i="29"/>
  <c r="F1138" i="29"/>
  <c r="G1138" i="29"/>
  <c r="D1139" i="29"/>
  <c r="E1139" i="29"/>
  <c r="F1139" i="29"/>
  <c r="G1139" i="29"/>
  <c r="D1140" i="29"/>
  <c r="E1140" i="29"/>
  <c r="F1140" i="29"/>
  <c r="G1140" i="29"/>
  <c r="D1141" i="29"/>
  <c r="E1141" i="29"/>
  <c r="F1141" i="29"/>
  <c r="G1141" i="29"/>
  <c r="D1142" i="29"/>
  <c r="E1142" i="29"/>
  <c r="F1142" i="29"/>
  <c r="G1142" i="29"/>
  <c r="D1143" i="29"/>
  <c r="E1143" i="29"/>
  <c r="F1143" i="29"/>
  <c r="G1143" i="29"/>
  <c r="D1144" i="29"/>
  <c r="E1144" i="29"/>
  <c r="F1144" i="29"/>
  <c r="G1144" i="29"/>
  <c r="D1145" i="29"/>
  <c r="E1145" i="29"/>
  <c r="F1145" i="29"/>
  <c r="G1145" i="29"/>
  <c r="D1146" i="29"/>
  <c r="E1146" i="29"/>
  <c r="F1146" i="29"/>
  <c r="G1146" i="29"/>
  <c r="D1147" i="29"/>
  <c r="E1147" i="29"/>
  <c r="F1147" i="29"/>
  <c r="G1147" i="29"/>
  <c r="D1148" i="29"/>
  <c r="E1148" i="29"/>
  <c r="F1148" i="29"/>
  <c r="G1148" i="29"/>
  <c r="D1149" i="29"/>
  <c r="E1149" i="29"/>
  <c r="F1149" i="29"/>
  <c r="G1149" i="29"/>
  <c r="D1150" i="29"/>
  <c r="E1150" i="29"/>
  <c r="F1150" i="29"/>
  <c r="G1150" i="29"/>
  <c r="D1151" i="29"/>
  <c r="E1151" i="29"/>
  <c r="F1151" i="29"/>
  <c r="G1151" i="29"/>
  <c r="D1152" i="29"/>
  <c r="E1152" i="29"/>
  <c r="F1152" i="29"/>
  <c r="G1152" i="29"/>
  <c r="D1153" i="29"/>
  <c r="E1153" i="29"/>
  <c r="F1153" i="29"/>
  <c r="G1153" i="29"/>
  <c r="D1154" i="29"/>
  <c r="E1154" i="29"/>
  <c r="F1154" i="29"/>
  <c r="G1154" i="29"/>
  <c r="D1155" i="29"/>
  <c r="E1155" i="29"/>
  <c r="F1155" i="29"/>
  <c r="G1155" i="29"/>
  <c r="D1156" i="29"/>
  <c r="E1156" i="29"/>
  <c r="F1156" i="29"/>
  <c r="G1156" i="29"/>
  <c r="D1157" i="29"/>
  <c r="E1157" i="29"/>
  <c r="F1157" i="29"/>
  <c r="G1157" i="29"/>
  <c r="D1158" i="29"/>
  <c r="E1158" i="29"/>
  <c r="F1158" i="29"/>
  <c r="G1158" i="29"/>
  <c r="D1159" i="29"/>
  <c r="E1159" i="29"/>
  <c r="F1159" i="29"/>
  <c r="G1159" i="29"/>
  <c r="D1160" i="29"/>
  <c r="E1160" i="29"/>
  <c r="F1160" i="29"/>
  <c r="G1160" i="29"/>
  <c r="D1161" i="29"/>
  <c r="E1161" i="29"/>
  <c r="F1161" i="29"/>
  <c r="G1161" i="29"/>
  <c r="D1162" i="29"/>
  <c r="E1162" i="29"/>
  <c r="F1162" i="29"/>
  <c r="G1162" i="29"/>
  <c r="D1163" i="29"/>
  <c r="E1163" i="29"/>
  <c r="F1163" i="29"/>
  <c r="G1163" i="29"/>
  <c r="D1164" i="29"/>
  <c r="E1164" i="29"/>
  <c r="F1164" i="29"/>
  <c r="G1164" i="29"/>
  <c r="D1165" i="29"/>
  <c r="E1165" i="29"/>
  <c r="F1165" i="29"/>
  <c r="G1165" i="29"/>
  <c r="D1166" i="29"/>
  <c r="E1166" i="29"/>
  <c r="F1166" i="29"/>
  <c r="G1166" i="29"/>
  <c r="D1167" i="29"/>
  <c r="E1167" i="29"/>
  <c r="F1167" i="29"/>
  <c r="G1167" i="29"/>
  <c r="D1168" i="29"/>
  <c r="E1168" i="29"/>
  <c r="F1168" i="29"/>
  <c r="G1168" i="29"/>
  <c r="D1169" i="29"/>
  <c r="E1169" i="29"/>
  <c r="F1169" i="29"/>
  <c r="G1169" i="29"/>
  <c r="D1170" i="29"/>
  <c r="E1170" i="29"/>
  <c r="F1170" i="29"/>
  <c r="G1170" i="29"/>
  <c r="D1171" i="29"/>
  <c r="E1171" i="29"/>
  <c r="F1171" i="29"/>
  <c r="G1171" i="29"/>
  <c r="D1172" i="29"/>
  <c r="E1172" i="29"/>
  <c r="F1172" i="29"/>
  <c r="G1172" i="29"/>
  <c r="D1173" i="29"/>
  <c r="E1173" i="29"/>
  <c r="F1173" i="29"/>
  <c r="G1173" i="29"/>
  <c r="D1174" i="29"/>
  <c r="E1174" i="29"/>
  <c r="F1174" i="29"/>
  <c r="G1174" i="29"/>
  <c r="D1175" i="29"/>
  <c r="E1175" i="29"/>
  <c r="F1175" i="29"/>
  <c r="G1175" i="29"/>
  <c r="D1176" i="29"/>
  <c r="E1176" i="29"/>
  <c r="F1176" i="29"/>
  <c r="G1176" i="29"/>
  <c r="D1177" i="29"/>
  <c r="E1177" i="29"/>
  <c r="F1177" i="29"/>
  <c r="G1177" i="29"/>
  <c r="D1178" i="29"/>
  <c r="E1178" i="29"/>
  <c r="F1178" i="29"/>
  <c r="G1178" i="29"/>
  <c r="D1179" i="29"/>
  <c r="E1179" i="29"/>
  <c r="F1179" i="29"/>
  <c r="G1179" i="29"/>
  <c r="D1180" i="29"/>
  <c r="E1180" i="29"/>
  <c r="F1180" i="29"/>
  <c r="G1180" i="29"/>
  <c r="D1181" i="29"/>
  <c r="E1181" i="29"/>
  <c r="F1181" i="29"/>
  <c r="G1181" i="29"/>
  <c r="D1182" i="29"/>
  <c r="E1182" i="29"/>
  <c r="F1182" i="29"/>
  <c r="G1182" i="29"/>
  <c r="D1183" i="29"/>
  <c r="E1183" i="29"/>
  <c r="F1183" i="29"/>
  <c r="G1183" i="29"/>
  <c r="D1184" i="29"/>
  <c r="E1184" i="29"/>
  <c r="F1184" i="29"/>
  <c r="G1184" i="29"/>
  <c r="D1185" i="29"/>
  <c r="E1185" i="29"/>
  <c r="F1185" i="29"/>
  <c r="G1185" i="29"/>
  <c r="D1186" i="29"/>
  <c r="E1186" i="29"/>
  <c r="F1186" i="29"/>
  <c r="G1186" i="29"/>
  <c r="D1187" i="29"/>
  <c r="E1187" i="29"/>
  <c r="F1187" i="29"/>
  <c r="G1187" i="29"/>
  <c r="D1188" i="29"/>
  <c r="E1188" i="29"/>
  <c r="F1188" i="29"/>
  <c r="G1188" i="29"/>
  <c r="D1189" i="29"/>
  <c r="E1189" i="29"/>
  <c r="F1189" i="29"/>
  <c r="G1189" i="29"/>
  <c r="D1190" i="29"/>
  <c r="E1190" i="29"/>
  <c r="F1190" i="29"/>
  <c r="G1190" i="29"/>
  <c r="D1191" i="29"/>
  <c r="E1191" i="29"/>
  <c r="F1191" i="29"/>
  <c r="G1191" i="29"/>
  <c r="D1192" i="29"/>
  <c r="E1192" i="29"/>
  <c r="F1192" i="29"/>
  <c r="G1192" i="29"/>
  <c r="D1193" i="29"/>
  <c r="E1193" i="29"/>
  <c r="F1193" i="29"/>
  <c r="G1193" i="29"/>
  <c r="D1194" i="29"/>
  <c r="E1194" i="29"/>
  <c r="F1194" i="29"/>
  <c r="G1194" i="29"/>
  <c r="D1195" i="29"/>
  <c r="E1195" i="29"/>
  <c r="F1195" i="29"/>
  <c r="G1195" i="29"/>
  <c r="D1196" i="29"/>
  <c r="E1196" i="29"/>
  <c r="F1196" i="29"/>
  <c r="G1196" i="29"/>
  <c r="D1197" i="29"/>
  <c r="E1197" i="29"/>
  <c r="F1197" i="29"/>
  <c r="G1197" i="29"/>
  <c r="D1198" i="29"/>
  <c r="E1198" i="29"/>
  <c r="F1198" i="29"/>
  <c r="G1198" i="29"/>
  <c r="D1199" i="29"/>
  <c r="E1199" i="29"/>
  <c r="F1199" i="29"/>
  <c r="G1199" i="29"/>
  <c r="D1200" i="29"/>
  <c r="E1200" i="29"/>
  <c r="F1200" i="29"/>
  <c r="G1200" i="29"/>
  <c r="D1201" i="29"/>
  <c r="E1201" i="29"/>
  <c r="F1201" i="29"/>
  <c r="G1201" i="29"/>
  <c r="D1202" i="29"/>
  <c r="E1202" i="29"/>
  <c r="F1202" i="29"/>
  <c r="G1202" i="29"/>
  <c r="D1203" i="29"/>
  <c r="E1203" i="29"/>
  <c r="F1203" i="29"/>
  <c r="G1203" i="29"/>
  <c r="D1204" i="29"/>
  <c r="E1204" i="29"/>
  <c r="F1204" i="29"/>
  <c r="G1204" i="29"/>
  <c r="D1205" i="29"/>
  <c r="E1205" i="29"/>
  <c r="F1205" i="29"/>
  <c r="G1205" i="29"/>
  <c r="D1206" i="29"/>
  <c r="E1206" i="29"/>
  <c r="F1206" i="29"/>
  <c r="G1206" i="29"/>
  <c r="D1207" i="29"/>
  <c r="E1207" i="29"/>
  <c r="F1207" i="29"/>
  <c r="G1207" i="29"/>
  <c r="D1208" i="29"/>
  <c r="E1208" i="29"/>
  <c r="F1208" i="29"/>
  <c r="G1208" i="29"/>
  <c r="D1209" i="29"/>
  <c r="E1209" i="29"/>
  <c r="F1209" i="29"/>
  <c r="G1209" i="29"/>
  <c r="D1210" i="29"/>
  <c r="E1210" i="29"/>
  <c r="F1210" i="29"/>
  <c r="G1210" i="29"/>
  <c r="D1211" i="29"/>
  <c r="E1211" i="29"/>
  <c r="F1211" i="29"/>
  <c r="G1211" i="29"/>
  <c r="D1212" i="29"/>
  <c r="E1212" i="29"/>
  <c r="F1212" i="29"/>
  <c r="G1212" i="29"/>
  <c r="D1213" i="29"/>
  <c r="E1213" i="29"/>
  <c r="F1213" i="29"/>
  <c r="G1213" i="29"/>
  <c r="D1214" i="29"/>
  <c r="E1214" i="29"/>
  <c r="F1214" i="29"/>
  <c r="G1214" i="29"/>
  <c r="D1215" i="29"/>
  <c r="E1215" i="29"/>
  <c r="F1215" i="29"/>
  <c r="G1215" i="29"/>
  <c r="D1216" i="29"/>
  <c r="E1216" i="29"/>
  <c r="F1216" i="29"/>
  <c r="G1216" i="29"/>
  <c r="D1217" i="29"/>
  <c r="E1217" i="29"/>
  <c r="F1217" i="29"/>
  <c r="G1217" i="29"/>
  <c r="D1218" i="29"/>
  <c r="E1218" i="29"/>
  <c r="F1218" i="29"/>
  <c r="G1218" i="29"/>
  <c r="D1219" i="29"/>
  <c r="E1219" i="29"/>
  <c r="F1219" i="29"/>
  <c r="G1219" i="29"/>
  <c r="D1220" i="29"/>
  <c r="E1220" i="29"/>
  <c r="F1220" i="29"/>
  <c r="G1220" i="29"/>
  <c r="D1221" i="29"/>
  <c r="E1221" i="29"/>
  <c r="F1221" i="29"/>
  <c r="G1221" i="29"/>
  <c r="D1222" i="29"/>
  <c r="E1222" i="29"/>
  <c r="F1222" i="29"/>
  <c r="G1222" i="29"/>
  <c r="D1223" i="29"/>
  <c r="E1223" i="29"/>
  <c r="F1223" i="29"/>
  <c r="G1223" i="29"/>
  <c r="D1224" i="29"/>
  <c r="E1224" i="29"/>
  <c r="F1224" i="29"/>
  <c r="G1224" i="29"/>
  <c r="D1225" i="29"/>
  <c r="E1225" i="29"/>
  <c r="F1225" i="29"/>
  <c r="G1225" i="29"/>
  <c r="D1226" i="29"/>
  <c r="E1226" i="29"/>
  <c r="F1226" i="29"/>
  <c r="G1226" i="29"/>
  <c r="D1227" i="29"/>
  <c r="E1227" i="29"/>
  <c r="F1227" i="29"/>
  <c r="G1227" i="29"/>
  <c r="D1228" i="29"/>
  <c r="E1228" i="29"/>
  <c r="F1228" i="29"/>
  <c r="G1228" i="29"/>
  <c r="D1229" i="29"/>
  <c r="E1229" i="29"/>
  <c r="F1229" i="29"/>
  <c r="G1229" i="29"/>
  <c r="D1230" i="29"/>
  <c r="E1230" i="29"/>
  <c r="F1230" i="29"/>
  <c r="G1230" i="29"/>
  <c r="D1231" i="29"/>
  <c r="E1231" i="29"/>
  <c r="F1231" i="29"/>
  <c r="G1231" i="29"/>
  <c r="D1232" i="29"/>
  <c r="E1232" i="29"/>
  <c r="F1232" i="29"/>
  <c r="G1232" i="29"/>
  <c r="D1233" i="29"/>
  <c r="E1233" i="29"/>
  <c r="F1233" i="29"/>
  <c r="G1233" i="29"/>
  <c r="D1234" i="29"/>
  <c r="E1234" i="29"/>
  <c r="F1234" i="29"/>
  <c r="G1234" i="29"/>
  <c r="D1235" i="29"/>
  <c r="E1235" i="29"/>
  <c r="F1235" i="29"/>
  <c r="G1235" i="29"/>
  <c r="D1236" i="29"/>
  <c r="E1236" i="29"/>
  <c r="F1236" i="29"/>
  <c r="G1236" i="29"/>
  <c r="D1237" i="29"/>
  <c r="E1237" i="29"/>
  <c r="F1237" i="29"/>
  <c r="G1237" i="29"/>
  <c r="D1238" i="29"/>
  <c r="E1238" i="29"/>
  <c r="F1238" i="29"/>
  <c r="G1238" i="29"/>
  <c r="D1239" i="29"/>
  <c r="E1239" i="29"/>
  <c r="F1239" i="29"/>
  <c r="G1239" i="29"/>
  <c r="D1240" i="29"/>
  <c r="E1240" i="29"/>
  <c r="F1240" i="29"/>
  <c r="G1240" i="29"/>
  <c r="D1241" i="29"/>
  <c r="E1241" i="29"/>
  <c r="F1241" i="29"/>
  <c r="G1241" i="29"/>
  <c r="D1242" i="29"/>
  <c r="E1242" i="29"/>
  <c r="F1242" i="29"/>
  <c r="G1242" i="29"/>
  <c r="D1243" i="29"/>
  <c r="E1243" i="29"/>
  <c r="F1243" i="29"/>
  <c r="G1243" i="29"/>
  <c r="D1244" i="29"/>
  <c r="E1244" i="29"/>
  <c r="F1244" i="29"/>
  <c r="G1244" i="29"/>
  <c r="D1245" i="29"/>
  <c r="E1245" i="29"/>
  <c r="F1245" i="29"/>
  <c r="G1245" i="29"/>
  <c r="D1246" i="29"/>
  <c r="E1246" i="29"/>
  <c r="F1246" i="29"/>
  <c r="G1246" i="29"/>
  <c r="D1247" i="29"/>
  <c r="E1247" i="29"/>
  <c r="F1247" i="29"/>
  <c r="G1247" i="29"/>
  <c r="D1248" i="29"/>
  <c r="E1248" i="29"/>
  <c r="F1248" i="29"/>
  <c r="G1248" i="29"/>
  <c r="D1249" i="29"/>
  <c r="E1249" i="29"/>
  <c r="F1249" i="29"/>
  <c r="G1249" i="29"/>
  <c r="D1250" i="29"/>
  <c r="E1250" i="29"/>
  <c r="F1250" i="29"/>
  <c r="G1250" i="29"/>
  <c r="D1251" i="29"/>
  <c r="E1251" i="29"/>
  <c r="F1251" i="29"/>
  <c r="G1251" i="29"/>
  <c r="D1252" i="29"/>
  <c r="E1252" i="29"/>
  <c r="F1252" i="29"/>
  <c r="G1252" i="29"/>
  <c r="D1253" i="29"/>
  <c r="E1253" i="29"/>
  <c r="F1253" i="29"/>
  <c r="G1253" i="29"/>
  <c r="D1254" i="29"/>
  <c r="E1254" i="29"/>
  <c r="F1254" i="29"/>
  <c r="G1254" i="29"/>
  <c r="D1255" i="29"/>
  <c r="E1255" i="29"/>
  <c r="F1255" i="29"/>
  <c r="G1255" i="29"/>
  <c r="D1256" i="29"/>
  <c r="E1256" i="29"/>
  <c r="F1256" i="29"/>
  <c r="G1256" i="29"/>
  <c r="D1257" i="29"/>
  <c r="E1257" i="29"/>
  <c r="F1257" i="29"/>
  <c r="G1257" i="29"/>
  <c r="D1258" i="29"/>
  <c r="E1258" i="29"/>
  <c r="F1258" i="29"/>
  <c r="G1258" i="29"/>
  <c r="D1259" i="29"/>
  <c r="E1259" i="29"/>
  <c r="F1259" i="29"/>
  <c r="G1259" i="29"/>
  <c r="D1260" i="29"/>
  <c r="E1260" i="29"/>
  <c r="F1260" i="29"/>
  <c r="G1260" i="29"/>
  <c r="D1261" i="29"/>
  <c r="E1261" i="29"/>
  <c r="F1261" i="29"/>
  <c r="G1261" i="29"/>
  <c r="D1262" i="29"/>
  <c r="E1262" i="29"/>
  <c r="F1262" i="29"/>
  <c r="G1262" i="29"/>
  <c r="D1263" i="29"/>
  <c r="E1263" i="29"/>
  <c r="F1263" i="29"/>
  <c r="G1263" i="29"/>
  <c r="D1264" i="29"/>
  <c r="E1264" i="29"/>
  <c r="F1264" i="29"/>
  <c r="G1264" i="29"/>
  <c r="D1265" i="29"/>
  <c r="E1265" i="29"/>
  <c r="F1265" i="29"/>
  <c r="G1265" i="29"/>
  <c r="D1266" i="29"/>
  <c r="E1266" i="29"/>
  <c r="F1266" i="29"/>
  <c r="G1266" i="29"/>
  <c r="D1267" i="29"/>
  <c r="E1267" i="29"/>
  <c r="F1267" i="29"/>
  <c r="G1267" i="29"/>
  <c r="D1268" i="29"/>
  <c r="E1268" i="29"/>
  <c r="F1268" i="29"/>
  <c r="G1268" i="29"/>
  <c r="D1269" i="29"/>
  <c r="E1269" i="29"/>
  <c r="F1269" i="29"/>
  <c r="G1269" i="29"/>
  <c r="D1270" i="29"/>
  <c r="E1270" i="29"/>
  <c r="F1270" i="29"/>
  <c r="G1270" i="29"/>
  <c r="D1271" i="29"/>
  <c r="E1271" i="29"/>
  <c r="F1271" i="29"/>
  <c r="G1271" i="29"/>
  <c r="D1272" i="29"/>
  <c r="E1272" i="29"/>
  <c r="F1272" i="29"/>
  <c r="G1272" i="29"/>
  <c r="D1273" i="29"/>
  <c r="E1273" i="29"/>
  <c r="F1273" i="29"/>
  <c r="G1273" i="29"/>
  <c r="D1274" i="29"/>
  <c r="E1274" i="29"/>
  <c r="F1274" i="29"/>
  <c r="G1274" i="29"/>
  <c r="D1275" i="29"/>
  <c r="E1275" i="29"/>
  <c r="F1275" i="29"/>
  <c r="G1275" i="29"/>
  <c r="D1276" i="29"/>
  <c r="E1276" i="29"/>
  <c r="F1276" i="29"/>
  <c r="G1276" i="29"/>
  <c r="D1277" i="29"/>
  <c r="E1277" i="29"/>
  <c r="F1277" i="29"/>
  <c r="G1277" i="29"/>
  <c r="D1278" i="29"/>
  <c r="E1278" i="29"/>
  <c r="F1278" i="29"/>
  <c r="G1278" i="29"/>
  <c r="D1279" i="29"/>
  <c r="E1279" i="29"/>
  <c r="F1279" i="29"/>
  <c r="G1279" i="29"/>
  <c r="D1280" i="29"/>
  <c r="E1280" i="29"/>
  <c r="F1280" i="29"/>
  <c r="G1280" i="29"/>
  <c r="D1281" i="29"/>
  <c r="E1281" i="29"/>
  <c r="F1281" i="29"/>
  <c r="G1281" i="29"/>
  <c r="D1282" i="29"/>
  <c r="E1282" i="29"/>
  <c r="F1282" i="29"/>
  <c r="G1282" i="29"/>
  <c r="D1283" i="29"/>
  <c r="E1283" i="29"/>
  <c r="F1283" i="29"/>
  <c r="G1283" i="29"/>
  <c r="D1284" i="29"/>
  <c r="E1284" i="29"/>
  <c r="F1284" i="29"/>
  <c r="G1284" i="29"/>
  <c r="D1285" i="29"/>
  <c r="E1285" i="29"/>
  <c r="F1285" i="29"/>
  <c r="G1285" i="29"/>
  <c r="D1286" i="29"/>
  <c r="E1286" i="29"/>
  <c r="F1286" i="29"/>
  <c r="G1286" i="29"/>
  <c r="D1287" i="29"/>
  <c r="E1287" i="29"/>
  <c r="F1287" i="29"/>
  <c r="G1287" i="29"/>
  <c r="D1288" i="29"/>
  <c r="E1288" i="29"/>
  <c r="F1288" i="29"/>
  <c r="G1288" i="29"/>
  <c r="D1289" i="29"/>
  <c r="E1289" i="29"/>
  <c r="F1289" i="29"/>
  <c r="G1289" i="29"/>
  <c r="D1290" i="29"/>
  <c r="E1290" i="29"/>
  <c r="F1290" i="29"/>
  <c r="G1290" i="29"/>
  <c r="D1291" i="29"/>
  <c r="E1291" i="29"/>
  <c r="F1291" i="29"/>
  <c r="G1291" i="29"/>
  <c r="D1292" i="29"/>
  <c r="E1292" i="29"/>
  <c r="F1292" i="29"/>
  <c r="G1292" i="29"/>
  <c r="D1293" i="29"/>
  <c r="E1293" i="29"/>
  <c r="F1293" i="29"/>
  <c r="G1293" i="29"/>
  <c r="D1294" i="29"/>
  <c r="E1294" i="29"/>
  <c r="F1294" i="29"/>
  <c r="G1294" i="29"/>
  <c r="D1295" i="29"/>
  <c r="E1295" i="29"/>
  <c r="F1295" i="29"/>
  <c r="G1295" i="29"/>
  <c r="D1296" i="29"/>
  <c r="E1296" i="29"/>
  <c r="F1296" i="29"/>
  <c r="G1296" i="29"/>
  <c r="D1297" i="29"/>
  <c r="E1297" i="29"/>
  <c r="F1297" i="29"/>
  <c r="G1297" i="29"/>
  <c r="D1298" i="29"/>
  <c r="E1298" i="29"/>
  <c r="F1298" i="29"/>
  <c r="G1298" i="29"/>
  <c r="D1299" i="29"/>
  <c r="E1299" i="29"/>
  <c r="F1299" i="29"/>
  <c r="G1299" i="29"/>
  <c r="D1300" i="29"/>
  <c r="E1300" i="29"/>
  <c r="F1300" i="29"/>
  <c r="G1300" i="29"/>
  <c r="D1301" i="29"/>
  <c r="E1301" i="29"/>
  <c r="F1301" i="29"/>
  <c r="G1301" i="29"/>
  <c r="D1302" i="29"/>
  <c r="E1302" i="29"/>
  <c r="F1302" i="29"/>
  <c r="G1302" i="29"/>
  <c r="D1303" i="29"/>
  <c r="E1303" i="29"/>
  <c r="F1303" i="29"/>
  <c r="G1303" i="29"/>
  <c r="D1304" i="29"/>
  <c r="E1304" i="29"/>
  <c r="F1304" i="29"/>
  <c r="G1304" i="29"/>
  <c r="D1305" i="29"/>
  <c r="E1305" i="29"/>
  <c r="F1305" i="29"/>
  <c r="G1305" i="29"/>
  <c r="D1306" i="29"/>
  <c r="E1306" i="29"/>
  <c r="F1306" i="29"/>
  <c r="G1306" i="29"/>
  <c r="D1307" i="29"/>
  <c r="E1307" i="29"/>
  <c r="F1307" i="29"/>
  <c r="G1307" i="29"/>
  <c r="D1308" i="29"/>
  <c r="E1308" i="29"/>
  <c r="F1308" i="29"/>
  <c r="G1308" i="29"/>
  <c r="D1309" i="29"/>
  <c r="E1309" i="29"/>
  <c r="F1309" i="29"/>
  <c r="G1309" i="29"/>
  <c r="D1310" i="29"/>
  <c r="E1310" i="29"/>
  <c r="F1310" i="29"/>
  <c r="G1310" i="29"/>
  <c r="D1311" i="29"/>
  <c r="E1311" i="29"/>
  <c r="F1311" i="29"/>
  <c r="G1311" i="29"/>
  <c r="D1312" i="29"/>
  <c r="E1312" i="29"/>
  <c r="F1312" i="29"/>
  <c r="G1312" i="29"/>
  <c r="D1313" i="29"/>
  <c r="E1313" i="29"/>
  <c r="F1313" i="29"/>
  <c r="G1313" i="29"/>
  <c r="D1314" i="29"/>
  <c r="E1314" i="29"/>
  <c r="F1314" i="29"/>
  <c r="G1314" i="29"/>
  <c r="D1315" i="29"/>
  <c r="E1315" i="29"/>
  <c r="F1315" i="29"/>
  <c r="G1315" i="29"/>
  <c r="D1316" i="29"/>
  <c r="E1316" i="29"/>
  <c r="F1316" i="29"/>
  <c r="G1316" i="29"/>
  <c r="D1317" i="29"/>
  <c r="E1317" i="29"/>
  <c r="F1317" i="29"/>
  <c r="G1317" i="29"/>
  <c r="D1318" i="29"/>
  <c r="E1318" i="29"/>
  <c r="F1318" i="29"/>
  <c r="G1318" i="29"/>
  <c r="D1319" i="29"/>
  <c r="E1319" i="29"/>
  <c r="F1319" i="29"/>
  <c r="G1319" i="29"/>
  <c r="D1320" i="29"/>
  <c r="E1320" i="29"/>
  <c r="F1320" i="29"/>
  <c r="G1320" i="29"/>
  <c r="D1321" i="29"/>
  <c r="E1321" i="29"/>
  <c r="F1321" i="29"/>
  <c r="G1321" i="29"/>
  <c r="D1322" i="29"/>
  <c r="E1322" i="29"/>
  <c r="F1322" i="29"/>
  <c r="G1322" i="29"/>
  <c r="D1323" i="29"/>
  <c r="E1323" i="29"/>
  <c r="F1323" i="29"/>
  <c r="G1323" i="29"/>
  <c r="D1324" i="29"/>
  <c r="E1324" i="29"/>
  <c r="F1324" i="29"/>
  <c r="G1324" i="29"/>
  <c r="D1325" i="29"/>
  <c r="E1325" i="29"/>
  <c r="F1325" i="29"/>
  <c r="G1325" i="29"/>
  <c r="D1326" i="29"/>
  <c r="E1326" i="29"/>
  <c r="F1326" i="29"/>
  <c r="G1326" i="29"/>
  <c r="D1327" i="29"/>
  <c r="E1327" i="29"/>
  <c r="F1327" i="29"/>
  <c r="G1327" i="29"/>
  <c r="D1328" i="29"/>
  <c r="E1328" i="29"/>
  <c r="F1328" i="29"/>
  <c r="G1328" i="29"/>
  <c r="D1329" i="29"/>
  <c r="E1329" i="29"/>
  <c r="F1329" i="29"/>
  <c r="G1329" i="29"/>
  <c r="D1330" i="29"/>
  <c r="E1330" i="29"/>
  <c r="F1330" i="29"/>
  <c r="G1330" i="29"/>
  <c r="D1331" i="29"/>
  <c r="E1331" i="29"/>
  <c r="F1331" i="29"/>
  <c r="G1331" i="29"/>
  <c r="D1332" i="29"/>
  <c r="E1332" i="29"/>
  <c r="F1332" i="29"/>
  <c r="G1332" i="29"/>
  <c r="D1333" i="29"/>
  <c r="E1333" i="29"/>
  <c r="F1333" i="29"/>
  <c r="G1333" i="29"/>
  <c r="D1334" i="29"/>
  <c r="E1334" i="29"/>
  <c r="F1334" i="29"/>
  <c r="G1334" i="29"/>
  <c r="D1335" i="29"/>
  <c r="E1335" i="29"/>
  <c r="F1335" i="29"/>
  <c r="G1335" i="29"/>
  <c r="D1336" i="29"/>
  <c r="E1336" i="29"/>
  <c r="F1336" i="29"/>
  <c r="G1336" i="29"/>
  <c r="D1337" i="29"/>
  <c r="E1337" i="29"/>
  <c r="F1337" i="29"/>
  <c r="G1337" i="29"/>
  <c r="D1338" i="29"/>
  <c r="E1338" i="29"/>
  <c r="F1338" i="29"/>
  <c r="G1338" i="29"/>
  <c r="D1339" i="29"/>
  <c r="E1339" i="29"/>
  <c r="F1339" i="29"/>
  <c r="G1339" i="29"/>
  <c r="D1340" i="29"/>
  <c r="E1340" i="29"/>
  <c r="F1340" i="29"/>
  <c r="G1340" i="29"/>
  <c r="D1341" i="29"/>
  <c r="E1341" i="29"/>
  <c r="F1341" i="29"/>
  <c r="G1341" i="29"/>
  <c r="D1342" i="29"/>
  <c r="E1342" i="29"/>
  <c r="F1342" i="29"/>
  <c r="G1342" i="29"/>
  <c r="D1343" i="29"/>
  <c r="E1343" i="29"/>
  <c r="F1343" i="29"/>
  <c r="G1343" i="29"/>
  <c r="D1344" i="29"/>
  <c r="E1344" i="29"/>
  <c r="F1344" i="29"/>
  <c r="G1344" i="29"/>
  <c r="D1345" i="29"/>
  <c r="E1345" i="29"/>
  <c r="F1345" i="29"/>
  <c r="G1345" i="29"/>
  <c r="D1346" i="29"/>
  <c r="E1346" i="29"/>
  <c r="F1346" i="29"/>
  <c r="G1346" i="29"/>
  <c r="D1347" i="29"/>
  <c r="E1347" i="29"/>
  <c r="F1347" i="29"/>
  <c r="G1347" i="29"/>
  <c r="D1348" i="29"/>
  <c r="E1348" i="29"/>
  <c r="F1348" i="29"/>
  <c r="G1348" i="29"/>
  <c r="D1349" i="29"/>
  <c r="E1349" i="29"/>
  <c r="F1349" i="29"/>
  <c r="G1349" i="29"/>
  <c r="D1350" i="29"/>
  <c r="E1350" i="29"/>
  <c r="F1350" i="29"/>
  <c r="G1350" i="29"/>
  <c r="D1351" i="29"/>
  <c r="E1351" i="29"/>
  <c r="F1351" i="29"/>
  <c r="G1351" i="29"/>
  <c r="D1352" i="29"/>
  <c r="E1352" i="29"/>
  <c r="F1352" i="29"/>
  <c r="G1352" i="29"/>
  <c r="D1353" i="29"/>
  <c r="E1353" i="29"/>
  <c r="F1353" i="29"/>
  <c r="G1353" i="29"/>
  <c r="G4" i="29"/>
  <c r="F4" i="29"/>
  <c r="E4" i="29"/>
  <c r="H709" i="29" l="1"/>
  <c r="H1183" i="29"/>
  <c r="H1144" i="29"/>
  <c r="H1347" i="29"/>
  <c r="H1290" i="29"/>
  <c r="H702" i="29"/>
  <c r="H654" i="29"/>
  <c r="H465" i="29"/>
  <c r="H300" i="29"/>
  <c r="H1050" i="29"/>
  <c r="H155" i="29"/>
  <c r="H833" i="29"/>
  <c r="H452" i="29"/>
  <c r="H329" i="29"/>
  <c r="H841" i="29"/>
  <c r="H328" i="29"/>
  <c r="H625" i="29"/>
  <c r="H379" i="29"/>
  <c r="H787" i="29"/>
  <c r="H1176" i="29"/>
  <c r="H1146" i="29"/>
  <c r="H1122" i="29"/>
  <c r="H390" i="29"/>
  <c r="H1062" i="29"/>
  <c r="H150" i="29"/>
  <c r="H825" i="29"/>
  <c r="H90" i="29"/>
  <c r="H1340" i="29"/>
  <c r="H1316" i="29"/>
  <c r="H740" i="29"/>
  <c r="H6" i="29"/>
  <c r="H1162" i="29"/>
  <c r="H1097" i="29"/>
  <c r="H809" i="29"/>
  <c r="H1279" i="29"/>
  <c r="H1138" i="29"/>
  <c r="H1339" i="29"/>
  <c r="H538" i="29"/>
  <c r="H1240" i="29"/>
  <c r="H1013" i="29"/>
  <c r="H729" i="29"/>
  <c r="H726" i="29"/>
  <c r="H669" i="29"/>
  <c r="H666" i="29"/>
  <c r="H477" i="29"/>
  <c r="H1255" i="29"/>
  <c r="H1231" i="29"/>
  <c r="H995" i="29"/>
  <c r="H531" i="29"/>
  <c r="H100" i="29"/>
  <c r="H28" i="29"/>
  <c r="H22" i="29"/>
  <c r="H1317" i="29"/>
  <c r="H1266" i="29"/>
  <c r="H1242" i="29"/>
  <c r="H974" i="29"/>
  <c r="H456" i="29"/>
  <c r="H369" i="29"/>
  <c r="H1267" i="29"/>
  <c r="H1120" i="29"/>
  <c r="H1114" i="29"/>
  <c r="H1099" i="29"/>
  <c r="H985" i="29"/>
  <c r="H961" i="29"/>
  <c r="H949" i="29"/>
  <c r="H800" i="29"/>
  <c r="H764" i="29"/>
  <c r="H444" i="29"/>
  <c r="H378" i="29"/>
  <c r="H333" i="29"/>
  <c r="H865" i="29"/>
  <c r="H776" i="29"/>
  <c r="H725" i="29"/>
  <c r="H722" i="29"/>
  <c r="H515" i="29"/>
  <c r="H321" i="29"/>
  <c r="H1207" i="29"/>
  <c r="H802" i="29"/>
  <c r="H733" i="29"/>
  <c r="H617" i="29"/>
  <c r="H614" i="29"/>
  <c r="H611" i="29"/>
  <c r="H593" i="29"/>
  <c r="H572" i="29"/>
  <c r="H428" i="29"/>
  <c r="H416" i="29"/>
  <c r="H395" i="29"/>
  <c r="H347" i="29"/>
  <c r="H344" i="29"/>
  <c r="H335" i="29"/>
  <c r="H276" i="29"/>
  <c r="H270" i="29"/>
  <c r="H258" i="29"/>
  <c r="H198" i="29"/>
  <c r="H54" i="29"/>
  <c r="H18" i="29"/>
  <c r="H12" i="29"/>
  <c r="H9" i="29"/>
  <c r="H1113" i="29"/>
  <c r="H1104" i="29"/>
  <c r="H1080" i="29"/>
  <c r="H817" i="29"/>
  <c r="H637" i="29"/>
  <c r="H392" i="29"/>
  <c r="H380" i="29"/>
  <c r="H356" i="29"/>
  <c r="H203" i="29"/>
  <c r="H11" i="29"/>
  <c r="H1074" i="29"/>
  <c r="H1023" i="29"/>
  <c r="H1020" i="29"/>
  <c r="H873" i="29"/>
  <c r="H864" i="29"/>
  <c r="H784" i="29"/>
  <c r="H751" i="29"/>
  <c r="H673" i="29"/>
  <c r="H385" i="29"/>
  <c r="H317" i="29"/>
  <c r="H251" i="29"/>
  <c r="H95" i="29"/>
  <c r="H59" i="29"/>
  <c r="H23" i="29"/>
  <c r="H1333" i="29"/>
  <c r="H1303" i="29"/>
  <c r="H894" i="29"/>
  <c r="H586" i="29"/>
  <c r="H577" i="29"/>
  <c r="H574" i="29"/>
  <c r="H547" i="29"/>
  <c r="H278" i="29"/>
  <c r="H257" i="29"/>
  <c r="H254" i="29"/>
  <c r="H107" i="29"/>
  <c r="H104" i="29"/>
  <c r="H98" i="29"/>
  <c r="H50" i="29"/>
  <c r="H47" i="29"/>
  <c r="H1351" i="29"/>
  <c r="H1172" i="29"/>
  <c r="H990" i="29"/>
  <c r="H969" i="29"/>
  <c r="H966" i="29"/>
  <c r="H957" i="29"/>
  <c r="H954" i="29"/>
  <c r="H945" i="29"/>
  <c r="H930" i="29"/>
  <c r="H921" i="29"/>
  <c r="H882" i="29"/>
  <c r="H819" i="29"/>
  <c r="H762" i="29"/>
  <c r="H454" i="29"/>
  <c r="H121" i="29"/>
  <c r="H109" i="29"/>
  <c r="H1174" i="29"/>
  <c r="H1056" i="29"/>
  <c r="H982" i="29"/>
  <c r="H979" i="29"/>
  <c r="H958" i="29"/>
  <c r="H955" i="29"/>
  <c r="H934" i="29"/>
  <c r="H786" i="29"/>
  <c r="H780" i="29"/>
  <c r="H621" i="29"/>
  <c r="H464" i="29"/>
  <c r="H461" i="29"/>
  <c r="H1338" i="29"/>
  <c r="H1194" i="29"/>
  <c r="H1328" i="29"/>
  <c r="H1126" i="29"/>
  <c r="H1105" i="29"/>
  <c r="H1094" i="29"/>
  <c r="H1038" i="29"/>
  <c r="H910" i="29"/>
  <c r="H898" i="29"/>
  <c r="H824" i="29"/>
  <c r="H768" i="29"/>
  <c r="H703" i="29"/>
  <c r="H659" i="29"/>
  <c r="H573" i="29"/>
  <c r="H558" i="29"/>
  <c r="H517" i="29"/>
  <c r="H460" i="29"/>
  <c r="H440" i="29"/>
  <c r="H366" i="29"/>
  <c r="H357" i="29"/>
  <c r="H322" i="29"/>
  <c r="H227" i="29"/>
  <c r="H224" i="29"/>
  <c r="H209" i="29"/>
  <c r="H119" i="29"/>
  <c r="H66" i="29"/>
  <c r="H46" i="29"/>
  <c r="H19" i="29"/>
  <c r="H1326" i="29"/>
  <c r="H1216" i="29"/>
  <c r="H1014" i="29"/>
  <c r="H1008" i="29"/>
  <c r="H1002" i="29"/>
  <c r="H871" i="29"/>
  <c r="H850" i="29"/>
  <c r="H750" i="29"/>
  <c r="H738" i="29"/>
  <c r="H653" i="29"/>
  <c r="H650" i="29"/>
  <c r="H587" i="29"/>
  <c r="H570" i="29"/>
  <c r="H567" i="29"/>
  <c r="H511" i="29"/>
  <c r="H496" i="29"/>
  <c r="H445" i="29"/>
  <c r="H425" i="29"/>
  <c r="H354" i="29"/>
  <c r="H277" i="29"/>
  <c r="H268" i="29"/>
  <c r="H10" i="29"/>
  <c r="H1321" i="29"/>
  <c r="H1164" i="29"/>
  <c r="H1158" i="29"/>
  <c r="H1052" i="29"/>
  <c r="H1025" i="29"/>
  <c r="H978" i="29"/>
  <c r="H960" i="29"/>
  <c r="H888" i="29"/>
  <c r="H797" i="29"/>
  <c r="H744" i="29"/>
  <c r="H688" i="29"/>
  <c r="H676" i="29"/>
  <c r="H629" i="29"/>
  <c r="H626" i="29"/>
  <c r="H546" i="29"/>
  <c r="H543" i="29"/>
  <c r="H409" i="29"/>
  <c r="H359" i="29"/>
  <c r="H316" i="29"/>
  <c r="H313" i="29"/>
  <c r="H179" i="29"/>
  <c r="H131" i="29"/>
  <c r="H128" i="29"/>
  <c r="H116" i="29"/>
  <c r="H1318" i="29"/>
  <c r="H1220" i="29"/>
  <c r="H1151" i="29"/>
  <c r="H1137" i="29"/>
  <c r="H1134" i="29"/>
  <c r="H1034" i="29"/>
  <c r="H912" i="29"/>
  <c r="H714" i="29"/>
  <c r="H661" i="29"/>
  <c r="H604" i="29"/>
  <c r="H584" i="29"/>
  <c r="H525" i="29"/>
  <c r="H451" i="29"/>
  <c r="H376" i="29"/>
  <c r="H368" i="29"/>
  <c r="H362" i="29"/>
  <c r="H235" i="29"/>
  <c r="H145" i="29"/>
  <c r="H71" i="29"/>
  <c r="H42" i="29"/>
  <c r="H30" i="29"/>
  <c r="H1288" i="29"/>
  <c r="H1007" i="29"/>
  <c r="H1004" i="29"/>
  <c r="H977" i="29"/>
  <c r="H965" i="29"/>
  <c r="H947" i="29"/>
  <c r="H929" i="29"/>
  <c r="H808" i="29"/>
  <c r="H805" i="29"/>
  <c r="H793" i="29"/>
  <c r="H775" i="29"/>
  <c r="H752" i="29"/>
  <c r="H708" i="29"/>
  <c r="H569" i="29"/>
  <c r="H566" i="29"/>
  <c r="H554" i="29"/>
  <c r="H501" i="29"/>
  <c r="H429" i="29"/>
  <c r="H350" i="29"/>
  <c r="H86" i="29"/>
  <c r="H80" i="29"/>
  <c r="H68" i="29"/>
  <c r="H62" i="29"/>
  <c r="H1327" i="29"/>
  <c r="H1312" i="29"/>
  <c r="H1315" i="29"/>
  <c r="H1196" i="29"/>
  <c r="H1350" i="29"/>
  <c r="H1314" i="29"/>
  <c r="H1291" i="29"/>
  <c r="H1264" i="29"/>
  <c r="H1092" i="29"/>
  <c r="H1009" i="29"/>
  <c r="H983" i="29"/>
  <c r="H971" i="29"/>
  <c r="H840" i="29"/>
  <c r="H769" i="29"/>
  <c r="H734" i="29"/>
  <c r="H693" i="29"/>
  <c r="H660" i="29"/>
  <c r="H589" i="29"/>
  <c r="H565" i="29"/>
  <c r="H175" i="29"/>
  <c r="H172" i="29"/>
  <c r="H166" i="29"/>
  <c r="H115" i="29"/>
  <c r="H61" i="29"/>
  <c r="H56" i="29"/>
  <c r="H798" i="29"/>
  <c r="H414" i="29"/>
  <c r="H1086" i="29"/>
  <c r="H1024" i="29"/>
  <c r="H905" i="29"/>
  <c r="H896" i="29"/>
  <c r="H893" i="29"/>
  <c r="H311" i="29"/>
  <c r="H299" i="29"/>
  <c r="H249" i="29"/>
  <c r="H246" i="29"/>
  <c r="H216" i="29"/>
  <c r="H213" i="29"/>
  <c r="H210" i="29"/>
  <c r="H144" i="29"/>
  <c r="H94" i="29"/>
  <c r="H38" i="29"/>
  <c r="H32" i="29"/>
  <c r="H20" i="29"/>
  <c r="H1243" i="29"/>
  <c r="H1352" i="29"/>
  <c r="H1192" i="29"/>
  <c r="H1168" i="29"/>
  <c r="H1071" i="29"/>
  <c r="H1012" i="29"/>
  <c r="H916" i="29"/>
  <c r="H875" i="29"/>
  <c r="H816" i="29"/>
  <c r="H745" i="29"/>
  <c r="H668" i="29"/>
  <c r="H642" i="29"/>
  <c r="H630" i="29"/>
  <c r="H624" i="29"/>
  <c r="H603" i="29"/>
  <c r="H541" i="29"/>
  <c r="H503" i="29"/>
  <c r="H479" i="29"/>
  <c r="H426" i="29"/>
  <c r="H420" i="29"/>
  <c r="H417" i="29"/>
  <c r="H405" i="29"/>
  <c r="H396" i="29"/>
  <c r="H346" i="29"/>
  <c r="H263" i="29"/>
  <c r="H114" i="29"/>
  <c r="H102" i="29"/>
  <c r="H8" i="29"/>
  <c r="H1219" i="29"/>
  <c r="H1346" i="29"/>
  <c r="H1218" i="29"/>
  <c r="H1195" i="29"/>
  <c r="H1150" i="29"/>
  <c r="H1129" i="29"/>
  <c r="H1059" i="29"/>
  <c r="H991" i="29"/>
  <c r="H889" i="29"/>
  <c r="H532" i="29"/>
  <c r="H470" i="29"/>
  <c r="H384" i="29"/>
  <c r="H305" i="29"/>
  <c r="H287" i="29"/>
  <c r="H189" i="29"/>
  <c r="H186" i="29"/>
  <c r="H165" i="29"/>
  <c r="H141" i="29"/>
  <c r="H126" i="29"/>
  <c r="H123" i="29"/>
  <c r="H58" i="29"/>
  <c r="D109" i="8"/>
  <c r="H1323" i="29"/>
  <c r="H1193" i="29"/>
  <c r="H1163" i="29"/>
  <c r="H1124" i="29"/>
  <c r="H1109" i="29"/>
  <c r="H1049" i="29"/>
  <c r="H1031" i="29"/>
  <c r="H998" i="29"/>
  <c r="H924" i="29"/>
  <c r="H872" i="29"/>
  <c r="H831" i="29"/>
  <c r="H754" i="29"/>
  <c r="H700" i="29"/>
  <c r="H1348" i="29"/>
  <c r="H1345" i="29"/>
  <c r="H1343" i="29"/>
  <c r="H1310" i="29"/>
  <c r="H1286" i="29"/>
  <c r="H1262" i="29"/>
  <c r="H1238" i="29"/>
  <c r="H1214" i="29"/>
  <c r="H1190" i="29"/>
  <c r="H1166" i="29"/>
  <c r="H1155" i="29"/>
  <c r="H1132" i="29"/>
  <c r="H1121" i="29"/>
  <c r="H1116" i="29"/>
  <c r="H1103" i="29"/>
  <c r="H1101" i="29"/>
  <c r="H1096" i="29"/>
  <c r="H1083" i="29"/>
  <c r="H1057" i="29"/>
  <c r="H1039" i="29"/>
  <c r="H1016" i="29"/>
  <c r="H1006" i="29"/>
  <c r="H937" i="29"/>
  <c r="H935" i="29"/>
  <c r="H913" i="29"/>
  <c r="H883" i="29"/>
  <c r="H836" i="29"/>
  <c r="H796" i="29"/>
  <c r="H790" i="29"/>
  <c r="H705" i="29"/>
  <c r="H647" i="29"/>
  <c r="H508" i="29"/>
  <c r="H500" i="29"/>
  <c r="H372" i="29"/>
  <c r="H262" i="29"/>
  <c r="H29" i="29"/>
  <c r="H839" i="29"/>
  <c r="H828" i="29"/>
  <c r="H636" i="29"/>
  <c r="H453" i="29"/>
  <c r="H432" i="29"/>
  <c r="H343" i="29"/>
  <c r="H35" i="29"/>
  <c r="H1335" i="29"/>
  <c r="H1330" i="29"/>
  <c r="H1320" i="29"/>
  <c r="H1307" i="29"/>
  <c r="H1304" i="29"/>
  <c r="H1299" i="29"/>
  <c r="H1283" i="29"/>
  <c r="H1280" i="29"/>
  <c r="H1275" i="29"/>
  <c r="H1259" i="29"/>
  <c r="H1256" i="29"/>
  <c r="H1251" i="29"/>
  <c r="H1235" i="29"/>
  <c r="H1232" i="29"/>
  <c r="H1227" i="29"/>
  <c r="H1211" i="29"/>
  <c r="H1208" i="29"/>
  <c r="H1203" i="29"/>
  <c r="H1187" i="29"/>
  <c r="H1184" i="29"/>
  <c r="H1179" i="29"/>
  <c r="H1160" i="29"/>
  <c r="H1106" i="29"/>
  <c r="H1078" i="29"/>
  <c r="H1067" i="29"/>
  <c r="H1003" i="29"/>
  <c r="H919" i="29"/>
  <c r="H880" i="29"/>
  <c r="H877" i="29"/>
  <c r="H874" i="29"/>
  <c r="H844" i="29"/>
  <c r="H713" i="29"/>
  <c r="H710" i="29"/>
  <c r="H275" i="29"/>
  <c r="H26" i="29"/>
  <c r="H970" i="29"/>
  <c r="H959" i="29"/>
  <c r="H943" i="29"/>
  <c r="H843" i="29"/>
  <c r="H605" i="29"/>
  <c r="H562" i="29"/>
  <c r="H557" i="29"/>
  <c r="H524" i="29"/>
  <c r="H513" i="29"/>
  <c r="H458" i="29"/>
  <c r="H402" i="29"/>
  <c r="H342" i="29"/>
  <c r="H289" i="29"/>
  <c r="H52" i="29"/>
  <c r="H1000" i="29"/>
  <c r="H967" i="29"/>
  <c r="H942" i="29"/>
  <c r="H940" i="29"/>
  <c r="H891" i="29"/>
  <c r="H846" i="29"/>
  <c r="H778" i="29"/>
  <c r="H759" i="29"/>
  <c r="H756" i="29"/>
  <c r="H724" i="29"/>
  <c r="H721" i="29"/>
  <c r="H715" i="29"/>
  <c r="H704" i="29"/>
  <c r="H548" i="29"/>
  <c r="H404" i="29"/>
  <c r="H393" i="29"/>
  <c r="H334" i="29"/>
  <c r="H84" i="29"/>
  <c r="H57" i="29"/>
  <c r="H1313" i="29"/>
  <c r="H1289" i="29"/>
  <c r="H1265" i="29"/>
  <c r="H1198" i="29"/>
  <c r="H1139" i="29"/>
  <c r="H1072" i="29"/>
  <c r="H1061" i="29"/>
  <c r="H1051" i="29"/>
  <c r="H1043" i="29"/>
  <c r="H1005" i="29"/>
  <c r="H964" i="29"/>
  <c r="H950" i="29"/>
  <c r="H885" i="29"/>
  <c r="H857" i="29"/>
  <c r="H803" i="29"/>
  <c r="H610" i="29"/>
  <c r="H474" i="29"/>
  <c r="H433" i="29"/>
  <c r="H78" i="29"/>
  <c r="H70" i="29"/>
  <c r="H1224" i="29"/>
  <c r="H1036" i="29"/>
  <c r="H1309" i="29"/>
  <c r="H1293" i="29"/>
  <c r="H1237" i="29"/>
  <c r="H1221" i="29"/>
  <c r="H996" i="29"/>
  <c r="H984" i="29"/>
  <c r="H859" i="29"/>
  <c r="H834" i="29"/>
  <c r="H684" i="29"/>
  <c r="H618" i="29"/>
  <c r="H602" i="29"/>
  <c r="H596" i="29"/>
  <c r="H559" i="29"/>
  <c r="H529" i="29"/>
  <c r="H476" i="29"/>
  <c r="H438" i="29"/>
  <c r="H336" i="29"/>
  <c r="H308" i="29"/>
  <c r="H161" i="29"/>
  <c r="H148" i="29"/>
  <c r="H1149" i="29"/>
  <c r="H1115" i="29"/>
  <c r="H1258" i="29"/>
  <c r="H1253" i="29"/>
  <c r="H1234" i="29"/>
  <c r="H1229" i="29"/>
  <c r="H1210" i="29"/>
  <c r="H1205" i="29"/>
  <c r="H1186" i="29"/>
  <c r="H1181" i="29"/>
  <c r="H1173" i="29"/>
  <c r="H1154" i="29"/>
  <c r="H1136" i="29"/>
  <c r="H1131" i="29"/>
  <c r="H1095" i="29"/>
  <c r="H1090" i="29"/>
  <c r="H1077" i="29"/>
  <c r="H1337" i="29"/>
  <c r="H1324" i="29"/>
  <c r="H1319" i="29"/>
  <c r="H1298" i="29"/>
  <c r="H1274" i="29"/>
  <c r="H1250" i="29"/>
  <c r="H1226" i="29"/>
  <c r="H1202" i="29"/>
  <c r="H1178" i="29"/>
  <c r="H1175" i="29"/>
  <c r="H1170" i="29"/>
  <c r="H1128" i="29"/>
  <c r="H1110" i="29"/>
  <c r="H1102" i="29"/>
  <c r="H1079" i="29"/>
  <c r="H1048" i="29"/>
  <c r="H1030" i="29"/>
  <c r="H989" i="29"/>
  <c r="H904" i="29"/>
  <c r="H901" i="29"/>
  <c r="H870" i="29"/>
  <c r="H867" i="29"/>
  <c r="H862" i="29"/>
  <c r="H851" i="29"/>
  <c r="H783" i="29"/>
  <c r="H755" i="29"/>
  <c r="H728" i="29"/>
  <c r="H690" i="29"/>
  <c r="H616" i="29"/>
  <c r="H613" i="29"/>
  <c r="H579" i="29"/>
  <c r="H302" i="29"/>
  <c r="H158" i="29"/>
  <c r="H153" i="29"/>
  <c r="H1270" i="29"/>
  <c r="H1241" i="29"/>
  <c r="H1217" i="29"/>
  <c r="H1119" i="29"/>
  <c r="H1091" i="29"/>
  <c r="H1296" i="29"/>
  <c r="H1200" i="29"/>
  <c r="H1325" i="29"/>
  <c r="H1261" i="29"/>
  <c r="H1245" i="29"/>
  <c r="H1189" i="29"/>
  <c r="H1157" i="29"/>
  <c r="H1123" i="29"/>
  <c r="H1085" i="29"/>
  <c r="H1342" i="29"/>
  <c r="H1332" i="29"/>
  <c r="H1322" i="29"/>
  <c r="H1165" i="29"/>
  <c r="H1141" i="29"/>
  <c r="H1108" i="29"/>
  <c r="H1329" i="29"/>
  <c r="H1282" i="29"/>
  <c r="H1311" i="29"/>
  <c r="H1295" i="29"/>
  <c r="H1268" i="29"/>
  <c r="H1244" i="29"/>
  <c r="H1215" i="29"/>
  <c r="H1199" i="29"/>
  <c r="H1191" i="29"/>
  <c r="H1153" i="29"/>
  <c r="H1148" i="29"/>
  <c r="H1143" i="29"/>
  <c r="H1133" i="29"/>
  <c r="H1125" i="29"/>
  <c r="H1081" i="29"/>
  <c r="H1053" i="29"/>
  <c r="H1037" i="29"/>
  <c r="H973" i="29"/>
  <c r="H906" i="29"/>
  <c r="H810" i="29"/>
  <c r="H692" i="29"/>
  <c r="H656" i="29"/>
  <c r="H489" i="29"/>
  <c r="H1294" i="29"/>
  <c r="H1246" i="29"/>
  <c r="H1222" i="29"/>
  <c r="H1147" i="29"/>
  <c r="H1060" i="29"/>
  <c r="H1272" i="29"/>
  <c r="H1248" i="29"/>
  <c r="H1152" i="29"/>
  <c r="H1285" i="29"/>
  <c r="H1269" i="29"/>
  <c r="H1213" i="29"/>
  <c r="H1197" i="29"/>
  <c r="H1093" i="29"/>
  <c r="H1033" i="29"/>
  <c r="H1301" i="29"/>
  <c r="H1277" i="29"/>
  <c r="H1344" i="29"/>
  <c r="H1292" i="29"/>
  <c r="H1271" i="29"/>
  <c r="H1223" i="29"/>
  <c r="H1341" i="29"/>
  <c r="H1308" i="29"/>
  <c r="H1300" i="29"/>
  <c r="H1284" i="29"/>
  <c r="H1276" i="29"/>
  <c r="H1252" i="29"/>
  <c r="H1212" i="29"/>
  <c r="H1204" i="29"/>
  <c r="H1066" i="29"/>
  <c r="H1044" i="29"/>
  <c r="H1026" i="29"/>
  <c r="H1001" i="29"/>
  <c r="H757" i="29"/>
  <c r="H697" i="29"/>
  <c r="H1306" i="29"/>
  <c r="H1334" i="29"/>
  <c r="H1287" i="29"/>
  <c r="H1263" i="29"/>
  <c r="H1247" i="29"/>
  <c r="H1239" i="29"/>
  <c r="H1353" i="29"/>
  <c r="H1260" i="29"/>
  <c r="H1236" i="29"/>
  <c r="H1228" i="29"/>
  <c r="H1188" i="29"/>
  <c r="H1180" i="29"/>
  <c r="H1169" i="29"/>
  <c r="H1167" i="29"/>
  <c r="H1161" i="29"/>
  <c r="H1156" i="29"/>
  <c r="H1145" i="29"/>
  <c r="H1140" i="29"/>
  <c r="H1127" i="29"/>
  <c r="H1117" i="29"/>
  <c r="H1084" i="29"/>
  <c r="H1055" i="29"/>
  <c r="H1349" i="29"/>
  <c r="H1336" i="29"/>
  <c r="H1331" i="29"/>
  <c r="H1305" i="29"/>
  <c r="H1302" i="29"/>
  <c r="H1297" i="29"/>
  <c r="H1281" i="29"/>
  <c r="H1278" i="29"/>
  <c r="H1273" i="29"/>
  <c r="H1257" i="29"/>
  <c r="H1254" i="29"/>
  <c r="H1249" i="29"/>
  <c r="H1233" i="29"/>
  <c r="H1230" i="29"/>
  <c r="H1225" i="29"/>
  <c r="H1209" i="29"/>
  <c r="H1206" i="29"/>
  <c r="H1201" i="29"/>
  <c r="H1185" i="29"/>
  <c r="H1182" i="29"/>
  <c r="H1177" i="29"/>
  <c r="H1130" i="29"/>
  <c r="H1112" i="29"/>
  <c r="H1107" i="29"/>
  <c r="H1089" i="29"/>
  <c r="H1073" i="29"/>
  <c r="H1019" i="29"/>
  <c r="H994" i="29"/>
  <c r="H986" i="29"/>
  <c r="H981" i="29"/>
  <c r="H976" i="29"/>
  <c r="H941" i="29"/>
  <c r="H917" i="29"/>
  <c r="H821" i="29"/>
  <c r="H813" i="29"/>
  <c r="H788" i="29"/>
  <c r="H772" i="29"/>
  <c r="H695" i="29"/>
  <c r="H631" i="29"/>
  <c r="H492" i="29"/>
  <c r="H481" i="29"/>
  <c r="H462" i="29"/>
  <c r="H419" i="29"/>
  <c r="H364" i="29"/>
  <c r="H338" i="29"/>
  <c r="H997" i="29"/>
  <c r="H993" i="29"/>
  <c r="H988" i="29"/>
  <c r="H911" i="29"/>
  <c r="H869" i="29"/>
  <c r="H823" i="29"/>
  <c r="H820" i="29"/>
  <c r="H795" i="29"/>
  <c r="H792" i="29"/>
  <c r="H779" i="29"/>
  <c r="H761" i="29"/>
  <c r="H731" i="29"/>
  <c r="H689" i="29"/>
  <c r="H686" i="29"/>
  <c r="H678" i="29"/>
  <c r="H667" i="29"/>
  <c r="H657" i="29"/>
  <c r="H652" i="29"/>
  <c r="H633" i="29"/>
  <c r="H623" i="29"/>
  <c r="H620" i="29"/>
  <c r="H607" i="29"/>
  <c r="H591" i="29"/>
  <c r="H580" i="29"/>
  <c r="H578" i="29"/>
  <c r="H575" i="29"/>
  <c r="H556" i="29"/>
  <c r="H550" i="29"/>
  <c r="H539" i="29"/>
  <c r="H537" i="29"/>
  <c r="H534" i="29"/>
  <c r="H491" i="29"/>
  <c r="H486" i="29"/>
  <c r="H468" i="29"/>
  <c r="H463" i="29"/>
  <c r="H457" i="29"/>
  <c r="H450" i="29"/>
  <c r="H421" i="29"/>
  <c r="H400" i="29"/>
  <c r="H398" i="29"/>
  <c r="H371" i="29"/>
  <c r="H340" i="29"/>
  <c r="H337" i="29"/>
  <c r="H310" i="29"/>
  <c r="H293" i="29"/>
  <c r="H282" i="29"/>
  <c r="H215" i="29"/>
  <c r="H199" i="29"/>
  <c r="H191" i="29"/>
  <c r="H177" i="29"/>
  <c r="H174" i="29"/>
  <c r="H163" i="29"/>
  <c r="H139" i="29"/>
  <c r="H136" i="29"/>
  <c r="H87" i="29"/>
  <c r="H67" i="29"/>
  <c r="H972" i="29"/>
  <c r="H962" i="29"/>
  <c r="H952" i="29"/>
  <c r="H936" i="29"/>
  <c r="H908" i="29"/>
  <c r="H903" i="29"/>
  <c r="H900" i="29"/>
  <c r="H897" i="29"/>
  <c r="H895" i="29"/>
  <c r="H879" i="29"/>
  <c r="H861" i="29"/>
  <c r="H858" i="29"/>
  <c r="H848" i="29"/>
  <c r="H799" i="29"/>
  <c r="H774" i="29"/>
  <c r="H766" i="29"/>
  <c r="H763" i="29"/>
  <c r="H746" i="29"/>
  <c r="H736" i="29"/>
  <c r="H720" i="29"/>
  <c r="H712" i="29"/>
  <c r="H696" i="29"/>
  <c r="H683" i="29"/>
  <c r="H672" i="29"/>
  <c r="H665" i="29"/>
  <c r="H662" i="29"/>
  <c r="H649" i="29"/>
  <c r="H643" i="29"/>
  <c r="H641" i="29"/>
  <c r="H638" i="29"/>
  <c r="H628" i="29"/>
  <c r="H583" i="29"/>
  <c r="H545" i="29"/>
  <c r="H523" i="29"/>
  <c r="H431" i="29"/>
  <c r="H382" i="29"/>
  <c r="H348" i="29"/>
  <c r="H307" i="29"/>
  <c r="H274" i="29"/>
  <c r="H237" i="29"/>
  <c r="H223" i="29"/>
  <c r="H193" i="29"/>
  <c r="H171" i="29"/>
  <c r="H168" i="29"/>
  <c r="H892" i="29"/>
  <c r="H884" i="29"/>
  <c r="H876" i="29"/>
  <c r="H868" i="29"/>
  <c r="H856" i="29"/>
  <c r="H853" i="29"/>
  <c r="H845" i="29"/>
  <c r="H838" i="29"/>
  <c r="H830" i="29"/>
  <c r="H815" i="29"/>
  <c r="H606" i="29"/>
  <c r="H561" i="29"/>
  <c r="H555" i="29"/>
  <c r="H439" i="29"/>
  <c r="H436" i="29"/>
  <c r="H434" i="29"/>
  <c r="H403" i="29"/>
  <c r="H374" i="29"/>
  <c r="H345" i="29"/>
  <c r="H261" i="29"/>
  <c r="H234" i="29"/>
  <c r="H196" i="29"/>
  <c r="H160" i="29"/>
  <c r="H106" i="29"/>
  <c r="H931" i="29"/>
  <c r="H915" i="29"/>
  <c r="H907" i="29"/>
  <c r="H887" i="29"/>
  <c r="H881" i="29"/>
  <c r="H835" i="29"/>
  <c r="H827" i="29"/>
  <c r="H822" i="29"/>
  <c r="H812" i="29"/>
  <c r="H807" i="29"/>
  <c r="H804" i="29"/>
  <c r="H781" i="29"/>
  <c r="H771" i="29"/>
  <c r="H716" i="29"/>
  <c r="H648" i="29"/>
  <c r="H488" i="29"/>
  <c r="H472" i="29"/>
  <c r="H467" i="29"/>
  <c r="H206" i="29"/>
  <c r="H201" i="29"/>
  <c r="H83" i="29"/>
  <c r="H36" i="29"/>
  <c r="H214" i="29"/>
  <c r="H176" i="29"/>
  <c r="H138" i="29"/>
  <c r="H77" i="29"/>
  <c r="H948" i="29"/>
  <c r="H938" i="29"/>
  <c r="H928" i="29"/>
  <c r="H922" i="29"/>
  <c r="H863" i="29"/>
  <c r="H811" i="29"/>
  <c r="H791" i="29"/>
  <c r="H719" i="29"/>
  <c r="H701" i="29"/>
  <c r="H698" i="29"/>
  <c r="H685" i="29"/>
  <c r="H679" i="29"/>
  <c r="H677" i="29"/>
  <c r="H674" i="29"/>
  <c r="H664" i="29"/>
  <c r="H640" i="29"/>
  <c r="H585" i="29"/>
  <c r="H582" i="29"/>
  <c r="H571" i="29"/>
  <c r="H568" i="29"/>
  <c r="H563" i="29"/>
  <c r="H549" i="29"/>
  <c r="H441" i="29"/>
  <c r="H412" i="29"/>
  <c r="H410" i="29"/>
  <c r="H394" i="29"/>
  <c r="H360" i="29"/>
  <c r="H355" i="29"/>
  <c r="H352" i="29"/>
  <c r="H324" i="29"/>
  <c r="H292" i="29"/>
  <c r="H247" i="29"/>
  <c r="H244" i="29"/>
  <c r="H239" i="29"/>
  <c r="H225" i="29"/>
  <c r="H222" i="29"/>
  <c r="H211" i="29"/>
  <c r="H187" i="29"/>
  <c r="H184" i="29"/>
  <c r="H162" i="29"/>
  <c r="H39" i="29"/>
  <c r="H956" i="29"/>
  <c r="H953" i="29"/>
  <c r="H946" i="29"/>
  <c r="H933" i="29"/>
  <c r="H920" i="29"/>
  <c r="H899" i="29"/>
  <c r="H886" i="29"/>
  <c r="H860" i="29"/>
  <c r="H855" i="29"/>
  <c r="H852" i="29"/>
  <c r="H849" i="29"/>
  <c r="H847" i="29"/>
  <c r="H837" i="29"/>
  <c r="H832" i="29"/>
  <c r="H829" i="29"/>
  <c r="H826" i="29"/>
  <c r="H814" i="29"/>
  <c r="H742" i="29"/>
  <c r="H595" i="29"/>
  <c r="H498" i="29"/>
  <c r="H490" i="29"/>
  <c r="H484" i="29"/>
  <c r="H482" i="29"/>
  <c r="H448" i="29"/>
  <c r="H446" i="29"/>
  <c r="H443" i="29"/>
  <c r="H415" i="29"/>
  <c r="H399" i="29"/>
  <c r="H381" i="29"/>
  <c r="H349" i="29"/>
  <c r="H327" i="29"/>
  <c r="H306" i="29"/>
  <c r="H295" i="29"/>
  <c r="H241" i="29"/>
  <c r="H219" i="29"/>
  <c r="H110" i="29"/>
  <c r="H105" i="29"/>
  <c r="H24" i="29"/>
  <c r="H167" i="29"/>
  <c r="H151" i="29"/>
  <c r="H143" i="29"/>
  <c r="H118" i="29"/>
  <c r="H408" i="29"/>
  <c r="H383" i="29"/>
  <c r="H373" i="29"/>
  <c r="H339" i="29"/>
  <c r="H330" i="29"/>
  <c r="H318" i="29"/>
  <c r="H296" i="29"/>
  <c r="H280" i="29"/>
  <c r="H273" i="29"/>
  <c r="H248" i="29"/>
  <c r="H240" i="29"/>
  <c r="H230" i="29"/>
  <c r="H217" i="29"/>
  <c r="H200" i="29"/>
  <c r="H192" i="29"/>
  <c r="H182" i="29"/>
  <c r="H169" i="29"/>
  <c r="H152" i="29"/>
  <c r="H134" i="29"/>
  <c r="H129" i="29"/>
  <c r="H124" i="29"/>
  <c r="H111" i="29"/>
  <c r="H101" i="29"/>
  <c r="H85" i="29"/>
  <c r="H63" i="29"/>
  <c r="H53" i="29"/>
  <c r="H37" i="29"/>
  <c r="H320" i="29"/>
  <c r="H315" i="29"/>
  <c r="H303" i="29"/>
  <c r="H255" i="29"/>
  <c r="H250" i="29"/>
  <c r="H245" i="29"/>
  <c r="H232" i="29"/>
  <c r="H207" i="29"/>
  <c r="H202" i="29"/>
  <c r="H197" i="29"/>
  <c r="H159" i="29"/>
  <c r="H156" i="29"/>
  <c r="H154" i="29"/>
  <c r="H149" i="29"/>
  <c r="H103" i="29"/>
  <c r="H93" i="29"/>
  <c r="H88" i="29"/>
  <c r="H72" i="29"/>
  <c r="H55" i="29"/>
  <c r="H45" i="29"/>
  <c r="H40" i="29"/>
  <c r="H27" i="29"/>
  <c r="H17" i="29"/>
  <c r="H7" i="29"/>
  <c r="H535" i="29"/>
  <c r="H530" i="29"/>
  <c r="H527" i="29"/>
  <c r="H522" i="29"/>
  <c r="H514" i="29"/>
  <c r="H509" i="29"/>
  <c r="H499" i="29"/>
  <c r="H466" i="29"/>
  <c r="H437" i="29"/>
  <c r="H427" i="29"/>
  <c r="H424" i="29"/>
  <c r="H422" i="29"/>
  <c r="H407" i="29"/>
  <c r="H397" i="29"/>
  <c r="H363" i="29"/>
  <c r="H341" i="29"/>
  <c r="H332" i="29"/>
  <c r="H298" i="29"/>
  <c r="H285" i="29"/>
  <c r="H260" i="29"/>
  <c r="H252" i="29"/>
  <c r="H242" i="29"/>
  <c r="H229" i="29"/>
  <c r="H212" i="29"/>
  <c r="H204" i="29"/>
  <c r="H194" i="29"/>
  <c r="H181" i="29"/>
  <c r="H164" i="29"/>
  <c r="H146" i="29"/>
  <c r="H133" i="29"/>
  <c r="H120" i="29"/>
  <c r="H113" i="29"/>
  <c r="H97" i="29"/>
  <c r="H75" i="29"/>
  <c r="H65" i="29"/>
  <c r="H49" i="29"/>
  <c r="H14" i="29"/>
  <c r="H132" i="29"/>
  <c r="H125" i="29"/>
  <c r="H92" i="29"/>
  <c r="H82" i="29"/>
  <c r="H74" i="29"/>
  <c r="H44" i="29"/>
  <c r="H34" i="29"/>
  <c r="H21" i="29"/>
  <c r="H16" i="29"/>
  <c r="H773" i="29"/>
  <c r="H760" i="29"/>
  <c r="H743" i="29"/>
  <c r="H727" i="29"/>
  <c r="H717" i="29"/>
  <c r="H707" i="29"/>
  <c r="H691" i="29"/>
  <c r="H681" i="29"/>
  <c r="H671" i="29"/>
  <c r="H655" i="29"/>
  <c r="H645" i="29"/>
  <c r="H635" i="29"/>
  <c r="H619" i="29"/>
  <c r="H594" i="29"/>
  <c r="H521" i="29"/>
  <c r="H518" i="29"/>
  <c r="H475" i="29"/>
  <c r="H455" i="29"/>
  <c r="H411" i="29"/>
  <c r="H367" i="29"/>
  <c r="H326" i="29"/>
  <c r="H304" i="29"/>
  <c r="H266" i="29"/>
  <c r="H256" i="29"/>
  <c r="H231" i="29"/>
  <c r="H226" i="29"/>
  <c r="H221" i="29"/>
  <c r="H208" i="29"/>
  <c r="H183" i="29"/>
  <c r="H178" i="29"/>
  <c r="H173" i="29"/>
  <c r="H135" i="29"/>
  <c r="H130" i="29"/>
  <c r="H122" i="29"/>
  <c r="H117" i="29"/>
  <c r="H112" i="29"/>
  <c r="H96" i="29"/>
  <c r="H79" i="29"/>
  <c r="H69" i="29"/>
  <c r="H64" i="29"/>
  <c r="H48" i="29"/>
  <c r="H31" i="29"/>
  <c r="H13" i="29"/>
  <c r="H323" i="29"/>
  <c r="H309" i="29"/>
  <c r="H294" i="29"/>
  <c r="H291" i="29"/>
  <c r="H286" i="29"/>
  <c r="H253" i="29"/>
  <c r="H236" i="29"/>
  <c r="H228" i="29"/>
  <c r="H218" i="29"/>
  <c r="H205" i="29"/>
  <c r="H188" i="29"/>
  <c r="H180" i="29"/>
  <c r="H170" i="29"/>
  <c r="H157" i="29"/>
  <c r="H140" i="29"/>
  <c r="H127" i="29"/>
  <c r="H99" i="29"/>
  <c r="H89" i="29"/>
  <c r="H73" i="29"/>
  <c r="H51" i="29"/>
  <c r="H41" i="29"/>
  <c r="H785" i="29"/>
  <c r="H767" i="29"/>
  <c r="H732" i="29"/>
  <c r="H609" i="29"/>
  <c r="H598" i="29"/>
  <c r="H536" i="29"/>
  <c r="H520" i="29"/>
  <c r="H507" i="29"/>
  <c r="H505" i="29"/>
  <c r="H502" i="29"/>
  <c r="H497" i="29"/>
  <c r="H487" i="29"/>
  <c r="H469" i="29"/>
  <c r="H391" i="29"/>
  <c r="H388" i="29"/>
  <c r="H386" i="29"/>
  <c r="H361" i="29"/>
  <c r="H243" i="29"/>
  <c r="H238" i="29"/>
  <c r="H233" i="29"/>
  <c r="H220" i="29"/>
  <c r="H195" i="29"/>
  <c r="H190" i="29"/>
  <c r="H185" i="29"/>
  <c r="H147" i="29"/>
  <c r="H142" i="29"/>
  <c r="H137" i="29"/>
  <c r="H108" i="29"/>
  <c r="H91" i="29"/>
  <c r="H81" i="29"/>
  <c r="H76" i="29"/>
  <c r="H60" i="29"/>
  <c r="H43" i="29"/>
  <c r="H33" i="29"/>
  <c r="H25" i="29"/>
  <c r="H15" i="29"/>
  <c r="H5" i="29"/>
  <c r="H1159" i="29"/>
  <c r="H1135" i="29"/>
  <c r="H1111" i="29"/>
  <c r="H1100" i="29"/>
  <c r="H1063" i="29"/>
  <c r="H1054" i="29"/>
  <c r="H1027" i="29"/>
  <c r="H1022" i="29"/>
  <c r="H1017" i="29"/>
  <c r="H944" i="29"/>
  <c r="H918" i="29"/>
  <c r="H987" i="29"/>
  <c r="H1065" i="29"/>
  <c r="H1046" i="29"/>
  <c r="H1029" i="29"/>
  <c r="H992" i="29"/>
  <c r="H951" i="29"/>
  <c r="H1171" i="29"/>
  <c r="H1142" i="29"/>
  <c r="H1118" i="29"/>
  <c r="H1087" i="29"/>
  <c r="H1076" i="29"/>
  <c r="H1058" i="29"/>
  <c r="H1041" i="29"/>
  <c r="H999" i="29"/>
  <c r="H925" i="29"/>
  <c r="H1069" i="29"/>
  <c r="H1068" i="29"/>
  <c r="H1035" i="29"/>
  <c r="H1021" i="29"/>
  <c r="H1011" i="29"/>
  <c r="H1047" i="29"/>
  <c r="H963" i="29"/>
  <c r="H927" i="29"/>
  <c r="H1098" i="29"/>
  <c r="H1082" i="29"/>
  <c r="H1064" i="29"/>
  <c r="H1045" i="29"/>
  <c r="H1032" i="29"/>
  <c r="H1028" i="29"/>
  <c r="H909" i="29"/>
  <c r="H1075" i="29"/>
  <c r="H1040" i="29"/>
  <c r="H968" i="29"/>
  <c r="H932" i="29"/>
  <c r="H1018" i="29"/>
  <c r="H1010" i="29"/>
  <c r="H975" i="29"/>
  <c r="H939" i="29"/>
  <c r="H923" i="29"/>
  <c r="H1088" i="29"/>
  <c r="H1070" i="29"/>
  <c r="H1042" i="29"/>
  <c r="H1015" i="29"/>
  <c r="H980" i="29"/>
  <c r="H592" i="29"/>
  <c r="H553" i="29"/>
  <c r="H902" i="29"/>
  <c r="H854" i="29"/>
  <c r="H806" i="29"/>
  <c r="H782" i="29"/>
  <c r="H765" i="29"/>
  <c r="H723" i="29"/>
  <c r="H687" i="29"/>
  <c r="H651" i="29"/>
  <c r="H615" i="29"/>
  <c r="H581" i="29"/>
  <c r="H519" i="29"/>
  <c r="H747" i="29"/>
  <c r="H730" i="29"/>
  <c r="H694" i="29"/>
  <c r="H658" i="29"/>
  <c r="H622" i="29"/>
  <c r="H599" i="29"/>
  <c r="H542" i="29"/>
  <c r="H914" i="29"/>
  <c r="H866" i="29"/>
  <c r="H818" i="29"/>
  <c r="H789" i="29"/>
  <c r="H753" i="29"/>
  <c r="H739" i="29"/>
  <c r="H632" i="29"/>
  <c r="H560" i="29"/>
  <c r="H770" i="29"/>
  <c r="H749" i="29"/>
  <c r="H735" i="29"/>
  <c r="H699" i="29"/>
  <c r="H663" i="29"/>
  <c r="H627" i="29"/>
  <c r="H526" i="29"/>
  <c r="H493" i="29"/>
  <c r="H601" i="29"/>
  <c r="H544" i="29"/>
  <c r="H926" i="29"/>
  <c r="H878" i="29"/>
  <c r="H794" i="29"/>
  <c r="H706" i="29"/>
  <c r="H680" i="29"/>
  <c r="H670" i="29"/>
  <c r="H634" i="29"/>
  <c r="H533" i="29"/>
  <c r="H758" i="29"/>
  <c r="H737" i="29"/>
  <c r="H644" i="29"/>
  <c r="H510" i="29"/>
  <c r="H495" i="29"/>
  <c r="H741" i="29"/>
  <c r="H711" i="29"/>
  <c r="H675" i="29"/>
  <c r="H639" i="29"/>
  <c r="H590" i="29"/>
  <c r="H551" i="29"/>
  <c r="H890" i="29"/>
  <c r="H842" i="29"/>
  <c r="H801" i="29"/>
  <c r="H777" i="29"/>
  <c r="H748" i="29"/>
  <c r="H608" i="29"/>
  <c r="H597" i="29"/>
  <c r="H718" i="29"/>
  <c r="H682" i="29"/>
  <c r="H646" i="29"/>
  <c r="H512" i="29"/>
  <c r="H576" i="29"/>
  <c r="H528" i="29"/>
  <c r="H353" i="29"/>
  <c r="H290" i="29"/>
  <c r="H485" i="29"/>
  <c r="H423" i="29"/>
  <c r="H406" i="29"/>
  <c r="H377" i="29"/>
  <c r="H365" i="29"/>
  <c r="H312" i="29"/>
  <c r="H435" i="29"/>
  <c r="H418" i="29"/>
  <c r="H389" i="29"/>
  <c r="H588" i="29"/>
  <c r="H540" i="29"/>
  <c r="H504" i="29"/>
  <c r="H447" i="29"/>
  <c r="H430" i="29"/>
  <c r="H401" i="29"/>
  <c r="H314" i="29"/>
  <c r="H506" i="29"/>
  <c r="H459" i="29"/>
  <c r="H442" i="29"/>
  <c r="H413" i="29"/>
  <c r="H478" i="29"/>
  <c r="H471" i="29"/>
  <c r="H600" i="29"/>
  <c r="H552" i="29"/>
  <c r="H480" i="29"/>
  <c r="H494" i="29"/>
  <c r="H449" i="29"/>
  <c r="H301" i="29"/>
  <c r="H351" i="29"/>
  <c r="H612" i="29"/>
  <c r="H564" i="29"/>
  <c r="H516" i="29"/>
  <c r="H483" i="29"/>
  <c r="H473" i="29"/>
  <c r="H375" i="29"/>
  <c r="H325" i="29"/>
  <c r="H387" i="29"/>
  <c r="H370" i="29"/>
  <c r="H358" i="29"/>
  <c r="H288" i="29"/>
  <c r="H284" i="29"/>
  <c r="H279" i="29"/>
  <c r="H272" i="29"/>
  <c r="H267" i="29"/>
  <c r="H319" i="29"/>
  <c r="H297" i="29"/>
  <c r="H281" i="29"/>
  <c r="H264" i="29"/>
  <c r="H283" i="29"/>
  <c r="H269" i="29"/>
  <c r="H259" i="29"/>
  <c r="H331" i="29"/>
  <c r="H271" i="29"/>
  <c r="H265" i="29"/>
  <c r="H5" i="11" l="1"/>
  <c r="F5" i="11"/>
  <c r="E5" i="11"/>
  <c r="D5" i="11"/>
  <c r="H320" i="11"/>
  <c r="D320" i="11"/>
  <c r="H319" i="11"/>
  <c r="D319" i="11"/>
  <c r="H318" i="11"/>
  <c r="D318" i="11"/>
  <c r="H317" i="11"/>
  <c r="D317" i="11"/>
  <c r="H316" i="11"/>
  <c r="D316" i="11"/>
  <c r="H315" i="11"/>
  <c r="D315" i="11"/>
  <c r="H314" i="11"/>
  <c r="D314" i="11"/>
  <c r="H313" i="11"/>
  <c r="D313" i="11"/>
  <c r="H312" i="11"/>
  <c r="D312" i="11"/>
  <c r="H311" i="11"/>
  <c r="D311" i="11"/>
  <c r="H310" i="11"/>
  <c r="D310" i="11"/>
  <c r="H309" i="11"/>
  <c r="D309" i="11"/>
  <c r="H308" i="11"/>
  <c r="D308" i="11"/>
  <c r="H307" i="11"/>
  <c r="D307" i="11"/>
  <c r="H306" i="11"/>
  <c r="D306" i="11"/>
  <c r="H305" i="11"/>
  <c r="D305" i="11"/>
  <c r="H304" i="11"/>
  <c r="D304" i="11"/>
  <c r="H303" i="11"/>
  <c r="D303" i="11"/>
  <c r="H302" i="11"/>
  <c r="D302" i="11"/>
  <c r="H301" i="11"/>
  <c r="D301" i="11"/>
  <c r="H300" i="11"/>
  <c r="D300" i="11"/>
  <c r="H299" i="11"/>
  <c r="D299" i="11"/>
  <c r="H298" i="11"/>
  <c r="D298" i="11"/>
  <c r="H297" i="11"/>
  <c r="D297" i="11"/>
  <c r="H296" i="11"/>
  <c r="D296" i="11"/>
  <c r="H295" i="11"/>
  <c r="D295" i="11"/>
  <c r="H294" i="11"/>
  <c r="D294" i="11"/>
  <c r="H293" i="11"/>
  <c r="D293" i="11"/>
  <c r="H292" i="11"/>
  <c r="D292" i="11"/>
  <c r="H291" i="11"/>
  <c r="D291" i="11"/>
  <c r="H290" i="11"/>
  <c r="D290" i="11"/>
  <c r="H289" i="11"/>
  <c r="D289" i="11"/>
  <c r="H288" i="11"/>
  <c r="D288" i="11"/>
  <c r="H287" i="11"/>
  <c r="D287" i="11"/>
  <c r="H286" i="11"/>
  <c r="D286" i="11"/>
  <c r="H285" i="11"/>
  <c r="D285" i="11"/>
  <c r="H284" i="11"/>
  <c r="D284" i="11"/>
  <c r="H283" i="11"/>
  <c r="D283" i="11"/>
  <c r="H282" i="11"/>
  <c r="D282" i="11"/>
  <c r="H281" i="11"/>
  <c r="D281" i="11"/>
  <c r="H280" i="11"/>
  <c r="D280" i="11"/>
  <c r="H279" i="11"/>
  <c r="D279" i="11"/>
  <c r="H278" i="11"/>
  <c r="D278" i="11"/>
  <c r="H277" i="11"/>
  <c r="D277" i="11"/>
  <c r="H276" i="11"/>
  <c r="D276" i="11"/>
  <c r="H275" i="11"/>
  <c r="D275" i="11"/>
  <c r="H274" i="11"/>
  <c r="D274" i="11"/>
  <c r="H273" i="11"/>
  <c r="D273" i="11"/>
  <c r="H272" i="11"/>
  <c r="D272" i="11"/>
  <c r="H271" i="11"/>
  <c r="D271" i="11"/>
  <c r="H267" i="11"/>
  <c r="H266" i="11"/>
  <c r="H265" i="11"/>
  <c r="H264" i="11"/>
  <c r="H263" i="11"/>
  <c r="H262" i="11"/>
  <c r="H261" i="11"/>
  <c r="H260" i="11"/>
  <c r="H259" i="11"/>
  <c r="H258" i="11"/>
  <c r="H257" i="11"/>
  <c r="H256" i="11"/>
  <c r="H255" i="11"/>
  <c r="H254" i="11"/>
  <c r="H253" i="11"/>
  <c r="H252" i="11"/>
  <c r="H251" i="11"/>
  <c r="H250" i="11"/>
  <c r="H249" i="11"/>
  <c r="H248" i="11"/>
  <c r="H247" i="11"/>
  <c r="H246" i="11"/>
  <c r="H245" i="11"/>
  <c r="H244" i="11"/>
  <c r="H243" i="11"/>
  <c r="H242" i="11"/>
  <c r="H241" i="11"/>
  <c r="H240" i="11"/>
  <c r="H239" i="11"/>
  <c r="H238" i="11"/>
  <c r="H237" i="11"/>
  <c r="H236" i="11"/>
  <c r="H235" i="11"/>
  <c r="H234" i="11"/>
  <c r="H233" i="11"/>
  <c r="H232" i="11"/>
  <c r="H231" i="11"/>
  <c r="H230" i="11"/>
  <c r="H229" i="11"/>
  <c r="H228" i="11"/>
  <c r="H227" i="11"/>
  <c r="H226" i="11"/>
  <c r="H225" i="11"/>
  <c r="H224" i="11"/>
  <c r="H223" i="11"/>
  <c r="H222" i="11"/>
  <c r="H221" i="11"/>
  <c r="H220" i="11"/>
  <c r="H219" i="11"/>
  <c r="H218" i="11"/>
  <c r="H166" i="11"/>
  <c r="H167" i="11"/>
  <c r="H168" i="11"/>
  <c r="H169" i="11"/>
  <c r="H170" i="11"/>
  <c r="H171" i="11"/>
  <c r="H172" i="11"/>
  <c r="H173" i="11"/>
  <c r="H174" i="11"/>
  <c r="H175" i="11"/>
  <c r="H176" i="11"/>
  <c r="H177" i="11"/>
  <c r="H178" i="11"/>
  <c r="H179" i="11"/>
  <c r="H180" i="11"/>
  <c r="H181" i="11"/>
  <c r="H182" i="11"/>
  <c r="H183" i="11"/>
  <c r="H184" i="11"/>
  <c r="H185" i="11"/>
  <c r="H186" i="11"/>
  <c r="H187" i="11"/>
  <c r="H188" i="11"/>
  <c r="H189" i="11"/>
  <c r="H190" i="11"/>
  <c r="H191" i="11"/>
  <c r="H192" i="11"/>
  <c r="H193" i="11"/>
  <c r="H194" i="11"/>
  <c r="H195" i="11"/>
  <c r="H196" i="11"/>
  <c r="H197" i="11"/>
  <c r="H198" i="11"/>
  <c r="H199" i="11"/>
  <c r="H200" i="11"/>
  <c r="H201" i="11"/>
  <c r="H202" i="11"/>
  <c r="H203" i="11"/>
  <c r="H204" i="11"/>
  <c r="H205" i="11"/>
  <c r="H206" i="11"/>
  <c r="H207" i="11"/>
  <c r="H208" i="11"/>
  <c r="H209" i="11"/>
  <c r="H210" i="11"/>
  <c r="H211" i="11"/>
  <c r="H212" i="11"/>
  <c r="H213" i="11"/>
  <c r="H214" i="11"/>
  <c r="BA7" i="33"/>
  <c r="AZ7" i="33"/>
  <c r="AY7" i="33"/>
  <c r="AW7" i="33"/>
  <c r="AV7" i="33"/>
  <c r="AU7" i="33"/>
  <c r="AS7" i="33"/>
  <c r="AR7" i="33"/>
  <c r="AQ7" i="33"/>
  <c r="AO7" i="33"/>
  <c r="AN7" i="33"/>
  <c r="AM7" i="33"/>
  <c r="AK7" i="33"/>
  <c r="AJ7" i="33"/>
  <c r="AI7" i="33"/>
  <c r="AG7" i="33"/>
  <c r="AF7" i="33"/>
  <c r="AE7" i="33"/>
  <c r="AC7" i="33"/>
  <c r="AB7" i="33"/>
  <c r="AA7" i="33"/>
  <c r="Y7" i="33"/>
  <c r="X7" i="33"/>
  <c r="W7" i="33"/>
  <c r="K237" i="11" s="1"/>
  <c r="K7" i="33"/>
  <c r="J7" i="33"/>
  <c r="I7" i="33"/>
  <c r="M298" i="11" l="1"/>
  <c r="Q299" i="11"/>
  <c r="K305" i="11"/>
  <c r="L316" i="11"/>
  <c r="P320" i="11"/>
  <c r="P299" i="11"/>
  <c r="L310" i="11"/>
  <c r="M295" i="11"/>
  <c r="L285" i="11"/>
  <c r="P275" i="11"/>
  <c r="N314" i="11"/>
  <c r="P300" i="11"/>
  <c r="P280" i="11"/>
  <c r="Q296" i="11"/>
  <c r="L305" i="11"/>
  <c r="M305" i="11"/>
  <c r="P318" i="11"/>
  <c r="L315" i="11"/>
  <c r="L298" i="11"/>
  <c r="P271" i="11"/>
  <c r="M292" i="11"/>
  <c r="L276" i="11"/>
  <c r="P292" i="11"/>
  <c r="L309" i="11"/>
  <c r="M300" i="11"/>
  <c r="Q306" i="11"/>
  <c r="P276" i="11"/>
  <c r="Q289" i="11"/>
  <c r="L314" i="11"/>
  <c r="P314" i="11"/>
  <c r="O281" i="11"/>
  <c r="L297" i="11"/>
  <c r="L286" i="11"/>
  <c r="M297" i="11"/>
  <c r="M303" i="11"/>
  <c r="F278" i="11"/>
  <c r="R299" i="11"/>
  <c r="F301" i="11"/>
  <c r="R275" i="11"/>
  <c r="R280" i="11"/>
  <c r="F287" i="11"/>
  <c r="R292" i="11"/>
  <c r="N304" i="11"/>
  <c r="F311" i="11"/>
  <c r="L274" i="11"/>
  <c r="P285" i="11"/>
  <c r="L290" i="11"/>
  <c r="L291" i="11"/>
  <c r="P304" i="11"/>
  <c r="P309" i="11"/>
  <c r="R314" i="11"/>
  <c r="M274" i="11"/>
  <c r="F276" i="11"/>
  <c r="L279" i="11"/>
  <c r="L284" i="11"/>
  <c r="Q285" i="11"/>
  <c r="M290" i="11"/>
  <c r="R291" i="11"/>
  <c r="L295" i="11"/>
  <c r="L296" i="11"/>
  <c r="N297" i="11"/>
  <c r="L303" i="11"/>
  <c r="Q304" i="11"/>
  <c r="R309" i="11"/>
  <c r="L317" i="11"/>
  <c r="N276" i="11"/>
  <c r="F312" i="11"/>
  <c r="L273" i="11"/>
  <c r="L283" i="11"/>
  <c r="P289" i="11"/>
  <c r="P297" i="11"/>
  <c r="L302" i="11"/>
  <c r="L308" i="11"/>
  <c r="L320" i="11"/>
  <c r="P273" i="11"/>
  <c r="F280" i="11"/>
  <c r="L288" i="11"/>
  <c r="P290" i="11"/>
  <c r="N295" i="11"/>
  <c r="R303" i="11"/>
  <c r="L272" i="11"/>
  <c r="R273" i="11"/>
  <c r="P278" i="11"/>
  <c r="P282" i="11"/>
  <c r="P283" i="11"/>
  <c r="F285" i="11"/>
  <c r="N288" i="11"/>
  <c r="R289" i="11"/>
  <c r="Q290" i="11"/>
  <c r="R294" i="11"/>
  <c r="P295" i="11"/>
  <c r="Q302" i="11"/>
  <c r="L307" i="11"/>
  <c r="F309" i="11"/>
  <c r="L312" i="11"/>
  <c r="R284" i="11"/>
  <c r="N290" i="11"/>
  <c r="P313" i="11"/>
  <c r="F275" i="11"/>
  <c r="L278" i="11"/>
  <c r="N283" i="11"/>
  <c r="P294" i="11"/>
  <c r="R296" i="11"/>
  <c r="P302" i="11"/>
  <c r="Q272" i="11"/>
  <c r="R278" i="11"/>
  <c r="R282" i="11"/>
  <c r="Q283" i="11"/>
  <c r="P288" i="11"/>
  <c r="Q295" i="11"/>
  <c r="P301" i="11"/>
  <c r="R302" i="11"/>
  <c r="P307" i="11"/>
  <c r="N312" i="11"/>
  <c r="P316" i="11"/>
  <c r="L319" i="11"/>
  <c r="F288" i="11"/>
  <c r="P277" i="11"/>
  <c r="P287" i="11"/>
  <c r="F295" i="11"/>
  <c r="L300" i="11"/>
  <c r="P306" i="11"/>
  <c r="Q307" i="11"/>
  <c r="P311" i="11"/>
  <c r="P312" i="11"/>
  <c r="P319" i="11"/>
  <c r="R306" i="11"/>
  <c r="F316" i="11"/>
  <c r="L271" i="11"/>
  <c r="F273" i="11"/>
  <c r="L281" i="11"/>
  <c r="F283" i="11"/>
  <c r="F289" i="11"/>
  <c r="L293" i="11"/>
  <c r="N299" i="11"/>
  <c r="F302" i="11"/>
  <c r="R311" i="11"/>
  <c r="K309" i="11"/>
  <c r="K297" i="11"/>
  <c r="K285" i="11"/>
  <c r="K273" i="11"/>
  <c r="K316" i="11"/>
  <c r="K304" i="11"/>
  <c r="K292" i="11"/>
  <c r="K280" i="11"/>
  <c r="K311" i="11"/>
  <c r="K299" i="11"/>
  <c r="K287" i="11"/>
  <c r="K275" i="11"/>
  <c r="K318" i="11"/>
  <c r="K306" i="11"/>
  <c r="K294" i="11"/>
  <c r="K282" i="11"/>
  <c r="K317" i="11"/>
  <c r="K310" i="11"/>
  <c r="K281" i="11"/>
  <c r="K274" i="11"/>
  <c r="K295" i="11"/>
  <c r="K302" i="11"/>
  <c r="K307" i="11"/>
  <c r="K300" i="11"/>
  <c r="K303" i="11"/>
  <c r="K301" i="11"/>
  <c r="K290" i="11"/>
  <c r="K289" i="11"/>
  <c r="K284" i="11"/>
  <c r="K313" i="11"/>
  <c r="K312" i="11"/>
  <c r="K308" i="11"/>
  <c r="K288" i="11"/>
  <c r="K286" i="11"/>
  <c r="K283" i="11"/>
  <c r="K279" i="11"/>
  <c r="K277" i="11"/>
  <c r="K276" i="11"/>
  <c r="K291" i="11"/>
  <c r="K315" i="11"/>
  <c r="K278" i="11"/>
  <c r="K320" i="11"/>
  <c r="K314" i="11"/>
  <c r="K272" i="11"/>
  <c r="K298" i="11"/>
  <c r="K293" i="11"/>
  <c r="K319" i="11"/>
  <c r="O313" i="11"/>
  <c r="O301" i="11"/>
  <c r="O289" i="11"/>
  <c r="O277" i="11"/>
  <c r="O320" i="11"/>
  <c r="O308" i="11"/>
  <c r="O296" i="11"/>
  <c r="O284" i="11"/>
  <c r="O272" i="11"/>
  <c r="O315" i="11"/>
  <c r="O303" i="11"/>
  <c r="O291" i="11"/>
  <c r="O279" i="11"/>
  <c r="O310" i="11"/>
  <c r="O298" i="11"/>
  <c r="O286" i="11"/>
  <c r="O274" i="11"/>
  <c r="O316" i="11"/>
  <c r="O293" i="11"/>
  <c r="O280" i="11"/>
  <c r="O307" i="11"/>
  <c r="O300" i="11"/>
  <c r="O314" i="11"/>
  <c r="O294" i="11"/>
  <c r="O287" i="11"/>
  <c r="O278" i="11"/>
  <c r="O319" i="11"/>
  <c r="O312" i="11"/>
  <c r="O283" i="11"/>
  <c r="O276" i="11"/>
  <c r="O306" i="11"/>
  <c r="O285" i="11"/>
  <c r="O297" i="11"/>
  <c r="O292" i="11"/>
  <c r="O317" i="11"/>
  <c r="O311" i="11"/>
  <c r="O309" i="11"/>
  <c r="O282" i="11"/>
  <c r="O275" i="11"/>
  <c r="O273" i="11"/>
  <c r="O271" i="11"/>
  <c r="O305" i="11"/>
  <c r="O304" i="11"/>
  <c r="O299" i="11"/>
  <c r="O288" i="11"/>
  <c r="O318" i="11"/>
  <c r="O290" i="11"/>
  <c r="O295" i="11"/>
  <c r="K296" i="11"/>
  <c r="O302" i="11"/>
  <c r="F294" i="11"/>
  <c r="R297" i="11"/>
  <c r="M311" i="11"/>
  <c r="M299" i="11"/>
  <c r="M287" i="11"/>
  <c r="M275" i="11"/>
  <c r="M318" i="11"/>
  <c r="M306" i="11"/>
  <c r="M294" i="11"/>
  <c r="M282" i="11"/>
  <c r="M313" i="11"/>
  <c r="M301" i="11"/>
  <c r="M289" i="11"/>
  <c r="M277" i="11"/>
  <c r="M320" i="11"/>
  <c r="M308" i="11"/>
  <c r="M296" i="11"/>
  <c r="M284" i="11"/>
  <c r="M272" i="11"/>
  <c r="M302" i="11"/>
  <c r="M315" i="11"/>
  <c r="M309" i="11"/>
  <c r="M316" i="11"/>
  <c r="M293" i="11"/>
  <c r="M286" i="11"/>
  <c r="M280" i="11"/>
  <c r="M291" i="11"/>
  <c r="M285" i="11"/>
  <c r="Q315" i="11"/>
  <c r="Q303" i="11"/>
  <c r="Q291" i="11"/>
  <c r="Q279" i="11"/>
  <c r="Q310" i="11"/>
  <c r="Q298" i="11"/>
  <c r="Q286" i="11"/>
  <c r="Q274" i="11"/>
  <c r="Q317" i="11"/>
  <c r="Q305" i="11"/>
  <c r="Q293" i="11"/>
  <c r="Q281" i="11"/>
  <c r="Q312" i="11"/>
  <c r="Q300" i="11"/>
  <c r="Q288" i="11"/>
  <c r="Q276" i="11"/>
  <c r="Q314" i="11"/>
  <c r="Q294" i="11"/>
  <c r="Q287" i="11"/>
  <c r="Q278" i="11"/>
  <c r="Q308" i="11"/>
  <c r="Q301" i="11"/>
  <c r="Q292" i="11"/>
  <c r="Q320" i="11"/>
  <c r="Q313" i="11"/>
  <c r="Q297" i="11"/>
  <c r="Q284" i="11"/>
  <c r="Q277" i="11"/>
  <c r="R290" i="11"/>
  <c r="F292" i="11"/>
  <c r="M317" i="11"/>
  <c r="M271" i="11"/>
  <c r="M273" i="11"/>
  <c r="N275" i="11"/>
  <c r="N311" i="11"/>
  <c r="Q316" i="11"/>
  <c r="N317" i="11"/>
  <c r="Q318" i="11"/>
  <c r="M319" i="11"/>
  <c r="N280" i="11"/>
  <c r="N287" i="11"/>
  <c r="M310" i="11"/>
  <c r="M314" i="11"/>
  <c r="R316" i="11"/>
  <c r="R318" i="11"/>
  <c r="N319" i="11"/>
  <c r="R320" i="11"/>
  <c r="N274" i="11"/>
  <c r="M278" i="11"/>
  <c r="M281" i="11"/>
  <c r="N285" i="11"/>
  <c r="N310" i="11"/>
  <c r="F320" i="11"/>
  <c r="F308" i="11"/>
  <c r="F296" i="11"/>
  <c r="F284" i="11"/>
  <c r="F272" i="11"/>
  <c r="F315" i="11"/>
  <c r="F303" i="11"/>
  <c r="F291" i="11"/>
  <c r="F279" i="11"/>
  <c r="F310" i="11"/>
  <c r="F298" i="11"/>
  <c r="F286" i="11"/>
  <c r="F274" i="11"/>
  <c r="F317" i="11"/>
  <c r="F305" i="11"/>
  <c r="F293" i="11"/>
  <c r="F281" i="11"/>
  <c r="F307" i="11"/>
  <c r="F300" i="11"/>
  <c r="F271" i="11"/>
  <c r="F314" i="11"/>
  <c r="F306" i="11"/>
  <c r="F313" i="11"/>
  <c r="F299" i="11"/>
  <c r="F277" i="11"/>
  <c r="F318" i="11"/>
  <c r="F304" i="11"/>
  <c r="F297" i="11"/>
  <c r="F290" i="11"/>
  <c r="F282" i="11"/>
  <c r="N318" i="11"/>
  <c r="N306" i="11"/>
  <c r="N294" i="11"/>
  <c r="N282" i="11"/>
  <c r="N313" i="11"/>
  <c r="N301" i="11"/>
  <c r="N289" i="11"/>
  <c r="N277" i="11"/>
  <c r="N320" i="11"/>
  <c r="N308" i="11"/>
  <c r="N296" i="11"/>
  <c r="N284" i="11"/>
  <c r="N272" i="11"/>
  <c r="N315" i="11"/>
  <c r="N303" i="11"/>
  <c r="N291" i="11"/>
  <c r="N279" i="11"/>
  <c r="N309" i="11"/>
  <c r="N273" i="11"/>
  <c r="N316" i="11"/>
  <c r="N293" i="11"/>
  <c r="N307" i="11"/>
  <c r="N300" i="11"/>
  <c r="N271" i="11"/>
  <c r="N305" i="11"/>
  <c r="N298" i="11"/>
  <c r="N292" i="11"/>
  <c r="R310" i="11"/>
  <c r="R298" i="11"/>
  <c r="R286" i="11"/>
  <c r="R274" i="11"/>
  <c r="R317" i="11"/>
  <c r="R305" i="11"/>
  <c r="R293" i="11"/>
  <c r="R281" i="11"/>
  <c r="R312" i="11"/>
  <c r="R300" i="11"/>
  <c r="R288" i="11"/>
  <c r="R276" i="11"/>
  <c r="R319" i="11"/>
  <c r="R307" i="11"/>
  <c r="R295" i="11"/>
  <c r="R283" i="11"/>
  <c r="R271" i="11"/>
  <c r="R315" i="11"/>
  <c r="R308" i="11"/>
  <c r="R301" i="11"/>
  <c r="R285" i="11"/>
  <c r="R279" i="11"/>
  <c r="R272" i="11"/>
  <c r="R304" i="11"/>
  <c r="Q271" i="11"/>
  <c r="Q273" i="11"/>
  <c r="Q275" i="11"/>
  <c r="M276" i="11"/>
  <c r="R277" i="11"/>
  <c r="N278" i="11"/>
  <c r="M279" i="11"/>
  <c r="Q280" i="11"/>
  <c r="N281" i="11"/>
  <c r="Q282" i="11"/>
  <c r="M283" i="11"/>
  <c r="N286" i="11"/>
  <c r="R287" i="11"/>
  <c r="M288" i="11"/>
  <c r="N302" i="11"/>
  <c r="M304" i="11"/>
  <c r="M307" i="11"/>
  <c r="Q309" i="11"/>
  <c r="Q311" i="11"/>
  <c r="M312" i="11"/>
  <c r="R313" i="11"/>
  <c r="F319" i="11"/>
  <c r="Q319" i="11"/>
  <c r="L277" i="11"/>
  <c r="P281" i="11"/>
  <c r="L289" i="11"/>
  <c r="P293" i="11"/>
  <c r="L301" i="11"/>
  <c r="P305" i="11"/>
  <c r="L313" i="11"/>
  <c r="P317" i="11"/>
  <c r="P274" i="11"/>
  <c r="L282" i="11"/>
  <c r="P286" i="11"/>
  <c r="L294" i="11"/>
  <c r="P298" i="11"/>
  <c r="L306" i="11"/>
  <c r="P310" i="11"/>
  <c r="L318" i="11"/>
  <c r="L275" i="11"/>
  <c r="P279" i="11"/>
  <c r="L287" i="11"/>
  <c r="P291" i="11"/>
  <c r="L299" i="11"/>
  <c r="P303" i="11"/>
  <c r="L311" i="11"/>
  <c r="P315" i="11"/>
  <c r="P272" i="11"/>
  <c r="L280" i="11"/>
  <c r="P284" i="11"/>
  <c r="L292" i="11"/>
  <c r="P296" i="11"/>
  <c r="L304" i="11"/>
  <c r="P308" i="11"/>
  <c r="G7" i="33" l="1"/>
  <c r="F7" i="33"/>
  <c r="E7" i="33"/>
  <c r="W165" i="33"/>
  <c r="X165" i="33"/>
  <c r="Y165" i="33"/>
  <c r="Z165" i="33"/>
  <c r="AB165" i="33"/>
  <c r="AC165" i="33"/>
  <c r="AD165" i="33"/>
  <c r="AE165" i="33"/>
  <c r="AF165" i="33"/>
  <c r="AG165" i="33"/>
  <c r="AH165" i="33"/>
  <c r="AI165" i="33"/>
  <c r="AJ165" i="33"/>
  <c r="AK165" i="33"/>
  <c r="AL165" i="33"/>
  <c r="AN165" i="33"/>
  <c r="AO165" i="33"/>
  <c r="AP165" i="33"/>
  <c r="AQ165" i="33"/>
  <c r="AR165" i="33"/>
  <c r="AS165" i="33"/>
  <c r="AT165" i="33"/>
  <c r="AU165" i="33"/>
  <c r="AV165" i="33"/>
  <c r="AW165" i="33"/>
  <c r="AX165" i="33"/>
  <c r="AZ165" i="33"/>
  <c r="BA165" i="33"/>
  <c r="AA165" i="33"/>
  <c r="AM165" i="33"/>
  <c r="AY165" i="33"/>
  <c r="V165" i="33"/>
  <c r="E313" i="11" l="1"/>
  <c r="C313" i="11" s="1"/>
  <c r="E301" i="11"/>
  <c r="C301" i="11" s="1"/>
  <c r="E289" i="11"/>
  <c r="C289" i="11" s="1"/>
  <c r="E277" i="11"/>
  <c r="C277" i="11" s="1"/>
  <c r="E320" i="11"/>
  <c r="C320" i="11" s="1"/>
  <c r="E308" i="11"/>
  <c r="C308" i="11" s="1"/>
  <c r="E296" i="11"/>
  <c r="C296" i="11" s="1"/>
  <c r="E284" i="11"/>
  <c r="C284" i="11" s="1"/>
  <c r="E272" i="11"/>
  <c r="C272" i="11" s="1"/>
  <c r="E315" i="11"/>
  <c r="C315" i="11" s="1"/>
  <c r="E303" i="11"/>
  <c r="C303" i="11" s="1"/>
  <c r="E291" i="11"/>
  <c r="C291" i="11" s="1"/>
  <c r="E279" i="11"/>
  <c r="C279" i="11" s="1"/>
  <c r="E310" i="11"/>
  <c r="C310" i="11" s="1"/>
  <c r="E298" i="11"/>
  <c r="C298" i="11" s="1"/>
  <c r="E286" i="11"/>
  <c r="C286" i="11" s="1"/>
  <c r="E274" i="11"/>
  <c r="C274" i="11" s="1"/>
  <c r="E307" i="11"/>
  <c r="C307" i="11" s="1"/>
  <c r="E300" i="11"/>
  <c r="C300" i="11" s="1"/>
  <c r="E314" i="11"/>
  <c r="C314" i="11" s="1"/>
  <c r="E306" i="11"/>
  <c r="C306" i="11" s="1"/>
  <c r="E292" i="11"/>
  <c r="C292" i="11" s="1"/>
  <c r="E285" i="11"/>
  <c r="C285" i="11" s="1"/>
  <c r="E278" i="11"/>
  <c r="C278" i="11" s="1"/>
  <c r="E319" i="11"/>
  <c r="C319" i="11" s="1"/>
  <c r="E312" i="11"/>
  <c r="C312" i="11" s="1"/>
  <c r="E283" i="11"/>
  <c r="C283" i="11" s="1"/>
  <c r="E276" i="11"/>
  <c r="C276" i="11" s="1"/>
  <c r="E318" i="11"/>
  <c r="C318" i="11" s="1"/>
  <c r="E317" i="11"/>
  <c r="C317" i="11" s="1"/>
  <c r="E316" i="11"/>
  <c r="C316" i="11" s="1"/>
  <c r="E273" i="11"/>
  <c r="C273" i="11" s="1"/>
  <c r="E295" i="11"/>
  <c r="C295" i="11" s="1"/>
  <c r="E302" i="11"/>
  <c r="C302" i="11" s="1"/>
  <c r="E294" i="11"/>
  <c r="C294" i="11" s="1"/>
  <c r="E290" i="11"/>
  <c r="C290" i="11" s="1"/>
  <c r="E281" i="11"/>
  <c r="C281" i="11" s="1"/>
  <c r="E293" i="11"/>
  <c r="C293" i="11" s="1"/>
  <c r="E305" i="11"/>
  <c r="C305" i="11" s="1"/>
  <c r="E299" i="11"/>
  <c r="C299" i="11" s="1"/>
  <c r="E297" i="11"/>
  <c r="C297" i="11" s="1"/>
  <c r="E304" i="11"/>
  <c r="C304" i="11" s="1"/>
  <c r="E282" i="11"/>
  <c r="C282" i="11" s="1"/>
  <c r="E311" i="11"/>
  <c r="C311" i="11" s="1"/>
  <c r="E280" i="11"/>
  <c r="C280" i="11" s="1"/>
  <c r="E275" i="11"/>
  <c r="C275" i="11" s="1"/>
  <c r="E287" i="11"/>
  <c r="C287" i="11" s="1"/>
  <c r="E271" i="11"/>
  <c r="C271" i="11" s="1"/>
  <c r="E309" i="11"/>
  <c r="C309" i="11" s="1"/>
  <c r="E288" i="11"/>
  <c r="C288" i="11" s="1"/>
  <c r="H165" i="11" l="1"/>
  <c r="K165" i="33" l="1"/>
  <c r="J165" i="33"/>
  <c r="I165" i="33"/>
  <c r="H165" i="33"/>
  <c r="G165" i="33"/>
  <c r="F165" i="33"/>
  <c r="E165" i="33"/>
  <c r="D165" i="33"/>
  <c r="C165" i="33"/>
  <c r="G6" i="31"/>
  <c r="H6" i="31" s="1"/>
  <c r="G7" i="31"/>
  <c r="H7" i="31" s="1"/>
  <c r="G9" i="31"/>
  <c r="H9" i="31" s="1"/>
  <c r="G10" i="31"/>
  <c r="H10" i="31" s="1"/>
  <c r="G12" i="31"/>
  <c r="H12" i="31" s="1"/>
  <c r="G13" i="31"/>
  <c r="H13" i="31" s="1"/>
  <c r="G14" i="31"/>
  <c r="H14" i="31" s="1"/>
  <c r="G15" i="31"/>
  <c r="G16" i="31"/>
  <c r="G17" i="31"/>
  <c r="H17" i="31" s="1"/>
  <c r="G18" i="31"/>
  <c r="G19" i="31"/>
  <c r="H19" i="31" s="1"/>
  <c r="G21" i="31"/>
  <c r="H21" i="31" s="1"/>
  <c r="G22" i="31"/>
  <c r="H22" i="31" s="1"/>
  <c r="G23" i="31"/>
  <c r="H23" i="31" s="1"/>
  <c r="G24" i="31"/>
  <c r="H24" i="31" s="1"/>
  <c r="G25" i="31"/>
  <c r="H25" i="31" s="1"/>
  <c r="G26" i="31"/>
  <c r="H26" i="31" s="1"/>
  <c r="G27" i="31"/>
  <c r="H27" i="31" s="1"/>
  <c r="G28" i="31"/>
  <c r="H28" i="31" s="1"/>
  <c r="G29" i="31"/>
  <c r="H29" i="31" s="1"/>
  <c r="G30" i="31"/>
  <c r="H30" i="31" s="1"/>
  <c r="G31" i="31"/>
  <c r="H31" i="31" s="1"/>
  <c r="G33" i="31"/>
  <c r="H33" i="31" s="1"/>
  <c r="G34" i="31"/>
  <c r="H34" i="31" s="1"/>
  <c r="G35" i="31"/>
  <c r="H35" i="31" s="1"/>
  <c r="G36" i="31"/>
  <c r="H36" i="31" s="1"/>
  <c r="G37" i="31"/>
  <c r="H37" i="31" s="1"/>
  <c r="G38" i="31"/>
  <c r="H38" i="31" s="1"/>
  <c r="G39" i="31"/>
  <c r="H39" i="31" s="1"/>
  <c r="G41" i="31"/>
  <c r="H41" i="31" s="1"/>
  <c r="G42" i="31"/>
  <c r="H42" i="31" s="1"/>
  <c r="G43" i="31"/>
  <c r="H43" i="31" s="1"/>
  <c r="G45" i="31"/>
  <c r="H45" i="31" s="1"/>
  <c r="G46" i="31"/>
  <c r="H46" i="31" s="1"/>
  <c r="G47" i="31"/>
  <c r="H47" i="31" s="1"/>
  <c r="G48" i="31"/>
  <c r="H48" i="31" s="1"/>
  <c r="G49" i="31"/>
  <c r="H49" i="31" s="1"/>
  <c r="G50" i="31"/>
  <c r="H50" i="31" s="1"/>
  <c r="G51" i="31"/>
  <c r="H51" i="31" s="1"/>
  <c r="G53" i="31"/>
  <c r="H53" i="31" s="1"/>
  <c r="G54" i="31"/>
  <c r="H54" i="31" s="1"/>
  <c r="G5" i="31"/>
  <c r="E31" i="10"/>
  <c r="D31" i="10"/>
  <c r="H5" i="31" l="1"/>
  <c r="F31" i="10"/>
  <c r="G28" i="10"/>
  <c r="F460" i="12" s="1"/>
  <c r="G31" i="10"/>
  <c r="C30" i="29" s="1"/>
  <c r="I30" i="29" s="1"/>
  <c r="H16" i="31"/>
  <c r="G16" i="39" s="1"/>
  <c r="H15" i="31"/>
  <c r="G15" i="39" s="1"/>
  <c r="H18" i="31"/>
  <c r="G18" i="39" s="1"/>
  <c r="G10" i="10"/>
  <c r="F66" i="12" s="1"/>
  <c r="G35" i="39"/>
  <c r="G27" i="10"/>
  <c r="F389" i="12" s="1"/>
  <c r="G8" i="10"/>
  <c r="F652" i="12" s="1"/>
  <c r="G17" i="10"/>
  <c r="C16" i="29" s="1"/>
  <c r="J16" i="29" s="1"/>
  <c r="G9" i="10"/>
  <c r="F552" i="12" s="1"/>
  <c r="G47" i="39"/>
  <c r="G18" i="10"/>
  <c r="F724" i="12" s="1"/>
  <c r="G34" i="39"/>
  <c r="G22" i="39"/>
  <c r="G46" i="39"/>
  <c r="G10" i="39"/>
  <c r="G7" i="10"/>
  <c r="F329" i="12" s="1"/>
  <c r="G26" i="10"/>
  <c r="C25" i="29" s="1"/>
  <c r="J25" i="29" s="1"/>
  <c r="G33" i="39"/>
  <c r="G42" i="39"/>
  <c r="G5" i="32"/>
  <c r="H5" i="39" s="1"/>
  <c r="G5" i="39"/>
  <c r="G30" i="39"/>
  <c r="G54" i="39"/>
  <c r="G45" i="39"/>
  <c r="G7" i="32"/>
  <c r="H7" i="39" s="1"/>
  <c r="G26" i="39"/>
  <c r="G37" i="39"/>
  <c r="G23" i="39"/>
  <c r="G9" i="39"/>
  <c r="G49" i="39"/>
  <c r="G48" i="39"/>
  <c r="G21" i="39"/>
  <c r="G6" i="39"/>
  <c r="G39" i="39"/>
  <c r="F465" i="12"/>
  <c r="G13" i="32"/>
  <c r="H13" i="39" s="1"/>
  <c r="G19" i="32"/>
  <c r="H19" i="39" s="1"/>
  <c r="G23" i="10"/>
  <c r="G6" i="10"/>
  <c r="G15" i="10"/>
  <c r="G24" i="10"/>
  <c r="G25" i="10"/>
  <c r="G20" i="10"/>
  <c r="G19" i="10"/>
  <c r="G29" i="10"/>
  <c r="G12" i="10"/>
  <c r="G11" i="10"/>
  <c r="G21" i="10"/>
  <c r="G13" i="10"/>
  <c r="G22" i="10"/>
  <c r="G5" i="10"/>
  <c r="G14" i="10"/>
  <c r="G51" i="32"/>
  <c r="H51" i="39" s="1"/>
  <c r="G36" i="32"/>
  <c r="H36" i="39" s="1"/>
  <c r="G18" i="32"/>
  <c r="H18" i="39" s="1"/>
  <c r="G14" i="32"/>
  <c r="H14" i="39" s="1"/>
  <c r="G54" i="32"/>
  <c r="H54" i="39" s="1"/>
  <c r="G20" i="32"/>
  <c r="H20" i="39" s="1"/>
  <c r="G40" i="32"/>
  <c r="H40" i="39" s="1"/>
  <c r="G16" i="32"/>
  <c r="H16" i="39" s="1"/>
  <c r="G50" i="32"/>
  <c r="H50" i="39" s="1"/>
  <c r="G35" i="32"/>
  <c r="H35" i="39" s="1"/>
  <c r="G25" i="32"/>
  <c r="H25" i="39" s="1"/>
  <c r="G38" i="32"/>
  <c r="H38" i="39" s="1"/>
  <c r="G28" i="32"/>
  <c r="H28" i="39" s="1"/>
  <c r="G49" i="32"/>
  <c r="H49" i="39" s="1"/>
  <c r="G33" i="32"/>
  <c r="G24" i="32"/>
  <c r="H24" i="39" s="1"/>
  <c r="G12" i="32"/>
  <c r="H12" i="39" s="1"/>
  <c r="G32" i="32"/>
  <c r="H32" i="39" s="1"/>
  <c r="G47" i="32"/>
  <c r="H47" i="39" s="1"/>
  <c r="G31" i="32"/>
  <c r="H31" i="39" s="1"/>
  <c r="G8" i="32"/>
  <c r="H8" i="39" s="1"/>
  <c r="G34" i="32"/>
  <c r="H34" i="39" s="1"/>
  <c r="G10" i="32"/>
  <c r="H10" i="39" s="1"/>
  <c r="G52" i="32"/>
  <c r="H52" i="39" s="1"/>
  <c r="G48" i="32"/>
  <c r="H48" i="39" s="1"/>
  <c r="G44" i="32"/>
  <c r="H44" i="39" s="1"/>
  <c r="G27" i="32"/>
  <c r="H27" i="39" s="1"/>
  <c r="G6" i="32"/>
  <c r="H6" i="39" s="1"/>
  <c r="G37" i="32"/>
  <c r="H37" i="39" s="1"/>
  <c r="G15" i="32"/>
  <c r="H15" i="39" s="1"/>
  <c r="G46" i="32"/>
  <c r="H46" i="39" s="1"/>
  <c r="G30" i="32"/>
  <c r="H30" i="39" s="1"/>
  <c r="G45" i="32"/>
  <c r="H45" i="39" s="1"/>
  <c r="G21" i="32"/>
  <c r="H21" i="39" s="1"/>
  <c r="G9" i="32"/>
  <c r="H9" i="39" s="1"/>
  <c r="G23" i="32"/>
  <c r="H23" i="39" s="1"/>
  <c r="G11" i="32"/>
  <c r="H11" i="39" s="1"/>
  <c r="G43" i="32"/>
  <c r="H43" i="39" s="1"/>
  <c r="G26" i="32"/>
  <c r="H26" i="39" s="1"/>
  <c r="G42" i="32"/>
  <c r="H42" i="39" s="1"/>
  <c r="G39" i="32"/>
  <c r="H39" i="39" s="1"/>
  <c r="G22" i="32"/>
  <c r="H22" i="39" s="1"/>
  <c r="G53" i="32"/>
  <c r="H53" i="39" s="1"/>
  <c r="G41" i="32"/>
  <c r="H41" i="39" s="1"/>
  <c r="G29" i="32"/>
  <c r="H29" i="39" s="1"/>
  <c r="G17" i="32"/>
  <c r="H17" i="39" s="1"/>
  <c r="G51" i="39"/>
  <c r="G27" i="39"/>
  <c r="G41" i="39"/>
  <c r="G12" i="39"/>
  <c r="G43" i="39"/>
  <c r="G7" i="39"/>
  <c r="G29" i="39"/>
  <c r="G50" i="39"/>
  <c r="G36" i="39"/>
  <c r="G31" i="39"/>
  <c r="G25" i="39"/>
  <c r="G14" i="39"/>
  <c r="G53" i="39"/>
  <c r="G28" i="39"/>
  <c r="G17" i="39"/>
  <c r="G24" i="39"/>
  <c r="G38" i="39"/>
  <c r="G19" i="39"/>
  <c r="G13" i="39"/>
  <c r="G11" i="31"/>
  <c r="G52" i="31"/>
  <c r="G40" i="31"/>
  <c r="G44" i="31"/>
  <c r="G32" i="31"/>
  <c r="G20" i="31"/>
  <c r="G8" i="31"/>
  <c r="G55" i="31" s="1"/>
  <c r="G30" i="10"/>
  <c r="G16" i="10"/>
  <c r="H33" i="39" l="1"/>
  <c r="I33" i="39" s="1"/>
  <c r="G55" i="32"/>
  <c r="C27" i="29"/>
  <c r="I27" i="29" s="1"/>
  <c r="F456" i="12"/>
  <c r="F467" i="12"/>
  <c r="F476" i="12"/>
  <c r="F481" i="12"/>
  <c r="F464" i="12"/>
  <c r="F480" i="12"/>
  <c r="F477" i="12"/>
  <c r="F469" i="12"/>
  <c r="F463" i="12"/>
  <c r="F475" i="12"/>
  <c r="F459" i="12"/>
  <c r="F474" i="12"/>
  <c r="F458" i="12"/>
  <c r="F462" i="12"/>
  <c r="F470" i="12"/>
  <c r="F471" i="12"/>
  <c r="F473" i="12"/>
  <c r="F455" i="12"/>
  <c r="F457" i="12"/>
  <c r="F461" i="12"/>
  <c r="F479" i="12"/>
  <c r="F478" i="12"/>
  <c r="F472" i="12"/>
  <c r="F468" i="12"/>
  <c r="F466" i="12"/>
  <c r="J30" i="29"/>
  <c r="F750" i="12"/>
  <c r="F527" i="12"/>
  <c r="I31" i="39"/>
  <c r="F74" i="12"/>
  <c r="F75" i="12"/>
  <c r="F85" i="12"/>
  <c r="F56" i="12"/>
  <c r="F91" i="12"/>
  <c r="F81" i="12"/>
  <c r="F89" i="12"/>
  <c r="F77" i="12"/>
  <c r="F87" i="12"/>
  <c r="F57" i="12"/>
  <c r="F65" i="12"/>
  <c r="F60" i="12"/>
  <c r="F64" i="12"/>
  <c r="F83" i="12"/>
  <c r="F62" i="12"/>
  <c r="F59" i="12"/>
  <c r="F58" i="12"/>
  <c r="F68" i="12"/>
  <c r="F84" i="12"/>
  <c r="F69" i="12"/>
  <c r="F88" i="12"/>
  <c r="F72" i="12"/>
  <c r="F80" i="12"/>
  <c r="F76" i="12"/>
  <c r="F86" i="12"/>
  <c r="F79" i="12"/>
  <c r="F61" i="12"/>
  <c r="F67" i="12"/>
  <c r="F739" i="12"/>
  <c r="I36" i="39"/>
  <c r="F778" i="12"/>
  <c r="F766" i="12"/>
  <c r="H8" i="31"/>
  <c r="H20" i="31"/>
  <c r="G20" i="39" s="1"/>
  <c r="I20" i="39" s="1"/>
  <c r="H44" i="31"/>
  <c r="G44" i="39" s="1"/>
  <c r="I44" i="39" s="1"/>
  <c r="I16" i="39"/>
  <c r="H32" i="31"/>
  <c r="G32" i="39" s="1"/>
  <c r="I32" i="39" s="1"/>
  <c r="H40" i="31"/>
  <c r="G40" i="39" s="1"/>
  <c r="I40" i="39" s="1"/>
  <c r="I15" i="39"/>
  <c r="H52" i="31"/>
  <c r="G52" i="39" s="1"/>
  <c r="I52" i="39" s="1"/>
  <c r="H11" i="31"/>
  <c r="G11" i="39" s="1"/>
  <c r="I11" i="39" s="1"/>
  <c r="I18" i="39"/>
  <c r="I38" i="39"/>
  <c r="I43" i="39"/>
  <c r="I5" i="39"/>
  <c r="I30" i="39"/>
  <c r="I54" i="39"/>
  <c r="I7" i="39"/>
  <c r="I47" i="39"/>
  <c r="I24" i="39"/>
  <c r="I49" i="39"/>
  <c r="I42" i="39"/>
  <c r="I51" i="39"/>
  <c r="I14" i="39"/>
  <c r="I25" i="39"/>
  <c r="I39" i="39"/>
  <c r="I50" i="39"/>
  <c r="C8" i="29"/>
  <c r="J8" i="29" s="1"/>
  <c r="I19" i="39"/>
  <c r="F157" i="12"/>
  <c r="F90" i="12"/>
  <c r="I6" i="39"/>
  <c r="I9" i="39"/>
  <c r="I35" i="39"/>
  <c r="H55" i="39"/>
  <c r="I21" i="39"/>
  <c r="I23" i="39"/>
  <c r="I48" i="39"/>
  <c r="I37" i="39"/>
  <c r="I10" i="39"/>
  <c r="I29" i="39"/>
  <c r="I17" i="39"/>
  <c r="F266" i="12"/>
  <c r="I26" i="39"/>
  <c r="I46" i="39"/>
  <c r="F722" i="12"/>
  <c r="I41" i="39"/>
  <c r="I28" i="39"/>
  <c r="I27" i="39"/>
  <c r="F263" i="12"/>
  <c r="I22" i="39"/>
  <c r="I13" i="39"/>
  <c r="I53" i="39"/>
  <c r="F252" i="12"/>
  <c r="I45" i="39"/>
  <c r="I34" i="39"/>
  <c r="F247" i="12"/>
  <c r="F360" i="12"/>
  <c r="F246" i="12"/>
  <c r="F73" i="12"/>
  <c r="F71" i="12"/>
  <c r="F55" i="12"/>
  <c r="C9" i="29"/>
  <c r="J9" i="29" s="1"/>
  <c r="F361" i="12"/>
  <c r="F733" i="12"/>
  <c r="F255" i="12"/>
  <c r="F260" i="12"/>
  <c r="F258" i="12"/>
  <c r="F390" i="12"/>
  <c r="F82" i="12"/>
  <c r="F707" i="12"/>
  <c r="F352" i="12"/>
  <c r="F757" i="12"/>
  <c r="F717" i="12"/>
  <c r="F386" i="12"/>
  <c r="F651" i="12"/>
  <c r="F78" i="12"/>
  <c r="F63" i="12"/>
  <c r="F70" i="12"/>
  <c r="F723" i="12"/>
  <c r="F267" i="12"/>
  <c r="F122" i="12"/>
  <c r="I12" i="39"/>
  <c r="F718" i="12"/>
  <c r="F716" i="12"/>
  <c r="F359" i="12"/>
  <c r="F712" i="12"/>
  <c r="F355" i="12"/>
  <c r="F270" i="12"/>
  <c r="C17" i="29"/>
  <c r="J17" i="29" s="1"/>
  <c r="F554" i="12"/>
  <c r="F353" i="12"/>
  <c r="F686" i="12"/>
  <c r="F388" i="12"/>
  <c r="F268" i="12"/>
  <c r="F749" i="12"/>
  <c r="F729" i="12"/>
  <c r="F294" i="12"/>
  <c r="F779" i="12"/>
  <c r="F754" i="12"/>
  <c r="F351" i="12"/>
  <c r="C26" i="29"/>
  <c r="J26" i="29" s="1"/>
  <c r="F759" i="12"/>
  <c r="F742" i="12"/>
  <c r="F760" i="12"/>
  <c r="F358" i="12"/>
  <c r="F734" i="12"/>
  <c r="F744" i="12"/>
  <c r="F764" i="12"/>
  <c r="F748" i="12"/>
  <c r="F711" i="12"/>
  <c r="F356" i="12"/>
  <c r="F732" i="12"/>
  <c r="F747" i="12"/>
  <c r="F775" i="12"/>
  <c r="F292" i="12"/>
  <c r="F708" i="12"/>
  <c r="F357" i="12"/>
  <c r="F777" i="12"/>
  <c r="F768" i="12"/>
  <c r="F763" i="12"/>
  <c r="F124" i="12"/>
  <c r="F710" i="12"/>
  <c r="F391" i="12"/>
  <c r="F647" i="12"/>
  <c r="F767" i="12"/>
  <c r="F751" i="12"/>
  <c r="C7" i="29"/>
  <c r="I7" i="29" s="1"/>
  <c r="F745" i="12"/>
  <c r="F756" i="12"/>
  <c r="F655" i="12"/>
  <c r="F350" i="12"/>
  <c r="F354" i="12"/>
  <c r="F735" i="12"/>
  <c r="F755" i="12"/>
  <c r="F105" i="12"/>
  <c r="F706" i="12"/>
  <c r="F387" i="12"/>
  <c r="F782" i="12"/>
  <c r="F741" i="12"/>
  <c r="F762" i="12"/>
  <c r="F721" i="12"/>
  <c r="F715" i="12"/>
  <c r="F720" i="12"/>
  <c r="F714" i="12"/>
  <c r="F746" i="12"/>
  <c r="F109" i="12"/>
  <c r="F646" i="12"/>
  <c r="F773" i="12"/>
  <c r="F529" i="12"/>
  <c r="F684" i="12"/>
  <c r="F642" i="12"/>
  <c r="F758" i="12"/>
  <c r="F769" i="12"/>
  <c r="F776" i="12"/>
  <c r="F761" i="12"/>
  <c r="F524" i="12"/>
  <c r="F725" i="12"/>
  <c r="F434" i="12"/>
  <c r="F709" i="12"/>
  <c r="F719" i="12"/>
  <c r="F713" i="12"/>
  <c r="F737" i="12"/>
  <c r="F417" i="12"/>
  <c r="F685" i="12"/>
  <c r="F293" i="12"/>
  <c r="F426" i="12"/>
  <c r="F253" i="12"/>
  <c r="F241" i="12"/>
  <c r="F269" i="12"/>
  <c r="F421" i="12"/>
  <c r="F414" i="12"/>
  <c r="F251" i="12"/>
  <c r="F254" i="12"/>
  <c r="F257" i="12"/>
  <c r="F770" i="12"/>
  <c r="F780" i="12"/>
  <c r="F743" i="12"/>
  <c r="F730" i="12"/>
  <c r="F295" i="12"/>
  <c r="F653" i="12"/>
  <c r="F399" i="12"/>
  <c r="F318" i="12"/>
  <c r="F433" i="12"/>
  <c r="F429" i="12"/>
  <c r="F422" i="12"/>
  <c r="F242" i="12"/>
  <c r="F262" i="12"/>
  <c r="F245" i="12"/>
  <c r="F327" i="12"/>
  <c r="F437" i="12"/>
  <c r="F265" i="12"/>
  <c r="F250" i="12"/>
  <c r="F261" i="12"/>
  <c r="F123" i="12"/>
  <c r="F648" i="12"/>
  <c r="F781" i="12"/>
  <c r="F645" i="12"/>
  <c r="F774" i="12"/>
  <c r="F772" i="12"/>
  <c r="F411" i="12"/>
  <c r="F322" i="12"/>
  <c r="F436" i="12"/>
  <c r="F407" i="12"/>
  <c r="F410" i="12"/>
  <c r="F424" i="12"/>
  <c r="F240" i="12"/>
  <c r="F256" i="12"/>
  <c r="F435" i="12"/>
  <c r="F321" i="12"/>
  <c r="F412" i="12"/>
  <c r="F264" i="12"/>
  <c r="F249" i="12"/>
  <c r="F244" i="12"/>
  <c r="F650" i="12"/>
  <c r="F121" i="12"/>
  <c r="F771" i="12"/>
  <c r="F752" i="12"/>
  <c r="F738" i="12"/>
  <c r="F736" i="12"/>
  <c r="F409" i="12"/>
  <c r="F428" i="12"/>
  <c r="F400" i="12"/>
  <c r="F319" i="12"/>
  <c r="F405" i="12"/>
  <c r="F248" i="12"/>
  <c r="F243" i="12"/>
  <c r="F259" i="12"/>
  <c r="F753" i="12"/>
  <c r="F731" i="12"/>
  <c r="F765" i="12"/>
  <c r="F740" i="12"/>
  <c r="F654" i="12"/>
  <c r="F419" i="12"/>
  <c r="F320" i="12"/>
  <c r="F528" i="12"/>
  <c r="F526" i="12"/>
  <c r="F324" i="12"/>
  <c r="F325" i="12"/>
  <c r="F416" i="12"/>
  <c r="F402" i="12"/>
  <c r="F328" i="12"/>
  <c r="F525" i="12"/>
  <c r="F420" i="12"/>
  <c r="F432" i="12"/>
  <c r="F404" i="12"/>
  <c r="F330" i="12"/>
  <c r="C6" i="29"/>
  <c r="F523" i="12"/>
  <c r="F522" i="12"/>
  <c r="F408" i="12"/>
  <c r="F431" i="12"/>
  <c r="F427" i="12"/>
  <c r="F425" i="12"/>
  <c r="F521" i="12"/>
  <c r="F323" i="12"/>
  <c r="F430" i="12"/>
  <c r="F415" i="12"/>
  <c r="F413" i="12"/>
  <c r="F520" i="12"/>
  <c r="F423" i="12"/>
  <c r="F418" i="12"/>
  <c r="F403" i="12"/>
  <c r="F401" i="12"/>
  <c r="F326" i="12"/>
  <c r="F406" i="12"/>
  <c r="F331" i="12"/>
  <c r="I16" i="29"/>
  <c r="I25" i="29"/>
  <c r="C15" i="29"/>
  <c r="J15" i="29" s="1"/>
  <c r="F304" i="12"/>
  <c r="F316" i="12"/>
  <c r="F376" i="12"/>
  <c r="F305" i="12"/>
  <c r="F317" i="12"/>
  <c r="F377" i="12"/>
  <c r="F297" i="12"/>
  <c r="F393" i="12"/>
  <c r="F306" i="12"/>
  <c r="F378" i="12"/>
  <c r="F369" i="12"/>
  <c r="F307" i="12"/>
  <c r="F379" i="12"/>
  <c r="F309" i="12"/>
  <c r="F296" i="12"/>
  <c r="F308" i="12"/>
  <c r="F380" i="12"/>
  <c r="F392" i="12"/>
  <c r="F381" i="12"/>
  <c r="F298" i="12"/>
  <c r="F310" i="12"/>
  <c r="F370" i="12"/>
  <c r="F382" i="12"/>
  <c r="F394" i="12"/>
  <c r="F313" i="12"/>
  <c r="F372" i="12"/>
  <c r="F398" i="12"/>
  <c r="F385" i="12"/>
  <c r="F302" i="12"/>
  <c r="F303" i="12"/>
  <c r="F396" i="12"/>
  <c r="F371" i="12"/>
  <c r="F314" i="12"/>
  <c r="F373" i="12"/>
  <c r="F301" i="12"/>
  <c r="F315" i="12"/>
  <c r="F374" i="12"/>
  <c r="F349" i="12"/>
  <c r="F375" i="12"/>
  <c r="F362" i="12"/>
  <c r="F363" i="12"/>
  <c r="F312" i="12"/>
  <c r="F383" i="12"/>
  <c r="F299" i="12"/>
  <c r="F384" i="12"/>
  <c r="F300" i="12"/>
  <c r="F395" i="12"/>
  <c r="F311" i="12"/>
  <c r="F397" i="12"/>
  <c r="C23" i="29"/>
  <c r="J23" i="29" s="1"/>
  <c r="F534" i="12"/>
  <c r="F535" i="12"/>
  <c r="F537" i="12"/>
  <c r="F541" i="12"/>
  <c r="F531" i="12"/>
  <c r="F530" i="12"/>
  <c r="C13" i="29"/>
  <c r="C40" i="29" s="1"/>
  <c r="F172" i="12"/>
  <c r="F184" i="12"/>
  <c r="F173" i="12"/>
  <c r="F185" i="12"/>
  <c r="F174" i="12"/>
  <c r="F186" i="12"/>
  <c r="F175" i="12"/>
  <c r="F187" i="12"/>
  <c r="F177" i="12"/>
  <c r="F176" i="12"/>
  <c r="F178" i="12"/>
  <c r="F179" i="12"/>
  <c r="F183" i="12"/>
  <c r="F182" i="12"/>
  <c r="F171" i="12"/>
  <c r="F180" i="12"/>
  <c r="F181" i="12"/>
  <c r="C20" i="29"/>
  <c r="J20" i="29" s="1"/>
  <c r="F670" i="12"/>
  <c r="C10" i="29"/>
  <c r="I10" i="29" s="1"/>
  <c r="F100" i="12"/>
  <c r="F112" i="12"/>
  <c r="F101" i="12"/>
  <c r="F113" i="12"/>
  <c r="F125" i="12"/>
  <c r="F129" i="12"/>
  <c r="F102" i="12"/>
  <c r="F114" i="12"/>
  <c r="F126" i="12"/>
  <c r="F103" i="12"/>
  <c r="F115" i="12"/>
  <c r="F127" i="12"/>
  <c r="F93" i="12"/>
  <c r="F92" i="12"/>
  <c r="F104" i="12"/>
  <c r="F116" i="12"/>
  <c r="F128" i="12"/>
  <c r="F117" i="12"/>
  <c r="F94" i="12"/>
  <c r="F106" i="12"/>
  <c r="F118" i="12"/>
  <c r="F130" i="12"/>
  <c r="F95" i="12"/>
  <c r="F107" i="12"/>
  <c r="F119" i="12"/>
  <c r="F131" i="12"/>
  <c r="F96" i="12"/>
  <c r="F132" i="12"/>
  <c r="F97" i="12"/>
  <c r="F133" i="12"/>
  <c r="F110" i="12"/>
  <c r="F98" i="12"/>
  <c r="F134" i="12"/>
  <c r="F99" i="12"/>
  <c r="F111" i="12"/>
  <c r="F120" i="12"/>
  <c r="F108" i="12"/>
  <c r="C24" i="29"/>
  <c r="C51" i="29" s="1"/>
  <c r="F556" i="12"/>
  <c r="F557" i="12"/>
  <c r="F558" i="12"/>
  <c r="F536" i="12"/>
  <c r="F538" i="12"/>
  <c r="F550" i="12"/>
  <c r="F540" i="12"/>
  <c r="F551" i="12"/>
  <c r="F553" i="12"/>
  <c r="F555" i="12"/>
  <c r="F539" i="12"/>
  <c r="C5" i="29"/>
  <c r="J5" i="29" s="1"/>
  <c r="F532" i="12"/>
  <c r="F544" i="12"/>
  <c r="F533" i="12"/>
  <c r="F545" i="12"/>
  <c r="F546" i="12"/>
  <c r="F549" i="12"/>
  <c r="F547" i="12"/>
  <c r="F548" i="12"/>
  <c r="F542" i="12"/>
  <c r="F543" i="12"/>
  <c r="F48" i="12"/>
  <c r="F49" i="12"/>
  <c r="F50" i="12"/>
  <c r="F51" i="12"/>
  <c r="C11" i="29"/>
  <c r="J11" i="29" s="1"/>
  <c r="F509" i="12"/>
  <c r="F513" i="12"/>
  <c r="F510" i="12"/>
  <c r="F511" i="12"/>
  <c r="F512" i="12"/>
  <c r="F514" i="12"/>
  <c r="F516" i="12"/>
  <c r="F517" i="12"/>
  <c r="F515" i="12"/>
  <c r="F518" i="12"/>
  <c r="F519" i="12"/>
  <c r="C29" i="29"/>
  <c r="J29" i="29" s="1"/>
  <c r="F568" i="12"/>
  <c r="F580" i="12"/>
  <c r="F592" i="12"/>
  <c r="F604" i="12"/>
  <c r="F616" i="12"/>
  <c r="F628" i="12"/>
  <c r="F561" i="12"/>
  <c r="F621" i="12"/>
  <c r="F569" i="12"/>
  <c r="F581" i="12"/>
  <c r="F593" i="12"/>
  <c r="F605" i="12"/>
  <c r="F617" i="12"/>
  <c r="F629" i="12"/>
  <c r="F573" i="12"/>
  <c r="F633" i="12"/>
  <c r="F570" i="12"/>
  <c r="F582" i="12"/>
  <c r="F594" i="12"/>
  <c r="F606" i="12"/>
  <c r="F618" i="12"/>
  <c r="F630" i="12"/>
  <c r="F609" i="12"/>
  <c r="F559" i="12"/>
  <c r="F571" i="12"/>
  <c r="F583" i="12"/>
  <c r="F595" i="12"/>
  <c r="F607" i="12"/>
  <c r="F619" i="12"/>
  <c r="F631" i="12"/>
  <c r="F597" i="12"/>
  <c r="F560" i="12"/>
  <c r="F572" i="12"/>
  <c r="F584" i="12"/>
  <c r="F596" i="12"/>
  <c r="F608" i="12"/>
  <c r="F620" i="12"/>
  <c r="F632" i="12"/>
  <c r="F585" i="12"/>
  <c r="F562" i="12"/>
  <c r="F574" i="12"/>
  <c r="F586" i="12"/>
  <c r="F598" i="12"/>
  <c r="F610" i="12"/>
  <c r="F622" i="12"/>
  <c r="F634" i="12"/>
  <c r="F575" i="12"/>
  <c r="F601" i="12"/>
  <c r="F627" i="12"/>
  <c r="F639" i="12"/>
  <c r="F615" i="12"/>
  <c r="F590" i="12"/>
  <c r="F591" i="12"/>
  <c r="F566" i="12"/>
  <c r="F576" i="12"/>
  <c r="F602" i="12"/>
  <c r="F635" i="12"/>
  <c r="F587" i="12"/>
  <c r="F589" i="12"/>
  <c r="F565" i="12"/>
  <c r="F577" i="12"/>
  <c r="F603" i="12"/>
  <c r="F636" i="12"/>
  <c r="F588" i="12"/>
  <c r="F624" i="12"/>
  <c r="F567" i="12"/>
  <c r="F578" i="12"/>
  <c r="F611" i="12"/>
  <c r="F637" i="12"/>
  <c r="F614" i="12"/>
  <c r="F564" i="12"/>
  <c r="F625" i="12"/>
  <c r="F600" i="12"/>
  <c r="F579" i="12"/>
  <c r="F612" i="12"/>
  <c r="F638" i="12"/>
  <c r="F613" i="12"/>
  <c r="F563" i="12"/>
  <c r="F623" i="12"/>
  <c r="F599" i="12"/>
  <c r="F626" i="12"/>
  <c r="C21" i="29"/>
  <c r="J21" i="29" s="1"/>
  <c r="F726" i="12"/>
  <c r="C12" i="29"/>
  <c r="J12" i="29" s="1"/>
  <c r="F136" i="12"/>
  <c r="F148" i="12"/>
  <c r="F160" i="12"/>
  <c r="F280" i="12"/>
  <c r="F137" i="12"/>
  <c r="F149" i="12"/>
  <c r="F161" i="12"/>
  <c r="F281" i="12"/>
  <c r="F165" i="12"/>
  <c r="F138" i="12"/>
  <c r="F150" i="12"/>
  <c r="F162" i="12"/>
  <c r="F282" i="12"/>
  <c r="F285" i="12"/>
  <c r="F139" i="12"/>
  <c r="F151" i="12"/>
  <c r="F163" i="12"/>
  <c r="F271" i="12"/>
  <c r="F283" i="12"/>
  <c r="F141" i="12"/>
  <c r="F140" i="12"/>
  <c r="F152" i="12"/>
  <c r="F164" i="12"/>
  <c r="F272" i="12"/>
  <c r="F284" i="12"/>
  <c r="F153" i="12"/>
  <c r="F273" i="12"/>
  <c r="F142" i="12"/>
  <c r="F154" i="12"/>
  <c r="F166" i="12"/>
  <c r="F274" i="12"/>
  <c r="F286" i="12"/>
  <c r="F143" i="12"/>
  <c r="F155" i="12"/>
  <c r="F167" i="12"/>
  <c r="F168" i="12"/>
  <c r="F287" i="12"/>
  <c r="F145" i="12"/>
  <c r="F147" i="12"/>
  <c r="F156" i="12"/>
  <c r="F278" i="12"/>
  <c r="F169" i="12"/>
  <c r="F288" i="12"/>
  <c r="F277" i="12"/>
  <c r="F170" i="12"/>
  <c r="F289" i="12"/>
  <c r="F159" i="12"/>
  <c r="F279" i="12"/>
  <c r="F135" i="12"/>
  <c r="F290" i="12"/>
  <c r="F275" i="12"/>
  <c r="F276" i="12"/>
  <c r="F144" i="12"/>
  <c r="F291" i="12"/>
  <c r="F146" i="12"/>
  <c r="F158" i="12"/>
  <c r="C28" i="29"/>
  <c r="J28" i="29" s="1"/>
  <c r="F52" i="12"/>
  <c r="F448" i="12"/>
  <c r="F484" i="12"/>
  <c r="F496" i="12"/>
  <c r="F508" i="12"/>
  <c r="F784" i="12"/>
  <c r="F441" i="12"/>
  <c r="F501" i="12"/>
  <c r="F53" i="12"/>
  <c r="F449" i="12"/>
  <c r="F485" i="12"/>
  <c r="F497" i="12"/>
  <c r="F785" i="12"/>
  <c r="F453" i="12"/>
  <c r="F54" i="12"/>
  <c r="F438" i="12"/>
  <c r="F450" i="12"/>
  <c r="F486" i="12"/>
  <c r="F498" i="12"/>
  <c r="F786" i="12"/>
  <c r="F489" i="12"/>
  <c r="F439" i="12"/>
  <c r="F451" i="12"/>
  <c r="F487" i="12"/>
  <c r="F499" i="12"/>
  <c r="F787" i="12"/>
  <c r="F440" i="12"/>
  <c r="F452" i="12"/>
  <c r="F488" i="12"/>
  <c r="F500" i="12"/>
  <c r="F788" i="12"/>
  <c r="F442" i="12"/>
  <c r="F454" i="12"/>
  <c r="F490" i="12"/>
  <c r="F502" i="12"/>
  <c r="F483" i="12"/>
  <c r="F446" i="12"/>
  <c r="F447" i="12"/>
  <c r="F783" i="12"/>
  <c r="F491" i="12"/>
  <c r="F443" i="12"/>
  <c r="F503" i="12"/>
  <c r="F445" i="12"/>
  <c r="F505" i="12"/>
  <c r="F492" i="12"/>
  <c r="F504" i="12"/>
  <c r="F493" i="12"/>
  <c r="F495" i="12"/>
  <c r="F444" i="12"/>
  <c r="F506" i="12"/>
  <c r="F507" i="12"/>
  <c r="F494" i="12"/>
  <c r="F482" i="12"/>
  <c r="C22" i="29"/>
  <c r="C49" i="29" s="1"/>
  <c r="F340" i="12"/>
  <c r="F364" i="12"/>
  <c r="F345" i="12"/>
  <c r="F341" i="12"/>
  <c r="F365" i="12"/>
  <c r="F333" i="12"/>
  <c r="F342" i="12"/>
  <c r="F366" i="12"/>
  <c r="F343" i="12"/>
  <c r="F367" i="12"/>
  <c r="F332" i="12"/>
  <c r="F344" i="12"/>
  <c r="F368" i="12"/>
  <c r="F334" i="12"/>
  <c r="F346" i="12"/>
  <c r="F339" i="12"/>
  <c r="F347" i="12"/>
  <c r="F338" i="12"/>
  <c r="F348" i="12"/>
  <c r="F336" i="12"/>
  <c r="F337" i="12"/>
  <c r="F335" i="12"/>
  <c r="C18" i="29"/>
  <c r="J18" i="29" s="1"/>
  <c r="F643" i="12"/>
  <c r="C14" i="29"/>
  <c r="J14" i="29" s="1"/>
  <c r="F196" i="12"/>
  <c r="F208" i="12"/>
  <c r="F220" i="12"/>
  <c r="F232" i="12"/>
  <c r="F197" i="12"/>
  <c r="F209" i="12"/>
  <c r="F221" i="12"/>
  <c r="F233" i="12"/>
  <c r="F201" i="12"/>
  <c r="F237" i="12"/>
  <c r="F198" i="12"/>
  <c r="F210" i="12"/>
  <c r="F222" i="12"/>
  <c r="F234" i="12"/>
  <c r="F199" i="12"/>
  <c r="F211" i="12"/>
  <c r="F223" i="12"/>
  <c r="F235" i="12"/>
  <c r="F213" i="12"/>
  <c r="F188" i="12"/>
  <c r="F200" i="12"/>
  <c r="F212" i="12"/>
  <c r="F224" i="12"/>
  <c r="F236" i="12"/>
  <c r="F189" i="12"/>
  <c r="F225" i="12"/>
  <c r="F190" i="12"/>
  <c r="F202" i="12"/>
  <c r="F214" i="12"/>
  <c r="F226" i="12"/>
  <c r="F238" i="12"/>
  <c r="F195" i="12"/>
  <c r="F228" i="12"/>
  <c r="F227" i="12"/>
  <c r="F203" i="12"/>
  <c r="F229" i="12"/>
  <c r="F215" i="12"/>
  <c r="F191" i="12"/>
  <c r="F194" i="12"/>
  <c r="F204" i="12"/>
  <c r="F230" i="12"/>
  <c r="F216" i="12"/>
  <c r="F192" i="12"/>
  <c r="F193" i="12"/>
  <c r="F205" i="12"/>
  <c r="F231" i="12"/>
  <c r="F218" i="12"/>
  <c r="F219" i="12"/>
  <c r="F206" i="12"/>
  <c r="F239" i="12"/>
  <c r="F207" i="12"/>
  <c r="F217" i="12"/>
  <c r="C4" i="29"/>
  <c r="J4" i="29" s="1"/>
  <c r="F13" i="12"/>
  <c r="F14" i="12"/>
  <c r="F15" i="12"/>
  <c r="F16" i="12"/>
  <c r="F17" i="12"/>
  <c r="F6" i="12"/>
  <c r="F11" i="12"/>
  <c r="F28" i="12"/>
  <c r="F40" i="12"/>
  <c r="F12" i="12"/>
  <c r="F29" i="12"/>
  <c r="F41" i="12"/>
  <c r="F21" i="12"/>
  <c r="F18" i="12"/>
  <c r="F30" i="12"/>
  <c r="F19" i="12"/>
  <c r="F31" i="12"/>
  <c r="F43" i="12"/>
  <c r="F45" i="12"/>
  <c r="F20" i="12"/>
  <c r="F32" i="12"/>
  <c r="F44" i="12"/>
  <c r="F33" i="12"/>
  <c r="F22" i="12"/>
  <c r="F34" i="12"/>
  <c r="F46" i="12"/>
  <c r="F23" i="12"/>
  <c r="F35" i="12"/>
  <c r="F47" i="12"/>
  <c r="F24" i="12"/>
  <c r="F5" i="12"/>
  <c r="F38" i="12"/>
  <c r="F25" i="12"/>
  <c r="F7" i="12"/>
  <c r="F10" i="12"/>
  <c r="F26" i="12"/>
  <c r="F8" i="12"/>
  <c r="F9" i="12"/>
  <c r="F27" i="12"/>
  <c r="F36" i="12"/>
  <c r="F37" i="12"/>
  <c r="F39" i="12"/>
  <c r="C19" i="29"/>
  <c r="C46" i="29" s="1"/>
  <c r="F640" i="12"/>
  <c r="F664" i="12"/>
  <c r="F676" i="12"/>
  <c r="F688" i="12"/>
  <c r="F700" i="12"/>
  <c r="F693" i="12"/>
  <c r="F641" i="12"/>
  <c r="F665" i="12"/>
  <c r="F677" i="12"/>
  <c r="F689" i="12"/>
  <c r="F701" i="12"/>
  <c r="F681" i="12"/>
  <c r="F42" i="12"/>
  <c r="F666" i="12"/>
  <c r="F678" i="12"/>
  <c r="F690" i="12"/>
  <c r="F702" i="12"/>
  <c r="F669" i="12"/>
  <c r="F667" i="12"/>
  <c r="F679" i="12"/>
  <c r="F691" i="12"/>
  <c r="F703" i="12"/>
  <c r="F727" i="12"/>
  <c r="F657" i="12"/>
  <c r="F644" i="12"/>
  <c r="F656" i="12"/>
  <c r="F668" i="12"/>
  <c r="F680" i="12"/>
  <c r="F692" i="12"/>
  <c r="F704" i="12"/>
  <c r="F728" i="12"/>
  <c r="F705" i="12"/>
  <c r="F658" i="12"/>
  <c r="F682" i="12"/>
  <c r="F694" i="12"/>
  <c r="F660" i="12"/>
  <c r="F699" i="12"/>
  <c r="F661" i="12"/>
  <c r="F687" i="12"/>
  <c r="F673" i="12"/>
  <c r="F649" i="12"/>
  <c r="F659" i="12"/>
  <c r="F662" i="12"/>
  <c r="F695" i="12"/>
  <c r="F672" i="12"/>
  <c r="F675" i="12"/>
  <c r="F663" i="12"/>
  <c r="F696" i="12"/>
  <c r="F698" i="12"/>
  <c r="F674" i="12"/>
  <c r="F671" i="12"/>
  <c r="F697" i="12"/>
  <c r="F683" i="12"/>
  <c r="H6" i="30"/>
  <c r="I6" i="30"/>
  <c r="J6" i="30"/>
  <c r="K6" i="30"/>
  <c r="H7" i="30"/>
  <c r="I7" i="30"/>
  <c r="J7" i="30"/>
  <c r="K7" i="30"/>
  <c r="H8" i="30"/>
  <c r="I8" i="30"/>
  <c r="J8" i="30"/>
  <c r="K8" i="30"/>
  <c r="H9" i="30"/>
  <c r="I9" i="30"/>
  <c r="J9" i="30"/>
  <c r="K9" i="30"/>
  <c r="H10" i="30"/>
  <c r="I10" i="30"/>
  <c r="J10" i="30"/>
  <c r="K10" i="30"/>
  <c r="H11" i="30"/>
  <c r="I11" i="30"/>
  <c r="J11" i="30"/>
  <c r="K11" i="30"/>
  <c r="H12" i="30"/>
  <c r="I12" i="30"/>
  <c r="J12" i="30"/>
  <c r="K12" i="30"/>
  <c r="H13" i="30"/>
  <c r="I13" i="30"/>
  <c r="J13" i="30"/>
  <c r="K13" i="30"/>
  <c r="H14" i="30"/>
  <c r="I14" i="30"/>
  <c r="J14" i="30"/>
  <c r="K14" i="30"/>
  <c r="H15" i="30"/>
  <c r="I15" i="30"/>
  <c r="J15" i="30"/>
  <c r="K15" i="30"/>
  <c r="H16" i="30"/>
  <c r="I16" i="30"/>
  <c r="J16" i="30"/>
  <c r="K16" i="30"/>
  <c r="H17" i="30"/>
  <c r="I17" i="30"/>
  <c r="J17" i="30"/>
  <c r="K17" i="30"/>
  <c r="H18" i="30"/>
  <c r="I18" i="30"/>
  <c r="J18" i="30"/>
  <c r="K18" i="30"/>
  <c r="H19" i="30"/>
  <c r="I19" i="30"/>
  <c r="J19" i="30"/>
  <c r="K19" i="30"/>
  <c r="H20" i="30"/>
  <c r="I20" i="30"/>
  <c r="J20" i="30"/>
  <c r="K20" i="30"/>
  <c r="H21" i="30"/>
  <c r="I21" i="30"/>
  <c r="J21" i="30"/>
  <c r="K21" i="30"/>
  <c r="H22" i="30"/>
  <c r="I22" i="30"/>
  <c r="J22" i="30"/>
  <c r="K22" i="30"/>
  <c r="H23" i="30"/>
  <c r="I23" i="30"/>
  <c r="J23" i="30"/>
  <c r="K23" i="30"/>
  <c r="H24" i="30"/>
  <c r="I24" i="30"/>
  <c r="J24" i="30"/>
  <c r="K24" i="30"/>
  <c r="H25" i="30"/>
  <c r="I25" i="30"/>
  <c r="J25" i="30"/>
  <c r="K25" i="30"/>
  <c r="H26" i="30"/>
  <c r="I26" i="30"/>
  <c r="J26" i="30"/>
  <c r="K26" i="30"/>
  <c r="H27" i="30"/>
  <c r="I27" i="30"/>
  <c r="J27" i="30"/>
  <c r="K27" i="30"/>
  <c r="H28" i="30"/>
  <c r="I28" i="30"/>
  <c r="J28" i="30"/>
  <c r="K28" i="30"/>
  <c r="H29" i="30"/>
  <c r="I29" i="30"/>
  <c r="J29" i="30"/>
  <c r="K29" i="30"/>
  <c r="H30" i="30"/>
  <c r="I30" i="30"/>
  <c r="J30" i="30"/>
  <c r="K30" i="30"/>
  <c r="H31" i="30"/>
  <c r="I31" i="30"/>
  <c r="J31" i="30"/>
  <c r="K31" i="30"/>
  <c r="H32" i="30"/>
  <c r="I32" i="30"/>
  <c r="J32" i="30"/>
  <c r="K32" i="30"/>
  <c r="H33" i="30"/>
  <c r="I33" i="30"/>
  <c r="J33" i="30"/>
  <c r="K33" i="30"/>
  <c r="H34" i="30"/>
  <c r="I34" i="30"/>
  <c r="J34" i="30"/>
  <c r="K34" i="30"/>
  <c r="H35" i="30"/>
  <c r="I35" i="30"/>
  <c r="J35" i="30"/>
  <c r="K35" i="30"/>
  <c r="H36" i="30"/>
  <c r="I36" i="30"/>
  <c r="J36" i="30"/>
  <c r="K36" i="30"/>
  <c r="H37" i="30"/>
  <c r="I37" i="30"/>
  <c r="J37" i="30"/>
  <c r="K37" i="30"/>
  <c r="H38" i="30"/>
  <c r="I38" i="30"/>
  <c r="J38" i="30"/>
  <c r="K38" i="30"/>
  <c r="H39" i="30"/>
  <c r="I39" i="30"/>
  <c r="J39" i="30"/>
  <c r="K39" i="30"/>
  <c r="H40" i="30"/>
  <c r="I40" i="30"/>
  <c r="J40" i="30"/>
  <c r="K40" i="30"/>
  <c r="H41" i="30"/>
  <c r="I41" i="30"/>
  <c r="J41" i="30"/>
  <c r="K41" i="30"/>
  <c r="H42" i="30"/>
  <c r="I42" i="30"/>
  <c r="J42" i="30"/>
  <c r="K42" i="30"/>
  <c r="H43" i="30"/>
  <c r="I43" i="30"/>
  <c r="J43" i="30"/>
  <c r="K43" i="30"/>
  <c r="H44" i="30"/>
  <c r="I44" i="30"/>
  <c r="J44" i="30"/>
  <c r="K44" i="30"/>
  <c r="H45" i="30"/>
  <c r="I45" i="30"/>
  <c r="J45" i="30"/>
  <c r="K45" i="30"/>
  <c r="H46" i="30"/>
  <c r="I46" i="30"/>
  <c r="J46" i="30"/>
  <c r="K46" i="30"/>
  <c r="H47" i="30"/>
  <c r="I47" i="30"/>
  <c r="J47" i="30"/>
  <c r="K47" i="30"/>
  <c r="H48" i="30"/>
  <c r="I48" i="30"/>
  <c r="J48" i="30"/>
  <c r="K48" i="30"/>
  <c r="H49" i="30"/>
  <c r="I49" i="30"/>
  <c r="J49" i="30"/>
  <c r="K49" i="30"/>
  <c r="H50" i="30"/>
  <c r="I50" i="30"/>
  <c r="J50" i="30"/>
  <c r="K50" i="30"/>
  <c r="H51" i="30"/>
  <c r="I51" i="30"/>
  <c r="J51" i="30"/>
  <c r="K51" i="30"/>
  <c r="H52" i="30"/>
  <c r="I52" i="30"/>
  <c r="J52" i="30"/>
  <c r="K52" i="30"/>
  <c r="H53" i="30"/>
  <c r="I53" i="30"/>
  <c r="J53" i="30"/>
  <c r="K53" i="30"/>
  <c r="H54" i="30"/>
  <c r="I54" i="30"/>
  <c r="J54" i="30"/>
  <c r="K54" i="30"/>
  <c r="K5" i="30"/>
  <c r="J5" i="30"/>
  <c r="I5" i="30"/>
  <c r="H5" i="30"/>
  <c r="D55" i="30"/>
  <c r="E55" i="30"/>
  <c r="F55" i="30"/>
  <c r="C55" i="30"/>
  <c r="C57" i="29"/>
  <c r="C52" i="29"/>
  <c r="C43" i="29"/>
  <c r="G8" i="39" l="1"/>
  <c r="I8" i="39" s="1"/>
  <c r="I55" i="39" s="1"/>
  <c r="H55" i="31"/>
  <c r="C54" i="29"/>
  <c r="C81" i="29" s="1"/>
  <c r="J27" i="29"/>
  <c r="I26" i="29"/>
  <c r="I8" i="29"/>
  <c r="C35" i="29"/>
  <c r="I35" i="29" s="1"/>
  <c r="C36" i="29"/>
  <c r="J36" i="29" s="1"/>
  <c r="I9" i="29"/>
  <c r="C44" i="29"/>
  <c r="J44" i="29" s="1"/>
  <c r="C53" i="29"/>
  <c r="C80" i="29" s="1"/>
  <c r="C107" i="29" s="1"/>
  <c r="I17" i="29"/>
  <c r="C34" i="29"/>
  <c r="J34" i="29" s="1"/>
  <c r="J7" i="29"/>
  <c r="I28" i="29"/>
  <c r="I11" i="29"/>
  <c r="C38" i="29"/>
  <c r="J38" i="29" s="1"/>
  <c r="C39" i="29"/>
  <c r="I39" i="29" s="1"/>
  <c r="C41" i="29"/>
  <c r="C68" i="29" s="1"/>
  <c r="J6" i="29"/>
  <c r="I6" i="29"/>
  <c r="C33" i="29"/>
  <c r="C60" i="29" s="1"/>
  <c r="C56" i="29"/>
  <c r="I56" i="29" s="1"/>
  <c r="I19" i="29"/>
  <c r="L48" i="30"/>
  <c r="C55" i="29"/>
  <c r="J55" i="29" s="1"/>
  <c r="C42" i="29"/>
  <c r="J42" i="29" s="1"/>
  <c r="J19" i="29"/>
  <c r="I29" i="29"/>
  <c r="C31" i="29"/>
  <c r="C58" i="29" s="1"/>
  <c r="C47" i="29"/>
  <c r="J47" i="29" s="1"/>
  <c r="I15" i="29"/>
  <c r="I22" i="29"/>
  <c r="L43" i="30"/>
  <c r="I12" i="29"/>
  <c r="C50" i="29"/>
  <c r="C77" i="29" s="1"/>
  <c r="L7" i="30"/>
  <c r="I23" i="29"/>
  <c r="I21" i="29"/>
  <c r="C48" i="29"/>
  <c r="C75" i="29" s="1"/>
  <c r="J22" i="29"/>
  <c r="L41" i="30"/>
  <c r="C32" i="29"/>
  <c r="C59" i="29" s="1"/>
  <c r="I14" i="29"/>
  <c r="C45" i="29"/>
  <c r="I45" i="29" s="1"/>
  <c r="J13" i="29"/>
  <c r="L17" i="30"/>
  <c r="I13" i="29"/>
  <c r="C37" i="29"/>
  <c r="J37" i="29" s="1"/>
  <c r="J10" i="29"/>
  <c r="I24" i="29"/>
  <c r="L51" i="30"/>
  <c r="I5" i="29"/>
  <c r="I18" i="29"/>
  <c r="I20" i="29"/>
  <c r="J24" i="29"/>
  <c r="L19" i="30"/>
  <c r="L53" i="30"/>
  <c r="L39" i="30"/>
  <c r="J46" i="29"/>
  <c r="I46" i="29"/>
  <c r="J49" i="29"/>
  <c r="I49" i="29"/>
  <c r="J40" i="29"/>
  <c r="I40" i="29"/>
  <c r="J52" i="29"/>
  <c r="I52" i="29"/>
  <c r="J43" i="29"/>
  <c r="I43" i="29"/>
  <c r="J51" i="29"/>
  <c r="I51" i="29"/>
  <c r="J57" i="29"/>
  <c r="I57" i="29"/>
  <c r="L24" i="30"/>
  <c r="L29" i="30"/>
  <c r="L31" i="30"/>
  <c r="L46" i="30"/>
  <c r="L27" i="30"/>
  <c r="L12" i="30"/>
  <c r="L14" i="30"/>
  <c r="L10" i="30"/>
  <c r="L22" i="30"/>
  <c r="L36" i="30"/>
  <c r="L6" i="30"/>
  <c r="L42" i="30"/>
  <c r="L40" i="30"/>
  <c r="L18" i="30"/>
  <c r="L16" i="30"/>
  <c r="L44" i="30"/>
  <c r="L20" i="30"/>
  <c r="I55" i="30"/>
  <c r="L47" i="30"/>
  <c r="L25" i="30"/>
  <c r="K55" i="30"/>
  <c r="L38" i="30"/>
  <c r="L33" i="30"/>
  <c r="L13" i="30"/>
  <c r="L11" i="30"/>
  <c r="L9" i="30"/>
  <c r="L49" i="30"/>
  <c r="L23" i="30"/>
  <c r="L15" i="30"/>
  <c r="L37" i="30"/>
  <c r="L35" i="30"/>
  <c r="L50" i="30"/>
  <c r="L26" i="30"/>
  <c r="M26" i="30" s="1"/>
  <c r="L54" i="30"/>
  <c r="L52" i="30"/>
  <c r="L34" i="30"/>
  <c r="L30" i="30"/>
  <c r="L28" i="30"/>
  <c r="L32" i="30"/>
  <c r="L8" i="30"/>
  <c r="L45" i="30"/>
  <c r="L21" i="30"/>
  <c r="C76" i="29"/>
  <c r="C67" i="29"/>
  <c r="C78" i="29"/>
  <c r="C79" i="29"/>
  <c r="C70" i="29"/>
  <c r="C73" i="29"/>
  <c r="C84" i="29"/>
  <c r="J55" i="30"/>
  <c r="H55" i="30"/>
  <c r="L5" i="30"/>
  <c r="H4" i="29"/>
  <c r="I4" i="29" s="1"/>
  <c r="G1354" i="29"/>
  <c r="D1354" i="29"/>
  <c r="E1354" i="29"/>
  <c r="F1354" i="29"/>
  <c r="G55" i="39" l="1"/>
  <c r="I54" i="29"/>
  <c r="J54" i="29"/>
  <c r="C62" i="29"/>
  <c r="C89" i="29" s="1"/>
  <c r="J35" i="29"/>
  <c r="C63" i="29"/>
  <c r="J63" i="29" s="1"/>
  <c r="I44" i="29"/>
  <c r="C71" i="29"/>
  <c r="C98" i="29" s="1"/>
  <c r="I34" i="29"/>
  <c r="D5" i="39"/>
  <c r="I36" i="29"/>
  <c r="M12" i="30"/>
  <c r="C12" i="39" s="1"/>
  <c r="M14" i="30"/>
  <c r="C14" i="39" s="1"/>
  <c r="M17" i="30"/>
  <c r="C17" i="39" s="1"/>
  <c r="M47" i="30"/>
  <c r="C47" i="39" s="1"/>
  <c r="M43" i="30"/>
  <c r="C43" i="39" s="1"/>
  <c r="M45" i="30"/>
  <c r="C45" i="39" s="1"/>
  <c r="M23" i="30"/>
  <c r="C23" i="39" s="1"/>
  <c r="M24" i="30"/>
  <c r="C24" i="39" s="1"/>
  <c r="M27" i="30"/>
  <c r="C27" i="39" s="1"/>
  <c r="M46" i="30"/>
  <c r="C46" i="39" s="1"/>
  <c r="M31" i="30"/>
  <c r="C31" i="39" s="1"/>
  <c r="M29" i="30"/>
  <c r="C29" i="39" s="1"/>
  <c r="M42" i="30"/>
  <c r="C42" i="39" s="1"/>
  <c r="M35" i="30"/>
  <c r="C35" i="39" s="1"/>
  <c r="M37" i="30"/>
  <c r="C37" i="39" s="1"/>
  <c r="M7" i="30"/>
  <c r="C7" i="39" s="1"/>
  <c r="M39" i="30"/>
  <c r="C39" i="39" s="1"/>
  <c r="M9" i="30"/>
  <c r="C9" i="39" s="1"/>
  <c r="M11" i="30"/>
  <c r="C11" i="39" s="1"/>
  <c r="M6" i="30"/>
  <c r="C6" i="39" s="1"/>
  <c r="M5" i="30"/>
  <c r="C5" i="39" s="1"/>
  <c r="M48" i="30"/>
  <c r="C48" i="39" s="1"/>
  <c r="M8" i="30"/>
  <c r="C8" i="39" s="1"/>
  <c r="M49" i="30"/>
  <c r="C49" i="39" s="1"/>
  <c r="M53" i="30"/>
  <c r="C53" i="39" s="1"/>
  <c r="M19" i="30"/>
  <c r="C19" i="39" s="1"/>
  <c r="M38" i="30"/>
  <c r="C38" i="39" s="1"/>
  <c r="M41" i="30"/>
  <c r="C41" i="39" s="1"/>
  <c r="M21" i="30"/>
  <c r="C21" i="39" s="1"/>
  <c r="M20" i="30"/>
  <c r="C20" i="39" s="1"/>
  <c r="M44" i="30"/>
  <c r="C44" i="39" s="1"/>
  <c r="M16" i="30"/>
  <c r="C16" i="39" s="1"/>
  <c r="M18" i="30"/>
  <c r="C18" i="39" s="1"/>
  <c r="M30" i="30"/>
  <c r="C30" i="39" s="1"/>
  <c r="M13" i="30"/>
  <c r="C13" i="39" s="1"/>
  <c r="M52" i="30"/>
  <c r="C52" i="39" s="1"/>
  <c r="M54" i="30"/>
  <c r="C54" i="39" s="1"/>
  <c r="C26" i="39"/>
  <c r="M22" i="30"/>
  <c r="C22" i="39" s="1"/>
  <c r="M15" i="30"/>
  <c r="C15" i="39" s="1"/>
  <c r="M32" i="30"/>
  <c r="C32" i="39" s="1"/>
  <c r="M28" i="30"/>
  <c r="C28" i="39" s="1"/>
  <c r="M40" i="30"/>
  <c r="C40" i="39" s="1"/>
  <c r="M34" i="30"/>
  <c r="C34" i="39" s="1"/>
  <c r="M33" i="30"/>
  <c r="C33" i="39" s="1"/>
  <c r="M36" i="30"/>
  <c r="C36" i="39" s="1"/>
  <c r="M50" i="30"/>
  <c r="C50" i="39" s="1"/>
  <c r="M25" i="30"/>
  <c r="C25" i="39" s="1"/>
  <c r="M10" i="30"/>
  <c r="C10" i="39" s="1"/>
  <c r="M51" i="30"/>
  <c r="C51" i="39" s="1"/>
  <c r="C61" i="29"/>
  <c r="C88" i="29" s="1"/>
  <c r="I38" i="29"/>
  <c r="C65" i="29"/>
  <c r="J65" i="29" s="1"/>
  <c r="I53" i="29"/>
  <c r="J53" i="29"/>
  <c r="C66" i="29"/>
  <c r="C93" i="29" s="1"/>
  <c r="I32" i="29"/>
  <c r="J45" i="29"/>
  <c r="I41" i="29"/>
  <c r="I33" i="29"/>
  <c r="J41" i="29"/>
  <c r="J33" i="29"/>
  <c r="J39" i="29"/>
  <c r="C83" i="29"/>
  <c r="J83" i="29" s="1"/>
  <c r="C82" i="29"/>
  <c r="J82" i="29" s="1"/>
  <c r="J56" i="29"/>
  <c r="J32" i="29"/>
  <c r="I42" i="29"/>
  <c r="C69" i="29"/>
  <c r="I69" i="29" s="1"/>
  <c r="I31" i="29"/>
  <c r="J31" i="29"/>
  <c r="C72" i="29"/>
  <c r="C99" i="29" s="1"/>
  <c r="I47" i="29"/>
  <c r="I55" i="29"/>
  <c r="C74" i="29"/>
  <c r="J74" i="29" s="1"/>
  <c r="I37" i="29"/>
  <c r="I50" i="29"/>
  <c r="I48" i="29"/>
  <c r="J50" i="29"/>
  <c r="J48" i="29"/>
  <c r="C64" i="29"/>
  <c r="J64" i="29" s="1"/>
  <c r="C97" i="29"/>
  <c r="C124" i="29" s="1"/>
  <c r="J70" i="29"/>
  <c r="I70" i="29"/>
  <c r="J68" i="29"/>
  <c r="I68" i="29"/>
  <c r="J107" i="29"/>
  <c r="I107" i="29"/>
  <c r="J77" i="29"/>
  <c r="I77" i="29"/>
  <c r="I80" i="29"/>
  <c r="J80" i="29"/>
  <c r="C105" i="29"/>
  <c r="C132" i="29" s="1"/>
  <c r="J78" i="29"/>
  <c r="I78" i="29"/>
  <c r="J84" i="29"/>
  <c r="I84" i="29"/>
  <c r="J67" i="29"/>
  <c r="I67" i="29"/>
  <c r="J59" i="29"/>
  <c r="I59" i="29"/>
  <c r="C95" i="29"/>
  <c r="J73" i="29"/>
  <c r="I73" i="29"/>
  <c r="J79" i="29"/>
  <c r="I79" i="29"/>
  <c r="J58" i="29"/>
  <c r="I58" i="29"/>
  <c r="J75" i="29"/>
  <c r="I75" i="29"/>
  <c r="C104" i="29"/>
  <c r="J76" i="29"/>
  <c r="I76" i="29"/>
  <c r="J60" i="29"/>
  <c r="I60" i="29"/>
  <c r="J81" i="29"/>
  <c r="I81" i="29"/>
  <c r="L55" i="30"/>
  <c r="C102" i="29"/>
  <c r="C106" i="29"/>
  <c r="C108" i="29"/>
  <c r="C100" i="29"/>
  <c r="C103" i="29"/>
  <c r="C87" i="29"/>
  <c r="C111" i="29"/>
  <c r="C134" i="29"/>
  <c r="C94" i="29"/>
  <c r="C86" i="29"/>
  <c r="C85" i="29"/>
  <c r="H1354" i="29"/>
  <c r="B8" i="57" s="1"/>
  <c r="C9" i="57" s="1"/>
  <c r="I71" i="29" l="1"/>
  <c r="I63" i="29"/>
  <c r="I62" i="29"/>
  <c r="J71" i="29"/>
  <c r="J62" i="29"/>
  <c r="C90" i="29"/>
  <c r="I90" i="29" s="1"/>
  <c r="C92" i="29"/>
  <c r="C119" i="29" s="1"/>
  <c r="I61" i="29"/>
  <c r="J61" i="29"/>
  <c r="D6" i="39"/>
  <c r="E6" i="39" s="1"/>
  <c r="K6" i="39" s="1"/>
  <c r="M6" i="39" s="1"/>
  <c r="E5" i="39"/>
  <c r="K5" i="39" s="1"/>
  <c r="C55" i="39"/>
  <c r="M55" i="30"/>
  <c r="I65" i="29"/>
  <c r="J66" i="29"/>
  <c r="I66" i="29"/>
  <c r="I72" i="29"/>
  <c r="I83" i="29"/>
  <c r="C110" i="29"/>
  <c r="J110" i="29" s="1"/>
  <c r="C109" i="29"/>
  <c r="C136" i="29" s="1"/>
  <c r="C96" i="29"/>
  <c r="C123" i="29" s="1"/>
  <c r="C101" i="29"/>
  <c r="C128" i="29" s="1"/>
  <c r="J72" i="29"/>
  <c r="J69" i="29"/>
  <c r="I82" i="29"/>
  <c r="C91" i="29"/>
  <c r="C118" i="29" s="1"/>
  <c r="I64" i="29"/>
  <c r="I74" i="29"/>
  <c r="J103" i="29"/>
  <c r="I103" i="29"/>
  <c r="J93" i="29"/>
  <c r="I93" i="29"/>
  <c r="J111" i="29"/>
  <c r="I111" i="29"/>
  <c r="J104" i="29"/>
  <c r="I104" i="29"/>
  <c r="J102" i="29"/>
  <c r="I102" i="29"/>
  <c r="C131" i="29"/>
  <c r="C158" i="29" s="1"/>
  <c r="J99" i="29"/>
  <c r="I99" i="29"/>
  <c r="J106" i="29"/>
  <c r="I106" i="29"/>
  <c r="J124" i="29"/>
  <c r="I124" i="29"/>
  <c r="J132" i="29"/>
  <c r="I132" i="29"/>
  <c r="I95" i="29"/>
  <c r="J95" i="29"/>
  <c r="C122" i="29"/>
  <c r="C149" i="29" s="1"/>
  <c r="J87" i="29"/>
  <c r="I87" i="29"/>
  <c r="J89" i="29"/>
  <c r="I89" i="29"/>
  <c r="J88" i="29"/>
  <c r="I88" i="29"/>
  <c r="J85" i="29"/>
  <c r="I85" i="29"/>
  <c r="I86" i="29"/>
  <c r="J86" i="29"/>
  <c r="J108" i="29"/>
  <c r="I108" i="29"/>
  <c r="J105" i="29"/>
  <c r="I105" i="29"/>
  <c r="J134" i="29"/>
  <c r="I134" i="29"/>
  <c r="J98" i="29"/>
  <c r="I98" i="29"/>
  <c r="I100" i="29"/>
  <c r="J100" i="29"/>
  <c r="J94" i="29"/>
  <c r="I94" i="29"/>
  <c r="J97" i="29"/>
  <c r="I97" i="29"/>
  <c r="C121" i="29"/>
  <c r="C133" i="29"/>
  <c r="C161" i="29"/>
  <c r="C135" i="29"/>
  <c r="C151" i="29"/>
  <c r="C130" i="29"/>
  <c r="C113" i="29"/>
  <c r="C116" i="29"/>
  <c r="C138" i="29"/>
  <c r="C126" i="29"/>
  <c r="C120" i="29"/>
  <c r="C127" i="29"/>
  <c r="C115" i="29"/>
  <c r="C114" i="29"/>
  <c r="C129" i="29"/>
  <c r="C112" i="29"/>
  <c r="C125" i="29"/>
  <c r="C159" i="29"/>
  <c r="C10" i="28" l="1"/>
  <c r="M5" i="39"/>
  <c r="N5" i="39" s="1"/>
  <c r="N6" i="39"/>
  <c r="D7" i="39"/>
  <c r="E7" i="39" s="1"/>
  <c r="K7" i="39" s="1"/>
  <c r="M7" i="39" s="1"/>
  <c r="C117" i="29"/>
  <c r="C144" i="29" s="1"/>
  <c r="J90" i="29"/>
  <c r="J92" i="29"/>
  <c r="I92" i="29"/>
  <c r="I109" i="29"/>
  <c r="J109" i="29"/>
  <c r="C137" i="29"/>
  <c r="C164" i="29" s="1"/>
  <c r="I101" i="29"/>
  <c r="I110" i="29"/>
  <c r="J101" i="29"/>
  <c r="I96" i="29"/>
  <c r="J96" i="29"/>
  <c r="I91" i="29"/>
  <c r="J91" i="29"/>
  <c r="J136" i="29"/>
  <c r="I136" i="29"/>
  <c r="J113" i="29"/>
  <c r="I113" i="29"/>
  <c r="J119" i="29"/>
  <c r="I119" i="29"/>
  <c r="C146" i="29"/>
  <c r="J127" i="29"/>
  <c r="I127" i="29"/>
  <c r="J123" i="29"/>
  <c r="I123" i="29"/>
  <c r="J130" i="29"/>
  <c r="I130" i="29"/>
  <c r="J151" i="29"/>
  <c r="I151" i="29"/>
  <c r="J115" i="29"/>
  <c r="I115" i="29"/>
  <c r="J114" i="29"/>
  <c r="I114" i="29"/>
  <c r="J135" i="29"/>
  <c r="I135" i="29"/>
  <c r="J120" i="29"/>
  <c r="I120" i="29"/>
  <c r="J159" i="29"/>
  <c r="I159" i="29"/>
  <c r="J122" i="29"/>
  <c r="I122" i="29"/>
  <c r="I128" i="29"/>
  <c r="J128" i="29"/>
  <c r="J131" i="29"/>
  <c r="I131" i="29"/>
  <c r="J161" i="29"/>
  <c r="I161" i="29"/>
  <c r="J149" i="29"/>
  <c r="I149" i="29"/>
  <c r="J112" i="29"/>
  <c r="I112" i="29"/>
  <c r="J158" i="29"/>
  <c r="I158" i="29"/>
  <c r="J133" i="29"/>
  <c r="I133" i="29"/>
  <c r="J126" i="29"/>
  <c r="I126" i="29"/>
  <c r="J138" i="29"/>
  <c r="I138" i="29"/>
  <c r="J121" i="29"/>
  <c r="I121" i="29"/>
  <c r="J125" i="29"/>
  <c r="I125" i="29"/>
  <c r="J118" i="29"/>
  <c r="I118" i="29"/>
  <c r="J129" i="29"/>
  <c r="I129" i="29"/>
  <c r="J116" i="29"/>
  <c r="I116" i="29"/>
  <c r="C140" i="29"/>
  <c r="C188" i="29"/>
  <c r="C142" i="29"/>
  <c r="C165" i="29"/>
  <c r="C157" i="29"/>
  <c r="C154" i="29"/>
  <c r="C145" i="29"/>
  <c r="C160" i="29"/>
  <c r="C163" i="29"/>
  <c r="C176" i="29"/>
  <c r="C155" i="29"/>
  <c r="C147" i="29"/>
  <c r="C185" i="29"/>
  <c r="C178" i="29"/>
  <c r="C150" i="29"/>
  <c r="C162" i="29"/>
  <c r="C156" i="29"/>
  <c r="C141" i="29"/>
  <c r="C153" i="29"/>
  <c r="C143" i="29"/>
  <c r="C148" i="29"/>
  <c r="C139" i="29"/>
  <c r="C152" i="29"/>
  <c r="C186" i="29"/>
  <c r="N7" i="39" l="1"/>
  <c r="J117" i="29"/>
  <c r="I117" i="29"/>
  <c r="D8" i="39"/>
  <c r="E8" i="39" s="1"/>
  <c r="K8" i="39" s="1"/>
  <c r="M8" i="39" s="1"/>
  <c r="I137" i="29"/>
  <c r="J137" i="29"/>
  <c r="J140" i="29"/>
  <c r="I140" i="29"/>
  <c r="J145" i="29"/>
  <c r="I145" i="29"/>
  <c r="J139" i="29"/>
  <c r="I139" i="29"/>
  <c r="J148" i="29"/>
  <c r="I148" i="29"/>
  <c r="J163" i="29"/>
  <c r="I163" i="29"/>
  <c r="J160" i="29"/>
  <c r="I160" i="29"/>
  <c r="I141" i="29"/>
  <c r="J141" i="29"/>
  <c r="J153" i="29"/>
  <c r="I153" i="29"/>
  <c r="J162" i="29"/>
  <c r="I162" i="29"/>
  <c r="J155" i="29"/>
  <c r="I155" i="29"/>
  <c r="J176" i="29"/>
  <c r="I176" i="29"/>
  <c r="J143" i="29"/>
  <c r="I143" i="29"/>
  <c r="J156" i="29"/>
  <c r="I156" i="29"/>
  <c r="J154" i="29"/>
  <c r="I154" i="29"/>
  <c r="J146" i="29"/>
  <c r="I146" i="29"/>
  <c r="C173" i="29"/>
  <c r="J157" i="29"/>
  <c r="I157" i="29"/>
  <c r="J144" i="29"/>
  <c r="I144" i="29"/>
  <c r="J165" i="29"/>
  <c r="I165" i="29"/>
  <c r="J150" i="29"/>
  <c r="I150" i="29"/>
  <c r="J142" i="29"/>
  <c r="I142" i="29"/>
  <c r="I186" i="29"/>
  <c r="J186" i="29"/>
  <c r="J178" i="29"/>
  <c r="I178" i="29"/>
  <c r="J188" i="29"/>
  <c r="I188" i="29"/>
  <c r="C167" i="29"/>
  <c r="C194" i="29" s="1"/>
  <c r="J185" i="29"/>
  <c r="I185" i="29"/>
  <c r="J164" i="29"/>
  <c r="I164" i="29"/>
  <c r="J152" i="29"/>
  <c r="I152" i="29"/>
  <c r="J147" i="29"/>
  <c r="I147" i="29"/>
  <c r="C191" i="29"/>
  <c r="C218" i="29" s="1"/>
  <c r="C174" i="29"/>
  <c r="C192" i="29"/>
  <c r="C212" i="29"/>
  <c r="C171" i="29"/>
  <c r="C187" i="29"/>
  <c r="C189" i="29"/>
  <c r="C190" i="29"/>
  <c r="C168" i="29"/>
  <c r="C182" i="29"/>
  <c r="C172" i="29"/>
  <c r="C177" i="29"/>
  <c r="C170" i="29"/>
  <c r="C169" i="29"/>
  <c r="C184" i="29"/>
  <c r="C175" i="29"/>
  <c r="C183" i="29"/>
  <c r="C205" i="29"/>
  <c r="C180" i="29"/>
  <c r="C203" i="29"/>
  <c r="C181" i="29"/>
  <c r="C215" i="29"/>
  <c r="C166" i="29"/>
  <c r="C179" i="29"/>
  <c r="C213" i="29"/>
  <c r="D9" i="39" l="1"/>
  <c r="E9" i="39" s="1"/>
  <c r="K9" i="39" s="1"/>
  <c r="M9" i="39" s="1"/>
  <c r="N9" i="39" s="1"/>
  <c r="N8" i="39"/>
  <c r="D10" i="39"/>
  <c r="J194" i="29"/>
  <c r="I194" i="29"/>
  <c r="J192" i="29"/>
  <c r="I192" i="29"/>
  <c r="J177" i="29"/>
  <c r="I177" i="29"/>
  <c r="J213" i="29"/>
  <c r="I213" i="29"/>
  <c r="J169" i="29"/>
  <c r="I169" i="29"/>
  <c r="J218" i="29"/>
  <c r="I218" i="29"/>
  <c r="J179" i="29"/>
  <c r="I179" i="29"/>
  <c r="J184" i="29"/>
  <c r="I184" i="29"/>
  <c r="J167" i="29"/>
  <c r="I167" i="29"/>
  <c r="J174" i="29"/>
  <c r="I174" i="29"/>
  <c r="J170" i="29"/>
  <c r="I170" i="29"/>
  <c r="J191" i="29"/>
  <c r="I191" i="29"/>
  <c r="J166" i="29"/>
  <c r="I166" i="29"/>
  <c r="J172" i="29"/>
  <c r="I172" i="29"/>
  <c r="J215" i="29"/>
  <c r="I215" i="29"/>
  <c r="J182" i="29"/>
  <c r="I182" i="29"/>
  <c r="J173" i="29"/>
  <c r="I173" i="29"/>
  <c r="C200" i="29"/>
  <c r="J181" i="29"/>
  <c r="I181" i="29"/>
  <c r="J168" i="29"/>
  <c r="I168" i="29"/>
  <c r="I203" i="29"/>
  <c r="J203" i="29"/>
  <c r="J190" i="29"/>
  <c r="I190" i="29"/>
  <c r="J180" i="29"/>
  <c r="I180" i="29"/>
  <c r="I189" i="29"/>
  <c r="J189" i="29"/>
  <c r="J205" i="29"/>
  <c r="I205" i="29"/>
  <c r="J187" i="29"/>
  <c r="I187" i="29"/>
  <c r="J183" i="29"/>
  <c r="I183" i="29"/>
  <c r="J171" i="29"/>
  <c r="I171" i="29"/>
  <c r="J175" i="29"/>
  <c r="I175" i="29"/>
  <c r="J212" i="29"/>
  <c r="I212" i="29"/>
  <c r="C197" i="29"/>
  <c r="C198" i="29"/>
  <c r="C202" i="29"/>
  <c r="C204" i="29"/>
  <c r="C195" i="29"/>
  <c r="C230" i="29"/>
  <c r="C217" i="29"/>
  <c r="C239" i="29"/>
  <c r="C208" i="29"/>
  <c r="C199" i="29"/>
  <c r="C207" i="29"/>
  <c r="C211" i="29"/>
  <c r="C216" i="29"/>
  <c r="C219" i="29"/>
  <c r="C210" i="29"/>
  <c r="C242" i="29"/>
  <c r="C196" i="29"/>
  <c r="C214" i="29"/>
  <c r="C232" i="29"/>
  <c r="C209" i="29"/>
  <c r="C201" i="29"/>
  <c r="C193" i="29"/>
  <c r="C206" i="29"/>
  <c r="C221" i="29"/>
  <c r="C245" i="29"/>
  <c r="C240" i="29"/>
  <c r="D11" i="39" l="1"/>
  <c r="E11" i="39" s="1"/>
  <c r="K11" i="39" s="1"/>
  <c r="M11" i="39" s="1"/>
  <c r="E10" i="39"/>
  <c r="J199" i="29"/>
  <c r="I199" i="29"/>
  <c r="J206" i="29"/>
  <c r="I206" i="29"/>
  <c r="J201" i="29"/>
  <c r="I201" i="29"/>
  <c r="J239" i="29"/>
  <c r="I239" i="29"/>
  <c r="J221" i="29"/>
  <c r="I221" i="29"/>
  <c r="J211" i="29"/>
  <c r="I211" i="29"/>
  <c r="J207" i="29"/>
  <c r="I207" i="29"/>
  <c r="J200" i="29"/>
  <c r="I200" i="29"/>
  <c r="C227" i="29"/>
  <c r="J193" i="29"/>
  <c r="I193" i="29"/>
  <c r="J208" i="29"/>
  <c r="I208" i="29"/>
  <c r="J209" i="29"/>
  <c r="I209" i="29"/>
  <c r="J232" i="29"/>
  <c r="I232" i="29"/>
  <c r="J217" i="29"/>
  <c r="I217" i="29"/>
  <c r="J214" i="29"/>
  <c r="I214" i="29"/>
  <c r="J230" i="29"/>
  <c r="I230" i="29"/>
  <c r="J196" i="29"/>
  <c r="I196" i="29"/>
  <c r="J195" i="29"/>
  <c r="I195" i="29"/>
  <c r="J242" i="29"/>
  <c r="I242" i="29"/>
  <c r="J204" i="29"/>
  <c r="I204" i="29"/>
  <c r="J210" i="29"/>
  <c r="I210" i="29"/>
  <c r="J202" i="29"/>
  <c r="I202" i="29"/>
  <c r="J240" i="29"/>
  <c r="I240" i="29"/>
  <c r="J219" i="29"/>
  <c r="I219" i="29"/>
  <c r="J198" i="29"/>
  <c r="I198" i="29"/>
  <c r="J245" i="29"/>
  <c r="I245" i="29"/>
  <c r="J216" i="29"/>
  <c r="I216" i="29"/>
  <c r="J197" i="29"/>
  <c r="I197" i="29"/>
  <c r="C231" i="29"/>
  <c r="C236" i="29"/>
  <c r="C238" i="29"/>
  <c r="C266" i="29"/>
  <c r="C259" i="29"/>
  <c r="C237" i="29"/>
  <c r="C234" i="29"/>
  <c r="C244" i="29"/>
  <c r="C229" i="29"/>
  <c r="C241" i="29"/>
  <c r="C226" i="29"/>
  <c r="C246" i="29"/>
  <c r="C257" i="29"/>
  <c r="C225" i="29"/>
  <c r="C228" i="29"/>
  <c r="C223" i="29"/>
  <c r="C243" i="29"/>
  <c r="C222" i="29"/>
  <c r="C269" i="29"/>
  <c r="C235" i="29"/>
  <c r="C224" i="29"/>
  <c r="C220" i="29"/>
  <c r="C233" i="29"/>
  <c r="C272" i="29"/>
  <c r="C248" i="29"/>
  <c r="C267" i="29"/>
  <c r="N11" i="39" l="1"/>
  <c r="D12" i="39"/>
  <c r="E12" i="39" s="1"/>
  <c r="K12" i="39" s="1"/>
  <c r="M12" i="39" s="1"/>
  <c r="K10" i="39"/>
  <c r="J223" i="29"/>
  <c r="I223" i="29"/>
  <c r="J266" i="29"/>
  <c r="I266" i="29"/>
  <c r="J228" i="29"/>
  <c r="I228" i="29"/>
  <c r="J238" i="29"/>
  <c r="I238" i="29"/>
  <c r="J267" i="29"/>
  <c r="I267" i="29"/>
  <c r="J225" i="29"/>
  <c r="I225" i="29"/>
  <c r="J236" i="29"/>
  <c r="I236" i="29"/>
  <c r="J248" i="29"/>
  <c r="I248" i="29"/>
  <c r="I257" i="29"/>
  <c r="J257" i="29"/>
  <c r="J231" i="29"/>
  <c r="I231" i="29"/>
  <c r="J226" i="29"/>
  <c r="I226" i="29"/>
  <c r="J241" i="29"/>
  <c r="I241" i="29"/>
  <c r="I224" i="29"/>
  <c r="J224" i="29"/>
  <c r="J229" i="29"/>
  <c r="I229" i="29"/>
  <c r="J227" i="29"/>
  <c r="I227" i="29"/>
  <c r="C254" i="29"/>
  <c r="J235" i="29"/>
  <c r="I235" i="29"/>
  <c r="J244" i="29"/>
  <c r="I244" i="29"/>
  <c r="J269" i="29"/>
  <c r="I269" i="29"/>
  <c r="J234" i="29"/>
  <c r="I234" i="29"/>
  <c r="J272" i="29"/>
  <c r="I272" i="29"/>
  <c r="J233" i="29"/>
  <c r="I233" i="29"/>
  <c r="J220" i="29"/>
  <c r="I220" i="29"/>
  <c r="J222" i="29"/>
  <c r="I222" i="29"/>
  <c r="J237" i="29"/>
  <c r="I237" i="29"/>
  <c r="J246" i="29"/>
  <c r="I246" i="29"/>
  <c r="J243" i="29"/>
  <c r="I243" i="29"/>
  <c r="J259" i="29"/>
  <c r="I259" i="29"/>
  <c r="C273" i="29"/>
  <c r="C271" i="29"/>
  <c r="C293" i="29"/>
  <c r="C250" i="29"/>
  <c r="C253" i="29"/>
  <c r="C262" i="29"/>
  <c r="C296" i="29"/>
  <c r="C255" i="29"/>
  <c r="C261" i="29"/>
  <c r="C265" i="29"/>
  <c r="C249" i="29"/>
  <c r="C268" i="29"/>
  <c r="C264" i="29"/>
  <c r="C252" i="29"/>
  <c r="C263" i="29"/>
  <c r="C270" i="29"/>
  <c r="C286" i="29"/>
  <c r="C258" i="29"/>
  <c r="C251" i="29"/>
  <c r="C284" i="29"/>
  <c r="C256" i="29"/>
  <c r="C247" i="29"/>
  <c r="C260" i="29"/>
  <c r="C275" i="29"/>
  <c r="C299" i="29"/>
  <c r="C294" i="29"/>
  <c r="M10" i="39" l="1"/>
  <c r="N10" i="39" s="1"/>
  <c r="N12" i="39"/>
  <c r="D13" i="39"/>
  <c r="E13" i="39" s="1"/>
  <c r="K13" i="39" s="1"/>
  <c r="M13" i="39" s="1"/>
  <c r="J293" i="29"/>
  <c r="I293" i="29"/>
  <c r="J250" i="29"/>
  <c r="I250" i="29"/>
  <c r="J270" i="29"/>
  <c r="I270" i="29"/>
  <c r="J273" i="29"/>
  <c r="I273" i="29"/>
  <c r="J263" i="29"/>
  <c r="I263" i="29"/>
  <c r="J260" i="29"/>
  <c r="I260" i="29"/>
  <c r="I299" i="29"/>
  <c r="J299" i="29"/>
  <c r="J275" i="29"/>
  <c r="I275" i="29"/>
  <c r="J264" i="29"/>
  <c r="I264" i="29"/>
  <c r="J268" i="29"/>
  <c r="I268" i="29"/>
  <c r="J265" i="29"/>
  <c r="I265" i="29"/>
  <c r="J255" i="29"/>
  <c r="I255" i="29"/>
  <c r="J252" i="29"/>
  <c r="I252" i="29"/>
  <c r="I249" i="29"/>
  <c r="J249" i="29"/>
  <c r="J247" i="29"/>
  <c r="I247" i="29"/>
  <c r="J294" i="29"/>
  <c r="I294" i="29"/>
  <c r="J261" i="29"/>
  <c r="I261" i="29"/>
  <c r="J251" i="29"/>
  <c r="I251" i="29"/>
  <c r="J258" i="29"/>
  <c r="I258" i="29"/>
  <c r="J262" i="29"/>
  <c r="I262" i="29"/>
  <c r="J271" i="29"/>
  <c r="I271" i="29"/>
  <c r="J254" i="29"/>
  <c r="I254" i="29"/>
  <c r="C281" i="29"/>
  <c r="J256" i="29"/>
  <c r="I256" i="29"/>
  <c r="J284" i="29"/>
  <c r="I284" i="29"/>
  <c r="J296" i="29"/>
  <c r="I296" i="29"/>
  <c r="J286" i="29"/>
  <c r="I286" i="29"/>
  <c r="J253" i="29"/>
  <c r="I253" i="29"/>
  <c r="C311" i="29"/>
  <c r="C282" i="29"/>
  <c r="C278" i="29"/>
  <c r="C290" i="29"/>
  <c r="C276" i="29"/>
  <c r="C323" i="29"/>
  <c r="C320" i="29"/>
  <c r="C285" i="29"/>
  <c r="C279" i="29"/>
  <c r="C289" i="29"/>
  <c r="C277" i="29"/>
  <c r="C292" i="29"/>
  <c r="C298" i="29"/>
  <c r="C295" i="29"/>
  <c r="C313" i="29"/>
  <c r="C291" i="29"/>
  <c r="C288" i="29"/>
  <c r="C280" i="29"/>
  <c r="C297" i="29"/>
  <c r="C283" i="29"/>
  <c r="C300" i="29"/>
  <c r="C274" i="29"/>
  <c r="C287" i="29"/>
  <c r="C326" i="29"/>
  <c r="C302" i="29"/>
  <c r="C321" i="29"/>
  <c r="N13" i="39" l="1"/>
  <c r="D14" i="39"/>
  <c r="E14" i="39" s="1"/>
  <c r="K14" i="39" s="1"/>
  <c r="M14" i="39" s="1"/>
  <c r="J291" i="29"/>
  <c r="I291" i="29"/>
  <c r="J321" i="29"/>
  <c r="I321" i="29"/>
  <c r="J290" i="29"/>
  <c r="I290" i="29"/>
  <c r="J298" i="29"/>
  <c r="I298" i="29"/>
  <c r="J281" i="29"/>
  <c r="I281" i="29"/>
  <c r="C308" i="29"/>
  <c r="J278" i="29"/>
  <c r="I278" i="29"/>
  <c r="I311" i="29"/>
  <c r="J311" i="29"/>
  <c r="J292" i="29"/>
  <c r="I292" i="29"/>
  <c r="J302" i="29"/>
  <c r="I302" i="29"/>
  <c r="J326" i="29"/>
  <c r="I326" i="29"/>
  <c r="J287" i="29"/>
  <c r="I287" i="29"/>
  <c r="J313" i="29"/>
  <c r="I313" i="29"/>
  <c r="J274" i="29"/>
  <c r="I274" i="29"/>
  <c r="J285" i="29"/>
  <c r="I285" i="29"/>
  <c r="J282" i="29"/>
  <c r="I282" i="29"/>
  <c r="J279" i="29"/>
  <c r="I279" i="29"/>
  <c r="J283" i="29"/>
  <c r="I283" i="29"/>
  <c r="J297" i="29"/>
  <c r="I297" i="29"/>
  <c r="J323" i="29"/>
  <c r="I323" i="29"/>
  <c r="J295" i="29"/>
  <c r="I295" i="29"/>
  <c r="I277" i="29"/>
  <c r="J277" i="29"/>
  <c r="J289" i="29"/>
  <c r="I289" i="29"/>
  <c r="J300" i="29"/>
  <c r="I300" i="29"/>
  <c r="J320" i="29"/>
  <c r="I320" i="29"/>
  <c r="J280" i="29"/>
  <c r="I280" i="29"/>
  <c r="J288" i="29"/>
  <c r="I288" i="29"/>
  <c r="J276" i="29"/>
  <c r="I276" i="29"/>
  <c r="C319" i="29"/>
  <c r="C324" i="29"/>
  <c r="C340" i="29"/>
  <c r="C304" i="29"/>
  <c r="C347" i="29"/>
  <c r="C305" i="29"/>
  <c r="C316" i="29"/>
  <c r="C350" i="29"/>
  <c r="C317" i="29"/>
  <c r="C307" i="29"/>
  <c r="C322" i="29"/>
  <c r="C309" i="29"/>
  <c r="C318" i="29"/>
  <c r="C327" i="29"/>
  <c r="C312" i="29"/>
  <c r="C315" i="29"/>
  <c r="C303" i="29"/>
  <c r="C338" i="29"/>
  <c r="C310" i="29"/>
  <c r="C325" i="29"/>
  <c r="C306" i="29"/>
  <c r="C301" i="29"/>
  <c r="C314" i="29"/>
  <c r="C329" i="29"/>
  <c r="C353" i="29"/>
  <c r="C348" i="29"/>
  <c r="N14" i="39" l="1"/>
  <c r="D15" i="39"/>
  <c r="E15" i="39" s="1"/>
  <c r="K15" i="39" s="1"/>
  <c r="M15" i="39" s="1"/>
  <c r="J312" i="29"/>
  <c r="I312" i="29"/>
  <c r="J308" i="29"/>
  <c r="I308" i="29"/>
  <c r="C335" i="29"/>
  <c r="J304" i="29"/>
  <c r="I304" i="29"/>
  <c r="J315" i="29"/>
  <c r="I315" i="29"/>
  <c r="J318" i="29"/>
  <c r="I318" i="29"/>
  <c r="J348" i="29"/>
  <c r="I348" i="29"/>
  <c r="J307" i="29"/>
  <c r="I307" i="29"/>
  <c r="J319" i="29"/>
  <c r="I319" i="29"/>
  <c r="J309" i="29"/>
  <c r="I309" i="29"/>
  <c r="J314" i="29"/>
  <c r="I314" i="29"/>
  <c r="J340" i="29"/>
  <c r="I340" i="29"/>
  <c r="J327" i="29"/>
  <c r="I327" i="29"/>
  <c r="J353" i="29"/>
  <c r="I353" i="29"/>
  <c r="J329" i="29"/>
  <c r="I329" i="29"/>
  <c r="J301" i="29"/>
  <c r="I301" i="29"/>
  <c r="J316" i="29"/>
  <c r="I316" i="29"/>
  <c r="J324" i="29"/>
  <c r="I324" i="29"/>
  <c r="J322" i="29"/>
  <c r="I322" i="29"/>
  <c r="I317" i="29"/>
  <c r="J317" i="29"/>
  <c r="J325" i="29"/>
  <c r="I325" i="29"/>
  <c r="J338" i="29"/>
  <c r="I338" i="29"/>
  <c r="I305" i="29"/>
  <c r="J305" i="29"/>
  <c r="J306" i="29"/>
  <c r="I306" i="29"/>
  <c r="I350" i="29"/>
  <c r="J350" i="29"/>
  <c r="J310" i="29"/>
  <c r="I310" i="29"/>
  <c r="J303" i="29"/>
  <c r="I303" i="29"/>
  <c r="J347" i="29"/>
  <c r="I347" i="29"/>
  <c r="C352" i="29"/>
  <c r="C337" i="29"/>
  <c r="C342" i="29"/>
  <c r="C339" i="29"/>
  <c r="C349" i="29"/>
  <c r="C343" i="29"/>
  <c r="C367" i="29"/>
  <c r="C354" i="29"/>
  <c r="C336" i="29"/>
  <c r="C334" i="29"/>
  <c r="C351" i="29"/>
  <c r="C331" i="29"/>
  <c r="C365" i="29"/>
  <c r="C332" i="29"/>
  <c r="C377" i="29"/>
  <c r="C346" i="29"/>
  <c r="C330" i="29"/>
  <c r="C344" i="29"/>
  <c r="C345" i="29"/>
  <c r="C333" i="29"/>
  <c r="C374" i="29"/>
  <c r="C328" i="29"/>
  <c r="C341" i="29"/>
  <c r="C380" i="29"/>
  <c r="C356" i="29"/>
  <c r="C375" i="29"/>
  <c r="A112" i="11"/>
  <c r="A165" i="11" s="1"/>
  <c r="A113" i="11"/>
  <c r="A166" i="11" s="1"/>
  <c r="A114" i="11"/>
  <c r="A167" i="11" s="1"/>
  <c r="A115" i="11"/>
  <c r="A168" i="11" s="1"/>
  <c r="A116" i="11"/>
  <c r="A169" i="11" s="1"/>
  <c r="A117" i="11"/>
  <c r="A170" i="11" s="1"/>
  <c r="A118" i="11"/>
  <c r="A171" i="11" s="1"/>
  <c r="A119" i="11"/>
  <c r="A172" i="11" s="1"/>
  <c r="A120" i="11"/>
  <c r="A173" i="11" s="1"/>
  <c r="A121" i="11"/>
  <c r="A174" i="11" s="1"/>
  <c r="A122" i="11"/>
  <c r="A175" i="11" s="1"/>
  <c r="A123" i="11"/>
  <c r="A176" i="11" s="1"/>
  <c r="A124" i="11"/>
  <c r="A177" i="11" s="1"/>
  <c r="A125" i="11"/>
  <c r="A178" i="11" s="1"/>
  <c r="A126" i="11"/>
  <c r="A179" i="11" s="1"/>
  <c r="A127" i="11"/>
  <c r="A180" i="11" s="1"/>
  <c r="A128" i="11"/>
  <c r="A181" i="11" s="1"/>
  <c r="A129" i="11"/>
  <c r="A182" i="11" s="1"/>
  <c r="A130" i="11"/>
  <c r="A183" i="11" s="1"/>
  <c r="A131" i="11"/>
  <c r="A184" i="11" s="1"/>
  <c r="A132" i="11"/>
  <c r="A185" i="11" s="1"/>
  <c r="A133" i="11"/>
  <c r="A186" i="11" s="1"/>
  <c r="A134" i="11"/>
  <c r="A187" i="11" s="1"/>
  <c r="A135" i="11"/>
  <c r="A188" i="11" s="1"/>
  <c r="A241" i="11" s="1"/>
  <c r="A136" i="11"/>
  <c r="A189" i="11" s="1"/>
  <c r="A137" i="11"/>
  <c r="A190" i="11" s="1"/>
  <c r="A138" i="11"/>
  <c r="A191" i="11" s="1"/>
  <c r="A139" i="11"/>
  <c r="A192" i="11" s="1"/>
  <c r="A140" i="11"/>
  <c r="A193" i="11" s="1"/>
  <c r="A141" i="11"/>
  <c r="A194" i="11" s="1"/>
  <c r="A142" i="11"/>
  <c r="A195" i="11" s="1"/>
  <c r="A143" i="11"/>
  <c r="A196" i="11" s="1"/>
  <c r="A144" i="11"/>
  <c r="A197" i="11" s="1"/>
  <c r="A145" i="11"/>
  <c r="A198" i="11" s="1"/>
  <c r="A146" i="11"/>
  <c r="A199" i="11" s="1"/>
  <c r="A147" i="11"/>
  <c r="A200" i="11" s="1"/>
  <c r="A253" i="11" s="1"/>
  <c r="A148" i="11"/>
  <c r="A201" i="11" s="1"/>
  <c r="A149" i="11"/>
  <c r="A202" i="11" s="1"/>
  <c r="A150" i="11"/>
  <c r="A203" i="11" s="1"/>
  <c r="A151" i="11"/>
  <c r="A204" i="11" s="1"/>
  <c r="A152" i="11"/>
  <c r="A205" i="11" s="1"/>
  <c r="A153" i="11"/>
  <c r="A206" i="11" s="1"/>
  <c r="A154" i="11"/>
  <c r="A207" i="11" s="1"/>
  <c r="A155" i="11"/>
  <c r="A208" i="11" s="1"/>
  <c r="A156" i="11"/>
  <c r="A209" i="11" s="1"/>
  <c r="A157" i="11"/>
  <c r="A210" i="11" s="1"/>
  <c r="A158" i="11"/>
  <c r="A211" i="11" s="1"/>
  <c r="A159" i="11"/>
  <c r="A212" i="11" s="1"/>
  <c r="A160" i="11"/>
  <c r="A213" i="11" s="1"/>
  <c r="A161" i="11"/>
  <c r="A214" i="11" s="1"/>
  <c r="B162" i="11"/>
  <c r="B215" i="11" s="1"/>
  <c r="B268" i="11" s="1"/>
  <c r="B321" i="11" s="1"/>
  <c r="B161" i="11"/>
  <c r="B214" i="11" s="1"/>
  <c r="B160" i="11"/>
  <c r="B213" i="11" s="1"/>
  <c r="B159" i="11"/>
  <c r="B212" i="11" s="1"/>
  <c r="B158" i="11"/>
  <c r="B211" i="11" s="1"/>
  <c r="B157" i="11"/>
  <c r="B210" i="11" s="1"/>
  <c r="B156" i="11"/>
  <c r="B209" i="11" s="1"/>
  <c r="B155" i="11"/>
  <c r="B208" i="11" s="1"/>
  <c r="B154" i="11"/>
  <c r="B207" i="11" s="1"/>
  <c r="B153" i="11"/>
  <c r="B206" i="11" s="1"/>
  <c r="B152" i="11"/>
  <c r="B205" i="11" s="1"/>
  <c r="B151" i="11"/>
  <c r="B204" i="11" s="1"/>
  <c r="B150" i="11"/>
  <c r="B203" i="11" s="1"/>
  <c r="B149" i="11"/>
  <c r="B202" i="11" s="1"/>
  <c r="B148" i="11"/>
  <c r="B201" i="11" s="1"/>
  <c r="B147" i="11"/>
  <c r="B200" i="11" s="1"/>
  <c r="B146" i="11"/>
  <c r="B199" i="11" s="1"/>
  <c r="B145" i="11"/>
  <c r="B198" i="11" s="1"/>
  <c r="B144" i="11"/>
  <c r="B197" i="11" s="1"/>
  <c r="B143" i="11"/>
  <c r="B196" i="11" s="1"/>
  <c r="B142" i="11"/>
  <c r="B195" i="11" s="1"/>
  <c r="B141" i="11"/>
  <c r="B194" i="11" s="1"/>
  <c r="B140" i="11"/>
  <c r="B193" i="11" s="1"/>
  <c r="B139" i="11"/>
  <c r="B192" i="11" s="1"/>
  <c r="B138" i="11"/>
  <c r="B191" i="11" s="1"/>
  <c r="B137" i="11"/>
  <c r="B190" i="11" s="1"/>
  <c r="B136" i="11"/>
  <c r="B189" i="11" s="1"/>
  <c r="B135" i="11"/>
  <c r="B188" i="11" s="1"/>
  <c r="B134" i="11"/>
  <c r="B187" i="11" s="1"/>
  <c r="B133" i="11"/>
  <c r="B186" i="11" s="1"/>
  <c r="B132" i="11"/>
  <c r="B185" i="11" s="1"/>
  <c r="B131" i="11"/>
  <c r="B184" i="11" s="1"/>
  <c r="B130" i="11"/>
  <c r="B183" i="11" s="1"/>
  <c r="B129" i="11"/>
  <c r="B182" i="11" s="1"/>
  <c r="B128" i="11"/>
  <c r="B181" i="11" s="1"/>
  <c r="B127" i="11"/>
  <c r="B180" i="11" s="1"/>
  <c r="B126" i="11"/>
  <c r="B179" i="11" s="1"/>
  <c r="B125" i="11"/>
  <c r="B178" i="11" s="1"/>
  <c r="B124" i="11"/>
  <c r="B177" i="11" s="1"/>
  <c r="B123" i="11"/>
  <c r="B176" i="11" s="1"/>
  <c r="B122" i="11"/>
  <c r="B175" i="11" s="1"/>
  <c r="B121" i="11"/>
  <c r="B174" i="11" s="1"/>
  <c r="B120" i="11"/>
  <c r="B173" i="11" s="1"/>
  <c r="B119" i="11"/>
  <c r="B172" i="11" s="1"/>
  <c r="B118" i="11"/>
  <c r="B171" i="11" s="1"/>
  <c r="B117" i="11"/>
  <c r="B170" i="11" s="1"/>
  <c r="B116" i="11"/>
  <c r="B169" i="11" s="1"/>
  <c r="B115" i="11"/>
  <c r="B168" i="11" s="1"/>
  <c r="B114" i="11"/>
  <c r="B167" i="11" s="1"/>
  <c r="B113" i="11"/>
  <c r="B166" i="11" s="1"/>
  <c r="B112" i="11"/>
  <c r="B165" i="11" s="1"/>
  <c r="B109" i="11"/>
  <c r="B108" i="11"/>
  <c r="A108" i="11"/>
  <c r="B107" i="11"/>
  <c r="A107" i="11"/>
  <c r="B106" i="11"/>
  <c r="A106" i="11"/>
  <c r="B105" i="11"/>
  <c r="A105" i="11"/>
  <c r="B104" i="11"/>
  <c r="A104" i="11"/>
  <c r="B103" i="11"/>
  <c r="A103" i="11"/>
  <c r="B102" i="11"/>
  <c r="A102" i="11"/>
  <c r="B101" i="11"/>
  <c r="A101" i="11"/>
  <c r="B100" i="11"/>
  <c r="A100" i="11"/>
  <c r="B99" i="11"/>
  <c r="A99" i="11"/>
  <c r="B98" i="11"/>
  <c r="A98" i="11"/>
  <c r="B97" i="11"/>
  <c r="A97" i="11"/>
  <c r="B96" i="11"/>
  <c r="A96" i="11"/>
  <c r="B95" i="11"/>
  <c r="A95" i="11"/>
  <c r="B94" i="11"/>
  <c r="A94" i="11"/>
  <c r="B93" i="11"/>
  <c r="A93" i="11"/>
  <c r="B92" i="11"/>
  <c r="A92" i="11"/>
  <c r="B91" i="11"/>
  <c r="A91" i="11"/>
  <c r="B90" i="11"/>
  <c r="A90" i="11"/>
  <c r="B89" i="11"/>
  <c r="A89" i="11"/>
  <c r="B88" i="11"/>
  <c r="A88" i="11"/>
  <c r="B87" i="11"/>
  <c r="A87" i="11"/>
  <c r="B86" i="11"/>
  <c r="A86" i="11"/>
  <c r="B85" i="11"/>
  <c r="A85" i="11"/>
  <c r="B84" i="11"/>
  <c r="A84" i="11"/>
  <c r="B83" i="11"/>
  <c r="A83" i="11"/>
  <c r="B82" i="11"/>
  <c r="A82" i="11"/>
  <c r="B81" i="11"/>
  <c r="A81" i="11"/>
  <c r="B80" i="11"/>
  <c r="A80" i="11"/>
  <c r="B79" i="11"/>
  <c r="A79" i="11"/>
  <c r="B78" i="11"/>
  <c r="A78" i="11"/>
  <c r="B77" i="11"/>
  <c r="A77" i="11"/>
  <c r="B76" i="11"/>
  <c r="A76" i="11"/>
  <c r="B75" i="11"/>
  <c r="A75" i="11"/>
  <c r="B74" i="11"/>
  <c r="A74" i="11"/>
  <c r="B73" i="11"/>
  <c r="A73" i="11"/>
  <c r="B72" i="11"/>
  <c r="A72" i="11"/>
  <c r="B71" i="11"/>
  <c r="A71" i="11"/>
  <c r="B70" i="11"/>
  <c r="A70" i="11"/>
  <c r="B69" i="11"/>
  <c r="A69" i="11"/>
  <c r="B68" i="11"/>
  <c r="A68" i="11"/>
  <c r="B67" i="11"/>
  <c r="A67" i="11"/>
  <c r="B66" i="11"/>
  <c r="A66" i="11"/>
  <c r="B65" i="11"/>
  <c r="A65" i="11"/>
  <c r="B64" i="11"/>
  <c r="A64" i="11"/>
  <c r="B63" i="11"/>
  <c r="A63" i="11"/>
  <c r="B62" i="11"/>
  <c r="A62" i="11"/>
  <c r="B61" i="11"/>
  <c r="A61" i="11"/>
  <c r="B60" i="11"/>
  <c r="A60" i="11"/>
  <c r="B59" i="11"/>
  <c r="A59" i="11"/>
  <c r="N15" i="39" l="1"/>
  <c r="D16" i="39"/>
  <c r="E16" i="39" s="1"/>
  <c r="K16" i="39" s="1"/>
  <c r="M16" i="39" s="1"/>
  <c r="J346" i="29"/>
  <c r="I346" i="29"/>
  <c r="J339" i="29"/>
  <c r="I339" i="29"/>
  <c r="J342" i="29"/>
  <c r="I342" i="29"/>
  <c r="J377" i="29"/>
  <c r="I377" i="29"/>
  <c r="J375" i="29"/>
  <c r="I375" i="29"/>
  <c r="J332" i="29"/>
  <c r="I332" i="29"/>
  <c r="J337" i="29"/>
  <c r="I337" i="29"/>
  <c r="I356" i="29"/>
  <c r="J356" i="29"/>
  <c r="J365" i="29"/>
  <c r="I365" i="29"/>
  <c r="J352" i="29"/>
  <c r="I352" i="29"/>
  <c r="J380" i="29"/>
  <c r="I380" i="29"/>
  <c r="J331" i="29"/>
  <c r="I331" i="29"/>
  <c r="J341" i="29"/>
  <c r="I341" i="29"/>
  <c r="J351" i="29"/>
  <c r="I351" i="29"/>
  <c r="J328" i="29"/>
  <c r="I328" i="29"/>
  <c r="J334" i="29"/>
  <c r="I334" i="29"/>
  <c r="J374" i="29"/>
  <c r="I374" i="29"/>
  <c r="J336" i="29"/>
  <c r="I336" i="29"/>
  <c r="I335" i="29"/>
  <c r="J335" i="29"/>
  <c r="C362" i="29"/>
  <c r="J333" i="29"/>
  <c r="I333" i="29"/>
  <c r="J354" i="29"/>
  <c r="I354" i="29"/>
  <c r="J345" i="29"/>
  <c r="I345" i="29"/>
  <c r="J367" i="29"/>
  <c r="I367" i="29"/>
  <c r="J344" i="29"/>
  <c r="I344" i="29"/>
  <c r="J343" i="29"/>
  <c r="I343" i="29"/>
  <c r="J330" i="29"/>
  <c r="I330" i="29"/>
  <c r="J349" i="29"/>
  <c r="I349" i="29"/>
  <c r="A259" i="11"/>
  <c r="A312" i="11" s="1"/>
  <c r="H119" i="11"/>
  <c r="H120" i="11"/>
  <c r="H132" i="11"/>
  <c r="H144" i="11"/>
  <c r="H156" i="11"/>
  <c r="H154" i="11"/>
  <c r="H131" i="11"/>
  <c r="H121" i="11"/>
  <c r="H133" i="11"/>
  <c r="H145" i="11"/>
  <c r="H157" i="11"/>
  <c r="H122" i="11"/>
  <c r="H134" i="11"/>
  <c r="H146" i="11"/>
  <c r="H158" i="11"/>
  <c r="H123" i="11"/>
  <c r="H135" i="11"/>
  <c r="H147" i="11"/>
  <c r="H159" i="11"/>
  <c r="H142" i="11"/>
  <c r="H215" i="11"/>
  <c r="H124" i="11"/>
  <c r="H136" i="11"/>
  <c r="H148" i="11"/>
  <c r="H160" i="11"/>
  <c r="H113" i="11"/>
  <c r="H125" i="11"/>
  <c r="H137" i="11"/>
  <c r="H149" i="11"/>
  <c r="H161" i="11"/>
  <c r="H118" i="11"/>
  <c r="H114" i="11"/>
  <c r="H126" i="11"/>
  <c r="H138" i="11"/>
  <c r="H150" i="11"/>
  <c r="H155" i="11"/>
  <c r="H115" i="11"/>
  <c r="H127" i="11"/>
  <c r="H139" i="11"/>
  <c r="H151" i="11"/>
  <c r="H130" i="11"/>
  <c r="H116" i="11"/>
  <c r="H128" i="11"/>
  <c r="H140" i="11"/>
  <c r="H152" i="11"/>
  <c r="H143" i="11"/>
  <c r="H117" i="11"/>
  <c r="H129" i="11"/>
  <c r="H141" i="11"/>
  <c r="H153" i="11"/>
  <c r="B249" i="11"/>
  <c r="B261" i="11"/>
  <c r="B228" i="11"/>
  <c r="B240" i="11"/>
  <c r="B251" i="11"/>
  <c r="B263" i="11"/>
  <c r="B218" i="11"/>
  <c r="B229" i="11"/>
  <c r="B241" i="11"/>
  <c r="B252" i="11"/>
  <c r="B264" i="11"/>
  <c r="B262" i="11"/>
  <c r="B230" i="11"/>
  <c r="B242" i="11"/>
  <c r="B253" i="11"/>
  <c r="B265" i="11"/>
  <c r="B226" i="11"/>
  <c r="B219" i="11"/>
  <c r="B231" i="11"/>
  <c r="B243" i="11"/>
  <c r="B254" i="11"/>
  <c r="B266" i="11"/>
  <c r="A243" i="11"/>
  <c r="B227" i="11"/>
  <c r="B220" i="11"/>
  <c r="B232" i="11"/>
  <c r="B244" i="11"/>
  <c r="B255" i="11"/>
  <c r="B267" i="11"/>
  <c r="A266" i="11"/>
  <c r="B239" i="11"/>
  <c r="B221" i="11"/>
  <c r="B233" i="11"/>
  <c r="B245" i="11"/>
  <c r="B256" i="11"/>
  <c r="A218" i="11"/>
  <c r="B238" i="11"/>
  <c r="B222" i="11"/>
  <c r="B234" i="11"/>
  <c r="B246" i="11"/>
  <c r="B257" i="11"/>
  <c r="B250" i="11"/>
  <c r="B223" i="11"/>
  <c r="B235" i="11"/>
  <c r="B247" i="11"/>
  <c r="B258" i="11"/>
  <c r="B224" i="11"/>
  <c r="B236" i="11"/>
  <c r="B248" i="11"/>
  <c r="B259" i="11"/>
  <c r="B225" i="11"/>
  <c r="B237" i="11"/>
  <c r="B260" i="11"/>
  <c r="A226" i="11"/>
  <c r="C360" i="29"/>
  <c r="C373" i="29"/>
  <c r="C366" i="29"/>
  <c r="C369" i="29"/>
  <c r="C381" i="29"/>
  <c r="C372" i="29"/>
  <c r="C404" i="29"/>
  <c r="C378" i="29"/>
  <c r="C394" i="29"/>
  <c r="C358" i="29"/>
  <c r="C371" i="29"/>
  <c r="C361" i="29"/>
  <c r="C370" i="29"/>
  <c r="C364" i="29"/>
  <c r="C359" i="29"/>
  <c r="C376" i="29"/>
  <c r="C357" i="29"/>
  <c r="C363" i="29"/>
  <c r="C401" i="29"/>
  <c r="C392" i="29"/>
  <c r="C379" i="29"/>
  <c r="C355" i="29"/>
  <c r="C368" i="29"/>
  <c r="C383" i="29"/>
  <c r="C407" i="29"/>
  <c r="C402" i="29"/>
  <c r="A250" i="11"/>
  <c r="A220" i="11"/>
  <c r="A237" i="11"/>
  <c r="A233" i="11"/>
  <c r="A227" i="11"/>
  <c r="A230" i="11"/>
  <c r="A262" i="11"/>
  <c r="A260" i="11"/>
  <c r="A219" i="11"/>
  <c r="A236" i="11"/>
  <c r="A238" i="11"/>
  <c r="A223" i="11"/>
  <c r="A228" i="11"/>
  <c r="A254" i="11"/>
  <c r="A257" i="11"/>
  <c r="A256" i="11"/>
  <c r="A252" i="11"/>
  <c r="A265" i="11"/>
  <c r="A234" i="11"/>
  <c r="A244" i="11"/>
  <c r="A294" i="11"/>
  <c r="A249" i="11"/>
  <c r="A235" i="11"/>
  <c r="A258" i="11"/>
  <c r="A264" i="11"/>
  <c r="A251" i="11"/>
  <c r="A296" i="11"/>
  <c r="A231" i="11"/>
  <c r="A245" i="11"/>
  <c r="A229" i="11"/>
  <c r="A247" i="11"/>
  <c r="A246" i="11"/>
  <c r="A267" i="11"/>
  <c r="A225" i="11"/>
  <c r="A261" i="11"/>
  <c r="A248" i="11"/>
  <c r="A242" i="11"/>
  <c r="A222" i="11"/>
  <c r="A255" i="11"/>
  <c r="A221" i="11"/>
  <c r="A239" i="11"/>
  <c r="A263" i="11"/>
  <c r="A240" i="11"/>
  <c r="A224" i="11"/>
  <c r="A232" i="11"/>
  <c r="A306" i="11"/>
  <c r="C55" i="8"/>
  <c r="C4" i="8" s="1"/>
  <c r="H76" i="11" l="1"/>
  <c r="AA23" i="37" s="1"/>
  <c r="M26" i="56"/>
  <c r="H102" i="11"/>
  <c r="AA49" i="37" s="1"/>
  <c r="M52" i="56"/>
  <c r="H95" i="11"/>
  <c r="AA42" i="37" s="1"/>
  <c r="M45" i="56"/>
  <c r="H69" i="11"/>
  <c r="H16" i="11" s="1"/>
  <c r="Y16" i="37" s="1"/>
  <c r="M19" i="56"/>
  <c r="H64" i="11"/>
  <c r="H11" i="11" s="1"/>
  <c r="Y11" i="37" s="1"/>
  <c r="M14" i="56"/>
  <c r="H97" i="11"/>
  <c r="AA44" i="37" s="1"/>
  <c r="M47" i="56"/>
  <c r="H83" i="11"/>
  <c r="H30" i="11" s="1"/>
  <c r="Y30" i="37" s="1"/>
  <c r="M33" i="56"/>
  <c r="H104" i="11"/>
  <c r="H51" i="11" s="1"/>
  <c r="Y51" i="37" s="1"/>
  <c r="M54" i="56"/>
  <c r="H68" i="11"/>
  <c r="H15" i="11" s="1"/>
  <c r="Y15" i="37" s="1"/>
  <c r="M18" i="56"/>
  <c r="H90" i="11"/>
  <c r="H37" i="11" s="1"/>
  <c r="Y37" i="37" s="1"/>
  <c r="M40" i="56"/>
  <c r="H85" i="11"/>
  <c r="H32" i="11" s="1"/>
  <c r="Y32" i="37" s="1"/>
  <c r="M35" i="56"/>
  <c r="H71" i="11"/>
  <c r="H18" i="11" s="1"/>
  <c r="Y18" i="37" s="1"/>
  <c r="M21" i="56"/>
  <c r="H92" i="11"/>
  <c r="H39" i="11" s="1"/>
  <c r="Y39" i="37" s="1"/>
  <c r="M42" i="56"/>
  <c r="H99" i="11"/>
  <c r="H46" i="11" s="1"/>
  <c r="Y46" i="37" s="1"/>
  <c r="M49" i="56"/>
  <c r="H73" i="11"/>
  <c r="H20" i="11" s="1"/>
  <c r="Y20" i="37" s="1"/>
  <c r="M23" i="56"/>
  <c r="H80" i="11"/>
  <c r="H27" i="11" s="1"/>
  <c r="Y27" i="37" s="1"/>
  <c r="M30" i="56"/>
  <c r="H75" i="11"/>
  <c r="H22" i="11" s="1"/>
  <c r="Y22" i="37" s="1"/>
  <c r="M25" i="56"/>
  <c r="H65" i="11"/>
  <c r="H12" i="11" s="1"/>
  <c r="Y12" i="37" s="1"/>
  <c r="M15" i="56"/>
  <c r="H106" i="11"/>
  <c r="H53" i="11" s="1"/>
  <c r="Y53" i="37" s="1"/>
  <c r="M56" i="56"/>
  <c r="H78" i="11"/>
  <c r="H25" i="11" s="1"/>
  <c r="Y25" i="37" s="1"/>
  <c r="M28" i="56"/>
  <c r="H63" i="11"/>
  <c r="AA10" i="37" s="1"/>
  <c r="M13" i="56"/>
  <c r="H94" i="11"/>
  <c r="AA41" i="37" s="1"/>
  <c r="M44" i="56"/>
  <c r="H101" i="11"/>
  <c r="AA48" i="37" s="1"/>
  <c r="M51" i="56"/>
  <c r="H61" i="11"/>
  <c r="H8" i="11" s="1"/>
  <c r="Y8" i="37" s="1"/>
  <c r="M11" i="56"/>
  <c r="H77" i="11"/>
  <c r="AA24" i="37" s="1"/>
  <c r="M27" i="56"/>
  <c r="H96" i="11"/>
  <c r="H43" i="11" s="1"/>
  <c r="Y43" i="37" s="1"/>
  <c r="M46" i="56"/>
  <c r="H82" i="11"/>
  <c r="AA29" i="37" s="1"/>
  <c r="M32" i="56"/>
  <c r="H103" i="11"/>
  <c r="AA50" i="37" s="1"/>
  <c r="M53" i="56"/>
  <c r="H98" i="11"/>
  <c r="H45" i="11" s="1"/>
  <c r="Y45" i="37" s="1"/>
  <c r="M48" i="56"/>
  <c r="H70" i="11"/>
  <c r="AA17" i="37" s="1"/>
  <c r="M20" i="56"/>
  <c r="H91" i="11"/>
  <c r="H38" i="11" s="1"/>
  <c r="Y38" i="37" s="1"/>
  <c r="M41" i="56"/>
  <c r="H86" i="11"/>
  <c r="H33" i="11" s="1"/>
  <c r="Y33" i="37" s="1"/>
  <c r="M36" i="56"/>
  <c r="H72" i="11"/>
  <c r="AA19" i="37" s="1"/>
  <c r="M22" i="56"/>
  <c r="H105" i="11"/>
  <c r="H52" i="11" s="1"/>
  <c r="Y52" i="37" s="1"/>
  <c r="M55" i="56"/>
  <c r="H79" i="11"/>
  <c r="H26" i="11" s="1"/>
  <c r="Y26" i="37" s="1"/>
  <c r="M29" i="56"/>
  <c r="H87" i="11"/>
  <c r="AA34" i="37" s="1"/>
  <c r="M37" i="56"/>
  <c r="H100" i="11"/>
  <c r="H47" i="11" s="1"/>
  <c r="Y47" i="37" s="1"/>
  <c r="M50" i="56"/>
  <c r="H60" i="11"/>
  <c r="AA7" i="37" s="1"/>
  <c r="M10" i="56"/>
  <c r="H93" i="11"/>
  <c r="H40" i="11" s="1"/>
  <c r="Y40" i="37" s="1"/>
  <c r="M43" i="56"/>
  <c r="H67" i="11"/>
  <c r="H14" i="11" s="1"/>
  <c r="Y14" i="37" s="1"/>
  <c r="M17" i="56"/>
  <c r="H89" i="11"/>
  <c r="H36" i="11" s="1"/>
  <c r="Y36" i="37" s="1"/>
  <c r="M39" i="56"/>
  <c r="H108" i="11"/>
  <c r="H55" i="11" s="1"/>
  <c r="Y55" i="37" s="1"/>
  <c r="M58" i="56"/>
  <c r="H84" i="11"/>
  <c r="H31" i="11" s="1"/>
  <c r="Y31" i="37" s="1"/>
  <c r="M34" i="56"/>
  <c r="H74" i="11"/>
  <c r="H21" i="11" s="1"/>
  <c r="Y21" i="37" s="1"/>
  <c r="M24" i="56"/>
  <c r="H88" i="11"/>
  <c r="H35" i="11" s="1"/>
  <c r="Y35" i="37" s="1"/>
  <c r="M38" i="56"/>
  <c r="H62" i="11"/>
  <c r="AA9" i="37" s="1"/>
  <c r="M12" i="56"/>
  <c r="H107" i="11"/>
  <c r="AA54" i="37" s="1"/>
  <c r="M57" i="56"/>
  <c r="H81" i="11"/>
  <c r="AA28" i="37" s="1"/>
  <c r="M31" i="56"/>
  <c r="H66" i="11"/>
  <c r="AA13" i="37" s="1"/>
  <c r="M16" i="56"/>
  <c r="N16" i="39"/>
  <c r="D17" i="39"/>
  <c r="E17" i="39" s="1"/>
  <c r="K17" i="39" s="1"/>
  <c r="M17" i="39" s="1"/>
  <c r="H23" i="11"/>
  <c r="Y23" i="37" s="1"/>
  <c r="I368" i="29"/>
  <c r="J368" i="29"/>
  <c r="J371" i="29"/>
  <c r="I371" i="29"/>
  <c r="J355" i="29"/>
  <c r="I355" i="29"/>
  <c r="J358" i="29"/>
  <c r="I358" i="29"/>
  <c r="J361" i="29"/>
  <c r="I361" i="29"/>
  <c r="J379" i="29"/>
  <c r="I379" i="29"/>
  <c r="J394" i="29"/>
  <c r="I394" i="29"/>
  <c r="J383" i="29"/>
  <c r="I383" i="29"/>
  <c r="I392" i="29"/>
  <c r="J392" i="29"/>
  <c r="I378" i="29"/>
  <c r="J378" i="29"/>
  <c r="J401" i="29"/>
  <c r="I401" i="29"/>
  <c r="J404" i="29"/>
  <c r="I404" i="29"/>
  <c r="J363" i="29"/>
  <c r="I363" i="29"/>
  <c r="J372" i="29"/>
  <c r="I372" i="29"/>
  <c r="J357" i="29"/>
  <c r="I357" i="29"/>
  <c r="J381" i="29"/>
  <c r="I381" i="29"/>
  <c r="J376" i="29"/>
  <c r="I376" i="29"/>
  <c r="I369" i="29"/>
  <c r="J369" i="29"/>
  <c r="J402" i="29"/>
  <c r="I402" i="29"/>
  <c r="I359" i="29"/>
  <c r="J359" i="29"/>
  <c r="I366" i="29"/>
  <c r="J366" i="29"/>
  <c r="J364" i="29"/>
  <c r="I364" i="29"/>
  <c r="J373" i="29"/>
  <c r="I373" i="29"/>
  <c r="J362" i="29"/>
  <c r="I362" i="29"/>
  <c r="C389" i="29"/>
  <c r="J407" i="29"/>
  <c r="I407" i="29"/>
  <c r="J370" i="29"/>
  <c r="I370" i="29"/>
  <c r="J360" i="29"/>
  <c r="I360" i="29"/>
  <c r="A289" i="11"/>
  <c r="H112" i="11"/>
  <c r="M9" i="56" s="1"/>
  <c r="A319" i="11"/>
  <c r="H268" i="11"/>
  <c r="A279" i="11"/>
  <c r="B308" i="11"/>
  <c r="B281" i="11"/>
  <c r="B312" i="11"/>
  <c r="B286" i="11"/>
  <c r="A303" i="11"/>
  <c r="B310" i="11"/>
  <c r="B297" i="11"/>
  <c r="B319" i="11"/>
  <c r="B279" i="11"/>
  <c r="B271" i="11"/>
  <c r="B314" i="11"/>
  <c r="A280" i="11"/>
  <c r="B301" i="11"/>
  <c r="B274" i="11"/>
  <c r="B298" i="11"/>
  <c r="B283" i="11"/>
  <c r="A273" i="11"/>
  <c r="B311" i="11"/>
  <c r="B299" i="11"/>
  <c r="B285" i="11"/>
  <c r="B307" i="11"/>
  <c r="B302" i="11"/>
  <c r="A307" i="11"/>
  <c r="B289" i="11"/>
  <c r="B292" i="11"/>
  <c r="B282" i="11"/>
  <c r="B313" i="11"/>
  <c r="B300" i="11"/>
  <c r="B303" i="11"/>
  <c r="B287" i="11"/>
  <c r="A271" i="11"/>
  <c r="B273" i="11"/>
  <c r="B296" i="11"/>
  <c r="B318" i="11"/>
  <c r="B317" i="11"/>
  <c r="B316" i="11"/>
  <c r="B277" i="11"/>
  <c r="B288" i="11"/>
  <c r="B275" i="11"/>
  <c r="B284" i="11"/>
  <c r="B306" i="11"/>
  <c r="B315" i="11"/>
  <c r="B305" i="11"/>
  <c r="B304" i="11"/>
  <c r="B290" i="11"/>
  <c r="B309" i="11"/>
  <c r="B280" i="11"/>
  <c r="A290" i="11"/>
  <c r="B278" i="11"/>
  <c r="B276" i="11"/>
  <c r="B291" i="11"/>
  <c r="B320" i="11"/>
  <c r="B272" i="11"/>
  <c r="B295" i="11"/>
  <c r="B294" i="11"/>
  <c r="B293" i="11"/>
  <c r="C405" i="29"/>
  <c r="C403" i="29"/>
  <c r="C388" i="29"/>
  <c r="C431" i="29"/>
  <c r="C396" i="29"/>
  <c r="C398" i="29"/>
  <c r="C393" i="29"/>
  <c r="C428" i="29"/>
  <c r="C386" i="29"/>
  <c r="C399" i="29"/>
  <c r="C390" i="29"/>
  <c r="C391" i="29"/>
  <c r="C385" i="29"/>
  <c r="C400" i="29"/>
  <c r="C408" i="29"/>
  <c r="C419" i="29"/>
  <c r="C384" i="29"/>
  <c r="C397" i="29"/>
  <c r="C421" i="29"/>
  <c r="C387" i="29"/>
  <c r="C406" i="29"/>
  <c r="C382" i="29"/>
  <c r="C395" i="29"/>
  <c r="C434" i="29"/>
  <c r="C410" i="29"/>
  <c r="C429" i="29"/>
  <c r="A286" i="11"/>
  <c r="A276" i="11"/>
  <c r="A272" i="11"/>
  <c r="A310" i="11"/>
  <c r="A315" i="11"/>
  <c r="A291" i="11"/>
  <c r="A313" i="11"/>
  <c r="A283" i="11"/>
  <c r="A281" i="11"/>
  <c r="A309" i="11"/>
  <c r="A305" i="11"/>
  <c r="A302" i="11"/>
  <c r="A318" i="11"/>
  <c r="A297" i="11"/>
  <c r="A287" i="11"/>
  <c r="A311" i="11"/>
  <c r="A288" i="11"/>
  <c r="A298" i="11"/>
  <c r="A304" i="11"/>
  <c r="A316" i="11"/>
  <c r="A275" i="11"/>
  <c r="A299" i="11"/>
  <c r="A277" i="11"/>
  <c r="A295" i="11"/>
  <c r="A300" i="11"/>
  <c r="A317" i="11"/>
  <c r="A314" i="11"/>
  <c r="A293" i="11"/>
  <c r="A308" i="11"/>
  <c r="A284" i="11"/>
  <c r="A320" i="11"/>
  <c r="A292" i="11"/>
  <c r="A301" i="11"/>
  <c r="A278" i="11"/>
  <c r="A282" i="11"/>
  <c r="A285" i="11"/>
  <c r="A274" i="11"/>
  <c r="H49" i="11" l="1"/>
  <c r="Y49" i="37" s="1"/>
  <c r="AA51" i="37"/>
  <c r="AA30" i="37"/>
  <c r="H24" i="11"/>
  <c r="Y24" i="37" s="1"/>
  <c r="AA38" i="37"/>
  <c r="AA31" i="37"/>
  <c r="AA32" i="37"/>
  <c r="H10" i="11"/>
  <c r="Y10" i="37" s="1"/>
  <c r="H13" i="11"/>
  <c r="Y13" i="37" s="1"/>
  <c r="AA53" i="37"/>
  <c r="AA47" i="37"/>
  <c r="AA39" i="37"/>
  <c r="H29" i="11"/>
  <c r="Y29" i="37" s="1"/>
  <c r="H42" i="11"/>
  <c r="Y42" i="37" s="1"/>
  <c r="H7" i="11"/>
  <c r="Y7" i="37" s="1"/>
  <c r="AA20" i="37"/>
  <c r="H19" i="11"/>
  <c r="Y19" i="37" s="1"/>
  <c r="AA35" i="37"/>
  <c r="AA33" i="37"/>
  <c r="AA46" i="37"/>
  <c r="AA25" i="37"/>
  <c r="AA43" i="37"/>
  <c r="AA21" i="37"/>
  <c r="AA15" i="37"/>
  <c r="AA40" i="37"/>
  <c r="H41" i="11"/>
  <c r="Y41" i="37" s="1"/>
  <c r="AA16" i="37"/>
  <c r="AA22" i="37"/>
  <c r="H48" i="11"/>
  <c r="Y48" i="37" s="1"/>
  <c r="AA11" i="37"/>
  <c r="H54" i="11"/>
  <c r="Y54" i="37" s="1"/>
  <c r="H50" i="11"/>
  <c r="Y50" i="37" s="1"/>
  <c r="AA26" i="37"/>
  <c r="AA27" i="37"/>
  <c r="H44" i="11"/>
  <c r="Y44" i="37" s="1"/>
  <c r="AA8" i="37"/>
  <c r="H17" i="11"/>
  <c r="Y17" i="37" s="1"/>
  <c r="AA12" i="37"/>
  <c r="H34" i="11"/>
  <c r="Y34" i="37" s="1"/>
  <c r="AA52" i="37"/>
  <c r="H28" i="11"/>
  <c r="Y28" i="37" s="1"/>
  <c r="H9" i="11"/>
  <c r="Y9" i="37" s="1"/>
  <c r="AA18" i="37"/>
  <c r="AA55" i="37"/>
  <c r="M59" i="56"/>
  <c r="AA14" i="37"/>
  <c r="AA36" i="37"/>
  <c r="AA45" i="37"/>
  <c r="AA37" i="37"/>
  <c r="N17" i="39"/>
  <c r="D18" i="39"/>
  <c r="E18" i="39" s="1"/>
  <c r="K18" i="39" s="1"/>
  <c r="M18" i="39" s="1"/>
  <c r="X47" i="37"/>
  <c r="V29" i="37"/>
  <c r="X29" i="37"/>
  <c r="X41" i="37"/>
  <c r="V31" i="37"/>
  <c r="X31" i="37"/>
  <c r="V41" i="37"/>
  <c r="V47" i="37"/>
  <c r="J406" i="29"/>
  <c r="I406" i="29"/>
  <c r="J386" i="29"/>
  <c r="I386" i="29"/>
  <c r="I428" i="29"/>
  <c r="J428" i="29"/>
  <c r="J421" i="29"/>
  <c r="I421" i="29"/>
  <c r="J393" i="29"/>
  <c r="I393" i="29"/>
  <c r="J387" i="29"/>
  <c r="I387" i="29"/>
  <c r="J397" i="29"/>
  <c r="I397" i="29"/>
  <c r="J398" i="29"/>
  <c r="I398" i="29"/>
  <c r="J388" i="29"/>
  <c r="I388" i="29"/>
  <c r="J400" i="29"/>
  <c r="I400" i="29"/>
  <c r="J403" i="29"/>
  <c r="I403" i="29"/>
  <c r="I396" i="29"/>
  <c r="J396" i="29"/>
  <c r="J410" i="29"/>
  <c r="I410" i="29"/>
  <c r="I385" i="29"/>
  <c r="J385" i="29"/>
  <c r="I405" i="29"/>
  <c r="J405" i="29"/>
  <c r="J431" i="29"/>
  <c r="I431" i="29"/>
  <c r="J391" i="29"/>
  <c r="I391" i="29"/>
  <c r="J419" i="29"/>
  <c r="I419" i="29"/>
  <c r="J429" i="29"/>
  <c r="I429" i="29"/>
  <c r="J434" i="29"/>
  <c r="I434" i="29"/>
  <c r="I395" i="29"/>
  <c r="J395" i="29"/>
  <c r="I390" i="29"/>
  <c r="J390" i="29"/>
  <c r="J384" i="29"/>
  <c r="I384" i="29"/>
  <c r="J408" i="29"/>
  <c r="I408" i="29"/>
  <c r="J382" i="29"/>
  <c r="I382" i="29"/>
  <c r="J399" i="29"/>
  <c r="I399" i="29"/>
  <c r="J389" i="29"/>
  <c r="I389" i="29"/>
  <c r="C416" i="29"/>
  <c r="H162" i="11"/>
  <c r="H59" i="11"/>
  <c r="N321" i="11"/>
  <c r="P321" i="11"/>
  <c r="J321" i="11"/>
  <c r="L321" i="11"/>
  <c r="H321" i="11"/>
  <c r="C446" i="29"/>
  <c r="C418" i="29"/>
  <c r="C455" i="29"/>
  <c r="C435" i="29"/>
  <c r="C420" i="29"/>
  <c r="C414" i="29"/>
  <c r="C458" i="29"/>
  <c r="C448" i="29"/>
  <c r="C417" i="29"/>
  <c r="C415" i="29"/>
  <c r="C424" i="29"/>
  <c r="C426" i="29"/>
  <c r="C425" i="29"/>
  <c r="C430" i="29"/>
  <c r="C427" i="29"/>
  <c r="C411" i="29"/>
  <c r="C412" i="29"/>
  <c r="C413" i="29"/>
  <c r="C423" i="29"/>
  <c r="C432" i="29"/>
  <c r="C433" i="29"/>
  <c r="C409" i="29"/>
  <c r="C422" i="29"/>
  <c r="C437" i="29"/>
  <c r="C461" i="29"/>
  <c r="C456" i="29"/>
  <c r="I5" i="8"/>
  <c r="N18" i="39" l="1"/>
  <c r="I5" i="42"/>
  <c r="G5" i="42"/>
  <c r="E5" i="42"/>
  <c r="D19" i="39"/>
  <c r="E19" i="39" s="1"/>
  <c r="K19" i="39" s="1"/>
  <c r="M19" i="39" s="1"/>
  <c r="X48" i="37"/>
  <c r="X17" i="37"/>
  <c r="X42" i="37"/>
  <c r="X21" i="37"/>
  <c r="V39" i="37"/>
  <c r="X39" i="37"/>
  <c r="X8" i="37"/>
  <c r="V54" i="37"/>
  <c r="X54" i="37"/>
  <c r="V18" i="37"/>
  <c r="X18" i="37"/>
  <c r="X34" i="37"/>
  <c r="V15" i="37"/>
  <c r="X15" i="37"/>
  <c r="X32" i="37"/>
  <c r="X55" i="37"/>
  <c r="V27" i="37"/>
  <c r="X27" i="37"/>
  <c r="X28" i="37"/>
  <c r="X23" i="37"/>
  <c r="X35" i="37"/>
  <c r="X52" i="37"/>
  <c r="X46" i="37"/>
  <c r="V45" i="37"/>
  <c r="X45" i="37"/>
  <c r="X19" i="37"/>
  <c r="X14" i="37"/>
  <c r="V36" i="37"/>
  <c r="X36" i="37"/>
  <c r="X7" i="37"/>
  <c r="X13" i="37"/>
  <c r="V22" i="37"/>
  <c r="X22" i="37"/>
  <c r="X50" i="37"/>
  <c r="X33" i="37"/>
  <c r="X51" i="37"/>
  <c r="X25" i="37"/>
  <c r="V43" i="37"/>
  <c r="X43" i="37"/>
  <c r="X38" i="37"/>
  <c r="V44" i="37"/>
  <c r="X44" i="37"/>
  <c r="X40" i="37"/>
  <c r="V26" i="37"/>
  <c r="X26" i="37"/>
  <c r="V24" i="37"/>
  <c r="X24" i="37"/>
  <c r="X37" i="37"/>
  <c r="V30" i="37"/>
  <c r="X30" i="37"/>
  <c r="X20" i="37"/>
  <c r="V53" i="37"/>
  <c r="X53" i="37"/>
  <c r="V11" i="37"/>
  <c r="X11" i="37"/>
  <c r="V12" i="37"/>
  <c r="X12" i="37"/>
  <c r="X49" i="37"/>
  <c r="V16" i="37"/>
  <c r="X16" i="37"/>
  <c r="V9" i="37"/>
  <c r="X9" i="37"/>
  <c r="V10" i="37"/>
  <c r="X10" i="37"/>
  <c r="H6" i="11"/>
  <c r="Y6" i="37" s="1"/>
  <c r="H11" i="28" s="1"/>
  <c r="G10" i="50" s="1"/>
  <c r="AA6" i="37"/>
  <c r="X6" i="37"/>
  <c r="V32" i="37"/>
  <c r="V49" i="37"/>
  <c r="V17" i="37"/>
  <c r="V42" i="37"/>
  <c r="V23" i="37"/>
  <c r="V35" i="37"/>
  <c r="V52" i="37"/>
  <c r="V46" i="37"/>
  <c r="V19" i="37"/>
  <c r="V6" i="37"/>
  <c r="V7" i="37"/>
  <c r="V13" i="37"/>
  <c r="V50" i="37"/>
  <c r="V14" i="37"/>
  <c r="V34" i="37"/>
  <c r="V21" i="37"/>
  <c r="V33" i="37"/>
  <c r="V51" i="37"/>
  <c r="V25" i="37"/>
  <c r="V8" i="37"/>
  <c r="V28" i="37"/>
  <c r="V55" i="37"/>
  <c r="V38" i="37"/>
  <c r="V48" i="37"/>
  <c r="V40" i="37"/>
  <c r="V37" i="37"/>
  <c r="V20" i="37"/>
  <c r="J415" i="29"/>
  <c r="I415" i="29"/>
  <c r="J433" i="29"/>
  <c r="I433" i="29"/>
  <c r="I417" i="29"/>
  <c r="J417" i="29"/>
  <c r="J432" i="29"/>
  <c r="I432" i="29"/>
  <c r="J448" i="29"/>
  <c r="I448" i="29"/>
  <c r="J413" i="29"/>
  <c r="I413" i="29"/>
  <c r="J423" i="29"/>
  <c r="I423" i="29"/>
  <c r="J458" i="29"/>
  <c r="I458" i="29"/>
  <c r="I420" i="29"/>
  <c r="J420" i="29"/>
  <c r="I416" i="29"/>
  <c r="J416" i="29"/>
  <c r="C443" i="29"/>
  <c r="I456" i="29"/>
  <c r="J456" i="29"/>
  <c r="J435" i="29"/>
  <c r="I435" i="29"/>
  <c r="J427" i="29"/>
  <c r="I427" i="29"/>
  <c r="J455" i="29"/>
  <c r="I455" i="29"/>
  <c r="J430" i="29"/>
  <c r="I430" i="29"/>
  <c r="J418" i="29"/>
  <c r="I418" i="29"/>
  <c r="I414" i="29"/>
  <c r="J414" i="29"/>
  <c r="J412" i="29"/>
  <c r="I412" i="29"/>
  <c r="J425" i="29"/>
  <c r="I425" i="29"/>
  <c r="J446" i="29"/>
  <c r="I446" i="29"/>
  <c r="J437" i="29"/>
  <c r="I437" i="29"/>
  <c r="J422" i="29"/>
  <c r="I422" i="29"/>
  <c r="J426" i="29"/>
  <c r="I426" i="29"/>
  <c r="J411" i="29"/>
  <c r="I411" i="29"/>
  <c r="J461" i="29"/>
  <c r="I461" i="29"/>
  <c r="I409" i="29"/>
  <c r="J409" i="29"/>
  <c r="J424" i="29"/>
  <c r="I424" i="29"/>
  <c r="H109" i="11"/>
  <c r="AA56" i="37" s="1"/>
  <c r="K321" i="11"/>
  <c r="C475" i="29"/>
  <c r="C462" i="29"/>
  <c r="C450" i="29"/>
  <c r="C451" i="29"/>
  <c r="C485" i="29"/>
  <c r="C454" i="29"/>
  <c r="C482" i="29"/>
  <c r="C441" i="29"/>
  <c r="C445" i="29"/>
  <c r="C440" i="29"/>
  <c r="C457" i="29"/>
  <c r="C442" i="29"/>
  <c r="C438" i="29"/>
  <c r="C439" i="29"/>
  <c r="C473" i="29"/>
  <c r="C459" i="29"/>
  <c r="C452" i="29"/>
  <c r="C444" i="29"/>
  <c r="C447" i="29"/>
  <c r="C453" i="29"/>
  <c r="C460" i="29"/>
  <c r="C436" i="29"/>
  <c r="C449" i="29"/>
  <c r="C488" i="29"/>
  <c r="C464" i="29"/>
  <c r="C483" i="29"/>
  <c r="I6" i="8"/>
  <c r="E321" i="11"/>
  <c r="M321" i="11"/>
  <c r="O321" i="11"/>
  <c r="Q321" i="11"/>
  <c r="X56" i="37"/>
  <c r="I321" i="11"/>
  <c r="R321" i="11"/>
  <c r="D321" i="11"/>
  <c r="F321" i="11"/>
  <c r="C321" i="11" l="1"/>
  <c r="N19" i="39"/>
  <c r="I6" i="42"/>
  <c r="G6" i="42"/>
  <c r="E6" i="42"/>
  <c r="D20" i="39"/>
  <c r="E20" i="39" s="1"/>
  <c r="K20" i="39" s="1"/>
  <c r="M20" i="39" s="1"/>
  <c r="H10" i="28"/>
  <c r="G9" i="50" s="1"/>
  <c r="Y56" i="37"/>
  <c r="I14" i="57" s="1"/>
  <c r="V56" i="37"/>
  <c r="I13" i="57" s="1"/>
  <c r="J460" i="29"/>
  <c r="I460" i="29"/>
  <c r="J445" i="29"/>
  <c r="I445" i="29"/>
  <c r="J453" i="29"/>
  <c r="I453" i="29"/>
  <c r="J441" i="29"/>
  <c r="I441" i="29"/>
  <c r="J447" i="29"/>
  <c r="I447" i="29"/>
  <c r="J482" i="29"/>
  <c r="I482" i="29"/>
  <c r="I444" i="29"/>
  <c r="J444" i="29"/>
  <c r="J454" i="29"/>
  <c r="I454" i="29"/>
  <c r="J443" i="29"/>
  <c r="I443" i="29"/>
  <c r="C470" i="29"/>
  <c r="J459" i="29"/>
  <c r="I459" i="29"/>
  <c r="J450" i="29"/>
  <c r="I450" i="29"/>
  <c r="J439" i="29"/>
  <c r="I439" i="29"/>
  <c r="J462" i="29"/>
  <c r="I462" i="29"/>
  <c r="J438" i="29"/>
  <c r="I438" i="29"/>
  <c r="J475" i="29"/>
  <c r="I475" i="29"/>
  <c r="I452" i="29"/>
  <c r="J452" i="29"/>
  <c r="J451" i="29"/>
  <c r="I451" i="29"/>
  <c r="J442" i="29"/>
  <c r="I442" i="29"/>
  <c r="J485" i="29"/>
  <c r="I485" i="29"/>
  <c r="J473" i="29"/>
  <c r="I473" i="29"/>
  <c r="J483" i="29"/>
  <c r="I483" i="29"/>
  <c r="J449" i="29"/>
  <c r="I449" i="29"/>
  <c r="J457" i="29"/>
  <c r="I457" i="29"/>
  <c r="J464" i="29"/>
  <c r="I464" i="29"/>
  <c r="J488" i="29"/>
  <c r="I488" i="29"/>
  <c r="J436" i="29"/>
  <c r="I436" i="29"/>
  <c r="I440" i="29"/>
  <c r="J440" i="29"/>
  <c r="C469" i="29"/>
  <c r="C474" i="29"/>
  <c r="C509" i="29"/>
  <c r="C477" i="29"/>
  <c r="C486" i="29"/>
  <c r="C500" i="29"/>
  <c r="C484" i="29"/>
  <c r="C478" i="29"/>
  <c r="C489" i="29"/>
  <c r="C471" i="29"/>
  <c r="C466" i="29"/>
  <c r="C467" i="29"/>
  <c r="C481" i="29"/>
  <c r="C480" i="29"/>
  <c r="C479" i="29"/>
  <c r="C472" i="29"/>
  <c r="C468" i="29"/>
  <c r="C465" i="29"/>
  <c r="C512" i="29"/>
  <c r="C502" i="29"/>
  <c r="C487" i="29"/>
  <c r="C463" i="29"/>
  <c r="C476" i="29"/>
  <c r="C491" i="29"/>
  <c r="C515" i="29"/>
  <c r="C510" i="29"/>
  <c r="I7" i="8"/>
  <c r="F10" i="28" l="1"/>
  <c r="H13" i="57" s="1"/>
  <c r="J13" i="57" s="1"/>
  <c r="F11" i="28"/>
  <c r="H14" i="57" s="1"/>
  <c r="J14" i="57" s="1"/>
  <c r="N20" i="39"/>
  <c r="I7" i="42"/>
  <c r="G7" i="42"/>
  <c r="E7" i="42"/>
  <c r="D21" i="39"/>
  <c r="E21" i="39" s="1"/>
  <c r="K21" i="39" s="1"/>
  <c r="M21" i="39" s="1"/>
  <c r="J478" i="29"/>
  <c r="I478" i="29"/>
  <c r="J465" i="29"/>
  <c r="I465" i="29"/>
  <c r="J500" i="29"/>
  <c r="I500" i="29"/>
  <c r="J502" i="29"/>
  <c r="I502" i="29"/>
  <c r="J486" i="29"/>
  <c r="I486" i="29"/>
  <c r="J477" i="29"/>
  <c r="I477" i="29"/>
  <c r="J470" i="29"/>
  <c r="I470" i="29"/>
  <c r="C497" i="29"/>
  <c r="J480" i="29"/>
  <c r="I480" i="29"/>
  <c r="J468" i="29"/>
  <c r="I468" i="29"/>
  <c r="J515" i="29"/>
  <c r="I515" i="29"/>
  <c r="J484" i="29"/>
  <c r="I484" i="29"/>
  <c r="J472" i="29"/>
  <c r="I472" i="29"/>
  <c r="J467" i="29"/>
  <c r="I467" i="29"/>
  <c r="J509" i="29"/>
  <c r="I509" i="29"/>
  <c r="J512" i="29"/>
  <c r="I512" i="29"/>
  <c r="J479" i="29"/>
  <c r="I479" i="29"/>
  <c r="J510" i="29"/>
  <c r="I510" i="29"/>
  <c r="J474" i="29"/>
  <c r="I474" i="29"/>
  <c r="J469" i="29"/>
  <c r="I469" i="29"/>
  <c r="J466" i="29"/>
  <c r="I466" i="29"/>
  <c r="J463" i="29"/>
  <c r="I463" i="29"/>
  <c r="J471" i="29"/>
  <c r="I471" i="29"/>
  <c r="J481" i="29"/>
  <c r="I481" i="29"/>
  <c r="J491" i="29"/>
  <c r="I491" i="29"/>
  <c r="J476" i="29"/>
  <c r="I476" i="29"/>
  <c r="J487" i="29"/>
  <c r="I487" i="29"/>
  <c r="J489" i="29"/>
  <c r="I489" i="29"/>
  <c r="C499" i="29"/>
  <c r="C493" i="29"/>
  <c r="C529" i="29"/>
  <c r="C539" i="29"/>
  <c r="C506" i="29"/>
  <c r="C511" i="29"/>
  <c r="C536" i="29"/>
  <c r="C492" i="29"/>
  <c r="C507" i="29"/>
  <c r="C498" i="29"/>
  <c r="C527" i="29"/>
  <c r="C501" i="29"/>
  <c r="C505" i="29"/>
  <c r="C516" i="29"/>
  <c r="C494" i="29"/>
  <c r="C495" i="29"/>
  <c r="C508" i="29"/>
  <c r="C513" i="29"/>
  <c r="C496" i="29"/>
  <c r="C504" i="29"/>
  <c r="C514" i="29"/>
  <c r="C490" i="29"/>
  <c r="C503" i="29"/>
  <c r="C542" i="29"/>
  <c r="C518" i="29"/>
  <c r="C537" i="29"/>
  <c r="I8" i="8"/>
  <c r="E10" i="50" l="1"/>
  <c r="H10" i="50" s="1"/>
  <c r="I10" i="50" s="1"/>
  <c r="E9" i="50"/>
  <c r="N21" i="39"/>
  <c r="G8" i="42"/>
  <c r="E8" i="42"/>
  <c r="I8" i="42"/>
  <c r="D22" i="39"/>
  <c r="E22" i="39" s="1"/>
  <c r="K22" i="39" s="1"/>
  <c r="M22" i="39" s="1"/>
  <c r="J505" i="29"/>
  <c r="I505" i="29"/>
  <c r="J514" i="29"/>
  <c r="I514" i="29"/>
  <c r="J536" i="29"/>
  <c r="I536" i="29"/>
  <c r="J507" i="29"/>
  <c r="I507" i="29"/>
  <c r="J513" i="29"/>
  <c r="I513" i="29"/>
  <c r="J504" i="29"/>
  <c r="I504" i="29"/>
  <c r="J503" i="29"/>
  <c r="I503" i="29"/>
  <c r="J490" i="29"/>
  <c r="I490" i="29"/>
  <c r="I496" i="29"/>
  <c r="J496" i="29"/>
  <c r="J495" i="29"/>
  <c r="I495" i="29"/>
  <c r="J497" i="29"/>
  <c r="I497" i="29"/>
  <c r="C524" i="29"/>
  <c r="J499" i="29"/>
  <c r="I499" i="29"/>
  <c r="J527" i="29"/>
  <c r="I527" i="29"/>
  <c r="J498" i="29"/>
  <c r="I498" i="29"/>
  <c r="J492" i="29"/>
  <c r="I492" i="29"/>
  <c r="I511" i="29"/>
  <c r="J511" i="29"/>
  <c r="J508" i="29"/>
  <c r="I508" i="29"/>
  <c r="J537" i="29"/>
  <c r="I537" i="29"/>
  <c r="J494" i="29"/>
  <c r="I494" i="29"/>
  <c r="J529" i="29"/>
  <c r="I529" i="29"/>
  <c r="J542" i="29"/>
  <c r="I542" i="29"/>
  <c r="J501" i="29"/>
  <c r="I501" i="29"/>
  <c r="J506" i="29"/>
  <c r="I506" i="29"/>
  <c r="J539" i="29"/>
  <c r="I539" i="29"/>
  <c r="J518" i="29"/>
  <c r="I518" i="29"/>
  <c r="J516" i="29"/>
  <c r="I516" i="29"/>
  <c r="J493" i="29"/>
  <c r="I493" i="29"/>
  <c r="C531" i="29"/>
  <c r="C522" i="29"/>
  <c r="C563" i="29"/>
  <c r="C519" i="29"/>
  <c r="C523" i="29"/>
  <c r="C521" i="29"/>
  <c r="C554" i="29"/>
  <c r="C556" i="29"/>
  <c r="C543" i="29"/>
  <c r="C540" i="29"/>
  <c r="C525" i="29"/>
  <c r="C538" i="29"/>
  <c r="C520" i="29"/>
  <c r="C528" i="29"/>
  <c r="C535" i="29"/>
  <c r="C533" i="29"/>
  <c r="C566" i="29"/>
  <c r="C541" i="29"/>
  <c r="C532" i="29"/>
  <c r="C534" i="29"/>
  <c r="C526" i="29"/>
  <c r="C517" i="29"/>
  <c r="C530" i="29"/>
  <c r="C545" i="29"/>
  <c r="C569" i="29"/>
  <c r="C564" i="29"/>
  <c r="I9" i="8"/>
  <c r="H9" i="50" l="1"/>
  <c r="I9" i="50" s="1"/>
  <c r="N22" i="39"/>
  <c r="G9" i="42"/>
  <c r="E9" i="42"/>
  <c r="I9" i="42"/>
  <c r="D23" i="39"/>
  <c r="E23" i="39" s="1"/>
  <c r="K23" i="39" s="1"/>
  <c r="M23" i="39" s="1"/>
  <c r="J564" i="29"/>
  <c r="I564" i="29"/>
  <c r="J520" i="29"/>
  <c r="I520" i="29"/>
  <c r="J530" i="29"/>
  <c r="I530" i="29"/>
  <c r="I543" i="29"/>
  <c r="J543" i="29"/>
  <c r="J519" i="29"/>
  <c r="I519" i="29"/>
  <c r="J528" i="29"/>
  <c r="I528" i="29"/>
  <c r="J545" i="29"/>
  <c r="I545" i="29"/>
  <c r="J517" i="29"/>
  <c r="I517" i="29"/>
  <c r="J526" i="29"/>
  <c r="I526" i="29"/>
  <c r="I554" i="29"/>
  <c r="J554" i="29"/>
  <c r="J563" i="29"/>
  <c r="I563" i="29"/>
  <c r="I569" i="29"/>
  <c r="J569" i="29"/>
  <c r="I525" i="29"/>
  <c r="J525" i="29"/>
  <c r="J534" i="29"/>
  <c r="I534" i="29"/>
  <c r="J533" i="29"/>
  <c r="I533" i="29"/>
  <c r="J535" i="29"/>
  <c r="I535" i="29"/>
  <c r="J524" i="29"/>
  <c r="I524" i="29"/>
  <c r="C551" i="29"/>
  <c r="J522" i="29"/>
  <c r="I522" i="29"/>
  <c r="J531" i="29"/>
  <c r="I531" i="29"/>
  <c r="I538" i="29"/>
  <c r="J538" i="29"/>
  <c r="J540" i="29"/>
  <c r="I540" i="29"/>
  <c r="J556" i="29"/>
  <c r="I556" i="29"/>
  <c r="I532" i="29"/>
  <c r="J532" i="29"/>
  <c r="I541" i="29"/>
  <c r="J541" i="29"/>
  <c r="J521" i="29"/>
  <c r="I521" i="29"/>
  <c r="I566" i="29"/>
  <c r="J566" i="29"/>
  <c r="J523" i="29"/>
  <c r="I523" i="29"/>
  <c r="C561" i="29"/>
  <c r="C581" i="29"/>
  <c r="C559" i="29"/>
  <c r="C562" i="29"/>
  <c r="C552" i="29"/>
  <c r="C590" i="29"/>
  <c r="C560" i="29"/>
  <c r="C568" i="29"/>
  <c r="C549" i="29"/>
  <c r="C583" i="29"/>
  <c r="C555" i="29"/>
  <c r="C567" i="29"/>
  <c r="C548" i="29"/>
  <c r="C593" i="29"/>
  <c r="C565" i="29"/>
  <c r="C553" i="29"/>
  <c r="C547" i="29"/>
  <c r="C570" i="29"/>
  <c r="C550" i="29"/>
  <c r="C558" i="29"/>
  <c r="C546" i="29"/>
  <c r="C544" i="29"/>
  <c r="C557" i="29"/>
  <c r="C596" i="29"/>
  <c r="C572" i="29"/>
  <c r="C591" i="29"/>
  <c r="I10" i="8"/>
  <c r="N23" i="39" l="1"/>
  <c r="E10" i="42"/>
  <c r="G10" i="42"/>
  <c r="I10" i="42"/>
  <c r="D24" i="39"/>
  <c r="E24" i="39" s="1"/>
  <c r="K24" i="39" s="1"/>
  <c r="M24" i="39" s="1"/>
  <c r="J547" i="29"/>
  <c r="I547" i="29"/>
  <c r="J581" i="29"/>
  <c r="I581" i="29"/>
  <c r="J561" i="29"/>
  <c r="I561" i="29"/>
  <c r="J552" i="29"/>
  <c r="I552" i="29"/>
  <c r="J553" i="29"/>
  <c r="I553" i="29"/>
  <c r="J551" i="29"/>
  <c r="I551" i="29"/>
  <c r="C578" i="29"/>
  <c r="J559" i="29"/>
  <c r="I559" i="29"/>
  <c r="J591" i="29"/>
  <c r="I591" i="29"/>
  <c r="I572" i="29"/>
  <c r="J572" i="29"/>
  <c r="J596" i="29"/>
  <c r="I596" i="29"/>
  <c r="J562" i="29"/>
  <c r="I562" i="29"/>
  <c r="I565" i="29"/>
  <c r="J565" i="29"/>
  <c r="J593" i="29"/>
  <c r="I593" i="29"/>
  <c r="J548" i="29"/>
  <c r="I548" i="29"/>
  <c r="J567" i="29"/>
  <c r="I567" i="29"/>
  <c r="J557" i="29"/>
  <c r="I557" i="29"/>
  <c r="J555" i="29"/>
  <c r="I555" i="29"/>
  <c r="J544" i="29"/>
  <c r="I544" i="29"/>
  <c r="J583" i="29"/>
  <c r="I583" i="29"/>
  <c r="J546" i="29"/>
  <c r="I546" i="29"/>
  <c r="J549" i="29"/>
  <c r="I549" i="29"/>
  <c r="J558" i="29"/>
  <c r="I558" i="29"/>
  <c r="J568" i="29"/>
  <c r="I568" i="29"/>
  <c r="J550" i="29"/>
  <c r="I550" i="29"/>
  <c r="J560" i="29"/>
  <c r="I560" i="29"/>
  <c r="J570" i="29"/>
  <c r="I570" i="29"/>
  <c r="J590" i="29"/>
  <c r="I590" i="29"/>
  <c r="C589" i="29"/>
  <c r="C580" i="29"/>
  <c r="C594" i="29"/>
  <c r="C595" i="29"/>
  <c r="C585" i="29"/>
  <c r="C577" i="29"/>
  <c r="C592" i="29"/>
  <c r="C582" i="29"/>
  <c r="C587" i="29"/>
  <c r="C586" i="29"/>
  <c r="C597" i="29"/>
  <c r="C620" i="29"/>
  <c r="C610" i="29"/>
  <c r="C617" i="29"/>
  <c r="C608" i="29"/>
  <c r="C573" i="29"/>
  <c r="C574" i="29"/>
  <c r="C575" i="29"/>
  <c r="C576" i="29"/>
  <c r="C579" i="29"/>
  <c r="C588" i="29"/>
  <c r="C571" i="29"/>
  <c r="C584" i="29"/>
  <c r="C599" i="29"/>
  <c r="C623" i="29"/>
  <c r="C618" i="29"/>
  <c r="I11" i="8"/>
  <c r="N24" i="39" l="1"/>
  <c r="I11" i="42"/>
  <c r="E11" i="42"/>
  <c r="G11" i="42"/>
  <c r="D25" i="39"/>
  <c r="E25" i="39" s="1"/>
  <c r="K25" i="39" s="1"/>
  <c r="M25" i="39" s="1"/>
  <c r="J580" i="29"/>
  <c r="I580" i="29"/>
  <c r="I589" i="29"/>
  <c r="J589" i="29"/>
  <c r="J584" i="29"/>
  <c r="I584" i="29"/>
  <c r="J594" i="29"/>
  <c r="I594" i="29"/>
  <c r="J617" i="29"/>
  <c r="I617" i="29"/>
  <c r="J610" i="29"/>
  <c r="I610" i="29"/>
  <c r="J571" i="29"/>
  <c r="I571" i="29"/>
  <c r="J608" i="29"/>
  <c r="I608" i="29"/>
  <c r="J623" i="29"/>
  <c r="I623" i="29"/>
  <c r="J599" i="29"/>
  <c r="I599" i="29"/>
  <c r="J620" i="29"/>
  <c r="I620" i="29"/>
  <c r="J597" i="29"/>
  <c r="I597" i="29"/>
  <c r="I586" i="29"/>
  <c r="J586" i="29"/>
  <c r="J579" i="29"/>
  <c r="I579" i="29"/>
  <c r="J587" i="29"/>
  <c r="I587" i="29"/>
  <c r="J582" i="29"/>
  <c r="I582" i="29"/>
  <c r="J588" i="29"/>
  <c r="I588" i="29"/>
  <c r="J576" i="29"/>
  <c r="I576" i="29"/>
  <c r="J592" i="29"/>
  <c r="I592" i="29"/>
  <c r="J575" i="29"/>
  <c r="I575" i="29"/>
  <c r="I577" i="29"/>
  <c r="J577" i="29"/>
  <c r="J574" i="29"/>
  <c r="I574" i="29"/>
  <c r="J585" i="29"/>
  <c r="I585" i="29"/>
  <c r="J618" i="29"/>
  <c r="I618" i="29"/>
  <c r="J573" i="29"/>
  <c r="I573" i="29"/>
  <c r="J595" i="29"/>
  <c r="I595" i="29"/>
  <c r="J578" i="29"/>
  <c r="I578" i="29"/>
  <c r="C605" i="29"/>
  <c r="H56" i="11"/>
  <c r="C622" i="29"/>
  <c r="C606" i="29"/>
  <c r="C600" i="29"/>
  <c r="C647" i="29"/>
  <c r="C609" i="29"/>
  <c r="C619" i="29"/>
  <c r="C603" i="29"/>
  <c r="C635" i="29"/>
  <c r="C624" i="29"/>
  <c r="C621" i="29"/>
  <c r="C613" i="29"/>
  <c r="C602" i="29"/>
  <c r="C644" i="29"/>
  <c r="C604" i="29"/>
  <c r="C607" i="29"/>
  <c r="C616" i="29"/>
  <c r="C615" i="29"/>
  <c r="C601" i="29"/>
  <c r="C637" i="29"/>
  <c r="C614" i="29"/>
  <c r="C612" i="29"/>
  <c r="C598" i="29"/>
  <c r="C611" i="29"/>
  <c r="C650" i="29"/>
  <c r="C626" i="29"/>
  <c r="C645" i="29"/>
  <c r="I12" i="8"/>
  <c r="D26" i="39" l="1"/>
  <c r="E26" i="39" s="1"/>
  <c r="N25" i="39"/>
  <c r="E12" i="42"/>
  <c r="G12" i="42"/>
  <c r="I12" i="42"/>
  <c r="J602" i="29"/>
  <c r="I602" i="29"/>
  <c r="J598" i="29"/>
  <c r="I598" i="29"/>
  <c r="I621" i="29"/>
  <c r="J621" i="29"/>
  <c r="J605" i="29"/>
  <c r="I605" i="29"/>
  <c r="C632" i="29"/>
  <c r="J635" i="29"/>
  <c r="I635" i="29"/>
  <c r="J637" i="29"/>
  <c r="I637" i="29"/>
  <c r="I611" i="29"/>
  <c r="J611" i="29"/>
  <c r="J624" i="29"/>
  <c r="I624" i="29"/>
  <c r="I614" i="29"/>
  <c r="J614" i="29"/>
  <c r="J619" i="29"/>
  <c r="I619" i="29"/>
  <c r="J613" i="29"/>
  <c r="I613" i="29"/>
  <c r="J612" i="29"/>
  <c r="I612" i="29"/>
  <c r="J603" i="29"/>
  <c r="I603" i="29"/>
  <c r="J601" i="29"/>
  <c r="I601" i="29"/>
  <c r="J615" i="29"/>
  <c r="I615" i="29"/>
  <c r="J609" i="29"/>
  <c r="I609" i="29"/>
  <c r="J616" i="29"/>
  <c r="I616" i="29"/>
  <c r="J647" i="29"/>
  <c r="I647" i="29"/>
  <c r="J645" i="29"/>
  <c r="I645" i="29"/>
  <c r="J607" i="29"/>
  <c r="I607" i="29"/>
  <c r="J600" i="29"/>
  <c r="I600" i="29"/>
  <c r="J626" i="29"/>
  <c r="I626" i="29"/>
  <c r="J604" i="29"/>
  <c r="I604" i="29"/>
  <c r="J606" i="29"/>
  <c r="I606" i="29"/>
  <c r="J650" i="29"/>
  <c r="I650" i="29"/>
  <c r="J644" i="29"/>
  <c r="I644" i="29"/>
  <c r="J622" i="29"/>
  <c r="I622" i="29"/>
  <c r="C629" i="29"/>
  <c r="C641" i="29"/>
  <c r="C643" i="29"/>
  <c r="C662" i="29"/>
  <c r="C634" i="29"/>
  <c r="C640" i="29"/>
  <c r="C630" i="29"/>
  <c r="C627" i="29"/>
  <c r="C631" i="29"/>
  <c r="C648" i="29"/>
  <c r="C674" i="29"/>
  <c r="C628" i="29"/>
  <c r="C646" i="29"/>
  <c r="C633" i="29"/>
  <c r="C639" i="29"/>
  <c r="C671" i="29"/>
  <c r="C651" i="29"/>
  <c r="C636" i="29"/>
  <c r="C649" i="29"/>
  <c r="C664" i="29"/>
  <c r="C642" i="29"/>
  <c r="C625" i="29"/>
  <c r="C638" i="29"/>
  <c r="C653" i="29"/>
  <c r="C677" i="29"/>
  <c r="C672" i="29"/>
  <c r="I13" i="8"/>
  <c r="K26" i="39" l="1"/>
  <c r="M26" i="39" s="1"/>
  <c r="N26" i="39" s="1"/>
  <c r="G13" i="42"/>
  <c r="E13" i="42"/>
  <c r="I13" i="42"/>
  <c r="D27" i="39"/>
  <c r="E27" i="39" s="1"/>
  <c r="K27" i="39" s="1"/>
  <c r="M27" i="39" s="1"/>
  <c r="J653" i="29"/>
  <c r="I653" i="29"/>
  <c r="J638" i="29"/>
  <c r="I638" i="29"/>
  <c r="J674" i="29"/>
  <c r="I674" i="29"/>
  <c r="J646" i="29"/>
  <c r="I646" i="29"/>
  <c r="J625" i="29"/>
  <c r="I625" i="29"/>
  <c r="J648" i="29"/>
  <c r="I648" i="29"/>
  <c r="J642" i="29"/>
  <c r="I642" i="29"/>
  <c r="J664" i="29"/>
  <c r="I664" i="29"/>
  <c r="J628" i="29"/>
  <c r="I628" i="29"/>
  <c r="J636" i="29"/>
  <c r="I636" i="29"/>
  <c r="J627" i="29"/>
  <c r="I627" i="29"/>
  <c r="I630" i="29"/>
  <c r="J630" i="29"/>
  <c r="J629" i="29"/>
  <c r="I629" i="29"/>
  <c r="J632" i="29"/>
  <c r="I632" i="29"/>
  <c r="C659" i="29"/>
  <c r="J631" i="29"/>
  <c r="I631" i="29"/>
  <c r="J649" i="29"/>
  <c r="I649" i="29"/>
  <c r="J640" i="29"/>
  <c r="I640" i="29"/>
  <c r="J651" i="29"/>
  <c r="I651" i="29"/>
  <c r="J634" i="29"/>
  <c r="I634" i="29"/>
  <c r="J672" i="29"/>
  <c r="I672" i="29"/>
  <c r="J671" i="29"/>
  <c r="I671" i="29"/>
  <c r="J662" i="29"/>
  <c r="I662" i="29"/>
  <c r="J639" i="29"/>
  <c r="I639" i="29"/>
  <c r="J643" i="29"/>
  <c r="I643" i="29"/>
  <c r="J677" i="29"/>
  <c r="I677" i="29"/>
  <c r="J633" i="29"/>
  <c r="I633" i="29"/>
  <c r="J641" i="29"/>
  <c r="I641" i="29"/>
  <c r="C691" i="29"/>
  <c r="C689" i="29"/>
  <c r="C676" i="29"/>
  <c r="C701" i="29"/>
  <c r="C657" i="29"/>
  <c r="C670" i="29"/>
  <c r="C655" i="29"/>
  <c r="C663" i="29"/>
  <c r="C660" i="29"/>
  <c r="C675" i="29"/>
  <c r="C667" i="29"/>
  <c r="C668" i="29"/>
  <c r="C698" i="29"/>
  <c r="C678" i="29"/>
  <c r="C666" i="29"/>
  <c r="C661" i="29"/>
  <c r="C656" i="29"/>
  <c r="C654" i="29"/>
  <c r="C673" i="29"/>
  <c r="C669" i="29"/>
  <c r="C658" i="29"/>
  <c r="C652" i="29"/>
  <c r="C665" i="29"/>
  <c r="C704" i="29"/>
  <c r="C680" i="29"/>
  <c r="C699" i="29"/>
  <c r="I14" i="8"/>
  <c r="N27" i="39" l="1"/>
  <c r="G14" i="42"/>
  <c r="E14" i="42"/>
  <c r="I14" i="42"/>
  <c r="D28" i="39"/>
  <c r="E28" i="39" s="1"/>
  <c r="K28" i="39" s="1"/>
  <c r="M28" i="39" s="1"/>
  <c r="J661" i="29"/>
  <c r="I661" i="29"/>
  <c r="J676" i="29"/>
  <c r="I676" i="29"/>
  <c r="J699" i="29"/>
  <c r="I699" i="29"/>
  <c r="J680" i="29"/>
  <c r="I680" i="29"/>
  <c r="J704" i="29"/>
  <c r="I704" i="29"/>
  <c r="J701" i="29"/>
  <c r="I701" i="29"/>
  <c r="I666" i="29"/>
  <c r="J666" i="29"/>
  <c r="J689" i="29"/>
  <c r="I689" i="29"/>
  <c r="J698" i="29"/>
  <c r="I698" i="29"/>
  <c r="J668" i="29"/>
  <c r="I668" i="29"/>
  <c r="J652" i="29"/>
  <c r="I652" i="29"/>
  <c r="J673" i="29"/>
  <c r="I673" i="29"/>
  <c r="J678" i="29"/>
  <c r="I678" i="29"/>
  <c r="J691" i="29"/>
  <c r="I691" i="29"/>
  <c r="J665" i="29"/>
  <c r="I665" i="29"/>
  <c r="J667" i="29"/>
  <c r="I667" i="29"/>
  <c r="J675" i="29"/>
  <c r="I675" i="29"/>
  <c r="J658" i="29"/>
  <c r="I658" i="29"/>
  <c r="J654" i="29"/>
  <c r="I654" i="29"/>
  <c r="I660" i="29"/>
  <c r="J660" i="29"/>
  <c r="J659" i="29"/>
  <c r="I659" i="29"/>
  <c r="C686" i="29"/>
  <c r="I669" i="29"/>
  <c r="J669" i="29"/>
  <c r="J663" i="29"/>
  <c r="I663" i="29"/>
  <c r="J655" i="29"/>
  <c r="I655" i="29"/>
  <c r="J670" i="29"/>
  <c r="I670" i="29"/>
  <c r="J656" i="29"/>
  <c r="I656" i="29"/>
  <c r="J657" i="29"/>
  <c r="I657" i="29"/>
  <c r="C696" i="29"/>
  <c r="C688" i="29"/>
  <c r="C695" i="29"/>
  <c r="C690" i="29"/>
  <c r="C728" i="29"/>
  <c r="C694" i="29"/>
  <c r="C693" i="29"/>
  <c r="C682" i="29"/>
  <c r="C703" i="29"/>
  <c r="C702" i="29"/>
  <c r="C681" i="29"/>
  <c r="C705" i="29"/>
  <c r="C697" i="29"/>
  <c r="C716" i="29"/>
  <c r="C683" i="29"/>
  <c r="C725" i="29"/>
  <c r="C687" i="29"/>
  <c r="C700" i="29"/>
  <c r="C685" i="29"/>
  <c r="C684" i="29"/>
  <c r="C718" i="29"/>
  <c r="C679" i="29"/>
  <c r="C692" i="29"/>
  <c r="C707" i="29"/>
  <c r="C731" i="29"/>
  <c r="C726" i="29"/>
  <c r="I15" i="8"/>
  <c r="N28" i="39" l="1"/>
  <c r="I15" i="42"/>
  <c r="E15" i="42"/>
  <c r="G15" i="42"/>
  <c r="D29" i="39"/>
  <c r="E29" i="39" s="1"/>
  <c r="K29" i="39" s="1"/>
  <c r="M29" i="39" s="1"/>
  <c r="J687" i="29"/>
  <c r="I687" i="29"/>
  <c r="J725" i="29"/>
  <c r="I725" i="29"/>
  <c r="J695" i="29"/>
  <c r="I695" i="29"/>
  <c r="J731" i="29"/>
  <c r="I731" i="29"/>
  <c r="J683" i="29"/>
  <c r="I683" i="29"/>
  <c r="J697" i="29"/>
  <c r="I697" i="29"/>
  <c r="J707" i="29"/>
  <c r="I707" i="29"/>
  <c r="J726" i="29"/>
  <c r="I726" i="29"/>
  <c r="J696" i="29"/>
  <c r="I696" i="29"/>
  <c r="I703" i="29"/>
  <c r="J703" i="29"/>
  <c r="J688" i="29"/>
  <c r="I688" i="29"/>
  <c r="J705" i="29"/>
  <c r="I705" i="29"/>
  <c r="J686" i="29"/>
  <c r="I686" i="29"/>
  <c r="C713" i="29"/>
  <c r="J681" i="29"/>
  <c r="I681" i="29"/>
  <c r="J728" i="29"/>
  <c r="I728" i="29"/>
  <c r="J716" i="29"/>
  <c r="I716" i="29"/>
  <c r="J692" i="29"/>
  <c r="I692" i="29"/>
  <c r="I702" i="29"/>
  <c r="J702" i="29"/>
  <c r="J718" i="29"/>
  <c r="I718" i="29"/>
  <c r="J684" i="29"/>
  <c r="I684" i="29"/>
  <c r="J685" i="29"/>
  <c r="I685" i="29"/>
  <c r="I693" i="29"/>
  <c r="J693" i="29"/>
  <c r="J690" i="29"/>
  <c r="I690" i="29"/>
  <c r="J679" i="29"/>
  <c r="I679" i="29"/>
  <c r="J682" i="29"/>
  <c r="I682" i="29"/>
  <c r="J700" i="29"/>
  <c r="I700" i="29"/>
  <c r="J694" i="29"/>
  <c r="I694" i="29"/>
  <c r="C711" i="29"/>
  <c r="C732" i="29"/>
  <c r="C709" i="29"/>
  <c r="C752" i="29"/>
  <c r="C708" i="29"/>
  <c r="C710" i="29"/>
  <c r="C720" i="29"/>
  <c r="C722" i="29"/>
  <c r="C743" i="29"/>
  <c r="C715" i="29"/>
  <c r="C717" i="29"/>
  <c r="C727" i="29"/>
  <c r="C729" i="29"/>
  <c r="C721" i="29"/>
  <c r="C712" i="29"/>
  <c r="C755" i="29"/>
  <c r="C745" i="29"/>
  <c r="C714" i="29"/>
  <c r="C724" i="29"/>
  <c r="C730" i="29"/>
  <c r="C723" i="29"/>
  <c r="C706" i="29"/>
  <c r="C719" i="29"/>
  <c r="C758" i="29"/>
  <c r="C734" i="29"/>
  <c r="C753" i="29"/>
  <c r="I16" i="8"/>
  <c r="N29" i="39" l="1"/>
  <c r="D31" i="39"/>
  <c r="E31" i="39" s="1"/>
  <c r="K31" i="39" s="1"/>
  <c r="M31" i="39" s="1"/>
  <c r="E16" i="42"/>
  <c r="I16" i="42"/>
  <c r="G16" i="42"/>
  <c r="J712" i="29"/>
  <c r="I712" i="29"/>
  <c r="J734" i="29"/>
  <c r="I734" i="29"/>
  <c r="J758" i="29"/>
  <c r="I758" i="29"/>
  <c r="J719" i="29"/>
  <c r="I719" i="29"/>
  <c r="J732" i="29"/>
  <c r="I732" i="29"/>
  <c r="J711" i="29"/>
  <c r="I711" i="29"/>
  <c r="J727" i="29"/>
  <c r="I727" i="29"/>
  <c r="J723" i="29"/>
  <c r="I723" i="29"/>
  <c r="J724" i="29"/>
  <c r="I724" i="29"/>
  <c r="J717" i="29"/>
  <c r="I717" i="29"/>
  <c r="J715" i="29"/>
  <c r="I715" i="29"/>
  <c r="J753" i="29"/>
  <c r="I753" i="29"/>
  <c r="J755" i="29"/>
  <c r="I755" i="29"/>
  <c r="J752" i="29"/>
  <c r="I752" i="29"/>
  <c r="J709" i="29"/>
  <c r="I709" i="29"/>
  <c r="J721" i="29"/>
  <c r="I721" i="29"/>
  <c r="J729" i="29"/>
  <c r="I729" i="29"/>
  <c r="J706" i="29"/>
  <c r="I706" i="29"/>
  <c r="J743" i="29"/>
  <c r="I743" i="29"/>
  <c r="J730" i="29"/>
  <c r="I730" i="29"/>
  <c r="J722" i="29"/>
  <c r="I722" i="29"/>
  <c r="J720" i="29"/>
  <c r="I720" i="29"/>
  <c r="J713" i="29"/>
  <c r="I713" i="29"/>
  <c r="C740" i="29"/>
  <c r="J714" i="29"/>
  <c r="I714" i="29"/>
  <c r="J710" i="29"/>
  <c r="I710" i="29"/>
  <c r="J745" i="29"/>
  <c r="I745" i="29"/>
  <c r="J708" i="29"/>
  <c r="I708" i="29"/>
  <c r="C757" i="29"/>
  <c r="C782" i="29"/>
  <c r="C754" i="29"/>
  <c r="C749" i="29"/>
  <c r="C747" i="29"/>
  <c r="C736" i="29"/>
  <c r="C739" i="29"/>
  <c r="C744" i="29"/>
  <c r="C741" i="29"/>
  <c r="C742" i="29"/>
  <c r="C759" i="29"/>
  <c r="C751" i="29"/>
  <c r="C748" i="29"/>
  <c r="C737" i="29"/>
  <c r="C779" i="29"/>
  <c r="C750" i="29"/>
  <c r="C735" i="29"/>
  <c r="C772" i="29"/>
  <c r="C756" i="29"/>
  <c r="C770" i="29"/>
  <c r="C738" i="29"/>
  <c r="C733" i="29"/>
  <c r="C746" i="29"/>
  <c r="C761" i="29"/>
  <c r="C785" i="29"/>
  <c r="C780" i="29"/>
  <c r="I17" i="8"/>
  <c r="N31" i="39" l="1"/>
  <c r="D32" i="39"/>
  <c r="E32" i="39" s="1"/>
  <c r="K32" i="39" s="1"/>
  <c r="M32" i="39" s="1"/>
  <c r="I17" i="42"/>
  <c r="G17" i="42"/>
  <c r="E17" i="42"/>
  <c r="J747" i="29"/>
  <c r="I747" i="29"/>
  <c r="J785" i="29"/>
  <c r="I785" i="29"/>
  <c r="J750" i="29"/>
  <c r="I750" i="29"/>
  <c r="J740" i="29"/>
  <c r="I740" i="29"/>
  <c r="C767" i="29"/>
  <c r="J754" i="29"/>
  <c r="I754" i="29"/>
  <c r="J761" i="29"/>
  <c r="I761" i="29"/>
  <c r="J746" i="29"/>
  <c r="I746" i="29"/>
  <c r="J759" i="29"/>
  <c r="I759" i="29"/>
  <c r="I780" i="29"/>
  <c r="J780" i="29"/>
  <c r="J737" i="29"/>
  <c r="I737" i="29"/>
  <c r="J757" i="29"/>
  <c r="I757" i="29"/>
  <c r="I751" i="29"/>
  <c r="J751" i="29"/>
  <c r="J733" i="29"/>
  <c r="I733" i="29"/>
  <c r="J735" i="29"/>
  <c r="I735" i="29"/>
  <c r="J749" i="29"/>
  <c r="I749" i="29"/>
  <c r="J779" i="29"/>
  <c r="I779" i="29"/>
  <c r="J782" i="29"/>
  <c r="I782" i="29"/>
  <c r="J748" i="29"/>
  <c r="I748" i="29"/>
  <c r="J742" i="29"/>
  <c r="I742" i="29"/>
  <c r="J738" i="29"/>
  <c r="I738" i="29"/>
  <c r="J741" i="29"/>
  <c r="I741" i="29"/>
  <c r="J770" i="29"/>
  <c r="I770" i="29"/>
  <c r="I744" i="29"/>
  <c r="J744" i="29"/>
  <c r="J756" i="29"/>
  <c r="I756" i="29"/>
  <c r="J739" i="29"/>
  <c r="I739" i="29"/>
  <c r="J772" i="29"/>
  <c r="I772" i="29"/>
  <c r="J736" i="29"/>
  <c r="I736" i="29"/>
  <c r="C778" i="29"/>
  <c r="C776" i="29"/>
  <c r="C786" i="29"/>
  <c r="C797" i="29"/>
  <c r="C806" i="29"/>
  <c r="C766" i="29"/>
  <c r="C781" i="29"/>
  <c r="C771" i="29"/>
  <c r="C799" i="29"/>
  <c r="C777" i="29"/>
  <c r="C764" i="29"/>
  <c r="C769" i="29"/>
  <c r="C763" i="29"/>
  <c r="C809" i="29"/>
  <c r="C775" i="29"/>
  <c r="C768" i="29"/>
  <c r="C784" i="29"/>
  <c r="C762" i="29"/>
  <c r="C774" i="29"/>
  <c r="C783" i="29"/>
  <c r="C765" i="29"/>
  <c r="C760" i="29"/>
  <c r="C773" i="29"/>
  <c r="C812" i="29"/>
  <c r="C788" i="29"/>
  <c r="C807" i="29"/>
  <c r="I18" i="8"/>
  <c r="N32" i="39" l="1"/>
  <c r="I18" i="42"/>
  <c r="G18" i="42"/>
  <c r="E18" i="42"/>
  <c r="D33" i="39"/>
  <c r="E33" i="39" s="1"/>
  <c r="K33" i="39" s="1"/>
  <c r="M33" i="39" s="1"/>
  <c r="I775" i="29"/>
  <c r="J775" i="29"/>
  <c r="I809" i="29"/>
  <c r="J809" i="29"/>
  <c r="J767" i="29"/>
  <c r="I767" i="29"/>
  <c r="C794" i="29"/>
  <c r="J776" i="29"/>
  <c r="I776" i="29"/>
  <c r="J784" i="29"/>
  <c r="I784" i="29"/>
  <c r="I786" i="29"/>
  <c r="J786" i="29"/>
  <c r="J788" i="29"/>
  <c r="I788" i="29"/>
  <c r="J763" i="29"/>
  <c r="I763" i="29"/>
  <c r="J797" i="29"/>
  <c r="I797" i="29"/>
  <c r="J812" i="29"/>
  <c r="I812" i="29"/>
  <c r="J760" i="29"/>
  <c r="I760" i="29"/>
  <c r="J807" i="29"/>
  <c r="I807" i="29"/>
  <c r="J778" i="29"/>
  <c r="I778" i="29"/>
  <c r="J773" i="29"/>
  <c r="I773" i="29"/>
  <c r="I768" i="29"/>
  <c r="J768" i="29"/>
  <c r="I764" i="29"/>
  <c r="J764" i="29"/>
  <c r="J765" i="29"/>
  <c r="I765" i="29"/>
  <c r="J799" i="29"/>
  <c r="I799" i="29"/>
  <c r="J783" i="29"/>
  <c r="I783" i="29"/>
  <c r="J774" i="29"/>
  <c r="I774" i="29"/>
  <c r="J781" i="29"/>
  <c r="I781" i="29"/>
  <c r="J806" i="29"/>
  <c r="I806" i="29"/>
  <c r="J769" i="29"/>
  <c r="I769" i="29"/>
  <c r="J777" i="29"/>
  <c r="I777" i="29"/>
  <c r="J771" i="29"/>
  <c r="I771" i="29"/>
  <c r="I762" i="29"/>
  <c r="J762" i="29"/>
  <c r="J766" i="29"/>
  <c r="I766" i="29"/>
  <c r="C810" i="29"/>
  <c r="C796" i="29"/>
  <c r="C798" i="29"/>
  <c r="C824" i="29"/>
  <c r="C801" i="29"/>
  <c r="C791" i="29"/>
  <c r="C808" i="29"/>
  <c r="C813" i="29"/>
  <c r="C795" i="29"/>
  <c r="C804" i="29"/>
  <c r="C803" i="29"/>
  <c r="C789" i="29"/>
  <c r="C836" i="29"/>
  <c r="C793" i="29"/>
  <c r="C790" i="29"/>
  <c r="C826" i="29"/>
  <c r="C811" i="29"/>
  <c r="C833" i="29"/>
  <c r="C805" i="29"/>
  <c r="C802" i="29"/>
  <c r="C792" i="29"/>
  <c r="C787" i="29"/>
  <c r="C800" i="29"/>
  <c r="C815" i="29"/>
  <c r="C839" i="29"/>
  <c r="C834" i="29"/>
  <c r="I19" i="8"/>
  <c r="N33" i="39" l="1"/>
  <c r="I19" i="42"/>
  <c r="G19" i="42"/>
  <c r="E19" i="42"/>
  <c r="D34" i="39"/>
  <c r="E34" i="39" s="1"/>
  <c r="K34" i="39" s="1"/>
  <c r="M34" i="39" s="1"/>
  <c r="J801" i="29"/>
  <c r="I801" i="29"/>
  <c r="J834" i="29"/>
  <c r="I834" i="29"/>
  <c r="I798" i="29"/>
  <c r="J798" i="29"/>
  <c r="J796" i="29"/>
  <c r="I796" i="29"/>
  <c r="J836" i="29"/>
  <c r="I836" i="29"/>
  <c r="I793" i="29"/>
  <c r="J793" i="29"/>
  <c r="J815" i="29"/>
  <c r="I815" i="29"/>
  <c r="J794" i="29"/>
  <c r="I794" i="29"/>
  <c r="C821" i="29"/>
  <c r="J811" i="29"/>
  <c r="I811" i="29"/>
  <c r="J826" i="29"/>
  <c r="I826" i="29"/>
  <c r="J810" i="29"/>
  <c r="I810" i="29"/>
  <c r="I800" i="29"/>
  <c r="J800" i="29"/>
  <c r="J803" i="29"/>
  <c r="I803" i="29"/>
  <c r="J824" i="29"/>
  <c r="I824" i="29"/>
  <c r="J790" i="29"/>
  <c r="I790" i="29"/>
  <c r="J839" i="29"/>
  <c r="I839" i="29"/>
  <c r="J789" i="29"/>
  <c r="I789" i="29"/>
  <c r="J787" i="29"/>
  <c r="I787" i="29"/>
  <c r="J804" i="29"/>
  <c r="I804" i="29"/>
  <c r="J792" i="29"/>
  <c r="I792" i="29"/>
  <c r="J795" i="29"/>
  <c r="I795" i="29"/>
  <c r="J802" i="29"/>
  <c r="I802" i="29"/>
  <c r="J813" i="29"/>
  <c r="I813" i="29"/>
  <c r="I805" i="29"/>
  <c r="J805" i="29"/>
  <c r="I808" i="29"/>
  <c r="J808" i="29"/>
  <c r="I833" i="29"/>
  <c r="J833" i="29"/>
  <c r="J791" i="29"/>
  <c r="I791" i="29"/>
  <c r="C853" i="29"/>
  <c r="C825" i="29"/>
  <c r="C835" i="29"/>
  <c r="C816" i="29"/>
  <c r="C823" i="29"/>
  <c r="C840" i="29"/>
  <c r="C830" i="29"/>
  <c r="C851" i="29"/>
  <c r="C832" i="29"/>
  <c r="C822" i="29"/>
  <c r="C818" i="29"/>
  <c r="C863" i="29"/>
  <c r="C819" i="29"/>
  <c r="C838" i="29"/>
  <c r="C828" i="29"/>
  <c r="C837" i="29"/>
  <c r="C829" i="29"/>
  <c r="C817" i="29"/>
  <c r="C820" i="29"/>
  <c r="C860" i="29"/>
  <c r="C831" i="29"/>
  <c r="C814" i="29"/>
  <c r="C827" i="29"/>
  <c r="C866" i="29"/>
  <c r="C842" i="29"/>
  <c r="C861" i="29"/>
  <c r="I20" i="8"/>
  <c r="N34" i="39" l="1"/>
  <c r="D30" i="39"/>
  <c r="E30" i="39" s="1"/>
  <c r="K30" i="39" s="1"/>
  <c r="M30" i="39" s="1"/>
  <c r="G20" i="42"/>
  <c r="E20" i="42"/>
  <c r="I20" i="42"/>
  <c r="J823" i="29"/>
  <c r="I823" i="29"/>
  <c r="J842" i="29"/>
  <c r="I842" i="29"/>
  <c r="J853" i="29"/>
  <c r="I853" i="29"/>
  <c r="J829" i="29"/>
  <c r="I829" i="29"/>
  <c r="J837" i="29"/>
  <c r="I837" i="29"/>
  <c r="J835" i="29"/>
  <c r="I835" i="29"/>
  <c r="I816" i="29"/>
  <c r="J816" i="29"/>
  <c r="J861" i="29"/>
  <c r="I861" i="29"/>
  <c r="I825" i="29"/>
  <c r="J825" i="29"/>
  <c r="I819" i="29"/>
  <c r="J819" i="29"/>
  <c r="J863" i="29"/>
  <c r="I863" i="29"/>
  <c r="J818" i="29"/>
  <c r="I818" i="29"/>
  <c r="J828" i="29"/>
  <c r="I828" i="29"/>
  <c r="J838" i="29"/>
  <c r="I838" i="29"/>
  <c r="J866" i="29"/>
  <c r="I866" i="29"/>
  <c r="J827" i="29"/>
  <c r="I827" i="29"/>
  <c r="J814" i="29"/>
  <c r="I814" i="29"/>
  <c r="J822" i="29"/>
  <c r="I822" i="29"/>
  <c r="J821" i="29"/>
  <c r="I821" i="29"/>
  <c r="C848" i="29"/>
  <c r="J831" i="29"/>
  <c r="I831" i="29"/>
  <c r="J832" i="29"/>
  <c r="I832" i="29"/>
  <c r="J860" i="29"/>
  <c r="I860" i="29"/>
  <c r="J851" i="29"/>
  <c r="I851" i="29"/>
  <c r="J820" i="29"/>
  <c r="I820" i="29"/>
  <c r="J830" i="29"/>
  <c r="I830" i="29"/>
  <c r="I817" i="29"/>
  <c r="J817" i="29"/>
  <c r="J840" i="29"/>
  <c r="I840" i="29"/>
  <c r="C887" i="29"/>
  <c r="C864" i="29"/>
  <c r="C878" i="29"/>
  <c r="C847" i="29"/>
  <c r="C857" i="29"/>
  <c r="C845" i="29"/>
  <c r="C862" i="29"/>
  <c r="C844" i="29"/>
  <c r="C867" i="29"/>
  <c r="C855" i="29"/>
  <c r="C865" i="29"/>
  <c r="C849" i="29"/>
  <c r="C852" i="29"/>
  <c r="C890" i="29"/>
  <c r="C843" i="29"/>
  <c r="C856" i="29"/>
  <c r="C846" i="29"/>
  <c r="C859" i="29"/>
  <c r="C858" i="29"/>
  <c r="C850" i="29"/>
  <c r="C880" i="29"/>
  <c r="C841" i="29"/>
  <c r="C854" i="29"/>
  <c r="C869" i="29"/>
  <c r="C893" i="29"/>
  <c r="C888" i="29"/>
  <c r="I21" i="8"/>
  <c r="N30" i="39" l="1"/>
  <c r="D35" i="39"/>
  <c r="E35" i="39" s="1"/>
  <c r="K35" i="39" s="1"/>
  <c r="M35" i="39" s="1"/>
  <c r="G21" i="42"/>
  <c r="E21" i="42"/>
  <c r="I21" i="42"/>
  <c r="I888" i="29"/>
  <c r="J888" i="29"/>
  <c r="J847" i="29"/>
  <c r="I847" i="29"/>
  <c r="J857" i="29"/>
  <c r="I857" i="29"/>
  <c r="J864" i="29"/>
  <c r="I864" i="29"/>
  <c r="J852" i="29"/>
  <c r="I852" i="29"/>
  <c r="J856" i="29"/>
  <c r="I856" i="29"/>
  <c r="J843" i="29"/>
  <c r="I843" i="29"/>
  <c r="J890" i="29"/>
  <c r="I890" i="29"/>
  <c r="J869" i="29"/>
  <c r="I869" i="29"/>
  <c r="J846" i="29"/>
  <c r="I846" i="29"/>
  <c r="J887" i="29"/>
  <c r="I887" i="29"/>
  <c r="J849" i="29"/>
  <c r="I849" i="29"/>
  <c r="J878" i="29"/>
  <c r="I878" i="29"/>
  <c r="J854" i="29"/>
  <c r="I854" i="29"/>
  <c r="I841" i="29"/>
  <c r="J841" i="29"/>
  <c r="J848" i="29"/>
  <c r="I848" i="29"/>
  <c r="C875" i="29"/>
  <c r="J855" i="29"/>
  <c r="I855" i="29"/>
  <c r="J880" i="29"/>
  <c r="I880" i="29"/>
  <c r="J867" i="29"/>
  <c r="I867" i="29"/>
  <c r="J844" i="29"/>
  <c r="I844" i="29"/>
  <c r="J858" i="29"/>
  <c r="I858" i="29"/>
  <c r="J862" i="29"/>
  <c r="I862" i="29"/>
  <c r="J893" i="29"/>
  <c r="I893" i="29"/>
  <c r="I865" i="29"/>
  <c r="J865" i="29"/>
  <c r="I850" i="29"/>
  <c r="J850" i="29"/>
  <c r="J859" i="29"/>
  <c r="I859" i="29"/>
  <c r="J845" i="29"/>
  <c r="I845" i="29"/>
  <c r="C877" i="29"/>
  <c r="C876" i="29"/>
  <c r="C874" i="29"/>
  <c r="C870" i="29"/>
  <c r="C892" i="29"/>
  <c r="C889" i="29"/>
  <c r="C905" i="29"/>
  <c r="C883" i="29"/>
  <c r="C885" i="29"/>
  <c r="C882" i="29"/>
  <c r="C891" i="29"/>
  <c r="C873" i="29"/>
  <c r="C884" i="29"/>
  <c r="C871" i="29"/>
  <c r="C886" i="29"/>
  <c r="C917" i="29"/>
  <c r="C914" i="29"/>
  <c r="C872" i="29"/>
  <c r="C907" i="29"/>
  <c r="C879" i="29"/>
  <c r="C894" i="29"/>
  <c r="C868" i="29"/>
  <c r="C881" i="29"/>
  <c r="C920" i="29"/>
  <c r="C896" i="29"/>
  <c r="C915" i="29"/>
  <c r="I22" i="8"/>
  <c r="N35" i="39" l="1"/>
  <c r="D36" i="39"/>
  <c r="E36" i="39" s="1"/>
  <c r="K36" i="39" s="1"/>
  <c r="M36" i="39" s="1"/>
  <c r="E22" i="42"/>
  <c r="G22" i="42"/>
  <c r="I22" i="42"/>
  <c r="J914" i="29"/>
  <c r="I914" i="29"/>
  <c r="J886" i="29"/>
  <c r="I886" i="29"/>
  <c r="J892" i="29"/>
  <c r="I892" i="29"/>
  <c r="J917" i="29"/>
  <c r="I917" i="29"/>
  <c r="J874" i="29"/>
  <c r="I874" i="29"/>
  <c r="J871" i="29"/>
  <c r="I871" i="29"/>
  <c r="J875" i="29"/>
  <c r="I875" i="29"/>
  <c r="C902" i="29"/>
  <c r="J877" i="29"/>
  <c r="I877" i="29"/>
  <c r="J868" i="29"/>
  <c r="I868" i="29"/>
  <c r="J870" i="29"/>
  <c r="I870" i="29"/>
  <c r="J876" i="29"/>
  <c r="I876" i="29"/>
  <c r="J920" i="29"/>
  <c r="I920" i="29"/>
  <c r="J881" i="29"/>
  <c r="I881" i="29"/>
  <c r="J915" i="29"/>
  <c r="I915" i="29"/>
  <c r="J896" i="29"/>
  <c r="I896" i="29"/>
  <c r="J884" i="29"/>
  <c r="I884" i="29"/>
  <c r="I873" i="29"/>
  <c r="J873" i="29"/>
  <c r="J891" i="29"/>
  <c r="I891" i="29"/>
  <c r="J882" i="29"/>
  <c r="I882" i="29"/>
  <c r="I894" i="29"/>
  <c r="J894" i="29"/>
  <c r="J885" i="29"/>
  <c r="I885" i="29"/>
  <c r="J879" i="29"/>
  <c r="I879" i="29"/>
  <c r="J883" i="29"/>
  <c r="I883" i="29"/>
  <c r="J907" i="29"/>
  <c r="I907" i="29"/>
  <c r="I905" i="29"/>
  <c r="J905" i="29"/>
  <c r="J872" i="29"/>
  <c r="I872" i="29"/>
  <c r="J889" i="29"/>
  <c r="I889" i="29"/>
  <c r="C906" i="29"/>
  <c r="C944" i="29"/>
  <c r="C900" i="29"/>
  <c r="C897" i="29"/>
  <c r="C934" i="29"/>
  <c r="C932" i="29"/>
  <c r="C901" i="29"/>
  <c r="C913" i="29"/>
  <c r="C899" i="29"/>
  <c r="C898" i="29"/>
  <c r="C918" i="29"/>
  <c r="C909" i="29"/>
  <c r="C916" i="29"/>
  <c r="C903" i="29"/>
  <c r="C910" i="29"/>
  <c r="C921" i="29"/>
  <c r="C941" i="29"/>
  <c r="C911" i="29"/>
  <c r="C912" i="29"/>
  <c r="C919" i="29"/>
  <c r="C904" i="29"/>
  <c r="C895" i="29"/>
  <c r="C908" i="29"/>
  <c r="C923" i="29"/>
  <c r="C947" i="29"/>
  <c r="C942" i="29"/>
  <c r="I23" i="8"/>
  <c r="N36" i="39" l="1"/>
  <c r="D37" i="39"/>
  <c r="E37" i="39" s="1"/>
  <c r="K37" i="39" s="1"/>
  <c r="M37" i="39" s="1"/>
  <c r="E23" i="42"/>
  <c r="G23" i="42"/>
  <c r="I23" i="42"/>
  <c r="I921" i="29"/>
  <c r="J921" i="29"/>
  <c r="I910" i="29"/>
  <c r="J910" i="29"/>
  <c r="J897" i="29"/>
  <c r="I897" i="29"/>
  <c r="J947" i="29"/>
  <c r="I947" i="29"/>
  <c r="J916" i="29"/>
  <c r="I916" i="29"/>
  <c r="J908" i="29"/>
  <c r="I908" i="29"/>
  <c r="J895" i="29"/>
  <c r="I895" i="29"/>
  <c r="J941" i="29"/>
  <c r="I941" i="29"/>
  <c r="J900" i="29"/>
  <c r="I900" i="29"/>
  <c r="J903" i="29"/>
  <c r="I903" i="29"/>
  <c r="J906" i="29"/>
  <c r="I906" i="29"/>
  <c r="J934" i="29"/>
  <c r="I934" i="29"/>
  <c r="J942" i="29"/>
  <c r="I942" i="29"/>
  <c r="J944" i="29"/>
  <c r="I944" i="29"/>
  <c r="J923" i="29"/>
  <c r="I923" i="29"/>
  <c r="J909" i="29"/>
  <c r="I909" i="29"/>
  <c r="J918" i="29"/>
  <c r="I918" i="29"/>
  <c r="J898" i="29"/>
  <c r="I898" i="29"/>
  <c r="J904" i="29"/>
  <c r="I904" i="29"/>
  <c r="J899" i="29"/>
  <c r="I899" i="29"/>
  <c r="J919" i="29"/>
  <c r="I919" i="29"/>
  <c r="J913" i="29"/>
  <c r="I913" i="29"/>
  <c r="J902" i="29"/>
  <c r="I902" i="29"/>
  <c r="C929" i="29"/>
  <c r="J912" i="29"/>
  <c r="I912" i="29"/>
  <c r="J901" i="29"/>
  <c r="I901" i="29"/>
  <c r="J911" i="29"/>
  <c r="I911" i="29"/>
  <c r="J932" i="29"/>
  <c r="I932" i="29"/>
  <c r="C946" i="29"/>
  <c r="C948" i="29"/>
  <c r="C924" i="29"/>
  <c r="C939" i="29"/>
  <c r="C945" i="29"/>
  <c r="C928" i="29"/>
  <c r="C927" i="29"/>
  <c r="C936" i="29"/>
  <c r="C937" i="29"/>
  <c r="C930" i="29"/>
  <c r="C971" i="29"/>
  <c r="C938" i="29"/>
  <c r="C925" i="29"/>
  <c r="C959" i="29"/>
  <c r="C940" i="29"/>
  <c r="C961" i="29"/>
  <c r="C931" i="29"/>
  <c r="C968" i="29"/>
  <c r="C943" i="29"/>
  <c r="C926" i="29"/>
  <c r="C933" i="29"/>
  <c r="C922" i="29"/>
  <c r="C935" i="29"/>
  <c r="C974" i="29"/>
  <c r="C950" i="29"/>
  <c r="C969" i="29"/>
  <c r="I24" i="8"/>
  <c r="N37" i="39" l="1"/>
  <c r="D38" i="39"/>
  <c r="E38" i="39" s="1"/>
  <c r="K38" i="39" s="1"/>
  <c r="M38" i="39" s="1"/>
  <c r="E24" i="42"/>
  <c r="G24" i="42"/>
  <c r="I24" i="42"/>
  <c r="I945" i="29"/>
  <c r="J945" i="29"/>
  <c r="J961" i="29"/>
  <c r="I961" i="29"/>
  <c r="J925" i="29"/>
  <c r="I925" i="29"/>
  <c r="J931" i="29"/>
  <c r="I931" i="29"/>
  <c r="J950" i="29"/>
  <c r="I950" i="29"/>
  <c r="J922" i="29"/>
  <c r="I922" i="29"/>
  <c r="J939" i="29"/>
  <c r="I939" i="29"/>
  <c r="J940" i="29"/>
  <c r="I940" i="29"/>
  <c r="J959" i="29"/>
  <c r="I959" i="29"/>
  <c r="J974" i="29"/>
  <c r="I974" i="29"/>
  <c r="J935" i="29"/>
  <c r="I935" i="29"/>
  <c r="I969" i="29"/>
  <c r="J969" i="29"/>
  <c r="J929" i="29"/>
  <c r="I929" i="29"/>
  <c r="C956" i="29"/>
  <c r="J924" i="29"/>
  <c r="I924" i="29"/>
  <c r="J948" i="29"/>
  <c r="I948" i="29"/>
  <c r="J946" i="29"/>
  <c r="I946" i="29"/>
  <c r="J938" i="29"/>
  <c r="I938" i="29"/>
  <c r="I971" i="29"/>
  <c r="J971" i="29"/>
  <c r="I930" i="29"/>
  <c r="J930" i="29"/>
  <c r="J933" i="29"/>
  <c r="I933" i="29"/>
  <c r="J937" i="29"/>
  <c r="I937" i="29"/>
  <c r="J926" i="29"/>
  <c r="I926" i="29"/>
  <c r="J936" i="29"/>
  <c r="I936" i="29"/>
  <c r="J943" i="29"/>
  <c r="I943" i="29"/>
  <c r="J927" i="29"/>
  <c r="I927" i="29"/>
  <c r="J968" i="29"/>
  <c r="I968" i="29"/>
  <c r="J928" i="29"/>
  <c r="I928" i="29"/>
  <c r="C965" i="29"/>
  <c r="C967" i="29"/>
  <c r="C998" i="29"/>
  <c r="C954" i="29"/>
  <c r="C951" i="29"/>
  <c r="C963" i="29"/>
  <c r="C988" i="29"/>
  <c r="C986" i="29"/>
  <c r="C957" i="29"/>
  <c r="C966" i="29"/>
  <c r="C995" i="29"/>
  <c r="C955" i="29"/>
  <c r="C975" i="29"/>
  <c r="C953" i="29"/>
  <c r="C970" i="29"/>
  <c r="C958" i="29"/>
  <c r="C972" i="29"/>
  <c r="C960" i="29"/>
  <c r="C952" i="29"/>
  <c r="C964" i="29"/>
  <c r="C973" i="29"/>
  <c r="C949" i="29"/>
  <c r="C962" i="29"/>
  <c r="C977" i="29"/>
  <c r="C1001" i="29"/>
  <c r="C996" i="29"/>
  <c r="N38" i="39" l="1"/>
  <c r="D39" i="39"/>
  <c r="E39" i="39" s="1"/>
  <c r="K39" i="39" s="1"/>
  <c r="M39" i="39" s="1"/>
  <c r="I958" i="29"/>
  <c r="J958" i="29"/>
  <c r="J951" i="29"/>
  <c r="I951" i="29"/>
  <c r="J972" i="29"/>
  <c r="I972" i="29"/>
  <c r="J954" i="29"/>
  <c r="I954" i="29"/>
  <c r="J996" i="29"/>
  <c r="I996" i="29"/>
  <c r="J970" i="29"/>
  <c r="I970" i="29"/>
  <c r="J953" i="29"/>
  <c r="I953" i="29"/>
  <c r="J998" i="29"/>
  <c r="I998" i="29"/>
  <c r="J967" i="29"/>
  <c r="I967" i="29"/>
  <c r="J975" i="29"/>
  <c r="I975" i="29"/>
  <c r="I955" i="29"/>
  <c r="J955" i="29"/>
  <c r="J966" i="29"/>
  <c r="I966" i="29"/>
  <c r="J1001" i="29"/>
  <c r="I1001" i="29"/>
  <c r="J965" i="29"/>
  <c r="I965" i="29"/>
  <c r="J962" i="29"/>
  <c r="I962" i="29"/>
  <c r="I977" i="29"/>
  <c r="J977" i="29"/>
  <c r="J949" i="29"/>
  <c r="I949" i="29"/>
  <c r="J986" i="29"/>
  <c r="I986" i="29"/>
  <c r="J956" i="29"/>
  <c r="I956" i="29"/>
  <c r="C983" i="29"/>
  <c r="J973" i="29"/>
  <c r="I973" i="29"/>
  <c r="J952" i="29"/>
  <c r="I952" i="29"/>
  <c r="J988" i="29"/>
  <c r="I988" i="29"/>
  <c r="I995" i="29"/>
  <c r="J995" i="29"/>
  <c r="J957" i="29"/>
  <c r="I957" i="29"/>
  <c r="J964" i="29"/>
  <c r="I964" i="29"/>
  <c r="I960" i="29"/>
  <c r="J960" i="29"/>
  <c r="J963" i="29"/>
  <c r="I963" i="29"/>
  <c r="C991" i="29"/>
  <c r="C985" i="29"/>
  <c r="C1013" i="29"/>
  <c r="C981" i="29"/>
  <c r="C982" i="29"/>
  <c r="C1022" i="29"/>
  <c r="C997" i="29"/>
  <c r="C1015" i="29"/>
  <c r="C1025" i="29"/>
  <c r="C980" i="29"/>
  <c r="C987" i="29"/>
  <c r="C993" i="29"/>
  <c r="C990" i="29"/>
  <c r="C994" i="29"/>
  <c r="C979" i="29"/>
  <c r="C999" i="29"/>
  <c r="C1002" i="29"/>
  <c r="C978" i="29"/>
  <c r="C992" i="29"/>
  <c r="C1000" i="29"/>
  <c r="C984" i="29"/>
  <c r="C976" i="29"/>
  <c r="C989" i="29"/>
  <c r="C1028" i="29"/>
  <c r="C1004" i="29"/>
  <c r="C1023" i="29"/>
  <c r="I26" i="8"/>
  <c r="N39" i="39" l="1"/>
  <c r="D40" i="39"/>
  <c r="E40" i="39" s="1"/>
  <c r="K40" i="39" s="1"/>
  <c r="M40" i="39" s="1"/>
  <c r="E26" i="42"/>
  <c r="I26" i="42"/>
  <c r="G26" i="42"/>
  <c r="I1023" i="29"/>
  <c r="J1023" i="29"/>
  <c r="I982" i="29"/>
  <c r="J982" i="29"/>
  <c r="J1004" i="29"/>
  <c r="I1004" i="29"/>
  <c r="I1013" i="29"/>
  <c r="J1013" i="29"/>
  <c r="I1002" i="29"/>
  <c r="J1002" i="29"/>
  <c r="J981" i="29"/>
  <c r="I981" i="29"/>
  <c r="J1028" i="29"/>
  <c r="I1028" i="29"/>
  <c r="J976" i="29"/>
  <c r="I976" i="29"/>
  <c r="J985" i="29"/>
  <c r="I985" i="29"/>
  <c r="J990" i="29"/>
  <c r="I990" i="29"/>
  <c r="I1025" i="29"/>
  <c r="J1025" i="29"/>
  <c r="J999" i="29"/>
  <c r="I999" i="29"/>
  <c r="I979" i="29"/>
  <c r="J979" i="29"/>
  <c r="J991" i="29"/>
  <c r="I991" i="29"/>
  <c r="J989" i="29"/>
  <c r="I989" i="29"/>
  <c r="J987" i="29"/>
  <c r="I987" i="29"/>
  <c r="J1015" i="29"/>
  <c r="I1015" i="29"/>
  <c r="J984" i="29"/>
  <c r="I984" i="29"/>
  <c r="J1000" i="29"/>
  <c r="I1000" i="29"/>
  <c r="J997" i="29"/>
  <c r="I997" i="29"/>
  <c r="J994" i="29"/>
  <c r="I994" i="29"/>
  <c r="J993" i="29"/>
  <c r="I993" i="29"/>
  <c r="J980" i="29"/>
  <c r="I980" i="29"/>
  <c r="J983" i="29"/>
  <c r="I983" i="29"/>
  <c r="C1010" i="29"/>
  <c r="J992" i="29"/>
  <c r="I992" i="29"/>
  <c r="I978" i="29"/>
  <c r="J978" i="29"/>
  <c r="J1022" i="29"/>
  <c r="I1022" i="29"/>
  <c r="C1027" i="29"/>
  <c r="C1020" i="29"/>
  <c r="C1008" i="29"/>
  <c r="C1040" i="29"/>
  <c r="C1006" i="29"/>
  <c r="C1014" i="29"/>
  <c r="C1024" i="29"/>
  <c r="C1007" i="29"/>
  <c r="C1026" i="29"/>
  <c r="C1019" i="29"/>
  <c r="C1021" i="29"/>
  <c r="C1049" i="29"/>
  <c r="C1012" i="29"/>
  <c r="C1042" i="29"/>
  <c r="C1009" i="29"/>
  <c r="C1052" i="29"/>
  <c r="C1018" i="29"/>
  <c r="C1005" i="29"/>
  <c r="C1011" i="29"/>
  <c r="C1029" i="29"/>
  <c r="C1017" i="29"/>
  <c r="C1003" i="29"/>
  <c r="C1016" i="29"/>
  <c r="C1031" i="29"/>
  <c r="C1055" i="29"/>
  <c r="C1050" i="29"/>
  <c r="I27" i="8"/>
  <c r="N40" i="39" l="1"/>
  <c r="E27" i="42"/>
  <c r="I27" i="42"/>
  <c r="G27" i="42"/>
  <c r="D41" i="39"/>
  <c r="E41" i="39" s="1"/>
  <c r="K41" i="39" s="1"/>
  <c r="M41" i="39" s="1"/>
  <c r="J1006" i="29"/>
  <c r="I1006" i="29"/>
  <c r="J1040" i="29"/>
  <c r="I1040" i="29"/>
  <c r="I1052" i="29"/>
  <c r="J1052" i="29"/>
  <c r="J1018" i="29"/>
  <c r="I1018" i="29"/>
  <c r="J1020" i="29"/>
  <c r="I1020" i="29"/>
  <c r="J1055" i="29"/>
  <c r="I1055" i="29"/>
  <c r="I1009" i="29"/>
  <c r="J1009" i="29"/>
  <c r="J1050" i="29"/>
  <c r="I1050" i="29"/>
  <c r="I1012" i="29"/>
  <c r="J1012" i="29"/>
  <c r="J1008" i="29"/>
  <c r="I1008" i="29"/>
  <c r="J1042" i="29"/>
  <c r="I1042" i="29"/>
  <c r="J1027" i="29"/>
  <c r="I1027" i="29"/>
  <c r="J1031" i="29"/>
  <c r="I1031" i="29"/>
  <c r="J1049" i="29"/>
  <c r="I1049" i="29"/>
  <c r="J1016" i="29"/>
  <c r="I1016" i="29"/>
  <c r="J1021" i="29"/>
  <c r="I1021" i="29"/>
  <c r="J1003" i="29"/>
  <c r="I1003" i="29"/>
  <c r="J1019" i="29"/>
  <c r="I1019" i="29"/>
  <c r="J1017" i="29"/>
  <c r="I1017" i="29"/>
  <c r="J1026" i="29"/>
  <c r="I1026" i="29"/>
  <c r="J1029" i="29"/>
  <c r="I1029" i="29"/>
  <c r="J1007" i="29"/>
  <c r="I1007" i="29"/>
  <c r="J1011" i="29"/>
  <c r="I1011" i="29"/>
  <c r="J1024" i="29"/>
  <c r="I1024" i="29"/>
  <c r="J1005" i="29"/>
  <c r="I1005" i="29"/>
  <c r="J1014" i="29"/>
  <c r="I1014" i="29"/>
  <c r="J1010" i="29"/>
  <c r="I1010" i="29"/>
  <c r="C1037" i="29"/>
  <c r="C1067" i="29"/>
  <c r="C1076" i="29"/>
  <c r="C1034" i="29"/>
  <c r="C1041" i="29"/>
  <c r="C1079" i="29"/>
  <c r="C1053" i="29"/>
  <c r="C1035" i="29"/>
  <c r="C1038" i="29"/>
  <c r="C1048" i="29"/>
  <c r="C1032" i="29"/>
  <c r="C1069" i="29"/>
  <c r="C1046" i="29"/>
  <c r="C1045" i="29"/>
  <c r="C1039" i="29"/>
  <c r="C1054" i="29"/>
  <c r="C1056" i="29"/>
  <c r="C1036" i="29"/>
  <c r="C1051" i="29"/>
  <c r="C1047" i="29"/>
  <c r="C1044" i="29"/>
  <c r="C1033" i="29"/>
  <c r="C1030" i="29"/>
  <c r="C1043" i="29"/>
  <c r="C1058" i="29"/>
  <c r="C1082" i="29"/>
  <c r="C1077" i="29"/>
  <c r="I28" i="8"/>
  <c r="N41" i="39" l="1"/>
  <c r="D42" i="39"/>
  <c r="E42" i="39" s="1"/>
  <c r="K42" i="39" s="1"/>
  <c r="M42" i="39" s="1"/>
  <c r="I28" i="42"/>
  <c r="E28" i="42"/>
  <c r="G28" i="42"/>
  <c r="J1077" i="29"/>
  <c r="I1077" i="29"/>
  <c r="J1054" i="29"/>
  <c r="I1054" i="29"/>
  <c r="J1067" i="29"/>
  <c r="I1067" i="29"/>
  <c r="J1045" i="29"/>
  <c r="I1045" i="29"/>
  <c r="J1069" i="29"/>
  <c r="I1069" i="29"/>
  <c r="J1032" i="29"/>
  <c r="I1032" i="29"/>
  <c r="J1041" i="29"/>
  <c r="I1041" i="29"/>
  <c r="J1082" i="29"/>
  <c r="I1082" i="29"/>
  <c r="J1076" i="29"/>
  <c r="I1076" i="29"/>
  <c r="J1058" i="29"/>
  <c r="I1058" i="29"/>
  <c r="J1043" i="29"/>
  <c r="I1043" i="29"/>
  <c r="J1056" i="29"/>
  <c r="I1056" i="29"/>
  <c r="I1034" i="29"/>
  <c r="J1034" i="29"/>
  <c r="J1046" i="29"/>
  <c r="I1046" i="29"/>
  <c r="J1037" i="29"/>
  <c r="I1037" i="29"/>
  <c r="C1064" i="29"/>
  <c r="I1038" i="29"/>
  <c r="J1038" i="29"/>
  <c r="J1039" i="29"/>
  <c r="I1039" i="29"/>
  <c r="J1035" i="29"/>
  <c r="I1035" i="29"/>
  <c r="J1033" i="29"/>
  <c r="I1033" i="29"/>
  <c r="J1048" i="29"/>
  <c r="I1048" i="29"/>
  <c r="J1044" i="29"/>
  <c r="I1044" i="29"/>
  <c r="J1047" i="29"/>
  <c r="I1047" i="29"/>
  <c r="J1051" i="29"/>
  <c r="I1051" i="29"/>
  <c r="J1053" i="29"/>
  <c r="I1053" i="29"/>
  <c r="J1030" i="29"/>
  <c r="I1030" i="29"/>
  <c r="J1036" i="29"/>
  <c r="I1036" i="29"/>
  <c r="J1079" i="29"/>
  <c r="I1079" i="29"/>
  <c r="C1073" i="29"/>
  <c r="C1065" i="29"/>
  <c r="C1068" i="29"/>
  <c r="C1081" i="29"/>
  <c r="C1062" i="29"/>
  <c r="C1061" i="29"/>
  <c r="C1096" i="29"/>
  <c r="C1080" i="29"/>
  <c r="C1103" i="29"/>
  <c r="C1066" i="29"/>
  <c r="C1059" i="29"/>
  <c r="C1071" i="29"/>
  <c r="C1078" i="29"/>
  <c r="C1094" i="29"/>
  <c r="C1083" i="29"/>
  <c r="C1063" i="29"/>
  <c r="C1072" i="29"/>
  <c r="C1075" i="29"/>
  <c r="C1106" i="29"/>
  <c r="C1074" i="29"/>
  <c r="C1060" i="29"/>
  <c r="C1057" i="29"/>
  <c r="C1070" i="29"/>
  <c r="C1109" i="29"/>
  <c r="C1085" i="29"/>
  <c r="C1104" i="29"/>
  <c r="I29" i="8"/>
  <c r="N42" i="39" l="1"/>
  <c r="D43" i="39"/>
  <c r="E43" i="39" s="1"/>
  <c r="K43" i="39" s="1"/>
  <c r="M43" i="39" s="1"/>
  <c r="I29" i="42"/>
  <c r="G29" i="42"/>
  <c r="E29" i="42"/>
  <c r="J1081" i="29"/>
  <c r="I1081" i="29"/>
  <c r="J1072" i="29"/>
  <c r="I1072" i="29"/>
  <c r="J1104" i="29"/>
  <c r="I1104" i="29"/>
  <c r="J1094" i="29"/>
  <c r="I1094" i="29"/>
  <c r="J1071" i="29"/>
  <c r="I1071" i="29"/>
  <c r="J1057" i="29"/>
  <c r="I1057" i="29"/>
  <c r="J1066" i="29"/>
  <c r="I1066" i="29"/>
  <c r="J1065" i="29"/>
  <c r="I1065" i="29"/>
  <c r="J1085" i="29"/>
  <c r="I1085" i="29"/>
  <c r="I1059" i="29"/>
  <c r="J1059" i="29"/>
  <c r="I1062" i="29"/>
  <c r="J1062" i="29"/>
  <c r="J1060" i="29"/>
  <c r="I1060" i="29"/>
  <c r="J1080" i="29"/>
  <c r="I1080" i="29"/>
  <c r="J1063" i="29"/>
  <c r="I1063" i="29"/>
  <c r="J1068" i="29"/>
  <c r="I1068" i="29"/>
  <c r="J1073" i="29"/>
  <c r="I1073" i="29"/>
  <c r="J1109" i="29"/>
  <c r="I1109" i="29"/>
  <c r="J1064" i="29"/>
  <c r="I1064" i="29"/>
  <c r="C1091" i="29"/>
  <c r="J1070" i="29"/>
  <c r="I1070" i="29"/>
  <c r="J1103" i="29"/>
  <c r="I1103" i="29"/>
  <c r="I1074" i="29"/>
  <c r="J1074" i="29"/>
  <c r="J1106" i="29"/>
  <c r="I1106" i="29"/>
  <c r="J1096" i="29"/>
  <c r="I1096" i="29"/>
  <c r="J1083" i="29"/>
  <c r="I1083" i="29"/>
  <c r="J1078" i="29"/>
  <c r="I1078" i="29"/>
  <c r="J1075" i="29"/>
  <c r="I1075" i="29"/>
  <c r="J1061" i="29"/>
  <c r="I1061" i="29"/>
  <c r="C1101" i="29"/>
  <c r="C1098" i="29"/>
  <c r="C1107" i="29"/>
  <c r="C1108" i="29"/>
  <c r="C1133" i="29"/>
  <c r="C1110" i="29"/>
  <c r="C1095" i="29"/>
  <c r="C1092" i="29"/>
  <c r="C1123" i="29"/>
  <c r="C1121" i="29"/>
  <c r="C1086" i="29"/>
  <c r="C1090" i="29"/>
  <c r="C1093" i="29"/>
  <c r="C1087" i="29"/>
  <c r="C1130" i="29"/>
  <c r="C1089" i="29"/>
  <c r="C1100" i="29"/>
  <c r="C1102" i="29"/>
  <c r="C1088" i="29"/>
  <c r="C1105" i="29"/>
  <c r="C1099" i="29"/>
  <c r="C1084" i="29"/>
  <c r="C1097" i="29"/>
  <c r="C1112" i="29"/>
  <c r="C1136" i="29"/>
  <c r="C1131" i="29"/>
  <c r="N43" i="39" l="1"/>
  <c r="D44" i="39"/>
  <c r="E44" i="39" s="1"/>
  <c r="K44" i="39" s="1"/>
  <c r="M44" i="39" s="1"/>
  <c r="J1107" i="29"/>
  <c r="I1107" i="29"/>
  <c r="J1089" i="29"/>
  <c r="I1089" i="29"/>
  <c r="J1131" i="29"/>
  <c r="I1131" i="29"/>
  <c r="J1087" i="29"/>
  <c r="I1087" i="29"/>
  <c r="J1112" i="29"/>
  <c r="I1112" i="29"/>
  <c r="J1101" i="29"/>
  <c r="I1101" i="29"/>
  <c r="J1090" i="29"/>
  <c r="I1090" i="29"/>
  <c r="J1084" i="29"/>
  <c r="I1084" i="29"/>
  <c r="J1130" i="29"/>
  <c r="I1130" i="29"/>
  <c r="J1136" i="29"/>
  <c r="I1136" i="29"/>
  <c r="J1086" i="29"/>
  <c r="I1086" i="29"/>
  <c r="J1108" i="29"/>
  <c r="I1108" i="29"/>
  <c r="J1098" i="29"/>
  <c r="I1098" i="29"/>
  <c r="J1093" i="29"/>
  <c r="I1093" i="29"/>
  <c r="I1097" i="29"/>
  <c r="J1097" i="29"/>
  <c r="J1121" i="29"/>
  <c r="I1121" i="29"/>
  <c r="J1099" i="29"/>
  <c r="I1099" i="29"/>
  <c r="J1123" i="29"/>
  <c r="I1123" i="29"/>
  <c r="J1105" i="29"/>
  <c r="I1105" i="29"/>
  <c r="I1092" i="29"/>
  <c r="J1092" i="29"/>
  <c r="J1088" i="29"/>
  <c r="I1088" i="29"/>
  <c r="J1095" i="29"/>
  <c r="I1095" i="29"/>
  <c r="J1102" i="29"/>
  <c r="I1102" i="29"/>
  <c r="J1110" i="29"/>
  <c r="I1110" i="29"/>
  <c r="J1100" i="29"/>
  <c r="I1100" i="29"/>
  <c r="J1133" i="29"/>
  <c r="I1133" i="29"/>
  <c r="J1091" i="29"/>
  <c r="I1091" i="29"/>
  <c r="C1118" i="29"/>
  <c r="C1132" i="29"/>
  <c r="C1116" i="29"/>
  <c r="C1117" i="29"/>
  <c r="C1119" i="29"/>
  <c r="C1135" i="29"/>
  <c r="C1134" i="29"/>
  <c r="C1122" i="29"/>
  <c r="C1148" i="29"/>
  <c r="C1137" i="29"/>
  <c r="C1125" i="29"/>
  <c r="C1115" i="29"/>
  <c r="C1113" i="29"/>
  <c r="C1128" i="29"/>
  <c r="C1157" i="29"/>
  <c r="C1114" i="29"/>
  <c r="C1120" i="29"/>
  <c r="C1160" i="29"/>
  <c r="C1129" i="29"/>
  <c r="C1126" i="29"/>
  <c r="C1150" i="29"/>
  <c r="C1127" i="29"/>
  <c r="C1111" i="29"/>
  <c r="C1124" i="29"/>
  <c r="C1163" i="29"/>
  <c r="C1139" i="29"/>
  <c r="C1158" i="29"/>
  <c r="N44" i="39" l="1"/>
  <c r="D45" i="39"/>
  <c r="E45" i="39" s="1"/>
  <c r="K45" i="39" s="1"/>
  <c r="M45" i="39" s="1"/>
  <c r="J1128" i="29"/>
  <c r="I1128" i="29"/>
  <c r="J1135" i="29"/>
  <c r="I1135" i="29"/>
  <c r="J1114" i="29"/>
  <c r="I1114" i="29"/>
  <c r="J1118" i="29"/>
  <c r="I1118" i="29"/>
  <c r="C1145" i="29"/>
  <c r="J1116" i="29"/>
  <c r="I1116" i="29"/>
  <c r="J1163" i="29"/>
  <c r="I1163" i="29"/>
  <c r="J1111" i="29"/>
  <c r="I1111" i="29"/>
  <c r="J1119" i="29"/>
  <c r="I1119" i="29"/>
  <c r="I1158" i="29"/>
  <c r="J1158" i="29"/>
  <c r="J1157" i="29"/>
  <c r="I1157" i="29"/>
  <c r="J1139" i="29"/>
  <c r="I1139" i="29"/>
  <c r="J1120" i="29"/>
  <c r="I1120" i="29"/>
  <c r="J1117" i="29"/>
  <c r="I1117" i="29"/>
  <c r="J1115" i="29"/>
  <c r="I1115" i="29"/>
  <c r="J1160" i="29"/>
  <c r="I1160" i="29"/>
  <c r="J1132" i="29"/>
  <c r="I1132" i="29"/>
  <c r="J1113" i="29"/>
  <c r="I1113" i="29"/>
  <c r="J1124" i="29"/>
  <c r="I1124" i="29"/>
  <c r="J1125" i="29"/>
  <c r="I1125" i="29"/>
  <c r="J1127" i="29"/>
  <c r="I1127" i="29"/>
  <c r="I1137" i="29"/>
  <c r="J1137" i="29"/>
  <c r="I1150" i="29"/>
  <c r="J1150" i="29"/>
  <c r="J1148" i="29"/>
  <c r="I1148" i="29"/>
  <c r="I1126" i="29"/>
  <c r="J1126" i="29"/>
  <c r="I1122" i="29"/>
  <c r="J1122" i="29"/>
  <c r="J1129" i="29"/>
  <c r="I1129" i="29"/>
  <c r="J1134" i="29"/>
  <c r="I1134" i="29"/>
  <c r="C1177" i="29"/>
  <c r="C1147" i="29"/>
  <c r="C1140" i="29"/>
  <c r="C1175" i="29"/>
  <c r="C1146" i="29"/>
  <c r="C1142" i="29"/>
  <c r="C1141" i="29"/>
  <c r="C1149" i="29"/>
  <c r="C1144" i="29"/>
  <c r="C1143" i="29"/>
  <c r="C1153" i="29"/>
  <c r="C1184" i="29"/>
  <c r="C1152" i="29"/>
  <c r="C1161" i="29"/>
  <c r="C1164" i="29"/>
  <c r="C1156" i="29"/>
  <c r="C1187" i="29"/>
  <c r="C1162" i="29"/>
  <c r="C1159" i="29"/>
  <c r="C1154" i="29"/>
  <c r="C1155" i="29"/>
  <c r="C1138" i="29"/>
  <c r="C1151" i="29"/>
  <c r="C1166" i="29"/>
  <c r="C1190" i="29"/>
  <c r="C1185" i="29"/>
  <c r="N45" i="39" l="1"/>
  <c r="D46" i="39"/>
  <c r="E46" i="39" s="1"/>
  <c r="K46" i="39" s="1"/>
  <c r="M46" i="39" s="1"/>
  <c r="I1164" i="29"/>
  <c r="J1164" i="29"/>
  <c r="J1190" i="29"/>
  <c r="I1190" i="29"/>
  <c r="J1145" i="29"/>
  <c r="I1145" i="29"/>
  <c r="C1172" i="29"/>
  <c r="J1156" i="29"/>
  <c r="I1156" i="29"/>
  <c r="J1175" i="29"/>
  <c r="I1175" i="29"/>
  <c r="J1185" i="29"/>
  <c r="I1185" i="29"/>
  <c r="J1140" i="29"/>
  <c r="I1140" i="29"/>
  <c r="J1166" i="29"/>
  <c r="I1166" i="29"/>
  <c r="J1177" i="29"/>
  <c r="I1177" i="29"/>
  <c r="J1161" i="29"/>
  <c r="I1161" i="29"/>
  <c r="J1151" i="29"/>
  <c r="I1151" i="29"/>
  <c r="J1153" i="29"/>
  <c r="I1153" i="29"/>
  <c r="J1147" i="29"/>
  <c r="I1147" i="29"/>
  <c r="J1152" i="29"/>
  <c r="I1152" i="29"/>
  <c r="J1149" i="29"/>
  <c r="I1149" i="29"/>
  <c r="J1159" i="29"/>
  <c r="I1159" i="29"/>
  <c r="J1184" i="29"/>
  <c r="I1184" i="29"/>
  <c r="I1138" i="29"/>
  <c r="J1138" i="29"/>
  <c r="J1143" i="29"/>
  <c r="I1143" i="29"/>
  <c r="J1155" i="29"/>
  <c r="I1155" i="29"/>
  <c r="I1144" i="29"/>
  <c r="J1144" i="29"/>
  <c r="J1154" i="29"/>
  <c r="I1154" i="29"/>
  <c r="J1141" i="29"/>
  <c r="I1141" i="29"/>
  <c r="J1162" i="29"/>
  <c r="I1162" i="29"/>
  <c r="J1142" i="29"/>
  <c r="I1142" i="29"/>
  <c r="J1187" i="29"/>
  <c r="I1187" i="29"/>
  <c r="J1146" i="29"/>
  <c r="I1146" i="29"/>
  <c r="I34" i="8"/>
  <c r="I44" i="8"/>
  <c r="I37" i="8"/>
  <c r="I33" i="8"/>
  <c r="I35" i="8"/>
  <c r="I30" i="8"/>
  <c r="I25" i="8"/>
  <c r="I43" i="8"/>
  <c r="I40" i="8"/>
  <c r="I32" i="8"/>
  <c r="I45" i="8"/>
  <c r="I38" i="8"/>
  <c r="I41" i="8"/>
  <c r="I36" i="8"/>
  <c r="I31" i="8"/>
  <c r="I42" i="8"/>
  <c r="I39" i="8"/>
  <c r="C1202" i="29"/>
  <c r="C1181" i="29"/>
  <c r="C1183" i="29"/>
  <c r="C1176" i="29"/>
  <c r="C1211" i="29"/>
  <c r="C1168" i="29"/>
  <c r="C1186" i="29"/>
  <c r="C1191" i="29"/>
  <c r="C1180" i="29"/>
  <c r="C1167" i="29"/>
  <c r="C1189" i="29"/>
  <c r="C1188" i="29"/>
  <c r="C1170" i="29"/>
  <c r="C1169" i="29"/>
  <c r="C1174" i="29"/>
  <c r="C1182" i="29"/>
  <c r="C1171" i="29"/>
  <c r="C1173" i="29"/>
  <c r="C1214" i="29"/>
  <c r="C1179" i="29"/>
  <c r="C1204" i="29"/>
  <c r="C1165" i="29"/>
  <c r="C1178" i="29"/>
  <c r="C1217" i="29"/>
  <c r="C1193" i="29"/>
  <c r="C1212" i="29"/>
  <c r="N46" i="39" l="1"/>
  <c r="G45" i="42"/>
  <c r="E45" i="42"/>
  <c r="I45" i="42"/>
  <c r="G33" i="42"/>
  <c r="E33" i="42"/>
  <c r="I33" i="42"/>
  <c r="G38" i="42"/>
  <c r="E38" i="42"/>
  <c r="I38" i="42"/>
  <c r="G32" i="42"/>
  <c r="E32" i="42"/>
  <c r="I32" i="42"/>
  <c r="G37" i="42"/>
  <c r="E37" i="42"/>
  <c r="I37" i="42"/>
  <c r="E36" i="42"/>
  <c r="I36" i="42"/>
  <c r="G36" i="42"/>
  <c r="I41" i="42"/>
  <c r="G41" i="42"/>
  <c r="E41" i="42"/>
  <c r="I31" i="42"/>
  <c r="G31" i="42"/>
  <c r="E31" i="42"/>
  <c r="E34" i="42"/>
  <c r="G34" i="42"/>
  <c r="I34" i="42"/>
  <c r="I40" i="42"/>
  <c r="E40" i="42"/>
  <c r="G40" i="42"/>
  <c r="E43" i="42"/>
  <c r="I43" i="42"/>
  <c r="G43" i="42"/>
  <c r="E25" i="42"/>
  <c r="G25" i="42"/>
  <c r="I25" i="42"/>
  <c r="I42" i="42"/>
  <c r="G42" i="42"/>
  <c r="E42" i="42"/>
  <c r="G44" i="42"/>
  <c r="E44" i="42"/>
  <c r="I44" i="42"/>
  <c r="I30" i="42"/>
  <c r="G30" i="42"/>
  <c r="E30" i="42"/>
  <c r="I39" i="42"/>
  <c r="E39" i="42"/>
  <c r="G39" i="42"/>
  <c r="E35" i="42"/>
  <c r="I35" i="42"/>
  <c r="G35" i="42"/>
  <c r="D47" i="39"/>
  <c r="E47" i="39" s="1"/>
  <c r="K47" i="39" s="1"/>
  <c r="J1167" i="29"/>
  <c r="I1167" i="29"/>
  <c r="J1180" i="29"/>
  <c r="I1180" i="29"/>
  <c r="J1165" i="29"/>
  <c r="I1165" i="29"/>
  <c r="J1204" i="29"/>
  <c r="I1204" i="29"/>
  <c r="J1172" i="29"/>
  <c r="I1172" i="29"/>
  <c r="C1199" i="29"/>
  <c r="J1189" i="29"/>
  <c r="I1189" i="29"/>
  <c r="J1179" i="29"/>
  <c r="I1179" i="29"/>
  <c r="J1214" i="29"/>
  <c r="I1214" i="29"/>
  <c r="I1168" i="29"/>
  <c r="J1168" i="29"/>
  <c r="J1211" i="29"/>
  <c r="I1211" i="29"/>
  <c r="J1181" i="29"/>
  <c r="I1181" i="29"/>
  <c r="J1186" i="29"/>
  <c r="I1186" i="29"/>
  <c r="J1171" i="29"/>
  <c r="I1171" i="29"/>
  <c r="J1191" i="29"/>
  <c r="I1191" i="29"/>
  <c r="J1173" i="29"/>
  <c r="I1173" i="29"/>
  <c r="J1182" i="29"/>
  <c r="I1182" i="29"/>
  <c r="J1176" i="29"/>
  <c r="I1176" i="29"/>
  <c r="J1212" i="29"/>
  <c r="I1212" i="29"/>
  <c r="J1174" i="29"/>
  <c r="I1174" i="29"/>
  <c r="I1183" i="29"/>
  <c r="J1183" i="29"/>
  <c r="J1193" i="29"/>
  <c r="I1193" i="29"/>
  <c r="J1169" i="29"/>
  <c r="I1169" i="29"/>
  <c r="J1217" i="29"/>
  <c r="I1217" i="29"/>
  <c r="J1170" i="29"/>
  <c r="I1170" i="29"/>
  <c r="J1202" i="29"/>
  <c r="I1202" i="29"/>
  <c r="J1178" i="29"/>
  <c r="I1178" i="29"/>
  <c r="J1188" i="29"/>
  <c r="I1188" i="29"/>
  <c r="I46" i="8"/>
  <c r="C1206" i="29"/>
  <c r="C1209" i="29"/>
  <c r="C1215" i="29"/>
  <c r="C1203" i="29"/>
  <c r="C1218" i="29"/>
  <c r="C1201" i="29"/>
  <c r="C1216" i="29"/>
  <c r="C1213" i="29"/>
  <c r="C1210" i="29"/>
  <c r="C1196" i="29"/>
  <c r="C1195" i="29"/>
  <c r="C1208" i="29"/>
  <c r="C1241" i="29"/>
  <c r="C1200" i="29"/>
  <c r="C1194" i="29"/>
  <c r="C1231" i="29"/>
  <c r="C1238" i="29"/>
  <c r="C1198" i="29"/>
  <c r="C1197" i="29"/>
  <c r="C1207" i="29"/>
  <c r="C1229" i="29"/>
  <c r="C1192" i="29"/>
  <c r="C1205" i="29"/>
  <c r="C1220" i="29"/>
  <c r="C1244" i="29"/>
  <c r="C1239" i="29"/>
  <c r="M47" i="39" l="1"/>
  <c r="N47" i="39" s="1"/>
  <c r="I47" i="8"/>
  <c r="E46" i="42"/>
  <c r="G46" i="42"/>
  <c r="I46" i="42"/>
  <c r="D48" i="39"/>
  <c r="E48" i="39" s="1"/>
  <c r="K48" i="39" s="1"/>
  <c r="J1199" i="29"/>
  <c r="I1199" i="29"/>
  <c r="C1226" i="29"/>
  <c r="I1220" i="29"/>
  <c r="J1220" i="29"/>
  <c r="J1209" i="29"/>
  <c r="I1209" i="29"/>
  <c r="J1215" i="29"/>
  <c r="I1215" i="29"/>
  <c r="J1244" i="29"/>
  <c r="I1244" i="29"/>
  <c r="J1206" i="29"/>
  <c r="I1206" i="29"/>
  <c r="J1205" i="29"/>
  <c r="I1205" i="29"/>
  <c r="J1194" i="29"/>
  <c r="I1194" i="29"/>
  <c r="J1200" i="29"/>
  <c r="I1200" i="29"/>
  <c r="I1192" i="29"/>
  <c r="J1192" i="29"/>
  <c r="J1195" i="29"/>
  <c r="I1195" i="29"/>
  <c r="J1241" i="29"/>
  <c r="I1241" i="29"/>
  <c r="I1207" i="29"/>
  <c r="J1207" i="29"/>
  <c r="J1213" i="29"/>
  <c r="I1213" i="29"/>
  <c r="J1197" i="29"/>
  <c r="I1197" i="29"/>
  <c r="J1208" i="29"/>
  <c r="I1208" i="29"/>
  <c r="I1196" i="29"/>
  <c r="J1196" i="29"/>
  <c r="J1229" i="29"/>
  <c r="I1229" i="29"/>
  <c r="I1216" i="29"/>
  <c r="J1216" i="29"/>
  <c r="J1210" i="29"/>
  <c r="I1210" i="29"/>
  <c r="J1198" i="29"/>
  <c r="I1198" i="29"/>
  <c r="J1201" i="29"/>
  <c r="I1201" i="29"/>
  <c r="J1238" i="29"/>
  <c r="I1238" i="29"/>
  <c r="J1218" i="29"/>
  <c r="I1218" i="29"/>
  <c r="J1239" i="29"/>
  <c r="I1239" i="29"/>
  <c r="I1231" i="29"/>
  <c r="J1231" i="29"/>
  <c r="J1203" i="29"/>
  <c r="I1203" i="29"/>
  <c r="C1258" i="29"/>
  <c r="C1235" i="29"/>
  <c r="C1230" i="29"/>
  <c r="C1234" i="29"/>
  <c r="C1221" i="29"/>
  <c r="C1243" i="29"/>
  <c r="C1224" i="29"/>
  <c r="C1242" i="29"/>
  <c r="C1225" i="29"/>
  <c r="C1223" i="29"/>
  <c r="C1227" i="29"/>
  <c r="C1228" i="29"/>
  <c r="C1236" i="29"/>
  <c r="C1240" i="29"/>
  <c r="C1268" i="29"/>
  <c r="C1237" i="29"/>
  <c r="C1233" i="29"/>
  <c r="C1265" i="29"/>
  <c r="C1245" i="29"/>
  <c r="C1222" i="29"/>
  <c r="C1256" i="29"/>
  <c r="C1219" i="29"/>
  <c r="C1232" i="29"/>
  <c r="C1247" i="29"/>
  <c r="C1271" i="29"/>
  <c r="C1266" i="29"/>
  <c r="M48" i="39" l="1"/>
  <c r="N48" i="39" s="1"/>
  <c r="I47" i="42"/>
  <c r="G47" i="42"/>
  <c r="I48" i="8"/>
  <c r="E47" i="42"/>
  <c r="D49" i="39"/>
  <c r="J1237" i="29"/>
  <c r="I1237" i="29"/>
  <c r="J1230" i="29"/>
  <c r="I1230" i="29"/>
  <c r="J1268" i="29"/>
  <c r="I1268" i="29"/>
  <c r="J1235" i="29"/>
  <c r="I1235" i="29"/>
  <c r="J1271" i="29"/>
  <c r="I1271" i="29"/>
  <c r="J1232" i="29"/>
  <c r="I1232" i="29"/>
  <c r="J1242" i="29"/>
  <c r="I1242" i="29"/>
  <c r="J1266" i="29"/>
  <c r="I1266" i="29"/>
  <c r="I1240" i="29"/>
  <c r="J1240" i="29"/>
  <c r="J1228" i="29"/>
  <c r="I1228" i="29"/>
  <c r="J1223" i="29"/>
  <c r="I1223" i="29"/>
  <c r="J1258" i="29"/>
  <c r="I1258" i="29"/>
  <c r="J1247" i="29"/>
  <c r="I1247" i="29"/>
  <c r="I1219" i="29"/>
  <c r="J1219" i="29"/>
  <c r="J1225" i="29"/>
  <c r="I1225" i="29"/>
  <c r="J1222" i="29"/>
  <c r="I1222" i="29"/>
  <c r="J1234" i="29"/>
  <c r="I1234" i="29"/>
  <c r="J1236" i="29"/>
  <c r="I1236" i="29"/>
  <c r="J1227" i="29"/>
  <c r="I1227" i="29"/>
  <c r="J1256" i="29"/>
  <c r="I1256" i="29"/>
  <c r="J1245" i="29"/>
  <c r="I1245" i="29"/>
  <c r="J1224" i="29"/>
  <c r="I1224" i="29"/>
  <c r="J1226" i="29"/>
  <c r="I1226" i="29"/>
  <c r="C1253" i="29"/>
  <c r="J1265" i="29"/>
  <c r="I1265" i="29"/>
  <c r="I1243" i="29"/>
  <c r="J1243" i="29"/>
  <c r="J1233" i="29"/>
  <c r="I1233" i="29"/>
  <c r="J1221" i="29"/>
  <c r="I1221" i="29"/>
  <c r="C1264" i="29"/>
  <c r="C1255" i="29"/>
  <c r="C1269" i="29"/>
  <c r="C1261" i="29"/>
  <c r="C1254" i="29"/>
  <c r="C1272" i="29"/>
  <c r="C1251" i="29"/>
  <c r="C1257" i="29"/>
  <c r="C1270" i="29"/>
  <c r="C1249" i="29"/>
  <c r="C1267" i="29"/>
  <c r="C1262" i="29"/>
  <c r="C1295" i="29"/>
  <c r="C1252" i="29"/>
  <c r="C1285" i="29"/>
  <c r="C1250" i="29"/>
  <c r="C1292" i="29"/>
  <c r="C1283" i="29"/>
  <c r="C1260" i="29"/>
  <c r="C1263" i="29"/>
  <c r="C1248" i="29"/>
  <c r="C1246" i="29"/>
  <c r="C1259" i="29"/>
  <c r="C1298" i="29"/>
  <c r="C1274" i="29"/>
  <c r="C1293" i="29"/>
  <c r="E48" i="42" l="1"/>
  <c r="E49" i="39"/>
  <c r="K49" i="39" s="1"/>
  <c r="M49" i="39" s="1"/>
  <c r="I48" i="42"/>
  <c r="G48" i="42"/>
  <c r="D50" i="39"/>
  <c r="E50" i="39" s="1"/>
  <c r="K50" i="39" s="1"/>
  <c r="M50" i="39" s="1"/>
  <c r="J1250" i="29"/>
  <c r="I1250" i="29"/>
  <c r="J1253" i="29"/>
  <c r="I1253" i="29"/>
  <c r="C1280" i="29"/>
  <c r="I1264" i="29"/>
  <c r="J1264" i="29"/>
  <c r="J1285" i="29"/>
  <c r="I1285" i="29"/>
  <c r="I1255" i="29"/>
  <c r="J1255" i="29"/>
  <c r="J1295" i="29"/>
  <c r="I1295" i="29"/>
  <c r="J1252" i="29"/>
  <c r="I1252" i="29"/>
  <c r="J1248" i="29"/>
  <c r="I1248" i="29"/>
  <c r="J1261" i="29"/>
  <c r="I1261" i="29"/>
  <c r="J1269" i="29"/>
  <c r="I1269" i="29"/>
  <c r="J1262" i="29"/>
  <c r="I1262" i="29"/>
  <c r="J1270" i="29"/>
  <c r="I1270" i="29"/>
  <c r="J1293" i="29"/>
  <c r="I1293" i="29"/>
  <c r="J1274" i="29"/>
  <c r="I1274" i="29"/>
  <c r="J1298" i="29"/>
  <c r="I1298" i="29"/>
  <c r="J1267" i="29"/>
  <c r="I1267" i="29"/>
  <c r="J1260" i="29"/>
  <c r="I1260" i="29"/>
  <c r="J1259" i="29"/>
  <c r="I1259" i="29"/>
  <c r="J1249" i="29"/>
  <c r="I1249" i="29"/>
  <c r="J1283" i="29"/>
  <c r="I1283" i="29"/>
  <c r="J1246" i="29"/>
  <c r="I1246" i="29"/>
  <c r="J1263" i="29"/>
  <c r="I1263" i="29"/>
  <c r="J1257" i="29"/>
  <c r="I1257" i="29"/>
  <c r="J1251" i="29"/>
  <c r="I1251" i="29"/>
  <c r="J1272" i="29"/>
  <c r="I1272" i="29"/>
  <c r="J1292" i="29"/>
  <c r="I1292" i="29"/>
  <c r="J1254" i="29"/>
  <c r="I1254" i="29"/>
  <c r="C1284" i="29"/>
  <c r="C1289" i="29"/>
  <c r="C1288" i="29"/>
  <c r="C1287" i="29"/>
  <c r="C1312" i="29"/>
  <c r="C1278" i="29"/>
  <c r="C1296" i="29"/>
  <c r="C1299" i="29"/>
  <c r="C1310" i="29"/>
  <c r="C1282" i="29"/>
  <c r="C1294" i="29"/>
  <c r="C1279" i="29"/>
  <c r="C1322" i="29"/>
  <c r="C1297" i="29"/>
  <c r="C1277" i="29"/>
  <c r="C1291" i="29"/>
  <c r="C1290" i="29"/>
  <c r="C1276" i="29"/>
  <c r="C1275" i="29"/>
  <c r="C1319" i="29"/>
  <c r="C1281" i="29"/>
  <c r="C1273" i="29"/>
  <c r="C1286" i="29"/>
  <c r="C1301" i="29"/>
  <c r="C1325" i="29"/>
  <c r="C1320" i="29"/>
  <c r="N50" i="39" l="1"/>
  <c r="I49" i="8"/>
  <c r="N49" i="39"/>
  <c r="D51" i="39"/>
  <c r="E51" i="39" s="1"/>
  <c r="K51" i="39" s="1"/>
  <c r="M51" i="39" s="1"/>
  <c r="J1320" i="29"/>
  <c r="I1320" i="29"/>
  <c r="J1284" i="29"/>
  <c r="I1284" i="29"/>
  <c r="J1287" i="29"/>
  <c r="I1287" i="29"/>
  <c r="I1288" i="29"/>
  <c r="J1288" i="29"/>
  <c r="J1297" i="29"/>
  <c r="I1297" i="29"/>
  <c r="J1322" i="29"/>
  <c r="I1322" i="29"/>
  <c r="I1279" i="29"/>
  <c r="J1279" i="29"/>
  <c r="J1294" i="29"/>
  <c r="I1294" i="29"/>
  <c r="I1291" i="29"/>
  <c r="J1291" i="29"/>
  <c r="J1325" i="29"/>
  <c r="I1325" i="29"/>
  <c r="J1273" i="29"/>
  <c r="I1273" i="29"/>
  <c r="J1277" i="29"/>
  <c r="I1277" i="29"/>
  <c r="J1289" i="29"/>
  <c r="I1289" i="29"/>
  <c r="J1301" i="29"/>
  <c r="I1301" i="29"/>
  <c r="J1286" i="29"/>
  <c r="I1286" i="29"/>
  <c r="J1280" i="29"/>
  <c r="I1280" i="29"/>
  <c r="C1307" i="29"/>
  <c r="J1282" i="29"/>
  <c r="I1282" i="29"/>
  <c r="J1281" i="29"/>
  <c r="I1281" i="29"/>
  <c r="J1310" i="29"/>
  <c r="I1310" i="29"/>
  <c r="J1319" i="29"/>
  <c r="I1319" i="29"/>
  <c r="J1299" i="29"/>
  <c r="I1299" i="29"/>
  <c r="J1275" i="29"/>
  <c r="I1275" i="29"/>
  <c r="J1296" i="29"/>
  <c r="I1296" i="29"/>
  <c r="J1276" i="29"/>
  <c r="I1276" i="29"/>
  <c r="J1278" i="29"/>
  <c r="I1278" i="29"/>
  <c r="J1290" i="29"/>
  <c r="I1290" i="29"/>
  <c r="I1312" i="29"/>
  <c r="J1312" i="29"/>
  <c r="I50" i="8"/>
  <c r="C1346" i="29"/>
  <c r="C1326" i="29"/>
  <c r="C1314" i="29"/>
  <c r="C1304" i="29"/>
  <c r="C1315" i="29"/>
  <c r="C1302" i="29"/>
  <c r="C1321" i="29"/>
  <c r="C1303" i="29"/>
  <c r="C1318" i="29"/>
  <c r="C1316" i="29"/>
  <c r="C1323" i="29"/>
  <c r="C1317" i="29"/>
  <c r="C1311" i="29"/>
  <c r="C1305" i="29"/>
  <c r="C1306" i="29"/>
  <c r="C1309" i="29"/>
  <c r="C1324" i="29"/>
  <c r="C1337" i="29"/>
  <c r="C1339" i="29"/>
  <c r="C1308" i="29"/>
  <c r="C1349" i="29"/>
  <c r="C1300" i="29"/>
  <c r="C1313" i="29"/>
  <c r="C1352" i="29"/>
  <c r="C1328" i="29"/>
  <c r="C1347" i="29"/>
  <c r="G49" i="42" l="1"/>
  <c r="E49" i="42"/>
  <c r="I49" i="42"/>
  <c r="N51" i="39"/>
  <c r="D52" i="39"/>
  <c r="E52" i="39" s="1"/>
  <c r="K52" i="39" s="1"/>
  <c r="M52" i="39" s="1"/>
  <c r="E50" i="42"/>
  <c r="I50" i="42"/>
  <c r="G50" i="42"/>
  <c r="J1305" i="29"/>
  <c r="I1305" i="29"/>
  <c r="J1326" i="29"/>
  <c r="I1326" i="29"/>
  <c r="I1316" i="29"/>
  <c r="J1316" i="29"/>
  <c r="J1314" i="29"/>
  <c r="I1314" i="29"/>
  <c r="J1347" i="29"/>
  <c r="I1347" i="29"/>
  <c r="J1328" i="29"/>
  <c r="I1328" i="29"/>
  <c r="J1352" i="29"/>
  <c r="I1352" i="29"/>
  <c r="J1311" i="29"/>
  <c r="I1311" i="29"/>
  <c r="J1317" i="29"/>
  <c r="I1317" i="29"/>
  <c r="J1307" i="29"/>
  <c r="I1307" i="29"/>
  <c r="C1334" i="29"/>
  <c r="J1323" i="29"/>
  <c r="I1323" i="29"/>
  <c r="J1306" i="29"/>
  <c r="I1306" i="29"/>
  <c r="J1346" i="29"/>
  <c r="I1346" i="29"/>
  <c r="J1313" i="29"/>
  <c r="I1313" i="29"/>
  <c r="J1300" i="29"/>
  <c r="I1300" i="29"/>
  <c r="J1349" i="29"/>
  <c r="I1349" i="29"/>
  <c r="I1318" i="29"/>
  <c r="J1318" i="29"/>
  <c r="J1308" i="29"/>
  <c r="I1308" i="29"/>
  <c r="I1303" i="29"/>
  <c r="J1303" i="29"/>
  <c r="I1339" i="29"/>
  <c r="J1339" i="29"/>
  <c r="J1321" i="29"/>
  <c r="I1321" i="29"/>
  <c r="J1337" i="29"/>
  <c r="I1337" i="29"/>
  <c r="J1302" i="29"/>
  <c r="I1302" i="29"/>
  <c r="J1324" i="29"/>
  <c r="I1324" i="29"/>
  <c r="J1315" i="29"/>
  <c r="I1315" i="29"/>
  <c r="J1309" i="29"/>
  <c r="I1309" i="29"/>
  <c r="J1304" i="29"/>
  <c r="I1304" i="29"/>
  <c r="I51" i="8"/>
  <c r="C1331" i="29"/>
  <c r="C1335" i="29"/>
  <c r="C1336" i="29"/>
  <c r="C1330" i="29"/>
  <c r="C1344" i="29"/>
  <c r="C1333" i="29"/>
  <c r="C1350" i="29"/>
  <c r="C1341" i="29"/>
  <c r="C1348" i="29"/>
  <c r="C1343" i="29"/>
  <c r="C1332" i="29"/>
  <c r="C1329" i="29"/>
  <c r="C1353" i="29"/>
  <c r="C1351" i="29"/>
  <c r="C1342" i="29"/>
  <c r="C1338" i="29"/>
  <c r="C1345" i="29"/>
  <c r="C1327" i="29"/>
  <c r="C1340" i="29"/>
  <c r="N52" i="39" l="1"/>
  <c r="D53" i="39"/>
  <c r="E53" i="39" s="1"/>
  <c r="K53" i="39" s="1"/>
  <c r="M53" i="39" s="1"/>
  <c r="E51" i="42"/>
  <c r="I51" i="42"/>
  <c r="G51" i="42"/>
  <c r="J1334" i="29"/>
  <c r="I1334" i="29"/>
  <c r="J1353" i="29"/>
  <c r="I1353" i="29"/>
  <c r="I1351" i="29"/>
  <c r="J1351" i="29"/>
  <c r="J1329" i="29"/>
  <c r="I1329" i="29"/>
  <c r="J1332" i="29"/>
  <c r="I1332" i="29"/>
  <c r="J1331" i="29"/>
  <c r="I1331" i="29"/>
  <c r="J1343" i="29"/>
  <c r="I1343" i="29"/>
  <c r="J1341" i="29"/>
  <c r="I1341" i="29"/>
  <c r="J1348" i="29"/>
  <c r="I1348" i="29"/>
  <c r="J1335" i="29"/>
  <c r="I1335" i="29"/>
  <c r="J1350" i="29"/>
  <c r="I1350" i="29"/>
  <c r="J1327" i="29"/>
  <c r="I1327" i="29"/>
  <c r="J1333" i="29"/>
  <c r="I1333" i="29"/>
  <c r="J1345" i="29"/>
  <c r="I1345" i="29"/>
  <c r="J1338" i="29"/>
  <c r="I1338" i="29"/>
  <c r="J1330" i="29"/>
  <c r="I1330" i="29"/>
  <c r="J1340" i="29"/>
  <c r="I1340" i="29"/>
  <c r="J1344" i="29"/>
  <c r="I1344" i="29"/>
  <c r="J1342" i="29"/>
  <c r="I1342" i="29"/>
  <c r="J1336" i="29"/>
  <c r="I1336" i="29"/>
  <c r="N53" i="39" l="1"/>
  <c r="J1354" i="29"/>
  <c r="D54" i="39"/>
  <c r="E54" i="39" s="1"/>
  <c r="I1354" i="29"/>
  <c r="I52" i="8"/>
  <c r="D55" i="39" l="1"/>
  <c r="I52" i="42"/>
  <c r="E52" i="42"/>
  <c r="G52" i="42"/>
  <c r="K54" i="39"/>
  <c r="E55" i="39"/>
  <c r="I53" i="8"/>
  <c r="C11" i="28" l="1"/>
  <c r="C20" i="28"/>
  <c r="M54" i="39"/>
  <c r="C56" i="39"/>
  <c r="D56" i="39"/>
  <c r="K59" i="39"/>
  <c r="K55" i="39"/>
  <c r="D4" i="57" s="1"/>
  <c r="G53" i="42"/>
  <c r="I53" i="42"/>
  <c r="E53" i="42"/>
  <c r="F6" i="28" l="1"/>
  <c r="N54" i="39"/>
  <c r="M55" i="39"/>
  <c r="N55" i="39" s="1"/>
  <c r="I54" i="8"/>
  <c r="A4" i="57" l="1"/>
  <c r="D5" i="57" s="1"/>
  <c r="H6" i="28"/>
  <c r="I54" i="42"/>
  <c r="I55" i="42" s="1"/>
  <c r="G54" i="42"/>
  <c r="G55" i="42" s="1"/>
  <c r="E54" i="42"/>
  <c r="I55" i="8"/>
  <c r="B4" i="57" s="1"/>
  <c r="B5" i="57" l="1"/>
  <c r="I4" i="8"/>
  <c r="E55" i="42"/>
  <c r="C4" i="57" s="1"/>
  <c r="C5" i="57" s="1"/>
  <c r="F228" i="11" l="1"/>
  <c r="F253" i="11"/>
  <c r="F240" i="11"/>
  <c r="F219" i="11"/>
  <c r="F250" i="11"/>
  <c r="F256" i="11"/>
  <c r="F265" i="11"/>
  <c r="F252" i="11" l="1"/>
  <c r="F241" i="11"/>
  <c r="F249" i="11"/>
  <c r="F220" i="11"/>
  <c r="F224" i="11"/>
  <c r="F266" i="11"/>
  <c r="F255" i="11"/>
  <c r="F225" i="11"/>
  <c r="F258" i="11"/>
  <c r="F263" i="11"/>
  <c r="F267" i="11"/>
  <c r="F259" i="11"/>
  <c r="F238" i="11"/>
  <c r="F236" i="11"/>
  <c r="F227" i="11"/>
  <c r="F261" i="11"/>
  <c r="F248" i="11"/>
  <c r="F242" i="11"/>
  <c r="F221" i="11"/>
  <c r="F244" i="11"/>
  <c r="F237" i="11"/>
  <c r="F264" i="11"/>
  <c r="F260" i="11"/>
  <c r="F247" i="11"/>
  <c r="F226" i="11"/>
  <c r="F239" i="11"/>
  <c r="F229" i="11"/>
  <c r="F235" i="11"/>
  <c r="F187" i="11" l="1"/>
  <c r="E242" i="11"/>
  <c r="E229" i="11"/>
  <c r="D219" i="11"/>
  <c r="D245" i="11"/>
  <c r="D229" i="11"/>
  <c r="D251" i="11"/>
  <c r="D224" i="11"/>
  <c r="D255" i="11"/>
  <c r="D241" i="11"/>
  <c r="D231" i="11"/>
  <c r="D243" i="11"/>
  <c r="D261" i="11"/>
  <c r="D263" i="11"/>
  <c r="D230" i="11"/>
  <c r="D222" i="11"/>
  <c r="D235" i="11"/>
  <c r="D265" i="11"/>
  <c r="D264" i="11"/>
  <c r="D242" i="11"/>
  <c r="D254" i="11"/>
  <c r="D233" i="11"/>
  <c r="D244" i="11"/>
  <c r="D253" i="11"/>
  <c r="D257" i="11"/>
  <c r="D237" i="11"/>
  <c r="D238" i="11"/>
  <c r="D221" i="11"/>
  <c r="D266" i="11"/>
  <c r="D227" i="11"/>
  <c r="E234" i="11"/>
  <c r="D256" i="11"/>
  <c r="D247" i="11"/>
  <c r="D258" i="11"/>
  <c r="D248" i="11"/>
  <c r="D252" i="11"/>
  <c r="D240" i="11"/>
  <c r="D259" i="11"/>
  <c r="D223" i="11"/>
  <c r="D250" i="11"/>
  <c r="E249" i="11"/>
  <c r="D228" i="11"/>
  <c r="D234" i="11"/>
  <c r="D232" i="11"/>
  <c r="D267" i="11"/>
  <c r="D262" i="11"/>
  <c r="E260" i="11"/>
  <c r="E255" i="11"/>
  <c r="F234" i="11"/>
  <c r="E245" i="11"/>
  <c r="D236" i="11"/>
  <c r="D239" i="11"/>
  <c r="D226" i="11"/>
  <c r="D225" i="11"/>
  <c r="D246" i="11"/>
  <c r="D260" i="11"/>
  <c r="D220" i="11"/>
  <c r="E243" i="11"/>
  <c r="E226" i="11"/>
  <c r="D249" i="11"/>
  <c r="F212" i="11"/>
  <c r="F203" i="11"/>
  <c r="F166" i="11"/>
  <c r="F113" i="11" l="1"/>
  <c r="H10" i="56" s="1"/>
  <c r="F150" i="11"/>
  <c r="F97" i="11" s="1"/>
  <c r="F44" i="11" s="1"/>
  <c r="F159" i="11"/>
  <c r="F106" i="11" s="1"/>
  <c r="F53" i="11" s="1"/>
  <c r="F134" i="11"/>
  <c r="F81" i="11" s="1"/>
  <c r="F28" i="11" s="1"/>
  <c r="D167" i="11"/>
  <c r="D210" i="11"/>
  <c r="D169" i="11"/>
  <c r="E258" i="11"/>
  <c r="E267" i="11"/>
  <c r="E230" i="11"/>
  <c r="E257" i="11"/>
  <c r="E246" i="11"/>
  <c r="D186" i="11"/>
  <c r="E251" i="11"/>
  <c r="E232" i="11"/>
  <c r="E219" i="11"/>
  <c r="E220" i="11"/>
  <c r="E224" i="11"/>
  <c r="D166" i="11"/>
  <c r="E261" i="11"/>
  <c r="E262" i="11"/>
  <c r="E227" i="11"/>
  <c r="E256" i="11"/>
  <c r="E231" i="11"/>
  <c r="D183" i="11"/>
  <c r="E266" i="11"/>
  <c r="E264" i="11"/>
  <c r="E228" i="11"/>
  <c r="E265" i="11"/>
  <c r="D196" i="11"/>
  <c r="D202" i="11"/>
  <c r="E263" i="11"/>
  <c r="D181" i="11"/>
  <c r="F230" i="11"/>
  <c r="D207" i="11"/>
  <c r="D197" i="11"/>
  <c r="E248" i="11"/>
  <c r="E239" i="11"/>
  <c r="E236" i="11"/>
  <c r="E238" i="11"/>
  <c r="E240" i="11"/>
  <c r="D193" i="11"/>
  <c r="E252" i="11"/>
  <c r="E241" i="11"/>
  <c r="E225" i="11"/>
  <c r="D168" i="11"/>
  <c r="F232" i="11"/>
  <c r="E259" i="11"/>
  <c r="E237" i="11"/>
  <c r="E233" i="11"/>
  <c r="F222" i="11"/>
  <c r="E254" i="11"/>
  <c r="E221" i="11"/>
  <c r="D209" i="11"/>
  <c r="D171" i="11"/>
  <c r="D173" i="11"/>
  <c r="E250" i="11"/>
  <c r="D195" i="11"/>
  <c r="E253" i="11"/>
  <c r="E235" i="11"/>
  <c r="D174" i="11"/>
  <c r="E222" i="11"/>
  <c r="E247" i="11"/>
  <c r="E244" i="11"/>
  <c r="D170" i="11"/>
  <c r="D200" i="11"/>
  <c r="S242" i="11"/>
  <c r="D172" i="11"/>
  <c r="D203" i="11"/>
  <c r="D213" i="11"/>
  <c r="D187" i="11"/>
  <c r="D205" i="11"/>
  <c r="D184" i="11"/>
  <c r="D201" i="11"/>
  <c r="D212" i="11"/>
  <c r="D185" i="11"/>
  <c r="D204" i="11"/>
  <c r="D208" i="11"/>
  <c r="D178" i="11"/>
  <c r="D179" i="11"/>
  <c r="D199" i="11"/>
  <c r="E223" i="11"/>
  <c r="D176" i="11"/>
  <c r="D175" i="11"/>
  <c r="D206" i="11"/>
  <c r="D214" i="11"/>
  <c r="D194" i="11"/>
  <c r="D191" i="11"/>
  <c r="D189" i="11"/>
  <c r="D180" i="11"/>
  <c r="D211" i="11"/>
  <c r="D198" i="11"/>
  <c r="D192" i="11"/>
  <c r="D182" i="11"/>
  <c r="D177" i="11"/>
  <c r="D190" i="11"/>
  <c r="D188" i="11"/>
  <c r="T236" i="11"/>
  <c r="F207" i="11"/>
  <c r="F174" i="11"/>
  <c r="F199" i="11"/>
  <c r="F189" i="11"/>
  <c r="F168" i="11"/>
  <c r="F214" i="11"/>
  <c r="F182" i="11"/>
  <c r="F205" i="11"/>
  <c r="F188" i="11"/>
  <c r="F176" i="11"/>
  <c r="M44" i="37" l="1"/>
  <c r="J47" i="56"/>
  <c r="K47" i="56"/>
  <c r="I47" i="56"/>
  <c r="H47" i="56"/>
  <c r="L7" i="37"/>
  <c r="F60" i="11"/>
  <c r="M7" i="37" s="1"/>
  <c r="K10" i="56"/>
  <c r="I10" i="56"/>
  <c r="J10" i="56"/>
  <c r="L28" i="37"/>
  <c r="I31" i="56"/>
  <c r="I56" i="56"/>
  <c r="M53" i="37"/>
  <c r="L44" i="37"/>
  <c r="L53" i="37"/>
  <c r="F146" i="11"/>
  <c r="F93" i="11" s="1"/>
  <c r="F40" i="11" s="1"/>
  <c r="F121" i="11"/>
  <c r="F68" i="11" s="1"/>
  <c r="F15" i="11" s="1"/>
  <c r="F154" i="11"/>
  <c r="F101" i="11" s="1"/>
  <c r="M48" i="37" s="1"/>
  <c r="H31" i="56"/>
  <c r="F135" i="11"/>
  <c r="H32" i="56" s="1"/>
  <c r="F152" i="11"/>
  <c r="J49" i="56" s="1"/>
  <c r="K31" i="56"/>
  <c r="F129" i="11"/>
  <c r="I26" i="56" s="1"/>
  <c r="M28" i="37"/>
  <c r="J31" i="56"/>
  <c r="F161" i="11"/>
  <c r="L55" i="37" s="1"/>
  <c r="H56" i="56"/>
  <c r="F123" i="11"/>
  <c r="H20" i="56" s="1"/>
  <c r="K56" i="56"/>
  <c r="F115" i="11"/>
  <c r="L9" i="37" s="1"/>
  <c r="F136" i="11"/>
  <c r="F83" i="11" s="1"/>
  <c r="F30" i="11" s="1"/>
  <c r="J56" i="56"/>
  <c r="D124" i="11"/>
  <c r="D71" i="11" s="1"/>
  <c r="D139" i="11"/>
  <c r="D86" i="11" s="1"/>
  <c r="D141" i="11"/>
  <c r="D88" i="11" s="1"/>
  <c r="D123" i="11"/>
  <c r="D70" i="11" s="1"/>
  <c r="D152" i="11"/>
  <c r="E46" i="37" s="1"/>
  <c r="D147" i="11"/>
  <c r="D94" i="11" s="1"/>
  <c r="D149" i="11"/>
  <c r="E43" i="37" s="1"/>
  <c r="D129" i="11"/>
  <c r="D76" i="11" s="1"/>
  <c r="D145" i="11"/>
  <c r="D92" i="11" s="1"/>
  <c r="D161" i="11"/>
  <c r="D108" i="11" s="1"/>
  <c r="D159" i="11"/>
  <c r="D106" i="11" s="1"/>
  <c r="D134" i="11"/>
  <c r="D81" i="11" s="1"/>
  <c r="D117" i="11"/>
  <c r="D64" i="11" s="1"/>
  <c r="D120" i="11"/>
  <c r="D67" i="11" s="1"/>
  <c r="D158" i="11"/>
  <c r="E52" i="37" s="1"/>
  <c r="D146" i="11"/>
  <c r="D93" i="11" s="1"/>
  <c r="D148" i="11"/>
  <c r="E42" i="37" s="1"/>
  <c r="D115" i="11"/>
  <c r="D62" i="11" s="1"/>
  <c r="D144" i="11"/>
  <c r="D91" i="11" s="1"/>
  <c r="D113" i="11"/>
  <c r="D60" i="11" s="1"/>
  <c r="D116" i="11"/>
  <c r="E10" i="37" s="1"/>
  <c r="D127" i="11"/>
  <c r="E21" i="37" s="1"/>
  <c r="D154" i="11"/>
  <c r="E48" i="37" s="1"/>
  <c r="D130" i="11"/>
  <c r="D77" i="11" s="1"/>
  <c r="D133" i="11"/>
  <c r="D80" i="11" s="1"/>
  <c r="D118" i="11"/>
  <c r="D65" i="11" s="1"/>
  <c r="D157" i="11"/>
  <c r="E51" i="37" s="1"/>
  <c r="D126" i="11"/>
  <c r="D73" i="11" s="1"/>
  <c r="D160" i="11"/>
  <c r="D107" i="11" s="1"/>
  <c r="D121" i="11"/>
  <c r="D68" i="11" s="1"/>
  <c r="D156" i="11"/>
  <c r="D103" i="11" s="1"/>
  <c r="D128" i="11"/>
  <c r="E22" i="37" s="1"/>
  <c r="D143" i="11"/>
  <c r="E37" i="37" s="1"/>
  <c r="D150" i="11"/>
  <c r="E44" i="37" s="1"/>
  <c r="D140" i="11"/>
  <c r="E34" i="37" s="1"/>
  <c r="D125" i="11"/>
  <c r="E19" i="37" s="1"/>
  <c r="D114" i="11"/>
  <c r="D153" i="11"/>
  <c r="D100" i="11" s="1"/>
  <c r="D155" i="11"/>
  <c r="D102" i="11" s="1"/>
  <c r="D122" i="11"/>
  <c r="E16" i="37" s="1"/>
  <c r="D151" i="11"/>
  <c r="E45" i="37" s="1"/>
  <c r="D135" i="11"/>
  <c r="D82" i="11" s="1"/>
  <c r="D136" i="11"/>
  <c r="D83" i="11" s="1"/>
  <c r="D132" i="11"/>
  <c r="D79" i="11" s="1"/>
  <c r="D119" i="11"/>
  <c r="E13" i="37" s="1"/>
  <c r="D142" i="11"/>
  <c r="D89" i="11" s="1"/>
  <c r="D137" i="11"/>
  <c r="E31" i="37" s="1"/>
  <c r="D138" i="11"/>
  <c r="D85" i="11" s="1"/>
  <c r="D131" i="11"/>
  <c r="E25" i="37" s="1"/>
  <c r="F211" i="11"/>
  <c r="F196" i="11"/>
  <c r="E202" i="11"/>
  <c r="F183" i="11"/>
  <c r="E196" i="11"/>
  <c r="E177" i="11"/>
  <c r="F197" i="11"/>
  <c r="E188" i="11"/>
  <c r="E181" i="11"/>
  <c r="F245" i="11"/>
  <c r="F233" i="11"/>
  <c r="F254" i="11"/>
  <c r="E176" i="11"/>
  <c r="E189" i="11"/>
  <c r="E195" i="11"/>
  <c r="E205" i="11"/>
  <c r="T267" i="11"/>
  <c r="E173" i="11"/>
  <c r="S262" i="11"/>
  <c r="U237" i="11"/>
  <c r="E175" i="11"/>
  <c r="E207" i="11"/>
  <c r="E172" i="11"/>
  <c r="E192" i="11"/>
  <c r="E201" i="11"/>
  <c r="E203" i="11"/>
  <c r="J53" i="37"/>
  <c r="J44" i="37"/>
  <c r="J28" i="37"/>
  <c r="J266" i="11"/>
  <c r="T252" i="11"/>
  <c r="U246" i="11"/>
  <c r="U262" i="11"/>
  <c r="S231" i="11"/>
  <c r="U228" i="11"/>
  <c r="T228" i="11"/>
  <c r="T265" i="11"/>
  <c r="S264" i="11"/>
  <c r="T234" i="11"/>
  <c r="S246" i="11"/>
  <c r="U244" i="11"/>
  <c r="S255" i="11"/>
  <c r="T227" i="11"/>
  <c r="U243" i="11"/>
  <c r="U250" i="11"/>
  <c r="S248" i="11"/>
  <c r="T231" i="11"/>
  <c r="T264" i="11"/>
  <c r="T262" i="11"/>
  <c r="U264" i="11"/>
  <c r="U232" i="11"/>
  <c r="S251" i="11"/>
  <c r="S267" i="11"/>
  <c r="S253" i="11"/>
  <c r="T222" i="11"/>
  <c r="U258" i="11"/>
  <c r="T242" i="11"/>
  <c r="U219" i="11"/>
  <c r="T249" i="11"/>
  <c r="T255" i="11"/>
  <c r="S229" i="11"/>
  <c r="T253" i="11"/>
  <c r="U225" i="11"/>
  <c r="U221" i="11"/>
  <c r="U245" i="11"/>
  <c r="J262" i="11"/>
  <c r="E170" i="11"/>
  <c r="J248" i="11"/>
  <c r="E190" i="11"/>
  <c r="T218" i="11"/>
  <c r="J253" i="11"/>
  <c r="F167" i="11"/>
  <c r="F195" i="11"/>
  <c r="F184" i="11"/>
  <c r="F231" i="11"/>
  <c r="F210" i="11"/>
  <c r="F185" i="11"/>
  <c r="F213" i="11"/>
  <c r="F243" i="11"/>
  <c r="F171" i="11"/>
  <c r="J230" i="11"/>
  <c r="F202" i="11"/>
  <c r="J263" i="11"/>
  <c r="J222" i="11"/>
  <c r="F173" i="11"/>
  <c r="F172" i="11"/>
  <c r="F257" i="11"/>
  <c r="F186" i="11"/>
  <c r="F251" i="11"/>
  <c r="F191" i="11"/>
  <c r="J260" i="11"/>
  <c r="F194" i="11"/>
  <c r="J228" i="11"/>
  <c r="I258" i="11"/>
  <c r="J267" i="11"/>
  <c r="J258" i="11"/>
  <c r="F7" i="11" l="1"/>
  <c r="F82" i="11"/>
  <c r="L29" i="37"/>
  <c r="L46" i="37"/>
  <c r="F99" i="11"/>
  <c r="H18" i="56"/>
  <c r="L30" i="37"/>
  <c r="M40" i="37"/>
  <c r="L40" i="37"/>
  <c r="K18" i="56"/>
  <c r="J18" i="56"/>
  <c r="M30" i="37"/>
  <c r="J43" i="56"/>
  <c r="F108" i="11"/>
  <c r="M55" i="37" s="1"/>
  <c r="H43" i="56"/>
  <c r="I43" i="56"/>
  <c r="L15" i="37"/>
  <c r="L17" i="37"/>
  <c r="M15" i="37"/>
  <c r="F70" i="11"/>
  <c r="M17" i="37" s="1"/>
  <c r="F48" i="11"/>
  <c r="J48" i="37" s="1"/>
  <c r="F62" i="11"/>
  <c r="F9" i="11" s="1"/>
  <c r="L48" i="37"/>
  <c r="J32" i="56"/>
  <c r="K43" i="56"/>
  <c r="K32" i="56"/>
  <c r="H49" i="56"/>
  <c r="D69" i="11"/>
  <c r="D16" i="11" s="1"/>
  <c r="C19" i="56" s="1"/>
  <c r="I18" i="56"/>
  <c r="F76" i="11"/>
  <c r="M23" i="37" s="1"/>
  <c r="K26" i="56"/>
  <c r="L23" i="37"/>
  <c r="J26" i="56"/>
  <c r="I20" i="56"/>
  <c r="F119" i="11"/>
  <c r="F66" i="11" s="1"/>
  <c r="M13" i="37" s="1"/>
  <c r="E139" i="11"/>
  <c r="E36" i="56" s="1"/>
  <c r="E136" i="11"/>
  <c r="E83" i="11" s="1"/>
  <c r="I30" i="37" s="1"/>
  <c r="F143" i="11"/>
  <c r="F90" i="11" s="1"/>
  <c r="F37" i="11" s="1"/>
  <c r="H12" i="56"/>
  <c r="H58" i="56"/>
  <c r="I49" i="56"/>
  <c r="H51" i="56"/>
  <c r="E135" i="11"/>
  <c r="F32" i="56" s="1"/>
  <c r="F131" i="11"/>
  <c r="L25" i="37" s="1"/>
  <c r="F118" i="11"/>
  <c r="L12" i="37" s="1"/>
  <c r="E119" i="11"/>
  <c r="E66" i="11" s="1"/>
  <c r="E13" i="11" s="1"/>
  <c r="E123" i="11"/>
  <c r="H17" i="37" s="1"/>
  <c r="F158" i="11"/>
  <c r="L52" i="37" s="1"/>
  <c r="F138" i="11"/>
  <c r="L32" i="37" s="1"/>
  <c r="F133" i="11"/>
  <c r="F80" i="11" s="1"/>
  <c r="F27" i="11" s="1"/>
  <c r="F160" i="11"/>
  <c r="F107" i="11" s="1"/>
  <c r="F54" i="11" s="1"/>
  <c r="E154" i="11"/>
  <c r="F51" i="56" s="1"/>
  <c r="F132" i="11"/>
  <c r="F79" i="11" s="1"/>
  <c r="M26" i="37" s="1"/>
  <c r="E137" i="11"/>
  <c r="E34" i="56" s="1"/>
  <c r="E122" i="11"/>
  <c r="D19" i="56" s="1"/>
  <c r="I33" i="56"/>
  <c r="K20" i="56"/>
  <c r="H26" i="56"/>
  <c r="I32" i="56"/>
  <c r="K33" i="56"/>
  <c r="J20" i="56"/>
  <c r="J33" i="56"/>
  <c r="E120" i="11"/>
  <c r="D17" i="56" s="1"/>
  <c r="F144" i="11"/>
  <c r="F91" i="11" s="1"/>
  <c r="M38" i="37" s="1"/>
  <c r="H33" i="56"/>
  <c r="F157" i="11"/>
  <c r="F104" i="11" s="1"/>
  <c r="F51" i="11" s="1"/>
  <c r="F142" i="11"/>
  <c r="K39" i="56" s="1"/>
  <c r="E117" i="11"/>
  <c r="D14" i="56" s="1"/>
  <c r="F141" i="11"/>
  <c r="J38" i="56" s="1"/>
  <c r="E124" i="11"/>
  <c r="D21" i="56" s="1"/>
  <c r="F149" i="11"/>
  <c r="F96" i="11" s="1"/>
  <c r="F43" i="11" s="1"/>
  <c r="E152" i="11"/>
  <c r="E99" i="11" s="1"/>
  <c r="I46" i="37" s="1"/>
  <c r="E143" i="11"/>
  <c r="E40" i="56" s="1"/>
  <c r="K12" i="56"/>
  <c r="I58" i="56"/>
  <c r="K51" i="56"/>
  <c r="E142" i="11"/>
  <c r="E89" i="11" s="1"/>
  <c r="E36" i="11" s="1"/>
  <c r="I12" i="56"/>
  <c r="J58" i="56"/>
  <c r="K49" i="56"/>
  <c r="J51" i="56"/>
  <c r="F120" i="11"/>
  <c r="F67" i="11" s="1"/>
  <c r="M14" i="37" s="1"/>
  <c r="E128" i="11"/>
  <c r="F25" i="56" s="1"/>
  <c r="E150" i="11"/>
  <c r="F47" i="56" s="1"/>
  <c r="F130" i="11"/>
  <c r="F77" i="11" s="1"/>
  <c r="F24" i="11" s="1"/>
  <c r="J24" i="37" s="1"/>
  <c r="F114" i="11"/>
  <c r="F61" i="11" s="1"/>
  <c r="F8" i="11" s="1"/>
  <c r="E148" i="11"/>
  <c r="E45" i="56" s="1"/>
  <c r="E149" i="11"/>
  <c r="G46" i="56" s="1"/>
  <c r="J12" i="56"/>
  <c r="K58" i="56"/>
  <c r="I51" i="56"/>
  <c r="E41" i="37"/>
  <c r="E15" i="37"/>
  <c r="E17" i="37"/>
  <c r="D98" i="11"/>
  <c r="D45" i="11" s="1"/>
  <c r="C48" i="56" s="1"/>
  <c r="E54" i="37"/>
  <c r="D95" i="11"/>
  <c r="D42" i="11" s="1"/>
  <c r="C45" i="56" s="1"/>
  <c r="E11" i="37"/>
  <c r="E27" i="37"/>
  <c r="E18" i="37"/>
  <c r="E20" i="37"/>
  <c r="E40" i="37"/>
  <c r="E35" i="37"/>
  <c r="D105" i="11"/>
  <c r="D52" i="11" s="1"/>
  <c r="C55" i="56" s="1"/>
  <c r="D96" i="11"/>
  <c r="D43" i="11" s="1"/>
  <c r="C46" i="56" s="1"/>
  <c r="E9" i="37"/>
  <c r="E49" i="37"/>
  <c r="E30" i="37"/>
  <c r="E38" i="37"/>
  <c r="E50" i="37"/>
  <c r="E12" i="37"/>
  <c r="E33" i="37"/>
  <c r="E14" i="37"/>
  <c r="E47" i="37"/>
  <c r="E28" i="37"/>
  <c r="D66" i="11"/>
  <c r="D13" i="11" s="1"/>
  <c r="C16" i="56" s="1"/>
  <c r="D72" i="11"/>
  <c r="D19" i="11" s="1"/>
  <c r="C22" i="56" s="1"/>
  <c r="E32" i="37"/>
  <c r="E182" i="11"/>
  <c r="E7" i="37"/>
  <c r="E29" i="37"/>
  <c r="E26" i="37"/>
  <c r="D63" i="11"/>
  <c r="D10" i="11" s="1"/>
  <c r="C13" i="56" s="1"/>
  <c r="E23" i="37"/>
  <c r="D101" i="11"/>
  <c r="D48" i="11" s="1"/>
  <c r="C51" i="56" s="1"/>
  <c r="E39" i="37"/>
  <c r="D75" i="11"/>
  <c r="D22" i="11" s="1"/>
  <c r="C25" i="56" s="1"/>
  <c r="D84" i="11"/>
  <c r="D31" i="11" s="1"/>
  <c r="C34" i="56" s="1"/>
  <c r="E36" i="37"/>
  <c r="E55" i="37"/>
  <c r="E53" i="37"/>
  <c r="E24" i="37"/>
  <c r="D7" i="11"/>
  <c r="D87" i="11"/>
  <c r="D99" i="11"/>
  <c r="D97" i="11"/>
  <c r="D74" i="11"/>
  <c r="D24" i="11"/>
  <c r="D90" i="11"/>
  <c r="D104" i="11"/>
  <c r="D78" i="11"/>
  <c r="D61" i="11"/>
  <c r="E8" i="37"/>
  <c r="I222" i="11"/>
  <c r="E198" i="11"/>
  <c r="E171" i="11"/>
  <c r="E193" i="11"/>
  <c r="E208" i="11"/>
  <c r="E169" i="11"/>
  <c r="E206" i="11"/>
  <c r="J236" i="11"/>
  <c r="E187" i="11"/>
  <c r="E185" i="11"/>
  <c r="E184" i="11"/>
  <c r="E183" i="11"/>
  <c r="E209" i="11"/>
  <c r="E168" i="11"/>
  <c r="E211" i="11"/>
  <c r="J238" i="11"/>
  <c r="E204" i="11"/>
  <c r="J231" i="11"/>
  <c r="J225" i="11"/>
  <c r="E210" i="11"/>
  <c r="E179" i="11"/>
  <c r="F175" i="11"/>
  <c r="E178" i="11"/>
  <c r="F170" i="11"/>
  <c r="I237" i="11"/>
  <c r="E212" i="11"/>
  <c r="E191" i="11"/>
  <c r="E180" i="11"/>
  <c r="E199" i="11"/>
  <c r="F208" i="11"/>
  <c r="F193" i="11"/>
  <c r="J237" i="11"/>
  <c r="O267" i="11"/>
  <c r="J249" i="11"/>
  <c r="E214" i="11"/>
  <c r="E197" i="11"/>
  <c r="E186" i="11"/>
  <c r="E167" i="11"/>
  <c r="J250" i="11"/>
  <c r="E200" i="11"/>
  <c r="E213" i="11"/>
  <c r="E174" i="11"/>
  <c r="L229" i="11"/>
  <c r="P267" i="11"/>
  <c r="J259" i="11"/>
  <c r="F181" i="11"/>
  <c r="D50" i="11"/>
  <c r="C53" i="56" s="1"/>
  <c r="J234" i="11"/>
  <c r="D38" i="11"/>
  <c r="C41" i="56" s="1"/>
  <c r="J257" i="11"/>
  <c r="J224" i="11"/>
  <c r="R258" i="11"/>
  <c r="J245" i="11"/>
  <c r="J221" i="11"/>
  <c r="F179" i="11"/>
  <c r="R225" i="11"/>
  <c r="I249" i="11"/>
  <c r="I245" i="11"/>
  <c r="T246" i="11"/>
  <c r="U241" i="11"/>
  <c r="S221" i="11"/>
  <c r="S250" i="11"/>
  <c r="D12" i="11"/>
  <c r="C15" i="56" s="1"/>
  <c r="P255" i="11"/>
  <c r="S220" i="11"/>
  <c r="D27" i="11"/>
  <c r="C30" i="56" s="1"/>
  <c r="S259" i="11"/>
  <c r="D15" i="11"/>
  <c r="C18" i="56" s="1"/>
  <c r="D41" i="11"/>
  <c r="C44" i="56" s="1"/>
  <c r="S225" i="11"/>
  <c r="P234" i="11"/>
  <c r="R250" i="11"/>
  <c r="U267" i="11"/>
  <c r="S258" i="11"/>
  <c r="D36" i="11"/>
  <c r="C39" i="56" s="1"/>
  <c r="F246" i="11"/>
  <c r="S222" i="11"/>
  <c r="S219" i="11"/>
  <c r="U226" i="11"/>
  <c r="S241" i="11"/>
  <c r="F223" i="11"/>
  <c r="D17" i="11"/>
  <c r="C20" i="56" s="1"/>
  <c r="D18" i="11"/>
  <c r="C21" i="56" s="1"/>
  <c r="D29" i="11"/>
  <c r="C32" i="56" s="1"/>
  <c r="D30" i="11"/>
  <c r="C33" i="56" s="1"/>
  <c r="D14" i="11"/>
  <c r="C17" i="56" s="1"/>
  <c r="D39" i="11"/>
  <c r="C42" i="56" s="1"/>
  <c r="D54" i="11"/>
  <c r="C57" i="56" s="1"/>
  <c r="D47" i="11"/>
  <c r="C50" i="56" s="1"/>
  <c r="D32" i="11"/>
  <c r="C35" i="56" s="1"/>
  <c r="D49" i="11"/>
  <c r="C52" i="56" s="1"/>
  <c r="F200" i="11"/>
  <c r="D11" i="11"/>
  <c r="J265" i="11"/>
  <c r="D26" i="11"/>
  <c r="C29" i="56" s="1"/>
  <c r="D28" i="11"/>
  <c r="C31" i="56" s="1"/>
  <c r="D23" i="11"/>
  <c r="C26" i="56" s="1"/>
  <c r="D53" i="11"/>
  <c r="C56" i="56" s="1"/>
  <c r="D20" i="11"/>
  <c r="C23" i="56" s="1"/>
  <c r="D55" i="11"/>
  <c r="C58" i="56" s="1"/>
  <c r="D9" i="11"/>
  <c r="C12" i="56" s="1"/>
  <c r="D35" i="11"/>
  <c r="C38" i="56" s="1"/>
  <c r="F262" i="11"/>
  <c r="D33" i="11"/>
  <c r="C36" i="56" s="1"/>
  <c r="D40" i="11"/>
  <c r="C43" i="56" s="1"/>
  <c r="R244" i="11"/>
  <c r="R221" i="11"/>
  <c r="P253" i="11"/>
  <c r="R243" i="11"/>
  <c r="I230" i="11"/>
  <c r="J7" i="37"/>
  <c r="J15" i="37"/>
  <c r="J40" i="37"/>
  <c r="J30" i="37"/>
  <c r="R219" i="11"/>
  <c r="O265" i="11"/>
  <c r="P262" i="11"/>
  <c r="P265" i="11"/>
  <c r="P222" i="11"/>
  <c r="P249" i="11"/>
  <c r="L267" i="11"/>
  <c r="P231" i="11"/>
  <c r="R232" i="11"/>
  <c r="R262" i="11"/>
  <c r="R264" i="11"/>
  <c r="R246" i="11"/>
  <c r="L253" i="11"/>
  <c r="I262" i="11"/>
  <c r="U233" i="11"/>
  <c r="U259" i="11"/>
  <c r="S265" i="11"/>
  <c r="S226" i="11"/>
  <c r="U222" i="11"/>
  <c r="S257" i="11"/>
  <c r="U247" i="11"/>
  <c r="U253" i="11"/>
  <c r="S237" i="11"/>
  <c r="U252" i="11"/>
  <c r="S235" i="11"/>
  <c r="S230" i="11"/>
  <c r="U231" i="11"/>
  <c r="T248" i="11"/>
  <c r="T259" i="11"/>
  <c r="U257" i="11"/>
  <c r="T241" i="11"/>
  <c r="S227" i="11"/>
  <c r="T219" i="11"/>
  <c r="S266" i="11"/>
  <c r="S228" i="11"/>
  <c r="S223" i="11"/>
  <c r="T257" i="11"/>
  <c r="U235" i="11"/>
  <c r="T225" i="11"/>
  <c r="U266" i="11"/>
  <c r="U249" i="11"/>
  <c r="U227" i="11"/>
  <c r="T245" i="11"/>
  <c r="S236" i="11"/>
  <c r="U229" i="11"/>
  <c r="U239" i="11"/>
  <c r="U255" i="11"/>
  <c r="U263" i="11"/>
  <c r="T263" i="11"/>
  <c r="T223" i="11"/>
  <c r="T258" i="11"/>
  <c r="U234" i="11"/>
  <c r="T239" i="11"/>
  <c r="T251" i="11"/>
  <c r="S254" i="11"/>
  <c r="T260" i="11"/>
  <c r="S234" i="11"/>
  <c r="T235" i="11"/>
  <c r="S232" i="11"/>
  <c r="S252" i="11"/>
  <c r="U248" i="11"/>
  <c r="S249" i="11"/>
  <c r="S261" i="11"/>
  <c r="U242" i="11"/>
  <c r="T254" i="11"/>
  <c r="T266" i="11"/>
  <c r="U238" i="11"/>
  <c r="T224" i="11"/>
  <c r="T226" i="11"/>
  <c r="S256" i="11"/>
  <c r="S243" i="11"/>
  <c r="T237" i="11"/>
  <c r="T230" i="11"/>
  <c r="T243" i="11"/>
  <c r="S224" i="11"/>
  <c r="T244" i="11"/>
  <c r="T250" i="11"/>
  <c r="S260" i="11"/>
  <c r="U236" i="11"/>
  <c r="U224" i="11"/>
  <c r="T233" i="11"/>
  <c r="U261" i="11"/>
  <c r="S244" i="11"/>
  <c r="S247" i="11"/>
  <c r="S239" i="11"/>
  <c r="T256" i="11"/>
  <c r="T221" i="11"/>
  <c r="U240" i="11"/>
  <c r="T232" i="11"/>
  <c r="U220" i="11"/>
  <c r="R228" i="11"/>
  <c r="P228" i="11"/>
  <c r="I266" i="11"/>
  <c r="L255" i="11"/>
  <c r="I263" i="11"/>
  <c r="I253" i="11"/>
  <c r="I248" i="11"/>
  <c r="E166" i="11"/>
  <c r="F209" i="11"/>
  <c r="F204" i="11"/>
  <c r="F198" i="11"/>
  <c r="L242" i="11"/>
  <c r="F177" i="11"/>
  <c r="O249" i="11"/>
  <c r="N263" i="11"/>
  <c r="F190" i="11"/>
  <c r="F201" i="11"/>
  <c r="F46" i="11"/>
  <c r="M46" i="37"/>
  <c r="J256" i="11"/>
  <c r="N244" i="11"/>
  <c r="I227" i="11"/>
  <c r="M244" i="11"/>
  <c r="J227" i="11"/>
  <c r="I238" i="11"/>
  <c r="I239" i="11"/>
  <c r="Q246" i="11"/>
  <c r="Q228" i="11"/>
  <c r="Q250" i="11"/>
  <c r="Q225" i="11"/>
  <c r="J223" i="11"/>
  <c r="O262" i="11"/>
  <c r="Q243" i="11"/>
  <c r="J220" i="11"/>
  <c r="K242" i="11"/>
  <c r="J261" i="11"/>
  <c r="Q219" i="11"/>
  <c r="J244" i="11"/>
  <c r="J239" i="11"/>
  <c r="I244" i="11"/>
  <c r="O253" i="11"/>
  <c r="O236" i="11"/>
  <c r="Q221" i="11"/>
  <c r="I220" i="11"/>
  <c r="F29" i="11"/>
  <c r="M29" i="37"/>
  <c r="I261" i="11"/>
  <c r="I223" i="11"/>
  <c r="I260" i="11"/>
  <c r="I256" i="11"/>
  <c r="F192" i="11"/>
  <c r="P236" i="11"/>
  <c r="I228" i="11"/>
  <c r="M27" i="37" l="1"/>
  <c r="C14" i="56"/>
  <c r="F17" i="11"/>
  <c r="L27" i="37"/>
  <c r="E71" i="11"/>
  <c r="E18" i="11" s="1"/>
  <c r="L35" i="37"/>
  <c r="H18" i="37"/>
  <c r="E97" i="11"/>
  <c r="E44" i="11" s="1"/>
  <c r="L37" i="37"/>
  <c r="E46" i="11"/>
  <c r="F46" i="37" s="1"/>
  <c r="H37" i="37"/>
  <c r="F23" i="11"/>
  <c r="J23" i="37" s="1"/>
  <c r="J30" i="56"/>
  <c r="E84" i="11"/>
  <c r="E31" i="11" s="1"/>
  <c r="M8" i="37"/>
  <c r="H29" i="37"/>
  <c r="H14" i="37"/>
  <c r="F46" i="56"/>
  <c r="F34" i="56"/>
  <c r="E67" i="11"/>
  <c r="E14" i="11" s="1"/>
  <c r="E46" i="56"/>
  <c r="D34" i="56"/>
  <c r="F55" i="11"/>
  <c r="J55" i="37" s="1"/>
  <c r="M54" i="37"/>
  <c r="M37" i="37"/>
  <c r="L54" i="37"/>
  <c r="L26" i="37"/>
  <c r="H29" i="56"/>
  <c r="F26" i="11"/>
  <c r="J26" i="37" s="1"/>
  <c r="L8" i="37"/>
  <c r="E70" i="11"/>
  <c r="E17" i="11" s="1"/>
  <c r="F17" i="37" s="1"/>
  <c r="H44" i="37"/>
  <c r="I13" i="37"/>
  <c r="H33" i="37"/>
  <c r="K46" i="56"/>
  <c r="K57" i="56"/>
  <c r="H36" i="37"/>
  <c r="E95" i="11"/>
  <c r="E42" i="11" s="1"/>
  <c r="E96" i="11"/>
  <c r="I43" i="37" s="1"/>
  <c r="H48" i="37"/>
  <c r="H46" i="37"/>
  <c r="I36" i="37"/>
  <c r="H31" i="37"/>
  <c r="F78" i="11"/>
  <c r="M25" i="37" s="1"/>
  <c r="E30" i="11"/>
  <c r="F30" i="37" s="1"/>
  <c r="H16" i="37"/>
  <c r="H13" i="37"/>
  <c r="E69" i="11"/>
  <c r="E16" i="11" s="1"/>
  <c r="E86" i="11"/>
  <c r="E33" i="11" s="1"/>
  <c r="H30" i="37"/>
  <c r="L36" i="37"/>
  <c r="L38" i="37"/>
  <c r="M9" i="37"/>
  <c r="F89" i="11"/>
  <c r="M36" i="37" s="1"/>
  <c r="F65" i="11"/>
  <c r="M12" i="37" s="1"/>
  <c r="M51" i="37"/>
  <c r="H42" i="37"/>
  <c r="H43" i="37"/>
  <c r="F21" i="56"/>
  <c r="J40" i="56"/>
  <c r="M43" i="37"/>
  <c r="L43" i="37"/>
  <c r="L14" i="37"/>
  <c r="D36" i="56"/>
  <c r="F14" i="11"/>
  <c r="J14" i="37" s="1"/>
  <c r="E101" i="11"/>
  <c r="E48" i="11" s="1"/>
  <c r="H46" i="56"/>
  <c r="L13" i="37"/>
  <c r="E82" i="11"/>
  <c r="I29" i="37" s="1"/>
  <c r="H39" i="56"/>
  <c r="E90" i="11"/>
  <c r="I37" i="37" s="1"/>
  <c r="H27" i="56"/>
  <c r="L51" i="37"/>
  <c r="D46" i="56"/>
  <c r="J46" i="56"/>
  <c r="E33" i="56"/>
  <c r="E32" i="56"/>
  <c r="G45" i="56"/>
  <c r="D32" i="56"/>
  <c r="D45" i="56"/>
  <c r="G32" i="56"/>
  <c r="H11" i="37"/>
  <c r="F13" i="11"/>
  <c r="J13" i="37" s="1"/>
  <c r="E64" i="11"/>
  <c r="E11" i="11" s="1"/>
  <c r="F38" i="11"/>
  <c r="J38" i="37" s="1"/>
  <c r="F45" i="56"/>
  <c r="H30" i="56"/>
  <c r="K16" i="56"/>
  <c r="E14" i="56"/>
  <c r="J16" i="56"/>
  <c r="F88" i="11"/>
  <c r="F35" i="11" s="1"/>
  <c r="F14" i="56"/>
  <c r="H16" i="56"/>
  <c r="G25" i="56"/>
  <c r="H57" i="56"/>
  <c r="I40" i="56"/>
  <c r="H22" i="37"/>
  <c r="H40" i="56"/>
  <c r="E75" i="11"/>
  <c r="I22" i="37" s="1"/>
  <c r="F85" i="11"/>
  <c r="F32" i="11" s="1"/>
  <c r="M24" i="37"/>
  <c r="K29" i="56"/>
  <c r="H35" i="56"/>
  <c r="K38" i="56"/>
  <c r="I29" i="56"/>
  <c r="K35" i="56"/>
  <c r="F105" i="11"/>
  <c r="M52" i="37" s="1"/>
  <c r="I38" i="56"/>
  <c r="J29" i="56"/>
  <c r="J35" i="56"/>
  <c r="I16" i="56"/>
  <c r="J17" i="56"/>
  <c r="F40" i="56"/>
  <c r="G20" i="56"/>
  <c r="I17" i="56"/>
  <c r="J54" i="56"/>
  <c r="J57" i="56"/>
  <c r="G16" i="56"/>
  <c r="I46" i="56"/>
  <c r="H38" i="56"/>
  <c r="I11" i="56"/>
  <c r="G17" i="56"/>
  <c r="G19" i="56"/>
  <c r="F17" i="56"/>
  <c r="F19" i="56"/>
  <c r="E39" i="56"/>
  <c r="E17" i="56"/>
  <c r="E19" i="56"/>
  <c r="G21" i="56"/>
  <c r="G51" i="56"/>
  <c r="D51" i="56"/>
  <c r="G36" i="56"/>
  <c r="E21" i="56"/>
  <c r="I39" i="56"/>
  <c r="G34" i="56"/>
  <c r="F36" i="56"/>
  <c r="L24" i="37"/>
  <c r="H17" i="56"/>
  <c r="J39" i="56"/>
  <c r="I57" i="56"/>
  <c r="F148" i="11"/>
  <c r="L42" i="37" s="1"/>
  <c r="F122" i="11"/>
  <c r="L16" i="37" s="1"/>
  <c r="E129" i="11"/>
  <c r="H23" i="37" s="1"/>
  <c r="E25" i="56"/>
  <c r="D40" i="56"/>
  <c r="G14" i="56"/>
  <c r="E51" i="56"/>
  <c r="D20" i="56"/>
  <c r="H15" i="56"/>
  <c r="J27" i="56"/>
  <c r="D25" i="56"/>
  <c r="G39" i="56"/>
  <c r="G49" i="56"/>
  <c r="J41" i="56"/>
  <c r="F20" i="56"/>
  <c r="H28" i="56"/>
  <c r="K27" i="56"/>
  <c r="F39" i="56"/>
  <c r="F49" i="56"/>
  <c r="I41" i="56"/>
  <c r="K28" i="56"/>
  <c r="F137" i="11"/>
  <c r="I34" i="56" s="1"/>
  <c r="F155" i="11"/>
  <c r="J52" i="56" s="1"/>
  <c r="I27" i="56"/>
  <c r="K17" i="56"/>
  <c r="D39" i="56"/>
  <c r="E49" i="56"/>
  <c r="H41" i="56"/>
  <c r="I35" i="56"/>
  <c r="E16" i="56"/>
  <c r="I28" i="56"/>
  <c r="C24" i="37"/>
  <c r="C27" i="56"/>
  <c r="D49" i="56"/>
  <c r="K41" i="56"/>
  <c r="D16" i="56"/>
  <c r="J28" i="56"/>
  <c r="F147" i="11"/>
  <c r="K44" i="56" s="1"/>
  <c r="D47" i="56"/>
  <c r="I55" i="56"/>
  <c r="F124" i="11"/>
  <c r="K21" i="56" s="1"/>
  <c r="G47" i="56"/>
  <c r="H55" i="56"/>
  <c r="F16" i="56"/>
  <c r="K40" i="56"/>
  <c r="F145" i="11"/>
  <c r="F92" i="11" s="1"/>
  <c r="F39" i="11" s="1"/>
  <c r="F126" i="11"/>
  <c r="F73" i="11" s="1"/>
  <c r="F20" i="11" s="1"/>
  <c r="F128" i="11"/>
  <c r="F75" i="11" s="1"/>
  <c r="F22" i="11" s="1"/>
  <c r="K11" i="56"/>
  <c r="E47" i="56"/>
  <c r="K54" i="56"/>
  <c r="K55" i="56"/>
  <c r="J11" i="56"/>
  <c r="G40" i="56"/>
  <c r="H54" i="56"/>
  <c r="I30" i="56"/>
  <c r="J55" i="56"/>
  <c r="K15" i="56"/>
  <c r="F33" i="56"/>
  <c r="J15" i="56"/>
  <c r="D33" i="56"/>
  <c r="F151" i="11"/>
  <c r="I48" i="56" s="1"/>
  <c r="C7" i="37"/>
  <c r="C10" i="56"/>
  <c r="H11" i="56"/>
  <c r="I54" i="56"/>
  <c r="K30" i="56"/>
  <c r="E20" i="56"/>
  <c r="I15" i="56"/>
  <c r="G33" i="56"/>
  <c r="I267" i="11"/>
  <c r="E194" i="11"/>
  <c r="E147" i="11"/>
  <c r="H41" i="37" s="1"/>
  <c r="E134" i="11"/>
  <c r="E31" i="56" s="1"/>
  <c r="E132" i="11"/>
  <c r="F29" i="56" s="1"/>
  <c r="E126" i="11"/>
  <c r="H20" i="37" s="1"/>
  <c r="E115" i="11"/>
  <c r="F12" i="56" s="1"/>
  <c r="E145" i="11"/>
  <c r="F42" i="56" s="1"/>
  <c r="E114" i="11"/>
  <c r="H8" i="37" s="1"/>
  <c r="E157" i="11"/>
  <c r="E104" i="11" s="1"/>
  <c r="E156" i="11"/>
  <c r="E103" i="11" s="1"/>
  <c r="D25" i="11"/>
  <c r="D21" i="11"/>
  <c r="D34" i="11"/>
  <c r="E158" i="11"/>
  <c r="H52" i="37" s="1"/>
  <c r="E121" i="11"/>
  <c r="E68" i="11" s="1"/>
  <c r="E130" i="11"/>
  <c r="E77" i="11" s="1"/>
  <c r="E153" i="11"/>
  <c r="H47" i="37" s="1"/>
  <c r="E146" i="11"/>
  <c r="E93" i="11" s="1"/>
  <c r="E125" i="11"/>
  <c r="H19" i="37" s="1"/>
  <c r="E116" i="11"/>
  <c r="H10" i="37" s="1"/>
  <c r="D44" i="11"/>
  <c r="E144" i="11"/>
  <c r="H38" i="37" s="1"/>
  <c r="E127" i="11"/>
  <c r="H21" i="37" s="1"/>
  <c r="E155" i="11"/>
  <c r="E52" i="56" s="1"/>
  <c r="D51" i="11"/>
  <c r="E138" i="11"/>
  <c r="H32" i="37" s="1"/>
  <c r="E151" i="11"/>
  <c r="E48" i="56" s="1"/>
  <c r="E140" i="11"/>
  <c r="D37" i="56" s="1"/>
  <c r="E113" i="11"/>
  <c r="H7" i="37" s="1"/>
  <c r="E161" i="11"/>
  <c r="E108" i="11" s="1"/>
  <c r="E159" i="11"/>
  <c r="E106" i="11" s="1"/>
  <c r="E118" i="11"/>
  <c r="D15" i="56" s="1"/>
  <c r="D37" i="11"/>
  <c r="D46" i="11"/>
  <c r="E131" i="11"/>
  <c r="H25" i="37" s="1"/>
  <c r="E160" i="11"/>
  <c r="F57" i="56" s="1"/>
  <c r="E133" i="11"/>
  <c r="H27" i="37" s="1"/>
  <c r="D8" i="11"/>
  <c r="K248" i="11"/>
  <c r="I236" i="11"/>
  <c r="Q226" i="11"/>
  <c r="P242" i="11"/>
  <c r="Q241" i="11"/>
  <c r="K246" i="11"/>
  <c r="R267" i="11"/>
  <c r="O234" i="11"/>
  <c r="I241" i="11"/>
  <c r="I225" i="11"/>
  <c r="K258" i="11"/>
  <c r="L251" i="11"/>
  <c r="O246" i="11"/>
  <c r="I231" i="11"/>
  <c r="N229" i="11"/>
  <c r="N221" i="11"/>
  <c r="L258" i="11"/>
  <c r="L241" i="11"/>
  <c r="L248" i="11"/>
  <c r="L246" i="11"/>
  <c r="O255" i="11"/>
  <c r="L250" i="11"/>
  <c r="I259" i="11"/>
  <c r="K264" i="11"/>
  <c r="T186" i="11"/>
  <c r="T133" i="11" s="1"/>
  <c r="P248" i="11"/>
  <c r="R257" i="11"/>
  <c r="R222" i="11"/>
  <c r="J235" i="11"/>
  <c r="Q232" i="11"/>
  <c r="R226" i="11"/>
  <c r="T166" i="11"/>
  <c r="T113" i="11" s="1"/>
  <c r="K221" i="11"/>
  <c r="Q267" i="11"/>
  <c r="O227" i="11"/>
  <c r="O252" i="11"/>
  <c r="K253" i="11"/>
  <c r="R245" i="11"/>
  <c r="L231" i="11"/>
  <c r="P252" i="11"/>
  <c r="K229" i="11"/>
  <c r="P264" i="11"/>
  <c r="L219" i="11"/>
  <c r="K220" i="11"/>
  <c r="K250" i="11"/>
  <c r="K231" i="11"/>
  <c r="I221" i="11"/>
  <c r="L264" i="11"/>
  <c r="L221" i="11"/>
  <c r="BC112" i="33"/>
  <c r="N246" i="11"/>
  <c r="M231" i="11"/>
  <c r="C38" i="37"/>
  <c r="R259" i="11"/>
  <c r="N248" i="11"/>
  <c r="I257" i="11"/>
  <c r="R247" i="11"/>
  <c r="P227" i="11"/>
  <c r="L222" i="11"/>
  <c r="K225" i="11"/>
  <c r="N231" i="11"/>
  <c r="L259" i="11"/>
  <c r="K259" i="11"/>
  <c r="L220" i="11"/>
  <c r="C50" i="37"/>
  <c r="K222" i="11"/>
  <c r="L225" i="11"/>
  <c r="N250" i="11"/>
  <c r="F156" i="11"/>
  <c r="L50" i="37" s="1"/>
  <c r="K241" i="11"/>
  <c r="F140" i="11"/>
  <c r="F87" i="11" s="1"/>
  <c r="K219" i="11"/>
  <c r="J241" i="11"/>
  <c r="R241" i="11"/>
  <c r="P256" i="11"/>
  <c r="O222" i="11"/>
  <c r="N235" i="11"/>
  <c r="S238" i="11"/>
  <c r="T261" i="11"/>
  <c r="N223" i="11"/>
  <c r="N243" i="11"/>
  <c r="J242" i="11"/>
  <c r="N232" i="11"/>
  <c r="U265" i="11"/>
  <c r="T220" i="11"/>
  <c r="U230" i="11"/>
  <c r="T247" i="11"/>
  <c r="U223" i="11"/>
  <c r="T240" i="11"/>
  <c r="C27" i="37"/>
  <c r="T229" i="11"/>
  <c r="C12" i="37"/>
  <c r="C22" i="37"/>
  <c r="U254" i="11"/>
  <c r="P246" i="11"/>
  <c r="S245" i="11"/>
  <c r="S233" i="11"/>
  <c r="U218" i="11"/>
  <c r="C10" i="37"/>
  <c r="BD112" i="33"/>
  <c r="C41" i="37"/>
  <c r="C48" i="37"/>
  <c r="N260" i="11"/>
  <c r="S263" i="11"/>
  <c r="S240" i="11"/>
  <c r="U256" i="11"/>
  <c r="C36" i="37"/>
  <c r="J264" i="11"/>
  <c r="U260" i="11"/>
  <c r="Q264" i="11"/>
  <c r="U251" i="11"/>
  <c r="T238" i="11"/>
  <c r="C15" i="37"/>
  <c r="C19" i="37"/>
  <c r="I265" i="11"/>
  <c r="C13" i="37"/>
  <c r="C47" i="37"/>
  <c r="J247" i="11"/>
  <c r="J233" i="11"/>
  <c r="C26" i="37"/>
  <c r="C49" i="37"/>
  <c r="C14" i="37"/>
  <c r="C31" i="37"/>
  <c r="C45" i="37"/>
  <c r="C11" i="37"/>
  <c r="I250" i="11"/>
  <c r="C53" i="37"/>
  <c r="C28" i="37"/>
  <c r="C9" i="37"/>
  <c r="C32" i="37"/>
  <c r="C40" i="37"/>
  <c r="J240" i="11"/>
  <c r="N230" i="11"/>
  <c r="I224" i="11"/>
  <c r="J254" i="11"/>
  <c r="N222" i="11"/>
  <c r="J219" i="11"/>
  <c r="C42" i="37"/>
  <c r="N240" i="11"/>
  <c r="C20" i="37"/>
  <c r="C23" i="37"/>
  <c r="C16" i="37"/>
  <c r="I234" i="11"/>
  <c r="C29" i="37"/>
  <c r="C18" i="37"/>
  <c r="C55" i="37"/>
  <c r="J246" i="11"/>
  <c r="C33" i="37"/>
  <c r="C43" i="37"/>
  <c r="N239" i="11"/>
  <c r="N236" i="11"/>
  <c r="C52" i="37"/>
  <c r="C17" i="37"/>
  <c r="N238" i="11"/>
  <c r="C35" i="37"/>
  <c r="N237" i="11"/>
  <c r="C54" i="37"/>
  <c r="C39" i="37"/>
  <c r="C30" i="37"/>
  <c r="L236" i="11"/>
  <c r="L227" i="11"/>
  <c r="R253" i="11"/>
  <c r="P241" i="11"/>
  <c r="P221" i="11"/>
  <c r="Q244" i="11"/>
  <c r="Q258" i="11"/>
  <c r="S218" i="11"/>
  <c r="BB112" i="33"/>
  <c r="R235" i="11"/>
  <c r="R231" i="11"/>
  <c r="P251" i="11"/>
  <c r="L235" i="11"/>
  <c r="R220" i="11"/>
  <c r="P235" i="11"/>
  <c r="L244" i="11"/>
  <c r="T178" i="11"/>
  <c r="T125" i="11" s="1"/>
  <c r="K267" i="11"/>
  <c r="L247" i="11"/>
  <c r="U191" i="11"/>
  <c r="U138" i="11" s="1"/>
  <c r="R242" i="11"/>
  <c r="J46" i="37"/>
  <c r="J29" i="37"/>
  <c r="J17" i="37"/>
  <c r="J8" i="37"/>
  <c r="J43" i="37"/>
  <c r="J51" i="37"/>
  <c r="J27" i="37"/>
  <c r="J9" i="37"/>
  <c r="J54" i="37"/>
  <c r="J37" i="37"/>
  <c r="P260" i="11"/>
  <c r="Q262" i="11"/>
  <c r="P243" i="11"/>
  <c r="L239" i="11"/>
  <c r="R236" i="11"/>
  <c r="R249" i="11"/>
  <c r="R224" i="11"/>
  <c r="R255" i="11"/>
  <c r="P263" i="11"/>
  <c r="L266" i="11"/>
  <c r="P223" i="11"/>
  <c r="L230" i="11"/>
  <c r="L252" i="11"/>
  <c r="L234" i="11"/>
  <c r="R229" i="11"/>
  <c r="R252" i="11"/>
  <c r="R227" i="11"/>
  <c r="R266" i="11"/>
  <c r="P250" i="11"/>
  <c r="R261" i="11"/>
  <c r="P258" i="11"/>
  <c r="R263" i="11"/>
  <c r="L249" i="11"/>
  <c r="R234" i="11"/>
  <c r="L256" i="11"/>
  <c r="T199" i="11"/>
  <c r="T146" i="11" s="1"/>
  <c r="L243" i="11"/>
  <c r="R239" i="11"/>
  <c r="P230" i="11"/>
  <c r="R248" i="11"/>
  <c r="P226" i="11"/>
  <c r="P239" i="11"/>
  <c r="L260" i="11"/>
  <c r="P254" i="11"/>
  <c r="O231" i="11"/>
  <c r="T189" i="11"/>
  <c r="T136" i="11" s="1"/>
  <c r="T209" i="11"/>
  <c r="T156" i="11" s="1"/>
  <c r="T212" i="11"/>
  <c r="T159" i="11" s="1"/>
  <c r="T182" i="11"/>
  <c r="T129" i="11" s="1"/>
  <c r="K255" i="11"/>
  <c r="L223" i="11"/>
  <c r="L237" i="11"/>
  <c r="L254" i="11"/>
  <c r="R233" i="11"/>
  <c r="T211" i="11"/>
  <c r="T158" i="11" s="1"/>
  <c r="S214" i="11"/>
  <c r="S161" i="11" s="1"/>
  <c r="R240" i="11"/>
  <c r="R238" i="11"/>
  <c r="O228" i="11"/>
  <c r="T200" i="11"/>
  <c r="T147" i="11" s="1"/>
  <c r="T169" i="11"/>
  <c r="T116" i="11" s="1"/>
  <c r="P232" i="11"/>
  <c r="T214" i="11"/>
  <c r="T161" i="11" s="1"/>
  <c r="T202" i="11"/>
  <c r="T149" i="11" s="1"/>
  <c r="F180" i="11"/>
  <c r="F178" i="11"/>
  <c r="F169" i="11"/>
  <c r="R237" i="11"/>
  <c r="Q252" i="11"/>
  <c r="Q224" i="11"/>
  <c r="K252" i="11"/>
  <c r="M263" i="11"/>
  <c r="Q255" i="11"/>
  <c r="O221" i="11"/>
  <c r="Q259" i="11"/>
  <c r="M252" i="11"/>
  <c r="N245" i="11"/>
  <c r="F139" i="11"/>
  <c r="H36" i="56" s="1"/>
  <c r="K256" i="11"/>
  <c r="N227" i="11"/>
  <c r="K266" i="11"/>
  <c r="M257" i="11"/>
  <c r="K227" i="11"/>
  <c r="F117" i="11"/>
  <c r="H14" i="56" s="1"/>
  <c r="F36" i="37"/>
  <c r="K243" i="11"/>
  <c r="N267" i="11"/>
  <c r="M245" i="11"/>
  <c r="U172" i="11"/>
  <c r="U119" i="11" s="1"/>
  <c r="N252" i="11"/>
  <c r="O230" i="11"/>
  <c r="Q220" i="11"/>
  <c r="U193" i="11"/>
  <c r="U140" i="11" s="1"/>
  <c r="F13" i="37"/>
  <c r="K239" i="11"/>
  <c r="Q261" i="11"/>
  <c r="N257" i="11"/>
  <c r="Q237" i="11"/>
  <c r="M227" i="11"/>
  <c r="U188" i="11"/>
  <c r="U135" i="11" s="1"/>
  <c r="S176" i="11"/>
  <c r="S123" i="11" s="1"/>
  <c r="M267" i="11"/>
  <c r="S178" i="11"/>
  <c r="S125" i="11" s="1"/>
  <c r="L262" i="11"/>
  <c r="O243" i="11"/>
  <c r="T168" i="11"/>
  <c r="T115" i="11" s="1"/>
  <c r="S193" i="11"/>
  <c r="S140" i="11" s="1"/>
  <c r="K262" i="11"/>
  <c r="I18" i="37" l="1"/>
  <c r="I44" i="37"/>
  <c r="I17" i="37"/>
  <c r="I31" i="37"/>
  <c r="E22" i="11"/>
  <c r="E43" i="11"/>
  <c r="F43" i="37" s="1"/>
  <c r="E37" i="11"/>
  <c r="F37" i="37" s="1"/>
  <c r="I14" i="37"/>
  <c r="F25" i="11"/>
  <c r="J25" i="37" s="1"/>
  <c r="I11" i="37"/>
  <c r="I16" i="37"/>
  <c r="I42" i="37"/>
  <c r="I33" i="37"/>
  <c r="E76" i="11"/>
  <c r="E23" i="11" s="1"/>
  <c r="F23" i="37" s="1"/>
  <c r="F52" i="11"/>
  <c r="J52" i="37" s="1"/>
  <c r="M35" i="37"/>
  <c r="M22" i="37"/>
  <c r="L49" i="37"/>
  <c r="M20" i="37"/>
  <c r="I48" i="37"/>
  <c r="F102" i="11"/>
  <c r="F49" i="11" s="1"/>
  <c r="J49" i="37" s="1"/>
  <c r="L22" i="37"/>
  <c r="F84" i="11"/>
  <c r="F31" i="11" s="1"/>
  <c r="M32" i="37"/>
  <c r="F12" i="11"/>
  <c r="J12" i="37" s="1"/>
  <c r="F36" i="11"/>
  <c r="J36" i="37" s="1"/>
  <c r="L20" i="37"/>
  <c r="E29" i="11"/>
  <c r="F29" i="37" s="1"/>
  <c r="F98" i="11"/>
  <c r="M45" i="37" s="1"/>
  <c r="F95" i="11"/>
  <c r="F42" i="11" s="1"/>
  <c r="F94" i="11"/>
  <c r="F41" i="11" s="1"/>
  <c r="L45" i="37"/>
  <c r="F69" i="11"/>
  <c r="F16" i="11" s="1"/>
  <c r="J16" i="37" s="1"/>
  <c r="M39" i="37"/>
  <c r="K25" i="56"/>
  <c r="I19" i="56"/>
  <c r="L31" i="37"/>
  <c r="H23" i="56"/>
  <c r="L39" i="37"/>
  <c r="L18" i="37"/>
  <c r="H25" i="56"/>
  <c r="F71" i="11"/>
  <c r="F18" i="11" s="1"/>
  <c r="D26" i="56"/>
  <c r="L41" i="37"/>
  <c r="H19" i="56"/>
  <c r="K42" i="56"/>
  <c r="J48" i="56"/>
  <c r="I25" i="56"/>
  <c r="D52" i="56"/>
  <c r="G52" i="56"/>
  <c r="J42" i="56"/>
  <c r="H21" i="56"/>
  <c r="I45" i="56"/>
  <c r="H48" i="56"/>
  <c r="H42" i="56"/>
  <c r="I21" i="56"/>
  <c r="H45" i="56"/>
  <c r="K45" i="56"/>
  <c r="J45" i="56"/>
  <c r="E24" i="56"/>
  <c r="J25" i="56"/>
  <c r="K19" i="56"/>
  <c r="F52" i="56"/>
  <c r="J19" i="56"/>
  <c r="C25" i="37"/>
  <c r="C28" i="56"/>
  <c r="G53" i="56"/>
  <c r="E42" i="56"/>
  <c r="I36" i="56"/>
  <c r="E58" i="56"/>
  <c r="E56" i="56"/>
  <c r="I23" i="56"/>
  <c r="J21" i="56"/>
  <c r="D48" i="56"/>
  <c r="H44" i="56"/>
  <c r="F43" i="56"/>
  <c r="J34" i="56"/>
  <c r="F44" i="56"/>
  <c r="D29" i="56"/>
  <c r="D28" i="56"/>
  <c r="D10" i="56"/>
  <c r="E26" i="56"/>
  <c r="D18" i="56"/>
  <c r="C46" i="37"/>
  <c r="C49" i="56"/>
  <c r="F53" i="56"/>
  <c r="K14" i="56"/>
  <c r="J36" i="56"/>
  <c r="D58" i="56"/>
  <c r="D56" i="56"/>
  <c r="E43" i="56"/>
  <c r="G44" i="56"/>
  <c r="G29" i="56"/>
  <c r="F28" i="56"/>
  <c r="G10" i="56"/>
  <c r="G18" i="56"/>
  <c r="C37" i="37"/>
  <c r="C40" i="56"/>
  <c r="C44" i="37"/>
  <c r="C47" i="56"/>
  <c r="D53" i="56"/>
  <c r="I14" i="56"/>
  <c r="G58" i="56"/>
  <c r="G56" i="56"/>
  <c r="K23" i="56"/>
  <c r="D24" i="56"/>
  <c r="D43" i="56"/>
  <c r="E44" i="56"/>
  <c r="E29" i="56"/>
  <c r="G28" i="56"/>
  <c r="F10" i="56"/>
  <c r="G27" i="56"/>
  <c r="F18" i="56"/>
  <c r="E22" i="56"/>
  <c r="J14" i="56"/>
  <c r="G15" i="56"/>
  <c r="F41" i="56"/>
  <c r="J23" i="56"/>
  <c r="G24" i="56"/>
  <c r="G43" i="56"/>
  <c r="F54" i="56"/>
  <c r="F23" i="56"/>
  <c r="F27" i="56"/>
  <c r="H53" i="56"/>
  <c r="F116" i="11"/>
  <c r="H13" i="56" s="1"/>
  <c r="D22" i="56"/>
  <c r="E12" i="56"/>
  <c r="F15" i="56"/>
  <c r="E41" i="56"/>
  <c r="F24" i="56"/>
  <c r="G11" i="56"/>
  <c r="I52" i="56"/>
  <c r="E54" i="56"/>
  <c r="G23" i="56"/>
  <c r="E27" i="56"/>
  <c r="K53" i="56"/>
  <c r="G22" i="56"/>
  <c r="K48" i="56"/>
  <c r="D12" i="56"/>
  <c r="E15" i="56"/>
  <c r="G41" i="56"/>
  <c r="G13" i="56"/>
  <c r="D30" i="56"/>
  <c r="F11" i="56"/>
  <c r="H52" i="56"/>
  <c r="D54" i="56"/>
  <c r="E23" i="56"/>
  <c r="D27" i="56"/>
  <c r="J53" i="56"/>
  <c r="F22" i="56"/>
  <c r="G12" i="56"/>
  <c r="D41" i="56"/>
  <c r="I42" i="56"/>
  <c r="G35" i="56"/>
  <c r="F13" i="56"/>
  <c r="E30" i="56"/>
  <c r="E11" i="56"/>
  <c r="K52" i="56"/>
  <c r="G54" i="56"/>
  <c r="D23" i="56"/>
  <c r="I53" i="56"/>
  <c r="F127" i="11"/>
  <c r="H24" i="56" s="1"/>
  <c r="E55" i="56"/>
  <c r="E37" i="56"/>
  <c r="E35" i="56"/>
  <c r="E13" i="56"/>
  <c r="G30" i="56"/>
  <c r="D11" i="56"/>
  <c r="F31" i="56"/>
  <c r="G57" i="56"/>
  <c r="H37" i="56"/>
  <c r="G55" i="56"/>
  <c r="F37" i="56"/>
  <c r="F35" i="56"/>
  <c r="D13" i="56"/>
  <c r="F30" i="56"/>
  <c r="D50" i="56"/>
  <c r="G31" i="56"/>
  <c r="E57" i="56"/>
  <c r="K37" i="56"/>
  <c r="C8" i="37"/>
  <c r="C11" i="56"/>
  <c r="D42" i="56"/>
  <c r="D55" i="56"/>
  <c r="G37" i="56"/>
  <c r="D35" i="56"/>
  <c r="G48" i="56"/>
  <c r="J44" i="56"/>
  <c r="G50" i="56"/>
  <c r="H34" i="56"/>
  <c r="D31" i="56"/>
  <c r="D57" i="56"/>
  <c r="J37" i="56"/>
  <c r="G26" i="56"/>
  <c r="C51" i="37"/>
  <c r="C54" i="56"/>
  <c r="C34" i="37"/>
  <c r="C37" i="56"/>
  <c r="E141" i="11"/>
  <c r="E88" i="11" s="1"/>
  <c r="E35" i="11" s="1"/>
  <c r="G42" i="56"/>
  <c r="K36" i="56"/>
  <c r="F55" i="56"/>
  <c r="F48" i="56"/>
  <c r="I44" i="56"/>
  <c r="F50" i="56"/>
  <c r="K34" i="56"/>
  <c r="I37" i="56"/>
  <c r="F125" i="11"/>
  <c r="K22" i="56" s="1"/>
  <c r="C21" i="37"/>
  <c r="C24" i="56"/>
  <c r="E53" i="56"/>
  <c r="F58" i="56"/>
  <c r="F56" i="56"/>
  <c r="E50" i="56"/>
  <c r="D44" i="56"/>
  <c r="E28" i="56"/>
  <c r="E10" i="56"/>
  <c r="F26" i="56"/>
  <c r="E18" i="56"/>
  <c r="H50" i="37"/>
  <c r="H55" i="37"/>
  <c r="E60" i="11"/>
  <c r="I7" i="37" s="1"/>
  <c r="E51" i="11"/>
  <c r="F51" i="37" s="1"/>
  <c r="I51" i="37"/>
  <c r="C267" i="11"/>
  <c r="E81" i="11"/>
  <c r="H28" i="37"/>
  <c r="H40" i="37"/>
  <c r="H54" i="37"/>
  <c r="E107" i="11"/>
  <c r="I24" i="37"/>
  <c r="E100" i="11"/>
  <c r="K240" i="11"/>
  <c r="H12" i="37"/>
  <c r="E65" i="11"/>
  <c r="H9" i="37"/>
  <c r="E62" i="11"/>
  <c r="E94" i="11"/>
  <c r="H24" i="37"/>
  <c r="E15" i="11"/>
  <c r="F15" i="37" s="1"/>
  <c r="I53" i="37"/>
  <c r="E78" i="11"/>
  <c r="E87" i="11"/>
  <c r="H34" i="37"/>
  <c r="H49" i="37"/>
  <c r="E102" i="11"/>
  <c r="E73" i="11"/>
  <c r="H53" i="37"/>
  <c r="E63" i="11"/>
  <c r="H15" i="37"/>
  <c r="H51" i="37"/>
  <c r="E98" i="11"/>
  <c r="H45" i="37"/>
  <c r="E74" i="11"/>
  <c r="E92" i="11"/>
  <c r="H39" i="37"/>
  <c r="E80" i="11"/>
  <c r="E72" i="11"/>
  <c r="E105" i="11"/>
  <c r="E61" i="11"/>
  <c r="E79" i="11"/>
  <c r="H26" i="37"/>
  <c r="E85" i="11"/>
  <c r="E91" i="11"/>
  <c r="T103" i="11"/>
  <c r="BM50" i="37"/>
  <c r="T108" i="11"/>
  <c r="BM55" i="37"/>
  <c r="T63" i="11"/>
  <c r="BM10" i="37"/>
  <c r="T83" i="11"/>
  <c r="BM30" i="37"/>
  <c r="U66" i="11"/>
  <c r="U13" i="11" s="1"/>
  <c r="BP13" i="37"/>
  <c r="S108" i="11"/>
  <c r="BJ55" i="37"/>
  <c r="T105" i="11"/>
  <c r="BM52" i="37"/>
  <c r="S70" i="11"/>
  <c r="BJ17" i="37"/>
  <c r="U87" i="11"/>
  <c r="U34" i="11" s="1"/>
  <c r="BP34" i="37"/>
  <c r="S87" i="11"/>
  <c r="BJ34" i="37"/>
  <c r="T96" i="11"/>
  <c r="BM43" i="37"/>
  <c r="T93" i="11"/>
  <c r="BM40" i="37"/>
  <c r="U85" i="11"/>
  <c r="U32" i="11" s="1"/>
  <c r="BP32" i="37"/>
  <c r="T60" i="11"/>
  <c r="BM7" i="37"/>
  <c r="T94" i="11"/>
  <c r="BM41" i="37"/>
  <c r="T62" i="11"/>
  <c r="BM9" i="37"/>
  <c r="T76" i="11"/>
  <c r="BM23" i="37"/>
  <c r="T72" i="11"/>
  <c r="BM19" i="37"/>
  <c r="S72" i="11"/>
  <c r="BJ19" i="37"/>
  <c r="U82" i="11"/>
  <c r="U29" i="11" s="1"/>
  <c r="BP29" i="37"/>
  <c r="T106" i="11"/>
  <c r="BM53" i="37"/>
  <c r="T80" i="11"/>
  <c r="BM27" i="37"/>
  <c r="P238" i="11"/>
  <c r="L257" i="11"/>
  <c r="O224" i="11"/>
  <c r="O219" i="11"/>
  <c r="Q247" i="11"/>
  <c r="L232" i="11"/>
  <c r="Q251" i="11"/>
  <c r="E53" i="11"/>
  <c r="F53" i="37" s="1"/>
  <c r="I15" i="37"/>
  <c r="P224" i="11"/>
  <c r="E24" i="11"/>
  <c r="F24" i="37" s="1"/>
  <c r="P245" i="11"/>
  <c r="O245" i="11"/>
  <c r="P259" i="11"/>
  <c r="O242" i="11"/>
  <c r="M246" i="11"/>
  <c r="Q222" i="11"/>
  <c r="O240" i="11"/>
  <c r="L265" i="11"/>
  <c r="L263" i="11"/>
  <c r="P240" i="11"/>
  <c r="Q230" i="11"/>
  <c r="L226" i="11"/>
  <c r="K265" i="11"/>
  <c r="K261" i="11"/>
  <c r="R265" i="11"/>
  <c r="O266" i="11"/>
  <c r="E40" i="11"/>
  <c r="F40" i="37" s="1"/>
  <c r="I40" i="37"/>
  <c r="O247" i="11"/>
  <c r="R254" i="11"/>
  <c r="O220" i="11"/>
  <c r="M220" i="11"/>
  <c r="L233" i="11"/>
  <c r="Q254" i="11"/>
  <c r="Q253" i="11"/>
  <c r="Q265" i="11"/>
  <c r="N220" i="11"/>
  <c r="R230" i="11"/>
  <c r="P247" i="11"/>
  <c r="R251" i="11"/>
  <c r="M221" i="11"/>
  <c r="C221" i="11" s="1"/>
  <c r="Q257" i="11"/>
  <c r="L240" i="11"/>
  <c r="O225" i="11"/>
  <c r="K236" i="11"/>
  <c r="K233" i="11"/>
  <c r="P266" i="11"/>
  <c r="R256" i="11"/>
  <c r="K245" i="11"/>
  <c r="P220" i="11"/>
  <c r="K251" i="11"/>
  <c r="O261" i="11"/>
  <c r="Q256" i="11"/>
  <c r="R223" i="11"/>
  <c r="P225" i="11"/>
  <c r="L34" i="37"/>
  <c r="T176" i="11"/>
  <c r="T123" i="11" s="1"/>
  <c r="L245" i="11"/>
  <c r="U268" i="11"/>
  <c r="M229" i="11"/>
  <c r="P233" i="11"/>
  <c r="P257" i="11"/>
  <c r="Q223" i="11"/>
  <c r="P229" i="11"/>
  <c r="O259" i="11"/>
  <c r="K235" i="11"/>
  <c r="O241" i="11"/>
  <c r="F103" i="11"/>
  <c r="F50" i="11" s="1"/>
  <c r="O260" i="11"/>
  <c r="P237" i="11"/>
  <c r="J251" i="11"/>
  <c r="N265" i="11"/>
  <c r="O223" i="11"/>
  <c r="BA112" i="33"/>
  <c r="L261" i="11"/>
  <c r="R260" i="11"/>
  <c r="S268" i="11"/>
  <c r="K238" i="11"/>
  <c r="T268" i="11"/>
  <c r="J229" i="11"/>
  <c r="P261" i="11"/>
  <c r="O229" i="11"/>
  <c r="Q245" i="11"/>
  <c r="Q242" i="11"/>
  <c r="L224" i="11"/>
  <c r="K247" i="11"/>
  <c r="Q260" i="11"/>
  <c r="L238" i="11"/>
  <c r="AZ112" i="33"/>
  <c r="P244" i="11"/>
  <c r="J252" i="11"/>
  <c r="P219" i="11"/>
  <c r="AY112" i="33"/>
  <c r="Q236" i="11"/>
  <c r="M235" i="11"/>
  <c r="N225" i="11"/>
  <c r="M250" i="11"/>
  <c r="M260" i="11"/>
  <c r="M243" i="11"/>
  <c r="I229" i="11"/>
  <c r="I219" i="11"/>
  <c r="I242" i="11"/>
  <c r="I246" i="11"/>
  <c r="N262" i="11"/>
  <c r="M248" i="11"/>
  <c r="N256" i="11"/>
  <c r="I251" i="11"/>
  <c r="I247" i="11"/>
  <c r="J255" i="11"/>
  <c r="N254" i="11"/>
  <c r="I255" i="11"/>
  <c r="M249" i="11"/>
  <c r="J226" i="11"/>
  <c r="I226" i="11"/>
  <c r="N255" i="11"/>
  <c r="N259" i="11"/>
  <c r="M223" i="11"/>
  <c r="J243" i="11"/>
  <c r="M240" i="11"/>
  <c r="I264" i="11"/>
  <c r="N219" i="11"/>
  <c r="M239" i="11"/>
  <c r="J22" i="37"/>
  <c r="M236" i="11"/>
  <c r="M237" i="11"/>
  <c r="I254" i="11"/>
  <c r="M253" i="11"/>
  <c r="N226" i="11"/>
  <c r="N249" i="11"/>
  <c r="N234" i="11"/>
  <c r="I233" i="11"/>
  <c r="M230" i="11"/>
  <c r="I240" i="11"/>
  <c r="N251" i="11"/>
  <c r="M232" i="11"/>
  <c r="I235" i="11"/>
  <c r="M238" i="11"/>
  <c r="N247" i="11"/>
  <c r="I252" i="11"/>
  <c r="J232" i="11"/>
  <c r="M222" i="11"/>
  <c r="N241" i="11"/>
  <c r="I243" i="11"/>
  <c r="N253" i="11"/>
  <c r="O264" i="11"/>
  <c r="L228" i="11"/>
  <c r="N258" i="11"/>
  <c r="I232" i="11"/>
  <c r="Q235" i="11"/>
  <c r="Q231" i="11"/>
  <c r="C231" i="11" s="1"/>
  <c r="O235" i="11"/>
  <c r="O256" i="11"/>
  <c r="Q239" i="11"/>
  <c r="K244" i="11"/>
  <c r="Q249" i="11"/>
  <c r="Q263" i="11"/>
  <c r="T173" i="11"/>
  <c r="T120" i="11" s="1"/>
  <c r="O251" i="11"/>
  <c r="J32" i="37"/>
  <c r="J35" i="37"/>
  <c r="J20" i="37"/>
  <c r="J39" i="37"/>
  <c r="T207" i="11"/>
  <c r="T154" i="11" s="1"/>
  <c r="O250" i="11"/>
  <c r="O263" i="11"/>
  <c r="K230" i="11"/>
  <c r="Q227" i="11"/>
  <c r="C227" i="11" s="1"/>
  <c r="O258" i="11"/>
  <c r="U195" i="11"/>
  <c r="U142" i="11" s="1"/>
  <c r="K249" i="11"/>
  <c r="K260" i="11"/>
  <c r="T210" i="11"/>
  <c r="T157" i="11" s="1"/>
  <c r="Q266" i="11"/>
  <c r="S207" i="11"/>
  <c r="S154" i="11" s="1"/>
  <c r="J172" i="11"/>
  <c r="S201" i="11"/>
  <c r="S148" i="11" s="1"/>
  <c r="O226" i="11"/>
  <c r="Q234" i="11"/>
  <c r="Q229" i="11"/>
  <c r="O254" i="11"/>
  <c r="K234" i="11"/>
  <c r="O239" i="11"/>
  <c r="T203" i="11"/>
  <c r="T150" i="11" s="1"/>
  <c r="AW112" i="33"/>
  <c r="T184" i="11"/>
  <c r="T131" i="11" s="1"/>
  <c r="AU112" i="33"/>
  <c r="Q248" i="11"/>
  <c r="K254" i="11"/>
  <c r="AV112" i="33"/>
  <c r="S197" i="11"/>
  <c r="S144" i="11" s="1"/>
  <c r="S168" i="11"/>
  <c r="S115" i="11" s="1"/>
  <c r="O232" i="11"/>
  <c r="T181" i="11"/>
  <c r="T128" i="11" s="1"/>
  <c r="U214" i="11"/>
  <c r="U161" i="11" s="1"/>
  <c r="S195" i="11"/>
  <c r="S142" i="11" s="1"/>
  <c r="T196" i="11"/>
  <c r="T143" i="11" s="1"/>
  <c r="T205" i="11"/>
  <c r="T152" i="11" s="1"/>
  <c r="S211" i="11"/>
  <c r="S158" i="11" s="1"/>
  <c r="U197" i="11"/>
  <c r="U144" i="11" s="1"/>
  <c r="U211" i="11"/>
  <c r="U158" i="11" s="1"/>
  <c r="U173" i="11"/>
  <c r="U120" i="11" s="1"/>
  <c r="U166" i="11"/>
  <c r="U113" i="11" s="1"/>
  <c r="K223" i="11"/>
  <c r="U205" i="11"/>
  <c r="U152" i="11" s="1"/>
  <c r="T172" i="11"/>
  <c r="T119" i="11" s="1"/>
  <c r="T206" i="11"/>
  <c r="T153" i="11" s="1"/>
  <c r="U192" i="11"/>
  <c r="U139" i="11" s="1"/>
  <c r="S200" i="11"/>
  <c r="S147" i="11" s="1"/>
  <c r="S166" i="11"/>
  <c r="S113" i="11" s="1"/>
  <c r="S172" i="11"/>
  <c r="S119" i="11" s="1"/>
  <c r="U190" i="11"/>
  <c r="U137" i="11" s="1"/>
  <c r="S189" i="11"/>
  <c r="S136" i="11" s="1"/>
  <c r="S198" i="11"/>
  <c r="S145" i="11" s="1"/>
  <c r="S167" i="11"/>
  <c r="S114" i="11" s="1"/>
  <c r="U168" i="11"/>
  <c r="U115" i="11" s="1"/>
  <c r="T183" i="11"/>
  <c r="T130" i="11" s="1"/>
  <c r="U175" i="11"/>
  <c r="U122" i="11" s="1"/>
  <c r="S169" i="11"/>
  <c r="S116" i="11" s="1"/>
  <c r="S177" i="11"/>
  <c r="S124" i="11" s="1"/>
  <c r="T174" i="11"/>
  <c r="T121" i="11" s="1"/>
  <c r="Q233" i="11"/>
  <c r="U209" i="11"/>
  <c r="U156" i="11" s="1"/>
  <c r="S206" i="11"/>
  <c r="S153" i="11" s="1"/>
  <c r="T170" i="11"/>
  <c r="T117" i="11" s="1"/>
  <c r="T193" i="11"/>
  <c r="T140" i="11" s="1"/>
  <c r="S188" i="11"/>
  <c r="S135" i="11" s="1"/>
  <c r="T213" i="11"/>
  <c r="T160" i="11" s="1"/>
  <c r="U179" i="11"/>
  <c r="U126" i="11" s="1"/>
  <c r="S205" i="11"/>
  <c r="S152" i="11" s="1"/>
  <c r="Q238" i="11"/>
  <c r="Q240" i="11"/>
  <c r="J205" i="11"/>
  <c r="T171" i="11"/>
  <c r="T118" i="11" s="1"/>
  <c r="J192" i="11"/>
  <c r="U182" i="11"/>
  <c r="U129" i="11" s="1"/>
  <c r="J213" i="11"/>
  <c r="F86" i="11"/>
  <c r="L33" i="37"/>
  <c r="F33" i="37"/>
  <c r="J169" i="11"/>
  <c r="F42" i="37"/>
  <c r="E55" i="11"/>
  <c r="I55" i="37"/>
  <c r="F16" i="37"/>
  <c r="F64" i="11"/>
  <c r="L11" i="37"/>
  <c r="F34" i="11"/>
  <c r="M34" i="37"/>
  <c r="F22" i="37"/>
  <c r="F11" i="37"/>
  <c r="K263" i="11"/>
  <c r="Q218" i="11"/>
  <c r="AT112" i="33"/>
  <c r="U177" i="11"/>
  <c r="U124" i="11" s="1"/>
  <c r="F31" i="37"/>
  <c r="S209" i="11"/>
  <c r="S156" i="11" s="1"/>
  <c r="J195" i="11"/>
  <c r="E50" i="11"/>
  <c r="I50" i="37"/>
  <c r="S194" i="11"/>
  <c r="S141" i="11" s="1"/>
  <c r="S190" i="11"/>
  <c r="S137" i="11" s="1"/>
  <c r="U170" i="11"/>
  <c r="U117" i="11" s="1"/>
  <c r="I195" i="11"/>
  <c r="F18" i="37"/>
  <c r="I213" i="11"/>
  <c r="F48" i="37"/>
  <c r="S191" i="11"/>
  <c r="S138" i="11" s="1"/>
  <c r="I169" i="11"/>
  <c r="J200" i="11"/>
  <c r="AX112" i="33"/>
  <c r="R218" i="11"/>
  <c r="F44" i="37"/>
  <c r="F14" i="37"/>
  <c r="I196" i="11"/>
  <c r="J196" i="11"/>
  <c r="M31" i="37" l="1"/>
  <c r="H22" i="56"/>
  <c r="I23" i="37"/>
  <c r="L19" i="37"/>
  <c r="F72" i="11"/>
  <c r="M19" i="37" s="1"/>
  <c r="F45" i="11"/>
  <c r="J45" i="37" s="1"/>
  <c r="M16" i="37"/>
  <c r="E7" i="11"/>
  <c r="F7" i="37" s="1"/>
  <c r="M42" i="37"/>
  <c r="M49" i="37"/>
  <c r="M41" i="37"/>
  <c r="I35" i="37"/>
  <c r="M18" i="37"/>
  <c r="L21" i="37"/>
  <c r="F74" i="11"/>
  <c r="M21" i="37" s="1"/>
  <c r="H35" i="37"/>
  <c r="L10" i="37"/>
  <c r="F63" i="11"/>
  <c r="M10" i="37" s="1"/>
  <c r="J22" i="56"/>
  <c r="K13" i="56"/>
  <c r="I22" i="56"/>
  <c r="J24" i="56"/>
  <c r="J13" i="56"/>
  <c r="I13" i="56"/>
  <c r="J116" i="11"/>
  <c r="BN13" i="37"/>
  <c r="BD16" i="56"/>
  <c r="J147" i="11"/>
  <c r="K24" i="56"/>
  <c r="I24" i="56"/>
  <c r="J160" i="11"/>
  <c r="BN34" i="37"/>
  <c r="BD37" i="56"/>
  <c r="J119" i="11"/>
  <c r="BN29" i="37"/>
  <c r="BD32" i="56"/>
  <c r="J143" i="11"/>
  <c r="J142" i="11"/>
  <c r="BN32" i="37"/>
  <c r="BD35" i="56"/>
  <c r="G38" i="56"/>
  <c r="F38" i="56"/>
  <c r="J139" i="11"/>
  <c r="J152" i="11"/>
  <c r="E38" i="56"/>
  <c r="D38" i="56"/>
  <c r="C246" i="11"/>
  <c r="C252" i="11"/>
  <c r="O248" i="11"/>
  <c r="C248" i="11" s="1"/>
  <c r="C260" i="11"/>
  <c r="C220" i="11"/>
  <c r="C239" i="11"/>
  <c r="C263" i="11"/>
  <c r="C236" i="11"/>
  <c r="C245" i="11"/>
  <c r="C253" i="11"/>
  <c r="C243" i="11"/>
  <c r="C250" i="11"/>
  <c r="E26" i="11"/>
  <c r="F26" i="37" s="1"/>
  <c r="I26" i="37"/>
  <c r="I9" i="37"/>
  <c r="E9" i="11"/>
  <c r="F9" i="37" s="1"/>
  <c r="C223" i="11"/>
  <c r="C230" i="11"/>
  <c r="C222" i="11"/>
  <c r="I39" i="37"/>
  <c r="E39" i="11"/>
  <c r="F39" i="37" s="1"/>
  <c r="E49" i="11"/>
  <c r="F49" i="37" s="1"/>
  <c r="I49" i="37"/>
  <c r="E8" i="11"/>
  <c r="F8" i="37" s="1"/>
  <c r="I8" i="37"/>
  <c r="I54" i="37"/>
  <c r="E54" i="11"/>
  <c r="F54" i="37" s="1"/>
  <c r="J184" i="11"/>
  <c r="I12" i="37"/>
  <c r="E12" i="11"/>
  <c r="F12" i="37" s="1"/>
  <c r="E20" i="11"/>
  <c r="F20" i="37" s="1"/>
  <c r="I20" i="37"/>
  <c r="E38" i="11"/>
  <c r="F38" i="37" s="1"/>
  <c r="I38" i="37"/>
  <c r="I52" i="37"/>
  <c r="E52" i="11"/>
  <c r="F52" i="37" s="1"/>
  <c r="E21" i="11"/>
  <c r="F21" i="37" s="1"/>
  <c r="I21" i="37"/>
  <c r="I10" i="37"/>
  <c r="E10" i="11"/>
  <c r="F10" i="37" s="1"/>
  <c r="C240" i="11"/>
  <c r="C249" i="11"/>
  <c r="I32" i="37"/>
  <c r="E32" i="11"/>
  <c r="F32" i="37" s="1"/>
  <c r="I19" i="37"/>
  <c r="E19" i="11"/>
  <c r="F19" i="37" s="1"/>
  <c r="I34" i="37"/>
  <c r="E34" i="11"/>
  <c r="F34" i="37" s="1"/>
  <c r="E45" i="11"/>
  <c r="F45" i="37" s="1"/>
  <c r="I45" i="37"/>
  <c r="E25" i="11"/>
  <c r="F25" i="37" s="1"/>
  <c r="I25" i="37"/>
  <c r="C229" i="11"/>
  <c r="E27" i="11"/>
  <c r="F27" i="37" s="1"/>
  <c r="I27" i="37"/>
  <c r="C235" i="11"/>
  <c r="I41" i="37"/>
  <c r="E41" i="11"/>
  <c r="F41" i="37" s="1"/>
  <c r="I47" i="37"/>
  <c r="E47" i="11"/>
  <c r="F47" i="37" s="1"/>
  <c r="E28" i="11"/>
  <c r="F28" i="37" s="1"/>
  <c r="I28" i="37"/>
  <c r="T23" i="11"/>
  <c r="T43" i="11"/>
  <c r="T70" i="11"/>
  <c r="BM17" i="37"/>
  <c r="T27" i="11"/>
  <c r="T9" i="11"/>
  <c r="S34" i="11"/>
  <c r="U86" i="11"/>
  <c r="U33" i="11" s="1"/>
  <c r="BP33" i="37"/>
  <c r="S62" i="11"/>
  <c r="BJ9" i="37"/>
  <c r="T30" i="11"/>
  <c r="T53" i="11"/>
  <c r="T41" i="11"/>
  <c r="U108" i="11"/>
  <c r="U55" i="11" s="1"/>
  <c r="BP55" i="37"/>
  <c r="S100" i="11"/>
  <c r="BJ47" i="37"/>
  <c r="U62" i="11"/>
  <c r="U9" i="11" s="1"/>
  <c r="BP9" i="37"/>
  <c r="T97" i="11"/>
  <c r="BM44" i="37"/>
  <c r="S99" i="11"/>
  <c r="BJ46" i="37"/>
  <c r="S92" i="11"/>
  <c r="BJ39" i="37"/>
  <c r="T66" i="11"/>
  <c r="BM13" i="37"/>
  <c r="T99" i="11"/>
  <c r="BM46" i="37"/>
  <c r="U89" i="11"/>
  <c r="U36" i="11" s="1"/>
  <c r="BP36" i="37"/>
  <c r="T67" i="11"/>
  <c r="BM14" i="37"/>
  <c r="T10" i="11"/>
  <c r="T78" i="11"/>
  <c r="BM25" i="37"/>
  <c r="U105" i="11"/>
  <c r="U52" i="11" s="1"/>
  <c r="BP52" i="37"/>
  <c r="U76" i="11"/>
  <c r="U23" i="11" s="1"/>
  <c r="BP23" i="37"/>
  <c r="U71" i="11"/>
  <c r="U18" i="11" s="1"/>
  <c r="BP18" i="37"/>
  <c r="U73" i="11"/>
  <c r="U20" i="11" s="1"/>
  <c r="BP20" i="37"/>
  <c r="T68" i="11"/>
  <c r="BM15" i="37"/>
  <c r="S83" i="11"/>
  <c r="BJ30" i="37"/>
  <c r="U99" i="11"/>
  <c r="U46" i="11" s="1"/>
  <c r="BP46" i="37"/>
  <c r="T90" i="11"/>
  <c r="BM37" i="37"/>
  <c r="T7" i="11"/>
  <c r="S17" i="11"/>
  <c r="T64" i="11"/>
  <c r="BM11" i="37"/>
  <c r="T75" i="11"/>
  <c r="BM22" i="37"/>
  <c r="S61" i="11"/>
  <c r="BJ8" i="37"/>
  <c r="T100" i="11"/>
  <c r="BM47" i="37"/>
  <c r="S105" i="11"/>
  <c r="BJ52" i="37"/>
  <c r="S91" i="11"/>
  <c r="BJ38" i="37"/>
  <c r="S103" i="11"/>
  <c r="BJ50" i="37"/>
  <c r="S71" i="11"/>
  <c r="BJ18" i="37"/>
  <c r="T55" i="11"/>
  <c r="T77" i="11"/>
  <c r="BM24" i="37"/>
  <c r="T104" i="11"/>
  <c r="BM51" i="37"/>
  <c r="U103" i="11"/>
  <c r="U50" i="11" s="1"/>
  <c r="BP50" i="37"/>
  <c r="U91" i="11"/>
  <c r="U38" i="11" s="1"/>
  <c r="BP38" i="37"/>
  <c r="S95" i="11"/>
  <c r="BJ42" i="37"/>
  <c r="U64" i="11"/>
  <c r="U11" i="11" s="1"/>
  <c r="BP11" i="37"/>
  <c r="T107" i="11"/>
  <c r="BM54" i="37"/>
  <c r="T101" i="11"/>
  <c r="BM48" i="37"/>
  <c r="S19" i="11"/>
  <c r="T52" i="11"/>
  <c r="S63" i="11"/>
  <c r="BJ10" i="37"/>
  <c r="S84" i="11"/>
  <c r="BJ31" i="37"/>
  <c r="S82" i="11"/>
  <c r="BJ29" i="37"/>
  <c r="U69" i="11"/>
  <c r="U16" i="11" s="1"/>
  <c r="BP16" i="37"/>
  <c r="U60" i="11"/>
  <c r="U7" i="11" s="1"/>
  <c r="BP7" i="37"/>
  <c r="S89" i="11"/>
  <c r="BJ36" i="37"/>
  <c r="T50" i="11"/>
  <c r="U67" i="11"/>
  <c r="U14" i="11" s="1"/>
  <c r="BP14" i="37"/>
  <c r="S60" i="11"/>
  <c r="BJ7" i="37"/>
  <c r="S94" i="11"/>
  <c r="BJ41" i="37"/>
  <c r="U84" i="11"/>
  <c r="U31" i="11" s="1"/>
  <c r="BP31" i="37"/>
  <c r="S85" i="11"/>
  <c r="BJ32" i="37"/>
  <c r="S88" i="11"/>
  <c r="BJ35" i="37"/>
  <c r="T65" i="11"/>
  <c r="BM12" i="37"/>
  <c r="T87" i="11"/>
  <c r="BM34" i="37"/>
  <c r="S66" i="11"/>
  <c r="BJ13" i="37"/>
  <c r="S101" i="11"/>
  <c r="BJ48" i="37"/>
  <c r="T19" i="11"/>
  <c r="T40" i="11"/>
  <c r="S55" i="11"/>
  <c r="O233" i="11"/>
  <c r="I171" i="11"/>
  <c r="K228" i="11"/>
  <c r="O238" i="11"/>
  <c r="C238" i="11" s="1"/>
  <c r="K232" i="11"/>
  <c r="C232" i="11" s="1"/>
  <c r="M50" i="37"/>
  <c r="K257" i="11"/>
  <c r="J171" i="11"/>
  <c r="R268" i="11"/>
  <c r="P178" i="11"/>
  <c r="O237" i="11"/>
  <c r="C237" i="11" s="1"/>
  <c r="O257" i="11"/>
  <c r="J168" i="11"/>
  <c r="F35" i="37"/>
  <c r="N233" i="11"/>
  <c r="O212" i="11"/>
  <c r="P212" i="11"/>
  <c r="N224" i="11"/>
  <c r="O244" i="11"/>
  <c r="C244" i="11" s="1"/>
  <c r="J209" i="11"/>
  <c r="N242" i="11"/>
  <c r="K226" i="11"/>
  <c r="M247" i="11"/>
  <c r="C247" i="11" s="1"/>
  <c r="M255" i="11"/>
  <c r="C255" i="11" s="1"/>
  <c r="M266" i="11"/>
  <c r="M254" i="11"/>
  <c r="C254" i="11" s="1"/>
  <c r="M233" i="11"/>
  <c r="M241" i="11"/>
  <c r="C241" i="11" s="1"/>
  <c r="M251" i="11"/>
  <c r="C251" i="11" s="1"/>
  <c r="J41" i="37"/>
  <c r="M228" i="11"/>
  <c r="N228" i="11"/>
  <c r="M225" i="11"/>
  <c r="C225" i="11" s="1"/>
  <c r="M234" i="11"/>
  <c r="C234" i="11" s="1"/>
  <c r="M264" i="11"/>
  <c r="N264" i="11"/>
  <c r="M258" i="11"/>
  <c r="C258" i="11" s="1"/>
  <c r="K224" i="11"/>
  <c r="M256" i="11"/>
  <c r="C256" i="11" s="1"/>
  <c r="M265" i="11"/>
  <c r="C265" i="11" s="1"/>
  <c r="M262" i="11"/>
  <c r="C262" i="11" s="1"/>
  <c r="M261" i="11"/>
  <c r="N266" i="11"/>
  <c r="M219" i="11"/>
  <c r="C219" i="11" s="1"/>
  <c r="N261" i="11"/>
  <c r="M226" i="11"/>
  <c r="M259" i="11"/>
  <c r="C259" i="11" s="1"/>
  <c r="M224" i="11"/>
  <c r="R191" i="11"/>
  <c r="I172" i="11"/>
  <c r="T197" i="11"/>
  <c r="T144" i="11" s="1"/>
  <c r="J50" i="37"/>
  <c r="J42" i="37"/>
  <c r="J31" i="37"/>
  <c r="J18" i="37"/>
  <c r="J34" i="37"/>
  <c r="U181" i="11"/>
  <c r="U128" i="11" s="1"/>
  <c r="P200" i="11"/>
  <c r="P202" i="11"/>
  <c r="P214" i="11"/>
  <c r="T201" i="11"/>
  <c r="T148" i="11" s="1"/>
  <c r="I205" i="11"/>
  <c r="S202" i="11"/>
  <c r="S149" i="11" s="1"/>
  <c r="Q268" i="11"/>
  <c r="T179" i="11"/>
  <c r="T126" i="11" s="1"/>
  <c r="T180" i="11"/>
  <c r="T127" i="11" s="1"/>
  <c r="S186" i="11"/>
  <c r="S133" i="11" s="1"/>
  <c r="S199" i="11"/>
  <c r="S146" i="11" s="1"/>
  <c r="U200" i="11"/>
  <c r="U147" i="11" s="1"/>
  <c r="S213" i="11"/>
  <c r="S160" i="11" s="1"/>
  <c r="U212" i="11"/>
  <c r="U159" i="11" s="1"/>
  <c r="U167" i="11"/>
  <c r="U114" i="11" s="1"/>
  <c r="S185" i="11"/>
  <c r="S132" i="11" s="1"/>
  <c r="U204" i="11"/>
  <c r="U151" i="11" s="1"/>
  <c r="T190" i="11"/>
  <c r="T137" i="11" s="1"/>
  <c r="U199" i="11"/>
  <c r="U146" i="11" s="1"/>
  <c r="U206" i="11"/>
  <c r="U153" i="11" s="1"/>
  <c r="U185" i="11"/>
  <c r="U132" i="11" s="1"/>
  <c r="U201" i="11"/>
  <c r="U148" i="11" s="1"/>
  <c r="T195" i="11"/>
  <c r="T142" i="11" s="1"/>
  <c r="T192" i="11"/>
  <c r="T139" i="11" s="1"/>
  <c r="T194" i="11"/>
  <c r="T141" i="11" s="1"/>
  <c r="U203" i="11"/>
  <c r="U150" i="11" s="1"/>
  <c r="T208" i="11"/>
  <c r="T155" i="11" s="1"/>
  <c r="U186" i="11"/>
  <c r="U133" i="11" s="1"/>
  <c r="S179" i="11"/>
  <c r="S126" i="11" s="1"/>
  <c r="U184" i="11"/>
  <c r="U131" i="11" s="1"/>
  <c r="T187" i="11"/>
  <c r="T134" i="11" s="1"/>
  <c r="S180" i="11"/>
  <c r="S127" i="11" s="1"/>
  <c r="S171" i="11"/>
  <c r="S118" i="11" s="1"/>
  <c r="S196" i="11"/>
  <c r="S143" i="11" s="1"/>
  <c r="U196" i="11"/>
  <c r="U143" i="11" s="1"/>
  <c r="U178" i="11"/>
  <c r="U125" i="11" s="1"/>
  <c r="S192" i="11"/>
  <c r="S139" i="11" s="1"/>
  <c r="T177" i="11"/>
  <c r="T124" i="11" s="1"/>
  <c r="T175" i="11"/>
  <c r="T122" i="11" s="1"/>
  <c r="U194" i="11"/>
  <c r="U141" i="11" s="1"/>
  <c r="S175" i="11"/>
  <c r="S122" i="11" s="1"/>
  <c r="U183" i="11"/>
  <c r="U130" i="11" s="1"/>
  <c r="S208" i="11"/>
  <c r="S155" i="11" s="1"/>
  <c r="S187" i="11"/>
  <c r="S134" i="11" s="1"/>
  <c r="U213" i="11"/>
  <c r="U160" i="11" s="1"/>
  <c r="U174" i="11"/>
  <c r="U121" i="11" s="1"/>
  <c r="U202" i="11"/>
  <c r="U149" i="11" s="1"/>
  <c r="T167" i="11"/>
  <c r="T114" i="11" s="1"/>
  <c r="U169" i="11"/>
  <c r="U116" i="11" s="1"/>
  <c r="T198" i="11"/>
  <c r="T145" i="11" s="1"/>
  <c r="S174" i="11"/>
  <c r="S121" i="11" s="1"/>
  <c r="S173" i="11"/>
  <c r="S120" i="11" s="1"/>
  <c r="T191" i="11"/>
  <c r="T138" i="11" s="1"/>
  <c r="S212" i="11"/>
  <c r="S159" i="11" s="1"/>
  <c r="T188" i="11"/>
  <c r="T135" i="11" s="1"/>
  <c r="U171" i="11"/>
  <c r="U118" i="11" s="1"/>
  <c r="U176" i="11"/>
  <c r="U123" i="11" s="1"/>
  <c r="S203" i="11"/>
  <c r="S150" i="11" s="1"/>
  <c r="U187" i="11"/>
  <c r="U134" i="11" s="1"/>
  <c r="U189" i="11"/>
  <c r="U136" i="11" s="1"/>
  <c r="U207" i="11"/>
  <c r="U154" i="11" s="1"/>
  <c r="S183" i="11"/>
  <c r="S130" i="11" s="1"/>
  <c r="U198" i="11"/>
  <c r="U145" i="11" s="1"/>
  <c r="T185" i="11"/>
  <c r="T132" i="11" s="1"/>
  <c r="S204" i="11"/>
  <c r="S151" i="11" s="1"/>
  <c r="U210" i="11"/>
  <c r="U157" i="11" s="1"/>
  <c r="T204" i="11"/>
  <c r="T151" i="11" s="1"/>
  <c r="U208" i="11"/>
  <c r="U155" i="11" s="1"/>
  <c r="S182" i="11"/>
  <c r="S129" i="11" s="1"/>
  <c r="N191" i="11"/>
  <c r="I192" i="11"/>
  <c r="O199" i="11"/>
  <c r="J183" i="11"/>
  <c r="J174" i="11"/>
  <c r="J203" i="11"/>
  <c r="I170" i="11"/>
  <c r="I191" i="11"/>
  <c r="O202" i="11"/>
  <c r="J191" i="11"/>
  <c r="I197" i="11"/>
  <c r="I142" i="11"/>
  <c r="I181" i="11"/>
  <c r="J214" i="11"/>
  <c r="F33" i="11"/>
  <c r="M33" i="37"/>
  <c r="I208" i="11"/>
  <c r="I183" i="11"/>
  <c r="I214" i="11"/>
  <c r="J181" i="11"/>
  <c r="J197" i="11"/>
  <c r="J177" i="11"/>
  <c r="J178" i="11"/>
  <c r="I160" i="11"/>
  <c r="I143" i="11"/>
  <c r="J167" i="11"/>
  <c r="J185" i="11"/>
  <c r="I177" i="11"/>
  <c r="J186" i="11"/>
  <c r="F11" i="11"/>
  <c r="M11" i="37"/>
  <c r="I178" i="11"/>
  <c r="J175" i="11"/>
  <c r="I116" i="11"/>
  <c r="J170" i="11"/>
  <c r="J188" i="11"/>
  <c r="I200" i="11"/>
  <c r="F50" i="37"/>
  <c r="F55" i="37"/>
  <c r="J208" i="11"/>
  <c r="Q39" i="56" l="1"/>
  <c r="P36" i="37"/>
  <c r="J66" i="11"/>
  <c r="T13" i="37"/>
  <c r="J99" i="11"/>
  <c r="U46" i="37" s="1"/>
  <c r="T46" i="37"/>
  <c r="P57" i="56"/>
  <c r="P54" i="37"/>
  <c r="J86" i="11"/>
  <c r="U33" i="37" s="1"/>
  <c r="T33" i="37"/>
  <c r="J107" i="11"/>
  <c r="T54" i="37"/>
  <c r="J94" i="11"/>
  <c r="T41" i="37"/>
  <c r="N13" i="56"/>
  <c r="P10" i="37"/>
  <c r="J89" i="11"/>
  <c r="U36" i="37" s="1"/>
  <c r="T36" i="37"/>
  <c r="O40" i="56"/>
  <c r="P37" i="37"/>
  <c r="J90" i="11"/>
  <c r="T37" i="37"/>
  <c r="J63" i="11"/>
  <c r="T10" i="37"/>
  <c r="F19" i="11"/>
  <c r="J19" i="37" s="1"/>
  <c r="T13" i="56"/>
  <c r="S13" i="56"/>
  <c r="F21" i="11"/>
  <c r="J21" i="37" s="1"/>
  <c r="F10" i="11"/>
  <c r="J10" i="37" s="1"/>
  <c r="J46" i="11"/>
  <c r="R46" i="37" s="1"/>
  <c r="T36" i="56"/>
  <c r="U36" i="56"/>
  <c r="S36" i="56"/>
  <c r="S16" i="56"/>
  <c r="R13" i="56"/>
  <c r="R36" i="56"/>
  <c r="U49" i="56"/>
  <c r="T39" i="56"/>
  <c r="R49" i="56"/>
  <c r="T40" i="56"/>
  <c r="J133" i="11"/>
  <c r="P149" i="11"/>
  <c r="AX43" i="37" s="1"/>
  <c r="P159" i="11"/>
  <c r="P106" i="11" s="1"/>
  <c r="P53" i="11" s="1"/>
  <c r="AV53" i="37" s="1"/>
  <c r="BN11" i="37"/>
  <c r="BD14" i="56"/>
  <c r="BK10" i="37"/>
  <c r="BC13" i="56"/>
  <c r="P40" i="56"/>
  <c r="R39" i="56"/>
  <c r="R57" i="56"/>
  <c r="T44" i="56"/>
  <c r="J135" i="11"/>
  <c r="P147" i="11"/>
  <c r="P94" i="11" s="1"/>
  <c r="P41" i="11" s="1"/>
  <c r="O159" i="11"/>
  <c r="O106" i="11" s="1"/>
  <c r="AU53" i="37" s="1"/>
  <c r="S44" i="56"/>
  <c r="J144" i="11"/>
  <c r="J128" i="11"/>
  <c r="J117" i="11"/>
  <c r="J132" i="11"/>
  <c r="J138" i="11"/>
  <c r="U16" i="56"/>
  <c r="Q13" i="56"/>
  <c r="R44" i="56"/>
  <c r="N138" i="11"/>
  <c r="AP32" i="37" s="1"/>
  <c r="I118" i="11"/>
  <c r="BN14" i="37"/>
  <c r="BD17" i="56"/>
  <c r="BN20" i="37"/>
  <c r="BD23" i="56"/>
  <c r="BN33" i="37"/>
  <c r="BD36" i="56"/>
  <c r="Q57" i="56"/>
  <c r="T16" i="56"/>
  <c r="O13" i="56"/>
  <c r="U44" i="56"/>
  <c r="R138" i="11"/>
  <c r="R85" i="11" s="1"/>
  <c r="BG32" i="37" s="1"/>
  <c r="J115" i="11"/>
  <c r="BK50" i="37"/>
  <c r="BC53" i="56"/>
  <c r="BN38" i="37"/>
  <c r="BD41" i="56"/>
  <c r="BH17" i="37"/>
  <c r="BB20" i="56"/>
  <c r="BN36" i="37"/>
  <c r="BD39" i="56"/>
  <c r="BN9" i="37"/>
  <c r="BD12" i="56"/>
  <c r="BH34" i="37"/>
  <c r="BB37" i="56"/>
  <c r="O57" i="56"/>
  <c r="P13" i="56"/>
  <c r="BK52" i="37"/>
  <c r="BC55" i="56"/>
  <c r="BK9" i="37"/>
  <c r="BC12" i="56"/>
  <c r="S49" i="56"/>
  <c r="N57" i="56"/>
  <c r="R16" i="56"/>
  <c r="BK7" i="37"/>
  <c r="BC10" i="56"/>
  <c r="J161" i="11"/>
  <c r="BK40" i="37"/>
  <c r="BC43" i="56"/>
  <c r="BH19" i="37"/>
  <c r="BB22" i="56"/>
  <c r="BN50" i="37"/>
  <c r="BD53" i="56"/>
  <c r="BK27" i="37"/>
  <c r="BC30" i="56"/>
  <c r="J114" i="11"/>
  <c r="P125" i="11"/>
  <c r="AX19" i="37" s="1"/>
  <c r="BK19" i="37"/>
  <c r="BC22" i="56"/>
  <c r="BN23" i="37"/>
  <c r="BD26" i="56"/>
  <c r="T49" i="56"/>
  <c r="U40" i="56"/>
  <c r="P39" i="56"/>
  <c r="BN7" i="37"/>
  <c r="BD10" i="56"/>
  <c r="BN55" i="37"/>
  <c r="BD58" i="56"/>
  <c r="O39" i="56"/>
  <c r="O149" i="11"/>
  <c r="O96" i="11" s="1"/>
  <c r="AU43" i="37" s="1"/>
  <c r="J122" i="11"/>
  <c r="J125" i="11"/>
  <c r="J121" i="11"/>
  <c r="J156" i="11"/>
  <c r="BN46" i="37"/>
  <c r="BD49" i="56"/>
  <c r="BN52" i="37"/>
  <c r="BD55" i="56"/>
  <c r="BK41" i="37"/>
  <c r="BC44" i="56"/>
  <c r="BK43" i="37"/>
  <c r="BC46" i="56"/>
  <c r="J131" i="11"/>
  <c r="Q40" i="56"/>
  <c r="S40" i="56"/>
  <c r="T57" i="56"/>
  <c r="N39" i="56"/>
  <c r="BH55" i="37"/>
  <c r="BB58" i="56"/>
  <c r="BN18" i="37"/>
  <c r="BD21" i="56"/>
  <c r="J155" i="11"/>
  <c r="J150" i="11"/>
  <c r="J118" i="11"/>
  <c r="BN31" i="37"/>
  <c r="BD34" i="56"/>
  <c r="J124" i="11"/>
  <c r="J130" i="11"/>
  <c r="BN16" i="37"/>
  <c r="BD19" i="56"/>
  <c r="BK53" i="37"/>
  <c r="BC56" i="56"/>
  <c r="BK23" i="37"/>
  <c r="BC26" i="56"/>
  <c r="N40" i="56"/>
  <c r="U39" i="56"/>
  <c r="R40" i="56"/>
  <c r="S57" i="56"/>
  <c r="U13" i="56"/>
  <c r="O146" i="11"/>
  <c r="O93" i="11" s="1"/>
  <c r="O40" i="11" s="1"/>
  <c r="P161" i="11"/>
  <c r="P108" i="11" s="1"/>
  <c r="AY55" i="37" s="1"/>
  <c r="BK55" i="37"/>
  <c r="BC58" i="56"/>
  <c r="BK30" i="37"/>
  <c r="BC33" i="56"/>
  <c r="S39" i="56"/>
  <c r="U57" i="56"/>
  <c r="C261" i="11"/>
  <c r="I184" i="11"/>
  <c r="C226" i="11"/>
  <c r="C264" i="11"/>
  <c r="C228" i="11"/>
  <c r="C233" i="11"/>
  <c r="C266" i="11"/>
  <c r="C257" i="11"/>
  <c r="P199" i="11"/>
  <c r="C224" i="11"/>
  <c r="I117" i="11"/>
  <c r="I152" i="11"/>
  <c r="L214" i="11"/>
  <c r="I139" i="11"/>
  <c r="I119" i="11"/>
  <c r="I138" i="11"/>
  <c r="U93" i="11"/>
  <c r="U40" i="11" s="1"/>
  <c r="BP40" i="37"/>
  <c r="S107" i="11"/>
  <c r="BJ54" i="37"/>
  <c r="T11" i="11"/>
  <c r="S30" i="11"/>
  <c r="T25" i="11"/>
  <c r="S39" i="11"/>
  <c r="U63" i="11"/>
  <c r="U10" i="11" s="1"/>
  <c r="BP10" i="37"/>
  <c r="S13" i="11"/>
  <c r="S41" i="11"/>
  <c r="T48" i="11"/>
  <c r="T51" i="11"/>
  <c r="S38" i="11"/>
  <c r="T15" i="11"/>
  <c r="S46" i="11"/>
  <c r="T92" i="11"/>
  <c r="BM39" i="37"/>
  <c r="U104" i="11"/>
  <c r="U51" i="11" s="1"/>
  <c r="BP51" i="37"/>
  <c r="T84" i="11"/>
  <c r="BM31" i="37"/>
  <c r="S98" i="11"/>
  <c r="BJ45" i="37"/>
  <c r="S106" i="11"/>
  <c r="BJ53" i="37"/>
  <c r="T61" i="11"/>
  <c r="BM8" i="37"/>
  <c r="S102" i="11"/>
  <c r="BJ49" i="37"/>
  <c r="U72" i="11"/>
  <c r="U19" i="11" s="1"/>
  <c r="BP19" i="37"/>
  <c r="S96" i="11"/>
  <c r="BJ43" i="37"/>
  <c r="T95" i="11"/>
  <c r="BM42" i="37"/>
  <c r="U75" i="11"/>
  <c r="U22" i="11" s="1"/>
  <c r="BP22" i="37"/>
  <c r="T34" i="11"/>
  <c r="S7" i="11"/>
  <c r="S29" i="11"/>
  <c r="T91" i="11"/>
  <c r="BM38" i="37"/>
  <c r="T54" i="11"/>
  <c r="T24" i="11"/>
  <c r="S52" i="11"/>
  <c r="T14" i="11"/>
  <c r="T44" i="11"/>
  <c r="T12" i="11"/>
  <c r="S31" i="11"/>
  <c r="S81" i="11"/>
  <c r="BJ28" i="37"/>
  <c r="T98" i="11"/>
  <c r="BM45" i="37"/>
  <c r="T79" i="11"/>
  <c r="BM26" i="37"/>
  <c r="S69" i="11"/>
  <c r="BJ16" i="37"/>
  <c r="T89" i="11"/>
  <c r="BM36" i="37"/>
  <c r="S79" i="11"/>
  <c r="BJ26" i="37"/>
  <c r="S80" i="11"/>
  <c r="BJ27" i="37"/>
  <c r="T47" i="11"/>
  <c r="T17" i="11"/>
  <c r="T82" i="11"/>
  <c r="BM29" i="37"/>
  <c r="S86" i="11"/>
  <c r="BJ33" i="37"/>
  <c r="U77" i="11"/>
  <c r="U24" i="11" s="1"/>
  <c r="BP24" i="37"/>
  <c r="U98" i="11"/>
  <c r="U45" i="11" s="1"/>
  <c r="BP45" i="37"/>
  <c r="U80" i="11"/>
  <c r="U27" i="11" s="1"/>
  <c r="BP27" i="37"/>
  <c r="U92" i="11"/>
  <c r="U39" i="11" s="1"/>
  <c r="BP39" i="37"/>
  <c r="U81" i="11"/>
  <c r="U28" i="11" s="1"/>
  <c r="BP28" i="37"/>
  <c r="U68" i="11"/>
  <c r="U15" i="11" s="1"/>
  <c r="BP15" i="37"/>
  <c r="U88" i="11"/>
  <c r="U35" i="11" s="1"/>
  <c r="BP35" i="37"/>
  <c r="S90" i="11"/>
  <c r="BJ37" i="37"/>
  <c r="S35" i="11"/>
  <c r="S10" i="11"/>
  <c r="U97" i="11"/>
  <c r="U44" i="11" s="1"/>
  <c r="BP44" i="37"/>
  <c r="T88" i="11"/>
  <c r="BM35" i="37"/>
  <c r="S77" i="11"/>
  <c r="BJ24" i="37"/>
  <c r="S97" i="11"/>
  <c r="BJ44" i="37"/>
  <c r="T85" i="11"/>
  <c r="BM32" i="37"/>
  <c r="U107" i="11"/>
  <c r="U54" i="11" s="1"/>
  <c r="BP54" i="37"/>
  <c r="S65" i="11"/>
  <c r="BJ12" i="37"/>
  <c r="U95" i="11"/>
  <c r="U42" i="11" s="1"/>
  <c r="BP42" i="37"/>
  <c r="U61" i="11"/>
  <c r="U8" i="11" s="1"/>
  <c r="BP8" i="37"/>
  <c r="T74" i="11"/>
  <c r="BM21" i="37"/>
  <c r="S42" i="11"/>
  <c r="S8" i="11"/>
  <c r="T37" i="11"/>
  <c r="T46" i="11"/>
  <c r="S47" i="11"/>
  <c r="S9" i="11"/>
  <c r="U78" i="11"/>
  <c r="U25" i="11" s="1"/>
  <c r="BP25" i="37"/>
  <c r="S73" i="11"/>
  <c r="BJ20" i="37"/>
  <c r="S93" i="11"/>
  <c r="BJ40" i="37"/>
  <c r="U96" i="11"/>
  <c r="U43" i="11" s="1"/>
  <c r="BP43" i="37"/>
  <c r="S67" i="11"/>
  <c r="BJ14" i="37"/>
  <c r="S74" i="11"/>
  <c r="BJ21" i="37"/>
  <c r="U79" i="11"/>
  <c r="U26" i="11" s="1"/>
  <c r="BP26" i="37"/>
  <c r="S32" i="11"/>
  <c r="S36" i="11"/>
  <c r="S18" i="11"/>
  <c r="U90" i="11"/>
  <c r="U37" i="11" s="1"/>
  <c r="BP37" i="37"/>
  <c r="T86" i="11"/>
  <c r="BM33" i="37"/>
  <c r="S76" i="11"/>
  <c r="BJ23" i="37"/>
  <c r="U101" i="11"/>
  <c r="U48" i="11" s="1"/>
  <c r="BP48" i="37"/>
  <c r="U70" i="11"/>
  <c r="U17" i="11" s="1"/>
  <c r="BP17" i="37"/>
  <c r="S68" i="11"/>
  <c r="BJ15" i="37"/>
  <c r="T69" i="11"/>
  <c r="BM16" i="37"/>
  <c r="T81" i="11"/>
  <c r="BM28" i="37"/>
  <c r="U100" i="11"/>
  <c r="U47" i="11" s="1"/>
  <c r="BP47" i="37"/>
  <c r="U106" i="11"/>
  <c r="U53" i="11" s="1"/>
  <c r="BP53" i="37"/>
  <c r="T73" i="11"/>
  <c r="BM20" i="37"/>
  <c r="T22" i="11"/>
  <c r="T13" i="11"/>
  <c r="U83" i="11"/>
  <c r="U30" i="11" s="1"/>
  <c r="BP30" i="37"/>
  <c r="U94" i="11"/>
  <c r="U41" i="11" s="1"/>
  <c r="BP41" i="37"/>
  <c r="U102" i="11"/>
  <c r="U49" i="11" s="1"/>
  <c r="BP49" i="37"/>
  <c r="U65" i="11"/>
  <c r="U12" i="11" s="1"/>
  <c r="BP12" i="37"/>
  <c r="T71" i="11"/>
  <c r="BM18" i="37"/>
  <c r="T102" i="11"/>
  <c r="BM49" i="37"/>
  <c r="S48" i="11"/>
  <c r="S50" i="11"/>
  <c r="K214" i="11"/>
  <c r="P211" i="11"/>
  <c r="N193" i="11"/>
  <c r="I212" i="11"/>
  <c r="J212" i="11"/>
  <c r="P169" i="11"/>
  <c r="J166" i="11"/>
  <c r="J204" i="11"/>
  <c r="O178" i="11"/>
  <c r="J189" i="11"/>
  <c r="J187" i="11"/>
  <c r="F206" i="11"/>
  <c r="M242" i="11"/>
  <c r="C242" i="11" s="1"/>
  <c r="J201" i="11"/>
  <c r="R211" i="11"/>
  <c r="I209" i="11"/>
  <c r="R197" i="11"/>
  <c r="O200" i="11"/>
  <c r="Q191" i="11"/>
  <c r="L188" i="11"/>
  <c r="J210" i="11"/>
  <c r="I168" i="11"/>
  <c r="P183" i="11"/>
  <c r="R190" i="11"/>
  <c r="Q168" i="11"/>
  <c r="M191" i="11"/>
  <c r="O209" i="11"/>
  <c r="R214" i="11"/>
  <c r="L198" i="11"/>
  <c r="O183" i="11"/>
  <c r="P209" i="11"/>
  <c r="L197" i="11"/>
  <c r="P196" i="11"/>
  <c r="K198" i="11"/>
  <c r="L195" i="11"/>
  <c r="R168" i="11"/>
  <c r="R166" i="11"/>
  <c r="O189" i="11"/>
  <c r="P181" i="11"/>
  <c r="P189" i="11"/>
  <c r="R205" i="11"/>
  <c r="R173" i="11"/>
  <c r="L167" i="11"/>
  <c r="S181" i="11"/>
  <c r="S128" i="11" s="1"/>
  <c r="L200" i="11"/>
  <c r="L189" i="11"/>
  <c r="P206" i="11"/>
  <c r="L211" i="11"/>
  <c r="L166" i="11"/>
  <c r="R179" i="11"/>
  <c r="L205" i="11"/>
  <c r="R175" i="11"/>
  <c r="L206" i="11"/>
  <c r="U165" i="11"/>
  <c r="O214" i="11"/>
  <c r="S184" i="11"/>
  <c r="S131" i="11" s="1"/>
  <c r="L169" i="11"/>
  <c r="S170" i="11"/>
  <c r="S117" i="11" s="1"/>
  <c r="U180" i="11"/>
  <c r="U127" i="11" s="1"/>
  <c r="R209" i="11"/>
  <c r="P174" i="11"/>
  <c r="L172" i="11"/>
  <c r="R192" i="11"/>
  <c r="L168" i="11"/>
  <c r="P193" i="11"/>
  <c r="I188" i="11"/>
  <c r="S210" i="11"/>
  <c r="S157" i="11" s="1"/>
  <c r="N167" i="11"/>
  <c r="I174" i="11"/>
  <c r="K200" i="11"/>
  <c r="K207" i="11"/>
  <c r="I167" i="11"/>
  <c r="P168" i="11"/>
  <c r="O168" i="11"/>
  <c r="I206" i="11"/>
  <c r="K178" i="11"/>
  <c r="L176" i="11"/>
  <c r="M192" i="11"/>
  <c r="N174" i="11"/>
  <c r="R195" i="11"/>
  <c r="Q214" i="11"/>
  <c r="M214" i="11"/>
  <c r="P173" i="11"/>
  <c r="J206" i="11"/>
  <c r="Q190" i="11"/>
  <c r="J207" i="11"/>
  <c r="R193" i="11"/>
  <c r="K176" i="11"/>
  <c r="M178" i="11"/>
  <c r="K197" i="11"/>
  <c r="M168" i="11"/>
  <c r="N178" i="11"/>
  <c r="I124" i="11"/>
  <c r="N192" i="11"/>
  <c r="L207" i="11"/>
  <c r="J194" i="11"/>
  <c r="I130" i="11"/>
  <c r="M176" i="11"/>
  <c r="N204" i="11"/>
  <c r="Q188" i="11"/>
  <c r="K193" i="11"/>
  <c r="R172" i="11"/>
  <c r="N168" i="11"/>
  <c r="I203" i="11"/>
  <c r="R188" i="11"/>
  <c r="I147" i="11"/>
  <c r="Q193" i="11"/>
  <c r="I185" i="11"/>
  <c r="Q205" i="11"/>
  <c r="I89" i="11"/>
  <c r="Q36" i="37" s="1"/>
  <c r="I175" i="11"/>
  <c r="J11" i="37"/>
  <c r="I155" i="11"/>
  <c r="I144" i="11"/>
  <c r="N199" i="11"/>
  <c r="Q172" i="11"/>
  <c r="P207" i="11"/>
  <c r="I128" i="11"/>
  <c r="L193" i="11"/>
  <c r="L178" i="11"/>
  <c r="I194" i="11"/>
  <c r="P182" i="11"/>
  <c r="I161" i="11"/>
  <c r="P210" i="11"/>
  <c r="I186" i="11"/>
  <c r="I125" i="11"/>
  <c r="I107" i="11"/>
  <c r="Q54" i="37" s="1"/>
  <c r="O210" i="11"/>
  <c r="N214" i="11"/>
  <c r="I90" i="11"/>
  <c r="Q37" i="37" s="1"/>
  <c r="J33" i="37"/>
  <c r="I63" i="11"/>
  <c r="Q10" i="37" s="1"/>
  <c r="I207" i="11"/>
  <c r="N176" i="11"/>
  <c r="Q195" i="11"/>
  <c r="O173" i="11"/>
  <c r="J33" i="11" l="1"/>
  <c r="R33" i="37" s="1"/>
  <c r="J75" i="11"/>
  <c r="U22" i="37" s="1"/>
  <c r="T22" i="37"/>
  <c r="J10" i="11"/>
  <c r="R10" i="37" s="1"/>
  <c r="U10" i="37"/>
  <c r="J54" i="11"/>
  <c r="R54" i="37" s="1"/>
  <c r="U54" i="37"/>
  <c r="J77" i="11"/>
  <c r="U24" i="37" s="1"/>
  <c r="T24" i="37"/>
  <c r="J103" i="11"/>
  <c r="T50" i="37"/>
  <c r="J91" i="11"/>
  <c r="U38" i="37" s="1"/>
  <c r="T38" i="37"/>
  <c r="O22" i="56"/>
  <c r="P19" i="37"/>
  <c r="Q41" i="56"/>
  <c r="P38" i="37"/>
  <c r="N52" i="56"/>
  <c r="P49" i="37"/>
  <c r="I85" i="11"/>
  <c r="Q32" i="37" s="1"/>
  <c r="P32" i="37"/>
  <c r="J71" i="11"/>
  <c r="T18" i="37"/>
  <c r="J68" i="11"/>
  <c r="U15" i="37" s="1"/>
  <c r="T15" i="37"/>
  <c r="J37" i="11"/>
  <c r="R37" i="37" s="1"/>
  <c r="U37" i="37"/>
  <c r="P16" i="56"/>
  <c r="P13" i="37"/>
  <c r="J72" i="11"/>
  <c r="T19" i="37"/>
  <c r="P58" i="56"/>
  <c r="P55" i="37"/>
  <c r="I86" i="11"/>
  <c r="Q33" i="37" s="1"/>
  <c r="P33" i="37"/>
  <c r="J78" i="11"/>
  <c r="U25" i="37" s="1"/>
  <c r="T25" i="37"/>
  <c r="J69" i="11"/>
  <c r="T16" i="37"/>
  <c r="J108" i="11"/>
  <c r="T55" i="37"/>
  <c r="J62" i="11"/>
  <c r="U9" i="37" s="1"/>
  <c r="T9" i="37"/>
  <c r="P15" i="56"/>
  <c r="P12" i="37"/>
  <c r="J80" i="11"/>
  <c r="U27" i="37" s="1"/>
  <c r="T27" i="37"/>
  <c r="J65" i="11"/>
  <c r="U12" i="37" s="1"/>
  <c r="T12" i="37"/>
  <c r="J82" i="11"/>
  <c r="U29" i="37" s="1"/>
  <c r="T29" i="37"/>
  <c r="I99" i="11"/>
  <c r="Q46" i="37" s="1"/>
  <c r="P46" i="37"/>
  <c r="J97" i="11"/>
  <c r="T44" i="37"/>
  <c r="J64" i="11"/>
  <c r="T11" i="37"/>
  <c r="I64" i="11"/>
  <c r="Q11" i="37" s="1"/>
  <c r="P11" i="37"/>
  <c r="J102" i="11"/>
  <c r="U49" i="37" s="1"/>
  <c r="T49" i="37"/>
  <c r="J61" i="11"/>
  <c r="T8" i="37"/>
  <c r="P27" i="56"/>
  <c r="P24" i="37"/>
  <c r="J13" i="11"/>
  <c r="R13" i="37" s="1"/>
  <c r="U13" i="37"/>
  <c r="P25" i="56"/>
  <c r="P22" i="37"/>
  <c r="Q44" i="56"/>
  <c r="P41" i="37"/>
  <c r="J85" i="11"/>
  <c r="T32" i="37"/>
  <c r="J36" i="11"/>
  <c r="R36" i="37" s="1"/>
  <c r="P21" i="56"/>
  <c r="P18" i="37"/>
  <c r="J79" i="11"/>
  <c r="U26" i="37" s="1"/>
  <c r="T26" i="37"/>
  <c r="J41" i="11"/>
  <c r="R41" i="37" s="1"/>
  <c r="U41" i="37"/>
  <c r="O43" i="11"/>
  <c r="AR43" i="37" s="1"/>
  <c r="AX41" i="37"/>
  <c r="AX55" i="37"/>
  <c r="P55" i="11"/>
  <c r="AV55" i="37" s="1"/>
  <c r="U21" i="56"/>
  <c r="AT53" i="37"/>
  <c r="O53" i="11"/>
  <c r="AR53" i="37" s="1"/>
  <c r="AY41" i="37"/>
  <c r="AY53" i="37"/>
  <c r="R25" i="56"/>
  <c r="P96" i="11"/>
  <c r="AY43" i="37" s="1"/>
  <c r="I65" i="11"/>
  <c r="J29" i="11"/>
  <c r="R29" i="37" s="1"/>
  <c r="J22" i="11"/>
  <c r="R22" i="37" s="1"/>
  <c r="AX53" i="37"/>
  <c r="S30" i="56"/>
  <c r="R29" i="56"/>
  <c r="U29" i="56"/>
  <c r="AN56" i="56"/>
  <c r="AP46" i="56"/>
  <c r="AT40" i="37"/>
  <c r="R32" i="11"/>
  <c r="BD32" i="37" s="1"/>
  <c r="AM43" i="56"/>
  <c r="R52" i="56"/>
  <c r="S58" i="56"/>
  <c r="AO43" i="56"/>
  <c r="U52" i="56"/>
  <c r="AO56" i="56"/>
  <c r="AU40" i="37"/>
  <c r="P72" i="11"/>
  <c r="AY19" i="37" s="1"/>
  <c r="N49" i="56"/>
  <c r="T53" i="56"/>
  <c r="BF32" i="37"/>
  <c r="U47" i="56"/>
  <c r="AP58" i="56"/>
  <c r="R47" i="56"/>
  <c r="S14" i="56"/>
  <c r="R30" i="56"/>
  <c r="R53" i="56"/>
  <c r="S52" i="56"/>
  <c r="T52" i="56"/>
  <c r="T29" i="56"/>
  <c r="AR44" i="56"/>
  <c r="AR46" i="56"/>
  <c r="N35" i="56"/>
  <c r="N85" i="11"/>
  <c r="AQ32" i="37" s="1"/>
  <c r="T15" i="56"/>
  <c r="AP22" i="56"/>
  <c r="O15" i="56"/>
  <c r="T30" i="56"/>
  <c r="T25" i="56"/>
  <c r="U30" i="56"/>
  <c r="P49" i="56"/>
  <c r="S12" i="56"/>
  <c r="R41" i="56"/>
  <c r="T19" i="56"/>
  <c r="R12" i="56"/>
  <c r="U41" i="56"/>
  <c r="S19" i="56"/>
  <c r="S27" i="56"/>
  <c r="R19" i="56"/>
  <c r="N15" i="56"/>
  <c r="U19" i="56"/>
  <c r="AK35" i="56"/>
  <c r="R28" i="56"/>
  <c r="AS22" i="56"/>
  <c r="U25" i="56"/>
  <c r="AQ44" i="56"/>
  <c r="T28" i="56"/>
  <c r="AQ22" i="56"/>
  <c r="T58" i="56"/>
  <c r="S25" i="56"/>
  <c r="AP44" i="56"/>
  <c r="AQ56" i="56"/>
  <c r="U18" i="56"/>
  <c r="AS58" i="56"/>
  <c r="O35" i="56"/>
  <c r="R18" i="56"/>
  <c r="U12" i="56"/>
  <c r="AQ46" i="56"/>
  <c r="T12" i="56"/>
  <c r="S29" i="56"/>
  <c r="T41" i="56"/>
  <c r="AS46" i="56"/>
  <c r="BN53" i="37"/>
  <c r="BD56" i="56"/>
  <c r="R119" i="11"/>
  <c r="AZ16" i="56" s="1"/>
  <c r="L123" i="11"/>
  <c r="L70" i="11" s="1"/>
  <c r="L17" i="11" s="1"/>
  <c r="R113" i="11"/>
  <c r="BF7" i="37" s="1"/>
  <c r="J136" i="11"/>
  <c r="BK46" i="37"/>
  <c r="BC49" i="56"/>
  <c r="N25" i="56"/>
  <c r="J154" i="11"/>
  <c r="L142" i="11"/>
  <c r="L89" i="11" s="1"/>
  <c r="AI36" i="37" s="1"/>
  <c r="P156" i="11"/>
  <c r="P103" i="11" s="1"/>
  <c r="P50" i="11" s="1"/>
  <c r="BK22" i="37"/>
  <c r="BC25" i="56"/>
  <c r="BH36" i="37"/>
  <c r="BB39" i="56"/>
  <c r="BH52" i="37"/>
  <c r="BB55" i="56"/>
  <c r="BH13" i="37"/>
  <c r="BB16" i="56"/>
  <c r="N22" i="56"/>
  <c r="AM46" i="56"/>
  <c r="Q14" i="56"/>
  <c r="BA35" i="56"/>
  <c r="P44" i="56"/>
  <c r="O58" i="56"/>
  <c r="Q142" i="11"/>
  <c r="AW39" i="56" s="1"/>
  <c r="BN47" i="37"/>
  <c r="BD50" i="56"/>
  <c r="P129" i="11"/>
  <c r="AS26" i="56" s="1"/>
  <c r="M123" i="11"/>
  <c r="AE20" i="56" s="1"/>
  <c r="K154" i="11"/>
  <c r="K101" i="11" s="1"/>
  <c r="K48" i="11" s="1"/>
  <c r="L152" i="11"/>
  <c r="AH46" i="37" s="1"/>
  <c r="J113" i="11"/>
  <c r="N161" i="11"/>
  <c r="AJ58" i="56" s="1"/>
  <c r="R135" i="11"/>
  <c r="AZ32" i="56" s="1"/>
  <c r="AT43" i="37"/>
  <c r="K147" i="11"/>
  <c r="AD41" i="37" s="1"/>
  <c r="L119" i="11"/>
  <c r="AB16" i="56" s="1"/>
  <c r="R126" i="11"/>
  <c r="BF20" i="37" s="1"/>
  <c r="R152" i="11"/>
  <c r="BF46" i="37" s="1"/>
  <c r="O130" i="11"/>
  <c r="AT24" i="37" s="1"/>
  <c r="J157" i="11"/>
  <c r="P116" i="11"/>
  <c r="P63" i="11" s="1"/>
  <c r="P10" i="11" s="1"/>
  <c r="AV10" i="37" s="1"/>
  <c r="BH32" i="37"/>
  <c r="BB35" i="56"/>
  <c r="BN8" i="37"/>
  <c r="BD11" i="56"/>
  <c r="BN15" i="37"/>
  <c r="BD18" i="56"/>
  <c r="BK24" i="37"/>
  <c r="BC27" i="56"/>
  <c r="T21" i="56"/>
  <c r="AL46" i="56"/>
  <c r="P14" i="56"/>
  <c r="AX35" i="56"/>
  <c r="AI35" i="56"/>
  <c r="O27" i="56"/>
  <c r="R14" i="56"/>
  <c r="O44" i="56"/>
  <c r="N58" i="56"/>
  <c r="O147" i="11"/>
  <c r="O94" i="11" s="1"/>
  <c r="AU41" i="37" s="1"/>
  <c r="BN48" i="37"/>
  <c r="BD51" i="56"/>
  <c r="L147" i="11"/>
  <c r="L94" i="11" s="1"/>
  <c r="L41" i="11" s="1"/>
  <c r="R137" i="11"/>
  <c r="R84" i="11" s="1"/>
  <c r="BG31" i="37" s="1"/>
  <c r="M161" i="11"/>
  <c r="AL55" i="37" s="1"/>
  <c r="R120" i="11"/>
  <c r="R67" i="11" s="1"/>
  <c r="R14" i="11" s="1"/>
  <c r="L125" i="11"/>
  <c r="AA22" i="56" s="1"/>
  <c r="N125" i="11"/>
  <c r="AJ22" i="56" s="1"/>
  <c r="Q161" i="11"/>
  <c r="BB55" i="37" s="1"/>
  <c r="P121" i="11"/>
  <c r="P68" i="11" s="1"/>
  <c r="P15" i="11" s="1"/>
  <c r="L113" i="11"/>
  <c r="L60" i="11" s="1"/>
  <c r="L7" i="11" s="1"/>
  <c r="AF7" i="37" s="1"/>
  <c r="L145" i="11"/>
  <c r="L92" i="11" s="1"/>
  <c r="L39" i="11" s="1"/>
  <c r="L135" i="11"/>
  <c r="L82" i="11" s="1"/>
  <c r="L29" i="11" s="1"/>
  <c r="BN17" i="37"/>
  <c r="BD20" i="56"/>
  <c r="BK54" i="37"/>
  <c r="BC57" i="56"/>
  <c r="BN10" i="37"/>
  <c r="BD13" i="56"/>
  <c r="L161" i="11"/>
  <c r="AH55" i="37" s="1"/>
  <c r="I131" i="11"/>
  <c r="AQ58" i="56"/>
  <c r="S21" i="56"/>
  <c r="Q49" i="56"/>
  <c r="T47" i="56"/>
  <c r="P35" i="56"/>
  <c r="U22" i="56"/>
  <c r="AO46" i="56"/>
  <c r="T11" i="56"/>
  <c r="AY35" i="56"/>
  <c r="AJ35" i="56"/>
  <c r="N27" i="56"/>
  <c r="N44" i="56"/>
  <c r="Q58" i="56"/>
  <c r="N121" i="11"/>
  <c r="N68" i="11" s="1"/>
  <c r="N15" i="11" s="1"/>
  <c r="K123" i="11"/>
  <c r="AD17" i="37" s="1"/>
  <c r="R139" i="11"/>
  <c r="R86" i="11" s="1"/>
  <c r="R33" i="11" s="1"/>
  <c r="L140" i="11"/>
  <c r="AA37" i="56" s="1"/>
  <c r="M115" i="11"/>
  <c r="AF12" i="56" s="1"/>
  <c r="R142" i="11"/>
  <c r="R89" i="11" s="1"/>
  <c r="BG36" i="37" s="1"/>
  <c r="R156" i="11"/>
  <c r="BF50" i="37" s="1"/>
  <c r="L158" i="11"/>
  <c r="AH52" i="37" s="1"/>
  <c r="P136" i="11"/>
  <c r="P83" i="11" s="1"/>
  <c r="P30" i="11" s="1"/>
  <c r="R161" i="11"/>
  <c r="R108" i="11" s="1"/>
  <c r="R55" i="11" s="1"/>
  <c r="Q138" i="11"/>
  <c r="AV35" i="56" s="1"/>
  <c r="J159" i="11"/>
  <c r="BN26" i="37"/>
  <c r="BD29" i="56"/>
  <c r="BN25" i="37"/>
  <c r="BD28" i="56"/>
  <c r="BN42" i="37"/>
  <c r="BD45" i="56"/>
  <c r="BN28" i="37"/>
  <c r="BD31" i="56"/>
  <c r="BN19" i="37"/>
  <c r="BD22" i="56"/>
  <c r="BN51" i="37"/>
  <c r="BD54" i="56"/>
  <c r="BH39" i="37"/>
  <c r="BB42" i="56"/>
  <c r="R21" i="56"/>
  <c r="O49" i="56"/>
  <c r="S47" i="56"/>
  <c r="U28" i="56"/>
  <c r="T22" i="56"/>
  <c r="AN46" i="56"/>
  <c r="S11" i="56"/>
  <c r="U58" i="56"/>
  <c r="AZ35" i="56"/>
  <c r="Q15" i="56"/>
  <c r="AH35" i="56"/>
  <c r="Q27" i="56"/>
  <c r="P41" i="56"/>
  <c r="BK25" i="37"/>
  <c r="BC28" i="56"/>
  <c r="S22" i="56"/>
  <c r="R11" i="56"/>
  <c r="O41" i="56"/>
  <c r="O21" i="56"/>
  <c r="P128" i="11"/>
  <c r="P75" i="11" s="1"/>
  <c r="AY22" i="37" s="1"/>
  <c r="BH9" i="37"/>
  <c r="BB12" i="56"/>
  <c r="BK17" i="37"/>
  <c r="BC20" i="56"/>
  <c r="O120" i="11"/>
  <c r="AL17" i="56" s="1"/>
  <c r="N115" i="11"/>
  <c r="AK12" i="56" s="1"/>
  <c r="M125" i="11"/>
  <c r="AG22" i="56" s="1"/>
  <c r="M139" i="11"/>
  <c r="M86" i="11" s="1"/>
  <c r="AM33" i="37" s="1"/>
  <c r="N114" i="11"/>
  <c r="N61" i="11" s="1"/>
  <c r="AQ8" i="37" s="1"/>
  <c r="L136" i="11"/>
  <c r="L83" i="11" s="1"/>
  <c r="AI30" i="37" s="1"/>
  <c r="O136" i="11"/>
  <c r="O83" i="11" s="1"/>
  <c r="AU30" i="37" s="1"/>
  <c r="M138" i="11"/>
  <c r="M85" i="11" s="1"/>
  <c r="M32" i="11" s="1"/>
  <c r="R144" i="11"/>
  <c r="R91" i="11" s="1"/>
  <c r="R38" i="11" s="1"/>
  <c r="BH47" i="37"/>
  <c r="BB50" i="56"/>
  <c r="BN44" i="37"/>
  <c r="BD47" i="56"/>
  <c r="BN39" i="37"/>
  <c r="BD42" i="56"/>
  <c r="BK47" i="37"/>
  <c r="BC50" i="56"/>
  <c r="BH29" i="37"/>
  <c r="BB32" i="56"/>
  <c r="BH30" i="37"/>
  <c r="BB33" i="56"/>
  <c r="AL43" i="56"/>
  <c r="Q25" i="56"/>
  <c r="S28" i="56"/>
  <c r="U53" i="56"/>
  <c r="R22" i="56"/>
  <c r="AR22" i="56"/>
  <c r="U11" i="56"/>
  <c r="R58" i="56"/>
  <c r="N41" i="56"/>
  <c r="S41" i="56"/>
  <c r="AS44" i="56"/>
  <c r="N21" i="56"/>
  <c r="K144" i="11"/>
  <c r="W41" i="56" s="1"/>
  <c r="Q115" i="11"/>
  <c r="BB9" i="37" s="1"/>
  <c r="Q21" i="56"/>
  <c r="J134" i="11"/>
  <c r="L116" i="11"/>
  <c r="AH10" i="37" s="1"/>
  <c r="BH10" i="37"/>
  <c r="BB13" i="56"/>
  <c r="BH46" i="37"/>
  <c r="BB49" i="56"/>
  <c r="K125" i="11"/>
  <c r="K72" i="11" s="1"/>
  <c r="AE19" i="37" s="1"/>
  <c r="R115" i="11"/>
  <c r="R62" i="11" s="1"/>
  <c r="R9" i="11" s="1"/>
  <c r="R158" i="11"/>
  <c r="R105" i="11" s="1"/>
  <c r="R52" i="11" s="1"/>
  <c r="O125" i="11"/>
  <c r="O72" i="11" s="1"/>
  <c r="AU19" i="37" s="1"/>
  <c r="P158" i="11"/>
  <c r="P105" i="11" s="1"/>
  <c r="P52" i="11" s="1"/>
  <c r="AV52" i="37" s="1"/>
  <c r="BK37" i="37"/>
  <c r="BC40" i="56"/>
  <c r="BN54" i="37"/>
  <c r="BD57" i="56"/>
  <c r="BH35" i="37"/>
  <c r="BB38" i="56"/>
  <c r="BN27" i="37"/>
  <c r="BD30" i="56"/>
  <c r="BK34" i="37"/>
  <c r="BC37" i="56"/>
  <c r="BK15" i="37"/>
  <c r="BC18" i="56"/>
  <c r="AN43" i="56"/>
  <c r="O25" i="56"/>
  <c r="Q52" i="56"/>
  <c r="S53" i="56"/>
  <c r="P153" i="11"/>
  <c r="P100" i="11" s="1"/>
  <c r="P47" i="11" s="1"/>
  <c r="N140" i="11"/>
  <c r="AP34" i="37" s="1"/>
  <c r="BN49" i="37"/>
  <c r="BD52" i="56"/>
  <c r="BK11" i="37"/>
  <c r="BC14" i="56"/>
  <c r="J141" i="11"/>
  <c r="I153" i="11"/>
  <c r="BH31" i="37"/>
  <c r="BB34" i="56"/>
  <c r="BH38" i="37"/>
  <c r="BB41" i="56"/>
  <c r="P52" i="56"/>
  <c r="N16" i="56"/>
  <c r="T35" i="56"/>
  <c r="Q36" i="56"/>
  <c r="T32" i="56"/>
  <c r="O157" i="11"/>
  <c r="AN54" i="56" s="1"/>
  <c r="BN12" i="37"/>
  <c r="BD15" i="56"/>
  <c r="R140" i="11"/>
  <c r="BF34" i="37" s="1"/>
  <c r="BH50" i="37"/>
  <c r="BB53" i="56"/>
  <c r="BN43" i="37"/>
  <c r="BD46" i="56"/>
  <c r="BH42" i="37"/>
  <c r="BB45" i="56"/>
  <c r="BN45" i="37"/>
  <c r="BD48" i="56"/>
  <c r="BK12" i="37"/>
  <c r="BC15" i="56"/>
  <c r="BN22" i="37"/>
  <c r="BD25" i="56"/>
  <c r="BK51" i="37"/>
  <c r="BC54" i="56"/>
  <c r="T27" i="56"/>
  <c r="S15" i="56"/>
  <c r="Q22" i="56"/>
  <c r="O52" i="56"/>
  <c r="Q16" i="56"/>
  <c r="R35" i="56"/>
  <c r="N36" i="56"/>
  <c r="U32" i="56"/>
  <c r="AS56" i="56"/>
  <c r="O156" i="11"/>
  <c r="O103" i="11" s="1"/>
  <c r="AU50" i="37" s="1"/>
  <c r="Q135" i="11"/>
  <c r="AU32" i="56" s="1"/>
  <c r="O161" i="11"/>
  <c r="O108" i="11" s="1"/>
  <c r="O55" i="11" s="1"/>
  <c r="AR55" i="37" s="1"/>
  <c r="K161" i="11"/>
  <c r="K108" i="11" s="1"/>
  <c r="AE55" i="37" s="1"/>
  <c r="BN41" i="37"/>
  <c r="BD44" i="56"/>
  <c r="BH8" i="37"/>
  <c r="BB11" i="56"/>
  <c r="P154" i="11"/>
  <c r="AS51" i="56" s="1"/>
  <c r="N151" i="11"/>
  <c r="AH48" i="56" s="1"/>
  <c r="K145" i="11"/>
  <c r="K92" i="11" s="1"/>
  <c r="AE39" i="37" s="1"/>
  <c r="L154" i="11"/>
  <c r="Z51" i="56" s="1"/>
  <c r="J153" i="11"/>
  <c r="P115" i="11"/>
  <c r="AX9" i="37" s="1"/>
  <c r="P140" i="11"/>
  <c r="AS37" i="56" s="1"/>
  <c r="P143" i="11"/>
  <c r="P90" i="11" s="1"/>
  <c r="P37" i="11" s="1"/>
  <c r="BH48" i="37"/>
  <c r="BB51" i="56"/>
  <c r="BN30" i="37"/>
  <c r="BD33" i="56"/>
  <c r="BN37" i="37"/>
  <c r="BD40" i="56"/>
  <c r="BK44" i="37"/>
  <c r="BC47" i="56"/>
  <c r="BK48" i="37"/>
  <c r="BC51" i="56"/>
  <c r="BN40" i="37"/>
  <c r="BD43" i="56"/>
  <c r="U27" i="56"/>
  <c r="R15" i="56"/>
  <c r="P22" i="56"/>
  <c r="T18" i="56"/>
  <c r="N14" i="56"/>
  <c r="O16" i="56"/>
  <c r="S35" i="56"/>
  <c r="U14" i="56"/>
  <c r="AL56" i="56"/>
  <c r="P36" i="56"/>
  <c r="S32" i="56"/>
  <c r="AP56" i="56"/>
  <c r="BH7" i="37"/>
  <c r="BB10" i="56"/>
  <c r="P146" i="11"/>
  <c r="P93" i="11" s="1"/>
  <c r="AY40" i="37" s="1"/>
  <c r="N123" i="11"/>
  <c r="AH20" i="56" s="1"/>
  <c r="Q152" i="11"/>
  <c r="AT49" i="56" s="1"/>
  <c r="Q137" i="11"/>
  <c r="Q84" i="11" s="1"/>
  <c r="BC31" i="37" s="1"/>
  <c r="O115" i="11"/>
  <c r="O62" i="11" s="1"/>
  <c r="O9" i="11" s="1"/>
  <c r="P157" i="11"/>
  <c r="AR54" i="56" s="1"/>
  <c r="Q119" i="11"/>
  <c r="AT16" i="56" s="1"/>
  <c r="L153" i="11"/>
  <c r="L100" i="11" s="1"/>
  <c r="AI47" i="37" s="1"/>
  <c r="P130" i="11"/>
  <c r="AX24" i="37" s="1"/>
  <c r="N146" i="11"/>
  <c r="AI43" i="56" s="1"/>
  <c r="Q140" i="11"/>
  <c r="AT37" i="56" s="1"/>
  <c r="N139" i="11"/>
  <c r="AH36" i="56" s="1"/>
  <c r="P120" i="11"/>
  <c r="AX14" i="37" s="1"/>
  <c r="L115" i="11"/>
  <c r="Z12" i="56" s="1"/>
  <c r="R122" i="11"/>
  <c r="R69" i="11" s="1"/>
  <c r="R16" i="11" s="1"/>
  <c r="L114" i="11"/>
  <c r="AH8" i="37" s="1"/>
  <c r="L144" i="11"/>
  <c r="L91" i="11" s="1"/>
  <c r="L38" i="11" s="1"/>
  <c r="J148" i="11"/>
  <c r="J151" i="11"/>
  <c r="BK13" i="37"/>
  <c r="BC16" i="56"/>
  <c r="BH18" i="37"/>
  <c r="BB21" i="56"/>
  <c r="BN35" i="37"/>
  <c r="BD38" i="56"/>
  <c r="BN24" i="37"/>
  <c r="BD27" i="56"/>
  <c r="BK14" i="37"/>
  <c r="BC17" i="56"/>
  <c r="BH41" i="37"/>
  <c r="BB44" i="56"/>
  <c r="AR58" i="56"/>
  <c r="R27" i="56"/>
  <c r="U15" i="56"/>
  <c r="Q35" i="56"/>
  <c r="S18" i="56"/>
  <c r="O14" i="56"/>
  <c r="U35" i="56"/>
  <c r="T14" i="56"/>
  <c r="AM56" i="56"/>
  <c r="O36" i="56"/>
  <c r="R32" i="56"/>
  <c r="AR56" i="56"/>
  <c r="J173" i="11"/>
  <c r="I135" i="11"/>
  <c r="C214" i="11"/>
  <c r="I115" i="11"/>
  <c r="I121" i="11"/>
  <c r="I159" i="11"/>
  <c r="I114" i="11"/>
  <c r="I156" i="11"/>
  <c r="I66" i="11"/>
  <c r="Q13" i="37" s="1"/>
  <c r="S15" i="11"/>
  <c r="T36" i="11"/>
  <c r="T21" i="11"/>
  <c r="S44" i="11"/>
  <c r="T8" i="11"/>
  <c r="T20" i="11"/>
  <c r="S14" i="11"/>
  <c r="S16" i="11"/>
  <c r="S24" i="11"/>
  <c r="S37" i="11"/>
  <c r="S53" i="11"/>
  <c r="T26" i="11"/>
  <c r="T49" i="11"/>
  <c r="T35" i="11"/>
  <c r="T42" i="11"/>
  <c r="S45" i="11"/>
  <c r="S23" i="11"/>
  <c r="S40" i="11"/>
  <c r="T45" i="11"/>
  <c r="T38" i="11"/>
  <c r="T18" i="11"/>
  <c r="S12" i="11"/>
  <c r="S33" i="11"/>
  <c r="S43" i="11"/>
  <c r="T31" i="11"/>
  <c r="S78" i="11"/>
  <c r="BJ25" i="37"/>
  <c r="S64" i="11"/>
  <c r="BJ11" i="37"/>
  <c r="T28" i="11"/>
  <c r="T33" i="11"/>
  <c r="S20" i="11"/>
  <c r="S27" i="11"/>
  <c r="S28" i="11"/>
  <c r="U74" i="11"/>
  <c r="U21" i="11" s="1"/>
  <c r="BP21" i="37"/>
  <c r="T29" i="11"/>
  <c r="S54" i="11"/>
  <c r="S75" i="11"/>
  <c r="BJ22" i="37"/>
  <c r="T16" i="11"/>
  <c r="S26" i="11"/>
  <c r="S104" i="11"/>
  <c r="BJ51" i="37"/>
  <c r="S21" i="11"/>
  <c r="T32" i="11"/>
  <c r="S49" i="11"/>
  <c r="T39" i="11"/>
  <c r="J176" i="11"/>
  <c r="O169" i="11"/>
  <c r="I176" i="11"/>
  <c r="P170" i="11"/>
  <c r="J193" i="11"/>
  <c r="P213" i="11"/>
  <c r="I166" i="11"/>
  <c r="M193" i="11"/>
  <c r="I204" i="11"/>
  <c r="O182" i="11"/>
  <c r="O211" i="11"/>
  <c r="P197" i="11"/>
  <c r="I187" i="11"/>
  <c r="I199" i="11"/>
  <c r="I189" i="11"/>
  <c r="N196" i="11"/>
  <c r="P184" i="11"/>
  <c r="J202" i="11"/>
  <c r="M196" i="11"/>
  <c r="M195" i="11"/>
  <c r="J199" i="11"/>
  <c r="M190" i="11"/>
  <c r="O197" i="11"/>
  <c r="P166" i="11"/>
  <c r="I190" i="11"/>
  <c r="P205" i="11"/>
  <c r="J190" i="11"/>
  <c r="O166" i="11"/>
  <c r="O184" i="11"/>
  <c r="J179" i="11"/>
  <c r="I173" i="11"/>
  <c r="M169" i="11"/>
  <c r="O205" i="11"/>
  <c r="N169" i="11"/>
  <c r="N195" i="11"/>
  <c r="N190" i="11"/>
  <c r="L177" i="11"/>
  <c r="R194" i="11"/>
  <c r="I202" i="11"/>
  <c r="K171" i="11"/>
  <c r="L201" i="11"/>
  <c r="K166" i="11"/>
  <c r="J211" i="11"/>
  <c r="J182" i="11"/>
  <c r="O181" i="11"/>
  <c r="I201" i="11"/>
  <c r="N177" i="11"/>
  <c r="I193" i="11"/>
  <c r="N185" i="11"/>
  <c r="N179" i="11"/>
  <c r="K179" i="11"/>
  <c r="K201" i="11"/>
  <c r="K195" i="11"/>
  <c r="R182" i="11"/>
  <c r="R202" i="11"/>
  <c r="R189" i="11"/>
  <c r="R200" i="11"/>
  <c r="Q197" i="11"/>
  <c r="F153" i="11"/>
  <c r="H50" i="56" s="1"/>
  <c r="P203" i="11"/>
  <c r="I210" i="11"/>
  <c r="Q166" i="11"/>
  <c r="K211" i="11"/>
  <c r="Q212" i="11"/>
  <c r="R212" i="11"/>
  <c r="Q186" i="11"/>
  <c r="Q202" i="11"/>
  <c r="R210" i="11"/>
  <c r="Q211" i="11"/>
  <c r="O196" i="11"/>
  <c r="L175" i="11"/>
  <c r="K167" i="11"/>
  <c r="K189" i="11"/>
  <c r="L186" i="11"/>
  <c r="AV41" i="37"/>
  <c r="AR40" i="37"/>
  <c r="O206" i="11"/>
  <c r="K188" i="11"/>
  <c r="Q210" i="11"/>
  <c r="R186" i="11"/>
  <c r="K205" i="11"/>
  <c r="L179" i="11"/>
  <c r="P194" i="11"/>
  <c r="Q189" i="11"/>
  <c r="L212" i="11"/>
  <c r="O203" i="11"/>
  <c r="O171" i="11"/>
  <c r="P198" i="11"/>
  <c r="K182" i="11"/>
  <c r="O172" i="11"/>
  <c r="L204" i="11"/>
  <c r="R204" i="11"/>
  <c r="R167" i="11"/>
  <c r="R201" i="11"/>
  <c r="K169" i="11"/>
  <c r="P190" i="11"/>
  <c r="R196" i="11"/>
  <c r="P172" i="11"/>
  <c r="R203" i="11"/>
  <c r="P195" i="11"/>
  <c r="L185" i="11"/>
  <c r="K172" i="11"/>
  <c r="Q167" i="11"/>
  <c r="Q179" i="11"/>
  <c r="P171" i="11"/>
  <c r="P208" i="11"/>
  <c r="Q192" i="11"/>
  <c r="R213" i="11"/>
  <c r="P187" i="11"/>
  <c r="Q173" i="11"/>
  <c r="P188" i="11"/>
  <c r="R178" i="11"/>
  <c r="O185" i="11"/>
  <c r="R171" i="11"/>
  <c r="L196" i="11"/>
  <c r="O198" i="11"/>
  <c r="P201" i="11"/>
  <c r="Q175" i="11"/>
  <c r="R176" i="11"/>
  <c r="L199" i="11"/>
  <c r="R183" i="11"/>
  <c r="L208" i="11"/>
  <c r="R169" i="11"/>
  <c r="R199" i="11"/>
  <c r="L182" i="11"/>
  <c r="L180" i="11"/>
  <c r="R206" i="11"/>
  <c r="Q171" i="11"/>
  <c r="R184" i="11"/>
  <c r="L202" i="11"/>
  <c r="Q169" i="11"/>
  <c r="L187" i="11"/>
  <c r="Q209" i="11"/>
  <c r="L174" i="11"/>
  <c r="BD59" i="33"/>
  <c r="BP56" i="37" s="1"/>
  <c r="U215" i="11"/>
  <c r="U112" i="11"/>
  <c r="Q199" i="11"/>
  <c r="L213" i="11"/>
  <c r="L192" i="11"/>
  <c r="R207" i="11"/>
  <c r="P185" i="11"/>
  <c r="K206" i="11"/>
  <c r="P167" i="11"/>
  <c r="R198" i="11"/>
  <c r="O188" i="11"/>
  <c r="R208" i="11"/>
  <c r="L183" i="11"/>
  <c r="P192" i="11"/>
  <c r="P177" i="11"/>
  <c r="R174" i="11"/>
  <c r="O167" i="11"/>
  <c r="O174" i="11"/>
  <c r="K168" i="11"/>
  <c r="R185" i="11"/>
  <c r="L203" i="11"/>
  <c r="R187" i="11"/>
  <c r="R180" i="11"/>
  <c r="O193" i="11"/>
  <c r="Q180" i="11"/>
  <c r="P175" i="11"/>
  <c r="Q182" i="11"/>
  <c r="M167" i="11"/>
  <c r="Q177" i="11"/>
  <c r="K190" i="11"/>
  <c r="R170" i="11"/>
  <c r="Q201" i="11"/>
  <c r="I10" i="11"/>
  <c r="I77" i="11"/>
  <c r="Q24" i="37" s="1"/>
  <c r="I154" i="11"/>
  <c r="P176" i="11"/>
  <c r="M174" i="11"/>
  <c r="I102" i="11"/>
  <c r="Q49" i="37" s="1"/>
  <c r="O180" i="11"/>
  <c r="L194" i="11"/>
  <c r="O195" i="11"/>
  <c r="L190" i="11"/>
  <c r="M204" i="11"/>
  <c r="O176" i="11"/>
  <c r="O207" i="11"/>
  <c r="I72" i="11"/>
  <c r="Q19" i="37" s="1"/>
  <c r="L191" i="11"/>
  <c r="I37" i="11"/>
  <c r="I46" i="11"/>
  <c r="I71" i="11"/>
  <c r="Q18" i="37" s="1"/>
  <c r="K140" i="11"/>
  <c r="X37" i="56" s="1"/>
  <c r="N210" i="11"/>
  <c r="O187" i="11"/>
  <c r="I122" i="11"/>
  <c r="L209" i="11"/>
  <c r="K209" i="11"/>
  <c r="I54" i="11"/>
  <c r="M199" i="11"/>
  <c r="Q170" i="11"/>
  <c r="I75" i="11"/>
  <c r="Q22" i="37" s="1"/>
  <c r="I108" i="11"/>
  <c r="Q55" i="37" s="1"/>
  <c r="I141" i="11"/>
  <c r="I36" i="11"/>
  <c r="I132" i="11"/>
  <c r="I94" i="11"/>
  <c r="Q41" i="37" s="1"/>
  <c r="I150" i="11"/>
  <c r="K194" i="11"/>
  <c r="Q183" i="11"/>
  <c r="I91" i="11"/>
  <c r="Q38" i="37" s="1"/>
  <c r="K191" i="11"/>
  <c r="I133" i="11"/>
  <c r="K186" i="11"/>
  <c r="R177" i="11"/>
  <c r="M210" i="11"/>
  <c r="I32" i="11" l="1"/>
  <c r="I11" i="11"/>
  <c r="J24" i="11"/>
  <c r="R24" i="37" s="1"/>
  <c r="I33" i="11"/>
  <c r="J25" i="11"/>
  <c r="R25" i="37" s="1"/>
  <c r="J15" i="11"/>
  <c r="R15" i="37" s="1"/>
  <c r="J38" i="11"/>
  <c r="R38" i="37" s="1"/>
  <c r="J27" i="11"/>
  <c r="R27" i="37" s="1"/>
  <c r="J26" i="11"/>
  <c r="R26" i="37" s="1"/>
  <c r="J49" i="11"/>
  <c r="R49" i="37" s="1"/>
  <c r="J104" i="11"/>
  <c r="U51" i="37" s="1"/>
  <c r="T51" i="37"/>
  <c r="J32" i="11"/>
  <c r="R32" i="37" s="1"/>
  <c r="U32" i="37"/>
  <c r="N47" i="56"/>
  <c r="P44" i="37"/>
  <c r="N19" i="56"/>
  <c r="P16" i="37"/>
  <c r="P12" i="56"/>
  <c r="P9" i="37"/>
  <c r="J83" i="11"/>
  <c r="T30" i="37"/>
  <c r="I12" i="11"/>
  <c r="N12" i="37" s="1"/>
  <c r="Q12" i="37"/>
  <c r="J12" i="11"/>
  <c r="R12" i="37" s="1"/>
  <c r="J18" i="11"/>
  <c r="R18" i="37" s="1"/>
  <c r="U18" i="37"/>
  <c r="J50" i="11"/>
  <c r="R50" i="37" s="1"/>
  <c r="U50" i="37"/>
  <c r="P29" i="56"/>
  <c r="P26" i="37"/>
  <c r="I82" i="11"/>
  <c r="Q29" i="37" s="1"/>
  <c r="P29" i="37"/>
  <c r="P18" i="56"/>
  <c r="P15" i="37"/>
  <c r="J81" i="11"/>
  <c r="T28" i="37"/>
  <c r="J11" i="11"/>
  <c r="R11" i="37" s="1"/>
  <c r="U11" i="37"/>
  <c r="P56" i="56"/>
  <c r="P53" i="37"/>
  <c r="O38" i="56"/>
  <c r="P35" i="37"/>
  <c r="J95" i="11"/>
  <c r="T42" i="37"/>
  <c r="P50" i="56"/>
  <c r="P47" i="37"/>
  <c r="J44" i="11"/>
  <c r="R44" i="37" s="1"/>
  <c r="U44" i="37"/>
  <c r="J19" i="11"/>
  <c r="R19" i="37" s="1"/>
  <c r="U19" i="37"/>
  <c r="J98" i="11"/>
  <c r="T45" i="37"/>
  <c r="J100" i="11"/>
  <c r="U47" i="37" s="1"/>
  <c r="T47" i="37"/>
  <c r="J88" i="11"/>
  <c r="T35" i="37"/>
  <c r="J106" i="11"/>
  <c r="T53" i="37"/>
  <c r="I78" i="11"/>
  <c r="P25" i="37"/>
  <c r="J55" i="11"/>
  <c r="R55" i="37" s="1"/>
  <c r="U55" i="37"/>
  <c r="N30" i="56"/>
  <c r="P27" i="37"/>
  <c r="J60" i="11"/>
  <c r="U7" i="37" s="1"/>
  <c r="T7" i="37"/>
  <c r="J101" i="11"/>
  <c r="T48" i="37"/>
  <c r="P53" i="56"/>
  <c r="P50" i="37"/>
  <c r="Q51" i="56"/>
  <c r="P48" i="37"/>
  <c r="I61" i="11"/>
  <c r="Q8" i="37" s="1"/>
  <c r="P8" i="37"/>
  <c r="J9" i="11"/>
  <c r="R9" i="37" s="1"/>
  <c r="J8" i="11"/>
  <c r="R8" i="37" s="1"/>
  <c r="U8" i="37"/>
  <c r="J16" i="11"/>
  <c r="R16" i="37" s="1"/>
  <c r="U16" i="37"/>
  <c r="P19" i="11"/>
  <c r="AV19" i="37" s="1"/>
  <c r="BG14" i="37"/>
  <c r="BF14" i="37"/>
  <c r="AY10" i="37"/>
  <c r="AQ15" i="37"/>
  <c r="M108" i="11"/>
  <c r="M55" i="11" s="1"/>
  <c r="O30" i="11"/>
  <c r="AR30" i="37" s="1"/>
  <c r="AX10" i="37"/>
  <c r="N32" i="11"/>
  <c r="AN32" i="37" s="1"/>
  <c r="O77" i="11"/>
  <c r="AU24" i="37" s="1"/>
  <c r="L99" i="11"/>
  <c r="L46" i="11" s="1"/>
  <c r="P43" i="11"/>
  <c r="AV43" i="37" s="1"/>
  <c r="AP17" i="37"/>
  <c r="Q85" i="11"/>
  <c r="Q32" i="11" s="1"/>
  <c r="O104" i="11"/>
  <c r="O51" i="11" s="1"/>
  <c r="P22" i="11"/>
  <c r="AV22" i="37" s="1"/>
  <c r="BG52" i="37"/>
  <c r="AT51" i="37"/>
  <c r="AX22" i="37"/>
  <c r="AT30" i="37"/>
  <c r="AP45" i="37"/>
  <c r="AI17" i="37"/>
  <c r="I100" i="11"/>
  <c r="Q47" i="37" s="1"/>
  <c r="AT41" i="37"/>
  <c r="N70" i="11"/>
  <c r="AQ17" i="37" s="1"/>
  <c r="AP15" i="37"/>
  <c r="AH17" i="37"/>
  <c r="R66" i="11"/>
  <c r="BG13" i="37" s="1"/>
  <c r="K39" i="11"/>
  <c r="AB39" i="37" s="1"/>
  <c r="K70" i="11"/>
  <c r="K17" i="11" s="1"/>
  <c r="BF33" i="37"/>
  <c r="BF13" i="37"/>
  <c r="BG33" i="37"/>
  <c r="BB32" i="37"/>
  <c r="R36" i="11"/>
  <c r="BD36" i="37" s="1"/>
  <c r="R60" i="11"/>
  <c r="R7" i="11" s="1"/>
  <c r="BG38" i="37"/>
  <c r="BF52" i="37"/>
  <c r="BF38" i="37"/>
  <c r="AX23" i="37"/>
  <c r="O41" i="11"/>
  <c r="AR41" i="37" s="1"/>
  <c r="O19" i="11"/>
  <c r="AR19" i="37" s="1"/>
  <c r="P76" i="11"/>
  <c r="P23" i="11" s="1"/>
  <c r="AE48" i="37"/>
  <c r="AI39" i="37"/>
  <c r="AI29" i="37"/>
  <c r="AH39" i="37"/>
  <c r="AB55" i="56"/>
  <c r="R31" i="11"/>
  <c r="BD31" i="37" s="1"/>
  <c r="Q50" i="56"/>
  <c r="N86" i="11"/>
  <c r="N33" i="11" s="1"/>
  <c r="L105" i="11"/>
  <c r="L52" i="11" s="1"/>
  <c r="R99" i="11"/>
  <c r="R46" i="11" s="1"/>
  <c r="BD46" i="37" s="1"/>
  <c r="AA16" i="56"/>
  <c r="O67" i="11"/>
  <c r="AU14" i="37" s="1"/>
  <c r="AH30" i="37"/>
  <c r="AP33" i="37"/>
  <c r="AL9" i="37"/>
  <c r="BF31" i="37"/>
  <c r="M62" i="11"/>
  <c r="M9" i="11" s="1"/>
  <c r="L30" i="11"/>
  <c r="AF30" i="37" s="1"/>
  <c r="N8" i="11"/>
  <c r="AN8" i="37" s="1"/>
  <c r="N72" i="11"/>
  <c r="N19" i="11" s="1"/>
  <c r="L108" i="11"/>
  <c r="AI55" i="37" s="1"/>
  <c r="AH36" i="37"/>
  <c r="AP19" i="37"/>
  <c r="BA41" i="56"/>
  <c r="T56" i="56"/>
  <c r="AY50" i="37"/>
  <c r="Q82" i="11"/>
  <c r="Q29" i="11" s="1"/>
  <c r="BB29" i="37"/>
  <c r="AD39" i="37"/>
  <c r="AX50" i="37"/>
  <c r="AI38" i="37"/>
  <c r="R82" i="11"/>
  <c r="R29" i="11" s="1"/>
  <c r="BF29" i="37"/>
  <c r="AB58" i="56"/>
  <c r="AV58" i="56"/>
  <c r="AD22" i="56"/>
  <c r="K94" i="11"/>
  <c r="AE41" i="37" s="1"/>
  <c r="BF36" i="37"/>
  <c r="L36" i="11"/>
  <c r="AF36" i="37" s="1"/>
  <c r="M33" i="11"/>
  <c r="AJ33" i="37" s="1"/>
  <c r="N93" i="11"/>
  <c r="N40" i="11" s="1"/>
  <c r="AH38" i="37"/>
  <c r="AX34" i="37"/>
  <c r="L101" i="11"/>
  <c r="AI48" i="37" s="1"/>
  <c r="Q62" i="11"/>
  <c r="BC9" i="37" s="1"/>
  <c r="AY47" i="37"/>
  <c r="AP8" i="37"/>
  <c r="BB13" i="37"/>
  <c r="AH19" i="37"/>
  <c r="Q108" i="11"/>
  <c r="BC55" i="37" s="1"/>
  <c r="Q66" i="11"/>
  <c r="Q13" i="11" s="1"/>
  <c r="AL33" i="37"/>
  <c r="O50" i="11"/>
  <c r="AR50" i="37" s="1"/>
  <c r="AJ43" i="56"/>
  <c r="L72" i="11"/>
  <c r="AI19" i="37" s="1"/>
  <c r="AH47" i="37"/>
  <c r="T50" i="56"/>
  <c r="AN33" i="56"/>
  <c r="R56" i="56"/>
  <c r="AT14" i="37"/>
  <c r="AQ26" i="56"/>
  <c r="AR26" i="56"/>
  <c r="AL32" i="37"/>
  <c r="AD38" i="37"/>
  <c r="AM32" i="37"/>
  <c r="AR33" i="56"/>
  <c r="AX10" i="56"/>
  <c r="AX47" i="37"/>
  <c r="AT50" i="37"/>
  <c r="X41" i="56"/>
  <c r="AX12" i="56"/>
  <c r="V41" i="56"/>
  <c r="Y58" i="56"/>
  <c r="R73" i="11"/>
  <c r="BG20" i="37" s="1"/>
  <c r="BF9" i="37"/>
  <c r="AL17" i="37"/>
  <c r="Q31" i="11"/>
  <c r="AZ31" i="37" s="1"/>
  <c r="AY30" i="37"/>
  <c r="AX30" i="37"/>
  <c r="AC41" i="56"/>
  <c r="S38" i="56"/>
  <c r="AO27" i="56"/>
  <c r="R10" i="56"/>
  <c r="AL19" i="37"/>
  <c r="AD48" i="37"/>
  <c r="L66" i="11"/>
  <c r="L13" i="11" s="1"/>
  <c r="AY15" i="37"/>
  <c r="AU12" i="56"/>
  <c r="M70" i="11"/>
  <c r="M17" i="11" s="1"/>
  <c r="BG55" i="37"/>
  <c r="AP40" i="37"/>
  <c r="AD19" i="37"/>
  <c r="AH13" i="37"/>
  <c r="AB11" i="56"/>
  <c r="AQ12" i="56"/>
  <c r="AZ58" i="56"/>
  <c r="M72" i="11"/>
  <c r="AM19" i="37" s="1"/>
  <c r="L62" i="11"/>
  <c r="AI9" i="37" s="1"/>
  <c r="BF55" i="37"/>
  <c r="AD55" i="37"/>
  <c r="AH9" i="37"/>
  <c r="AI7" i="37"/>
  <c r="K55" i="11"/>
  <c r="AB55" i="37" s="1"/>
  <c r="AI20" i="56"/>
  <c r="X42" i="56"/>
  <c r="AO53" i="56"/>
  <c r="S33" i="56"/>
  <c r="BG9" i="37"/>
  <c r="K91" i="11"/>
  <c r="AE38" i="37" s="1"/>
  <c r="K19" i="11"/>
  <c r="AB19" i="37" s="1"/>
  <c r="BG16" i="37"/>
  <c r="P40" i="11"/>
  <c r="AV40" i="37" s="1"/>
  <c r="AD35" i="56"/>
  <c r="AY32" i="56"/>
  <c r="AH7" i="37"/>
  <c r="AH43" i="56"/>
  <c r="P62" i="11"/>
  <c r="P9" i="11" s="1"/>
  <c r="AX15" i="37"/>
  <c r="L61" i="11"/>
  <c r="L8" i="11" s="1"/>
  <c r="AO54" i="56"/>
  <c r="S56" i="56"/>
  <c r="S10" i="56"/>
  <c r="N98" i="11"/>
  <c r="AQ45" i="37" s="1"/>
  <c r="AX37" i="37"/>
  <c r="S48" i="56"/>
  <c r="AJ36" i="56"/>
  <c r="AR37" i="56"/>
  <c r="AQ51" i="56"/>
  <c r="AR55" i="56"/>
  <c r="AP51" i="56"/>
  <c r="AQ55" i="56"/>
  <c r="AK22" i="56"/>
  <c r="N108" i="11"/>
  <c r="N55" i="11" s="1"/>
  <c r="AI41" i="37"/>
  <c r="AP55" i="37"/>
  <c r="U45" i="56"/>
  <c r="AW37" i="56"/>
  <c r="AU49" i="56"/>
  <c r="AR12" i="56"/>
  <c r="AR51" i="56"/>
  <c r="BA37" i="56"/>
  <c r="AP55" i="56"/>
  <c r="AH22" i="56"/>
  <c r="BA10" i="56"/>
  <c r="AY10" i="56"/>
  <c r="AV12" i="56"/>
  <c r="AO33" i="56"/>
  <c r="N28" i="56"/>
  <c r="AC42" i="56"/>
  <c r="AB22" i="56"/>
  <c r="R51" i="56"/>
  <c r="AP9" i="37"/>
  <c r="BB36" i="37"/>
  <c r="AG12" i="56"/>
  <c r="V44" i="56"/>
  <c r="U51" i="56"/>
  <c r="BB34" i="37"/>
  <c r="Q89" i="11"/>
  <c r="Q36" i="11" s="1"/>
  <c r="R103" i="11"/>
  <c r="R50" i="11" s="1"/>
  <c r="AX52" i="37"/>
  <c r="AM54" i="56"/>
  <c r="AS50" i="56"/>
  <c r="AE12" i="56"/>
  <c r="AA58" i="56"/>
  <c r="Z10" i="56"/>
  <c r="Y44" i="56"/>
  <c r="T51" i="56"/>
  <c r="AY16" i="56"/>
  <c r="AY37" i="37"/>
  <c r="Q87" i="11"/>
  <c r="Q34" i="11" s="1"/>
  <c r="BB46" i="37"/>
  <c r="AL54" i="56"/>
  <c r="Y41" i="56"/>
  <c r="AU35" i="56"/>
  <c r="AD12" i="56"/>
  <c r="N62" i="11"/>
  <c r="AQ9" i="37" s="1"/>
  <c r="AH34" i="37"/>
  <c r="Q99" i="11"/>
  <c r="Q46" i="11" s="1"/>
  <c r="P67" i="11"/>
  <c r="AY14" i="37" s="1"/>
  <c r="AH41" i="37"/>
  <c r="AH29" i="37"/>
  <c r="AY52" i="37"/>
  <c r="AQ18" i="56"/>
  <c r="AR13" i="56"/>
  <c r="AX48" i="37"/>
  <c r="R87" i="11"/>
  <c r="BG34" i="37" s="1"/>
  <c r="AU16" i="56"/>
  <c r="AR40" i="56"/>
  <c r="V58" i="56"/>
  <c r="N50" i="56"/>
  <c r="AC37" i="56"/>
  <c r="AZ34" i="56"/>
  <c r="L87" i="11"/>
  <c r="L34" i="11" s="1"/>
  <c r="P101" i="11"/>
  <c r="AY48" i="37" s="1"/>
  <c r="P87" i="11"/>
  <c r="P34" i="11" s="1"/>
  <c r="AU55" i="37"/>
  <c r="AS17" i="56"/>
  <c r="AP40" i="56"/>
  <c r="AI48" i="56"/>
  <c r="AB37" i="56"/>
  <c r="AW58" i="56"/>
  <c r="P104" i="11"/>
  <c r="AY51" i="37" s="1"/>
  <c r="AR17" i="56"/>
  <c r="AK20" i="56"/>
  <c r="AQ37" i="56"/>
  <c r="AB51" i="56"/>
  <c r="V22" i="56"/>
  <c r="AL33" i="56"/>
  <c r="AE22" i="56"/>
  <c r="AP25" i="56"/>
  <c r="AS33" i="56"/>
  <c r="AZ39" i="56"/>
  <c r="L47" i="11"/>
  <c r="AF47" i="37" s="1"/>
  <c r="AJ20" i="56"/>
  <c r="W42" i="56"/>
  <c r="AK18" i="56"/>
  <c r="AS18" i="56"/>
  <c r="AC11" i="56"/>
  <c r="AK36" i="56"/>
  <c r="AS12" i="56"/>
  <c r="Y42" i="56"/>
  <c r="AM53" i="56"/>
  <c r="AQ50" i="56"/>
  <c r="AB33" i="56"/>
  <c r="AI12" i="56"/>
  <c r="AC55" i="56"/>
  <c r="AJ18" i="56"/>
  <c r="AR18" i="56"/>
  <c r="AC22" i="56"/>
  <c r="Z49" i="56"/>
  <c r="AP54" i="56"/>
  <c r="Z33" i="56"/>
  <c r="AI36" i="56"/>
  <c r="AS54" i="56"/>
  <c r="AN53" i="56"/>
  <c r="AR50" i="56"/>
  <c r="AZ41" i="56"/>
  <c r="AA33" i="56"/>
  <c r="AM17" i="56"/>
  <c r="AW35" i="56"/>
  <c r="AA55" i="56"/>
  <c r="AP18" i="56"/>
  <c r="Z22" i="56"/>
  <c r="AN44" i="56"/>
  <c r="AL27" i="56"/>
  <c r="AX32" i="56"/>
  <c r="X51" i="56"/>
  <c r="AC39" i="56"/>
  <c r="U48" i="56"/>
  <c r="AZ19" i="56"/>
  <c r="AQ54" i="56"/>
  <c r="AJ48" i="56"/>
  <c r="AX37" i="56"/>
  <c r="U38" i="56"/>
  <c r="BA12" i="56"/>
  <c r="AC33" i="56"/>
  <c r="AT35" i="56"/>
  <c r="Z55" i="56"/>
  <c r="Z37" i="56"/>
  <c r="Q28" i="56"/>
  <c r="AL44" i="56"/>
  <c r="AK58" i="56"/>
  <c r="AZ10" i="56"/>
  <c r="R48" i="56"/>
  <c r="AB12" i="56"/>
  <c r="N53" i="56"/>
  <c r="AK48" i="56"/>
  <c r="W58" i="56"/>
  <c r="AY37" i="56"/>
  <c r="T38" i="56"/>
  <c r="AY12" i="56"/>
  <c r="AG35" i="56"/>
  <c r="AI11" i="56"/>
  <c r="AX58" i="56"/>
  <c r="BA53" i="56"/>
  <c r="O28" i="56"/>
  <c r="AU58" i="56"/>
  <c r="BA17" i="56"/>
  <c r="AY23" i="56"/>
  <c r="AH58" i="56"/>
  <c r="AA12" i="56"/>
  <c r="AC51" i="56"/>
  <c r="AZ37" i="56"/>
  <c r="AZ12" i="56"/>
  <c r="AX39" i="56"/>
  <c r="U10" i="56"/>
  <c r="AX16" i="56"/>
  <c r="AA51" i="56"/>
  <c r="AX51" i="37"/>
  <c r="AH48" i="37"/>
  <c r="AT55" i="37"/>
  <c r="BF16" i="37"/>
  <c r="N87" i="11"/>
  <c r="AQ34" i="37" s="1"/>
  <c r="S45" i="56"/>
  <c r="O11" i="56"/>
  <c r="X58" i="56"/>
  <c r="AS55" i="56"/>
  <c r="Y22" i="56"/>
  <c r="AM33" i="56"/>
  <c r="AF22" i="56"/>
  <c r="AQ25" i="56"/>
  <c r="U56" i="56"/>
  <c r="AQ33" i="56"/>
  <c r="BA39" i="56"/>
  <c r="BA36" i="56"/>
  <c r="Z58" i="56"/>
  <c r="AB10" i="56"/>
  <c r="AI22" i="56"/>
  <c r="AX34" i="56"/>
  <c r="T10" i="56"/>
  <c r="BA16" i="56"/>
  <c r="O134" i="11"/>
  <c r="AO31" i="56" s="1"/>
  <c r="Q120" i="11"/>
  <c r="BB14" i="37" s="1"/>
  <c r="Q118" i="11"/>
  <c r="Q65" i="11" s="1"/>
  <c r="BC12" i="37" s="1"/>
  <c r="O145" i="11"/>
  <c r="AT39" i="37" s="1"/>
  <c r="R151" i="11"/>
  <c r="R98" i="11" s="1"/>
  <c r="R45" i="11" s="1"/>
  <c r="M146" i="11"/>
  <c r="AD43" i="56" s="1"/>
  <c r="O142" i="11"/>
  <c r="AL39" i="56" s="1"/>
  <c r="AT9" i="37"/>
  <c r="O135" i="11"/>
  <c r="O82" i="11" s="1"/>
  <c r="O29" i="11" s="1"/>
  <c r="L129" i="11"/>
  <c r="L76" i="11" s="1"/>
  <c r="L23" i="11" s="1"/>
  <c r="N157" i="11"/>
  <c r="AK54" i="56" s="1"/>
  <c r="R145" i="11"/>
  <c r="R92" i="11" s="1"/>
  <c r="R39" i="11" s="1"/>
  <c r="P118" i="11"/>
  <c r="AX12" i="37" s="1"/>
  <c r="K129" i="11"/>
  <c r="K76" i="11" s="1"/>
  <c r="K23" i="11" s="1"/>
  <c r="K114" i="11"/>
  <c r="K61" i="11" s="1"/>
  <c r="AE8" i="37" s="1"/>
  <c r="R147" i="11"/>
  <c r="BF41" i="37" s="1"/>
  <c r="J158" i="11"/>
  <c r="N116" i="11"/>
  <c r="N63" i="11" s="1"/>
  <c r="AQ10" i="37" s="1"/>
  <c r="P77" i="11"/>
  <c r="P24" i="11" s="1"/>
  <c r="AV24" i="37" s="1"/>
  <c r="J149" i="11"/>
  <c r="BH49" i="37"/>
  <c r="BB52" i="56"/>
  <c r="BN21" i="37"/>
  <c r="BD24" i="56"/>
  <c r="BH33" i="37"/>
  <c r="BB36" i="56"/>
  <c r="BH53" i="37"/>
  <c r="BB56" i="56"/>
  <c r="AP27" i="56"/>
  <c r="Q29" i="56"/>
  <c r="AO12" i="56"/>
  <c r="V37" i="56"/>
  <c r="AQ43" i="56"/>
  <c r="O51" i="56"/>
  <c r="Q30" i="56"/>
  <c r="AM58" i="56"/>
  <c r="AN22" i="56"/>
  <c r="AA13" i="56"/>
  <c r="AA44" i="56"/>
  <c r="J50" i="56"/>
  <c r="AY49" i="56"/>
  <c r="AA49" i="56"/>
  <c r="AD20" i="56"/>
  <c r="AT39" i="56"/>
  <c r="Z20" i="56"/>
  <c r="K141" i="11"/>
  <c r="X38" i="56" s="1"/>
  <c r="R121" i="11"/>
  <c r="R68" i="11" s="1"/>
  <c r="BG15" i="37" s="1"/>
  <c r="K135" i="11"/>
  <c r="K82" i="11" s="1"/>
  <c r="K29" i="11" s="1"/>
  <c r="O127" i="11"/>
  <c r="AO24" i="56" s="1"/>
  <c r="P139" i="11"/>
  <c r="AX33" i="37" s="1"/>
  <c r="P148" i="11"/>
  <c r="AP45" i="56" s="1"/>
  <c r="R160" i="11"/>
  <c r="AZ57" i="56" s="1"/>
  <c r="L138" i="11"/>
  <c r="AA35" i="56" s="1"/>
  <c r="L141" i="11"/>
  <c r="AA38" i="56" s="1"/>
  <c r="K133" i="11"/>
  <c r="V30" i="56" s="1"/>
  <c r="AU9" i="37"/>
  <c r="M151" i="11"/>
  <c r="AG48" i="56" s="1"/>
  <c r="P122" i="11"/>
  <c r="AP19" i="56" s="1"/>
  <c r="P114" i="11"/>
  <c r="AX8" i="37" s="1"/>
  <c r="Q156" i="11"/>
  <c r="Q103" i="11" s="1"/>
  <c r="BC50" i="37" s="1"/>
  <c r="R118" i="11"/>
  <c r="AX15" i="56" s="1"/>
  <c r="Q126" i="11"/>
  <c r="Q73" i="11" s="1"/>
  <c r="BC20" i="37" s="1"/>
  <c r="P137" i="11"/>
  <c r="P84" i="11" s="1"/>
  <c r="P31" i="11" s="1"/>
  <c r="AV31" i="37" s="1"/>
  <c r="P145" i="11"/>
  <c r="P92" i="11" s="1"/>
  <c r="P39" i="11" s="1"/>
  <c r="P141" i="11"/>
  <c r="P88" i="11" s="1"/>
  <c r="AY35" i="37" s="1"/>
  <c r="L122" i="11"/>
  <c r="L69" i="11" s="1"/>
  <c r="L16" i="11" s="1"/>
  <c r="Q158" i="11"/>
  <c r="Q105" i="11" s="1"/>
  <c r="BC52" i="37" s="1"/>
  <c r="R136" i="11"/>
  <c r="BF30" i="37" s="1"/>
  <c r="K126" i="11"/>
  <c r="K73" i="11" s="1"/>
  <c r="K20" i="11" s="1"/>
  <c r="K113" i="11"/>
  <c r="K60" i="11" s="1"/>
  <c r="AE7" i="37" s="1"/>
  <c r="O152" i="11"/>
  <c r="O99" i="11" s="1"/>
  <c r="AU46" i="37" s="1"/>
  <c r="P131" i="11"/>
  <c r="P78" i="11" s="1"/>
  <c r="P25" i="11" s="1"/>
  <c r="M140" i="11"/>
  <c r="AL34" i="37" s="1"/>
  <c r="BK32" i="37"/>
  <c r="BC35" i="56"/>
  <c r="BH28" i="37"/>
  <c r="BB31" i="56"/>
  <c r="BH12" i="37"/>
  <c r="BB15" i="56"/>
  <c r="BH37" i="37"/>
  <c r="BB40" i="56"/>
  <c r="AX40" i="37"/>
  <c r="R45" i="56"/>
  <c r="BA19" i="56"/>
  <c r="P11" i="56"/>
  <c r="AV37" i="56"/>
  <c r="AR27" i="56"/>
  <c r="AW16" i="56"/>
  <c r="AN12" i="56"/>
  <c r="AW49" i="56"/>
  <c r="AP43" i="56"/>
  <c r="AS40" i="56"/>
  <c r="R50" i="56"/>
  <c r="N51" i="56"/>
  <c r="P30" i="56"/>
  <c r="AO58" i="56"/>
  <c r="AM22" i="56"/>
  <c r="AB13" i="56"/>
  <c r="AT12" i="56"/>
  <c r="AY41" i="56"/>
  <c r="AE36" i="56"/>
  <c r="AJ12" i="56"/>
  <c r="Q18" i="56"/>
  <c r="X20" i="56"/>
  <c r="AG58" i="56"/>
  <c r="Z44" i="56"/>
  <c r="T54" i="56"/>
  <c r="AX49" i="56"/>
  <c r="AC20" i="56"/>
  <c r="R123" i="11"/>
  <c r="BF17" i="37" s="1"/>
  <c r="Q117" i="11"/>
  <c r="AT14" i="56" s="1"/>
  <c r="O123" i="11"/>
  <c r="AO20" i="56" s="1"/>
  <c r="L121" i="11"/>
  <c r="L68" i="11" s="1"/>
  <c r="AI15" i="37" s="1"/>
  <c r="R146" i="11"/>
  <c r="R93" i="11" s="1"/>
  <c r="R40" i="11" s="1"/>
  <c r="K137" i="11"/>
  <c r="K84" i="11" s="1"/>
  <c r="K31" i="11" s="1"/>
  <c r="Q127" i="11"/>
  <c r="AV24" i="56" s="1"/>
  <c r="O121" i="11"/>
  <c r="AO18" i="56" s="1"/>
  <c r="K153" i="11"/>
  <c r="K100" i="11" s="1"/>
  <c r="AE47" i="37" s="1"/>
  <c r="L155" i="11"/>
  <c r="L102" i="11" s="1"/>
  <c r="L49" i="11" s="1"/>
  <c r="O132" i="11"/>
  <c r="AT26" i="37" s="1"/>
  <c r="Q114" i="11"/>
  <c r="Q61" i="11" s="1"/>
  <c r="Q8" i="11" s="1"/>
  <c r="K116" i="11"/>
  <c r="AD10" i="37" s="1"/>
  <c r="O118" i="11"/>
  <c r="O65" i="11" s="1"/>
  <c r="AU12" i="37" s="1"/>
  <c r="L126" i="11"/>
  <c r="L73" i="11" s="1"/>
  <c r="L20" i="11" s="1"/>
  <c r="O153" i="11"/>
  <c r="AT47" i="37" s="1"/>
  <c r="R149" i="11"/>
  <c r="BF43" i="37" s="1"/>
  <c r="N126" i="11"/>
  <c r="AK23" i="56" s="1"/>
  <c r="L148" i="11"/>
  <c r="AH42" i="37" s="1"/>
  <c r="P113" i="11"/>
  <c r="AX7" i="37" s="1"/>
  <c r="N143" i="11"/>
  <c r="AH40" i="56" s="1"/>
  <c r="BH21" i="37"/>
  <c r="BB24" i="56"/>
  <c r="BH27" i="37"/>
  <c r="BB30" i="56"/>
  <c r="BK18" i="37"/>
  <c r="BC21" i="56"/>
  <c r="BH24" i="37"/>
  <c r="BB27" i="56"/>
  <c r="C161" i="11"/>
  <c r="AY19" i="56"/>
  <c r="N11" i="56"/>
  <c r="AU37" i="56"/>
  <c r="AQ27" i="56"/>
  <c r="AV16" i="56"/>
  <c r="AM12" i="56"/>
  <c r="AV49" i="56"/>
  <c r="AS43" i="56"/>
  <c r="U50" i="56"/>
  <c r="P51" i="56"/>
  <c r="AN58" i="56"/>
  <c r="P47" i="56"/>
  <c r="O50" i="56"/>
  <c r="AO22" i="56"/>
  <c r="W22" i="56"/>
  <c r="Z13" i="56"/>
  <c r="AX41" i="56"/>
  <c r="AG36" i="56"/>
  <c r="AH12" i="56"/>
  <c r="N18" i="56"/>
  <c r="Y20" i="56"/>
  <c r="P28" i="56"/>
  <c r="AC10" i="56"/>
  <c r="AT58" i="56"/>
  <c r="AF58" i="56"/>
  <c r="AC44" i="56"/>
  <c r="R54" i="56"/>
  <c r="AZ49" i="56"/>
  <c r="X44" i="56"/>
  <c r="AI58" i="56"/>
  <c r="AB49" i="56"/>
  <c r="AP26" i="56"/>
  <c r="AA39" i="56"/>
  <c r="U33" i="56"/>
  <c r="AB20" i="56"/>
  <c r="O150" i="11"/>
  <c r="AT44" i="37" s="1"/>
  <c r="M116" i="11"/>
  <c r="M63" i="11" s="1"/>
  <c r="AM10" i="37" s="1"/>
  <c r="O47" i="56"/>
  <c r="N56" i="56"/>
  <c r="AF36" i="56"/>
  <c r="O18" i="56"/>
  <c r="W20" i="56"/>
  <c r="Q38" i="56"/>
  <c r="AD58" i="56"/>
  <c r="U54" i="56"/>
  <c r="Z39" i="56"/>
  <c r="T33" i="56"/>
  <c r="AA20" i="56"/>
  <c r="O140" i="11"/>
  <c r="AN37" i="56" s="1"/>
  <c r="O114" i="11"/>
  <c r="O61" i="11" s="1"/>
  <c r="O8" i="11" s="1"/>
  <c r="P132" i="11"/>
  <c r="P79" i="11" s="1"/>
  <c r="P26" i="11" s="1"/>
  <c r="L134" i="11"/>
  <c r="AH28" i="37" s="1"/>
  <c r="R130" i="11"/>
  <c r="BF24" i="37" s="1"/>
  <c r="K158" i="11"/>
  <c r="X55" i="56" s="1"/>
  <c r="N132" i="11"/>
  <c r="AJ29" i="56" s="1"/>
  <c r="O144" i="11"/>
  <c r="O91" i="11" s="1"/>
  <c r="O38" i="11" s="1"/>
  <c r="BH20" i="37"/>
  <c r="BB23" i="56"/>
  <c r="BK38" i="37"/>
  <c r="BC41" i="56"/>
  <c r="BH16" i="37"/>
  <c r="BB19" i="56"/>
  <c r="L156" i="11"/>
  <c r="Z53" i="56" s="1"/>
  <c r="L137" i="11"/>
  <c r="AA34" i="56" s="1"/>
  <c r="BB31" i="37"/>
  <c r="R127" i="11"/>
  <c r="AY24" i="56" s="1"/>
  <c r="R154" i="11"/>
  <c r="BF48" i="37" s="1"/>
  <c r="L63" i="11"/>
  <c r="AI10" i="37" s="1"/>
  <c r="L159" i="11"/>
  <c r="AH53" i="37" s="1"/>
  <c r="R133" i="11"/>
  <c r="BF27" i="37" s="1"/>
  <c r="Q113" i="11"/>
  <c r="Q60" i="11" s="1"/>
  <c r="BC7" i="37" s="1"/>
  <c r="M137" i="11"/>
  <c r="M84" i="11" s="1"/>
  <c r="AM31" i="37" s="1"/>
  <c r="P160" i="11"/>
  <c r="AX54" i="37" s="1"/>
  <c r="BK33" i="37"/>
  <c r="BC36" i="56"/>
  <c r="BK45" i="37"/>
  <c r="BC48" i="56"/>
  <c r="BH14" i="37"/>
  <c r="BB17" i="56"/>
  <c r="AA41" i="56"/>
  <c r="AX19" i="56"/>
  <c r="AQ17" i="56"/>
  <c r="AC50" i="56"/>
  <c r="AU34" i="56"/>
  <c r="AP37" i="56"/>
  <c r="S50" i="56"/>
  <c r="V42" i="56"/>
  <c r="AW32" i="56"/>
  <c r="Q47" i="56"/>
  <c r="AK37" i="56"/>
  <c r="BA55" i="56"/>
  <c r="X22" i="56"/>
  <c r="S31" i="56"/>
  <c r="O56" i="56"/>
  <c r="AD36" i="56"/>
  <c r="O19" i="56"/>
  <c r="V20" i="56"/>
  <c r="Z32" i="56"/>
  <c r="AA10" i="56"/>
  <c r="N38" i="56"/>
  <c r="AE58" i="56"/>
  <c r="AS13" i="56"/>
  <c r="S54" i="56"/>
  <c r="AX23" i="56"/>
  <c r="W44" i="56"/>
  <c r="V51" i="56"/>
  <c r="O12" i="56"/>
  <c r="AB39" i="56"/>
  <c r="Q130" i="11"/>
  <c r="AV27" i="56" s="1"/>
  <c r="O154" i="11"/>
  <c r="AN51" i="56" s="1"/>
  <c r="M114" i="11"/>
  <c r="AD11" i="56" s="1"/>
  <c r="R134" i="11"/>
  <c r="AZ31" i="56" s="1"/>
  <c r="L139" i="11"/>
  <c r="L86" i="11" s="1"/>
  <c r="AI33" i="37" s="1"/>
  <c r="Q116" i="11"/>
  <c r="BB10" i="37" s="1"/>
  <c r="L146" i="11"/>
  <c r="L93" i="11" s="1"/>
  <c r="AI40" i="37" s="1"/>
  <c r="P135" i="11"/>
  <c r="P82" i="11" s="1"/>
  <c r="AY29" i="37" s="1"/>
  <c r="Q157" i="11"/>
  <c r="BB51" i="37" s="1"/>
  <c r="O143" i="11"/>
  <c r="O90" i="11" s="1"/>
  <c r="AU37" i="37" s="1"/>
  <c r="R157" i="11"/>
  <c r="R104" i="11" s="1"/>
  <c r="BG51" i="37" s="1"/>
  <c r="N124" i="11"/>
  <c r="AJ21" i="56" s="1"/>
  <c r="J140" i="11"/>
  <c r="BH26" i="37"/>
  <c r="BB29" i="56"/>
  <c r="BK28" i="37"/>
  <c r="BC31" i="56"/>
  <c r="BH40" i="37"/>
  <c r="BB43" i="56"/>
  <c r="BK20" i="37"/>
  <c r="BC23" i="56"/>
  <c r="AB41" i="56"/>
  <c r="AB50" i="56"/>
  <c r="AW34" i="56"/>
  <c r="AV32" i="56"/>
  <c r="AJ37" i="56"/>
  <c r="AZ55" i="56"/>
  <c r="U31" i="56"/>
  <c r="Q56" i="56"/>
  <c r="Q19" i="56"/>
  <c r="AA32" i="56"/>
  <c r="P38" i="56"/>
  <c r="Y51" i="56"/>
  <c r="N12" i="56"/>
  <c r="R33" i="56"/>
  <c r="L160" i="11"/>
  <c r="L107" i="11" s="1"/>
  <c r="L54" i="11" s="1"/>
  <c r="Q136" i="11"/>
  <c r="BB30" i="37" s="1"/>
  <c r="Q149" i="11"/>
  <c r="Q96" i="11" s="1"/>
  <c r="Q43" i="11" s="1"/>
  <c r="P150" i="11"/>
  <c r="P97" i="11" s="1"/>
  <c r="AY44" i="37" s="1"/>
  <c r="R141" i="11"/>
  <c r="BF35" i="37" s="1"/>
  <c r="J126" i="11"/>
  <c r="J146" i="11"/>
  <c r="P117" i="11"/>
  <c r="P64" i="11" s="1"/>
  <c r="P11" i="11" s="1"/>
  <c r="AV11" i="37" s="1"/>
  <c r="BK16" i="37"/>
  <c r="BC19" i="56"/>
  <c r="BH23" i="37"/>
  <c r="BB26" i="56"/>
  <c r="BK8" i="37"/>
  <c r="BC11" i="56"/>
  <c r="T48" i="56"/>
  <c r="Z41" i="56"/>
  <c r="AC12" i="56"/>
  <c r="AP17" i="56"/>
  <c r="AK43" i="56"/>
  <c r="AA50" i="56"/>
  <c r="AV34" i="56"/>
  <c r="Q53" i="56"/>
  <c r="AT32" i="56"/>
  <c r="AI37" i="56"/>
  <c r="AY55" i="56"/>
  <c r="R31" i="56"/>
  <c r="AF35" i="56"/>
  <c r="P19" i="56"/>
  <c r="AS25" i="56"/>
  <c r="AY58" i="56"/>
  <c r="AB32" i="56"/>
  <c r="AQ13" i="56"/>
  <c r="BA23" i="56"/>
  <c r="Q12" i="56"/>
  <c r="Q124" i="11"/>
  <c r="Q71" i="11" s="1"/>
  <c r="BC18" i="37" s="1"/>
  <c r="R132" i="11"/>
  <c r="BA29" i="56" s="1"/>
  <c r="P124" i="11"/>
  <c r="P71" i="11" s="1"/>
  <c r="P18" i="11" s="1"/>
  <c r="Q146" i="11"/>
  <c r="Q93" i="11" s="1"/>
  <c r="Q40" i="11" s="1"/>
  <c r="R131" i="11"/>
  <c r="R78" i="11" s="1"/>
  <c r="BG25" i="37" s="1"/>
  <c r="Q122" i="11"/>
  <c r="AT19" i="56" s="1"/>
  <c r="P134" i="11"/>
  <c r="P81" i="11" s="1"/>
  <c r="P28" i="11" s="1"/>
  <c r="L132" i="11"/>
  <c r="L79" i="11" s="1"/>
  <c r="L26" i="11" s="1"/>
  <c r="R148" i="11"/>
  <c r="R95" i="11" s="1"/>
  <c r="BG42" i="37" s="1"/>
  <c r="M142" i="11"/>
  <c r="M89" i="11" s="1"/>
  <c r="M36" i="11" s="1"/>
  <c r="BH45" i="37"/>
  <c r="BB48" i="56"/>
  <c r="BH44" i="37"/>
  <c r="BB47" i="56"/>
  <c r="Z50" i="56"/>
  <c r="AT34" i="56"/>
  <c r="O53" i="56"/>
  <c r="AH37" i="56"/>
  <c r="AX55" i="56"/>
  <c r="T31" i="56"/>
  <c r="AE35" i="56"/>
  <c r="AR25" i="56"/>
  <c r="BA58" i="56"/>
  <c r="AY39" i="56"/>
  <c r="AI18" i="56"/>
  <c r="AC58" i="56"/>
  <c r="AC32" i="56"/>
  <c r="BA34" i="56"/>
  <c r="AM44" i="56"/>
  <c r="AP13" i="56"/>
  <c r="AM27" i="56"/>
  <c r="AZ23" i="56"/>
  <c r="W51" i="56"/>
  <c r="L150" i="11"/>
  <c r="AA47" i="56" s="1"/>
  <c r="K115" i="11"/>
  <c r="W12" i="56" s="1"/>
  <c r="P142" i="11"/>
  <c r="P89" i="11" s="1"/>
  <c r="AY36" i="37" s="1"/>
  <c r="R129" i="11"/>
  <c r="R76" i="11" s="1"/>
  <c r="BG23" i="37" s="1"/>
  <c r="L124" i="11"/>
  <c r="L71" i="11" s="1"/>
  <c r="L18" i="11" s="1"/>
  <c r="AF18" i="37" s="1"/>
  <c r="O131" i="11"/>
  <c r="O78" i="11" s="1"/>
  <c r="O25" i="11" s="1"/>
  <c r="P144" i="11"/>
  <c r="AX38" i="37" s="1"/>
  <c r="BK42" i="37"/>
  <c r="BC45" i="56"/>
  <c r="BK21" i="37"/>
  <c r="BC24" i="56"/>
  <c r="P32" i="56"/>
  <c r="AR53" i="56"/>
  <c r="S51" i="56"/>
  <c r="M121" i="11"/>
  <c r="AD18" i="56" s="1"/>
  <c r="Q133" i="11"/>
  <c r="Q80" i="11" s="1"/>
  <c r="Q27" i="11" s="1"/>
  <c r="Q144" i="11"/>
  <c r="BB38" i="37" s="1"/>
  <c r="N137" i="11"/>
  <c r="AP31" i="37" s="1"/>
  <c r="O113" i="11"/>
  <c r="AT7" i="37" s="1"/>
  <c r="O116" i="11"/>
  <c r="AT10" i="37" s="1"/>
  <c r="BH54" i="37"/>
  <c r="BB57" i="56"/>
  <c r="BK35" i="37"/>
  <c r="BC38" i="56"/>
  <c r="BK36" i="37"/>
  <c r="BC39" i="56"/>
  <c r="AA11" i="56"/>
  <c r="O29" i="56"/>
  <c r="Y37" i="56"/>
  <c r="O32" i="56"/>
  <c r="AH11" i="56"/>
  <c r="AO17" i="56"/>
  <c r="AY53" i="56"/>
  <c r="AX36" i="56"/>
  <c r="AH18" i="56"/>
  <c r="AA42" i="56"/>
  <c r="AY17" i="56"/>
  <c r="AY34" i="56"/>
  <c r="AO44" i="56"/>
  <c r="K50" i="56"/>
  <c r="AN27" i="56"/>
  <c r="AC16" i="56"/>
  <c r="AG20" i="56"/>
  <c r="AV39" i="56"/>
  <c r="AQ53" i="56"/>
  <c r="M157" i="11"/>
  <c r="AG54" i="56" s="1"/>
  <c r="Q148" i="11"/>
  <c r="Q95" i="11" s="1"/>
  <c r="Q42" i="11" s="1"/>
  <c r="R153" i="11"/>
  <c r="R100" i="11" s="1"/>
  <c r="R47" i="11" s="1"/>
  <c r="R155" i="11"/>
  <c r="R102" i="11" s="1"/>
  <c r="R49" i="11" s="1"/>
  <c r="L127" i="11"/>
  <c r="AH21" i="37" s="1"/>
  <c r="L143" i="11"/>
  <c r="L90" i="11" s="1"/>
  <c r="L37" i="11" s="1"/>
  <c r="AF37" i="37" s="1"/>
  <c r="Q139" i="11"/>
  <c r="Q86" i="11" s="1"/>
  <c r="P119" i="11"/>
  <c r="AR16" i="56" s="1"/>
  <c r="L151" i="11"/>
  <c r="L98" i="11" s="1"/>
  <c r="AI45" i="37" s="1"/>
  <c r="L133" i="11"/>
  <c r="AH27" i="37" s="1"/>
  <c r="R159" i="11"/>
  <c r="R106" i="11" s="1"/>
  <c r="R53" i="11" s="1"/>
  <c r="O128" i="11"/>
  <c r="O75" i="11" s="1"/>
  <c r="O22" i="11" s="1"/>
  <c r="AR22" i="37" s="1"/>
  <c r="J137" i="11"/>
  <c r="AT19" i="37"/>
  <c r="O158" i="11"/>
  <c r="AT52" i="37" s="1"/>
  <c r="J123" i="11"/>
  <c r="BK29" i="37"/>
  <c r="BC32" i="56"/>
  <c r="BK31" i="37"/>
  <c r="BC34" i="56"/>
  <c r="BK49" i="37"/>
  <c r="BC52" i="56"/>
  <c r="BH15" i="37"/>
  <c r="BB18" i="56"/>
  <c r="J120" i="11"/>
  <c r="N29" i="56"/>
  <c r="W37" i="56"/>
  <c r="Q32" i="56"/>
  <c r="O30" i="56"/>
  <c r="AL53" i="56"/>
  <c r="R38" i="56"/>
  <c r="AP50" i="56"/>
  <c r="AW12" i="56"/>
  <c r="AK11" i="56"/>
  <c r="AN17" i="56"/>
  <c r="AX53" i="56"/>
  <c r="AZ36" i="56"/>
  <c r="Z42" i="56"/>
  <c r="AZ17" i="56"/>
  <c r="I50" i="56"/>
  <c r="Z16" i="56"/>
  <c r="BA32" i="56"/>
  <c r="AF20" i="56"/>
  <c r="AU39" i="56"/>
  <c r="AP53" i="56"/>
  <c r="L149" i="11"/>
  <c r="AH43" i="37" s="1"/>
  <c r="R114" i="11"/>
  <c r="R61" i="11" s="1"/>
  <c r="R8" i="11" s="1"/>
  <c r="L130" i="11"/>
  <c r="L77" i="11" s="1"/>
  <c r="L24" i="11" s="1"/>
  <c r="R150" i="11"/>
  <c r="R97" i="11" s="1"/>
  <c r="BG44" i="37" s="1"/>
  <c r="P123" i="11"/>
  <c r="AP20" i="56" s="1"/>
  <c r="Q129" i="11"/>
  <c r="Q76" i="11" s="1"/>
  <c r="BC23" i="37" s="1"/>
  <c r="P155" i="11"/>
  <c r="P102" i="11" s="1"/>
  <c r="AY49" i="37" s="1"/>
  <c r="O119" i="11"/>
  <c r="O66" i="11" s="1"/>
  <c r="O13" i="11" s="1"/>
  <c r="K136" i="11"/>
  <c r="AD30" i="37" s="1"/>
  <c r="Q159" i="11"/>
  <c r="BB53" i="37" s="1"/>
  <c r="K148" i="11"/>
  <c r="W45" i="56" s="1"/>
  <c r="J129" i="11"/>
  <c r="N142" i="11"/>
  <c r="AP36" i="37" s="1"/>
  <c r="P152" i="11"/>
  <c r="P99" i="11" s="1"/>
  <c r="P46" i="11" s="1"/>
  <c r="M143" i="11"/>
  <c r="M90" i="11" s="1"/>
  <c r="M37" i="11" s="1"/>
  <c r="AJ37" i="37" s="1"/>
  <c r="O129" i="11"/>
  <c r="O76" i="11" s="1"/>
  <c r="O23" i="11" s="1"/>
  <c r="BK39" i="37"/>
  <c r="BC42" i="56"/>
  <c r="BH43" i="37"/>
  <c r="BB46" i="56"/>
  <c r="BK26" i="37"/>
  <c r="BC29" i="56"/>
  <c r="T45" i="56"/>
  <c r="Z11" i="56"/>
  <c r="Q11" i="56"/>
  <c r="AS27" i="56"/>
  <c r="AL12" i="56"/>
  <c r="AR43" i="56"/>
  <c r="AQ40" i="56"/>
  <c r="AP12" i="56"/>
  <c r="N32" i="56"/>
  <c r="AL58" i="56"/>
  <c r="AL22" i="56"/>
  <c r="AC13" i="56"/>
  <c r="AJ11" i="56"/>
  <c r="AP33" i="56"/>
  <c r="AZ53" i="56"/>
  <c r="AY36" i="56"/>
  <c r="AB42" i="56"/>
  <c r="AX17" i="56"/>
  <c r="AB44" i="56"/>
  <c r="BA49" i="56"/>
  <c r="AC49" i="56"/>
  <c r="AS53" i="56"/>
  <c r="P180" i="11"/>
  <c r="O170" i="11"/>
  <c r="R117" i="11"/>
  <c r="R64" i="11" s="1"/>
  <c r="I137" i="11"/>
  <c r="R116" i="11"/>
  <c r="R63" i="11" s="1"/>
  <c r="C169" i="11"/>
  <c r="K142" i="11"/>
  <c r="AD36" i="37" s="1"/>
  <c r="C195" i="11"/>
  <c r="K118" i="11"/>
  <c r="AD12" i="37" s="1"/>
  <c r="I103" i="11"/>
  <c r="Q50" i="37" s="1"/>
  <c r="I136" i="11"/>
  <c r="I151" i="11"/>
  <c r="I148" i="11"/>
  <c r="I146" i="11"/>
  <c r="C167" i="11"/>
  <c r="I140" i="11"/>
  <c r="C193" i="11"/>
  <c r="R124" i="11"/>
  <c r="R71" i="11" s="1"/>
  <c r="R125" i="11"/>
  <c r="BF19" i="37" s="1"/>
  <c r="I123" i="11"/>
  <c r="R143" i="11"/>
  <c r="R90" i="11" s="1"/>
  <c r="R37" i="11" s="1"/>
  <c r="I149" i="11"/>
  <c r="I120" i="11"/>
  <c r="I134" i="11"/>
  <c r="I157" i="11"/>
  <c r="K119" i="11"/>
  <c r="K66" i="11" s="1"/>
  <c r="I62" i="11"/>
  <c r="I106" i="11"/>
  <c r="Q53" i="37" s="1"/>
  <c r="K152" i="11"/>
  <c r="AD46" i="37" s="1"/>
  <c r="I113" i="11"/>
  <c r="I13" i="11"/>
  <c r="N13" i="37" s="1"/>
  <c r="I68" i="11"/>
  <c r="Q15" i="37" s="1"/>
  <c r="C168" i="11"/>
  <c r="S11" i="11"/>
  <c r="S25" i="11"/>
  <c r="S22" i="11"/>
  <c r="S51" i="11"/>
  <c r="U59" i="11"/>
  <c r="U109" i="11" s="1"/>
  <c r="BP6" i="37"/>
  <c r="N188" i="11"/>
  <c r="O191" i="11"/>
  <c r="P204" i="11"/>
  <c r="P191" i="11"/>
  <c r="O213" i="11"/>
  <c r="N170" i="11"/>
  <c r="N166" i="11"/>
  <c r="N198" i="11"/>
  <c r="N181" i="11"/>
  <c r="I179" i="11"/>
  <c r="Q194" i="11"/>
  <c r="N208" i="11"/>
  <c r="M198" i="11"/>
  <c r="L173" i="11"/>
  <c r="Q178" i="11"/>
  <c r="M181" i="11"/>
  <c r="L171" i="11"/>
  <c r="N180" i="11"/>
  <c r="K177" i="11"/>
  <c r="N197" i="11"/>
  <c r="M184" i="11"/>
  <c r="N200" i="11"/>
  <c r="M187" i="11"/>
  <c r="M183" i="11"/>
  <c r="N183" i="11"/>
  <c r="N184" i="11"/>
  <c r="N201" i="11"/>
  <c r="N187" i="11"/>
  <c r="M200" i="11"/>
  <c r="M209" i="11"/>
  <c r="I198" i="11"/>
  <c r="N186" i="11"/>
  <c r="N182" i="11"/>
  <c r="J198" i="11"/>
  <c r="M182" i="11"/>
  <c r="M186" i="11"/>
  <c r="M177" i="11"/>
  <c r="M197" i="11"/>
  <c r="N203" i="11"/>
  <c r="J180" i="11"/>
  <c r="M207" i="11"/>
  <c r="I211" i="11"/>
  <c r="M170" i="11"/>
  <c r="N207" i="11"/>
  <c r="Q174" i="11"/>
  <c r="N205" i="11"/>
  <c r="I182" i="11"/>
  <c r="M185" i="11"/>
  <c r="M179" i="11"/>
  <c r="I180" i="11"/>
  <c r="N209" i="11"/>
  <c r="N172" i="11"/>
  <c r="Q200" i="11"/>
  <c r="F100" i="11"/>
  <c r="L47" i="37"/>
  <c r="K204" i="11"/>
  <c r="K175" i="11"/>
  <c r="O194" i="11"/>
  <c r="AZ59" i="33"/>
  <c r="BA59" i="33"/>
  <c r="AX59" i="33"/>
  <c r="BF56" i="37" s="1"/>
  <c r="O177" i="11"/>
  <c r="K212" i="11"/>
  <c r="N10" i="37"/>
  <c r="BD52" i="37"/>
  <c r="BD9" i="37"/>
  <c r="BD33" i="37"/>
  <c r="BD38" i="37"/>
  <c r="BD16" i="37"/>
  <c r="BD14" i="37"/>
  <c r="BD55" i="37"/>
  <c r="AV37" i="37"/>
  <c r="AV30" i="37"/>
  <c r="AV15" i="37"/>
  <c r="AV47" i="37"/>
  <c r="AR9" i="37"/>
  <c r="AV50" i="37"/>
  <c r="AJ32" i="37"/>
  <c r="AN15" i="37"/>
  <c r="AF39" i="37"/>
  <c r="AF29" i="37"/>
  <c r="AF38" i="37"/>
  <c r="AF41" i="37"/>
  <c r="AF17" i="37"/>
  <c r="AB48" i="37"/>
  <c r="K199" i="11"/>
  <c r="AY59" i="33"/>
  <c r="R181" i="11"/>
  <c r="AT59" i="33"/>
  <c r="BB56" i="37" s="1"/>
  <c r="AW59" i="33"/>
  <c r="AV59" i="33"/>
  <c r="AU59" i="33"/>
  <c r="P179" i="11"/>
  <c r="K185" i="11"/>
  <c r="L210" i="11"/>
  <c r="Q203" i="11"/>
  <c r="K174" i="11"/>
  <c r="Q213" i="11"/>
  <c r="K208" i="11"/>
  <c r="K196" i="11"/>
  <c r="Q204" i="11"/>
  <c r="L181" i="11"/>
  <c r="K180" i="11"/>
  <c r="O208" i="11"/>
  <c r="O190" i="11"/>
  <c r="O201" i="11"/>
  <c r="K187" i="11"/>
  <c r="Q176" i="11"/>
  <c r="K183" i="11"/>
  <c r="K213" i="11"/>
  <c r="P186" i="11"/>
  <c r="O186" i="11"/>
  <c r="O192" i="11"/>
  <c r="U162" i="11"/>
  <c r="K202" i="11"/>
  <c r="Q207" i="11"/>
  <c r="L170" i="11"/>
  <c r="Q198" i="11"/>
  <c r="L184" i="11"/>
  <c r="Q184" i="11"/>
  <c r="Q206" i="11"/>
  <c r="Q196" i="11"/>
  <c r="K203" i="11"/>
  <c r="Q208" i="11"/>
  <c r="K192" i="11"/>
  <c r="Q187" i="11"/>
  <c r="O175" i="11"/>
  <c r="Q185" i="11"/>
  <c r="I24" i="11"/>
  <c r="N37" i="37"/>
  <c r="I97" i="11"/>
  <c r="Q44" i="37" s="1"/>
  <c r="K156" i="11"/>
  <c r="V53" i="56" s="1"/>
  <c r="I19" i="11"/>
  <c r="K138" i="11"/>
  <c r="V35" i="56" s="1"/>
  <c r="N11" i="37"/>
  <c r="R165" i="11"/>
  <c r="K87" i="11"/>
  <c r="AD34" i="37"/>
  <c r="I18" i="11"/>
  <c r="N36" i="37"/>
  <c r="I80" i="11"/>
  <c r="Q27" i="37" s="1"/>
  <c r="N46" i="37"/>
  <c r="N32" i="37"/>
  <c r="I22" i="11"/>
  <c r="N33" i="37"/>
  <c r="I29" i="11"/>
  <c r="M166" i="11"/>
  <c r="I49" i="11"/>
  <c r="I88" i="11"/>
  <c r="Q35" i="37" s="1"/>
  <c r="I38" i="11"/>
  <c r="I55" i="11"/>
  <c r="I69" i="11"/>
  <c r="Q16" i="37" s="1"/>
  <c r="I41" i="11"/>
  <c r="I79" i="11"/>
  <c r="Q26" i="37" s="1"/>
  <c r="N54" i="37"/>
  <c r="I101" i="11"/>
  <c r="Q48" i="37" s="1"/>
  <c r="Q165" i="11"/>
  <c r="J51" i="11" l="1"/>
  <c r="R51" i="37" s="1"/>
  <c r="AM55" i="37"/>
  <c r="I8" i="11"/>
  <c r="J47" i="11"/>
  <c r="R47" i="37" s="1"/>
  <c r="J7" i="11"/>
  <c r="R7" i="37" s="1"/>
  <c r="J105" i="11"/>
  <c r="U52" i="37" s="1"/>
  <c r="T52" i="37"/>
  <c r="J53" i="11"/>
  <c r="R53" i="37" s="1"/>
  <c r="U53" i="37"/>
  <c r="J30" i="11"/>
  <c r="R30" i="37" s="1"/>
  <c r="U30" i="37"/>
  <c r="N31" i="56"/>
  <c r="P28" i="37"/>
  <c r="N48" i="56"/>
  <c r="P45" i="37"/>
  <c r="J48" i="11"/>
  <c r="R48" i="37" s="1"/>
  <c r="U48" i="37"/>
  <c r="J35" i="11"/>
  <c r="R35" i="37" s="1"/>
  <c r="U35" i="37"/>
  <c r="J42" i="11"/>
  <c r="R42" i="37" s="1"/>
  <c r="U42" i="37"/>
  <c r="N17" i="56"/>
  <c r="P14" i="37"/>
  <c r="I83" i="11"/>
  <c r="Q30" i="37" s="1"/>
  <c r="P30" i="37"/>
  <c r="J70" i="11"/>
  <c r="T17" i="37"/>
  <c r="I96" i="11"/>
  <c r="Q43" i="37" s="1"/>
  <c r="P43" i="37"/>
  <c r="J93" i="11"/>
  <c r="T40" i="37"/>
  <c r="I93" i="11"/>
  <c r="Q40" i="37" s="1"/>
  <c r="P40" i="37"/>
  <c r="O45" i="56"/>
  <c r="P42" i="37"/>
  <c r="J73" i="11"/>
  <c r="U20" i="37" s="1"/>
  <c r="T20" i="37"/>
  <c r="P20" i="56"/>
  <c r="P17" i="37"/>
  <c r="J45" i="11"/>
  <c r="R45" i="37" s="1"/>
  <c r="U45" i="37"/>
  <c r="P54" i="56"/>
  <c r="P51" i="37"/>
  <c r="J67" i="11"/>
  <c r="U14" i="37" s="1"/>
  <c r="T14" i="37"/>
  <c r="J87" i="11"/>
  <c r="T34" i="37"/>
  <c r="J96" i="11"/>
  <c r="T43" i="37"/>
  <c r="P10" i="56"/>
  <c r="P7" i="37"/>
  <c r="N37" i="56"/>
  <c r="P34" i="37"/>
  <c r="I84" i="11"/>
  <c r="Q31" i="37" s="1"/>
  <c r="P31" i="37"/>
  <c r="J76" i="11"/>
  <c r="T23" i="37"/>
  <c r="I25" i="11"/>
  <c r="N25" i="37" s="1"/>
  <c r="Q25" i="37"/>
  <c r="J28" i="11"/>
  <c r="R28" i="37" s="1"/>
  <c r="U28" i="37"/>
  <c r="J84" i="11"/>
  <c r="U31" i="37" s="1"/>
  <c r="T31" i="37"/>
  <c r="I9" i="11"/>
  <c r="N9" i="37" s="1"/>
  <c r="Q9" i="37"/>
  <c r="AD29" i="37"/>
  <c r="O24" i="11"/>
  <c r="AR24" i="37" s="1"/>
  <c r="AY23" i="37"/>
  <c r="AQ19" i="37"/>
  <c r="AE17" i="37"/>
  <c r="P48" i="11"/>
  <c r="AV48" i="37" s="1"/>
  <c r="AH20" i="37"/>
  <c r="AY31" i="37"/>
  <c r="R101" i="11"/>
  <c r="AY25" i="37"/>
  <c r="BG46" i="37"/>
  <c r="AX31" i="37"/>
  <c r="BC32" i="37"/>
  <c r="AT17" i="37"/>
  <c r="AY39" i="37"/>
  <c r="BG45" i="37"/>
  <c r="AI8" i="37"/>
  <c r="AQ40" i="37"/>
  <c r="AI46" i="37"/>
  <c r="AU51" i="37"/>
  <c r="N17" i="11"/>
  <c r="AN17" i="37" s="1"/>
  <c r="K80" i="11"/>
  <c r="K27" i="11" s="1"/>
  <c r="AP18" i="37"/>
  <c r="I47" i="11"/>
  <c r="N47" i="37" s="1"/>
  <c r="AM9" i="37"/>
  <c r="AY9" i="37"/>
  <c r="R13" i="11"/>
  <c r="BD13" i="37" s="1"/>
  <c r="AY28" i="37"/>
  <c r="P65" i="11"/>
  <c r="P12" i="11" s="1"/>
  <c r="AV12" i="37" s="1"/>
  <c r="BC36" i="37"/>
  <c r="AT28" i="37"/>
  <c r="AI49" i="37"/>
  <c r="O81" i="11"/>
  <c r="O28" i="11" s="1"/>
  <c r="AT21" i="37"/>
  <c r="N45" i="11"/>
  <c r="AN45" i="37" s="1"/>
  <c r="O74" i="11"/>
  <c r="AU21" i="37" s="1"/>
  <c r="AD52" i="37"/>
  <c r="AH24" i="37"/>
  <c r="BC43" i="37"/>
  <c r="R20" i="11"/>
  <c r="BD20" i="37" s="1"/>
  <c r="BG7" i="37"/>
  <c r="Q52" i="11"/>
  <c r="AZ52" i="37" s="1"/>
  <c r="AY24" i="37"/>
  <c r="BB52" i="37"/>
  <c r="O14" i="11"/>
  <c r="AR14" i="37" s="1"/>
  <c r="BB43" i="37"/>
  <c r="Q55" i="11"/>
  <c r="AZ55" i="37" s="1"/>
  <c r="K41" i="11"/>
  <c r="AB41" i="37" s="1"/>
  <c r="R34" i="11"/>
  <c r="BD34" i="37" s="1"/>
  <c r="AD27" i="37"/>
  <c r="N34" i="11"/>
  <c r="AN34" i="37" s="1"/>
  <c r="AI20" i="37"/>
  <c r="BF45" i="37"/>
  <c r="R94" i="11"/>
  <c r="R41" i="11" s="1"/>
  <c r="BD41" i="37" s="1"/>
  <c r="N79" i="11"/>
  <c r="AQ26" i="37" s="1"/>
  <c r="AU38" i="37"/>
  <c r="R107" i="11"/>
  <c r="R54" i="11" s="1"/>
  <c r="AU33" i="56"/>
  <c r="AH15" i="37"/>
  <c r="P35" i="11"/>
  <c r="AV35" i="37" s="1"/>
  <c r="AL15" i="37"/>
  <c r="L15" i="11"/>
  <c r="AF15" i="37" s="1"/>
  <c r="BF54" i="37"/>
  <c r="R88" i="11"/>
  <c r="BG35" i="37" s="1"/>
  <c r="BC34" i="37"/>
  <c r="BG53" i="37"/>
  <c r="Q63" i="11"/>
  <c r="BC10" i="37" s="1"/>
  <c r="Q64" i="11"/>
  <c r="BC11" i="37" s="1"/>
  <c r="BC29" i="37"/>
  <c r="Q9" i="11"/>
  <c r="AZ9" i="37" s="1"/>
  <c r="BG8" i="37"/>
  <c r="BF28" i="37"/>
  <c r="BG50" i="37"/>
  <c r="BG39" i="37"/>
  <c r="BG29" i="37"/>
  <c r="R65" i="11"/>
  <c r="R12" i="11" s="1"/>
  <c r="BD12" i="37" s="1"/>
  <c r="AT38" i="37"/>
  <c r="AY26" i="37"/>
  <c r="AX28" i="37"/>
  <c r="P51" i="11"/>
  <c r="AV51" i="37" s="1"/>
  <c r="AX39" i="37"/>
  <c r="AQ15" i="56"/>
  <c r="AL51" i="37"/>
  <c r="AQ33" i="37"/>
  <c r="L19" i="11"/>
  <c r="AF19" i="37" s="1"/>
  <c r="L96" i="11"/>
  <c r="L43" i="11" s="1"/>
  <c r="K63" i="11"/>
  <c r="AE10" i="37" s="1"/>
  <c r="AI24" i="37"/>
  <c r="AI52" i="37"/>
  <c r="L55" i="11"/>
  <c r="AF55" i="37" s="1"/>
  <c r="L33" i="11"/>
  <c r="AF33" i="37" s="1"/>
  <c r="AH33" i="37"/>
  <c r="L48" i="11"/>
  <c r="AF48" i="37" s="1"/>
  <c r="AI34" i="37"/>
  <c r="AE29" i="37"/>
  <c r="K88" i="11"/>
  <c r="K35" i="11" s="1"/>
  <c r="AT36" i="37"/>
  <c r="AY18" i="37"/>
  <c r="N9" i="11"/>
  <c r="AN9" i="37" s="1"/>
  <c r="BB40" i="37"/>
  <c r="AI37" i="37"/>
  <c r="N10" i="11"/>
  <c r="AN10" i="37" s="1"/>
  <c r="O89" i="11"/>
  <c r="O36" i="11" s="1"/>
  <c r="AI54" i="37"/>
  <c r="O68" i="11"/>
  <c r="AU15" i="37" s="1"/>
  <c r="AX40" i="56"/>
  <c r="AP10" i="37"/>
  <c r="AH23" i="37"/>
  <c r="BB21" i="37"/>
  <c r="P14" i="11"/>
  <c r="AV14" i="37" s="1"/>
  <c r="BC40" i="37"/>
  <c r="AX18" i="37"/>
  <c r="AT25" i="37"/>
  <c r="AC30" i="56"/>
  <c r="AM13" i="56"/>
  <c r="Q74" i="11"/>
  <c r="BC21" i="37" s="1"/>
  <c r="Q7" i="11"/>
  <c r="AZ7" i="37" s="1"/>
  <c r="AX16" i="37"/>
  <c r="AM25" i="56"/>
  <c r="O37" i="56"/>
  <c r="L9" i="11"/>
  <c r="AF9" i="37" s="1"/>
  <c r="BC27" i="37"/>
  <c r="M19" i="11"/>
  <c r="AJ19" i="37" s="1"/>
  <c r="Q18" i="11"/>
  <c r="AZ18" i="37" s="1"/>
  <c r="AD9" i="37"/>
  <c r="AX36" i="37"/>
  <c r="BG49" i="37"/>
  <c r="BC13" i="37"/>
  <c r="K38" i="11"/>
  <c r="AB38" i="37" s="1"/>
  <c r="C108" i="11"/>
  <c r="AL45" i="37"/>
  <c r="L88" i="11"/>
  <c r="AI35" i="37" s="1"/>
  <c r="AT29" i="37"/>
  <c r="AT23" i="56"/>
  <c r="M68" i="11"/>
  <c r="M15" i="11" s="1"/>
  <c r="BB24" i="37"/>
  <c r="AE20" i="37"/>
  <c r="AH35" i="37"/>
  <c r="AU29" i="37"/>
  <c r="AI26" i="37"/>
  <c r="Q77" i="11"/>
  <c r="Q24" i="11" s="1"/>
  <c r="AQ55" i="37"/>
  <c r="AE31" i="37"/>
  <c r="BF8" i="37"/>
  <c r="P36" i="11"/>
  <c r="AV36" i="37" s="1"/>
  <c r="AI23" i="37"/>
  <c r="AP51" i="37"/>
  <c r="BC46" i="37"/>
  <c r="O87" i="11"/>
  <c r="AU34" i="37" s="1"/>
  <c r="AI13" i="37"/>
  <c r="R23" i="11"/>
  <c r="BD23" i="37" s="1"/>
  <c r="AU22" i="37"/>
  <c r="L95" i="11"/>
  <c r="AI42" i="37" s="1"/>
  <c r="T37" i="56"/>
  <c r="BB18" i="37"/>
  <c r="BG47" i="37"/>
  <c r="AU8" i="37"/>
  <c r="N104" i="11"/>
  <c r="N51" i="11" s="1"/>
  <c r="AD31" i="37"/>
  <c r="BF49" i="37"/>
  <c r="R96" i="11"/>
  <c r="BG43" i="37" s="1"/>
  <c r="AV30" i="56"/>
  <c r="U37" i="56"/>
  <c r="BF51" i="37"/>
  <c r="AD7" i="37"/>
  <c r="BC8" i="37"/>
  <c r="K95" i="11"/>
  <c r="AE42" i="37" s="1"/>
  <c r="R70" i="11"/>
  <c r="R17" i="11" s="1"/>
  <c r="BB20" i="37"/>
  <c r="AH31" i="37"/>
  <c r="AT15" i="37"/>
  <c r="BB8" i="37"/>
  <c r="Q12" i="11"/>
  <c r="AZ12" i="37" s="1"/>
  <c r="AD23" i="37"/>
  <c r="AK34" i="56"/>
  <c r="N84" i="11"/>
  <c r="AQ31" i="37" s="1"/>
  <c r="AD8" i="37"/>
  <c r="AX26" i="37"/>
  <c r="BF42" i="37"/>
  <c r="O101" i="11"/>
  <c r="O48" i="11" s="1"/>
  <c r="AX42" i="37"/>
  <c r="K8" i="11"/>
  <c r="AB8" i="37" s="1"/>
  <c r="AP37" i="37"/>
  <c r="M98" i="11"/>
  <c r="AM45" i="37" s="1"/>
  <c r="R51" i="11"/>
  <c r="BD51" i="37" s="1"/>
  <c r="AY34" i="37"/>
  <c r="AT8" i="37"/>
  <c r="P86" i="11"/>
  <c r="P33" i="11" s="1"/>
  <c r="N71" i="11"/>
  <c r="N18" i="11" s="1"/>
  <c r="N90" i="11"/>
  <c r="AQ37" i="37" s="1"/>
  <c r="AR21" i="56"/>
  <c r="AU46" i="56"/>
  <c r="AA23" i="56"/>
  <c r="Q20" i="11"/>
  <c r="AZ20" i="37" s="1"/>
  <c r="K7" i="11"/>
  <c r="AB7" i="37" s="1"/>
  <c r="AE23" i="37"/>
  <c r="BB33" i="37"/>
  <c r="Q67" i="11"/>
  <c r="Q14" i="11" s="1"/>
  <c r="R42" i="11"/>
  <c r="BD42" i="37" s="1"/>
  <c r="P60" i="11"/>
  <c r="P7" i="11" s="1"/>
  <c r="AV7" i="37" s="1"/>
  <c r="AQ39" i="56"/>
  <c r="AQ21" i="56"/>
  <c r="Z23" i="56"/>
  <c r="Z18" i="56"/>
  <c r="AD42" i="37"/>
  <c r="AT48" i="37"/>
  <c r="L97" i="11"/>
  <c r="AI44" i="37" s="1"/>
  <c r="P95" i="11"/>
  <c r="AY42" i="37" s="1"/>
  <c r="M87" i="11"/>
  <c r="M34" i="11" s="1"/>
  <c r="AJ34" i="37" s="1"/>
  <c r="L81" i="11"/>
  <c r="L28" i="11" s="1"/>
  <c r="R83" i="11"/>
  <c r="R30" i="11" s="1"/>
  <c r="BD30" i="37" s="1"/>
  <c r="V12" i="56"/>
  <c r="R37" i="56"/>
  <c r="L84" i="11"/>
  <c r="L31" i="11" s="1"/>
  <c r="S37" i="56"/>
  <c r="AM36" i="37"/>
  <c r="AT34" i="37"/>
  <c r="BG40" i="37"/>
  <c r="AM17" i="37"/>
  <c r="M10" i="11"/>
  <c r="AJ10" i="37" s="1"/>
  <c r="Q23" i="11"/>
  <c r="AZ23" i="37" s="1"/>
  <c r="AX13" i="37"/>
  <c r="BF40" i="37"/>
  <c r="AP26" i="37"/>
  <c r="AP39" i="56"/>
  <c r="AU19" i="56"/>
  <c r="AB18" i="56"/>
  <c r="AT23" i="37"/>
  <c r="AR29" i="56"/>
  <c r="BF26" i="37"/>
  <c r="AH40" i="37"/>
  <c r="P66" i="11"/>
  <c r="AY13" i="37" s="1"/>
  <c r="R79" i="11"/>
  <c r="BG26" i="37" s="1"/>
  <c r="BF39" i="37"/>
  <c r="O79" i="11"/>
  <c r="O26" i="11" s="1"/>
  <c r="AR26" i="37" s="1"/>
  <c r="BF12" i="37"/>
  <c r="X45" i="56"/>
  <c r="AB46" i="56"/>
  <c r="BA54" i="56"/>
  <c r="AG34" i="56"/>
  <c r="AM20" i="56"/>
  <c r="AJ13" i="56"/>
  <c r="AX25" i="37"/>
  <c r="X12" i="56"/>
  <c r="AR10" i="56"/>
  <c r="AH26" i="37"/>
  <c r="L106" i="11"/>
  <c r="L53" i="11" s="1"/>
  <c r="AF53" i="37" s="1"/>
  <c r="AH18" i="37"/>
  <c r="AL40" i="37"/>
  <c r="AD35" i="37"/>
  <c r="P69" i="11"/>
  <c r="P16" i="11" s="1"/>
  <c r="BB11" i="37"/>
  <c r="M93" i="11"/>
  <c r="AM40" i="37" s="1"/>
  <c r="AH54" i="37"/>
  <c r="BB12" i="37"/>
  <c r="AB47" i="56"/>
  <c r="R81" i="11"/>
  <c r="BG28" i="37" s="1"/>
  <c r="AH44" i="37"/>
  <c r="AL10" i="37"/>
  <c r="AU21" i="56"/>
  <c r="AO50" i="56"/>
  <c r="AA29" i="56"/>
  <c r="AE43" i="56"/>
  <c r="BC42" i="37"/>
  <c r="L40" i="11"/>
  <c r="AF40" i="37" s="1"/>
  <c r="AH16" i="37"/>
  <c r="V55" i="56"/>
  <c r="W55" i="56"/>
  <c r="BF21" i="37"/>
  <c r="AX35" i="37"/>
  <c r="R74" i="11"/>
  <c r="BG21" i="37" s="1"/>
  <c r="AS57" i="56"/>
  <c r="Y55" i="56"/>
  <c r="AP11" i="56"/>
  <c r="AX44" i="37"/>
  <c r="AN26" i="56"/>
  <c r="AC43" i="56"/>
  <c r="AM18" i="56"/>
  <c r="AP42" i="56"/>
  <c r="K105" i="11"/>
  <c r="AE52" i="37" s="1"/>
  <c r="P29" i="11"/>
  <c r="AV29" i="37" s="1"/>
  <c r="R46" i="56"/>
  <c r="O70" i="11"/>
  <c r="O17" i="11" s="1"/>
  <c r="O92" i="11"/>
  <c r="O39" i="11" s="1"/>
  <c r="K62" i="11"/>
  <c r="C62" i="11" s="1"/>
  <c r="R15" i="11"/>
  <c r="BD15" i="37" s="1"/>
  <c r="AH49" i="37"/>
  <c r="BF15" i="37"/>
  <c r="BF25" i="37"/>
  <c r="R25" i="11"/>
  <c r="BD25" i="37" s="1"/>
  <c r="AX38" i="56"/>
  <c r="AC23" i="56"/>
  <c r="AP34" i="56"/>
  <c r="M61" i="11"/>
  <c r="M8" i="11" s="1"/>
  <c r="K47" i="11"/>
  <c r="AB47" i="37" s="1"/>
  <c r="C115" i="11"/>
  <c r="AL28" i="56"/>
  <c r="AZ45" i="56"/>
  <c r="AS21" i="56"/>
  <c r="AY38" i="56"/>
  <c r="AA36" i="56"/>
  <c r="AM11" i="56"/>
  <c r="AB23" i="56"/>
  <c r="X34" i="56"/>
  <c r="AL32" i="56"/>
  <c r="AI16" i="37"/>
  <c r="AU23" i="37"/>
  <c r="BB42" i="37"/>
  <c r="AT22" i="37"/>
  <c r="AL31" i="37"/>
  <c r="AY45" i="56"/>
  <c r="AH21" i="56"/>
  <c r="P61" i="11"/>
  <c r="AY8" i="37" s="1"/>
  <c r="P44" i="11"/>
  <c r="AV44" i="37" s="1"/>
  <c r="AH45" i="37"/>
  <c r="M31" i="11"/>
  <c r="AJ31" i="37" s="1"/>
  <c r="R26" i="56"/>
  <c r="T34" i="56"/>
  <c r="AX45" i="56"/>
  <c r="AS47" i="56"/>
  <c r="AK21" i="56"/>
  <c r="BA31" i="56"/>
  <c r="AO37" i="56"/>
  <c r="AZ43" i="56"/>
  <c r="Y10" i="56"/>
  <c r="BB16" i="37"/>
  <c r="AD47" i="37"/>
  <c r="R77" i="11"/>
  <c r="BG24" i="37" s="1"/>
  <c r="O97" i="11"/>
  <c r="O44" i="11" s="1"/>
  <c r="Q83" i="11"/>
  <c r="BC30" i="37" s="1"/>
  <c r="L45" i="11"/>
  <c r="AF45" i="37" s="1"/>
  <c r="AD20" i="37"/>
  <c r="O100" i="11"/>
  <c r="O47" i="11" s="1"/>
  <c r="AR47" i="37" s="1"/>
  <c r="P107" i="11"/>
  <c r="P54" i="11" s="1"/>
  <c r="AV54" i="37" s="1"/>
  <c r="O63" i="11"/>
  <c r="AU10" i="37" s="1"/>
  <c r="AR47" i="56"/>
  <c r="Y13" i="56"/>
  <c r="AY15" i="56"/>
  <c r="I67" i="11"/>
  <c r="Q14" i="37" s="1"/>
  <c r="P49" i="11"/>
  <c r="AV49" i="37" s="1"/>
  <c r="BB7" i="37"/>
  <c r="BA40" i="56"/>
  <c r="Z30" i="56"/>
  <c r="AU30" i="56"/>
  <c r="AM28" i="56"/>
  <c r="AW19" i="56"/>
  <c r="AU10" i="56"/>
  <c r="AC18" i="56"/>
  <c r="W10" i="56"/>
  <c r="AR45" i="56"/>
  <c r="AX42" i="56"/>
  <c r="Q69" i="11"/>
  <c r="Q16" i="11" s="1"/>
  <c r="AX46" i="37"/>
  <c r="AB48" i="56"/>
  <c r="R43" i="56"/>
  <c r="AL37" i="56"/>
  <c r="AN50" i="56"/>
  <c r="V10" i="56"/>
  <c r="AQ19" i="56"/>
  <c r="AI13" i="56"/>
  <c r="AX27" i="56"/>
  <c r="AM37" i="56"/>
  <c r="AK40" i="56"/>
  <c r="AM50" i="56"/>
  <c r="AX49" i="37"/>
  <c r="L80" i="11"/>
  <c r="AI27" i="37" s="1"/>
  <c r="O37" i="11"/>
  <c r="AR37" i="37" s="1"/>
  <c r="O46" i="11"/>
  <c r="AR46" i="37" s="1"/>
  <c r="AQ49" i="56"/>
  <c r="AY47" i="56"/>
  <c r="BA45" i="56"/>
  <c r="Z43" i="56"/>
  <c r="AZ27" i="56"/>
  <c r="AI40" i="56"/>
  <c r="AL50" i="56"/>
  <c r="AL24" i="56"/>
  <c r="AH32" i="37"/>
  <c r="AT46" i="37"/>
  <c r="AP49" i="56"/>
  <c r="AO16" i="56"/>
  <c r="AL31" i="56"/>
  <c r="AT12" i="37"/>
  <c r="L85" i="11"/>
  <c r="L32" i="11" s="1"/>
  <c r="AH50" i="37"/>
  <c r="L103" i="11"/>
  <c r="L50" i="11" s="1"/>
  <c r="Q50" i="11"/>
  <c r="AZ50" i="37" s="1"/>
  <c r="AT37" i="37"/>
  <c r="AS49" i="56"/>
  <c r="AN16" i="56"/>
  <c r="AJ34" i="56"/>
  <c r="Z29" i="56"/>
  <c r="AB43" i="56"/>
  <c r="AX24" i="56"/>
  <c r="AN41" i="56"/>
  <c r="Z31" i="56"/>
  <c r="AV55" i="56"/>
  <c r="BA15" i="56"/>
  <c r="X30" i="56"/>
  <c r="W32" i="56"/>
  <c r="AM31" i="56"/>
  <c r="AU25" i="37"/>
  <c r="AU13" i="37"/>
  <c r="O12" i="11"/>
  <c r="AR12" i="37" s="1"/>
  <c r="AY46" i="37"/>
  <c r="BF23" i="37"/>
  <c r="AI18" i="37"/>
  <c r="C114" i="11"/>
  <c r="AL36" i="37"/>
  <c r="AR49" i="56"/>
  <c r="AM16" i="56"/>
  <c r="Z24" i="56"/>
  <c r="AI34" i="56"/>
  <c r="Y12" i="56"/>
  <c r="AB29" i="56"/>
  <c r="AI21" i="56"/>
  <c r="AA43" i="56"/>
  <c r="AE34" i="56"/>
  <c r="BA24" i="56"/>
  <c r="AM41" i="56"/>
  <c r="AC31" i="56"/>
  <c r="AT55" i="56"/>
  <c r="AZ15" i="56"/>
  <c r="W11" i="56"/>
  <c r="AN31" i="56"/>
  <c r="Z38" i="56"/>
  <c r="Y11" i="56"/>
  <c r="AO39" i="56"/>
  <c r="AP20" i="37"/>
  <c r="Q106" i="11"/>
  <c r="Q53" i="11" s="1"/>
  <c r="AZ53" i="37" s="1"/>
  <c r="BB27" i="37"/>
  <c r="AY40" i="56"/>
  <c r="AH23" i="56"/>
  <c r="M104" i="11"/>
  <c r="AM51" i="37" s="1"/>
  <c r="BF47" i="37"/>
  <c r="BB50" i="37"/>
  <c r="AT13" i="37"/>
  <c r="N73" i="11"/>
  <c r="N20" i="11" s="1"/>
  <c r="T26" i="56"/>
  <c r="AZ40" i="56"/>
  <c r="AZ50" i="56"/>
  <c r="AB36" i="56"/>
  <c r="Q37" i="56"/>
  <c r="AJ23" i="56"/>
  <c r="AV53" i="56"/>
  <c r="AC35" i="56"/>
  <c r="AG43" i="56"/>
  <c r="AX18" i="56"/>
  <c r="Y26" i="56"/>
  <c r="R44" i="11"/>
  <c r="BD44" i="37" s="1"/>
  <c r="AZ47" i="56"/>
  <c r="AA24" i="56"/>
  <c r="P43" i="56"/>
  <c r="AP57" i="56"/>
  <c r="AA53" i="56"/>
  <c r="AL18" i="56"/>
  <c r="BA18" i="56"/>
  <c r="AK13" i="56"/>
  <c r="X26" i="56"/>
  <c r="AT17" i="56"/>
  <c r="AX29" i="37"/>
  <c r="R80" i="11"/>
  <c r="BG27" i="37" s="1"/>
  <c r="AL37" i="37"/>
  <c r="Y45" i="56"/>
  <c r="AL25" i="56"/>
  <c r="AA48" i="56"/>
  <c r="AL13" i="56"/>
  <c r="AN28" i="56"/>
  <c r="AC29" i="56"/>
  <c r="AV33" i="56"/>
  <c r="AO51" i="56"/>
  <c r="AX51" i="56"/>
  <c r="AO11" i="56"/>
  <c r="AP10" i="56"/>
  <c r="AA18" i="56"/>
  <c r="AM49" i="56"/>
  <c r="Y38" i="56"/>
  <c r="BF53" i="37"/>
  <c r="O105" i="11"/>
  <c r="AU52" i="37" s="1"/>
  <c r="AS52" i="56"/>
  <c r="BA11" i="56"/>
  <c r="AM51" i="56"/>
  <c r="BA51" i="56"/>
  <c r="AN11" i="56"/>
  <c r="AC52" i="56"/>
  <c r="AU24" i="56"/>
  <c r="AL49" i="56"/>
  <c r="AF48" i="56"/>
  <c r="W38" i="56"/>
  <c r="T55" i="56"/>
  <c r="AM39" i="56"/>
  <c r="AL8" i="37"/>
  <c r="L74" i="11"/>
  <c r="AI21" i="37" s="1"/>
  <c r="L10" i="11"/>
  <c r="AF10" i="37" s="1"/>
  <c r="Q91" i="11"/>
  <c r="BC38" i="37" s="1"/>
  <c r="AM26" i="56"/>
  <c r="AW56" i="56"/>
  <c r="AQ52" i="56"/>
  <c r="AX11" i="56"/>
  <c r="AX56" i="56"/>
  <c r="AS16" i="56"/>
  <c r="AC21" i="56"/>
  <c r="AE39" i="56"/>
  <c r="AP31" i="56"/>
  <c r="BA38" i="56"/>
  <c r="Z57" i="56"/>
  <c r="AL51" i="56"/>
  <c r="AY51" i="56"/>
  <c r="AL11" i="56"/>
  <c r="Z45" i="56"/>
  <c r="AB52" i="56"/>
  <c r="AT24" i="56"/>
  <c r="AL20" i="56"/>
  <c r="AO49" i="56"/>
  <c r="AC19" i="56"/>
  <c r="AQ36" i="56"/>
  <c r="V38" i="56"/>
  <c r="U55" i="56"/>
  <c r="AO26" i="56"/>
  <c r="AJ39" i="56"/>
  <c r="AY56" i="56"/>
  <c r="AQ16" i="56"/>
  <c r="AV45" i="56"/>
  <c r="AA57" i="56"/>
  <c r="AO40" i="56"/>
  <c r="AT13" i="56"/>
  <c r="AZ51" i="56"/>
  <c r="AC45" i="56"/>
  <c r="AA52" i="56"/>
  <c r="AN20" i="56"/>
  <c r="AN49" i="56"/>
  <c r="AB19" i="56"/>
  <c r="AP36" i="56"/>
  <c r="R55" i="56"/>
  <c r="AK39" i="56"/>
  <c r="AU26" i="56"/>
  <c r="Z46" i="56"/>
  <c r="S17" i="56"/>
  <c r="AL55" i="56"/>
  <c r="BA56" i="56"/>
  <c r="AT45" i="56"/>
  <c r="AY26" i="56"/>
  <c r="BF44" i="37"/>
  <c r="AH39" i="56"/>
  <c r="AT26" i="56"/>
  <c r="AC46" i="56"/>
  <c r="R17" i="56"/>
  <c r="AN55" i="56"/>
  <c r="AZ56" i="56"/>
  <c r="AW36" i="56"/>
  <c r="AW27" i="56"/>
  <c r="P37" i="56"/>
  <c r="Y50" i="56"/>
  <c r="V34" i="56"/>
  <c r="AP38" i="56"/>
  <c r="W30" i="56"/>
  <c r="AX11" i="37"/>
  <c r="AG40" i="56"/>
  <c r="AT36" i="56"/>
  <c r="AF54" i="56"/>
  <c r="AS32" i="56"/>
  <c r="AU27" i="56"/>
  <c r="X50" i="56"/>
  <c r="S46" i="56"/>
  <c r="AO32" i="56"/>
  <c r="AZ48" i="56"/>
  <c r="AE40" i="56"/>
  <c r="AD54" i="56"/>
  <c r="AW41" i="56"/>
  <c r="AZ28" i="56"/>
  <c r="AR32" i="56"/>
  <c r="AT27" i="56"/>
  <c r="AJ40" i="56"/>
  <c r="W50" i="56"/>
  <c r="AM32" i="56"/>
  <c r="AD40" i="56"/>
  <c r="S26" i="56"/>
  <c r="BA47" i="56"/>
  <c r="R34" i="56"/>
  <c r="AB30" i="56"/>
  <c r="AE54" i="56"/>
  <c r="AT41" i="56"/>
  <c r="BA28" i="56"/>
  <c r="AS14" i="56"/>
  <c r="P46" i="56"/>
  <c r="AQ32" i="56"/>
  <c r="AX31" i="56"/>
  <c r="AX30" i="56"/>
  <c r="BA46" i="56"/>
  <c r="V50" i="56"/>
  <c r="AX20" i="56"/>
  <c r="AR11" i="56"/>
  <c r="AN32" i="56"/>
  <c r="AM42" i="56"/>
  <c r="N131" i="11"/>
  <c r="AH28" i="56" s="1"/>
  <c r="L120" i="11"/>
  <c r="L67" i="11" s="1"/>
  <c r="AI14" i="37" s="1"/>
  <c r="P31" i="56"/>
  <c r="Y49" i="56"/>
  <c r="AY13" i="56"/>
  <c r="V16" i="56"/>
  <c r="Q48" i="56"/>
  <c r="AR15" i="56"/>
  <c r="AJ54" i="56"/>
  <c r="BA48" i="56"/>
  <c r="AV15" i="56"/>
  <c r="AX17" i="37"/>
  <c r="Q155" i="11"/>
  <c r="AW52" i="56" s="1"/>
  <c r="L131" i="11"/>
  <c r="L78" i="11" s="1"/>
  <c r="L25" i="11" s="1"/>
  <c r="K83" i="11"/>
  <c r="AE30" i="37" s="1"/>
  <c r="N119" i="11"/>
  <c r="AJ16" i="56" s="1"/>
  <c r="M156" i="11"/>
  <c r="AF53" i="56" s="1"/>
  <c r="N130" i="11"/>
  <c r="AI27" i="56" s="1"/>
  <c r="M145" i="11"/>
  <c r="AL39" i="37" s="1"/>
  <c r="AM37" i="37"/>
  <c r="N135" i="11"/>
  <c r="AP29" i="37" s="1"/>
  <c r="N89" i="11"/>
  <c r="AI39" i="56"/>
  <c r="V45" i="56"/>
  <c r="AL16" i="56"/>
  <c r="AP52" i="56"/>
  <c r="AX47" i="56"/>
  <c r="AZ11" i="56"/>
  <c r="AO55" i="56"/>
  <c r="AN25" i="56"/>
  <c r="AA30" i="56"/>
  <c r="AP16" i="56"/>
  <c r="AB24" i="56"/>
  <c r="AY50" i="56"/>
  <c r="AU41" i="56"/>
  <c r="AZ26" i="56"/>
  <c r="Q31" i="56"/>
  <c r="AV19" i="56"/>
  <c r="AW21" i="56"/>
  <c r="O43" i="56"/>
  <c r="AT46" i="56"/>
  <c r="AZ54" i="56"/>
  <c r="AW13" i="56"/>
  <c r="AT10" i="56"/>
  <c r="BA22" i="56"/>
  <c r="AZ24" i="56"/>
  <c r="AB53" i="56"/>
  <c r="X49" i="56"/>
  <c r="W15" i="56"/>
  <c r="AQ10" i="56"/>
  <c r="X13" i="56"/>
  <c r="AN18" i="56"/>
  <c r="AZ20" i="56"/>
  <c r="Q34" i="56"/>
  <c r="AR38" i="56"/>
  <c r="BA13" i="56"/>
  <c r="AE48" i="56"/>
  <c r="Z35" i="56"/>
  <c r="AS45" i="56"/>
  <c r="AN24" i="56"/>
  <c r="P48" i="56"/>
  <c r="Q132" i="11"/>
  <c r="AV29" i="56" s="1"/>
  <c r="Q145" i="11"/>
  <c r="AT42" i="56" s="1"/>
  <c r="O133" i="11"/>
  <c r="AM30" i="56" s="1"/>
  <c r="N156" i="11"/>
  <c r="AH53" i="56" s="1"/>
  <c r="Q121" i="11"/>
  <c r="Q68" i="11" s="1"/>
  <c r="BC15" i="37" s="1"/>
  <c r="M124" i="11"/>
  <c r="M71" i="11" s="1"/>
  <c r="M18" i="11" s="1"/>
  <c r="M130" i="11"/>
  <c r="AD27" i="56" s="1"/>
  <c r="N145" i="11"/>
  <c r="AP39" i="37" s="1"/>
  <c r="AX50" i="56"/>
  <c r="AX26" i="56"/>
  <c r="AC47" i="56"/>
  <c r="AG39" i="56"/>
  <c r="AV21" i="56"/>
  <c r="N43" i="56"/>
  <c r="AV46" i="56"/>
  <c r="AV13" i="56"/>
  <c r="AE11" i="56"/>
  <c r="O17" i="56"/>
  <c r="AX22" i="56"/>
  <c r="AI29" i="56"/>
  <c r="W49" i="56"/>
  <c r="V15" i="56"/>
  <c r="N34" i="56"/>
  <c r="AU55" i="56"/>
  <c r="AS38" i="56"/>
  <c r="AU23" i="56"/>
  <c r="AZ13" i="56"/>
  <c r="AR19" i="56"/>
  <c r="AD48" i="56"/>
  <c r="AC38" i="56"/>
  <c r="AB35" i="56"/>
  <c r="AQ45" i="56"/>
  <c r="AM24" i="56"/>
  <c r="AY18" i="56"/>
  <c r="O48" i="56"/>
  <c r="V11" i="56"/>
  <c r="AP15" i="56"/>
  <c r="Z26" i="56"/>
  <c r="AN39" i="56"/>
  <c r="AX48" i="56"/>
  <c r="AU17" i="56"/>
  <c r="Q147" i="11"/>
  <c r="BB41" i="37" s="1"/>
  <c r="P70" i="11"/>
  <c r="P17" i="11" s="1"/>
  <c r="Q151" i="11"/>
  <c r="AW48" i="56" s="1"/>
  <c r="N154" i="11"/>
  <c r="AI51" i="56" s="1"/>
  <c r="M147" i="11"/>
  <c r="AE44" i="56" s="1"/>
  <c r="N127" i="11"/>
  <c r="N74" i="11" s="1"/>
  <c r="AQ21" i="37" s="1"/>
  <c r="N113" i="11"/>
  <c r="N60" i="11" s="1"/>
  <c r="N7" i="11" s="1"/>
  <c r="Y39" i="56"/>
  <c r="T43" i="56"/>
  <c r="AM40" i="56"/>
  <c r="AG11" i="56"/>
  <c r="Q17" i="56"/>
  <c r="AZ30" i="56"/>
  <c r="AZ22" i="56"/>
  <c r="AH29" i="56"/>
  <c r="V49" i="56"/>
  <c r="AQ29" i="56"/>
  <c r="Y15" i="56"/>
  <c r="AZ46" i="56"/>
  <c r="AU11" i="56"/>
  <c r="AY43" i="56"/>
  <c r="AF37" i="56"/>
  <c r="P34" i="56"/>
  <c r="V23" i="56"/>
  <c r="AX13" i="56"/>
  <c r="AB26" i="56"/>
  <c r="Q131" i="11"/>
  <c r="AT28" i="56" s="1"/>
  <c r="L117" i="11"/>
  <c r="Z14" i="56" s="1"/>
  <c r="P133" i="11"/>
  <c r="AQ30" i="56" s="1"/>
  <c r="O137" i="11"/>
  <c r="O84" i="11" s="1"/>
  <c r="O31" i="11" s="1"/>
  <c r="AR31" i="37" s="1"/>
  <c r="O141" i="11"/>
  <c r="O88" i="11" s="1"/>
  <c r="AU35" i="37" s="1"/>
  <c r="M126" i="11"/>
  <c r="AD23" i="56" s="1"/>
  <c r="M133" i="11"/>
  <c r="AD30" i="56" s="1"/>
  <c r="N155" i="11"/>
  <c r="N102" i="11" s="1"/>
  <c r="N49" i="11" s="1"/>
  <c r="O117" i="11"/>
  <c r="O64" i="11" s="1"/>
  <c r="O11" i="11" s="1"/>
  <c r="AR11" i="37" s="1"/>
  <c r="AU56" i="56"/>
  <c r="AW26" i="56"/>
  <c r="W39" i="56"/>
  <c r="AV36" i="56"/>
  <c r="AC24" i="56"/>
  <c r="AU45" i="56"/>
  <c r="AO13" i="56"/>
  <c r="AH34" i="56"/>
  <c r="AT30" i="56"/>
  <c r="AO28" i="56"/>
  <c r="AS39" i="56"/>
  <c r="Z47" i="56"/>
  <c r="AF39" i="56"/>
  <c r="AY28" i="56"/>
  <c r="AP21" i="56"/>
  <c r="S43" i="56"/>
  <c r="AZ38" i="56"/>
  <c r="AW33" i="56"/>
  <c r="AL40" i="56"/>
  <c r="AP32" i="56"/>
  <c r="Z36" i="56"/>
  <c r="AF11" i="56"/>
  <c r="AR57" i="56"/>
  <c r="P17" i="56"/>
  <c r="AY30" i="56"/>
  <c r="AY22" i="56"/>
  <c r="AK29" i="56"/>
  <c r="BA27" i="56"/>
  <c r="AP29" i="56"/>
  <c r="Q10" i="56"/>
  <c r="X15" i="56"/>
  <c r="AB45" i="56"/>
  <c r="AY46" i="56"/>
  <c r="AT11" i="56"/>
  <c r="Z52" i="56"/>
  <c r="AW24" i="56"/>
  <c r="AX43" i="56"/>
  <c r="AE37" i="56"/>
  <c r="O34" i="56"/>
  <c r="W23" i="56"/>
  <c r="AW55" i="56"/>
  <c r="AQ42" i="56"/>
  <c r="AW23" i="56"/>
  <c r="AU53" i="56"/>
  <c r="AS19" i="56"/>
  <c r="Y53" i="56"/>
  <c r="AB38" i="56"/>
  <c r="X35" i="56"/>
  <c r="X32" i="56"/>
  <c r="AZ18" i="56"/>
  <c r="U46" i="56"/>
  <c r="S55" i="56"/>
  <c r="X11" i="56"/>
  <c r="AY42" i="56"/>
  <c r="AA26" i="56"/>
  <c r="AL42" i="56"/>
  <c r="AW17" i="56"/>
  <c r="Q154" i="11"/>
  <c r="BB48" i="37" s="1"/>
  <c r="O155" i="11"/>
  <c r="O102" i="11" s="1"/>
  <c r="AU49" i="37" s="1"/>
  <c r="N134" i="11"/>
  <c r="AH31" i="56" s="1"/>
  <c r="M134" i="11"/>
  <c r="AE31" i="56" s="1"/>
  <c r="O60" i="11"/>
  <c r="O7" i="11" s="1"/>
  <c r="AR7" i="37" s="1"/>
  <c r="AF40" i="56"/>
  <c r="U26" i="56"/>
  <c r="AT56" i="56"/>
  <c r="AV26" i="56"/>
  <c r="AA46" i="56"/>
  <c r="T17" i="56"/>
  <c r="S34" i="56"/>
  <c r="X39" i="56"/>
  <c r="AC48" i="56"/>
  <c r="AU36" i="56"/>
  <c r="AW45" i="56"/>
  <c r="AN13" i="56"/>
  <c r="AW30" i="56"/>
  <c r="AR39" i="56"/>
  <c r="AD39" i="56"/>
  <c r="AS31" i="56"/>
  <c r="AX28" i="56"/>
  <c r="U43" i="56"/>
  <c r="AT33" i="56"/>
  <c r="N33" i="56"/>
  <c r="AN40" i="56"/>
  <c r="AC36" i="56"/>
  <c r="AQ57" i="56"/>
  <c r="BA30" i="56"/>
  <c r="Z34" i="56"/>
  <c r="AY27" i="56"/>
  <c r="AS29" i="56"/>
  <c r="O10" i="56"/>
  <c r="AO47" i="56"/>
  <c r="AA45" i="56"/>
  <c r="AX46" i="56"/>
  <c r="AM15" i="56"/>
  <c r="AW11" i="56"/>
  <c r="BA43" i="56"/>
  <c r="AW14" i="56"/>
  <c r="AD37" i="56"/>
  <c r="Y23" i="56"/>
  <c r="AS42" i="56"/>
  <c r="AV23" i="56"/>
  <c r="AT53" i="56"/>
  <c r="X53" i="56"/>
  <c r="W35" i="56"/>
  <c r="Y32" i="56"/>
  <c r="T46" i="56"/>
  <c r="AZ42" i="56"/>
  <c r="AC26" i="56"/>
  <c r="AN42" i="56"/>
  <c r="AV17" i="56"/>
  <c r="Q123" i="11"/>
  <c r="BB17" i="37" s="1"/>
  <c r="K127" i="11"/>
  <c r="V24" i="56" s="1"/>
  <c r="K143" i="11"/>
  <c r="W40" i="56" s="1"/>
  <c r="Q160" i="11"/>
  <c r="Q107" i="11" s="1"/>
  <c r="Q54" i="11" s="1"/>
  <c r="AH37" i="37"/>
  <c r="K122" i="11"/>
  <c r="K69" i="11" s="1"/>
  <c r="K16" i="11" s="1"/>
  <c r="M132" i="11"/>
  <c r="AF29" i="56" s="1"/>
  <c r="M117" i="11"/>
  <c r="AD14" i="56" s="1"/>
  <c r="M129" i="11"/>
  <c r="AE26" i="56" s="1"/>
  <c r="N147" i="11"/>
  <c r="AH44" i="56" s="1"/>
  <c r="N117" i="11"/>
  <c r="N64" i="11" s="1"/>
  <c r="AQ11" i="37" s="1"/>
  <c r="O160" i="11"/>
  <c r="O107" i="11" s="1"/>
  <c r="AU54" i="37" s="1"/>
  <c r="P127" i="11"/>
  <c r="AX21" i="37" s="1"/>
  <c r="AV56" i="56"/>
  <c r="Z27" i="56"/>
  <c r="U20" i="56"/>
  <c r="V39" i="56"/>
  <c r="BA52" i="56"/>
  <c r="Q45" i="56"/>
  <c r="Q20" i="56"/>
  <c r="AY29" i="56"/>
  <c r="P33" i="56"/>
  <c r="N54" i="56"/>
  <c r="AC34" i="56"/>
  <c r="N10" i="56"/>
  <c r="AM47" i="56"/>
  <c r="AO15" i="56"/>
  <c r="AV11" i="56"/>
  <c r="AV14" i="56"/>
  <c r="AG37" i="56"/>
  <c r="X23" i="56"/>
  <c r="AA19" i="56"/>
  <c r="AR42" i="56"/>
  <c r="AW53" i="56"/>
  <c r="W53" i="56"/>
  <c r="Y35" i="56"/>
  <c r="AR36" i="56"/>
  <c r="V32" i="56"/>
  <c r="O122" i="11"/>
  <c r="AO19" i="56" s="1"/>
  <c r="K149" i="11"/>
  <c r="X46" i="56" s="1"/>
  <c r="K134" i="11"/>
  <c r="K81" i="11" s="1"/>
  <c r="K28" i="11" s="1"/>
  <c r="J145" i="11"/>
  <c r="Q141" i="11"/>
  <c r="Q88" i="11" s="1"/>
  <c r="BC35" i="37" s="1"/>
  <c r="P138" i="11"/>
  <c r="AR35" i="56" s="1"/>
  <c r="AC27" i="56"/>
  <c r="T20" i="56"/>
  <c r="AZ52" i="56"/>
  <c r="P45" i="56"/>
  <c r="AA21" i="56"/>
  <c r="N20" i="56"/>
  <c r="AR31" i="56"/>
  <c r="AX29" i="56"/>
  <c r="AR14" i="56"/>
  <c r="AQ47" i="56"/>
  <c r="O33" i="56"/>
  <c r="O54" i="56"/>
  <c r="AB34" i="56"/>
  <c r="AL47" i="56"/>
  <c r="AN15" i="56"/>
  <c r="AU14" i="56"/>
  <c r="BA14" i="56"/>
  <c r="AY21" i="56"/>
  <c r="W26" i="56"/>
  <c r="BA42" i="56"/>
  <c r="AF43" i="56"/>
  <c r="AO42" i="56"/>
  <c r="Q150" i="11"/>
  <c r="BB44" i="37" s="1"/>
  <c r="N152" i="11"/>
  <c r="N99" i="11" s="1"/>
  <c r="AQ46" i="37" s="1"/>
  <c r="N129" i="11"/>
  <c r="AP23" i="37" s="1"/>
  <c r="N148" i="11"/>
  <c r="N95" i="11" s="1"/>
  <c r="N42" i="11" s="1"/>
  <c r="L118" i="11"/>
  <c r="L65" i="11" s="1"/>
  <c r="AI12" i="37" s="1"/>
  <c r="P151" i="11"/>
  <c r="P98" i="11" s="1"/>
  <c r="AY45" i="37" s="1"/>
  <c r="BH51" i="37"/>
  <c r="BB54" i="56"/>
  <c r="P91" i="11"/>
  <c r="P38" i="11" s="1"/>
  <c r="AV38" i="37" s="1"/>
  <c r="Y33" i="56"/>
  <c r="AS20" i="56"/>
  <c r="AA27" i="56"/>
  <c r="U17" i="56"/>
  <c r="S20" i="56"/>
  <c r="U34" i="56"/>
  <c r="Z48" i="56"/>
  <c r="AA40" i="56"/>
  <c r="AY52" i="56"/>
  <c r="AL10" i="56"/>
  <c r="N45" i="56"/>
  <c r="AG18" i="56"/>
  <c r="AS41" i="56"/>
  <c r="Z21" i="56"/>
  <c r="O20" i="56"/>
  <c r="AQ31" i="56"/>
  <c r="AV43" i="56"/>
  <c r="AZ29" i="56"/>
  <c r="AQ14" i="56"/>
  <c r="R23" i="56"/>
  <c r="AP47" i="56"/>
  <c r="Q33" i="56"/>
  <c r="Q54" i="56"/>
  <c r="AW54" i="56"/>
  <c r="AA56" i="56"/>
  <c r="AE13" i="56"/>
  <c r="AN47" i="56"/>
  <c r="AL15" i="56"/>
  <c r="AL29" i="56"/>
  <c r="AQ28" i="56"/>
  <c r="AY33" i="56"/>
  <c r="AY14" i="56"/>
  <c r="AX21" i="56"/>
  <c r="BA57" i="56"/>
  <c r="AZ44" i="56"/>
  <c r="Q153" i="11"/>
  <c r="AU50" i="56" s="1"/>
  <c r="O139" i="11"/>
  <c r="O86" i="11" s="1"/>
  <c r="O33" i="11" s="1"/>
  <c r="L128" i="11"/>
  <c r="AB25" i="56" s="1"/>
  <c r="L157" i="11"/>
  <c r="AH51" i="37" s="1"/>
  <c r="P126" i="11"/>
  <c r="P73" i="11" s="1"/>
  <c r="P20" i="11" s="1"/>
  <c r="K151" i="11"/>
  <c r="K98" i="11" s="1"/>
  <c r="K45" i="11" s="1"/>
  <c r="AB45" i="37" s="1"/>
  <c r="J127" i="11"/>
  <c r="M131" i="11"/>
  <c r="AE28" i="56" s="1"/>
  <c r="N128" i="11"/>
  <c r="N75" i="11" s="1"/>
  <c r="AQ22" i="37" s="1"/>
  <c r="O138" i="11"/>
  <c r="O85" i="11" s="1"/>
  <c r="AU32" i="37" s="1"/>
  <c r="BH22" i="37"/>
  <c r="BB25" i="56"/>
  <c r="V33" i="56"/>
  <c r="AR20" i="56"/>
  <c r="AB27" i="56"/>
  <c r="R20" i="56"/>
  <c r="Z40" i="56"/>
  <c r="AX52" i="56"/>
  <c r="AO10" i="56"/>
  <c r="AF18" i="56"/>
  <c r="AP41" i="56"/>
  <c r="AB21" i="56"/>
  <c r="AT43" i="56"/>
  <c r="AP14" i="56"/>
  <c r="U23" i="56"/>
  <c r="Q46" i="56"/>
  <c r="AU54" i="56"/>
  <c r="Z56" i="56"/>
  <c r="AG13" i="56"/>
  <c r="AN29" i="56"/>
  <c r="AS28" i="56"/>
  <c r="BA33" i="56"/>
  <c r="Z19" i="56"/>
  <c r="AS34" i="56"/>
  <c r="AS11" i="56"/>
  <c r="AX14" i="56"/>
  <c r="Y30" i="56"/>
  <c r="BA21" i="56"/>
  <c r="AY57" i="56"/>
  <c r="AS36" i="56"/>
  <c r="Y16" i="56"/>
  <c r="AX44" i="56"/>
  <c r="V26" i="56"/>
  <c r="AI54" i="56"/>
  <c r="AU15" i="56"/>
  <c r="Q134" i="11"/>
  <c r="AV31" i="56" s="1"/>
  <c r="O148" i="11"/>
  <c r="O95" i="11" s="1"/>
  <c r="O42" i="11" s="1"/>
  <c r="O124" i="11"/>
  <c r="O71" i="11" s="1"/>
  <c r="O18" i="11" s="1"/>
  <c r="N133" i="11"/>
  <c r="AH30" i="56" s="1"/>
  <c r="BH25" i="37"/>
  <c r="BB28" i="56"/>
  <c r="W33" i="56"/>
  <c r="AQ20" i="56"/>
  <c r="AC40" i="56"/>
  <c r="AN10" i="56"/>
  <c r="AE18" i="56"/>
  <c r="AR41" i="56"/>
  <c r="O31" i="56"/>
  <c r="AW43" i="56"/>
  <c r="S23" i="56"/>
  <c r="AC57" i="56"/>
  <c r="O46" i="56"/>
  <c r="AY54" i="56"/>
  <c r="AT54" i="56"/>
  <c r="AY31" i="56"/>
  <c r="AD34" i="56"/>
  <c r="AW10" i="56"/>
  <c r="AC56" i="56"/>
  <c r="AC53" i="56"/>
  <c r="AO41" i="56"/>
  <c r="AB31" i="56"/>
  <c r="AF13" i="56"/>
  <c r="AI23" i="56"/>
  <c r="W13" i="56"/>
  <c r="AM29" i="56"/>
  <c r="W34" i="56"/>
  <c r="AY20" i="56"/>
  <c r="AR28" i="56"/>
  <c r="AX33" i="56"/>
  <c r="AR34" i="56"/>
  <c r="AZ14" i="56"/>
  <c r="AZ21" i="56"/>
  <c r="AX57" i="56"/>
  <c r="X16" i="56"/>
  <c r="AY44" i="56"/>
  <c r="AH54" i="56"/>
  <c r="AT15" i="56"/>
  <c r="N150" i="11"/>
  <c r="AI47" i="56" s="1"/>
  <c r="N144" i="11"/>
  <c r="AP38" i="37" s="1"/>
  <c r="M128" i="11"/>
  <c r="M75" i="11" s="1"/>
  <c r="AM22" i="37" s="1"/>
  <c r="BB23" i="37"/>
  <c r="K146" i="11"/>
  <c r="X43" i="56" s="1"/>
  <c r="Q104" i="11"/>
  <c r="Q51" i="11" s="1"/>
  <c r="AZ51" i="37" s="1"/>
  <c r="K124" i="11"/>
  <c r="Y21" i="56" s="1"/>
  <c r="Q125" i="11"/>
  <c r="Q72" i="11" s="1"/>
  <c r="BC19" i="37" s="1"/>
  <c r="BH11" i="37"/>
  <c r="BB14" i="56"/>
  <c r="AY11" i="37"/>
  <c r="AL26" i="56"/>
  <c r="X33" i="56"/>
  <c r="AR52" i="56"/>
  <c r="AY11" i="56"/>
  <c r="AM55" i="56"/>
  <c r="AO25" i="56"/>
  <c r="AB40" i="56"/>
  <c r="BA50" i="56"/>
  <c r="AM10" i="56"/>
  <c r="AV41" i="56"/>
  <c r="AQ41" i="56"/>
  <c r="BA26" i="56"/>
  <c r="AU43" i="56"/>
  <c r="AT21" i="56"/>
  <c r="Q43" i="56"/>
  <c r="T23" i="56"/>
  <c r="AW46" i="56"/>
  <c r="AB57" i="56"/>
  <c r="N46" i="56"/>
  <c r="AX54" i="56"/>
  <c r="AV54" i="56"/>
  <c r="AU13" i="56"/>
  <c r="AF34" i="56"/>
  <c r="AV10" i="56"/>
  <c r="AB56" i="56"/>
  <c r="AL41" i="56"/>
  <c r="AA31" i="56"/>
  <c r="AD13" i="56"/>
  <c r="AS10" i="56"/>
  <c r="V13" i="56"/>
  <c r="AO29" i="56"/>
  <c r="Y34" i="56"/>
  <c r="BA20" i="56"/>
  <c r="AP28" i="56"/>
  <c r="X10" i="56"/>
  <c r="AZ33" i="56"/>
  <c r="AQ38" i="56"/>
  <c r="AQ34" i="56"/>
  <c r="AQ11" i="56"/>
  <c r="W16" i="56"/>
  <c r="AH13" i="56"/>
  <c r="BA44" i="56"/>
  <c r="AS15" i="56"/>
  <c r="AY48" i="56"/>
  <c r="AW15" i="56"/>
  <c r="C166" i="11"/>
  <c r="K65" i="11"/>
  <c r="K12" i="11" s="1"/>
  <c r="U6" i="11"/>
  <c r="BG37" i="37"/>
  <c r="BF37" i="37"/>
  <c r="C197" i="11"/>
  <c r="C190" i="11"/>
  <c r="BF18" i="37"/>
  <c r="M180" i="11"/>
  <c r="K130" i="11"/>
  <c r="K77" i="11" s="1"/>
  <c r="C183" i="11"/>
  <c r="C178" i="11"/>
  <c r="C199" i="11"/>
  <c r="I126" i="11"/>
  <c r="I81" i="11"/>
  <c r="Q28" i="37" s="1"/>
  <c r="R72" i="11"/>
  <c r="C186" i="11"/>
  <c r="I145" i="11"/>
  <c r="C198" i="11"/>
  <c r="I15" i="11"/>
  <c r="N15" i="37" s="1"/>
  <c r="I53" i="11"/>
  <c r="N53" i="37" s="1"/>
  <c r="C177" i="11"/>
  <c r="I95" i="11"/>
  <c r="Q42" i="37" s="1"/>
  <c r="I50" i="11"/>
  <c r="N50" i="37" s="1"/>
  <c r="K121" i="11"/>
  <c r="AD15" i="37" s="1"/>
  <c r="C174" i="11"/>
  <c r="I70" i="11"/>
  <c r="K132" i="11"/>
  <c r="AD26" i="37" s="1"/>
  <c r="C185" i="11"/>
  <c r="I98" i="11"/>
  <c r="Q45" i="37" s="1"/>
  <c r="BF11" i="37"/>
  <c r="K155" i="11"/>
  <c r="AD49" i="37" s="1"/>
  <c r="I104" i="11"/>
  <c r="Q51" i="37" s="1"/>
  <c r="C196" i="11"/>
  <c r="I87" i="11"/>
  <c r="Q34" i="37" s="1"/>
  <c r="C140" i="11"/>
  <c r="K150" i="11"/>
  <c r="K97" i="11" s="1"/>
  <c r="R128" i="11"/>
  <c r="R75" i="11" s="1"/>
  <c r="I60" i="11"/>
  <c r="Q7" i="37" s="1"/>
  <c r="K89" i="11"/>
  <c r="C142" i="11"/>
  <c r="K139" i="11"/>
  <c r="V36" i="56" s="1"/>
  <c r="C192" i="11"/>
  <c r="I127" i="11"/>
  <c r="I129" i="11"/>
  <c r="C182" i="11"/>
  <c r="I158" i="11"/>
  <c r="AD13" i="37"/>
  <c r="C200" i="11"/>
  <c r="BF10" i="37"/>
  <c r="C116" i="11"/>
  <c r="C209" i="11"/>
  <c r="K160" i="11"/>
  <c r="AD54" i="37" s="1"/>
  <c r="K159" i="11"/>
  <c r="K106" i="11" s="1"/>
  <c r="M154" i="11"/>
  <c r="C207" i="11"/>
  <c r="K99" i="11"/>
  <c r="C187" i="11"/>
  <c r="C176" i="11"/>
  <c r="C191" i="11"/>
  <c r="M188" i="11"/>
  <c r="K173" i="11"/>
  <c r="M206" i="11"/>
  <c r="O204" i="11"/>
  <c r="M208" i="11"/>
  <c r="M201" i="11"/>
  <c r="M175" i="11"/>
  <c r="N211" i="11"/>
  <c r="N189" i="11"/>
  <c r="M144" i="11"/>
  <c r="N194" i="11"/>
  <c r="N212" i="11"/>
  <c r="M202" i="11"/>
  <c r="M194" i="11"/>
  <c r="M171" i="11"/>
  <c r="M189" i="11"/>
  <c r="M211" i="11"/>
  <c r="M203" i="11"/>
  <c r="M205" i="11"/>
  <c r="N173" i="11"/>
  <c r="N202" i="11"/>
  <c r="N171" i="11"/>
  <c r="M172" i="11"/>
  <c r="M213" i="11"/>
  <c r="M173" i="11"/>
  <c r="M212" i="11"/>
  <c r="N213" i="11"/>
  <c r="N206" i="11"/>
  <c r="N175" i="11"/>
  <c r="O179" i="11"/>
  <c r="F47" i="11"/>
  <c r="M47" i="37"/>
  <c r="AZ32" i="37"/>
  <c r="BD8" i="37"/>
  <c r="BD50" i="37"/>
  <c r="AZ42" i="37"/>
  <c r="BD29" i="37"/>
  <c r="BD37" i="37"/>
  <c r="BD7" i="37"/>
  <c r="AZ36" i="37"/>
  <c r="BD47" i="37"/>
  <c r="AZ27" i="37"/>
  <c r="BD45" i="37"/>
  <c r="AZ46" i="37"/>
  <c r="BD53" i="37"/>
  <c r="BG11" i="37"/>
  <c r="BD39" i="37"/>
  <c r="BG10" i="37"/>
  <c r="AZ34" i="37"/>
  <c r="AZ13" i="37"/>
  <c r="BD49" i="37"/>
  <c r="BD40" i="37"/>
  <c r="AZ29" i="37"/>
  <c r="R48" i="11"/>
  <c r="AZ43" i="37"/>
  <c r="AZ8" i="37"/>
  <c r="AZ40" i="37"/>
  <c r="AV34" i="37"/>
  <c r="AR8" i="37"/>
  <c r="AV26" i="37"/>
  <c r="AV18" i="37"/>
  <c r="AV46" i="37"/>
  <c r="AV28" i="37"/>
  <c r="AR29" i="37"/>
  <c r="AR25" i="37"/>
  <c r="AR51" i="37"/>
  <c r="AV25" i="37"/>
  <c r="AV39" i="37"/>
  <c r="AV23" i="37"/>
  <c r="AR13" i="37"/>
  <c r="AR38" i="37"/>
  <c r="AR23" i="37"/>
  <c r="AV9" i="37"/>
  <c r="AJ36" i="37"/>
  <c r="AJ55" i="37"/>
  <c r="AN19" i="37"/>
  <c r="AJ17" i="37"/>
  <c r="AN40" i="37"/>
  <c r="AN55" i="37"/>
  <c r="AJ9" i="37"/>
  <c r="AN33" i="37"/>
  <c r="AF26" i="37"/>
  <c r="AB17" i="37"/>
  <c r="AB31" i="37"/>
  <c r="AF23" i="37"/>
  <c r="AF20" i="37"/>
  <c r="AB20" i="37"/>
  <c r="AF24" i="37"/>
  <c r="K13" i="11"/>
  <c r="AF8" i="37"/>
  <c r="AF46" i="37"/>
  <c r="AB29" i="37"/>
  <c r="AE13" i="37"/>
  <c r="AF13" i="37"/>
  <c r="AB23" i="37"/>
  <c r="AF54" i="37"/>
  <c r="AF52" i="37"/>
  <c r="AF49" i="37"/>
  <c r="AF34" i="37"/>
  <c r="AF16" i="37"/>
  <c r="BG48" i="37"/>
  <c r="Q181" i="11"/>
  <c r="K210" i="11"/>
  <c r="R10" i="11"/>
  <c r="BC33" i="37"/>
  <c r="Q33" i="11"/>
  <c r="K181" i="11"/>
  <c r="K184" i="11"/>
  <c r="K170" i="11"/>
  <c r="Q143" i="11"/>
  <c r="R11" i="11"/>
  <c r="AD50" i="37"/>
  <c r="K103" i="11"/>
  <c r="Q112" i="11"/>
  <c r="AT9" i="56" s="1"/>
  <c r="N29" i="37"/>
  <c r="N55" i="37"/>
  <c r="K34" i="11"/>
  <c r="AE34" i="37"/>
  <c r="R18" i="11"/>
  <c r="BG18" i="37"/>
  <c r="I26" i="11"/>
  <c r="I43" i="11"/>
  <c r="K85" i="11"/>
  <c r="AD32" i="37"/>
  <c r="I44" i="11"/>
  <c r="N41" i="37"/>
  <c r="N8" i="37"/>
  <c r="N49" i="37"/>
  <c r="N38" i="37"/>
  <c r="R215" i="11"/>
  <c r="R112" i="11"/>
  <c r="BA9" i="56" s="1"/>
  <c r="N19" i="37"/>
  <c r="I16" i="11"/>
  <c r="M113" i="11"/>
  <c r="I48" i="11"/>
  <c r="I35" i="11"/>
  <c r="N22" i="37"/>
  <c r="I27" i="11"/>
  <c r="N18" i="37"/>
  <c r="N24" i="37"/>
  <c r="J14" i="11" l="1"/>
  <c r="R14" i="37" s="1"/>
  <c r="I40" i="11"/>
  <c r="J52" i="11"/>
  <c r="R52" i="37" s="1"/>
  <c r="I30" i="11"/>
  <c r="N30" i="37" s="1"/>
  <c r="J20" i="11"/>
  <c r="R20" i="37" s="1"/>
  <c r="J31" i="11"/>
  <c r="R31" i="37" s="1"/>
  <c r="I31" i="11"/>
  <c r="N31" i="37" s="1"/>
  <c r="J92" i="11"/>
  <c r="T39" i="37"/>
  <c r="O42" i="56"/>
  <c r="P39" i="37"/>
  <c r="J17" i="11"/>
  <c r="R17" i="37" s="1"/>
  <c r="U17" i="37"/>
  <c r="P23" i="56"/>
  <c r="P20" i="37"/>
  <c r="J43" i="11"/>
  <c r="R43" i="37" s="1"/>
  <c r="U43" i="37"/>
  <c r="I17" i="11"/>
  <c r="N17" i="37" s="1"/>
  <c r="Q17" i="37"/>
  <c r="J34" i="11"/>
  <c r="R34" i="37" s="1"/>
  <c r="U34" i="37"/>
  <c r="P55" i="56"/>
  <c r="P52" i="37"/>
  <c r="J23" i="11"/>
  <c r="R23" i="37" s="1"/>
  <c r="U23" i="37"/>
  <c r="N26" i="56"/>
  <c r="P23" i="37"/>
  <c r="N24" i="56"/>
  <c r="P21" i="37"/>
  <c r="J74" i="11"/>
  <c r="U21" i="37" s="1"/>
  <c r="T21" i="37"/>
  <c r="J40" i="11"/>
  <c r="R40" i="37" s="1"/>
  <c r="U40" i="37"/>
  <c r="Q11" i="11"/>
  <c r="AZ11" i="37" s="1"/>
  <c r="AU36" i="37"/>
  <c r="O21" i="11"/>
  <c r="AR21" i="37" s="1"/>
  <c r="AU28" i="37"/>
  <c r="AE27" i="37"/>
  <c r="BG54" i="37"/>
  <c r="AY33" i="37"/>
  <c r="O15" i="11"/>
  <c r="AR15" i="37" s="1"/>
  <c r="N37" i="11"/>
  <c r="AN37" i="37" s="1"/>
  <c r="AI50" i="37"/>
  <c r="N26" i="11"/>
  <c r="AN26" i="37" s="1"/>
  <c r="AE9" i="37"/>
  <c r="N11" i="11"/>
  <c r="AN11" i="37" s="1"/>
  <c r="BG41" i="37"/>
  <c r="Q10" i="11"/>
  <c r="AZ10" i="37" s="1"/>
  <c r="C55" i="11"/>
  <c r="AG55" i="37" s="1"/>
  <c r="K9" i="11"/>
  <c r="C9" i="11" s="1"/>
  <c r="AY12" i="37"/>
  <c r="O69" i="11"/>
  <c r="O16" i="11" s="1"/>
  <c r="AH11" i="37"/>
  <c r="BG30" i="37"/>
  <c r="K10" i="11"/>
  <c r="AB10" i="37" s="1"/>
  <c r="AL50" i="37"/>
  <c r="BG12" i="37"/>
  <c r="K42" i="11"/>
  <c r="AB42" i="37" s="1"/>
  <c r="AW31" i="56"/>
  <c r="AI32" i="37"/>
  <c r="C63" i="11"/>
  <c r="BG17" i="37"/>
  <c r="R35" i="11"/>
  <c r="BD35" i="37" s="1"/>
  <c r="Q101" i="11"/>
  <c r="Q48" i="11" s="1"/>
  <c r="Y43" i="56"/>
  <c r="AU48" i="37"/>
  <c r="N21" i="11"/>
  <c r="AN21" i="37" s="1"/>
  <c r="Q102" i="11"/>
  <c r="Q49" i="11" s="1"/>
  <c r="AD16" i="37"/>
  <c r="AI25" i="37"/>
  <c r="BB49" i="37"/>
  <c r="AE28" i="37"/>
  <c r="AE16" i="37"/>
  <c r="AQ20" i="37"/>
  <c r="AV20" i="56"/>
  <c r="AI31" i="37"/>
  <c r="L35" i="11"/>
  <c r="AF35" i="37" s="1"/>
  <c r="AS23" i="56"/>
  <c r="AI44" i="56"/>
  <c r="AI43" i="37"/>
  <c r="AD43" i="37"/>
  <c r="AL20" i="37"/>
  <c r="AC54" i="56"/>
  <c r="K96" i="11"/>
  <c r="K43" i="11" s="1"/>
  <c r="M73" i="11"/>
  <c r="AM20" i="37" s="1"/>
  <c r="AH14" i="37"/>
  <c r="AH25" i="37"/>
  <c r="K71" i="11"/>
  <c r="C71" i="11" s="1"/>
  <c r="L14" i="11"/>
  <c r="AF14" i="37" s="1"/>
  <c r="Q21" i="11"/>
  <c r="AZ21" i="37" s="1"/>
  <c r="BB47" i="37"/>
  <c r="BB28" i="37"/>
  <c r="BB39" i="37"/>
  <c r="BC24" i="37"/>
  <c r="AU39" i="37"/>
  <c r="AY16" i="37"/>
  <c r="AT27" i="37"/>
  <c r="AT18" i="37"/>
  <c r="AU47" i="37"/>
  <c r="AQ51" i="37"/>
  <c r="N101" i="11"/>
  <c r="AQ48" i="37" s="1"/>
  <c r="AP11" i="37"/>
  <c r="AM15" i="37"/>
  <c r="M45" i="11"/>
  <c r="AJ45" i="37" s="1"/>
  <c r="AP48" i="37"/>
  <c r="AP13" i="37"/>
  <c r="M79" i="11"/>
  <c r="AM26" i="37" s="1"/>
  <c r="AD21" i="37"/>
  <c r="K74" i="11"/>
  <c r="K21" i="11" s="1"/>
  <c r="K93" i="11"/>
  <c r="AE40" i="37" s="1"/>
  <c r="AD40" i="37"/>
  <c r="AE35" i="37"/>
  <c r="L64" i="11"/>
  <c r="AI11" i="37" s="1"/>
  <c r="M22" i="11"/>
  <c r="AJ22" i="37" s="1"/>
  <c r="Q30" i="11"/>
  <c r="AZ30" i="37" s="1"/>
  <c r="AU44" i="37"/>
  <c r="L27" i="11"/>
  <c r="AF27" i="37" s="1"/>
  <c r="AY7" i="37"/>
  <c r="C143" i="11"/>
  <c r="BC54" i="37"/>
  <c r="AM8" i="37"/>
  <c r="AP21" i="37"/>
  <c r="L42" i="11"/>
  <c r="AF42" i="37" s="1"/>
  <c r="AI53" i="37"/>
  <c r="AD37" i="37"/>
  <c r="R27" i="11"/>
  <c r="BD27" i="37" s="1"/>
  <c r="AQ18" i="37"/>
  <c r="AL41" i="37"/>
  <c r="AM35" i="56"/>
  <c r="AU26" i="37"/>
  <c r="AN35" i="56"/>
  <c r="AH16" i="56"/>
  <c r="O54" i="11"/>
  <c r="AR54" i="37" s="1"/>
  <c r="BB45" i="37"/>
  <c r="Q98" i="11"/>
  <c r="BC45" i="37" s="1"/>
  <c r="AH12" i="37"/>
  <c r="R26" i="11"/>
  <c r="BD26" i="37" s="1"/>
  <c r="Q92" i="11"/>
  <c r="Q39" i="11" s="1"/>
  <c r="BC16" i="37"/>
  <c r="BC14" i="37"/>
  <c r="R24" i="11"/>
  <c r="BD24" i="37" s="1"/>
  <c r="AP27" i="37"/>
  <c r="N92" i="11"/>
  <c r="AQ39" i="37" s="1"/>
  <c r="V43" i="56"/>
  <c r="R43" i="11"/>
  <c r="BD43" i="37" s="1"/>
  <c r="M103" i="11"/>
  <c r="M50" i="11" s="1"/>
  <c r="M40" i="11"/>
  <c r="AJ40" i="37" s="1"/>
  <c r="O80" i="11"/>
  <c r="AU27" i="37" s="1"/>
  <c r="O34" i="11"/>
  <c r="AR34" i="37" s="1"/>
  <c r="BB25" i="37"/>
  <c r="Q70" i="11"/>
  <c r="Q17" i="11" s="1"/>
  <c r="AZ17" i="37" s="1"/>
  <c r="AL27" i="37"/>
  <c r="N31" i="11"/>
  <c r="AN31" i="37" s="1"/>
  <c r="C154" i="11"/>
  <c r="L12" i="11"/>
  <c r="AF12" i="37" s="1"/>
  <c r="R28" i="11"/>
  <c r="BD28" i="37" s="1"/>
  <c r="K52" i="11"/>
  <c r="AB52" i="37" s="1"/>
  <c r="AU18" i="37"/>
  <c r="AE45" i="37"/>
  <c r="AT54" i="37"/>
  <c r="I14" i="11"/>
  <c r="N14" i="37" s="1"/>
  <c r="L44" i="11"/>
  <c r="AF44" i="37" s="1"/>
  <c r="Q78" i="11"/>
  <c r="BC25" i="37" s="1"/>
  <c r="AY20" i="37"/>
  <c r="AX20" i="37"/>
  <c r="N66" i="11"/>
  <c r="N13" i="11" s="1"/>
  <c r="M92" i="11"/>
  <c r="M39" i="11" s="1"/>
  <c r="AJ39" i="37" s="1"/>
  <c r="M51" i="11"/>
  <c r="AJ51" i="37" s="1"/>
  <c r="AU33" i="37"/>
  <c r="AP24" i="37"/>
  <c r="P42" i="11"/>
  <c r="AV42" i="37" s="1"/>
  <c r="P13" i="11"/>
  <c r="AV13" i="37" s="1"/>
  <c r="AP41" i="37"/>
  <c r="AL22" i="37"/>
  <c r="Q38" i="11"/>
  <c r="AZ38" i="37" s="1"/>
  <c r="N94" i="11"/>
  <c r="AQ41" i="37" s="1"/>
  <c r="AU42" i="37"/>
  <c r="L21" i="11"/>
  <c r="AF21" i="37" s="1"/>
  <c r="AL28" i="37"/>
  <c r="BC53" i="37"/>
  <c r="C61" i="11"/>
  <c r="AT42" i="37"/>
  <c r="AH22" i="37"/>
  <c r="AY17" i="37"/>
  <c r="L75" i="11"/>
  <c r="L22" i="11" s="1"/>
  <c r="AT33" i="37"/>
  <c r="P8" i="11"/>
  <c r="AV8" i="37" s="1"/>
  <c r="M81" i="11"/>
  <c r="C146" i="11"/>
  <c r="L104" i="11"/>
  <c r="L51" i="11" s="1"/>
  <c r="AI28" i="37"/>
  <c r="AL26" i="37"/>
  <c r="AL18" i="37"/>
  <c r="AP46" i="37"/>
  <c r="Q35" i="11"/>
  <c r="AZ35" i="37" s="1"/>
  <c r="AI30" i="56"/>
  <c r="AR23" i="56"/>
  <c r="AJ45" i="56"/>
  <c r="AM57" i="56"/>
  <c r="AK51" i="56"/>
  <c r="Q81" i="11"/>
  <c r="BC28" i="37" s="1"/>
  <c r="N77" i="11"/>
  <c r="N24" i="11" s="1"/>
  <c r="N46" i="11"/>
  <c r="AN46" i="37" s="1"/>
  <c r="AL25" i="37"/>
  <c r="C124" i="11"/>
  <c r="AT16" i="37"/>
  <c r="Q97" i="11"/>
  <c r="BC44" i="37" s="1"/>
  <c r="M78" i="11"/>
  <c r="M25" i="11" s="1"/>
  <c r="AM34" i="37"/>
  <c r="N80" i="11"/>
  <c r="N27" i="11" s="1"/>
  <c r="P45" i="11"/>
  <c r="AV45" i="37" s="1"/>
  <c r="AO35" i="56"/>
  <c r="AH49" i="56"/>
  <c r="AC17" i="56"/>
  <c r="AQ7" i="37"/>
  <c r="O52" i="11"/>
  <c r="AR52" i="37" s="1"/>
  <c r="Z25" i="56"/>
  <c r="AU31" i="37"/>
  <c r="AM18" i="37"/>
  <c r="AT11" i="37"/>
  <c r="Q94" i="11"/>
  <c r="Q41" i="11" s="1"/>
  <c r="AZ41" i="37" s="1"/>
  <c r="AD26" i="56"/>
  <c r="BB54" i="37"/>
  <c r="AY54" i="37"/>
  <c r="V21" i="56"/>
  <c r="AJ30" i="56"/>
  <c r="W31" i="56"/>
  <c r="AF26" i="56"/>
  <c r="C113" i="11"/>
  <c r="BC51" i="37"/>
  <c r="AL23" i="37"/>
  <c r="N81" i="11"/>
  <c r="N28" i="11" s="1"/>
  <c r="AL21" i="56"/>
  <c r="AT31" i="37"/>
  <c r="AU11" i="37"/>
  <c r="M76" i="11"/>
  <c r="M23" i="11" s="1"/>
  <c r="N76" i="11"/>
  <c r="N23" i="11" s="1"/>
  <c r="AP28" i="37"/>
  <c r="AD28" i="37"/>
  <c r="AD45" i="37"/>
  <c r="AD18" i="37"/>
  <c r="AP7" i="37"/>
  <c r="C125" i="11"/>
  <c r="O32" i="11"/>
  <c r="AR32" i="37" s="1"/>
  <c r="AH10" i="56"/>
  <c r="R21" i="11"/>
  <c r="BD21" i="37" s="1"/>
  <c r="N78" i="11"/>
  <c r="AQ25" i="37" s="1"/>
  <c r="AP25" i="37"/>
  <c r="C133" i="11"/>
  <c r="AY38" i="37"/>
  <c r="AN21" i="56"/>
  <c r="AW50" i="56"/>
  <c r="AU17" i="37"/>
  <c r="O49" i="11"/>
  <c r="AR49" i="37" s="1"/>
  <c r="C123" i="11"/>
  <c r="AV50" i="56"/>
  <c r="AW18" i="56"/>
  <c r="AH32" i="56"/>
  <c r="AJ47" i="56"/>
  <c r="AP23" i="56"/>
  <c r="AT50" i="56"/>
  <c r="AM34" i="56"/>
  <c r="AK10" i="56"/>
  <c r="AV18" i="56"/>
  <c r="AI32" i="56"/>
  <c r="AK28" i="56"/>
  <c r="P74" i="11"/>
  <c r="BB15" i="37"/>
  <c r="AL24" i="37"/>
  <c r="C84" i="11"/>
  <c r="AJ24" i="56"/>
  <c r="BB26" i="37"/>
  <c r="Q100" i="11"/>
  <c r="BC47" i="37" s="1"/>
  <c r="Q15" i="11"/>
  <c r="AZ15" i="37" s="1"/>
  <c r="AT49" i="37"/>
  <c r="AP44" i="37"/>
  <c r="M77" i="11"/>
  <c r="AM24" i="37" s="1"/>
  <c r="N82" i="11"/>
  <c r="N29" i="11" s="1"/>
  <c r="AN29" i="37" s="1"/>
  <c r="N42" i="56"/>
  <c r="Q79" i="11"/>
  <c r="Q26" i="11" s="1"/>
  <c r="N97" i="11"/>
  <c r="N44" i="11" s="1"/>
  <c r="C137" i="11"/>
  <c r="AK30" i="56"/>
  <c r="AU29" i="56"/>
  <c r="AG53" i="56"/>
  <c r="AF28" i="56"/>
  <c r="AR24" i="56"/>
  <c r="AF30" i="56"/>
  <c r="M80" i="11"/>
  <c r="AM27" i="37" s="1"/>
  <c r="O10" i="11"/>
  <c r="AR10" i="37" s="1"/>
  <c r="AO21" i="56"/>
  <c r="AG28" i="56"/>
  <c r="AP24" i="56"/>
  <c r="AE30" i="56"/>
  <c r="P85" i="11"/>
  <c r="AY32" i="37" s="1"/>
  <c r="AD28" i="56"/>
  <c r="AB54" i="56"/>
  <c r="AR48" i="56"/>
  <c r="AL57" i="56"/>
  <c r="AF31" i="56"/>
  <c r="AN34" i="56"/>
  <c r="AJ51" i="56"/>
  <c r="AN30" i="56"/>
  <c r="AK32" i="56"/>
  <c r="Z28" i="56"/>
  <c r="C156" i="11"/>
  <c r="AN57" i="56"/>
  <c r="AG31" i="56"/>
  <c r="O35" i="11"/>
  <c r="AR35" i="37" s="1"/>
  <c r="K30" i="11"/>
  <c r="AB30" i="37" s="1"/>
  <c r="C147" i="11"/>
  <c r="W21" i="56"/>
  <c r="AH47" i="56"/>
  <c r="AJ14" i="56"/>
  <c r="AI28" i="56"/>
  <c r="X21" i="56"/>
  <c r="AK47" i="56"/>
  <c r="S24" i="56"/>
  <c r="AH14" i="56"/>
  <c r="V40" i="56"/>
  <c r="AL14" i="56"/>
  <c r="AI10" i="56"/>
  <c r="AE27" i="56"/>
  <c r="AW29" i="56"/>
  <c r="AJ28" i="56"/>
  <c r="AP50" i="37"/>
  <c r="M94" i="11"/>
  <c r="M41" i="11" s="1"/>
  <c r="AU51" i="56"/>
  <c r="AW28" i="56"/>
  <c r="AX32" i="37"/>
  <c r="W24" i="56"/>
  <c r="AV28" i="56"/>
  <c r="AE21" i="56"/>
  <c r="AE53" i="56"/>
  <c r="Y24" i="56"/>
  <c r="N103" i="11"/>
  <c r="AQ50" i="37" s="1"/>
  <c r="AP35" i="56"/>
  <c r="AT35" i="37"/>
  <c r="AL11" i="37"/>
  <c r="AQ35" i="56"/>
  <c r="AD44" i="56"/>
  <c r="M64" i="11"/>
  <c r="M11" i="11" s="1"/>
  <c r="AU7" i="37"/>
  <c r="AS35" i="56"/>
  <c r="AO57" i="56"/>
  <c r="AG44" i="56"/>
  <c r="AJ32" i="56"/>
  <c r="AH45" i="56"/>
  <c r="Y31" i="56"/>
  <c r="N22" i="11"/>
  <c r="AN22" i="37" s="1"/>
  <c r="AQ49" i="37"/>
  <c r="AJ26" i="56"/>
  <c r="Q19" i="11"/>
  <c r="AZ19" i="37" s="1"/>
  <c r="K90" i="11"/>
  <c r="AE37" i="37" s="1"/>
  <c r="W43" i="56"/>
  <c r="AL45" i="56"/>
  <c r="AA54" i="56"/>
  <c r="AI26" i="56"/>
  <c r="AV38" i="56"/>
  <c r="AM19" i="56"/>
  <c r="AG29" i="56"/>
  <c r="X24" i="56"/>
  <c r="AO52" i="56"/>
  <c r="AF23" i="56"/>
  <c r="AU28" i="56"/>
  <c r="AJ10" i="56"/>
  <c r="AH51" i="56"/>
  <c r="AU18" i="56"/>
  <c r="AD53" i="56"/>
  <c r="AQ42" i="37"/>
  <c r="BB35" i="37"/>
  <c r="C134" i="11"/>
  <c r="T24" i="56"/>
  <c r="Z54" i="56"/>
  <c r="AK26" i="56"/>
  <c r="AT38" i="56"/>
  <c r="AN19" i="56"/>
  <c r="AI14" i="56"/>
  <c r="AD29" i="56"/>
  <c r="AL52" i="56"/>
  <c r="AG23" i="56"/>
  <c r="AX27" i="37"/>
  <c r="P80" i="11"/>
  <c r="P27" i="11" s="1"/>
  <c r="AU31" i="56"/>
  <c r="U24" i="56"/>
  <c r="AH26" i="56"/>
  <c r="AW38" i="56"/>
  <c r="AL19" i="56"/>
  <c r="AE29" i="56"/>
  <c r="AE23" i="56"/>
  <c r="N91" i="11"/>
  <c r="N38" i="11" s="1"/>
  <c r="AN38" i="37" s="1"/>
  <c r="AP49" i="37"/>
  <c r="AH41" i="56"/>
  <c r="R24" i="56"/>
  <c r="AP48" i="56"/>
  <c r="AJ49" i="56"/>
  <c r="T42" i="56"/>
  <c r="AT20" i="56"/>
  <c r="AW51" i="56"/>
  <c r="AH24" i="56"/>
  <c r="AG27" i="56"/>
  <c r="AO30" i="56"/>
  <c r="C144" i="11"/>
  <c r="AK41" i="56"/>
  <c r="AJ52" i="56"/>
  <c r="AJ41" i="56"/>
  <c r="Q23" i="56"/>
  <c r="X18" i="56"/>
  <c r="AI52" i="56"/>
  <c r="AF44" i="56"/>
  <c r="AP42" i="37"/>
  <c r="AP22" i="37"/>
  <c r="AX45" i="37"/>
  <c r="AI41" i="56"/>
  <c r="AQ23" i="56"/>
  <c r="V31" i="56"/>
  <c r="AG26" i="56"/>
  <c r="X40" i="56"/>
  <c r="AD31" i="56"/>
  <c r="AK52" i="56"/>
  <c r="AD21" i="56"/>
  <c r="AT29" i="56"/>
  <c r="AA28" i="56"/>
  <c r="AV22" i="56"/>
  <c r="Q42" i="56"/>
  <c r="AD25" i="56"/>
  <c r="AH25" i="56"/>
  <c r="Y48" i="56"/>
  <c r="AL36" i="56"/>
  <c r="AS48" i="56"/>
  <c r="Z15" i="56"/>
  <c r="AG51" i="56"/>
  <c r="X56" i="56"/>
  <c r="P26" i="56"/>
  <c r="AS24" i="56"/>
  <c r="V19" i="56"/>
  <c r="AW57" i="56"/>
  <c r="AW20" i="56"/>
  <c r="AI31" i="56"/>
  <c r="Y57" i="56"/>
  <c r="AO38" i="56"/>
  <c r="AP30" i="56"/>
  <c r="AK24" i="56"/>
  <c r="AV48" i="56"/>
  <c r="AU44" i="56"/>
  <c r="AK53" i="56"/>
  <c r="AU42" i="56"/>
  <c r="AF42" i="56"/>
  <c r="AI16" i="56"/>
  <c r="AV52" i="56"/>
  <c r="M149" i="11"/>
  <c r="AE46" i="56" s="1"/>
  <c r="N153" i="11"/>
  <c r="AH50" i="56" s="1"/>
  <c r="C170" i="11"/>
  <c r="M118" i="11"/>
  <c r="AD15" i="56" s="1"/>
  <c r="O151" i="11"/>
  <c r="AT45" i="37" s="1"/>
  <c r="AU22" i="56"/>
  <c r="AF25" i="56"/>
  <c r="W29" i="56"/>
  <c r="X48" i="56"/>
  <c r="AO36" i="56"/>
  <c r="AE51" i="56"/>
  <c r="AU47" i="56"/>
  <c r="O26" i="56"/>
  <c r="V46" i="56"/>
  <c r="AG14" i="56"/>
  <c r="Y19" i="56"/>
  <c r="AK31" i="56"/>
  <c r="AM38" i="56"/>
  <c r="AU48" i="56"/>
  <c r="AJ53" i="56"/>
  <c r="AK16" i="56"/>
  <c r="AU52" i="56"/>
  <c r="O126" i="11"/>
  <c r="AT20" i="37" s="1"/>
  <c r="N120" i="11"/>
  <c r="AJ17" i="56" s="1"/>
  <c r="BB19" i="37"/>
  <c r="AT22" i="56"/>
  <c r="AE25" i="56"/>
  <c r="V29" i="56"/>
  <c r="W48" i="56"/>
  <c r="AN36" i="56"/>
  <c r="AQ48" i="56"/>
  <c r="AK45" i="56"/>
  <c r="AD51" i="56"/>
  <c r="AT47" i="56"/>
  <c r="Q26" i="56"/>
  <c r="Y46" i="56"/>
  <c r="AQ24" i="56"/>
  <c r="AF14" i="56"/>
  <c r="X19" i="56"/>
  <c r="Y40" i="56"/>
  <c r="AU20" i="56"/>
  <c r="AJ31" i="56"/>
  <c r="AT51" i="56"/>
  <c r="AG30" i="56"/>
  <c r="AN38" i="56"/>
  <c r="AC14" i="56"/>
  <c r="AI24" i="56"/>
  <c r="AT48" i="56"/>
  <c r="W36" i="56"/>
  <c r="AG21" i="56"/>
  <c r="AI53" i="56"/>
  <c r="Y47" i="56"/>
  <c r="AQ36" i="37"/>
  <c r="N36" i="11"/>
  <c r="AN36" i="37" s="1"/>
  <c r="AH27" i="56"/>
  <c r="AT52" i="56"/>
  <c r="AA17" i="56"/>
  <c r="C184" i="11"/>
  <c r="M120" i="11"/>
  <c r="AD17" i="56" s="1"/>
  <c r="N141" i="11"/>
  <c r="AI38" i="56" s="1"/>
  <c r="N158" i="11"/>
  <c r="AP52" i="37" s="1"/>
  <c r="M153" i="11"/>
  <c r="M100" i="11" s="1"/>
  <c r="M47" i="11" s="1"/>
  <c r="AG25" i="56"/>
  <c r="AO45" i="56"/>
  <c r="Y29" i="56"/>
  <c r="V48" i="56"/>
  <c r="AC25" i="56"/>
  <c r="AM36" i="56"/>
  <c r="AF51" i="56"/>
  <c r="AW47" i="56"/>
  <c r="S42" i="56"/>
  <c r="W46" i="56"/>
  <c r="AU9" i="56"/>
  <c r="AK44" i="56"/>
  <c r="AE14" i="56"/>
  <c r="AB14" i="56"/>
  <c r="P24" i="56"/>
  <c r="X36" i="56"/>
  <c r="AI42" i="56"/>
  <c r="X47" i="56"/>
  <c r="AJ27" i="56"/>
  <c r="C172" i="11"/>
  <c r="Q128" i="11"/>
  <c r="AT25" i="56" s="1"/>
  <c r="AN45" i="56"/>
  <c r="X29" i="56"/>
  <c r="AA25" i="56"/>
  <c r="AI45" i="56"/>
  <c r="AK49" i="56"/>
  <c r="AV47" i="56"/>
  <c r="R42" i="56"/>
  <c r="Y18" i="56"/>
  <c r="AV9" i="56"/>
  <c r="AJ44" i="56"/>
  <c r="AN52" i="56"/>
  <c r="AV51" i="56"/>
  <c r="AO14" i="56"/>
  <c r="AL34" i="56"/>
  <c r="AA14" i="56"/>
  <c r="Q24" i="56"/>
  <c r="AG10" i="56"/>
  <c r="Y36" i="56"/>
  <c r="AH42" i="56"/>
  <c r="AF21" i="56"/>
  <c r="AL30" i="56"/>
  <c r="W47" i="56"/>
  <c r="AK27" i="56"/>
  <c r="AB17" i="56"/>
  <c r="M122" i="11"/>
  <c r="M69" i="11" s="1"/>
  <c r="M16" i="11" s="1"/>
  <c r="AJ16" i="37" s="1"/>
  <c r="AW9" i="56"/>
  <c r="BA25" i="56"/>
  <c r="BA59" i="56" s="1"/>
  <c r="AN14" i="56"/>
  <c r="AO34" i="56"/>
  <c r="O24" i="56"/>
  <c r="AF10" i="56"/>
  <c r="AJ42" i="56"/>
  <c r="V47" i="56"/>
  <c r="Z17" i="56"/>
  <c r="M160" i="11"/>
  <c r="AE57" i="56" s="1"/>
  <c r="M127" i="11"/>
  <c r="M74" i="11" s="1"/>
  <c r="AM21" i="37" s="1"/>
  <c r="AM45" i="56"/>
  <c r="AL35" i="56"/>
  <c r="O23" i="56"/>
  <c r="AI49" i="56"/>
  <c r="U42" i="56"/>
  <c r="W18" i="56"/>
  <c r="AW40" i="56"/>
  <c r="AX25" i="56"/>
  <c r="AM52" i="56"/>
  <c r="AM14" i="56"/>
  <c r="AE10" i="56"/>
  <c r="AK42" i="56"/>
  <c r="N23" i="56"/>
  <c r="V18" i="56"/>
  <c r="AV40" i="56"/>
  <c r="AG41" i="56"/>
  <c r="AY25" i="56"/>
  <c r="W52" i="56"/>
  <c r="AD10" i="56"/>
  <c r="C205" i="11"/>
  <c r="N159" i="11"/>
  <c r="AP53" i="37" s="1"/>
  <c r="N136" i="11"/>
  <c r="AP30" i="37" s="1"/>
  <c r="C208" i="11"/>
  <c r="AX9" i="56"/>
  <c r="X27" i="56"/>
  <c r="Q55" i="56"/>
  <c r="AU40" i="56"/>
  <c r="AF41" i="56"/>
  <c r="AZ25" i="56"/>
  <c r="Y52" i="56"/>
  <c r="AC28" i="56"/>
  <c r="N160" i="11"/>
  <c r="AK57" i="56" s="1"/>
  <c r="BN6" i="37"/>
  <c r="BN56" i="37" s="1"/>
  <c r="BD9" i="56"/>
  <c r="BD59" i="56" s="1"/>
  <c r="AY9" i="56"/>
  <c r="AT31" i="56"/>
  <c r="AK25" i="56"/>
  <c r="W27" i="56"/>
  <c r="AC15" i="56"/>
  <c r="W56" i="56"/>
  <c r="O55" i="56"/>
  <c r="AT40" i="56"/>
  <c r="AE41" i="56"/>
  <c r="AV57" i="56"/>
  <c r="X57" i="56"/>
  <c r="AR30" i="56"/>
  <c r="X52" i="56"/>
  <c r="AT44" i="56"/>
  <c r="AF27" i="56"/>
  <c r="AT18" i="56"/>
  <c r="AW42" i="56"/>
  <c r="AG42" i="56"/>
  <c r="AB28" i="56"/>
  <c r="M150" i="11"/>
  <c r="AD47" i="56" s="1"/>
  <c r="P42" i="56"/>
  <c r="AZ9" i="56"/>
  <c r="AI25" i="56"/>
  <c r="Y27" i="56"/>
  <c r="AA15" i="56"/>
  <c r="Y56" i="56"/>
  <c r="N55" i="56"/>
  <c r="AD41" i="56"/>
  <c r="AU57" i="56"/>
  <c r="W57" i="56"/>
  <c r="AS30" i="56"/>
  <c r="V52" i="56"/>
  <c r="AV44" i="56"/>
  <c r="AV42" i="56"/>
  <c r="AE42" i="56"/>
  <c r="N122" i="11"/>
  <c r="AK19" i="56" s="1"/>
  <c r="N149" i="11"/>
  <c r="AJ46" i="56" s="1"/>
  <c r="C138" i="11"/>
  <c r="AT32" i="37"/>
  <c r="AW22" i="56"/>
  <c r="AM21" i="56"/>
  <c r="AJ25" i="56"/>
  <c r="V27" i="56"/>
  <c r="AB15" i="56"/>
  <c r="V56" i="56"/>
  <c r="AU38" i="56"/>
  <c r="X31" i="56"/>
  <c r="AK14" i="56"/>
  <c r="W19" i="56"/>
  <c r="AT57" i="56"/>
  <c r="V57" i="56"/>
  <c r="AH52" i="56"/>
  <c r="AL38" i="56"/>
  <c r="AW44" i="56"/>
  <c r="AD42" i="56"/>
  <c r="AE12" i="37"/>
  <c r="U56" i="11"/>
  <c r="C211" i="11"/>
  <c r="H24" i="28"/>
  <c r="G23" i="50" s="1"/>
  <c r="AD53" i="37"/>
  <c r="BF22" i="37"/>
  <c r="C180" i="11"/>
  <c r="C194" i="11"/>
  <c r="C189" i="11"/>
  <c r="C212" i="11"/>
  <c r="K79" i="11"/>
  <c r="C181" i="11"/>
  <c r="AL48" i="37"/>
  <c r="AD44" i="37"/>
  <c r="AD33" i="37"/>
  <c r="C139" i="11"/>
  <c r="BG19" i="37"/>
  <c r="R19" i="11"/>
  <c r="BD19" i="37" s="1"/>
  <c r="C72" i="11"/>
  <c r="I45" i="11"/>
  <c r="N45" i="37" s="1"/>
  <c r="C89" i="11"/>
  <c r="K36" i="11"/>
  <c r="AB36" i="37" s="1"/>
  <c r="AE36" i="37"/>
  <c r="K157" i="11"/>
  <c r="C157" i="11" s="1"/>
  <c r="C210" i="11"/>
  <c r="I105" i="11"/>
  <c r="Q52" i="37" s="1"/>
  <c r="C87" i="11"/>
  <c r="I34" i="11"/>
  <c r="N34" i="37" s="1"/>
  <c r="I42" i="11"/>
  <c r="N42" i="37" s="1"/>
  <c r="AD24" i="37"/>
  <c r="C130" i="11"/>
  <c r="C206" i="11"/>
  <c r="C204" i="11"/>
  <c r="M135" i="11"/>
  <c r="AE32" i="56" s="1"/>
  <c r="C188" i="11"/>
  <c r="I76" i="11"/>
  <c r="Q23" i="37" s="1"/>
  <c r="C129" i="11"/>
  <c r="I7" i="11"/>
  <c r="N7" i="37" s="1"/>
  <c r="C213" i="11"/>
  <c r="I51" i="11"/>
  <c r="N51" i="37" s="1"/>
  <c r="K107" i="11"/>
  <c r="I74" i="11"/>
  <c r="Q21" i="37" s="1"/>
  <c r="I92" i="11"/>
  <c r="Q39" i="37" s="1"/>
  <c r="C145" i="11"/>
  <c r="I28" i="11"/>
  <c r="N28" i="37" s="1"/>
  <c r="C132" i="11"/>
  <c r="K120" i="11"/>
  <c r="AD14" i="37" s="1"/>
  <c r="C173" i="11"/>
  <c r="C179" i="11"/>
  <c r="M101" i="11"/>
  <c r="C171" i="11"/>
  <c r="C203" i="11"/>
  <c r="K102" i="11"/>
  <c r="C202" i="11"/>
  <c r="I73" i="11"/>
  <c r="Q20" i="37" s="1"/>
  <c r="M148" i="11"/>
  <c r="M95" i="11" s="1"/>
  <c r="C95" i="11" s="1"/>
  <c r="C201" i="11"/>
  <c r="K68" i="11"/>
  <c r="C121" i="11"/>
  <c r="K86" i="11"/>
  <c r="C86" i="11" s="1"/>
  <c r="AE46" i="37"/>
  <c r="K46" i="11"/>
  <c r="AB46" i="37" s="1"/>
  <c r="C175" i="11"/>
  <c r="M155" i="11"/>
  <c r="AL49" i="37" s="1"/>
  <c r="AN42" i="37"/>
  <c r="M136" i="11"/>
  <c r="M141" i="11"/>
  <c r="AR39" i="37"/>
  <c r="M158" i="11"/>
  <c r="AL38" i="37"/>
  <c r="M91" i="11"/>
  <c r="N118" i="11"/>
  <c r="AN20" i="37"/>
  <c r="AN18" i="37"/>
  <c r="AJ18" i="37"/>
  <c r="M119" i="11"/>
  <c r="C119" i="11" s="1"/>
  <c r="M159" i="11"/>
  <c r="M152" i="11"/>
  <c r="C152" i="11" s="1"/>
  <c r="J47" i="37"/>
  <c r="AB13" i="37"/>
  <c r="BD48" i="37"/>
  <c r="AZ54" i="37"/>
  <c r="BD54" i="37"/>
  <c r="BD11" i="37"/>
  <c r="AZ33" i="37"/>
  <c r="AZ14" i="37"/>
  <c r="BD17" i="37"/>
  <c r="BD10" i="37"/>
  <c r="Q215" i="11"/>
  <c r="AZ24" i="37"/>
  <c r="BD18" i="37"/>
  <c r="AZ16" i="37"/>
  <c r="AR18" i="37"/>
  <c r="AV33" i="37"/>
  <c r="AR44" i="37"/>
  <c r="AR28" i="37"/>
  <c r="AR17" i="37"/>
  <c r="AR42" i="37"/>
  <c r="AR48" i="37"/>
  <c r="AV20" i="37"/>
  <c r="AV17" i="37"/>
  <c r="AR36" i="37"/>
  <c r="AV16" i="37"/>
  <c r="AR33" i="37"/>
  <c r="AJ8" i="37"/>
  <c r="AJ15" i="37"/>
  <c r="AN49" i="37"/>
  <c r="AN7" i="37"/>
  <c r="AN51" i="37"/>
  <c r="AB27" i="37"/>
  <c r="AF50" i="37"/>
  <c r="AF43" i="37"/>
  <c r="AF31" i="37"/>
  <c r="AB16" i="37"/>
  <c r="AF28" i="37"/>
  <c r="AF32" i="37"/>
  <c r="AB35" i="37"/>
  <c r="R22" i="11"/>
  <c r="BG22" i="37"/>
  <c r="K128" i="11"/>
  <c r="K24" i="11"/>
  <c r="AE24" i="37"/>
  <c r="K131" i="11"/>
  <c r="C131" i="11" s="1"/>
  <c r="K117" i="11"/>
  <c r="C117" i="11" s="1"/>
  <c r="BB37" i="37"/>
  <c r="Q90" i="11"/>
  <c r="K44" i="11"/>
  <c r="AE44" i="37"/>
  <c r="AB12" i="37"/>
  <c r="N35" i="37"/>
  <c r="AB28" i="37"/>
  <c r="AF25" i="37"/>
  <c r="AB34" i="37"/>
  <c r="N16" i="37"/>
  <c r="N26" i="37"/>
  <c r="N48" i="37"/>
  <c r="K50" i="11"/>
  <c r="AE50" i="37"/>
  <c r="N27" i="37"/>
  <c r="M60" i="11"/>
  <c r="C60" i="11" s="1"/>
  <c r="AL7" i="37"/>
  <c r="N44" i="37"/>
  <c r="BF6" i="37"/>
  <c r="R59" i="11"/>
  <c r="R162" i="11"/>
  <c r="N40" i="37"/>
  <c r="K32" i="11"/>
  <c r="AE32" i="37"/>
  <c r="BB6" i="37"/>
  <c r="Q59" i="11"/>
  <c r="N43" i="37"/>
  <c r="K53" i="11"/>
  <c r="AE53" i="37"/>
  <c r="J21" i="11" l="1"/>
  <c r="R21" i="37" s="1"/>
  <c r="J39" i="11"/>
  <c r="R39" i="37" s="1"/>
  <c r="U39" i="37"/>
  <c r="F24" i="28"/>
  <c r="H27" i="57" s="1"/>
  <c r="I27" i="57"/>
  <c r="BI55" i="37"/>
  <c r="BO55" i="37"/>
  <c r="D55" i="37"/>
  <c r="BL55" i="37"/>
  <c r="AQ44" i="37"/>
  <c r="AK55" i="37"/>
  <c r="Q25" i="11"/>
  <c r="AZ25" i="37" s="1"/>
  <c r="AE43" i="37"/>
  <c r="M26" i="11"/>
  <c r="AJ26" i="37" s="1"/>
  <c r="AI51" i="37"/>
  <c r="BC17" i="37"/>
  <c r="AB9" i="37"/>
  <c r="AC9" i="37" s="1"/>
  <c r="AW55" i="37"/>
  <c r="Z55" i="37"/>
  <c r="W55" i="37"/>
  <c r="K55" i="37"/>
  <c r="J54" i="8"/>
  <c r="BE58" i="56"/>
  <c r="AO55" i="37"/>
  <c r="O55" i="37"/>
  <c r="M20" i="11"/>
  <c r="AJ20" i="37" s="1"/>
  <c r="AU16" i="37"/>
  <c r="BC48" i="37"/>
  <c r="BE55" i="37"/>
  <c r="BA55" i="37"/>
  <c r="S55" i="37"/>
  <c r="G55" i="37"/>
  <c r="AC55" i="37"/>
  <c r="AS55" i="37"/>
  <c r="BC49" i="37"/>
  <c r="C101" i="11"/>
  <c r="C31" i="11"/>
  <c r="O31" i="37" s="1"/>
  <c r="C70" i="11"/>
  <c r="AE21" i="37"/>
  <c r="K40" i="11"/>
  <c r="AB40" i="37" s="1"/>
  <c r="C93" i="11"/>
  <c r="O27" i="11"/>
  <c r="AR27" i="37" s="1"/>
  <c r="AM25" i="37"/>
  <c r="N48" i="11"/>
  <c r="AN48" i="37" s="1"/>
  <c r="K18" i="11"/>
  <c r="C18" i="11" s="1"/>
  <c r="K18" i="37" s="1"/>
  <c r="AP54" i="37"/>
  <c r="AE18" i="37"/>
  <c r="AY27" i="37"/>
  <c r="AH57" i="56"/>
  <c r="AQ29" i="37"/>
  <c r="C159" i="11"/>
  <c r="BC39" i="37"/>
  <c r="M65" i="11"/>
  <c r="AM12" i="37" s="1"/>
  <c r="N107" i="11"/>
  <c r="N54" i="11" s="1"/>
  <c r="Q45" i="11"/>
  <c r="AZ45" i="37" s="1"/>
  <c r="Q44" i="11"/>
  <c r="AZ44" i="37" s="1"/>
  <c r="AX59" i="56"/>
  <c r="C10" i="11"/>
  <c r="AS10" i="37" s="1"/>
  <c r="O98" i="11"/>
  <c r="AU45" i="37" s="1"/>
  <c r="AM50" i="37"/>
  <c r="AM39" i="37"/>
  <c r="AQ24" i="37"/>
  <c r="C79" i="11"/>
  <c r="AQ23" i="37"/>
  <c r="L11" i="11"/>
  <c r="AF11" i="37" s="1"/>
  <c r="AI22" i="37"/>
  <c r="C153" i="11"/>
  <c r="AL47" i="37"/>
  <c r="N50" i="11"/>
  <c r="C50" i="11" s="1"/>
  <c r="AY59" i="56"/>
  <c r="AU25" i="56"/>
  <c r="AU59" i="56" s="1"/>
  <c r="AL12" i="37"/>
  <c r="C118" i="11"/>
  <c r="N106" i="11"/>
  <c r="AQ53" i="37" s="1"/>
  <c r="C103" i="11"/>
  <c r="C81" i="11"/>
  <c r="AL16" i="37"/>
  <c r="C8" i="11"/>
  <c r="K8" i="37" s="1"/>
  <c r="AQ13" i="37"/>
  <c r="N25" i="11"/>
  <c r="AN25" i="37" s="1"/>
  <c r="AQ38" i="37"/>
  <c r="AM23" i="37"/>
  <c r="N39" i="11"/>
  <c r="AN39" i="37" s="1"/>
  <c r="C80" i="11"/>
  <c r="AM11" i="37"/>
  <c r="AP35" i="37"/>
  <c r="N88" i="11"/>
  <c r="N35" i="11" s="1"/>
  <c r="AI19" i="56"/>
  <c r="AM16" i="37"/>
  <c r="M28" i="11"/>
  <c r="AJ28" i="37" s="1"/>
  <c r="M21" i="11"/>
  <c r="AJ21" i="37" s="1"/>
  <c r="AM28" i="37"/>
  <c r="C128" i="11"/>
  <c r="N41" i="11"/>
  <c r="AN41" i="37" s="1"/>
  <c r="C91" i="11"/>
  <c r="BC26" i="37"/>
  <c r="AL14" i="37"/>
  <c r="K37" i="11"/>
  <c r="AB37" i="37" s="1"/>
  <c r="AP47" i="37"/>
  <c r="Q47" i="11"/>
  <c r="AZ47" i="37" s="1"/>
  <c r="M67" i="11"/>
  <c r="AM14" i="37" s="1"/>
  <c r="C85" i="11"/>
  <c r="M96" i="11"/>
  <c r="AM43" i="37" s="1"/>
  <c r="AM47" i="37"/>
  <c r="C141" i="11"/>
  <c r="AQ27" i="37"/>
  <c r="C160" i="11"/>
  <c r="N100" i="11"/>
  <c r="C100" i="11" s="1"/>
  <c r="Q28" i="11"/>
  <c r="AZ28" i="37" s="1"/>
  <c r="BB22" i="37"/>
  <c r="N67" i="11"/>
  <c r="N14" i="11" s="1"/>
  <c r="Q162" i="11"/>
  <c r="Q75" i="11"/>
  <c r="Q109" i="11" s="1"/>
  <c r="AP14" i="37"/>
  <c r="P32" i="11"/>
  <c r="AV32" i="37" s="1"/>
  <c r="BC41" i="37"/>
  <c r="AQ28" i="37"/>
  <c r="C94" i="11"/>
  <c r="C158" i="11"/>
  <c r="AM41" i="37"/>
  <c r="N105" i="11"/>
  <c r="AQ52" i="37" s="1"/>
  <c r="AL54" i="37"/>
  <c r="AD50" i="56"/>
  <c r="M107" i="11"/>
  <c r="M54" i="11" s="1"/>
  <c r="AE24" i="56"/>
  <c r="AL43" i="37"/>
  <c r="C77" i="11"/>
  <c r="AY21" i="37"/>
  <c r="P21" i="11"/>
  <c r="AV21" i="37" s="1"/>
  <c r="AJ19" i="56"/>
  <c r="M27" i="11"/>
  <c r="AP16" i="37"/>
  <c r="AF19" i="56"/>
  <c r="N69" i="11"/>
  <c r="C69" i="11" s="1"/>
  <c r="M24" i="11"/>
  <c r="AJ24" i="37" s="1"/>
  <c r="AD57" i="56"/>
  <c r="C122" i="11"/>
  <c r="C151" i="11"/>
  <c r="N96" i="11"/>
  <c r="N43" i="11" s="1"/>
  <c r="AF57" i="56"/>
  <c r="AE19" i="56"/>
  <c r="C90" i="11"/>
  <c r="AP43" i="37"/>
  <c r="C126" i="11"/>
  <c r="C149" i="11"/>
  <c r="AK46" i="56"/>
  <c r="AI46" i="56"/>
  <c r="O73" i="11"/>
  <c r="AU20" i="37" s="1"/>
  <c r="AH46" i="56"/>
  <c r="AH17" i="56"/>
  <c r="AK50" i="56"/>
  <c r="C127" i="11"/>
  <c r="AO23" i="56"/>
  <c r="AH19" i="56"/>
  <c r="AH56" i="56"/>
  <c r="AL23" i="56"/>
  <c r="C150" i="11"/>
  <c r="AL21" i="37"/>
  <c r="AI56" i="56"/>
  <c r="AG57" i="56"/>
  <c r="AM23" i="56"/>
  <c r="AJ50" i="56"/>
  <c r="C136" i="11"/>
  <c r="AG19" i="56"/>
  <c r="AD19" i="56"/>
  <c r="AL44" i="37"/>
  <c r="AJ38" i="56"/>
  <c r="AO48" i="56"/>
  <c r="M97" i="11"/>
  <c r="C97" i="11" s="1"/>
  <c r="AG47" i="56"/>
  <c r="AH33" i="56"/>
  <c r="N83" i="11"/>
  <c r="AQ30" i="37" s="1"/>
  <c r="AK33" i="56"/>
  <c r="AF47" i="56"/>
  <c r="AJ33" i="56"/>
  <c r="AT59" i="56"/>
  <c r="AF55" i="56"/>
  <c r="AH15" i="56"/>
  <c r="AD45" i="56"/>
  <c r="AD32" i="56"/>
  <c r="AK56" i="56"/>
  <c r="AF38" i="56"/>
  <c r="V25" i="56"/>
  <c r="AD16" i="56"/>
  <c r="AG50" i="56"/>
  <c r="AE17" i="56"/>
  <c r="AG56" i="56"/>
  <c r="Y14" i="56"/>
  <c r="AD46" i="56"/>
  <c r="AE55" i="56"/>
  <c r="AK15" i="56"/>
  <c r="AF52" i="56"/>
  <c r="W25" i="56"/>
  <c r="AG17" i="56"/>
  <c r="AF56" i="56"/>
  <c r="X14" i="56"/>
  <c r="AG46" i="56"/>
  <c r="AD55" i="56"/>
  <c r="AJ15" i="56"/>
  <c r="AE52" i="56"/>
  <c r="AJ56" i="56"/>
  <c r="Y25" i="56"/>
  <c r="AJ55" i="56"/>
  <c r="AF17" i="56"/>
  <c r="AD56" i="56"/>
  <c r="AN48" i="56"/>
  <c r="W14" i="56"/>
  <c r="AD52" i="56"/>
  <c r="X25" i="56"/>
  <c r="AI55" i="56"/>
  <c r="AE56" i="56"/>
  <c r="AM48" i="56"/>
  <c r="V14" i="56"/>
  <c r="Y54" i="56"/>
  <c r="AZ59" i="56"/>
  <c r="W54" i="56"/>
  <c r="AJ57" i="56"/>
  <c r="AG52" i="56"/>
  <c r="AG49" i="56"/>
  <c r="AF24" i="56"/>
  <c r="AV25" i="56"/>
  <c r="AV59" i="56" s="1"/>
  <c r="AH55" i="56"/>
  <c r="V54" i="56"/>
  <c r="AI57" i="56"/>
  <c r="AE49" i="56"/>
  <c r="AG24" i="56"/>
  <c r="AW25" i="56"/>
  <c r="AW59" i="56" s="1"/>
  <c r="AK55" i="56"/>
  <c r="Y28" i="56"/>
  <c r="AL48" i="56"/>
  <c r="BE12" i="56"/>
  <c r="X54" i="56"/>
  <c r="AD49" i="56"/>
  <c r="X28" i="56"/>
  <c r="AG33" i="56"/>
  <c r="AE47" i="56"/>
  <c r="AI33" i="56"/>
  <c r="AF49" i="56"/>
  <c r="AD24" i="56"/>
  <c r="AK38" i="56"/>
  <c r="W28" i="56"/>
  <c r="AI17" i="56"/>
  <c r="AN23" i="56"/>
  <c r="AE15" i="56"/>
  <c r="AI50" i="56"/>
  <c r="AF33" i="56"/>
  <c r="W17" i="56"/>
  <c r="V28" i="56"/>
  <c r="AG15" i="56"/>
  <c r="AE33" i="56"/>
  <c r="AG45" i="56"/>
  <c r="AF32" i="56"/>
  <c r="AG38" i="56"/>
  <c r="V17" i="56"/>
  <c r="AG16" i="56"/>
  <c r="AF50" i="56"/>
  <c r="AH38" i="56"/>
  <c r="AK17" i="56"/>
  <c r="AF15" i="56"/>
  <c r="AD33" i="56"/>
  <c r="AF45" i="56"/>
  <c r="AG32" i="56"/>
  <c r="AE38" i="56"/>
  <c r="Y17" i="56"/>
  <c r="AF16" i="56"/>
  <c r="AE50" i="56"/>
  <c r="AF46" i="56"/>
  <c r="AG55" i="56"/>
  <c r="AI15" i="56"/>
  <c r="AE45" i="56"/>
  <c r="AD38" i="56"/>
  <c r="X17" i="56"/>
  <c r="AE16" i="56"/>
  <c r="E23" i="50"/>
  <c r="H23" i="50" s="1"/>
  <c r="C36" i="11"/>
  <c r="K26" i="11"/>
  <c r="AE26" i="37"/>
  <c r="AD51" i="37"/>
  <c r="K104" i="11"/>
  <c r="C104" i="11" s="1"/>
  <c r="M48" i="11"/>
  <c r="C19" i="11"/>
  <c r="AM48" i="37"/>
  <c r="K33" i="11"/>
  <c r="C33" i="11" s="1"/>
  <c r="AE33" i="37"/>
  <c r="C34" i="11"/>
  <c r="I20" i="11"/>
  <c r="N20" i="37" s="1"/>
  <c r="K67" i="11"/>
  <c r="C120" i="11"/>
  <c r="C135" i="11"/>
  <c r="M82" i="11"/>
  <c r="AL29" i="37"/>
  <c r="I52" i="11"/>
  <c r="N52" i="37" s="1"/>
  <c r="C155" i="11"/>
  <c r="K49" i="11"/>
  <c r="AB49" i="37" s="1"/>
  <c r="AE49" i="37"/>
  <c r="C92" i="11"/>
  <c r="I39" i="11"/>
  <c r="N39" i="37" s="1"/>
  <c r="AE15" i="37"/>
  <c r="K15" i="11"/>
  <c r="C68" i="11"/>
  <c r="C74" i="11"/>
  <c r="I21" i="11"/>
  <c r="N21" i="37" s="1"/>
  <c r="AL42" i="37"/>
  <c r="C148" i="11"/>
  <c r="K54" i="11"/>
  <c r="AB54" i="37" s="1"/>
  <c r="AE54" i="37"/>
  <c r="C76" i="11"/>
  <c r="I23" i="11"/>
  <c r="N23" i="37" s="1"/>
  <c r="AK9" i="37"/>
  <c r="BL9" i="37"/>
  <c r="BO9" i="37"/>
  <c r="BI9" i="37"/>
  <c r="M102" i="11"/>
  <c r="M49" i="11" s="1"/>
  <c r="M42" i="11"/>
  <c r="AM42" i="37"/>
  <c r="AJ25" i="37"/>
  <c r="AN28" i="37"/>
  <c r="AJ41" i="37"/>
  <c r="AN24" i="37"/>
  <c r="AN23" i="37"/>
  <c r="AN27" i="37"/>
  <c r="AM38" i="37"/>
  <c r="M38" i="11"/>
  <c r="AL35" i="37"/>
  <c r="M88" i="11"/>
  <c r="M105" i="11"/>
  <c r="AL52" i="37"/>
  <c r="AN44" i="37"/>
  <c r="AJ23" i="37"/>
  <c r="AJ50" i="37"/>
  <c r="AL30" i="37"/>
  <c r="M83" i="11"/>
  <c r="AL46" i="37"/>
  <c r="M99" i="11"/>
  <c r="C99" i="11" s="1"/>
  <c r="M66" i="11"/>
  <c r="C66" i="11" s="1"/>
  <c r="AL13" i="37"/>
  <c r="AJ11" i="37"/>
  <c r="N65" i="11"/>
  <c r="AP12" i="37"/>
  <c r="AN13" i="37"/>
  <c r="M106" i="11"/>
  <c r="AL53" i="37"/>
  <c r="C17" i="11"/>
  <c r="AZ48" i="37"/>
  <c r="AZ39" i="37"/>
  <c r="BD22" i="37"/>
  <c r="AZ26" i="37"/>
  <c r="AZ49" i="37"/>
  <c r="AV27" i="37"/>
  <c r="AR16" i="37"/>
  <c r="AB44" i="37"/>
  <c r="AF51" i="37"/>
  <c r="AB24" i="37"/>
  <c r="AF22" i="37"/>
  <c r="AB43" i="37"/>
  <c r="K75" i="11"/>
  <c r="AD22" i="37"/>
  <c r="O9" i="37"/>
  <c r="AO9" i="37"/>
  <c r="D9" i="37"/>
  <c r="AS9" i="37"/>
  <c r="BE9" i="37"/>
  <c r="BA9" i="37"/>
  <c r="S9" i="37"/>
  <c r="AW9" i="37"/>
  <c r="AG9" i="37"/>
  <c r="G9" i="37"/>
  <c r="K9" i="37"/>
  <c r="W9" i="37"/>
  <c r="Z9" i="37"/>
  <c r="J8" i="8"/>
  <c r="K78" i="11"/>
  <c r="C78" i="11" s="1"/>
  <c r="AD25" i="37"/>
  <c r="AD11" i="37"/>
  <c r="K64" i="11"/>
  <c r="C64" i="11" s="1"/>
  <c r="Q37" i="11"/>
  <c r="BC37" i="37"/>
  <c r="AB21" i="37"/>
  <c r="R6" i="11"/>
  <c r="R109" i="11"/>
  <c r="BG6" i="37"/>
  <c r="BG56" i="37" s="1"/>
  <c r="AB50" i="37"/>
  <c r="M7" i="11"/>
  <c r="AM7" i="37"/>
  <c r="AJ47" i="37"/>
  <c r="AB32" i="37"/>
  <c r="AB53" i="37"/>
  <c r="Q6" i="11"/>
  <c r="BC6" i="37"/>
  <c r="J27" i="57" l="1"/>
  <c r="K54" i="8"/>
  <c r="H54" i="8" s="1"/>
  <c r="C54" i="42" s="1"/>
  <c r="C26" i="11"/>
  <c r="BE29" i="56" s="1"/>
  <c r="AC31" i="37"/>
  <c r="AS31" i="37"/>
  <c r="M43" i="11"/>
  <c r="C43" i="11" s="1"/>
  <c r="O45" i="11"/>
  <c r="C45" i="11" s="1"/>
  <c r="G45" i="37" s="1"/>
  <c r="AK31" i="37"/>
  <c r="AG31" i="37"/>
  <c r="J30" i="8"/>
  <c r="BL31" i="37"/>
  <c r="W31" i="37"/>
  <c r="AO31" i="37"/>
  <c r="C40" i="11"/>
  <c r="O40" i="37" s="1"/>
  <c r="AW31" i="37"/>
  <c r="D18" i="37"/>
  <c r="G18" i="37"/>
  <c r="BI31" i="37"/>
  <c r="G31" i="37"/>
  <c r="BE34" i="56"/>
  <c r="S31" i="37"/>
  <c r="K31" i="37"/>
  <c r="BE31" i="37"/>
  <c r="BA31" i="37"/>
  <c r="D31" i="37"/>
  <c r="BO31" i="37"/>
  <c r="Z31" i="37"/>
  <c r="AG18" i="37"/>
  <c r="W18" i="37"/>
  <c r="Z10" i="37"/>
  <c r="M12" i="11"/>
  <c r="AJ12" i="37" s="1"/>
  <c r="S18" i="37"/>
  <c r="BE18" i="37"/>
  <c r="AN50" i="37"/>
  <c r="AO50" i="37" s="1"/>
  <c r="BL18" i="37"/>
  <c r="J17" i="8"/>
  <c r="AQ54" i="37"/>
  <c r="AK18" i="37"/>
  <c r="BE21" i="56"/>
  <c r="AW18" i="37"/>
  <c r="AS18" i="37"/>
  <c r="O18" i="37"/>
  <c r="BO18" i="37"/>
  <c r="Z18" i="37"/>
  <c r="AO18" i="37"/>
  <c r="AB18" i="37"/>
  <c r="AC18" i="37" s="1"/>
  <c r="C27" i="11"/>
  <c r="AG27" i="37" s="1"/>
  <c r="BA18" i="37"/>
  <c r="BI18" i="37"/>
  <c r="C48" i="11"/>
  <c r="C106" i="11"/>
  <c r="N53" i="11"/>
  <c r="AN53" i="37" s="1"/>
  <c r="C65" i="11"/>
  <c r="AQ35" i="37"/>
  <c r="BO10" i="37"/>
  <c r="BL10" i="37"/>
  <c r="G10" i="37"/>
  <c r="K10" i="37"/>
  <c r="S10" i="37"/>
  <c r="AG10" i="37"/>
  <c r="O10" i="37"/>
  <c r="BA10" i="37"/>
  <c r="AK10" i="37"/>
  <c r="BE13" i="56"/>
  <c r="AO10" i="37"/>
  <c r="BE10" i="37"/>
  <c r="J9" i="8"/>
  <c r="AC10" i="37"/>
  <c r="BI10" i="37"/>
  <c r="AW10" i="37"/>
  <c r="W10" i="37"/>
  <c r="D10" i="37"/>
  <c r="C98" i="11"/>
  <c r="C32" i="11"/>
  <c r="S32" i="37" s="1"/>
  <c r="AQ43" i="37"/>
  <c r="C96" i="11"/>
  <c r="AK8" i="37"/>
  <c r="BC22" i="37"/>
  <c r="BC56" i="37" s="1"/>
  <c r="Q22" i="11"/>
  <c r="AZ22" i="37" s="1"/>
  <c r="AC8" i="37"/>
  <c r="O20" i="11"/>
  <c r="AR20" i="37" s="1"/>
  <c r="J7" i="8"/>
  <c r="C75" i="11"/>
  <c r="S8" i="37"/>
  <c r="M14" i="11"/>
  <c r="AJ14" i="37" s="1"/>
  <c r="C83" i="11"/>
  <c r="C73" i="11"/>
  <c r="BE11" i="56"/>
  <c r="G8" i="37"/>
  <c r="C28" i="11"/>
  <c r="Z8" i="37"/>
  <c r="AO8" i="37"/>
  <c r="N30" i="11"/>
  <c r="AN30" i="37" s="1"/>
  <c r="BL8" i="37"/>
  <c r="AS8" i="37"/>
  <c r="AG8" i="37"/>
  <c r="W8" i="37"/>
  <c r="BI8" i="37"/>
  <c r="BA8" i="37"/>
  <c r="D8" i="37"/>
  <c r="BO8" i="37"/>
  <c r="AW8" i="37"/>
  <c r="O8" i="37"/>
  <c r="BE8" i="37"/>
  <c r="C105" i="11"/>
  <c r="C88" i="11"/>
  <c r="N16" i="11"/>
  <c r="C16" i="11" s="1"/>
  <c r="AK16" i="37" s="1"/>
  <c r="C41" i="11"/>
  <c r="AQ14" i="37"/>
  <c r="AM54" i="37"/>
  <c r="AM44" i="37"/>
  <c r="C107" i="11"/>
  <c r="M44" i="11"/>
  <c r="C44" i="11" s="1"/>
  <c r="BO44" i="37" s="1"/>
  <c r="AB26" i="37"/>
  <c r="AQ47" i="37"/>
  <c r="N47" i="11"/>
  <c r="C47" i="11" s="1"/>
  <c r="BL47" i="37" s="1"/>
  <c r="AJ27" i="37"/>
  <c r="AQ16" i="37"/>
  <c r="N52" i="11"/>
  <c r="AN52" i="37" s="1"/>
  <c r="C24" i="11"/>
  <c r="BE22" i="56"/>
  <c r="BE53" i="56"/>
  <c r="BE20" i="56"/>
  <c r="BE39" i="56"/>
  <c r="BE37" i="56"/>
  <c r="BE36" i="56"/>
  <c r="BO36" i="37"/>
  <c r="K51" i="11"/>
  <c r="C51" i="11" s="1"/>
  <c r="AE51" i="37"/>
  <c r="BA36" i="37"/>
  <c r="K36" i="37"/>
  <c r="D36" i="37"/>
  <c r="S36" i="37"/>
  <c r="W36" i="37"/>
  <c r="AK36" i="37"/>
  <c r="AG36" i="37"/>
  <c r="AW36" i="37"/>
  <c r="AO36" i="37"/>
  <c r="O36" i="37"/>
  <c r="BE36" i="37"/>
  <c r="AS36" i="37"/>
  <c r="J35" i="8"/>
  <c r="AC36" i="37"/>
  <c r="Z36" i="37"/>
  <c r="BL36" i="37"/>
  <c r="G36" i="37"/>
  <c r="BI36" i="37"/>
  <c r="AJ48" i="37"/>
  <c r="AB33" i="37"/>
  <c r="AC33" i="37" s="1"/>
  <c r="D19" i="37"/>
  <c r="J18" i="8"/>
  <c r="AG34" i="37"/>
  <c r="Z34" i="37"/>
  <c r="Z19" i="37"/>
  <c r="G19" i="37"/>
  <c r="BO19" i="37"/>
  <c r="BA19" i="37"/>
  <c r="BL19" i="37"/>
  <c r="AK19" i="37"/>
  <c r="BI19" i="37"/>
  <c r="K19" i="37"/>
  <c r="AW19" i="37"/>
  <c r="S19" i="37"/>
  <c r="AS19" i="37"/>
  <c r="BE19" i="37"/>
  <c r="AO19" i="37"/>
  <c r="AG19" i="37"/>
  <c r="AC19" i="37"/>
  <c r="W19" i="37"/>
  <c r="O19" i="37"/>
  <c r="C39" i="11"/>
  <c r="BL34" i="37"/>
  <c r="O34" i="37"/>
  <c r="AC34" i="37"/>
  <c r="AO34" i="37"/>
  <c r="AW34" i="37"/>
  <c r="K34" i="37"/>
  <c r="S34" i="37"/>
  <c r="G34" i="37"/>
  <c r="D34" i="37"/>
  <c r="J33" i="8"/>
  <c r="BA34" i="37"/>
  <c r="W34" i="37"/>
  <c r="BI34" i="37"/>
  <c r="BE34" i="37"/>
  <c r="BO34" i="37"/>
  <c r="AS34" i="37"/>
  <c r="AK34" i="37"/>
  <c r="C21" i="11"/>
  <c r="C102" i="11"/>
  <c r="AM49" i="37"/>
  <c r="AB15" i="37"/>
  <c r="C15" i="11"/>
  <c r="BE18" i="56" s="1"/>
  <c r="AM29" i="37"/>
  <c r="C82" i="11"/>
  <c r="M29" i="11"/>
  <c r="C23" i="11"/>
  <c r="K14" i="11"/>
  <c r="AB14" i="37" s="1"/>
  <c r="C67" i="11"/>
  <c r="AE14" i="37"/>
  <c r="AW17" i="37"/>
  <c r="BI17" i="37"/>
  <c r="BL17" i="37"/>
  <c r="BO17" i="37"/>
  <c r="BL50" i="37"/>
  <c r="BO50" i="37"/>
  <c r="BI50" i="37"/>
  <c r="AW33" i="37"/>
  <c r="BO33" i="37"/>
  <c r="BL33" i="37"/>
  <c r="BI33" i="37"/>
  <c r="AJ42" i="37"/>
  <c r="C42" i="11"/>
  <c r="AC17" i="37"/>
  <c r="BE17" i="37"/>
  <c r="BA17" i="37"/>
  <c r="S17" i="37"/>
  <c r="G17" i="37"/>
  <c r="AS17" i="37"/>
  <c r="D17" i="37"/>
  <c r="AJ38" i="37"/>
  <c r="C38" i="11"/>
  <c r="AM35" i="37"/>
  <c r="M35" i="11"/>
  <c r="K17" i="37"/>
  <c r="Z17" i="37"/>
  <c r="O17" i="37"/>
  <c r="J16" i="8"/>
  <c r="AK17" i="37"/>
  <c r="M52" i="11"/>
  <c r="AM52" i="37"/>
  <c r="AM30" i="37"/>
  <c r="M30" i="11"/>
  <c r="W17" i="37"/>
  <c r="AO17" i="37"/>
  <c r="AG17" i="37"/>
  <c r="AN35" i="37"/>
  <c r="AM53" i="37"/>
  <c r="M53" i="11"/>
  <c r="AN54" i="37"/>
  <c r="AN43" i="37"/>
  <c r="AJ54" i="37"/>
  <c r="C54" i="11"/>
  <c r="N12" i="11"/>
  <c r="AQ12" i="37"/>
  <c r="AM13" i="37"/>
  <c r="M13" i="11"/>
  <c r="AN14" i="37"/>
  <c r="M46" i="11"/>
  <c r="AM46" i="37"/>
  <c r="AG33" i="37"/>
  <c r="K33" i="37"/>
  <c r="S33" i="37"/>
  <c r="BE33" i="37"/>
  <c r="G33" i="37"/>
  <c r="BA33" i="37"/>
  <c r="D33" i="37"/>
  <c r="W33" i="37"/>
  <c r="AS33" i="37"/>
  <c r="Z33" i="37"/>
  <c r="AO33" i="37"/>
  <c r="J32" i="8"/>
  <c r="AK33" i="37"/>
  <c r="O33" i="37"/>
  <c r="AE22" i="37"/>
  <c r="K22" i="11"/>
  <c r="K8" i="8"/>
  <c r="H8" i="8" s="1"/>
  <c r="C8" i="42" s="1"/>
  <c r="K25" i="11"/>
  <c r="AE25" i="37"/>
  <c r="K11" i="11"/>
  <c r="C11" i="11" s="1"/>
  <c r="AE11" i="37"/>
  <c r="AZ37" i="37"/>
  <c r="C37" i="11"/>
  <c r="AC50" i="37"/>
  <c r="BD6" i="37"/>
  <c r="R56" i="11"/>
  <c r="AJ49" i="37"/>
  <c r="C49" i="11"/>
  <c r="AZ6" i="37"/>
  <c r="J49" i="8"/>
  <c r="Z50" i="37"/>
  <c r="W50" i="37"/>
  <c r="D50" i="37"/>
  <c r="K50" i="37"/>
  <c r="S50" i="37"/>
  <c r="G50" i="37"/>
  <c r="BE50" i="37"/>
  <c r="AS50" i="37"/>
  <c r="O50" i="37"/>
  <c r="BA50" i="37"/>
  <c r="AW50" i="37"/>
  <c r="AK50" i="37"/>
  <c r="AG50" i="37"/>
  <c r="AJ7" i="37"/>
  <c r="C7" i="11"/>
  <c r="F54" i="42" l="1"/>
  <c r="F8" i="42"/>
  <c r="J54" i="42"/>
  <c r="H54" i="42"/>
  <c r="G26" i="37"/>
  <c r="Z26" i="37"/>
  <c r="AW26" i="37"/>
  <c r="K17" i="8"/>
  <c r="H17" i="8" s="1"/>
  <c r="C17" i="42" s="1"/>
  <c r="K7" i="8"/>
  <c r="H7" i="8" s="1"/>
  <c r="C7" i="42" s="1"/>
  <c r="K30" i="8"/>
  <c r="H30" i="8" s="1"/>
  <c r="C30" i="42" s="1"/>
  <c r="K35" i="8"/>
  <c r="H35" i="8" s="1"/>
  <c r="C35" i="42" s="1"/>
  <c r="K9" i="8"/>
  <c r="H9" i="8" s="1"/>
  <c r="C9" i="42" s="1"/>
  <c r="K18" i="8"/>
  <c r="H18" i="8" s="1"/>
  <c r="C18" i="42" s="1"/>
  <c r="K33" i="8"/>
  <c r="H33" i="8" s="1"/>
  <c r="C33" i="42" s="1"/>
  <c r="AR45" i="37"/>
  <c r="AS45" i="37" s="1"/>
  <c r="BO26" i="37"/>
  <c r="AS26" i="37"/>
  <c r="BI26" i="37"/>
  <c r="W26" i="37"/>
  <c r="BL26" i="37"/>
  <c r="AO26" i="37"/>
  <c r="BA26" i="37"/>
  <c r="D26" i="37"/>
  <c r="AG26" i="37"/>
  <c r="BE26" i="37"/>
  <c r="AC26" i="37"/>
  <c r="S26" i="37"/>
  <c r="K26" i="37"/>
  <c r="AK26" i="37"/>
  <c r="O26" i="37"/>
  <c r="J25" i="8"/>
  <c r="S45" i="37"/>
  <c r="AJ43" i="37"/>
  <c r="AK43" i="37" s="1"/>
  <c r="BI40" i="37"/>
  <c r="BO40" i="37"/>
  <c r="BL40" i="37"/>
  <c r="AW40" i="37"/>
  <c r="D40" i="37"/>
  <c r="K40" i="37"/>
  <c r="J39" i="8"/>
  <c r="Z40" i="37"/>
  <c r="AO27" i="37"/>
  <c r="W40" i="37"/>
  <c r="AC40" i="37"/>
  <c r="AK40" i="37"/>
  <c r="S40" i="37"/>
  <c r="BE43" i="56"/>
  <c r="G40" i="37"/>
  <c r="AO40" i="37"/>
  <c r="BA40" i="37"/>
  <c r="BO27" i="37"/>
  <c r="BE40" i="37"/>
  <c r="AS40" i="37"/>
  <c r="AG40" i="37"/>
  <c r="BA45" i="37"/>
  <c r="AO45" i="37"/>
  <c r="BE45" i="37"/>
  <c r="BI27" i="37"/>
  <c r="BE48" i="56"/>
  <c r="J44" i="8"/>
  <c r="AG45" i="37"/>
  <c r="D45" i="37"/>
  <c r="BL45" i="37"/>
  <c r="AK45" i="37"/>
  <c r="AC45" i="37"/>
  <c r="W45" i="37"/>
  <c r="BO45" i="37"/>
  <c r="O45" i="37"/>
  <c r="Z45" i="37"/>
  <c r="BI45" i="37"/>
  <c r="AW45" i="37"/>
  <c r="K45" i="37"/>
  <c r="S27" i="37"/>
  <c r="D27" i="37"/>
  <c r="W27" i="37"/>
  <c r="AK27" i="37"/>
  <c r="Z27" i="37"/>
  <c r="BE48" i="37"/>
  <c r="S48" i="37"/>
  <c r="W48" i="37"/>
  <c r="O27" i="37"/>
  <c r="BO48" i="37"/>
  <c r="BE30" i="56"/>
  <c r="K27" i="37"/>
  <c r="BL48" i="37"/>
  <c r="J47" i="8"/>
  <c r="G27" i="37"/>
  <c r="BL27" i="37"/>
  <c r="AG48" i="37"/>
  <c r="AS27" i="37"/>
  <c r="BI48" i="37"/>
  <c r="G48" i="37"/>
  <c r="AC48" i="37"/>
  <c r="BA48" i="37"/>
  <c r="O48" i="37"/>
  <c r="AW27" i="37"/>
  <c r="Z48" i="37"/>
  <c r="K48" i="37"/>
  <c r="BA27" i="37"/>
  <c r="AS48" i="37"/>
  <c r="J26" i="8"/>
  <c r="AK48" i="37"/>
  <c r="BE51" i="56"/>
  <c r="AW48" i="37"/>
  <c r="AC27" i="37"/>
  <c r="D48" i="37"/>
  <c r="AO48" i="37"/>
  <c r="BE27" i="37"/>
  <c r="BI32" i="37"/>
  <c r="AC32" i="37"/>
  <c r="BE32" i="37"/>
  <c r="AN16" i="37"/>
  <c r="AO16" i="37" s="1"/>
  <c r="K32" i="37"/>
  <c r="G32" i="37"/>
  <c r="D32" i="37"/>
  <c r="W32" i="37"/>
  <c r="BL32" i="37"/>
  <c r="O32" i="37"/>
  <c r="AK32" i="37"/>
  <c r="AG32" i="37"/>
  <c r="Z32" i="37"/>
  <c r="AS32" i="37"/>
  <c r="J31" i="8"/>
  <c r="AW32" i="37"/>
  <c r="BE35" i="56"/>
  <c r="AO32" i="37"/>
  <c r="BO32" i="37"/>
  <c r="BA32" i="37"/>
  <c r="Q56" i="11"/>
  <c r="J27" i="8"/>
  <c r="AO28" i="37"/>
  <c r="BA28" i="37"/>
  <c r="W28" i="37"/>
  <c r="O28" i="37"/>
  <c r="AG28" i="37"/>
  <c r="AC28" i="37"/>
  <c r="Z28" i="37"/>
  <c r="Z44" i="37"/>
  <c r="D28" i="37"/>
  <c r="K28" i="37"/>
  <c r="C20" i="11"/>
  <c r="AS28" i="37"/>
  <c r="AS44" i="37"/>
  <c r="S28" i="37"/>
  <c r="AJ44" i="37"/>
  <c r="AK44" i="37" s="1"/>
  <c r="BL28" i="37"/>
  <c r="AG47" i="37"/>
  <c r="G28" i="37"/>
  <c r="BI28" i="37"/>
  <c r="BO28" i="37"/>
  <c r="G47" i="37"/>
  <c r="AW44" i="37"/>
  <c r="BE44" i="37"/>
  <c r="AW28" i="37"/>
  <c r="BE28" i="37"/>
  <c r="AK28" i="37"/>
  <c r="AW16" i="37"/>
  <c r="J15" i="8"/>
  <c r="BI41" i="37"/>
  <c r="AC16" i="37"/>
  <c r="BL41" i="37"/>
  <c r="O16" i="37"/>
  <c r="Z16" i="37"/>
  <c r="K47" i="37"/>
  <c r="BE16" i="37"/>
  <c r="BO47" i="37"/>
  <c r="BE31" i="56"/>
  <c r="G16" i="37"/>
  <c r="S16" i="37"/>
  <c r="BL44" i="37"/>
  <c r="BI47" i="37"/>
  <c r="BE50" i="56"/>
  <c r="K16" i="37"/>
  <c r="AG16" i="37"/>
  <c r="Z24" i="37"/>
  <c r="AC24" i="37"/>
  <c r="AS16" i="37"/>
  <c r="D16" i="37"/>
  <c r="AG41" i="37"/>
  <c r="D41" i="37"/>
  <c r="W41" i="37"/>
  <c r="BL16" i="37"/>
  <c r="AO41" i="37"/>
  <c r="D24" i="37"/>
  <c r="AK24" i="37"/>
  <c r="S24" i="37"/>
  <c r="BE19" i="56"/>
  <c r="G24" i="37"/>
  <c r="AC41" i="37"/>
  <c r="J23" i="8"/>
  <c r="BI16" i="37"/>
  <c r="BE24" i="37"/>
  <c r="AW41" i="37"/>
  <c r="O24" i="37"/>
  <c r="AK41" i="37"/>
  <c r="J40" i="8"/>
  <c r="AS41" i="37"/>
  <c r="BO16" i="37"/>
  <c r="BE44" i="56"/>
  <c r="BE41" i="37"/>
  <c r="K41" i="37"/>
  <c r="BA24" i="37"/>
  <c r="BA41" i="37"/>
  <c r="Z41" i="37"/>
  <c r="AS24" i="37"/>
  <c r="AO24" i="37"/>
  <c r="BI24" i="37"/>
  <c r="K24" i="37"/>
  <c r="AG24" i="37"/>
  <c r="S41" i="37"/>
  <c r="BO24" i="37"/>
  <c r="AB51" i="37"/>
  <c r="AC51" i="37" s="1"/>
  <c r="W16" i="37"/>
  <c r="BA16" i="37"/>
  <c r="O41" i="37"/>
  <c r="AW24" i="37"/>
  <c r="BL24" i="37"/>
  <c r="G41" i="37"/>
  <c r="W24" i="37"/>
  <c r="BO41" i="37"/>
  <c r="BA44" i="37"/>
  <c r="W44" i="37"/>
  <c r="K44" i="37"/>
  <c r="AC44" i="37"/>
  <c r="D44" i="37"/>
  <c r="BE27" i="56"/>
  <c r="O44" i="37"/>
  <c r="BE47" i="56"/>
  <c r="J43" i="8"/>
  <c r="G44" i="37"/>
  <c r="AO44" i="37"/>
  <c r="BI44" i="37"/>
  <c r="S44" i="37"/>
  <c r="AG44" i="37"/>
  <c r="O47" i="37"/>
  <c r="Z47" i="37"/>
  <c r="AN47" i="37"/>
  <c r="AO47" i="37" s="1"/>
  <c r="J46" i="8"/>
  <c r="AC47" i="37"/>
  <c r="W47" i="37"/>
  <c r="BE47" i="37"/>
  <c r="AS47" i="37"/>
  <c r="D47" i="37"/>
  <c r="AW47" i="37"/>
  <c r="AK47" i="37"/>
  <c r="BA47" i="37"/>
  <c r="S47" i="37"/>
  <c r="BE52" i="56"/>
  <c r="BE57" i="56"/>
  <c r="BE42" i="56"/>
  <c r="BE41" i="56"/>
  <c r="BE46" i="56"/>
  <c r="BE54" i="56"/>
  <c r="BE40" i="56"/>
  <c r="BE24" i="56"/>
  <c r="BE45" i="56"/>
  <c r="BE10" i="56"/>
  <c r="BE26" i="56"/>
  <c r="BL39" i="37"/>
  <c r="J38" i="8"/>
  <c r="AS39" i="37"/>
  <c r="AG39" i="37"/>
  <c r="AK39" i="37"/>
  <c r="Z39" i="37"/>
  <c r="O39" i="37"/>
  <c r="W39" i="37"/>
  <c r="D39" i="37"/>
  <c r="AW39" i="37"/>
  <c r="AC39" i="37"/>
  <c r="K39" i="37"/>
  <c r="BE39" i="37"/>
  <c r="BA39" i="37"/>
  <c r="G39" i="37"/>
  <c r="AO39" i="37"/>
  <c r="S39" i="37"/>
  <c r="BI39" i="37"/>
  <c r="AO23" i="37"/>
  <c r="BO39" i="37"/>
  <c r="AG21" i="37"/>
  <c r="AW21" i="37"/>
  <c r="O21" i="37"/>
  <c r="BA21" i="37"/>
  <c r="BO21" i="37"/>
  <c r="AO21" i="37"/>
  <c r="AK21" i="37"/>
  <c r="BL21" i="37"/>
  <c r="K21" i="37"/>
  <c r="W21" i="37"/>
  <c r="AC21" i="37"/>
  <c r="G21" i="37"/>
  <c r="D21" i="37"/>
  <c r="BE21" i="37"/>
  <c r="S21" i="37"/>
  <c r="Z21" i="37"/>
  <c r="AS21" i="37"/>
  <c r="J20" i="8"/>
  <c r="BI21" i="37"/>
  <c r="D23" i="37"/>
  <c r="W23" i="37"/>
  <c r="Z23" i="37"/>
  <c r="AW23" i="37"/>
  <c r="K23" i="37"/>
  <c r="BI23" i="37"/>
  <c r="O23" i="37"/>
  <c r="BA23" i="37"/>
  <c r="AK23" i="37"/>
  <c r="BO23" i="37"/>
  <c r="BE23" i="37"/>
  <c r="BL23" i="37"/>
  <c r="AC23" i="37"/>
  <c r="AG23" i="37"/>
  <c r="J22" i="8"/>
  <c r="AS23" i="37"/>
  <c r="S23" i="37"/>
  <c r="G23" i="37"/>
  <c r="C14" i="11"/>
  <c r="AJ29" i="37"/>
  <c r="C29" i="11"/>
  <c r="BE32" i="56" s="1"/>
  <c r="D15" i="37"/>
  <c r="G15" i="37"/>
  <c r="BE15" i="37"/>
  <c r="K15" i="37"/>
  <c r="S15" i="37"/>
  <c r="AW15" i="37"/>
  <c r="AS15" i="37"/>
  <c r="BA15" i="37"/>
  <c r="AG15" i="37"/>
  <c r="BO15" i="37"/>
  <c r="Z15" i="37"/>
  <c r="O15" i="37"/>
  <c r="W15" i="37"/>
  <c r="BL15" i="37"/>
  <c r="AO15" i="37"/>
  <c r="BI15" i="37"/>
  <c r="AK15" i="37"/>
  <c r="J14" i="8"/>
  <c r="AC15" i="37"/>
  <c r="BO49" i="37"/>
  <c r="BL49" i="37"/>
  <c r="BI49" i="37"/>
  <c r="BO38" i="37"/>
  <c r="BI38" i="37"/>
  <c r="BL38" i="37"/>
  <c r="BL54" i="37"/>
  <c r="BO54" i="37"/>
  <c r="BI54" i="37"/>
  <c r="S43" i="37"/>
  <c r="BL43" i="37"/>
  <c r="BO43" i="37"/>
  <c r="BI43" i="37"/>
  <c r="BO51" i="37"/>
  <c r="BL51" i="37"/>
  <c r="BI51" i="37"/>
  <c r="BL7" i="37"/>
  <c r="BO7" i="37"/>
  <c r="BI7" i="37"/>
  <c r="BL37" i="37"/>
  <c r="BO37" i="37"/>
  <c r="BI37" i="37"/>
  <c r="BI42" i="37"/>
  <c r="BO42" i="37"/>
  <c r="BL42" i="37"/>
  <c r="BE43" i="37"/>
  <c r="AO43" i="37"/>
  <c r="AC43" i="37"/>
  <c r="J42" i="8"/>
  <c r="O43" i="37"/>
  <c r="K43" i="37"/>
  <c r="G43" i="37"/>
  <c r="AK42" i="37"/>
  <c r="S42" i="37"/>
  <c r="G42" i="37"/>
  <c r="Z42" i="37"/>
  <c r="BA42" i="37"/>
  <c r="AC42" i="37"/>
  <c r="AW42" i="37"/>
  <c r="AS42" i="37"/>
  <c r="AO42" i="37"/>
  <c r="W42" i="37"/>
  <c r="K42" i="37"/>
  <c r="O42" i="37"/>
  <c r="AG42" i="37"/>
  <c r="D42" i="37"/>
  <c r="BE42" i="37"/>
  <c r="J41" i="8"/>
  <c r="W43" i="37"/>
  <c r="AG43" i="37"/>
  <c r="AW43" i="37"/>
  <c r="D43" i="37"/>
  <c r="Z43" i="37"/>
  <c r="AS43" i="37"/>
  <c r="BA43" i="37"/>
  <c r="K16" i="8"/>
  <c r="H16" i="8" s="1"/>
  <c r="C16" i="42" s="1"/>
  <c r="AK38" i="37"/>
  <c r="Z38" i="37"/>
  <c r="W38" i="37"/>
  <c r="AS38" i="37"/>
  <c r="G38" i="37"/>
  <c r="BA38" i="37"/>
  <c r="S38" i="37"/>
  <c r="AW38" i="37"/>
  <c r="J37" i="8"/>
  <c r="D38" i="37"/>
  <c r="K38" i="37"/>
  <c r="AG38" i="37"/>
  <c r="AC38" i="37"/>
  <c r="BE38" i="37"/>
  <c r="O38" i="37"/>
  <c r="AO38" i="37"/>
  <c r="AJ30" i="37"/>
  <c r="C30" i="11"/>
  <c r="AJ35" i="37"/>
  <c r="C35" i="11"/>
  <c r="AJ52" i="37"/>
  <c r="C52" i="11"/>
  <c r="AO54" i="37"/>
  <c r="AK54" i="37"/>
  <c r="J53" i="8"/>
  <c r="O54" i="37"/>
  <c r="Z54" i="37"/>
  <c r="W54" i="37"/>
  <c r="K54" i="37"/>
  <c r="G54" i="37"/>
  <c r="S54" i="37"/>
  <c r="AC54" i="37"/>
  <c r="AS54" i="37"/>
  <c r="AG54" i="37"/>
  <c r="AW54" i="37"/>
  <c r="D54" i="37"/>
  <c r="BE54" i="37"/>
  <c r="BA54" i="37"/>
  <c r="AJ46" i="37"/>
  <c r="C46" i="11"/>
  <c r="AN12" i="37"/>
  <c r="C12" i="11"/>
  <c r="AJ13" i="37"/>
  <c r="C13" i="11"/>
  <c r="AJ53" i="37"/>
  <c r="C53" i="11"/>
  <c r="K32" i="8"/>
  <c r="H32" i="8" s="1"/>
  <c r="C32" i="42" s="1"/>
  <c r="J8" i="42"/>
  <c r="H8" i="42"/>
  <c r="AB22" i="37"/>
  <c r="C22" i="11"/>
  <c r="AB25" i="37"/>
  <c r="C25" i="11"/>
  <c r="AB11" i="37"/>
  <c r="G37" i="37"/>
  <c r="S37" i="37"/>
  <c r="AK37" i="37"/>
  <c r="AW37" i="37"/>
  <c r="K37" i="37"/>
  <c r="BE37" i="37"/>
  <c r="AO37" i="37"/>
  <c r="AS37" i="37"/>
  <c r="W37" i="37"/>
  <c r="AG37" i="37"/>
  <c r="J36" i="8"/>
  <c r="O37" i="37"/>
  <c r="AC37" i="37"/>
  <c r="D37" i="37"/>
  <c r="Z37" i="37"/>
  <c r="BA37" i="37"/>
  <c r="AK49" i="37"/>
  <c r="J6" i="8"/>
  <c r="Z7" i="37"/>
  <c r="W7" i="37"/>
  <c r="K7" i="37"/>
  <c r="D7" i="37"/>
  <c r="G7" i="37"/>
  <c r="S7" i="37"/>
  <c r="BE7" i="37"/>
  <c r="AG7" i="37"/>
  <c r="AS7" i="37"/>
  <c r="BA7" i="37"/>
  <c r="AC7" i="37"/>
  <c r="AW7" i="37"/>
  <c r="O7" i="37"/>
  <c r="AO7" i="37"/>
  <c r="J48" i="8"/>
  <c r="Z49" i="37"/>
  <c r="W49" i="37"/>
  <c r="K49" i="37"/>
  <c r="D49" i="37"/>
  <c r="G49" i="37"/>
  <c r="S49" i="37"/>
  <c r="AW49" i="37"/>
  <c r="BE49" i="37"/>
  <c r="AS49" i="37"/>
  <c r="AG49" i="37"/>
  <c r="BA49" i="37"/>
  <c r="AC49" i="37"/>
  <c r="AO49" i="37"/>
  <c r="O49" i="37"/>
  <c r="AK7" i="37"/>
  <c r="W51" i="37"/>
  <c r="J50" i="8"/>
  <c r="Z51" i="37"/>
  <c r="D51" i="37"/>
  <c r="K51" i="37"/>
  <c r="S51" i="37"/>
  <c r="G51" i="37"/>
  <c r="O51" i="37"/>
  <c r="AW51" i="37"/>
  <c r="BE51" i="37"/>
  <c r="BA51" i="37"/>
  <c r="AS51" i="37"/>
  <c r="AO51" i="37"/>
  <c r="AK51" i="37"/>
  <c r="AG51" i="37"/>
  <c r="H21" i="28"/>
  <c r="G20" i="50" s="1"/>
  <c r="BD56" i="37"/>
  <c r="I24" i="57" s="1"/>
  <c r="K49" i="8"/>
  <c r="H49" i="8" s="1"/>
  <c r="C49" i="42" s="1"/>
  <c r="AZ56" i="37"/>
  <c r="I23" i="57" s="1"/>
  <c r="H20" i="28"/>
  <c r="G19" i="50" s="1"/>
  <c r="F17" i="42" l="1"/>
  <c r="F33" i="42"/>
  <c r="F49" i="42"/>
  <c r="F30" i="42"/>
  <c r="F35" i="42"/>
  <c r="F9" i="42"/>
  <c r="F18" i="42"/>
  <c r="F7" i="42"/>
  <c r="F32" i="42"/>
  <c r="F16" i="42"/>
  <c r="H17" i="42"/>
  <c r="I89" i="8"/>
  <c r="K89" i="8" s="1"/>
  <c r="J30" i="42"/>
  <c r="J18" i="42"/>
  <c r="I63" i="8"/>
  <c r="K63" i="8" s="1"/>
  <c r="O54" i="8"/>
  <c r="P54" i="8" s="1"/>
  <c r="I108" i="8"/>
  <c r="K108" i="8" s="1"/>
  <c r="O108" i="8" s="1"/>
  <c r="P108" i="8" s="1"/>
  <c r="M54" i="8"/>
  <c r="N54" i="8" s="1"/>
  <c r="H7" i="42"/>
  <c r="J17" i="42"/>
  <c r="J7" i="42"/>
  <c r="J33" i="42"/>
  <c r="H33" i="42"/>
  <c r="H30" i="42"/>
  <c r="H9" i="42"/>
  <c r="H35" i="42"/>
  <c r="J35" i="42"/>
  <c r="J9" i="42"/>
  <c r="K44" i="8"/>
  <c r="F44" i="42" s="1"/>
  <c r="K38" i="8"/>
  <c r="H38" i="8" s="1"/>
  <c r="C38" i="42" s="1"/>
  <c r="K46" i="8"/>
  <c r="H46" i="8" s="1"/>
  <c r="C46" i="42" s="1"/>
  <c r="K23" i="8"/>
  <c r="H23" i="8" s="1"/>
  <c r="C23" i="42" s="1"/>
  <c r="K27" i="8"/>
  <c r="H27" i="8" s="1"/>
  <c r="C27" i="42" s="1"/>
  <c r="H18" i="42"/>
  <c r="K14" i="8"/>
  <c r="F14" i="42" s="1"/>
  <c r="K42" i="8"/>
  <c r="H42" i="8" s="1"/>
  <c r="C42" i="42" s="1"/>
  <c r="K25" i="8"/>
  <c r="F25" i="42" s="1"/>
  <c r="K20" i="8"/>
  <c r="F20" i="42" s="1"/>
  <c r="K26" i="8"/>
  <c r="H26" i="8" s="1"/>
  <c r="C26" i="42" s="1"/>
  <c r="K40" i="8"/>
  <c r="H40" i="8" s="1"/>
  <c r="C40" i="42" s="1"/>
  <c r="K39" i="8"/>
  <c r="H39" i="8" s="1"/>
  <c r="C39" i="42" s="1"/>
  <c r="K31" i="8"/>
  <c r="F31" i="42" s="1"/>
  <c r="K22" i="8"/>
  <c r="F22" i="42" s="1"/>
  <c r="K15" i="8"/>
  <c r="H15" i="8" s="1"/>
  <c r="C15" i="42" s="1"/>
  <c r="K47" i="8"/>
  <c r="H47" i="8" s="1"/>
  <c r="C47" i="42" s="1"/>
  <c r="K43" i="8"/>
  <c r="F43" i="42" s="1"/>
  <c r="AO20" i="37"/>
  <c r="K20" i="37"/>
  <c r="AG20" i="37"/>
  <c r="BA20" i="37"/>
  <c r="Z20" i="37"/>
  <c r="BO20" i="37"/>
  <c r="S20" i="37"/>
  <c r="G20" i="37"/>
  <c r="AC20" i="37"/>
  <c r="W20" i="37"/>
  <c r="D20" i="37"/>
  <c r="AW20" i="37"/>
  <c r="BE20" i="37"/>
  <c r="AK20" i="37"/>
  <c r="AS20" i="37"/>
  <c r="J19" i="8"/>
  <c r="BL20" i="37"/>
  <c r="BE23" i="56"/>
  <c r="O20" i="37"/>
  <c r="BI20" i="37"/>
  <c r="BE33" i="56"/>
  <c r="BE14" i="56"/>
  <c r="BE49" i="56"/>
  <c r="BE38" i="56"/>
  <c r="BE28" i="56"/>
  <c r="BE17" i="56"/>
  <c r="BE25" i="56"/>
  <c r="BE55" i="56"/>
  <c r="BE56" i="56"/>
  <c r="BE16" i="56"/>
  <c r="BE15" i="56"/>
  <c r="I62" i="8"/>
  <c r="K62" i="8" s="1"/>
  <c r="O8" i="8"/>
  <c r="P8" i="8" s="1"/>
  <c r="I61" i="8"/>
  <c r="K61" i="8" s="1"/>
  <c r="O7" i="8"/>
  <c r="P7" i="8" s="1"/>
  <c r="AW14" i="37"/>
  <c r="AO14" i="37"/>
  <c r="BA14" i="37"/>
  <c r="BE14" i="37"/>
  <c r="G14" i="37"/>
  <c r="AG14" i="37"/>
  <c r="K14" i="37"/>
  <c r="BO14" i="37"/>
  <c r="S14" i="37"/>
  <c r="O14" i="37"/>
  <c r="AK14" i="37"/>
  <c r="D14" i="37"/>
  <c r="AC14" i="37"/>
  <c r="Z14" i="37"/>
  <c r="W14" i="37"/>
  <c r="BI14" i="37"/>
  <c r="AS14" i="37"/>
  <c r="J13" i="8"/>
  <c r="BL14" i="37"/>
  <c r="M35" i="8"/>
  <c r="N35" i="8" s="1"/>
  <c r="M7" i="8"/>
  <c r="N7" i="8" s="1"/>
  <c r="H49" i="42"/>
  <c r="H16" i="42"/>
  <c r="BI29" i="37"/>
  <c r="BE29" i="37"/>
  <c r="W29" i="37"/>
  <c r="O29" i="37"/>
  <c r="BL29" i="37"/>
  <c r="D29" i="37"/>
  <c r="AO29" i="37"/>
  <c r="BA29" i="37"/>
  <c r="AC29" i="37"/>
  <c r="J28" i="8"/>
  <c r="K29" i="37"/>
  <c r="Z29" i="37"/>
  <c r="AS29" i="37"/>
  <c r="BO29" i="37"/>
  <c r="G29" i="37"/>
  <c r="AG29" i="37"/>
  <c r="S29" i="37"/>
  <c r="AW29" i="37"/>
  <c r="AK29" i="37"/>
  <c r="BL25" i="37"/>
  <c r="BO25" i="37"/>
  <c r="BI25" i="37"/>
  <c r="BO46" i="37"/>
  <c r="BI46" i="37"/>
  <c r="BL46" i="37"/>
  <c r="BL30" i="37"/>
  <c r="BI30" i="37"/>
  <c r="BO30" i="37"/>
  <c r="BL53" i="37"/>
  <c r="BO53" i="37"/>
  <c r="BI53" i="37"/>
  <c r="BO13" i="37"/>
  <c r="BI13" i="37"/>
  <c r="BL13" i="37"/>
  <c r="BO22" i="37"/>
  <c r="BL22" i="37"/>
  <c r="BI22" i="37"/>
  <c r="BO11" i="37"/>
  <c r="BL11" i="37"/>
  <c r="BI11" i="37"/>
  <c r="BL12" i="37"/>
  <c r="BO12" i="37"/>
  <c r="BI12" i="37"/>
  <c r="AO35" i="37"/>
  <c r="BI35" i="37"/>
  <c r="BO35" i="37"/>
  <c r="BL35" i="37"/>
  <c r="BO52" i="37"/>
  <c r="BL52" i="37"/>
  <c r="BI52" i="37"/>
  <c r="J16" i="42"/>
  <c r="K41" i="8"/>
  <c r="F41" i="42" s="1"/>
  <c r="AO12" i="37"/>
  <c r="BE35" i="37"/>
  <c r="BA35" i="37"/>
  <c r="G35" i="37"/>
  <c r="O35" i="37"/>
  <c r="AW35" i="37"/>
  <c r="S35" i="37"/>
  <c r="W35" i="37"/>
  <c r="J34" i="8"/>
  <c r="AS35" i="37"/>
  <c r="Z35" i="37"/>
  <c r="D35" i="37"/>
  <c r="K35" i="37"/>
  <c r="AG35" i="37"/>
  <c r="AC35" i="37"/>
  <c r="AK53" i="37"/>
  <c r="AK35" i="37"/>
  <c r="Z30" i="37"/>
  <c r="W30" i="37"/>
  <c r="AO30" i="37"/>
  <c r="K30" i="37"/>
  <c r="BE30" i="37"/>
  <c r="D30" i="37"/>
  <c r="O30" i="37"/>
  <c r="AW30" i="37"/>
  <c r="BA30" i="37"/>
  <c r="G30" i="37"/>
  <c r="AG30" i="37"/>
  <c r="S30" i="37"/>
  <c r="AC30" i="37"/>
  <c r="AS30" i="37"/>
  <c r="J29" i="8"/>
  <c r="AK52" i="37"/>
  <c r="AK30" i="37"/>
  <c r="J51" i="8"/>
  <c r="BA52" i="37"/>
  <c r="AS52" i="37"/>
  <c r="Z52" i="37"/>
  <c r="AC52" i="37"/>
  <c r="O52" i="37"/>
  <c r="K52" i="37"/>
  <c r="D52" i="37"/>
  <c r="S52" i="37"/>
  <c r="G52" i="37"/>
  <c r="AG52" i="37"/>
  <c r="AW52" i="37"/>
  <c r="W52" i="37"/>
  <c r="BE52" i="37"/>
  <c r="AO52" i="37"/>
  <c r="K37" i="8"/>
  <c r="F37" i="42" s="1"/>
  <c r="AK13" i="37"/>
  <c r="K53" i="8"/>
  <c r="H53" i="8" s="1"/>
  <c r="C53" i="42" s="1"/>
  <c r="AO13" i="37"/>
  <c r="G13" i="37"/>
  <c r="D13" i="37"/>
  <c r="Z13" i="37"/>
  <c r="J12" i="8"/>
  <c r="BE13" i="37"/>
  <c r="W13" i="37"/>
  <c r="BA13" i="37"/>
  <c r="AC13" i="37"/>
  <c r="AG13" i="37"/>
  <c r="AS13" i="37"/>
  <c r="S13" i="37"/>
  <c r="O13" i="37"/>
  <c r="AW13" i="37"/>
  <c r="K13" i="37"/>
  <c r="AC53" i="37"/>
  <c r="D53" i="37"/>
  <c r="G53" i="37"/>
  <c r="AW53" i="37"/>
  <c r="S53" i="37"/>
  <c r="AS53" i="37"/>
  <c r="AO53" i="37"/>
  <c r="Z53" i="37"/>
  <c r="BE53" i="37"/>
  <c r="BA53" i="37"/>
  <c r="AG53" i="37"/>
  <c r="W53" i="37"/>
  <c r="J52" i="8"/>
  <c r="O53" i="37"/>
  <c r="K53" i="37"/>
  <c r="J11" i="8"/>
  <c r="BE12" i="37"/>
  <c r="Z12" i="37"/>
  <c r="W12" i="37"/>
  <c r="O12" i="37"/>
  <c r="G12" i="37"/>
  <c r="AC12" i="37"/>
  <c r="S12" i="37"/>
  <c r="AK12" i="37"/>
  <c r="K12" i="37"/>
  <c r="AG12" i="37"/>
  <c r="AW12" i="37"/>
  <c r="D12" i="37"/>
  <c r="BA12" i="37"/>
  <c r="AS12" i="37"/>
  <c r="D46" i="37"/>
  <c r="AO46" i="37"/>
  <c r="S46" i="37"/>
  <c r="AG46" i="37"/>
  <c r="G46" i="37"/>
  <c r="AW46" i="37"/>
  <c r="AC46" i="37"/>
  <c r="AS46" i="37"/>
  <c r="BE46" i="37"/>
  <c r="Z46" i="37"/>
  <c r="O46" i="37"/>
  <c r="W46" i="37"/>
  <c r="BA46" i="37"/>
  <c r="J45" i="8"/>
  <c r="K46" i="37"/>
  <c r="AK46" i="37"/>
  <c r="J32" i="42"/>
  <c r="H32" i="42"/>
  <c r="M8" i="8"/>
  <c r="N8" i="8" s="1"/>
  <c r="AO22" i="37"/>
  <c r="Z22" i="37"/>
  <c r="W22" i="37"/>
  <c r="K22" i="37"/>
  <c r="O22" i="37"/>
  <c r="D22" i="37"/>
  <c r="G22" i="37"/>
  <c r="AS22" i="37"/>
  <c r="S22" i="37"/>
  <c r="AW22" i="37"/>
  <c r="AK22" i="37"/>
  <c r="BA22" i="37"/>
  <c r="J21" i="8"/>
  <c r="BE22" i="37"/>
  <c r="AG22" i="37"/>
  <c r="AC22" i="37"/>
  <c r="AC11" i="37"/>
  <c r="BE25" i="37"/>
  <c r="AW25" i="37"/>
  <c r="AS25" i="37"/>
  <c r="J24" i="8"/>
  <c r="BA25" i="37"/>
  <c r="Z25" i="37"/>
  <c r="AK25" i="37"/>
  <c r="AG25" i="37"/>
  <c r="W25" i="37"/>
  <c r="O25" i="37"/>
  <c r="K25" i="37"/>
  <c r="D25" i="37"/>
  <c r="G25" i="37"/>
  <c r="S25" i="37"/>
  <c r="AO25" i="37"/>
  <c r="AC25" i="37"/>
  <c r="AS11" i="37"/>
  <c r="BA11" i="37"/>
  <c r="AG11" i="37"/>
  <c r="J10" i="8"/>
  <c r="Z11" i="37"/>
  <c r="AW11" i="37"/>
  <c r="AO11" i="37"/>
  <c r="D11" i="37"/>
  <c r="S11" i="37"/>
  <c r="BE11" i="37"/>
  <c r="W11" i="37"/>
  <c r="AK11" i="37"/>
  <c r="K11" i="37"/>
  <c r="O11" i="37"/>
  <c r="G11" i="37"/>
  <c r="K36" i="8"/>
  <c r="F36" i="42" s="1"/>
  <c r="F20" i="28"/>
  <c r="H23" i="57" s="1"/>
  <c r="J23" i="57" s="1"/>
  <c r="K6" i="8"/>
  <c r="H6" i="8" s="1"/>
  <c r="C6" i="42" s="1"/>
  <c r="F21" i="28"/>
  <c r="H24" i="57" s="1"/>
  <c r="J24" i="57" s="1"/>
  <c r="J49" i="42"/>
  <c r="K50" i="8"/>
  <c r="F50" i="42" s="1"/>
  <c r="K48" i="8"/>
  <c r="F48" i="42" s="1"/>
  <c r="F26" i="42" l="1"/>
  <c r="F53" i="42"/>
  <c r="F39" i="42"/>
  <c r="F6" i="42"/>
  <c r="F27" i="42"/>
  <c r="F40" i="42"/>
  <c r="F38" i="42"/>
  <c r="F46" i="42"/>
  <c r="F47" i="42"/>
  <c r="F42" i="42"/>
  <c r="F15" i="42"/>
  <c r="F23" i="42"/>
  <c r="H31" i="8"/>
  <c r="C31" i="42" s="1"/>
  <c r="H44" i="8"/>
  <c r="C44" i="42" s="1"/>
  <c r="H14" i="8"/>
  <c r="C14" i="42" s="1"/>
  <c r="H48" i="8"/>
  <c r="C48" i="42" s="1"/>
  <c r="H20" i="8"/>
  <c r="C20" i="42" s="1"/>
  <c r="H37" i="8"/>
  <c r="C37" i="42" s="1"/>
  <c r="H43" i="8"/>
  <c r="C43" i="42" s="1"/>
  <c r="H41" i="8"/>
  <c r="C41" i="42" s="1"/>
  <c r="H25" i="8"/>
  <c r="C25" i="42" s="1"/>
  <c r="H22" i="8"/>
  <c r="C22" i="42" s="1"/>
  <c r="H50" i="8"/>
  <c r="C50" i="42" s="1"/>
  <c r="H36" i="8"/>
  <c r="C36" i="42" s="1"/>
  <c r="O35" i="8"/>
  <c r="P35" i="8" s="1"/>
  <c r="M9" i="8"/>
  <c r="N9" i="8" s="1"/>
  <c r="O9" i="8"/>
  <c r="P9" i="8" s="1"/>
  <c r="I96" i="8"/>
  <c r="K96" i="8" s="1"/>
  <c r="H14" i="42"/>
  <c r="H47" i="42"/>
  <c r="M15" i="8"/>
  <c r="N15" i="8" s="1"/>
  <c r="J27" i="42"/>
  <c r="J22" i="42"/>
  <c r="J23" i="42"/>
  <c r="O30" i="8"/>
  <c r="P30" i="8" s="1"/>
  <c r="M46" i="8"/>
  <c r="N46" i="8" s="1"/>
  <c r="H20" i="42"/>
  <c r="H25" i="42"/>
  <c r="M40" i="8"/>
  <c r="N40" i="8" s="1"/>
  <c r="I72" i="8"/>
  <c r="K72" i="8" s="1"/>
  <c r="M72" i="8" s="1"/>
  <c r="N72" i="8" s="1"/>
  <c r="I87" i="8"/>
  <c r="K87" i="8" s="1"/>
  <c r="M87" i="8" s="1"/>
  <c r="N87" i="8" s="1"/>
  <c r="I71" i="8"/>
  <c r="K71" i="8" s="1"/>
  <c r="O71" i="8" s="1"/>
  <c r="P71" i="8" s="1"/>
  <c r="O17" i="8"/>
  <c r="P17" i="8" s="1"/>
  <c r="M17" i="8"/>
  <c r="N17" i="8" s="1"/>
  <c r="M108" i="8"/>
  <c r="N108" i="8" s="1"/>
  <c r="M33" i="8"/>
  <c r="N33" i="8" s="1"/>
  <c r="O33" i="8"/>
  <c r="P33" i="8" s="1"/>
  <c r="I84" i="8"/>
  <c r="K84" i="8" s="1"/>
  <c r="O84" i="8" s="1"/>
  <c r="P84" i="8" s="1"/>
  <c r="M30" i="8"/>
  <c r="N30" i="8" s="1"/>
  <c r="M18" i="8"/>
  <c r="N18" i="8" s="1"/>
  <c r="H31" i="42"/>
  <c r="J31" i="42"/>
  <c r="H42" i="42"/>
  <c r="J42" i="42"/>
  <c r="H44" i="42"/>
  <c r="J44" i="42"/>
  <c r="H46" i="42"/>
  <c r="J25" i="42"/>
  <c r="J46" i="42"/>
  <c r="O18" i="8"/>
  <c r="P18" i="8" s="1"/>
  <c r="J20" i="42"/>
  <c r="J38" i="42"/>
  <c r="H23" i="42"/>
  <c r="H38" i="42"/>
  <c r="J15" i="42"/>
  <c r="H15" i="42"/>
  <c r="H22" i="42"/>
  <c r="J47" i="42"/>
  <c r="H27" i="42"/>
  <c r="J40" i="42"/>
  <c r="H26" i="42"/>
  <c r="H40" i="42"/>
  <c r="J39" i="42"/>
  <c r="J26" i="42"/>
  <c r="H39" i="42"/>
  <c r="J14" i="42"/>
  <c r="K13" i="8"/>
  <c r="H13" i="8" s="1"/>
  <c r="C13" i="42" s="1"/>
  <c r="J43" i="42"/>
  <c r="K19" i="8"/>
  <c r="H19" i="8" s="1"/>
  <c r="C19" i="42" s="1"/>
  <c r="H43" i="42"/>
  <c r="O63" i="8"/>
  <c r="P63" i="8" s="1"/>
  <c r="M63" i="8"/>
  <c r="N63" i="8" s="1"/>
  <c r="O61" i="8"/>
  <c r="P61" i="8" s="1"/>
  <c r="M61" i="8"/>
  <c r="N61" i="8" s="1"/>
  <c r="O89" i="8"/>
  <c r="P89" i="8" s="1"/>
  <c r="M89" i="8"/>
  <c r="N89" i="8" s="1"/>
  <c r="O62" i="8"/>
  <c r="P62" i="8" s="1"/>
  <c r="M62" i="8"/>
  <c r="N62" i="8" s="1"/>
  <c r="E20" i="50"/>
  <c r="H20" i="50" s="1"/>
  <c r="I20" i="50" s="1"/>
  <c r="E19" i="50"/>
  <c r="I70" i="8"/>
  <c r="K70" i="8" s="1"/>
  <c r="O16" i="8"/>
  <c r="P16" i="8" s="1"/>
  <c r="I86" i="8"/>
  <c r="K86" i="8" s="1"/>
  <c r="O32" i="8"/>
  <c r="P32" i="8" s="1"/>
  <c r="I103" i="8"/>
  <c r="K103" i="8" s="1"/>
  <c r="O49" i="8"/>
  <c r="P49" i="8" s="1"/>
  <c r="H50" i="42"/>
  <c r="J37" i="42"/>
  <c r="J48" i="42"/>
  <c r="K28" i="8"/>
  <c r="H28" i="8" s="1"/>
  <c r="C28" i="42" s="1"/>
  <c r="M16" i="8"/>
  <c r="N16" i="8" s="1"/>
  <c r="J41" i="42"/>
  <c r="H41" i="42"/>
  <c r="H37" i="42"/>
  <c r="K51" i="8"/>
  <c r="H51" i="8" s="1"/>
  <c r="C51" i="42" s="1"/>
  <c r="K29" i="8"/>
  <c r="H29" i="8" s="1"/>
  <c r="C29" i="42" s="1"/>
  <c r="K34" i="8"/>
  <c r="F34" i="42" s="1"/>
  <c r="H53" i="42"/>
  <c r="J53" i="42"/>
  <c r="K11" i="8"/>
  <c r="H11" i="8" s="1"/>
  <c r="C11" i="42" s="1"/>
  <c r="K12" i="8"/>
  <c r="F12" i="42" s="1"/>
  <c r="K45" i="8"/>
  <c r="H45" i="8" s="1"/>
  <c r="C45" i="42" s="1"/>
  <c r="K52" i="8"/>
  <c r="H52" i="8" s="1"/>
  <c r="C52" i="42" s="1"/>
  <c r="M32" i="8"/>
  <c r="N32" i="8" s="1"/>
  <c r="M49" i="8"/>
  <c r="N49" i="8" s="1"/>
  <c r="K21" i="8"/>
  <c r="F21" i="42" s="1"/>
  <c r="K24" i="8"/>
  <c r="F24" i="42" s="1"/>
  <c r="K10" i="8"/>
  <c r="H10" i="8" s="1"/>
  <c r="C10" i="42" s="1"/>
  <c r="H36" i="42"/>
  <c r="J36" i="42"/>
  <c r="J50" i="42"/>
  <c r="H6" i="42"/>
  <c r="H48" i="42"/>
  <c r="J6" i="42"/>
  <c r="M31" i="8" l="1"/>
  <c r="N31" i="8" s="1"/>
  <c r="F29" i="42"/>
  <c r="F52" i="42"/>
  <c r="F13" i="42"/>
  <c r="F45" i="42"/>
  <c r="F10" i="42"/>
  <c r="F11" i="42"/>
  <c r="F51" i="42"/>
  <c r="F28" i="42"/>
  <c r="F19" i="42"/>
  <c r="M44" i="8"/>
  <c r="N44" i="8" s="1"/>
  <c r="H12" i="8"/>
  <c r="C12" i="42" s="1"/>
  <c r="H24" i="8"/>
  <c r="C24" i="42" s="1"/>
  <c r="H34" i="8"/>
  <c r="C34" i="42" s="1"/>
  <c r="H21" i="8"/>
  <c r="C21" i="42" s="1"/>
  <c r="I97" i="8"/>
  <c r="K97" i="8" s="1"/>
  <c r="O97" i="8" s="1"/>
  <c r="P97" i="8" s="1"/>
  <c r="O43" i="8"/>
  <c r="P43" i="8" s="1"/>
  <c r="M42" i="8"/>
  <c r="N42" i="8" s="1"/>
  <c r="M43" i="8"/>
  <c r="N43" i="8" s="1"/>
  <c r="O31" i="8"/>
  <c r="P31" i="8" s="1"/>
  <c r="I85" i="8"/>
  <c r="K85" i="8" s="1"/>
  <c r="M85" i="8" s="1"/>
  <c r="N85" i="8" s="1"/>
  <c r="O42" i="8"/>
  <c r="P42" i="8" s="1"/>
  <c r="O44" i="8"/>
  <c r="P44" i="8" s="1"/>
  <c r="I98" i="8"/>
  <c r="K98" i="8" s="1"/>
  <c r="O98" i="8" s="1"/>
  <c r="P98" i="8" s="1"/>
  <c r="O40" i="8"/>
  <c r="P40" i="8" s="1"/>
  <c r="I94" i="8"/>
  <c r="K94" i="8" s="1"/>
  <c r="O94" i="8" s="1"/>
  <c r="P94" i="8" s="1"/>
  <c r="O87" i="8"/>
  <c r="P87" i="8" s="1"/>
  <c r="O15" i="8"/>
  <c r="P15" i="8" s="1"/>
  <c r="O72" i="8"/>
  <c r="P72" i="8" s="1"/>
  <c r="I69" i="8"/>
  <c r="K69" i="8" s="1"/>
  <c r="M69" i="8" s="1"/>
  <c r="N69" i="8" s="1"/>
  <c r="O46" i="8"/>
  <c r="P46" i="8" s="1"/>
  <c r="I100" i="8"/>
  <c r="K100" i="8" s="1"/>
  <c r="O100" i="8" s="1"/>
  <c r="P100" i="8" s="1"/>
  <c r="I82" i="8"/>
  <c r="O38" i="8"/>
  <c r="P38" i="8" s="1"/>
  <c r="I92" i="8"/>
  <c r="K92" i="8" s="1"/>
  <c r="O92" i="8" s="1"/>
  <c r="P92" i="8" s="1"/>
  <c r="I77" i="8"/>
  <c r="K77" i="8" s="1"/>
  <c r="M77" i="8" s="1"/>
  <c r="N77" i="8" s="1"/>
  <c r="M22" i="8"/>
  <c r="N22" i="8" s="1"/>
  <c r="I79" i="8"/>
  <c r="K79" i="8" s="1"/>
  <c r="M79" i="8" s="1"/>
  <c r="N79" i="8" s="1"/>
  <c r="I80" i="8"/>
  <c r="K80" i="8" s="1"/>
  <c r="M80" i="8" s="1"/>
  <c r="N80" i="8" s="1"/>
  <c r="M47" i="8"/>
  <c r="N47" i="8" s="1"/>
  <c r="M38" i="8"/>
  <c r="N38" i="8" s="1"/>
  <c r="O20" i="8"/>
  <c r="P20" i="8" s="1"/>
  <c r="M71" i="8"/>
  <c r="N71" i="8" s="1"/>
  <c r="M84" i="8"/>
  <c r="N84" i="8" s="1"/>
  <c r="M20" i="8"/>
  <c r="N20" i="8" s="1"/>
  <c r="M25" i="8"/>
  <c r="N25" i="8" s="1"/>
  <c r="O25" i="8"/>
  <c r="P25" i="8" s="1"/>
  <c r="O22" i="8"/>
  <c r="P22" i="8" s="1"/>
  <c r="I76" i="8"/>
  <c r="K76" i="8" s="1"/>
  <c r="M76" i="8" s="1"/>
  <c r="N76" i="8" s="1"/>
  <c r="O14" i="8"/>
  <c r="P14" i="8" s="1"/>
  <c r="I68" i="8"/>
  <c r="K68" i="8" s="1"/>
  <c r="M68" i="8" s="1"/>
  <c r="N68" i="8" s="1"/>
  <c r="I74" i="8"/>
  <c r="K74" i="8" s="1"/>
  <c r="O74" i="8" s="1"/>
  <c r="P74" i="8" s="1"/>
  <c r="O47" i="8"/>
  <c r="P47" i="8" s="1"/>
  <c r="I101" i="8"/>
  <c r="K101" i="8" s="1"/>
  <c r="O101" i="8" s="1"/>
  <c r="P101" i="8" s="1"/>
  <c r="M26" i="8"/>
  <c r="N26" i="8" s="1"/>
  <c r="M14" i="8"/>
  <c r="N14" i="8" s="1"/>
  <c r="O39" i="8"/>
  <c r="P39" i="8" s="1"/>
  <c r="J19" i="42"/>
  <c r="H19" i="42"/>
  <c r="M39" i="8"/>
  <c r="N39" i="8" s="1"/>
  <c r="O27" i="8"/>
  <c r="P27" i="8" s="1"/>
  <c r="M23" i="8"/>
  <c r="N23" i="8" s="1"/>
  <c r="I81" i="8"/>
  <c r="K81" i="8" s="1"/>
  <c r="M81" i="8" s="1"/>
  <c r="N81" i="8" s="1"/>
  <c r="O23" i="8"/>
  <c r="P23" i="8" s="1"/>
  <c r="M27" i="8"/>
  <c r="N27" i="8" s="1"/>
  <c r="I93" i="8"/>
  <c r="K93" i="8" s="1"/>
  <c r="O93" i="8" s="1"/>
  <c r="P93" i="8" s="1"/>
  <c r="J13" i="42"/>
  <c r="O26" i="8"/>
  <c r="P26" i="8" s="1"/>
  <c r="H13" i="42"/>
  <c r="O103" i="8"/>
  <c r="P103" i="8" s="1"/>
  <c r="M103" i="8"/>
  <c r="N103" i="8" s="1"/>
  <c r="O70" i="8"/>
  <c r="P70" i="8" s="1"/>
  <c r="M70" i="8"/>
  <c r="N70" i="8" s="1"/>
  <c r="O86" i="8"/>
  <c r="P86" i="8" s="1"/>
  <c r="M86" i="8"/>
  <c r="N86" i="8" s="1"/>
  <c r="O96" i="8"/>
  <c r="P96" i="8" s="1"/>
  <c r="M96" i="8"/>
  <c r="N96" i="8" s="1"/>
  <c r="H19" i="50"/>
  <c r="I19" i="50" s="1"/>
  <c r="I104" i="8"/>
  <c r="K104" i="8" s="1"/>
  <c r="O50" i="8"/>
  <c r="P50" i="8" s="1"/>
  <c r="I95" i="8"/>
  <c r="K95" i="8" s="1"/>
  <c r="O41" i="8"/>
  <c r="P41" i="8" s="1"/>
  <c r="I91" i="8"/>
  <c r="K91" i="8" s="1"/>
  <c r="O37" i="8"/>
  <c r="P37" i="8" s="1"/>
  <c r="I90" i="8"/>
  <c r="K90" i="8" s="1"/>
  <c r="O36" i="8"/>
  <c r="P36" i="8" s="1"/>
  <c r="I60" i="8"/>
  <c r="K60" i="8" s="1"/>
  <c r="O6" i="8"/>
  <c r="P6" i="8" s="1"/>
  <c r="I107" i="8"/>
  <c r="K107" i="8" s="1"/>
  <c r="O53" i="8"/>
  <c r="P53" i="8" s="1"/>
  <c r="I102" i="8"/>
  <c r="K102" i="8" s="1"/>
  <c r="O48" i="8"/>
  <c r="P48" i="8" s="1"/>
  <c r="M36" i="8"/>
  <c r="N36" i="8" s="1"/>
  <c r="J29" i="42"/>
  <c r="H45" i="42"/>
  <c r="J28" i="42"/>
  <c r="H51" i="42"/>
  <c r="H10" i="42"/>
  <c r="H21" i="42"/>
  <c r="H28" i="42"/>
  <c r="M37" i="8"/>
  <c r="N37" i="8" s="1"/>
  <c r="M41" i="8"/>
  <c r="N41" i="8" s="1"/>
  <c r="H29" i="42"/>
  <c r="M53" i="8"/>
  <c r="N53" i="8" s="1"/>
  <c r="J51" i="42"/>
  <c r="J34" i="42"/>
  <c r="H34" i="42"/>
  <c r="J45" i="42"/>
  <c r="H11" i="42"/>
  <c r="J11" i="42"/>
  <c r="M50" i="8"/>
  <c r="N50" i="8" s="1"/>
  <c r="H52" i="42"/>
  <c r="J52" i="42"/>
  <c r="H12" i="42"/>
  <c r="J12" i="42"/>
  <c r="M6" i="8"/>
  <c r="N6" i="8" s="1"/>
  <c r="M48" i="8"/>
  <c r="N48" i="8" s="1"/>
  <c r="J21" i="42"/>
  <c r="J10" i="42"/>
  <c r="H24" i="42"/>
  <c r="J24" i="42"/>
  <c r="M97" i="8" l="1"/>
  <c r="N97" i="8" s="1"/>
  <c r="O79" i="8"/>
  <c r="P79" i="8" s="1"/>
  <c r="O85" i="8"/>
  <c r="P85" i="8" s="1"/>
  <c r="M94" i="8"/>
  <c r="N94" i="8" s="1"/>
  <c r="M92" i="8"/>
  <c r="N92" i="8" s="1"/>
  <c r="O77" i="8"/>
  <c r="P77" i="8" s="1"/>
  <c r="M98" i="8"/>
  <c r="N98" i="8" s="1"/>
  <c r="O69" i="8"/>
  <c r="P69" i="8" s="1"/>
  <c r="M100" i="8"/>
  <c r="N100" i="8" s="1"/>
  <c r="M28" i="8"/>
  <c r="N28" i="8" s="1"/>
  <c r="O80" i="8"/>
  <c r="P80" i="8" s="1"/>
  <c r="I67" i="8"/>
  <c r="K67" i="8" s="1"/>
  <c r="O67" i="8" s="1"/>
  <c r="P67" i="8" s="1"/>
  <c r="O28" i="8"/>
  <c r="P28" i="8" s="1"/>
  <c r="O76" i="8"/>
  <c r="P76" i="8" s="1"/>
  <c r="O68" i="8"/>
  <c r="P68" i="8" s="1"/>
  <c r="M74" i="8"/>
  <c r="N74" i="8" s="1"/>
  <c r="M101" i="8"/>
  <c r="N101" i="8" s="1"/>
  <c r="M13" i="8"/>
  <c r="N13" i="8" s="1"/>
  <c r="O13" i="8"/>
  <c r="P13" i="8" s="1"/>
  <c r="I73" i="8"/>
  <c r="K73" i="8" s="1"/>
  <c r="O73" i="8" s="1"/>
  <c r="P73" i="8" s="1"/>
  <c r="O19" i="8"/>
  <c r="P19" i="8" s="1"/>
  <c r="M19" i="8"/>
  <c r="N19" i="8" s="1"/>
  <c r="O81" i="8"/>
  <c r="P81" i="8" s="1"/>
  <c r="M93" i="8"/>
  <c r="N93" i="8" s="1"/>
  <c r="O90" i="8"/>
  <c r="P90" i="8" s="1"/>
  <c r="M90" i="8"/>
  <c r="N90" i="8" s="1"/>
  <c r="O107" i="8"/>
  <c r="P107" i="8" s="1"/>
  <c r="M107" i="8"/>
  <c r="N107" i="8" s="1"/>
  <c r="O102" i="8"/>
  <c r="P102" i="8" s="1"/>
  <c r="M102" i="8"/>
  <c r="N102" i="8" s="1"/>
  <c r="O60" i="8"/>
  <c r="P60" i="8" s="1"/>
  <c r="M60" i="8"/>
  <c r="N60" i="8" s="1"/>
  <c r="O104" i="8"/>
  <c r="P104" i="8" s="1"/>
  <c r="M104" i="8"/>
  <c r="N104" i="8" s="1"/>
  <c r="O91" i="8"/>
  <c r="P91" i="8" s="1"/>
  <c r="M91" i="8"/>
  <c r="N91" i="8" s="1"/>
  <c r="O95" i="8"/>
  <c r="P95" i="8" s="1"/>
  <c r="M95" i="8"/>
  <c r="N95" i="8" s="1"/>
  <c r="I99" i="8"/>
  <c r="K99" i="8" s="1"/>
  <c r="O45" i="8"/>
  <c r="P45" i="8" s="1"/>
  <c r="I88" i="8"/>
  <c r="K88" i="8" s="1"/>
  <c r="O34" i="8"/>
  <c r="P34" i="8" s="1"/>
  <c r="I65" i="8"/>
  <c r="K65" i="8" s="1"/>
  <c r="O11" i="8"/>
  <c r="P11" i="8" s="1"/>
  <c r="I83" i="8"/>
  <c r="K83" i="8" s="1"/>
  <c r="O29" i="8"/>
  <c r="P29" i="8" s="1"/>
  <c r="I75" i="8"/>
  <c r="K75" i="8" s="1"/>
  <c r="O21" i="8"/>
  <c r="P21" i="8" s="1"/>
  <c r="I78" i="8"/>
  <c r="K78" i="8" s="1"/>
  <c r="O24" i="8"/>
  <c r="P24" i="8" s="1"/>
  <c r="I66" i="8"/>
  <c r="K66" i="8" s="1"/>
  <c r="O12" i="8"/>
  <c r="P12" i="8" s="1"/>
  <c r="I106" i="8"/>
  <c r="K106" i="8" s="1"/>
  <c r="O52" i="8"/>
  <c r="P52" i="8" s="1"/>
  <c r="I105" i="8"/>
  <c r="K105" i="8" s="1"/>
  <c r="O51" i="8"/>
  <c r="P51" i="8" s="1"/>
  <c r="I64" i="8"/>
  <c r="K64" i="8" s="1"/>
  <c r="O10" i="8"/>
  <c r="P10" i="8" s="1"/>
  <c r="M12" i="8"/>
  <c r="N12" i="8" s="1"/>
  <c r="M34" i="8"/>
  <c r="N34" i="8" s="1"/>
  <c r="K82" i="8"/>
  <c r="M29" i="8"/>
  <c r="N29" i="8" s="1"/>
  <c r="M45" i="8"/>
  <c r="N45" i="8" s="1"/>
  <c r="M51" i="8"/>
  <c r="N51" i="8" s="1"/>
  <c r="M11" i="8"/>
  <c r="N11" i="8" s="1"/>
  <c r="M52" i="8"/>
  <c r="N52" i="8" s="1"/>
  <c r="M21" i="8"/>
  <c r="N21" i="8" s="1"/>
  <c r="M24" i="8"/>
  <c r="N24" i="8" s="1"/>
  <c r="M10" i="8"/>
  <c r="N10" i="8" s="1"/>
  <c r="M67" i="8" l="1"/>
  <c r="N67" i="8" s="1"/>
  <c r="M73" i="8"/>
  <c r="N73" i="8" s="1"/>
  <c r="O106" i="8"/>
  <c r="P106" i="8" s="1"/>
  <c r="M106" i="8"/>
  <c r="N106" i="8" s="1"/>
  <c r="O65" i="8"/>
  <c r="P65" i="8" s="1"/>
  <c r="M65" i="8"/>
  <c r="N65" i="8" s="1"/>
  <c r="O88" i="8"/>
  <c r="P88" i="8" s="1"/>
  <c r="M88" i="8"/>
  <c r="N88" i="8" s="1"/>
  <c r="O82" i="8"/>
  <c r="P82" i="8" s="1"/>
  <c r="M82" i="8"/>
  <c r="N82" i="8" s="1"/>
  <c r="O66" i="8"/>
  <c r="P66" i="8" s="1"/>
  <c r="M66" i="8"/>
  <c r="N66" i="8" s="1"/>
  <c r="O99" i="8"/>
  <c r="P99" i="8" s="1"/>
  <c r="M99" i="8"/>
  <c r="N99" i="8" s="1"/>
  <c r="O75" i="8"/>
  <c r="P75" i="8" s="1"/>
  <c r="M75" i="8"/>
  <c r="N75" i="8" s="1"/>
  <c r="O78" i="8"/>
  <c r="P78" i="8" s="1"/>
  <c r="M78" i="8"/>
  <c r="N78" i="8" s="1"/>
  <c r="O105" i="8"/>
  <c r="P105" i="8" s="1"/>
  <c r="M105" i="8"/>
  <c r="N105" i="8" s="1"/>
  <c r="O64" i="8"/>
  <c r="P64" i="8" s="1"/>
  <c r="M64" i="8"/>
  <c r="N64" i="8" s="1"/>
  <c r="O83" i="8"/>
  <c r="P83" i="8" s="1"/>
  <c r="M83" i="8"/>
  <c r="N83" i="8" s="1"/>
  <c r="S165" i="11"/>
  <c r="BB59" i="33"/>
  <c r="BJ56" i="37" s="1"/>
  <c r="BC59" i="33" l="1"/>
  <c r="BM56" i="37" s="1"/>
  <c r="T165" i="11"/>
  <c r="T215" i="11" s="1"/>
  <c r="S215" i="11"/>
  <c r="S112" i="11"/>
  <c r="BJ6" i="37" s="1"/>
  <c r="T112" i="11" l="1"/>
  <c r="S162" i="11"/>
  <c r="S59" i="11"/>
  <c r="T162" i="11" l="1"/>
  <c r="BM6" i="37"/>
  <c r="T59" i="11"/>
  <c r="S109" i="11"/>
  <c r="S6" i="11"/>
  <c r="BH6" i="37" l="1"/>
  <c r="BH56" i="37" s="1"/>
  <c r="BB9" i="56"/>
  <c r="BB59" i="56" s="1"/>
  <c r="T6" i="11"/>
  <c r="T109" i="11"/>
  <c r="H23" i="28"/>
  <c r="G22" i="50" s="1"/>
  <c r="S56" i="11"/>
  <c r="E112" i="33"/>
  <c r="F22" i="28" l="1"/>
  <c r="H25" i="57" s="1"/>
  <c r="I25" i="57"/>
  <c r="BK6" i="37"/>
  <c r="BK56" i="37" s="1"/>
  <c r="BC9" i="56"/>
  <c r="BC59" i="56" s="1"/>
  <c r="H22" i="28"/>
  <c r="G21" i="50" s="1"/>
  <c r="T56" i="11"/>
  <c r="AB112" i="33"/>
  <c r="AC112" i="33"/>
  <c r="AA112" i="33"/>
  <c r="S112" i="33"/>
  <c r="R112" i="33"/>
  <c r="U112" i="33"/>
  <c r="T112" i="33"/>
  <c r="H112" i="33"/>
  <c r="AI112" i="33"/>
  <c r="AK112" i="33"/>
  <c r="AJ112" i="33"/>
  <c r="G112" i="33"/>
  <c r="F112" i="33"/>
  <c r="E21" i="50" l="1"/>
  <c r="F23" i="28"/>
  <c r="I26" i="57"/>
  <c r="J25" i="57"/>
  <c r="H21" i="50"/>
  <c r="O112" i="33"/>
  <c r="Q112" i="33"/>
  <c r="P112" i="33"/>
  <c r="AE112" i="33"/>
  <c r="AG112" i="33"/>
  <c r="AF112" i="33"/>
  <c r="D218" i="11"/>
  <c r="C112" i="33"/>
  <c r="J218" i="11"/>
  <c r="J268" i="11" s="1"/>
  <c r="L218" i="11"/>
  <c r="L268" i="11" s="1"/>
  <c r="Z112" i="33"/>
  <c r="AH112" i="33"/>
  <c r="N218" i="11"/>
  <c r="N268" i="11" s="1"/>
  <c r="E218" i="11"/>
  <c r="E268" i="11" s="1"/>
  <c r="D112" i="33"/>
  <c r="Y112" i="33"/>
  <c r="X112" i="33"/>
  <c r="AN112" i="33"/>
  <c r="AM112" i="33"/>
  <c r="AO112" i="33"/>
  <c r="AS112" i="33"/>
  <c r="AR112" i="33"/>
  <c r="AQ112" i="33"/>
  <c r="E22" i="50" l="1"/>
  <c r="H22" i="50" s="1"/>
  <c r="H26" i="57"/>
  <c r="J26" i="57" s="1"/>
  <c r="V163" i="51"/>
  <c r="V165" i="51"/>
  <c r="D268" i="11"/>
  <c r="AD112" i="33"/>
  <c r="M218" i="11"/>
  <c r="M268" i="11" s="1"/>
  <c r="J112" i="33"/>
  <c r="K112" i="33"/>
  <c r="I112" i="33"/>
  <c r="O218" i="11"/>
  <c r="O268" i="11" s="1"/>
  <c r="AL112" i="33"/>
  <c r="P218" i="11"/>
  <c r="P268" i="11" s="1"/>
  <c r="AP112" i="33"/>
  <c r="W112" i="33"/>
  <c r="V112" i="33"/>
  <c r="N112" i="33"/>
  <c r="I218" i="11"/>
  <c r="I268" i="11" s="1"/>
  <c r="K218" i="11" l="1"/>
  <c r="K268" i="11" s="1"/>
  <c r="F218" i="11"/>
  <c r="H59" i="33"/>
  <c r="L56" i="37" s="1"/>
  <c r="D165" i="11"/>
  <c r="C59" i="33"/>
  <c r="I59" i="33"/>
  <c r="F59" i="33"/>
  <c r="E59" i="33"/>
  <c r="G59" i="33"/>
  <c r="K165" i="51" l="1"/>
  <c r="C218" i="11"/>
  <c r="Q59" i="33"/>
  <c r="P59" i="33"/>
  <c r="O59" i="33"/>
  <c r="D215" i="11"/>
  <c r="D112" i="11"/>
  <c r="U59" i="33"/>
  <c r="S59" i="33"/>
  <c r="T59" i="33"/>
  <c r="D59" i="33"/>
  <c r="H56" i="37" s="1"/>
  <c r="K59" i="33"/>
  <c r="F268" i="11"/>
  <c r="C268" i="11" s="1"/>
  <c r="D59" i="11" l="1"/>
  <c r="D162" i="11"/>
  <c r="E6" i="37"/>
  <c r="AR59" i="33"/>
  <c r="AQ59" i="33"/>
  <c r="AS59" i="33"/>
  <c r="AN59" i="33"/>
  <c r="AO59" i="33"/>
  <c r="AM59" i="33"/>
  <c r="AA59" i="33"/>
  <c r="AB59" i="33"/>
  <c r="AC59" i="33"/>
  <c r="AG59" i="33"/>
  <c r="AE59" i="33"/>
  <c r="AF59" i="33"/>
  <c r="E112" i="11"/>
  <c r="E9" i="56" s="1"/>
  <c r="E215" i="11"/>
  <c r="AI59" i="33"/>
  <c r="AJ59" i="33"/>
  <c r="AK59" i="33"/>
  <c r="J165" i="11"/>
  <c r="R59" i="33"/>
  <c r="T56" i="37" s="1"/>
  <c r="N59" i="33"/>
  <c r="P56" i="37" s="1"/>
  <c r="I165" i="11"/>
  <c r="J59" i="33"/>
  <c r="F165" i="11"/>
  <c r="D9" i="56" l="1"/>
  <c r="D59" i="56" s="1"/>
  <c r="F9" i="56"/>
  <c r="F59" i="56" s="1"/>
  <c r="G9" i="56"/>
  <c r="G59" i="56" s="1"/>
  <c r="E59" i="56"/>
  <c r="AL59" i="33"/>
  <c r="AT56" i="37" s="1"/>
  <c r="O165" i="11"/>
  <c r="I215" i="11"/>
  <c r="I112" i="11"/>
  <c r="H6" i="37"/>
  <c r="E162" i="11"/>
  <c r="E59" i="11"/>
  <c r="AD59" i="33"/>
  <c r="AL56" i="37" s="1"/>
  <c r="M165" i="11"/>
  <c r="W59" i="33"/>
  <c r="X59" i="33"/>
  <c r="Y59" i="33"/>
  <c r="AP59" i="33"/>
  <c r="AX56" i="37" s="1"/>
  <c r="P165" i="11"/>
  <c r="J112" i="11"/>
  <c r="J215" i="11"/>
  <c r="D6" i="11"/>
  <c r="C9" i="56" s="1"/>
  <c r="D109" i="11"/>
  <c r="F112" i="11"/>
  <c r="F215" i="11"/>
  <c r="Z59" i="33"/>
  <c r="AH56" i="37" s="1"/>
  <c r="L165" i="11"/>
  <c r="N165" i="11"/>
  <c r="AH59" i="33"/>
  <c r="AP56" i="37" s="1"/>
  <c r="J9" i="56" l="1"/>
  <c r="J59" i="56" s="1"/>
  <c r="L6" i="37"/>
  <c r="Q9" i="56"/>
  <c r="Q59" i="56" s="1"/>
  <c r="P6" i="37"/>
  <c r="S9" i="56"/>
  <c r="S59" i="56" s="1"/>
  <c r="T6" i="37"/>
  <c r="O9" i="56"/>
  <c r="O59" i="56" s="1"/>
  <c r="P9" i="56"/>
  <c r="P59" i="56" s="1"/>
  <c r="N9" i="56"/>
  <c r="N59" i="56" s="1"/>
  <c r="T9" i="56"/>
  <c r="T59" i="56" s="1"/>
  <c r="H9" i="56"/>
  <c r="H59" i="56" s="1"/>
  <c r="U9" i="56"/>
  <c r="U59" i="56" s="1"/>
  <c r="I9" i="56"/>
  <c r="I59" i="56" s="1"/>
  <c r="K9" i="56"/>
  <c r="K59" i="56" s="1"/>
  <c r="R9" i="56"/>
  <c r="R59" i="56" s="1"/>
  <c r="C59" i="56"/>
  <c r="M215" i="11"/>
  <c r="M112" i="11"/>
  <c r="AG9" i="56" s="1"/>
  <c r="AG59" i="56" s="1"/>
  <c r="E6" i="11"/>
  <c r="E109" i="11"/>
  <c r="I56" i="37" s="1"/>
  <c r="I6" i="37"/>
  <c r="I59" i="11"/>
  <c r="Q6" i="37" s="1"/>
  <c r="I162" i="11"/>
  <c r="P215" i="11"/>
  <c r="P112" i="11"/>
  <c r="AS9" i="56" s="1"/>
  <c r="AS59" i="56" s="1"/>
  <c r="E56" i="37"/>
  <c r="C6" i="37"/>
  <c r="D56" i="11"/>
  <c r="J59" i="11"/>
  <c r="U6" i="37" s="1"/>
  <c r="J162" i="11"/>
  <c r="N112" i="11"/>
  <c r="AK9" i="56" s="1"/>
  <c r="AK59" i="56" s="1"/>
  <c r="N215" i="11"/>
  <c r="L215" i="11"/>
  <c r="L112" i="11"/>
  <c r="Z9" i="56" s="1"/>
  <c r="Z59" i="56" s="1"/>
  <c r="O112" i="11"/>
  <c r="AO9" i="56" s="1"/>
  <c r="AO59" i="56" s="1"/>
  <c r="O215" i="11"/>
  <c r="K165" i="11"/>
  <c r="V59" i="33"/>
  <c r="AD56" i="37" s="1"/>
  <c r="F59" i="11"/>
  <c r="F162" i="11"/>
  <c r="AC9" i="56" l="1"/>
  <c r="AC59" i="56" s="1"/>
  <c r="AI9" i="56"/>
  <c r="AI59" i="56" s="1"/>
  <c r="AJ9" i="56"/>
  <c r="AJ59" i="56" s="1"/>
  <c r="AH9" i="56"/>
  <c r="AH59" i="56" s="1"/>
  <c r="AA9" i="56"/>
  <c r="AA59" i="56" s="1"/>
  <c r="AB9" i="56"/>
  <c r="AB59" i="56" s="1"/>
  <c r="AM9" i="56"/>
  <c r="AM59" i="56" s="1"/>
  <c r="AN9" i="56"/>
  <c r="AN59" i="56" s="1"/>
  <c r="AL9" i="56"/>
  <c r="AL59" i="56" s="1"/>
  <c r="C165" i="11"/>
  <c r="AD9" i="56"/>
  <c r="AD59" i="56" s="1"/>
  <c r="AQ9" i="56"/>
  <c r="AQ59" i="56" s="1"/>
  <c r="AE9" i="56"/>
  <c r="AE59" i="56" s="1"/>
  <c r="AP9" i="56"/>
  <c r="AP59" i="56" s="1"/>
  <c r="AF9" i="56"/>
  <c r="AF59" i="56" s="1"/>
  <c r="AR9" i="56"/>
  <c r="AR59" i="56" s="1"/>
  <c r="N59" i="11"/>
  <c r="AP6" i="37"/>
  <c r="N162" i="11"/>
  <c r="J109" i="11"/>
  <c r="U56" i="37" s="1"/>
  <c r="J6" i="11"/>
  <c r="F6" i="11"/>
  <c r="F109" i="11"/>
  <c r="M56" i="37" s="1"/>
  <c r="M6" i="37"/>
  <c r="I6" i="11"/>
  <c r="I109" i="11"/>
  <c r="Q56" i="37" s="1"/>
  <c r="AX6" i="37"/>
  <c r="P162" i="11"/>
  <c r="P59" i="11"/>
  <c r="C56" i="37"/>
  <c r="H7" i="28"/>
  <c r="G4" i="50" s="1"/>
  <c r="AT6" i="37"/>
  <c r="O59" i="11"/>
  <c r="O162" i="11"/>
  <c r="L162" i="11"/>
  <c r="AH6" i="37"/>
  <c r="L59" i="11"/>
  <c r="K112" i="11"/>
  <c r="C112" i="11" s="1"/>
  <c r="K215" i="11"/>
  <c r="C215" i="11" s="1"/>
  <c r="F6" i="37"/>
  <c r="E56" i="11"/>
  <c r="AL6" i="37"/>
  <c r="M59" i="11"/>
  <c r="M162" i="11"/>
  <c r="I10" i="57" l="1"/>
  <c r="W9" i="56"/>
  <c r="W59" i="56" s="1"/>
  <c r="X9" i="56"/>
  <c r="X59" i="56" s="1"/>
  <c r="Y9" i="56"/>
  <c r="Y59" i="56" s="1"/>
  <c r="V9" i="56"/>
  <c r="V59" i="56" s="1"/>
  <c r="R6" i="37"/>
  <c r="J56" i="11"/>
  <c r="F56" i="37"/>
  <c r="I11" i="57" s="1"/>
  <c r="F7" i="28"/>
  <c r="I56" i="11"/>
  <c r="N6" i="37"/>
  <c r="AU6" i="37"/>
  <c r="AU56" i="37" s="1"/>
  <c r="O109" i="11"/>
  <c r="O6" i="11"/>
  <c r="N6" i="11"/>
  <c r="AQ6" i="37"/>
  <c r="AQ56" i="37" s="1"/>
  <c r="N109" i="11"/>
  <c r="L109" i="11"/>
  <c r="L6" i="11"/>
  <c r="AI6" i="37"/>
  <c r="AI56" i="37" s="1"/>
  <c r="AM6" i="37"/>
  <c r="AM56" i="37" s="1"/>
  <c r="M109" i="11"/>
  <c r="M6" i="11"/>
  <c r="AD6" i="37"/>
  <c r="K59" i="11"/>
  <c r="C59" i="11" s="1"/>
  <c r="K162" i="11"/>
  <c r="C162" i="11" s="1"/>
  <c r="P109" i="11"/>
  <c r="AY6" i="37"/>
  <c r="AY56" i="37" s="1"/>
  <c r="P6" i="11"/>
  <c r="J6" i="37"/>
  <c r="F56" i="11"/>
  <c r="H10" i="57" l="1"/>
  <c r="E4" i="50"/>
  <c r="R56" i="37"/>
  <c r="I16" i="57" s="1"/>
  <c r="H13" i="28"/>
  <c r="G12" i="50" s="1"/>
  <c r="AN6" i="37"/>
  <c r="N56" i="11"/>
  <c r="N56" i="37"/>
  <c r="I15" i="57" s="1"/>
  <c r="H12" i="28"/>
  <c r="G11" i="50" s="1"/>
  <c r="AJ6" i="37"/>
  <c r="M56" i="11"/>
  <c r="K109" i="11"/>
  <c r="C109" i="11" s="1"/>
  <c r="K6" i="11"/>
  <c r="AE6" i="37"/>
  <c r="AV6" i="37"/>
  <c r="P56" i="11"/>
  <c r="H9" i="28"/>
  <c r="G6" i="50" s="1"/>
  <c r="J56" i="37"/>
  <c r="I12" i="57" s="1"/>
  <c r="F8" i="28"/>
  <c r="H11" i="57" s="1"/>
  <c r="J11" i="57" s="1"/>
  <c r="AR6" i="37"/>
  <c r="O56" i="11"/>
  <c r="AF6" i="37"/>
  <c r="L56" i="11"/>
  <c r="J10" i="57" l="1"/>
  <c r="H4" i="50"/>
  <c r="I4" i="50" s="1"/>
  <c r="E5" i="50"/>
  <c r="H18" i="28"/>
  <c r="G17" i="50" s="1"/>
  <c r="AR56" i="37"/>
  <c r="I21" i="57" s="1"/>
  <c r="AJ56" i="37"/>
  <c r="I19" i="57" s="1"/>
  <c r="H16" i="28"/>
  <c r="G15" i="50" s="1"/>
  <c r="H19" i="28"/>
  <c r="G18" i="50" s="1"/>
  <c r="AV56" i="37"/>
  <c r="I22" i="57" s="1"/>
  <c r="F12" i="28"/>
  <c r="H15" i="57" s="1"/>
  <c r="J15" i="57" s="1"/>
  <c r="AN56" i="37"/>
  <c r="I20" i="57" s="1"/>
  <c r="H17" i="28"/>
  <c r="G16" i="50" s="1"/>
  <c r="AB6" i="37"/>
  <c r="K56" i="11"/>
  <c r="C56" i="11" s="1"/>
  <c r="C6" i="11"/>
  <c r="F13" i="28"/>
  <c r="H16" i="57" s="1"/>
  <c r="J16" i="57" s="1"/>
  <c r="F9" i="28"/>
  <c r="H12" i="57" s="1"/>
  <c r="J12" i="57" s="1"/>
  <c r="AE56" i="37"/>
  <c r="H15" i="28"/>
  <c r="G14" i="50" s="1"/>
  <c r="AF56" i="37"/>
  <c r="I18" i="57" s="1"/>
  <c r="BE9" i="56" l="1"/>
  <c r="H5" i="50"/>
  <c r="I5" i="50" s="1"/>
  <c r="E6" i="50"/>
  <c r="H6" i="50" s="1"/>
  <c r="I6" i="50" s="1"/>
  <c r="E12" i="50"/>
  <c r="H12" i="50" s="1"/>
  <c r="I12" i="50" s="1"/>
  <c r="E11" i="50"/>
  <c r="AG6" i="37"/>
  <c r="BO6" i="37"/>
  <c r="BI6" i="37"/>
  <c r="BL6" i="37"/>
  <c r="BO56" i="37"/>
  <c r="BI56" i="37"/>
  <c r="BL56" i="37"/>
  <c r="AO6" i="37"/>
  <c r="AW6" i="37"/>
  <c r="AS6" i="37"/>
  <c r="Z56" i="37"/>
  <c r="BE56" i="37"/>
  <c r="W56" i="37"/>
  <c r="BA56" i="37"/>
  <c r="D56" i="37"/>
  <c r="G56" i="37"/>
  <c r="S56" i="37"/>
  <c r="K56" i="37"/>
  <c r="O56" i="37"/>
  <c r="F15" i="28"/>
  <c r="H18" i="57" s="1"/>
  <c r="J18" i="57" s="1"/>
  <c r="AG56" i="37"/>
  <c r="AC6" i="37"/>
  <c r="AB56" i="37"/>
  <c r="H14" i="28"/>
  <c r="G13" i="50" s="1"/>
  <c r="AK56" i="37"/>
  <c r="F16" i="28"/>
  <c r="H19" i="57" s="1"/>
  <c r="J19" i="57" s="1"/>
  <c r="F18" i="28"/>
  <c r="H21" i="57" s="1"/>
  <c r="J21" i="57" s="1"/>
  <c r="AS56" i="37"/>
  <c r="AO56" i="37"/>
  <c r="F17" i="28"/>
  <c r="H20" i="57" s="1"/>
  <c r="J20" i="57" s="1"/>
  <c r="Z6" i="37"/>
  <c r="W6" i="37"/>
  <c r="BA6" i="37"/>
  <c r="BE6" i="37"/>
  <c r="J5" i="8"/>
  <c r="D6" i="37"/>
  <c r="G6" i="37"/>
  <c r="S6" i="37"/>
  <c r="O6" i="37"/>
  <c r="K6" i="37"/>
  <c r="F19" i="28"/>
  <c r="H22" i="57" s="1"/>
  <c r="J22" i="57" s="1"/>
  <c r="AW56" i="37"/>
  <c r="AK6" i="37"/>
  <c r="I17" i="57" l="1"/>
  <c r="K4" i="57"/>
  <c r="H8" i="28"/>
  <c r="G5" i="50" s="1"/>
  <c r="H11" i="50"/>
  <c r="I11" i="50" s="1"/>
  <c r="E14" i="50"/>
  <c r="H14" i="50" s="1"/>
  <c r="I14" i="50" s="1"/>
  <c r="E16" i="50"/>
  <c r="H16" i="50" s="1"/>
  <c r="I16" i="50" s="1"/>
  <c r="E18" i="50"/>
  <c r="H18" i="50" s="1"/>
  <c r="I18" i="50" s="1"/>
  <c r="E17" i="50"/>
  <c r="E15" i="50"/>
  <c r="H15" i="50" s="1"/>
  <c r="I15" i="50" s="1"/>
  <c r="J55" i="8"/>
  <c r="K5" i="8"/>
  <c r="H5" i="8" s="1"/>
  <c r="C5" i="42" s="1"/>
  <c r="AC56" i="37"/>
  <c r="F14" i="28"/>
  <c r="F5" i="42" l="1"/>
  <c r="I4" i="57"/>
  <c r="H17" i="57"/>
  <c r="H28" i="57" s="1"/>
  <c r="H4" i="57"/>
  <c r="I28" i="57"/>
  <c r="H17" i="50"/>
  <c r="I17" i="50" s="1"/>
  <c r="E13" i="50"/>
  <c r="K55" i="8"/>
  <c r="I5" i="57" s="1"/>
  <c r="I6" i="57" s="1"/>
  <c r="H25" i="28"/>
  <c r="G24" i="50" s="1"/>
  <c r="J4" i="8"/>
  <c r="B21" i="28" s="1"/>
  <c r="J5" i="42"/>
  <c r="J55" i="42" s="1"/>
  <c r="H5" i="42"/>
  <c r="F55" i="42" l="1"/>
  <c r="I59" i="8"/>
  <c r="K59" i="8" s="1"/>
  <c r="M59" i="8" s="1"/>
  <c r="N59" i="8" s="1"/>
  <c r="J17" i="57"/>
  <c r="J28" i="57"/>
  <c r="H55" i="8"/>
  <c r="G18" i="28" s="1"/>
  <c r="C55" i="42"/>
  <c r="M5" i="8"/>
  <c r="O5" i="8"/>
  <c r="P5" i="8" s="1"/>
  <c r="P56" i="8" s="1"/>
  <c r="H13" i="50"/>
  <c r="I13" i="50" s="1"/>
  <c r="D55" i="42"/>
  <c r="B16" i="57" s="1"/>
  <c r="C21" i="28"/>
  <c r="F25" i="28"/>
  <c r="K4" i="8"/>
  <c r="H55" i="42"/>
  <c r="H109" i="8"/>
  <c r="H5" i="57" l="1"/>
  <c r="H6" i="57" s="1"/>
  <c r="F26" i="28"/>
  <c r="J4" i="57"/>
  <c r="K109" i="8"/>
  <c r="O109" i="8" s="1"/>
  <c r="P109" i="8" s="1"/>
  <c r="O59" i="8"/>
  <c r="P59" i="8" s="1"/>
  <c r="I109" i="8"/>
  <c r="G20" i="28"/>
  <c r="F19" i="50" s="1"/>
  <c r="G14" i="28"/>
  <c r="F13" i="50" s="1"/>
  <c r="G12" i="28"/>
  <c r="F11" i="50" s="1"/>
  <c r="G7" i="28"/>
  <c r="F4" i="50" s="1"/>
  <c r="G10" i="28"/>
  <c r="F9" i="50" s="1"/>
  <c r="M55" i="8"/>
  <c r="M4" i="8" s="1"/>
  <c r="G13" i="28"/>
  <c r="F12" i="50" s="1"/>
  <c r="G9" i="28"/>
  <c r="F6" i="50" s="1"/>
  <c r="G8" i="28"/>
  <c r="F5" i="50" s="1"/>
  <c r="G23" i="28"/>
  <c r="F22" i="50" s="1"/>
  <c r="G22" i="28"/>
  <c r="F21" i="50" s="1"/>
  <c r="G16" i="28"/>
  <c r="F15" i="50" s="1"/>
  <c r="G19" i="28"/>
  <c r="F18" i="50" s="1"/>
  <c r="N5" i="8"/>
  <c r="N56" i="8" s="1"/>
  <c r="G24" i="28"/>
  <c r="F23" i="50" s="1"/>
  <c r="O55" i="8"/>
  <c r="P55" i="8" s="1"/>
  <c r="G6" i="28"/>
  <c r="G21" i="28"/>
  <c r="F20" i="50" s="1"/>
  <c r="H4" i="8"/>
  <c r="O4" i="8" s="1"/>
  <c r="P4" i="8" s="1"/>
  <c r="G15" i="28"/>
  <c r="F14" i="50" s="1"/>
  <c r="G11" i="28"/>
  <c r="F10" i="50" s="1"/>
  <c r="G17" i="28"/>
  <c r="F16" i="50" s="1"/>
  <c r="M109" i="8"/>
  <c r="N109" i="8" s="1"/>
  <c r="F17" i="50"/>
  <c r="E24" i="50"/>
  <c r="G25" i="28"/>
  <c r="J109" i="8"/>
  <c r="A16" i="57" s="1"/>
  <c r="C17" i="57" s="1"/>
  <c r="B17" i="57" l="1"/>
  <c r="N55" i="8"/>
  <c r="N4" i="8" s="1"/>
  <c r="H24" i="50"/>
  <c r="I24" i="50" s="1"/>
  <c r="E25" i="50"/>
  <c r="G26" i="28"/>
  <c r="F24" i="50"/>
  <c r="H25" i="50" l="1"/>
  <c r="I25" i="5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GilmoreRD</author>
  </authors>
  <commentList>
    <comment ref="D16" authorId="0" shapeId="0" xr:uid="{A97102AD-246E-47D0-87C3-14CBC925B670}">
      <text>
        <r>
          <rPr>
            <sz val="9"/>
            <color indexed="81"/>
            <rFont val="Tahoma"/>
            <family val="2"/>
          </rPr>
          <t>Contact hours include Dev Fund 29</t>
        </r>
      </text>
    </comment>
    <comment ref="E16" authorId="0" shapeId="0" xr:uid="{AE1B3F4A-B858-403E-9EE4-726340AEBB26}">
      <text>
        <r>
          <rPr>
            <sz val="9"/>
            <color indexed="81"/>
            <rFont val="Tahoma"/>
            <family val="2"/>
          </rPr>
          <t>Contains Dev. Reading writing costs. Fund 29</t>
        </r>
      </text>
    </comment>
    <comment ref="D23" authorId="0" shapeId="0" xr:uid="{B22BB736-1B81-4BCE-892A-724B2E8F518C}">
      <text>
        <r>
          <rPr>
            <sz val="9"/>
            <color indexed="81"/>
            <rFont val="Tahoma"/>
            <family val="2"/>
          </rPr>
          <t xml:space="preserve">Contact hours include Dev Fund 28
</t>
        </r>
      </text>
    </comment>
    <comment ref="E23" authorId="0" shapeId="0" xr:uid="{CD6662C0-B9B5-41BD-BBAB-5DD2EDDF521A}">
      <text>
        <r>
          <rPr>
            <sz val="9"/>
            <color indexed="81"/>
            <rFont val="Tahoma"/>
            <family val="2"/>
          </rPr>
          <t>Contains Dev Math Fund 28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Schmidt, Emily</author>
  </authors>
  <commentList>
    <comment ref="J4" authorId="0" shapeId="0" xr:uid="{29520542-FB90-4165-A015-183AD59079D7}">
      <text>
        <r>
          <rPr>
            <b/>
            <sz val="9"/>
            <color indexed="81"/>
            <rFont val="Tahoma"/>
            <family val="2"/>
          </rPr>
          <t>Schmidt, Emily:</t>
        </r>
        <r>
          <rPr>
            <sz val="9"/>
            <color indexed="81"/>
            <rFont val="Tahoma"/>
            <family val="2"/>
          </rPr>
          <t xml:space="preserve">
includes transition funding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<sst xmlns="http://schemas.openxmlformats.org/spreadsheetml/2006/main" count="13995" uniqueCount="2466">
  <si>
    <t>Base Tier Inputs</t>
  </si>
  <si>
    <t>Value</t>
  </si>
  <si>
    <t>Formula Expenses</t>
  </si>
  <si>
    <t>Basic Allotment per Weighted FTSE</t>
  </si>
  <si>
    <t>Formula Element</t>
  </si>
  <si>
    <t>Cost Total</t>
  </si>
  <si>
    <t>% of FF</t>
  </si>
  <si>
    <t>Colleges Receiving</t>
  </si>
  <si>
    <t>Economic Disadvantage weight</t>
  </si>
  <si>
    <t>Base Tier</t>
  </si>
  <si>
    <t>Academic Disadvantage weight</t>
  </si>
  <si>
    <t>15 SCH Dual Credit</t>
  </si>
  <si>
    <t>Adult Learner weight</t>
  </si>
  <si>
    <t>GAI Transfer with 15 SCH</t>
  </si>
  <si>
    <t>Small College weight</t>
  </si>
  <si>
    <t>GAI Co-Enrollment with 15 SCH</t>
  </si>
  <si>
    <t>Small College FTSE threshold</t>
  </si>
  <si>
    <t>Contact Hour Funding Rate</t>
  </si>
  <si>
    <t>Institutional Credential leading to Licensure</t>
  </si>
  <si>
    <t>M&amp;O Tax Rate for Estimate (per $100)</t>
  </si>
  <si>
    <t>Occupational Skills Award (OSA)</t>
  </si>
  <si>
    <t>High-Demand OSA</t>
  </si>
  <si>
    <t>Performance Tier Inputs</t>
  </si>
  <si>
    <t>Standard Value</t>
  </si>
  <si>
    <t>High-Demand Field Value</t>
  </si>
  <si>
    <t>Dollars per Weighted Outcome Completion</t>
  </si>
  <si>
    <t>N/A</t>
  </si>
  <si>
    <t>Advanced Technical Certificate</t>
  </si>
  <si>
    <t>High-Demand ATC</t>
  </si>
  <si>
    <t>GAI Co-enrollment with 15 SCH</t>
  </si>
  <si>
    <t xml:space="preserve">Associate Degree </t>
  </si>
  <si>
    <t>High-Demand Associate</t>
  </si>
  <si>
    <t>Bachelor's Degree</t>
  </si>
  <si>
    <t>Occupational Skills Award</t>
  </si>
  <si>
    <t>High-Demand Bachelor's</t>
  </si>
  <si>
    <t>TOTAL</t>
  </si>
  <si>
    <t>Outcome Completion Weights</t>
  </si>
  <si>
    <t>Academic Disadvantage</t>
  </si>
  <si>
    <t>Economic Disadvantage</t>
  </si>
  <si>
    <t>Adult Learner</t>
  </si>
  <si>
    <t>Formula Funding By Institution &amp; Tier</t>
  </si>
  <si>
    <t>Institution</t>
  </si>
  <si>
    <t>FY 2023
Formula Funding
(Formula + Rider 26 Supplements)</t>
  </si>
  <si>
    <t>Percent Change</t>
  </si>
  <si>
    <t>Total</t>
  </si>
  <si>
    <t>003607</t>
  </si>
  <si>
    <t>Alamo</t>
  </si>
  <si>
    <t>GAA</t>
  </si>
  <si>
    <t>003539</t>
  </si>
  <si>
    <t>Alvin</t>
  </si>
  <si>
    <t>003540</t>
  </si>
  <si>
    <t>Amarillo</t>
  </si>
  <si>
    <t>Difference</t>
  </si>
  <si>
    <t>006661</t>
  </si>
  <si>
    <t>Angelina</t>
  </si>
  <si>
    <t>012015</t>
  </si>
  <si>
    <t>Austin</t>
  </si>
  <si>
    <t>003549</t>
  </si>
  <si>
    <t>Blinn</t>
  </si>
  <si>
    <t>007857</t>
  </si>
  <si>
    <t>Brazosport</t>
  </si>
  <si>
    <t>004003</t>
  </si>
  <si>
    <t>Central Texas</t>
  </si>
  <si>
    <t>003553</t>
  </si>
  <si>
    <t>Cisco</t>
  </si>
  <si>
    <t>003554</t>
  </si>
  <si>
    <t>Clarendon</t>
  </si>
  <si>
    <t>003546</t>
  </si>
  <si>
    <t>Coastal Bend</t>
  </si>
  <si>
    <t>007096</t>
  </si>
  <si>
    <t>College of the Mainland</t>
  </si>
  <si>
    <t>023614</t>
  </si>
  <si>
    <t>Collin</t>
  </si>
  <si>
    <t>009331</t>
  </si>
  <si>
    <t>Dallas</t>
  </si>
  <si>
    <t>003563</t>
  </si>
  <si>
    <t>Del Mar</t>
  </si>
  <si>
    <t>010387</t>
  </si>
  <si>
    <t>El Paso</t>
  </si>
  <si>
    <t>003568</t>
  </si>
  <si>
    <t>Frank Phillips</t>
  </si>
  <si>
    <t>006662</t>
  </si>
  <si>
    <t>Galveston</t>
  </si>
  <si>
    <t>003570</t>
  </si>
  <si>
    <t>Grayson</t>
  </si>
  <si>
    <t>003573</t>
  </si>
  <si>
    <t>Hill</t>
  </si>
  <si>
    <t>010633</t>
  </si>
  <si>
    <t>Houston</t>
  </si>
  <si>
    <t>003574</t>
  </si>
  <si>
    <t>Howard</t>
  </si>
  <si>
    <t>003580</t>
  </si>
  <si>
    <t>Kilgore</t>
  </si>
  <si>
    <t>003582</t>
  </si>
  <si>
    <t>Laredo</t>
  </si>
  <si>
    <t>003583</t>
  </si>
  <si>
    <t>Lee</t>
  </si>
  <si>
    <t>011145</t>
  </si>
  <si>
    <t>Lone Star</t>
  </si>
  <si>
    <t>003590</t>
  </si>
  <si>
    <t>McLennan</t>
  </si>
  <si>
    <t>009797</t>
  </si>
  <si>
    <t>Midland</t>
  </si>
  <si>
    <t>003593</t>
  </si>
  <si>
    <t>Navarro</t>
  </si>
  <si>
    <t>003558</t>
  </si>
  <si>
    <t>North Central</t>
  </si>
  <si>
    <t>023154</t>
  </si>
  <si>
    <t>Northeast Texas</t>
  </si>
  <si>
    <t>003596</t>
  </si>
  <si>
    <t>Odessa</t>
  </si>
  <si>
    <t>003600</t>
  </si>
  <si>
    <t>Panola</t>
  </si>
  <si>
    <t>003601</t>
  </si>
  <si>
    <t>Paris</t>
  </si>
  <si>
    <t>003603</t>
  </si>
  <si>
    <t>Ranger</t>
  </si>
  <si>
    <t>029137</t>
  </si>
  <si>
    <t>San Jacinto</t>
  </si>
  <si>
    <t>003611</t>
  </si>
  <si>
    <t>South Plains</t>
  </si>
  <si>
    <t>031034</t>
  </si>
  <si>
    <t>South Texas</t>
  </si>
  <si>
    <t>003614</t>
  </si>
  <si>
    <t>Southwest Texas</t>
  </si>
  <si>
    <t>003626</t>
  </si>
  <si>
    <t>Tarrant</t>
  </si>
  <si>
    <t>003627</t>
  </si>
  <si>
    <t>Temple</t>
  </si>
  <si>
    <t>003628</t>
  </si>
  <si>
    <t>Texarkana</t>
  </si>
  <si>
    <t>003643</t>
  </si>
  <si>
    <t>Texas Southmost</t>
  </si>
  <si>
    <t>003572</t>
  </si>
  <si>
    <t>Trinity Valley</t>
  </si>
  <si>
    <t>003648</t>
  </si>
  <si>
    <t>Tyler</t>
  </si>
  <si>
    <t>010060</t>
  </si>
  <si>
    <t>Vernon</t>
  </si>
  <si>
    <t>003662</t>
  </si>
  <si>
    <t>Victoria</t>
  </si>
  <si>
    <t>003664</t>
  </si>
  <si>
    <t>Weatherford</t>
  </si>
  <si>
    <t>009549</t>
  </si>
  <si>
    <t>Western Texas</t>
  </si>
  <si>
    <t>003668</t>
  </si>
  <si>
    <t>Wharton</t>
  </si>
  <si>
    <t>Statewide</t>
  </si>
  <si>
    <t>Total Formula + Non-Formula Support Funding</t>
  </si>
  <si>
    <t>FY 2023 Non-Formula Support</t>
  </si>
  <si>
    <t>FY 2023 Total</t>
  </si>
  <si>
    <t>FY 2024 Non-Formula Support</t>
  </si>
  <si>
    <t>FY 2024 Total</t>
  </si>
  <si>
    <r>
      <t>Howard</t>
    </r>
    <r>
      <rPr>
        <vertAlign val="superscript"/>
        <sz val="10"/>
        <color theme="1"/>
        <rFont val="Overpass"/>
      </rPr>
      <t>1</t>
    </r>
  </si>
  <si>
    <r>
      <t>1</t>
    </r>
    <r>
      <rPr>
        <sz val="10"/>
        <color theme="1"/>
        <rFont val="Overpass"/>
      </rPr>
      <t>Howard College non-formula support is the funding allocation for the Southwest College for the Deaf</t>
    </r>
  </si>
  <si>
    <t>Performance Outcomes</t>
  </si>
  <si>
    <t>Performance Metrics</t>
  </si>
  <si>
    <t>College</t>
  </si>
  <si>
    <t>Full Time Student Equivalent (FTSEs)</t>
  </si>
  <si>
    <t xml:space="preserve">Transfer to GAI after 15 SCH
</t>
  </si>
  <si>
    <t xml:space="preserve">GAI Co-Enrollment after 15 SCH
</t>
  </si>
  <si>
    <t>Standard Occupational Skills Award</t>
  </si>
  <si>
    <t>High-Demand Occupational Skills Award</t>
  </si>
  <si>
    <t>Standard Institutional Credential Leading to Licensure</t>
  </si>
  <si>
    <t>High-Demand Institutional Credential Leading to Licensure</t>
  </si>
  <si>
    <t>Standard Advanced Tech Certificate</t>
  </si>
  <si>
    <t>High-Demand Advanced Tech Certificate</t>
  </si>
  <si>
    <t>Standard Associate</t>
  </si>
  <si>
    <t>Standard Bachelor's</t>
  </si>
  <si>
    <t>Funding</t>
  </si>
  <si>
    <t>% of college's Perf. Fund</t>
  </si>
  <si>
    <t>Raw Outcome Count</t>
  </si>
  <si>
    <t>Weighted Outcome Count</t>
  </si>
  <si>
    <t>Basic Allotment Funding</t>
  </si>
  <si>
    <t>Contact Hour Funding</t>
  </si>
  <si>
    <t>Instruction &amp; Operations Total</t>
  </si>
  <si>
    <t>Local Tax Estimate</t>
  </si>
  <si>
    <t>Tuition/Fees Estimate</t>
  </si>
  <si>
    <t>Local Share Total</t>
  </si>
  <si>
    <t>Summary of Expenses Divided by Contact Hours</t>
  </si>
  <si>
    <t>Percent Funded</t>
  </si>
  <si>
    <t>Fund</t>
  </si>
  <si>
    <t>Discipline</t>
  </si>
  <si>
    <t>Contact Hours</t>
  </si>
  <si>
    <t>Expense</t>
  </si>
  <si>
    <t>Reported Expense per Contact Hour</t>
  </si>
  <si>
    <t>Funded Expense per Contact Hour</t>
  </si>
  <si>
    <t>Agriculture</t>
  </si>
  <si>
    <t>Architecture and Precision Production Trades</t>
  </si>
  <si>
    <t>Biology, Physical Sciences, and Science Technology</t>
  </si>
  <si>
    <t>Business Management, Marketing, and Administrative Services</t>
  </si>
  <si>
    <t>Career Pilot</t>
  </si>
  <si>
    <t>Communications</t>
  </si>
  <si>
    <t>Computer and Information Sciences</t>
  </si>
  <si>
    <t>Construction Trades</t>
  </si>
  <si>
    <t>Consumer and Homemaking Education</t>
  </si>
  <si>
    <t>Engineering</t>
  </si>
  <si>
    <t>Engineering Related</t>
  </si>
  <si>
    <t>English Language, Lit, Philosophy, Humanities, &amp; Interdisciplinary</t>
  </si>
  <si>
    <t>Foreign Languages</t>
  </si>
  <si>
    <t>Health Occupations - Dental Assistants, Medical Lab, and Assoc. Degree Nursing</t>
  </si>
  <si>
    <t>Health Occupations - Dental Hygiene</t>
  </si>
  <si>
    <t>Health Occupations - Other</t>
  </si>
  <si>
    <t>Health Occupations - Respiratory Therapy</t>
  </si>
  <si>
    <t>Health Occupations - Vocational Nursing</t>
  </si>
  <si>
    <t>Mathematics</t>
  </si>
  <si>
    <t>Mechanics and Repairers - Automotive</t>
  </si>
  <si>
    <t>Mechanics and Repairers - Diesel, Aviation Mechanics, and Transportation Workers</t>
  </si>
  <si>
    <t>Mechanics and Repairers - Electronics</t>
  </si>
  <si>
    <t>Physical Education and Fitness</t>
  </si>
  <si>
    <t>Protective Services and Public Administration</t>
  </si>
  <si>
    <t>Psychology, Social Sciences, and History</t>
  </si>
  <si>
    <t>Visual and Performing Arts</t>
  </si>
  <si>
    <t>Classification of Instructional Programs (CIP) Code to Fund Code Crosswalk</t>
  </si>
  <si>
    <t>CIP Code</t>
  </si>
  <si>
    <t>Rubric</t>
  </si>
  <si>
    <t>Source Guide</t>
  </si>
  <si>
    <t>CIP Title</t>
  </si>
  <si>
    <t>Fund Code</t>
  </si>
  <si>
    <t>Funding Rate</t>
  </si>
  <si>
    <t>01.000000</t>
  </si>
  <si>
    <t>SCIT</t>
  </si>
  <si>
    <t>WECM</t>
  </si>
  <si>
    <t>Agriculture, General</t>
  </si>
  <si>
    <t>01.010100</t>
  </si>
  <si>
    <t>AGMG</t>
  </si>
  <si>
    <t>Agricultural Business and Management, General</t>
  </si>
  <si>
    <t>01.010151</t>
  </si>
  <si>
    <t>AGRI</t>
  </si>
  <si>
    <t>ACGM</t>
  </si>
  <si>
    <t>01.010200</t>
  </si>
  <si>
    <t>Agribusiness/Agricultural Business Operations</t>
  </si>
  <si>
    <t>01.010251</t>
  </si>
  <si>
    <t>01.010300</t>
  </si>
  <si>
    <t>Agricultural Economics</t>
  </si>
  <si>
    <t>01.010351</t>
  </si>
  <si>
    <t>01.010352</t>
  </si>
  <si>
    <t>01.010400</t>
  </si>
  <si>
    <t>Farm/Farm and Ranch Management</t>
  </si>
  <si>
    <t>01.020100</t>
  </si>
  <si>
    <t>AGME</t>
  </si>
  <si>
    <t>Agricultural Mechanization, General</t>
  </si>
  <si>
    <t>01.020151</t>
  </si>
  <si>
    <t>01.020451</t>
  </si>
  <si>
    <t>Agricultural Power Machinery Operation</t>
  </si>
  <si>
    <t>01.020500</t>
  </si>
  <si>
    <t>Agricultural Mechanics and Equipment/Machine Technology/Technician</t>
  </si>
  <si>
    <t>01.030200</t>
  </si>
  <si>
    <t>AGAH</t>
  </si>
  <si>
    <t>Animal/Livestock Husbandry and Production</t>
  </si>
  <si>
    <t>01.030400</t>
  </si>
  <si>
    <t>AGCR</t>
  </si>
  <si>
    <t>Crop Production</t>
  </si>
  <si>
    <t>01.050700</t>
  </si>
  <si>
    <t>AGEQ</t>
  </si>
  <si>
    <t>Equestrian/Equine Studies</t>
  </si>
  <si>
    <t>01.060100</t>
  </si>
  <si>
    <t>HALT</t>
  </si>
  <si>
    <t>Applied Horticulture/Horticultural Operations, General</t>
  </si>
  <si>
    <t>01.060151</t>
  </si>
  <si>
    <t>HORT</t>
  </si>
  <si>
    <t>01.060400</t>
  </si>
  <si>
    <t>Greenhouse Operations and Management</t>
  </si>
  <si>
    <t>01.060500</t>
  </si>
  <si>
    <t>Landscaping and Groundskeeping</t>
  </si>
  <si>
    <t>01.060600</t>
  </si>
  <si>
    <t>Plant Nursery Operations and Management</t>
  </si>
  <si>
    <t>01.060700</t>
  </si>
  <si>
    <t>Turf and Turfgrass Management</t>
  </si>
  <si>
    <t>01.060800</t>
  </si>
  <si>
    <t>FMKT</t>
  </si>
  <si>
    <t>Floriculture/Floristry Operations and Management</t>
  </si>
  <si>
    <t>01.090100</t>
  </si>
  <si>
    <t>Animal Sciences, General</t>
  </si>
  <si>
    <t>01.090151</t>
  </si>
  <si>
    <t>01.090152</t>
  </si>
  <si>
    <t>01.090551</t>
  </si>
  <si>
    <t>Dairy Science</t>
  </si>
  <si>
    <t>01.100100</t>
  </si>
  <si>
    <t>FDST</t>
  </si>
  <si>
    <t>Food Science</t>
  </si>
  <si>
    <t>01.100151</t>
  </si>
  <si>
    <t>01.110100</t>
  </si>
  <si>
    <t>Plant Sciences, General</t>
  </si>
  <si>
    <t>01.110200</t>
  </si>
  <si>
    <t>Agronomy and Crop Science</t>
  </si>
  <si>
    <t>01.110251</t>
  </si>
  <si>
    <t>01.110300</t>
  </si>
  <si>
    <t>Horticultural Science</t>
  </si>
  <si>
    <t>01.110500</t>
  </si>
  <si>
    <t>Plant Protection and Integrated Pest Management</t>
  </si>
  <si>
    <t>01.110600</t>
  </si>
  <si>
    <t>Range Science and Management</t>
  </si>
  <si>
    <t>01.120100</t>
  </si>
  <si>
    <t>Soil Science and Agronomy, General</t>
  </si>
  <si>
    <t>01.830100</t>
  </si>
  <si>
    <t>VTHT</t>
  </si>
  <si>
    <t>Veterinary/Animal Health Technology/Technician and Veterinary Assistant</t>
  </si>
  <si>
    <t>03.010100</t>
  </si>
  <si>
    <t>Natural Resources/Conservation, General</t>
  </si>
  <si>
    <t>03.010352</t>
  </si>
  <si>
    <t>ENVR</t>
  </si>
  <si>
    <t>Environmental Studies</t>
  </si>
  <si>
    <t>03.010353</t>
  </si>
  <si>
    <t>GEOL</t>
  </si>
  <si>
    <t>03.060100</t>
  </si>
  <si>
    <t>WMGT</t>
  </si>
  <si>
    <t>Wildlife, Fish and Wildlands Science and Management</t>
  </si>
  <si>
    <t>03.060151</t>
  </si>
  <si>
    <t>04.020154</t>
  </si>
  <si>
    <t>ARCH</t>
  </si>
  <si>
    <t>Architecture</t>
  </si>
  <si>
    <t>04.020159</t>
  </si>
  <si>
    <t>04.080151</t>
  </si>
  <si>
    <t>Architectural History and Criticism, General</t>
  </si>
  <si>
    <t>04.090100</t>
  </si>
  <si>
    <t>ARCE</t>
  </si>
  <si>
    <t>Architectural Technology/Technician</t>
  </si>
  <si>
    <t>05.020351</t>
  </si>
  <si>
    <t>HUMA</t>
  </si>
  <si>
    <t>Hispanic-American, Puerto Rican, and Mexican-American/Chicano Studies</t>
  </si>
  <si>
    <t>05.020354</t>
  </si>
  <si>
    <t>GOVT</t>
  </si>
  <si>
    <t>05.020355</t>
  </si>
  <si>
    <t>ENGL</t>
  </si>
  <si>
    <t>09.010100</t>
  </si>
  <si>
    <t>COMG</t>
  </si>
  <si>
    <t>Speech Communication and Rhetoric</t>
  </si>
  <si>
    <t>09.010151</t>
  </si>
  <si>
    <t>SPCH</t>
  </si>
  <si>
    <t>09.010152</t>
  </si>
  <si>
    <t>09.010153</t>
  </si>
  <si>
    <t>09.010154</t>
  </si>
  <si>
    <t>09.010156</t>
  </si>
  <si>
    <t>09.010157</t>
  </si>
  <si>
    <t>09.010158</t>
  </si>
  <si>
    <t>09.010159</t>
  </si>
  <si>
    <t>09.010251</t>
  </si>
  <si>
    <t>COMM</t>
  </si>
  <si>
    <t>Mass Communication/Media Studies</t>
  </si>
  <si>
    <t>09.010252</t>
  </si>
  <si>
    <t>09.010253</t>
  </si>
  <si>
    <t>09.040151</t>
  </si>
  <si>
    <t>Journalism</t>
  </si>
  <si>
    <t>09.040152</t>
  </si>
  <si>
    <t>09.040155</t>
  </si>
  <si>
    <t>09.040157</t>
  </si>
  <si>
    <t>09.040158</t>
  </si>
  <si>
    <t>09.040251</t>
  </si>
  <si>
    <t>Broadcast Journalism</t>
  </si>
  <si>
    <t>09.040252</t>
  </si>
  <si>
    <t>09.070100</t>
  </si>
  <si>
    <t>RTVB</t>
  </si>
  <si>
    <t>Radio and Television</t>
  </si>
  <si>
    <t>09.070153</t>
  </si>
  <si>
    <t>09.070154</t>
  </si>
  <si>
    <t>09.070200</t>
  </si>
  <si>
    <t>IMED</t>
  </si>
  <si>
    <t>Digital Communication and Media/Multimedia</t>
  </si>
  <si>
    <t>09.090200</t>
  </si>
  <si>
    <t>PRCD</t>
  </si>
  <si>
    <t>Public Relations/Image Management</t>
  </si>
  <si>
    <t>09.090251</t>
  </si>
  <si>
    <t>09.090351</t>
  </si>
  <si>
    <t>Advertising</t>
  </si>
  <si>
    <t>10.020200</t>
  </si>
  <si>
    <t>Radio and Television Broadcasting Technology/Technician</t>
  </si>
  <si>
    <t>10.020251</t>
  </si>
  <si>
    <t>10.020252</t>
  </si>
  <si>
    <t>10.020300</t>
  </si>
  <si>
    <t>MUSC</t>
  </si>
  <si>
    <t>Recording Arts Technology/Technician</t>
  </si>
  <si>
    <t>10.030300</t>
  </si>
  <si>
    <t>GRPH</t>
  </si>
  <si>
    <t>Prepress/Desktop Publishing and Digital Imaging Design</t>
  </si>
  <si>
    <t>10.030400</t>
  </si>
  <si>
    <t>ARTC</t>
  </si>
  <si>
    <t>Animation, Interactive Technology, Video Graphics and Special Effects</t>
  </si>
  <si>
    <t>ARTV</t>
  </si>
  <si>
    <t>GAME</t>
  </si>
  <si>
    <t>10.030500</t>
  </si>
  <si>
    <t>Graphic and Printing Equipment Operator, General Production</t>
  </si>
  <si>
    <t>10.030600</t>
  </si>
  <si>
    <t>Platemaker/Imager</t>
  </si>
  <si>
    <t>10.030700</t>
  </si>
  <si>
    <t>Printing Press Operator</t>
  </si>
  <si>
    <t>11.010100</t>
  </si>
  <si>
    <t>INEW</t>
  </si>
  <si>
    <t>Computer and Information Sciences, General</t>
  </si>
  <si>
    <t>ITNW</t>
  </si>
  <si>
    <t>ITSC</t>
  </si>
  <si>
    <t>11.010151</t>
  </si>
  <si>
    <t>COSC</t>
  </si>
  <si>
    <t>11.020100</t>
  </si>
  <si>
    <t>Computer Programming/Programmer, General</t>
  </si>
  <si>
    <t>ITSE</t>
  </si>
  <si>
    <t>11.020152</t>
  </si>
  <si>
    <t>ENGR</t>
  </si>
  <si>
    <t>11.020154</t>
  </si>
  <si>
    <t>11.020155</t>
  </si>
  <si>
    <t>11.020156</t>
  </si>
  <si>
    <t>11.020157</t>
  </si>
  <si>
    <t>11.020254</t>
  </si>
  <si>
    <t>BCIS</t>
  </si>
  <si>
    <t>Computer Programming, Special Applications</t>
  </si>
  <si>
    <t>11.030100</t>
  </si>
  <si>
    <t>Data Processing and Data Processing Technology/Technician</t>
  </si>
  <si>
    <t>ITSW</t>
  </si>
  <si>
    <t>11.040100</t>
  </si>
  <si>
    <t>Information Science/Studies</t>
  </si>
  <si>
    <t>11.050100</t>
  </si>
  <si>
    <t>Computer Systems Analysis/Analyst</t>
  </si>
  <si>
    <t>11.060100</t>
  </si>
  <si>
    <t>Data Entry/Microcomputer Applications, General</t>
  </si>
  <si>
    <t>11.060200</t>
  </si>
  <si>
    <t>Word Processing</t>
  </si>
  <si>
    <t>11.070100</t>
  </si>
  <si>
    <t>Computer Science</t>
  </si>
  <si>
    <t>11.080100</t>
  </si>
  <si>
    <t>Web Page, Digital/Multimedia and Information Resources Design</t>
  </si>
  <si>
    <t>11.080200</t>
  </si>
  <si>
    <t>ITMC</t>
  </si>
  <si>
    <t>Data Modeling/Warehousing and Database Administration</t>
  </si>
  <si>
    <t>11.090100</t>
  </si>
  <si>
    <t>ITCC</t>
  </si>
  <si>
    <t>Computer Systems Networking and Telecommunications</t>
  </si>
  <si>
    <t>ITMT</t>
  </si>
  <si>
    <t>11.100100</t>
  </si>
  <si>
    <t>Network and System Administration/Administrator</t>
  </si>
  <si>
    <t>11.100200</t>
  </si>
  <si>
    <t>System, Networking, and LAN/WAN Management/Manager</t>
  </si>
  <si>
    <t>11.100300</t>
  </si>
  <si>
    <t>CYBR</t>
  </si>
  <si>
    <t>Computer and Information Systems Security/Auditing/Information Assurance</t>
  </si>
  <si>
    <t>ITCS</t>
  </si>
  <si>
    <t>ITDF</t>
  </si>
  <si>
    <t>ITSY</t>
  </si>
  <si>
    <t>11.100400</t>
  </si>
  <si>
    <t>Web/Multimedia Management and Webmaster</t>
  </si>
  <si>
    <t>12.030100</t>
  </si>
  <si>
    <t>MRTS</t>
  </si>
  <si>
    <t>Funeral Service and Mortuary Science, General</t>
  </si>
  <si>
    <t>12.040100</t>
  </si>
  <si>
    <t>CSME</t>
  </si>
  <si>
    <t>Cosmetology/Cosmetologist, General</t>
  </si>
  <si>
    <t>12.040200</t>
  </si>
  <si>
    <t>BARB</t>
  </si>
  <si>
    <t>Barbering/Barber</t>
  </si>
  <si>
    <t>12.040700</t>
  </si>
  <si>
    <t>Hair Styling/Stylist and Hair Design</t>
  </si>
  <si>
    <t>12.040800</t>
  </si>
  <si>
    <t>Facial Treatment Specialist/Facialist</t>
  </si>
  <si>
    <t>12.040900</t>
  </si>
  <si>
    <t>Aesthetician/Esthetician and Skin Care Specialist</t>
  </si>
  <si>
    <t>12.041000</t>
  </si>
  <si>
    <t>Nail Technician/Specialist and Manicurist</t>
  </si>
  <si>
    <t>12.041200</t>
  </si>
  <si>
    <t>Salon/Beauty Salon Management/Manager</t>
  </si>
  <si>
    <t>12.041300</t>
  </si>
  <si>
    <t>Cosmetology, Barber/Styling, and Nail Instructor</t>
  </si>
  <si>
    <t>12.050100</t>
  </si>
  <si>
    <t>PSTR</t>
  </si>
  <si>
    <t>Baking and Pastry Arts/Baker/Pastry Chef</t>
  </si>
  <si>
    <t>12.050200</t>
  </si>
  <si>
    <t>BTND</t>
  </si>
  <si>
    <t>Bartending/Bartender</t>
  </si>
  <si>
    <t>12.050300</t>
  </si>
  <si>
    <t>CHEF</t>
  </si>
  <si>
    <t>Culinary Arts/Chef Training</t>
  </si>
  <si>
    <t>12.050400</t>
  </si>
  <si>
    <t>FCTR</t>
  </si>
  <si>
    <t>Restaurant, Culinary, and Catering Management/Manager</t>
  </si>
  <si>
    <t>RSTO</t>
  </si>
  <si>
    <t>12.050600</t>
  </si>
  <si>
    <t>MTCR</t>
  </si>
  <si>
    <t>Meat Cutting/Meat Cutter</t>
  </si>
  <si>
    <t>12.050800</t>
  </si>
  <si>
    <t>DITA</t>
  </si>
  <si>
    <t>Institutional Food Workers</t>
  </si>
  <si>
    <t>IFWA</t>
  </si>
  <si>
    <t>13.010100</t>
  </si>
  <si>
    <t>EDTC</t>
  </si>
  <si>
    <t>Education, General</t>
  </si>
  <si>
    <t>13.010151</t>
  </si>
  <si>
    <t>EDUC</t>
  </si>
  <si>
    <t>13.010152</t>
  </si>
  <si>
    <t>TECA</t>
  </si>
  <si>
    <t>13.010153</t>
  </si>
  <si>
    <t>13.020100</t>
  </si>
  <si>
    <t>Bilingual and Multilingual Education</t>
  </si>
  <si>
    <t>13.050100</t>
  </si>
  <si>
    <t>Educational/Instructional Technology</t>
  </si>
  <si>
    <t>13.100151</t>
  </si>
  <si>
    <t>Special Education and Teaching, General</t>
  </si>
  <si>
    <t>13.120251</t>
  </si>
  <si>
    <t>Elementary Education and Teaching</t>
  </si>
  <si>
    <t>13.120252</t>
  </si>
  <si>
    <t>13.121000</t>
  </si>
  <si>
    <t>CDEC</t>
  </si>
  <si>
    <t>Early Childhood Education and Teaching</t>
  </si>
  <si>
    <t>EDEC</t>
  </si>
  <si>
    <t>EDEL</t>
  </si>
  <si>
    <t>EDIT</t>
  </si>
  <si>
    <t>EDLL</t>
  </si>
  <si>
    <t>EDTP</t>
  </si>
  <si>
    <t>13.130500</t>
  </si>
  <si>
    <t>English/Language Arts Teacher Education</t>
  </si>
  <si>
    <t>13.131400</t>
  </si>
  <si>
    <t>RECL</t>
  </si>
  <si>
    <t>Physical Education Teaching and Coaching</t>
  </si>
  <si>
    <t>13.132100</t>
  </si>
  <si>
    <t>Computer Teacher Education</t>
  </si>
  <si>
    <t>13.150100</t>
  </si>
  <si>
    <t>Teacher Assistant/Aide</t>
  </si>
  <si>
    <t>14.010151</t>
  </si>
  <si>
    <t>Engineering, General</t>
  </si>
  <si>
    <t>14.010152</t>
  </si>
  <si>
    <t>14.070151</t>
  </si>
  <si>
    <t>Chemical Engineering</t>
  </si>
  <si>
    <t>14.070152</t>
  </si>
  <si>
    <t>14.080200</t>
  </si>
  <si>
    <t>ENGG</t>
  </si>
  <si>
    <t>Geotechnical and Geoenvironmental Engineering</t>
  </si>
  <si>
    <t>14.100151</t>
  </si>
  <si>
    <t>Electrical and Electronics Engineering</t>
  </si>
  <si>
    <t>14.100155</t>
  </si>
  <si>
    <t>14.100156</t>
  </si>
  <si>
    <t>14.100157</t>
  </si>
  <si>
    <t>14.100158</t>
  </si>
  <si>
    <t>14.110151</t>
  </si>
  <si>
    <t>Engineering Mechanics</t>
  </si>
  <si>
    <t>14.110152</t>
  </si>
  <si>
    <t>14.110153</t>
  </si>
  <si>
    <t>14.110154</t>
  </si>
  <si>
    <t>14.280100</t>
  </si>
  <si>
    <t>FSHN</t>
  </si>
  <si>
    <t>Textile Sciences and Engineering</t>
  </si>
  <si>
    <t>14.360100</t>
  </si>
  <si>
    <t>INME</t>
  </si>
  <si>
    <t>Manufacturing Engineering</t>
  </si>
  <si>
    <t>14.420100</t>
  </si>
  <si>
    <t>ARET</t>
  </si>
  <si>
    <t>Mechatronics, Robotics, and Automation Engineering</t>
  </si>
  <si>
    <t>15.000000</t>
  </si>
  <si>
    <t>ENTC</t>
  </si>
  <si>
    <t>Engineering Technologies/Technicians, General</t>
  </si>
  <si>
    <t>15.010100</t>
  </si>
  <si>
    <t>ARCT</t>
  </si>
  <si>
    <t>Architectural Engineering Technologies/Technicians</t>
  </si>
  <si>
    <t>15.010151</t>
  </si>
  <si>
    <t>15.030300</t>
  </si>
  <si>
    <t>EECT</t>
  </si>
  <si>
    <t>Electrical, Electronic, and Communications Engineering Technology/Technician</t>
  </si>
  <si>
    <t>15.030351</t>
  </si>
  <si>
    <t>ENGT</t>
  </si>
  <si>
    <t>15.030352</t>
  </si>
  <si>
    <t>15.030353</t>
  </si>
  <si>
    <t>15.030354</t>
  </si>
  <si>
    <t>15.030400</t>
  </si>
  <si>
    <t>LOTT</t>
  </si>
  <si>
    <t>Laser and Optical Technology/Technician</t>
  </si>
  <si>
    <t>NANO</t>
  </si>
  <si>
    <t>15.030500</t>
  </si>
  <si>
    <t>Telecommunications Technology/Technician</t>
  </si>
  <si>
    <t>15.040100</t>
  </si>
  <si>
    <t>BIOM</t>
  </si>
  <si>
    <t>Biomedical Technology/Technician</t>
  </si>
  <si>
    <t>15.040300</t>
  </si>
  <si>
    <t>ELMT</t>
  </si>
  <si>
    <t>Electromechanical/Electromechanical Engineering Technology/Technician</t>
  </si>
  <si>
    <t>WIND</t>
  </si>
  <si>
    <t>15.040400</t>
  </si>
  <si>
    <t>FCEL</t>
  </si>
  <si>
    <t>Instrumentation Technology/Technician</t>
  </si>
  <si>
    <t>INCR</t>
  </si>
  <si>
    <t>INTC</t>
  </si>
  <si>
    <t>15.040500</t>
  </si>
  <si>
    <t>RBTC</t>
  </si>
  <si>
    <t>Robotics Technology/Technician</t>
  </si>
  <si>
    <t>15.050100</t>
  </si>
  <si>
    <t>HART</t>
  </si>
  <si>
    <t>Heating, Ventilation , Air Conditioning and Refrigeration Technology/Technician</t>
  </si>
  <si>
    <t>15.050600</t>
  </si>
  <si>
    <t>EPCT</t>
  </si>
  <si>
    <t>Water Quality and Wastewater Treatment Management and Recycling Technology/Technician</t>
  </si>
  <si>
    <t>15.050700</t>
  </si>
  <si>
    <t>Environmental/Environmental Engineering Technology/Technician</t>
  </si>
  <si>
    <t>15.060700</t>
  </si>
  <si>
    <t>PLTC</t>
  </si>
  <si>
    <t>Plastics and Polymer Engineering Technology/Technician</t>
  </si>
  <si>
    <t>15.061100</t>
  </si>
  <si>
    <t>METL</t>
  </si>
  <si>
    <t>Metallurgical Technology/Technician</t>
  </si>
  <si>
    <t>15.061251</t>
  </si>
  <si>
    <t>Industrial Technology/Technician</t>
  </si>
  <si>
    <t>15.061300</t>
  </si>
  <si>
    <t>INMT</t>
  </si>
  <si>
    <t>Manufacturing Engineering Technology/Technician</t>
  </si>
  <si>
    <t>MFGT</t>
  </si>
  <si>
    <t>15.070100</t>
  </si>
  <si>
    <t>OHSM</t>
  </si>
  <si>
    <t>Occupational Safety and Health Technology/Technician</t>
  </si>
  <si>
    <t>OSHT</t>
  </si>
  <si>
    <t>15.070200</t>
  </si>
  <si>
    <t>QCTC</t>
  </si>
  <si>
    <t>Quality Control Technology/Technician</t>
  </si>
  <si>
    <t>15.080100</t>
  </si>
  <si>
    <t>AERO</t>
  </si>
  <si>
    <t>Aeronautical/Aerospace Engineering Technology/Technician</t>
  </si>
  <si>
    <t>15.080551</t>
  </si>
  <si>
    <t>Mechanical/Mechanical Engineering Technology/Technician</t>
  </si>
  <si>
    <t>15.080552</t>
  </si>
  <si>
    <t>15.090100</t>
  </si>
  <si>
    <t>MINT</t>
  </si>
  <si>
    <t>Mining Technology/Technician</t>
  </si>
  <si>
    <t>15.090300</t>
  </si>
  <si>
    <t>PTRT</t>
  </si>
  <si>
    <t>Petroleum Technology/Technician</t>
  </si>
  <si>
    <t>15.100100</t>
  </si>
  <si>
    <t>CNBT</t>
  </si>
  <si>
    <t>Construction Engineering Technology/Technician</t>
  </si>
  <si>
    <t>15.110200</t>
  </si>
  <si>
    <t>SRVY</t>
  </si>
  <si>
    <t>Surveying Technology/ Surveying</t>
  </si>
  <si>
    <t>15.110251</t>
  </si>
  <si>
    <t>15.110300</t>
  </si>
  <si>
    <t>HYDR</t>
  </si>
  <si>
    <t>Hydraulics and Fluid Power Technology/ Technician</t>
  </si>
  <si>
    <t>15.120100</t>
  </si>
  <si>
    <t>CETT</t>
  </si>
  <si>
    <t>Computer Engineering Technology/ Technician</t>
  </si>
  <si>
    <t>SMFT</t>
  </si>
  <si>
    <t>15.130100</t>
  </si>
  <si>
    <t>DFTG</t>
  </si>
  <si>
    <t>Drafting and Design Technology/Technician, General</t>
  </si>
  <si>
    <t>15.130151</t>
  </si>
  <si>
    <t>15.130200</t>
  </si>
  <si>
    <t>CAD/CADD Drafting and/or Design Technology/Technician</t>
  </si>
  <si>
    <t>15.130300</t>
  </si>
  <si>
    <t>Architectural Drafting and Architectural CAD/CADD</t>
  </si>
  <si>
    <t>15.130351</t>
  </si>
  <si>
    <t>15.130352</t>
  </si>
  <si>
    <t>15.130353</t>
  </si>
  <si>
    <t>15.130400</t>
  </si>
  <si>
    <t>Civil Drafting and Civil Engineering CAD/CADD</t>
  </si>
  <si>
    <t>15.130500</t>
  </si>
  <si>
    <t>Electrical/Electronics Drafting and Electrical/ Electronics CAD/CADD</t>
  </si>
  <si>
    <t>15.130600</t>
  </si>
  <si>
    <t>Mechanical Drafting and Mechanical Drafting CAD/CADD</t>
  </si>
  <si>
    <t>15.170100</t>
  </si>
  <si>
    <t>ENER</t>
  </si>
  <si>
    <t>Energy Systems Technology/Technician</t>
  </si>
  <si>
    <t>15.170300</t>
  </si>
  <si>
    <t>Solar Energy Technology/Technician</t>
  </si>
  <si>
    <t>16.010100</t>
  </si>
  <si>
    <t>FRNL</t>
  </si>
  <si>
    <t>Foreign Languages and Literatures, General</t>
  </si>
  <si>
    <t>16.010451</t>
  </si>
  <si>
    <t>Comparative Literature</t>
  </si>
  <si>
    <t>16.010452</t>
  </si>
  <si>
    <t>16.030151</t>
  </si>
  <si>
    <t>CHIN</t>
  </si>
  <si>
    <t>Chinese Language and Literature</t>
  </si>
  <si>
    <t>16.030152</t>
  </si>
  <si>
    <t>16.030251</t>
  </si>
  <si>
    <t>JAPN</t>
  </si>
  <si>
    <t>Japanese Language and Literature</t>
  </si>
  <si>
    <t>16.030252</t>
  </si>
  <si>
    <t>16.030351</t>
  </si>
  <si>
    <t>KORE</t>
  </si>
  <si>
    <t>Korean Language and Literature</t>
  </si>
  <si>
    <t>16.030352</t>
  </si>
  <si>
    <t>16.040251</t>
  </si>
  <si>
    <t>RUSS</t>
  </si>
  <si>
    <t>Russian Language and Literature</t>
  </si>
  <si>
    <t>16.040252</t>
  </si>
  <si>
    <t>16.050151</t>
  </si>
  <si>
    <t>GERM</t>
  </si>
  <si>
    <t>German Language and Literature</t>
  </si>
  <si>
    <t>16.050152</t>
  </si>
  <si>
    <t>16.090151</t>
  </si>
  <si>
    <t>FREN</t>
  </si>
  <si>
    <t>French Language and Literature</t>
  </si>
  <si>
    <t>16.090152</t>
  </si>
  <si>
    <t>16.090154</t>
  </si>
  <si>
    <t>16.090251</t>
  </si>
  <si>
    <t>ITAL</t>
  </si>
  <si>
    <t>Italian Language and Literature</t>
  </si>
  <si>
    <t>16.090252</t>
  </si>
  <si>
    <t>16.090451</t>
  </si>
  <si>
    <t>PORT</t>
  </si>
  <si>
    <t>Portuguese Language and Literature</t>
  </si>
  <si>
    <t>16.090452</t>
  </si>
  <si>
    <t>16.090500</t>
  </si>
  <si>
    <t>SPNL</t>
  </si>
  <si>
    <t>Spanish Language and Literature</t>
  </si>
  <si>
    <t>16.090551</t>
  </si>
  <si>
    <t>SPAN</t>
  </si>
  <si>
    <t>16.090552</t>
  </si>
  <si>
    <t>16.090554</t>
  </si>
  <si>
    <t>16.110151</t>
  </si>
  <si>
    <t>ARAB</t>
  </si>
  <si>
    <t>Arabic Language and Literature</t>
  </si>
  <si>
    <t>16.110152</t>
  </si>
  <si>
    <t>16.120351</t>
  </si>
  <si>
    <t>LATI</t>
  </si>
  <si>
    <t>Latin Language and Literature</t>
  </si>
  <si>
    <t>16.120352</t>
  </si>
  <si>
    <t>16.160300</t>
  </si>
  <si>
    <t>SLNG</t>
  </si>
  <si>
    <t>Sign Language Interpretation and Translation</t>
  </si>
  <si>
    <t>16.160351</t>
  </si>
  <si>
    <t>SGNL</t>
  </si>
  <si>
    <t>16.160352</t>
  </si>
  <si>
    <t>19.010100</t>
  </si>
  <si>
    <t>OLAC</t>
  </si>
  <si>
    <t>Family and Consumer Sciences/Human Sciences, General</t>
  </si>
  <si>
    <t>OLIA</t>
  </si>
  <si>
    <t>OLIE</t>
  </si>
  <si>
    <t>OLWF</t>
  </si>
  <si>
    <t>19.040151</t>
  </si>
  <si>
    <t>BUSI</t>
  </si>
  <si>
    <t>Family Resource Management Studies, General</t>
  </si>
  <si>
    <t>19.050100</t>
  </si>
  <si>
    <t>FDNS</t>
  </si>
  <si>
    <t>Foods, Nutrition, and Wellness Studies, General</t>
  </si>
  <si>
    <t>19.050151</t>
  </si>
  <si>
    <t>BIOL</t>
  </si>
  <si>
    <t>HECO</t>
  </si>
  <si>
    <t>19.050500</t>
  </si>
  <si>
    <t>Foodservice Systems Administration/Management</t>
  </si>
  <si>
    <t>19.060100</t>
  </si>
  <si>
    <t>CHHS</t>
  </si>
  <si>
    <t>Housing and Human Environments, General</t>
  </si>
  <si>
    <t>19.060500</t>
  </si>
  <si>
    <t>EHKP</t>
  </si>
  <si>
    <t>Home Furnishings and Equipment Installers</t>
  </si>
  <si>
    <t>19.070100</t>
  </si>
  <si>
    <t>FMLD</t>
  </si>
  <si>
    <t>Human Development and Family Studies, General</t>
  </si>
  <si>
    <t>19.070200</t>
  </si>
  <si>
    <t>GERS</t>
  </si>
  <si>
    <t>Adult Development and Aging</t>
  </si>
  <si>
    <t>19.070400</t>
  </si>
  <si>
    <t>Family Systems</t>
  </si>
  <si>
    <t>19.070600</t>
  </si>
  <si>
    <t>Child Development</t>
  </si>
  <si>
    <t>19.070800</t>
  </si>
  <si>
    <t>Child Care and Support Services Management</t>
  </si>
  <si>
    <t>19.070900</t>
  </si>
  <si>
    <t>Child Care Provider/Assistant</t>
  </si>
  <si>
    <t>19.090100</t>
  </si>
  <si>
    <t>Apparel and Textiles, General</t>
  </si>
  <si>
    <t>19.090200</t>
  </si>
  <si>
    <t>Apparel and Textile Manufacture</t>
  </si>
  <si>
    <t>19.090500</t>
  </si>
  <si>
    <t>Apparel and Textile Marketing Management</t>
  </si>
  <si>
    <t>22.030100</t>
  </si>
  <si>
    <t>POFL</t>
  </si>
  <si>
    <t>Legal Administrative Assistant/Secretary</t>
  </si>
  <si>
    <t>22.030200</t>
  </si>
  <si>
    <t>LAWT</t>
  </si>
  <si>
    <t>Legal Assistant/Paralegal</t>
  </si>
  <si>
    <t>LGLA</t>
  </si>
  <si>
    <t>22.030300</t>
  </si>
  <si>
    <t>CRTR</t>
  </si>
  <si>
    <t>Court Reporting and Captioning/Court Reporter</t>
  </si>
  <si>
    <t>23.130151</t>
  </si>
  <si>
    <t>Writing, General</t>
  </si>
  <si>
    <t>23.130251</t>
  </si>
  <si>
    <t>Creative Writing</t>
  </si>
  <si>
    <t>23.130300</t>
  </si>
  <si>
    <t>ETWR</t>
  </si>
  <si>
    <t>Professional, Technical, Business, and Scientific Writing</t>
  </si>
  <si>
    <t>23.130351</t>
  </si>
  <si>
    <t>23.130352</t>
  </si>
  <si>
    <t>23.140251</t>
  </si>
  <si>
    <t>American Literature (United States)</t>
  </si>
  <si>
    <t>23.140451</t>
  </si>
  <si>
    <t>English Literature (British and Commonwealth)</t>
  </si>
  <si>
    <t>24.010151</t>
  </si>
  <si>
    <t>Liberal Arts and Sciences/Liberal Studies</t>
  </si>
  <si>
    <t>24.010351</t>
  </si>
  <si>
    <t>Humanities/Humanistic Studies</t>
  </si>
  <si>
    <t>24.010352</t>
  </si>
  <si>
    <t>ARTS</t>
  </si>
  <si>
    <t>DANC</t>
  </si>
  <si>
    <t>DRAM</t>
  </si>
  <si>
    <t>MUSI</t>
  </si>
  <si>
    <t>PHIL</t>
  </si>
  <si>
    <t>24.010353</t>
  </si>
  <si>
    <t>25.030100</t>
  </si>
  <si>
    <t>LBRA</t>
  </si>
  <si>
    <t>Library and Archives Assisting</t>
  </si>
  <si>
    <t>26.010151</t>
  </si>
  <si>
    <t>Biology/Biological Sciences, General</t>
  </si>
  <si>
    <t>26.010152</t>
  </si>
  <si>
    <t>26.030151</t>
  </si>
  <si>
    <t>Botany/Plant Biology</t>
  </si>
  <si>
    <t>26.040300</t>
  </si>
  <si>
    <t>Anatomy</t>
  </si>
  <si>
    <t>26.050251</t>
  </si>
  <si>
    <t>Microbiology, General</t>
  </si>
  <si>
    <t>26.050300</t>
  </si>
  <si>
    <t>Medical Microbiology and Bacteriology</t>
  </si>
  <si>
    <t>26.050351</t>
  </si>
  <si>
    <t>26.070151</t>
  </si>
  <si>
    <t>Zoology/Animal Biology</t>
  </si>
  <si>
    <t>26.070700</t>
  </si>
  <si>
    <t>Animal Physiology</t>
  </si>
  <si>
    <t>26.070751</t>
  </si>
  <si>
    <t>26.080151</t>
  </si>
  <si>
    <t>Genetics, General</t>
  </si>
  <si>
    <t>26.120151</t>
  </si>
  <si>
    <t>Biotechnology</t>
  </si>
  <si>
    <t>26.120152</t>
  </si>
  <si>
    <t>26.130551</t>
  </si>
  <si>
    <t>Environmental Biology</t>
  </si>
  <si>
    <t>27.010151</t>
  </si>
  <si>
    <t>MATH</t>
  </si>
  <si>
    <t>Mathematics, General</t>
  </si>
  <si>
    <t>27.010153</t>
  </si>
  <si>
    <t>27.010154</t>
  </si>
  <si>
    <t>27.010156</t>
  </si>
  <si>
    <t>27.010157</t>
  </si>
  <si>
    <t>27.010158</t>
  </si>
  <si>
    <t>27.010159</t>
  </si>
  <si>
    <t>27.010160</t>
  </si>
  <si>
    <t>27.010161</t>
  </si>
  <si>
    <t>27.010163</t>
  </si>
  <si>
    <t>27.010164</t>
  </si>
  <si>
    <t>27.010165</t>
  </si>
  <si>
    <t>27.010166</t>
  </si>
  <si>
    <t>27.030100</t>
  </si>
  <si>
    <t>TECM</t>
  </si>
  <si>
    <t>Applied Mathematics, General</t>
  </si>
  <si>
    <t>27.030152</t>
  </si>
  <si>
    <t>27.030153</t>
  </si>
  <si>
    <t>27.050151</t>
  </si>
  <si>
    <t>Statistics, General</t>
  </si>
  <si>
    <t>30.110100</t>
  </si>
  <si>
    <t>Gerontology</t>
  </si>
  <si>
    <t>31.010100</t>
  </si>
  <si>
    <t>FITT</t>
  </si>
  <si>
    <t>Parks, Recreation and Leisure Studies</t>
  </si>
  <si>
    <t>31.010151</t>
  </si>
  <si>
    <t>KINE</t>
  </si>
  <si>
    <t>PHED</t>
  </si>
  <si>
    <t>31.050100</t>
  </si>
  <si>
    <t>Sports, Kinesiology, and Physical Education/Fitness, General</t>
  </si>
  <si>
    <t>31.050151</t>
  </si>
  <si>
    <t>31.050152</t>
  </si>
  <si>
    <t>31.050400</t>
  </si>
  <si>
    <t>Sport and Fitness Administration/Management</t>
  </si>
  <si>
    <t>31.050500</t>
  </si>
  <si>
    <t>Exercise Science and Kinesiology</t>
  </si>
  <si>
    <t>31.050551</t>
  </si>
  <si>
    <t>32.010152</t>
  </si>
  <si>
    <t>DE01</t>
  </si>
  <si>
    <t>Basic Skills and Developmental/Remedial Education, General</t>
  </si>
  <si>
    <t>32.010153</t>
  </si>
  <si>
    <t>DE02</t>
  </si>
  <si>
    <t>32.010451</t>
  </si>
  <si>
    <t>Developmental/Remedial Mathematics</t>
  </si>
  <si>
    <t>32.010452</t>
  </si>
  <si>
    <t>32.010453</t>
  </si>
  <si>
    <t>32.010454</t>
  </si>
  <si>
    <t>32.010455</t>
  </si>
  <si>
    <t>DE03</t>
  </si>
  <si>
    <t>32.010852</t>
  </si>
  <si>
    <t>Developmental/Remedial English</t>
  </si>
  <si>
    <t>32.010853</t>
  </si>
  <si>
    <t>32.010854</t>
  </si>
  <si>
    <t>32.010855</t>
  </si>
  <si>
    <t>32.010856</t>
  </si>
  <si>
    <t>32.010857</t>
  </si>
  <si>
    <t>32.010859</t>
  </si>
  <si>
    <t>32.010860</t>
  </si>
  <si>
    <t>32.010861</t>
  </si>
  <si>
    <t>32.010862</t>
  </si>
  <si>
    <t>32.010863</t>
  </si>
  <si>
    <t>32.010864</t>
  </si>
  <si>
    <t>32.010865</t>
  </si>
  <si>
    <t>32.010866</t>
  </si>
  <si>
    <t>32.010867</t>
  </si>
  <si>
    <t>32.010868</t>
  </si>
  <si>
    <t>32.010869</t>
  </si>
  <si>
    <t>36.010851</t>
  </si>
  <si>
    <t>Sports and Exercise</t>
  </si>
  <si>
    <t>36.010853</t>
  </si>
  <si>
    <t>36.010854</t>
  </si>
  <si>
    <t>36.011451</t>
  </si>
  <si>
    <t>Dancing</t>
  </si>
  <si>
    <t>38.010151</t>
  </si>
  <si>
    <t>Philosophy</t>
  </si>
  <si>
    <t>38.010152</t>
  </si>
  <si>
    <t>38.010153</t>
  </si>
  <si>
    <t>38.010154</t>
  </si>
  <si>
    <t>38.010155</t>
  </si>
  <si>
    <t>38.020152</t>
  </si>
  <si>
    <t>Religion/Religious Studies</t>
  </si>
  <si>
    <t>38.020153</t>
  </si>
  <si>
    <t>40.010100</t>
  </si>
  <si>
    <t>Physical Sciences, General</t>
  </si>
  <si>
    <t>40.010151</t>
  </si>
  <si>
    <t>PHYS</t>
  </si>
  <si>
    <t>40.010153</t>
  </si>
  <si>
    <t>CHEM</t>
  </si>
  <si>
    <t>40.010158</t>
  </si>
  <si>
    <t>40.020151</t>
  </si>
  <si>
    <t>ASTR</t>
  </si>
  <si>
    <t>Astronomy</t>
  </si>
  <si>
    <t>40.020152</t>
  </si>
  <si>
    <t>40.040151</t>
  </si>
  <si>
    <t>Atmospheric Sciences and Meteorology, General</t>
  </si>
  <si>
    <t>40.050100</t>
  </si>
  <si>
    <t>Chemistry, General</t>
  </si>
  <si>
    <t>40.050151</t>
  </si>
  <si>
    <t>40.050152</t>
  </si>
  <si>
    <t>40.050153</t>
  </si>
  <si>
    <t>40.050154</t>
  </si>
  <si>
    <t>40.050155</t>
  </si>
  <si>
    <t>40.050156</t>
  </si>
  <si>
    <t>40.050157</t>
  </si>
  <si>
    <t>40.050158</t>
  </si>
  <si>
    <t>40.050200</t>
  </si>
  <si>
    <t>Analytical Chemistry</t>
  </si>
  <si>
    <t>40.050400</t>
  </si>
  <si>
    <t>Organic Chemistry</t>
  </si>
  <si>
    <t>40.050452</t>
  </si>
  <si>
    <t>40.060151</t>
  </si>
  <si>
    <t>Geology/Earth Science, General</t>
  </si>
  <si>
    <t>40.060154</t>
  </si>
  <si>
    <t>40.060753</t>
  </si>
  <si>
    <t>Oceanography, Chemical and Physical</t>
  </si>
  <si>
    <t>40.080100</t>
  </si>
  <si>
    <t>Physics, General</t>
  </si>
  <si>
    <t>40.080151</t>
  </si>
  <si>
    <t>40.080152</t>
  </si>
  <si>
    <t>40.080153</t>
  </si>
  <si>
    <t>40.080154</t>
  </si>
  <si>
    <t>40.080155</t>
  </si>
  <si>
    <t>40.080156</t>
  </si>
  <si>
    <t>40.080157</t>
  </si>
  <si>
    <t>40.100100</t>
  </si>
  <si>
    <t>EGRT</t>
  </si>
  <si>
    <t>Materials Science</t>
  </si>
  <si>
    <t>41.010100</t>
  </si>
  <si>
    <t>BITC</t>
  </si>
  <si>
    <t>Biology/Biotechnology Technology/Technician</t>
  </si>
  <si>
    <t>41.020400</t>
  </si>
  <si>
    <t>IRAD</t>
  </si>
  <si>
    <t>Industrial Radiologic Technology/Technician</t>
  </si>
  <si>
    <t>41.020500</t>
  </si>
  <si>
    <t>NUCP</t>
  </si>
  <si>
    <t>Nuclear/Nuclear Power Technology/Technician</t>
  </si>
  <si>
    <t>41.030100</t>
  </si>
  <si>
    <t>CTEC</t>
  </si>
  <si>
    <t>Chemical Technology/Technician</t>
  </si>
  <si>
    <t>PTAC</t>
  </si>
  <si>
    <t>42.010100</t>
  </si>
  <si>
    <t>PSYT</t>
  </si>
  <si>
    <t>Psychology, General</t>
  </si>
  <si>
    <t>42.010151</t>
  </si>
  <si>
    <t>PSYC</t>
  </si>
  <si>
    <t>42.010152</t>
  </si>
  <si>
    <t>42.010153</t>
  </si>
  <si>
    <t>SOCI</t>
  </si>
  <si>
    <t>42.010156</t>
  </si>
  <si>
    <t>42.010157</t>
  </si>
  <si>
    <t>42.270151</t>
  </si>
  <si>
    <t>Cognitive Psychology and Psycholinguistics</t>
  </si>
  <si>
    <t>42.270300</t>
  </si>
  <si>
    <t>Developmental and Child Psychology</t>
  </si>
  <si>
    <t>42.270351</t>
  </si>
  <si>
    <t>42.270700</t>
  </si>
  <si>
    <t>Social Psychology</t>
  </si>
  <si>
    <t>42.270751</t>
  </si>
  <si>
    <t>42.271051</t>
  </si>
  <si>
    <t>Developmental and Adolescent Psychology</t>
  </si>
  <si>
    <t>42.280100</t>
  </si>
  <si>
    <t>Clinical Psychology</t>
  </si>
  <si>
    <t>42.280300</t>
  </si>
  <si>
    <t>Counseling Psychology</t>
  </si>
  <si>
    <t>43.010200</t>
  </si>
  <si>
    <t>CJCR</t>
  </si>
  <si>
    <t>Corrections</t>
  </si>
  <si>
    <t>43.010300</t>
  </si>
  <si>
    <t>CJSA</t>
  </si>
  <si>
    <t>Criminal Justice/Law Enforcement Administration</t>
  </si>
  <si>
    <t>43.010400</t>
  </si>
  <si>
    <t>Criminal Justice/Safety Studies</t>
  </si>
  <si>
    <t>43.010451</t>
  </si>
  <si>
    <t>CRIJ</t>
  </si>
  <si>
    <t>43.010452</t>
  </si>
  <si>
    <t>43.010453</t>
  </si>
  <si>
    <t>43.010454</t>
  </si>
  <si>
    <t>43.010455</t>
  </si>
  <si>
    <t>43.010456</t>
  </si>
  <si>
    <t>43.010457</t>
  </si>
  <si>
    <t>43.010700</t>
  </si>
  <si>
    <t>CJLE</t>
  </si>
  <si>
    <t>Criminal Justice/Police Science</t>
  </si>
  <si>
    <t>43.010900</t>
  </si>
  <si>
    <t>Security and Loss Prevention Services</t>
  </si>
  <si>
    <t>SLPS</t>
  </si>
  <si>
    <t>43.011300</t>
  </si>
  <si>
    <t>Corrections Administration</t>
  </si>
  <si>
    <t>43.020100</t>
  </si>
  <si>
    <t>EMAP</t>
  </si>
  <si>
    <t>Fire Protection and Safety Technology/Technician</t>
  </si>
  <si>
    <t>FIRT</t>
  </si>
  <si>
    <t>43.020200</t>
  </si>
  <si>
    <t>Fire Services Administration</t>
  </si>
  <si>
    <t>43.020300</t>
  </si>
  <si>
    <t>FIRS</t>
  </si>
  <si>
    <t>Fire Science/Fire-fighting</t>
  </si>
  <si>
    <t>FPTA</t>
  </si>
  <si>
    <t>VFFT</t>
  </si>
  <si>
    <t>44.040100</t>
  </si>
  <si>
    <t>HMSY</t>
  </si>
  <si>
    <t>Public Administration</t>
  </si>
  <si>
    <t>PBAD</t>
  </si>
  <si>
    <t>44.070100</t>
  </si>
  <si>
    <t>SCWK</t>
  </si>
  <si>
    <t>Social Work</t>
  </si>
  <si>
    <t>44.070151</t>
  </si>
  <si>
    <t>SOCW</t>
  </si>
  <si>
    <t>44.070152</t>
  </si>
  <si>
    <t>44.070153</t>
  </si>
  <si>
    <t>44.070200</t>
  </si>
  <si>
    <t>Youth Services/Administration</t>
  </si>
  <si>
    <t>45.010151</t>
  </si>
  <si>
    <t>ANTH</t>
  </si>
  <si>
    <t>Social Sciences, General</t>
  </si>
  <si>
    <t>ECON</t>
  </si>
  <si>
    <t>GEOG</t>
  </si>
  <si>
    <t>HIST</t>
  </si>
  <si>
    <t>45.020151</t>
  </si>
  <si>
    <t>Anthropology, General</t>
  </si>
  <si>
    <t>45.020153</t>
  </si>
  <si>
    <t>45.020251</t>
  </si>
  <si>
    <t>Physical and Biological Anthropology</t>
  </si>
  <si>
    <t>45.030151</t>
  </si>
  <si>
    <t>Archeology</t>
  </si>
  <si>
    <t>45.040151</t>
  </si>
  <si>
    <t>Criminology</t>
  </si>
  <si>
    <t>45.040152</t>
  </si>
  <si>
    <t>45.060100</t>
  </si>
  <si>
    <t>ECNG</t>
  </si>
  <si>
    <t>Economics, General</t>
  </si>
  <si>
    <t>45.060151</t>
  </si>
  <si>
    <t>45.060152</t>
  </si>
  <si>
    <t>45.070151</t>
  </si>
  <si>
    <t>Geography</t>
  </si>
  <si>
    <t>45.070153</t>
  </si>
  <si>
    <t>45.070200</t>
  </si>
  <si>
    <t>GISC</t>
  </si>
  <si>
    <t>Geographic Information Science and Cartography</t>
  </si>
  <si>
    <t>45.100152</t>
  </si>
  <si>
    <t>Political Science and Government, General</t>
  </si>
  <si>
    <t>45.100251</t>
  </si>
  <si>
    <t>American Government and Politics (United States)</t>
  </si>
  <si>
    <t>45.100252</t>
  </si>
  <si>
    <t>45.110151</t>
  </si>
  <si>
    <t>Sociology, General</t>
  </si>
  <si>
    <t>45.110152</t>
  </si>
  <si>
    <t>45.110153</t>
  </si>
  <si>
    <t>45.110154</t>
  </si>
  <si>
    <t>45.110155</t>
  </si>
  <si>
    <t>46.010100</t>
  </si>
  <si>
    <t>MBST</t>
  </si>
  <si>
    <t>Mason/Masonry</t>
  </si>
  <si>
    <t>46.020100</t>
  </si>
  <si>
    <t>CRPT</t>
  </si>
  <si>
    <t>Carpentry/Carpenter</t>
  </si>
  <si>
    <t>46.030100</t>
  </si>
  <si>
    <t>ELPT</t>
  </si>
  <si>
    <t>Electrical and Power Transmission Installation/Installer, General</t>
  </si>
  <si>
    <t>SEST</t>
  </si>
  <si>
    <t>46.030200</t>
  </si>
  <si>
    <t>ELTN</t>
  </si>
  <si>
    <t>Electrician</t>
  </si>
  <si>
    <t>46.030300</t>
  </si>
  <si>
    <t>LNWK</t>
  </si>
  <si>
    <t>Lineworker</t>
  </si>
  <si>
    <t>46.040100</t>
  </si>
  <si>
    <t>CBFM</t>
  </si>
  <si>
    <t>Building/Property Maintenance</t>
  </si>
  <si>
    <t>46.040300</t>
  </si>
  <si>
    <t>Building/Home/Construction Inspection/Inspector</t>
  </si>
  <si>
    <t>46.040800</t>
  </si>
  <si>
    <t>Painting/Painter and Wall Coverer</t>
  </si>
  <si>
    <t>46.050200</t>
  </si>
  <si>
    <t>PFPB</t>
  </si>
  <si>
    <t>Pipefitting/Pipefitter and Sprinkler Fitter</t>
  </si>
  <si>
    <t>46.050300</t>
  </si>
  <si>
    <t>Plumbing Technology/Plumber</t>
  </si>
  <si>
    <t>47.010100</t>
  </si>
  <si>
    <t>EEIR</t>
  </si>
  <si>
    <t>Electrical/Electronics Equipment Installation and Repair Technology/Technician, General</t>
  </si>
  <si>
    <t>47.010300</t>
  </si>
  <si>
    <t>CSIR</t>
  </si>
  <si>
    <t>Communications Systems Installation and Repair Technology/Technician</t>
  </si>
  <si>
    <t>47.010400</t>
  </si>
  <si>
    <t>CPMT</t>
  </si>
  <si>
    <t>Computer Installation and Repair Technology/Technician</t>
  </si>
  <si>
    <t>CPTR</t>
  </si>
  <si>
    <t>47.010500</t>
  </si>
  <si>
    <t>IEIR</t>
  </si>
  <si>
    <t>Industrial Electronics Technology/Technician</t>
  </si>
  <si>
    <t>47.010600</t>
  </si>
  <si>
    <t>MAIR</t>
  </si>
  <si>
    <t>Appliance Installation and Repair Technology/Technician</t>
  </si>
  <si>
    <t>47.011000</t>
  </si>
  <si>
    <t>Security System Installation, Repair, and Inspection Technology/Technician</t>
  </si>
  <si>
    <t>47.020100</t>
  </si>
  <si>
    <t>Heating, Air Conditioning, Ventilation and Refrigeration Maintenance Technology/Technician</t>
  </si>
  <si>
    <t>RBPT</t>
  </si>
  <si>
    <t>47.030200</t>
  </si>
  <si>
    <t>HEMR</t>
  </si>
  <si>
    <t>Heavy Equipment Maintenance Technology/Technician</t>
  </si>
  <si>
    <t>47.030300</t>
  </si>
  <si>
    <t>IMRT</t>
  </si>
  <si>
    <t>Industrial Mechanics and Maintenance Technology/Technician</t>
  </si>
  <si>
    <t>47.040200</t>
  </si>
  <si>
    <t>GNST</t>
  </si>
  <si>
    <t>Gunsmithing/Gunsmith</t>
  </si>
  <si>
    <t>47.040800</t>
  </si>
  <si>
    <t>HRGY</t>
  </si>
  <si>
    <t>Watchmaking and Jewelrymaking</t>
  </si>
  <si>
    <t>47.060300</t>
  </si>
  <si>
    <t>ABDR</t>
  </si>
  <si>
    <t>Autobody/Collision and Repair Technology/Technician</t>
  </si>
  <si>
    <t>47.060400</t>
  </si>
  <si>
    <t>AUMT</t>
  </si>
  <si>
    <t>Automobile/Automotive Mechanics Technology/Technician</t>
  </si>
  <si>
    <t>47.060500</t>
  </si>
  <si>
    <t>DEMR</t>
  </si>
  <si>
    <t>Diesel Mechanics Technology/Technician</t>
  </si>
  <si>
    <t>47.060600</t>
  </si>
  <si>
    <t>SMER</t>
  </si>
  <si>
    <t>Small Engine Mechanics and Repair Technology/Technician</t>
  </si>
  <si>
    <t>47.060700</t>
  </si>
  <si>
    <t>AERM</t>
  </si>
  <si>
    <t>Airframe Mechanics and Aircraft Maintenance Technology/Technician</t>
  </si>
  <si>
    <t>47.060800</t>
  </si>
  <si>
    <t>Aircraft Powerplant Technology/Technician</t>
  </si>
  <si>
    <t>47.060900</t>
  </si>
  <si>
    <t>AVNC</t>
  </si>
  <si>
    <t>Avionics Maintenance Technology/Technician</t>
  </si>
  <si>
    <t>47.061100</t>
  </si>
  <si>
    <t>MTRC</t>
  </si>
  <si>
    <t>Motorcycle Maintenance and  Repair Technology/Technician</t>
  </si>
  <si>
    <t>48.030300</t>
  </si>
  <si>
    <t>UPHL</t>
  </si>
  <si>
    <t>Upholstery/Upholsterer</t>
  </si>
  <si>
    <t>48.050100</t>
  </si>
  <si>
    <t>MCHN</t>
  </si>
  <si>
    <t>Machine Tool Technology/Machinist</t>
  </si>
  <si>
    <t>48.050300</t>
  </si>
  <si>
    <t>Machine Shop Technology/Assistant</t>
  </si>
  <si>
    <t>48.050600</t>
  </si>
  <si>
    <t>Sheet Metal Technology/Sheetworking</t>
  </si>
  <si>
    <t>48.050700</t>
  </si>
  <si>
    <t>Tool and Die Technology/Technician</t>
  </si>
  <si>
    <t>48.050800</t>
  </si>
  <si>
    <t>NDTE</t>
  </si>
  <si>
    <t>Welding Technology/Welder</t>
  </si>
  <si>
    <t>WLDG</t>
  </si>
  <si>
    <t>48.070300</t>
  </si>
  <si>
    <t>WDWK</t>
  </si>
  <si>
    <t>Cabinetmaking and Millwork</t>
  </si>
  <si>
    <t>49.010100</t>
  </si>
  <si>
    <t>ATRN</t>
  </si>
  <si>
    <t>Aeronautics/Aviation/Aerospace Science and Technology, General</t>
  </si>
  <si>
    <t>AVIM</t>
  </si>
  <si>
    <t>49.010200</t>
  </si>
  <si>
    <t>AIRP</t>
  </si>
  <si>
    <t>Airline/Commercial/Professional Pilot and Flight Crew</t>
  </si>
  <si>
    <t>49.010400</t>
  </si>
  <si>
    <t>Aviation/Airway Management and Operations</t>
  </si>
  <si>
    <t>49.010800</t>
  </si>
  <si>
    <t>Flight Instructor</t>
  </si>
  <si>
    <t>49.020200</t>
  </si>
  <si>
    <t>CNSE</t>
  </si>
  <si>
    <t>Construction/Heavy Equipment/Earthmoving Equipment Operation</t>
  </si>
  <si>
    <t>49.020500</t>
  </si>
  <si>
    <t>CVOP</t>
  </si>
  <si>
    <t>Truck and Bus Driver/Commercial Vehicle Operation and Instructor</t>
  </si>
  <si>
    <t>49.020600</t>
  </si>
  <si>
    <t>Mobil Crane Operation/Operator</t>
  </si>
  <si>
    <t>49.030900</t>
  </si>
  <si>
    <t>NAUT</t>
  </si>
  <si>
    <t>Marine Science/Merchant Marine Officer</t>
  </si>
  <si>
    <t>50.010100</t>
  </si>
  <si>
    <t>Visual and Performing Arts, General</t>
  </si>
  <si>
    <t>50.010151</t>
  </si>
  <si>
    <t>50.010252</t>
  </si>
  <si>
    <t>Digital Arts</t>
  </si>
  <si>
    <t>50.020100</t>
  </si>
  <si>
    <t>CRFT</t>
  </si>
  <si>
    <t>Crafts/Craft Design, Folk Art and Artisanry</t>
  </si>
  <si>
    <t>50.030152</t>
  </si>
  <si>
    <t>Dance, General</t>
  </si>
  <si>
    <t>50.030153</t>
  </si>
  <si>
    <t>50.030154</t>
  </si>
  <si>
    <t>50.030155</t>
  </si>
  <si>
    <t>50.030156</t>
  </si>
  <si>
    <t>50.040100</t>
  </si>
  <si>
    <t>Design and Visual Communications, General</t>
  </si>
  <si>
    <t>50.040151</t>
  </si>
  <si>
    <t>50.040153</t>
  </si>
  <si>
    <t>50.040200</t>
  </si>
  <si>
    <t>Commercial and Advertising Art</t>
  </si>
  <si>
    <t>50.040251</t>
  </si>
  <si>
    <t>50.040600</t>
  </si>
  <si>
    <t>PHTC</t>
  </si>
  <si>
    <t>Commercial Photography</t>
  </si>
  <si>
    <t>50.040700</t>
  </si>
  <si>
    <t>FSHD</t>
  </si>
  <si>
    <t>Fashion/Apparel Design</t>
  </si>
  <si>
    <t>50.040800</t>
  </si>
  <si>
    <t>INDS</t>
  </si>
  <si>
    <t>Interior Design</t>
  </si>
  <si>
    <t>50.040900</t>
  </si>
  <si>
    <t>Graphic Design</t>
  </si>
  <si>
    <t>50.050151</t>
  </si>
  <si>
    <t>Drama and Dramatics/Theatre Arts, General</t>
  </si>
  <si>
    <t>50.050152</t>
  </si>
  <si>
    <t>50.050251</t>
  </si>
  <si>
    <t>Technical Theatre/Theatre Design and Technology</t>
  </si>
  <si>
    <t>50.050252</t>
  </si>
  <si>
    <t>50.050253</t>
  </si>
  <si>
    <t>50.050551</t>
  </si>
  <si>
    <t>Theatre Literature, History and Criticism</t>
  </si>
  <si>
    <t>50.050651</t>
  </si>
  <si>
    <t>Acting</t>
  </si>
  <si>
    <t>50.050652</t>
  </si>
  <si>
    <t>50.050653</t>
  </si>
  <si>
    <t>50.050654</t>
  </si>
  <si>
    <t>50.060100</t>
  </si>
  <si>
    <t>FLMC</t>
  </si>
  <si>
    <t>Film/Cinema/Media Studies</t>
  </si>
  <si>
    <t>50.060151</t>
  </si>
  <si>
    <t>50.060200</t>
  </si>
  <si>
    <t>Cinematography and Film/Video Production</t>
  </si>
  <si>
    <t>50.060551</t>
  </si>
  <si>
    <t>Photography</t>
  </si>
  <si>
    <t>50.060552</t>
  </si>
  <si>
    <t>50.070151</t>
  </si>
  <si>
    <t>Art/Art Studies, General</t>
  </si>
  <si>
    <t>50.070351</t>
  </si>
  <si>
    <t>Art History, Criticism and Conservation</t>
  </si>
  <si>
    <t>50.070352</t>
  </si>
  <si>
    <t>50.070354</t>
  </si>
  <si>
    <t>50.070500</t>
  </si>
  <si>
    <t>ARTT</t>
  </si>
  <si>
    <t>Drawing</t>
  </si>
  <si>
    <t>50.070552</t>
  </si>
  <si>
    <t>50.070553</t>
  </si>
  <si>
    <t>50.070851</t>
  </si>
  <si>
    <t>Painting</t>
  </si>
  <si>
    <t>50.070852</t>
  </si>
  <si>
    <t>50.070853</t>
  </si>
  <si>
    <t>50.070951</t>
  </si>
  <si>
    <t>Sculpture</t>
  </si>
  <si>
    <t>50.071051</t>
  </si>
  <si>
    <t>Printmaking</t>
  </si>
  <si>
    <t>50.071151</t>
  </si>
  <si>
    <t>Ceramic Arts and Ceramics</t>
  </si>
  <si>
    <t>50.071451</t>
  </si>
  <si>
    <t>Metal Arts</t>
  </si>
  <si>
    <t>50.090100</t>
  </si>
  <si>
    <t>Music, General</t>
  </si>
  <si>
    <t>50.090200</t>
  </si>
  <si>
    <t>Music History, Literature, and Theory</t>
  </si>
  <si>
    <t>50.090251</t>
  </si>
  <si>
    <t>50.090252</t>
  </si>
  <si>
    <t>50.090253</t>
  </si>
  <si>
    <t>50.090300</t>
  </si>
  <si>
    <t>MUSP</t>
  </si>
  <si>
    <t>Music Performance, General</t>
  </si>
  <si>
    <t>50.090351</t>
  </si>
  <si>
    <t>50.090354</t>
  </si>
  <si>
    <t>MUAP</t>
  </si>
  <si>
    <t>MUSE</t>
  </si>
  <si>
    <t>50.090355</t>
  </si>
  <si>
    <t>MUEN</t>
  </si>
  <si>
    <t>50.090356</t>
  </si>
  <si>
    <t>50.090357</t>
  </si>
  <si>
    <t>50.090358</t>
  </si>
  <si>
    <t>50.090400</t>
  </si>
  <si>
    <t>Music Theory and Composition</t>
  </si>
  <si>
    <t>50.090451</t>
  </si>
  <si>
    <t>50.090452</t>
  </si>
  <si>
    <t>50.090455</t>
  </si>
  <si>
    <t>50.090456</t>
  </si>
  <si>
    <t>50.090457</t>
  </si>
  <si>
    <t>50.090500</t>
  </si>
  <si>
    <t>Musicology and Ethnomusicology</t>
  </si>
  <si>
    <t>50.090600</t>
  </si>
  <si>
    <t>Conducting</t>
  </si>
  <si>
    <t>50.090700</t>
  </si>
  <si>
    <t>Keyboard Instruments</t>
  </si>
  <si>
    <t>50.090751</t>
  </si>
  <si>
    <t>50.090800</t>
  </si>
  <si>
    <t>Voice and Opera</t>
  </si>
  <si>
    <t>50.090851</t>
  </si>
  <si>
    <t>50.090852</t>
  </si>
  <si>
    <t>50.090853</t>
  </si>
  <si>
    <t>50.090900</t>
  </si>
  <si>
    <t>MUSB</t>
  </si>
  <si>
    <t>50.091151</t>
  </si>
  <si>
    <t>Stringed Instruments</t>
  </si>
  <si>
    <t>50.100300</t>
  </si>
  <si>
    <t>Music Management</t>
  </si>
  <si>
    <t>51.000000</t>
  </si>
  <si>
    <t>HPRS</t>
  </si>
  <si>
    <t>Health Services/Allied Health/Health Sciences, General</t>
  </si>
  <si>
    <t>51.060100</t>
  </si>
  <si>
    <t>DNTA</t>
  </si>
  <si>
    <t>Dental Assisting/Assistant</t>
  </si>
  <si>
    <t>51.060200</t>
  </si>
  <si>
    <t>DHYG</t>
  </si>
  <si>
    <t>Dental Hygiene/Hygienist</t>
  </si>
  <si>
    <t>51.060300</t>
  </si>
  <si>
    <t>DLBT</t>
  </si>
  <si>
    <t>Dental Laboratory Technology/Technician</t>
  </si>
  <si>
    <t>51.070100</t>
  </si>
  <si>
    <t>HITT</t>
  </si>
  <si>
    <t>Health/Health Care Administration/Management</t>
  </si>
  <si>
    <t>HTMS</t>
  </si>
  <si>
    <t>MHSM</t>
  </si>
  <si>
    <t>51.070200</t>
  </si>
  <si>
    <t>LTCA</t>
  </si>
  <si>
    <t>Hospital and Health Care Facilities Administration/Management</t>
  </si>
  <si>
    <t>51.070300</t>
  </si>
  <si>
    <t>HUWC</t>
  </si>
  <si>
    <t>Health Unit Coordinator/Ward Clerk</t>
  </si>
  <si>
    <t>51.070700</t>
  </si>
  <si>
    <t>Health Information/Medical Records Technology/Technician</t>
  </si>
  <si>
    <t>51.070800</t>
  </si>
  <si>
    <t>MRMT</t>
  </si>
  <si>
    <t>Medical Transcription/Transcriptionist</t>
  </si>
  <si>
    <t>51.071300</t>
  </si>
  <si>
    <t>Medical Insurance Coding Specialist/Coder</t>
  </si>
  <si>
    <t>51.071600</t>
  </si>
  <si>
    <t>Medical Administrative/Executive Assistant and Medical Secretary</t>
  </si>
  <si>
    <t>POFM</t>
  </si>
  <si>
    <t>51.071700</t>
  </si>
  <si>
    <t>MSST</t>
  </si>
  <si>
    <t>Medical Staff Services Technology/Technician</t>
  </si>
  <si>
    <t>51.080100</t>
  </si>
  <si>
    <t>MDCA</t>
  </si>
  <si>
    <t>Medical/Clinical Assistant</t>
  </si>
  <si>
    <t>51.080300</t>
  </si>
  <si>
    <t>OTHA</t>
  </si>
  <si>
    <t>Occupational Therapist Assistant</t>
  </si>
  <si>
    <t>51.080500</t>
  </si>
  <si>
    <t>PHRA</t>
  </si>
  <si>
    <t>Pharmacy Technician/Assistant</t>
  </si>
  <si>
    <t>51.080600</t>
  </si>
  <si>
    <t>PTHA</t>
  </si>
  <si>
    <t>Physical Therapist Assistant</t>
  </si>
  <si>
    <t>51.090100</t>
  </si>
  <si>
    <t>CVTT</t>
  </si>
  <si>
    <t>Cardiovascular Technology/Technologist</t>
  </si>
  <si>
    <t>VIRT</t>
  </si>
  <si>
    <t>51.090200</t>
  </si>
  <si>
    <t>ECRD</t>
  </si>
  <si>
    <t>Electrocardiograph Technology/Technician</t>
  </si>
  <si>
    <t>51.090300</t>
  </si>
  <si>
    <t>ENDT</t>
  </si>
  <si>
    <t>Electroneurodiagnostic/Electroencephalographic Technology/Technologist</t>
  </si>
  <si>
    <t>PSGT</t>
  </si>
  <si>
    <t>51.090400</t>
  </si>
  <si>
    <t>EMSP</t>
  </si>
  <si>
    <t>Emergency Medical Technology/Technician (EMT Paramedic)</t>
  </si>
  <si>
    <t>51.090500</t>
  </si>
  <si>
    <t>NMTT</t>
  </si>
  <si>
    <t>Nuclear Medical Technology/Technologist</t>
  </si>
  <si>
    <t>51.090600</t>
  </si>
  <si>
    <t>PRFS</t>
  </si>
  <si>
    <t>Perfusion Technology/Perfusionist</t>
  </si>
  <si>
    <t>51.090700</t>
  </si>
  <si>
    <t>MRIT</t>
  </si>
  <si>
    <t>Medical Radiologic Technology/Science - Radiation Therapist</t>
  </si>
  <si>
    <t>RADT</t>
  </si>
  <si>
    <t>51.090800</t>
  </si>
  <si>
    <t>RSPT</t>
  </si>
  <si>
    <t>Respiratory Care Therapy/Therapist</t>
  </si>
  <si>
    <t>51.090900</t>
  </si>
  <si>
    <t>SRGT</t>
  </si>
  <si>
    <t>Surgical Technology/Technologist</t>
  </si>
  <si>
    <t>51.091000</t>
  </si>
  <si>
    <t>DMSO</t>
  </si>
  <si>
    <t>Diagnostic Medical Sonography/Sonographer and Ultrasound  Technician</t>
  </si>
  <si>
    <t>DSAE</t>
  </si>
  <si>
    <t>DSPE</t>
  </si>
  <si>
    <t>DSVT</t>
  </si>
  <si>
    <t>51.091100</t>
  </si>
  <si>
    <t>CTMT</t>
  </si>
  <si>
    <t>Radiologic Technology/Science - Radiographer</t>
  </si>
  <si>
    <t>MAMT</t>
  </si>
  <si>
    <t>RADR</t>
  </si>
  <si>
    <t>51.091300</t>
  </si>
  <si>
    <t>Athletic Training/Trainer</t>
  </si>
  <si>
    <t>51.091351</t>
  </si>
  <si>
    <t>51.091352</t>
  </si>
  <si>
    <t>51.100400</t>
  </si>
  <si>
    <t>MLAB</t>
  </si>
  <si>
    <t>Clinical/Medical Laboratory Technician</t>
  </si>
  <si>
    <t>51.100800</t>
  </si>
  <si>
    <t>HLAB</t>
  </si>
  <si>
    <t>Histologic Technician</t>
  </si>
  <si>
    <t>51.100900</t>
  </si>
  <si>
    <t>PLAB</t>
  </si>
  <si>
    <t>Phlebotomy Technician/Phlebotomist</t>
  </si>
  <si>
    <t>51.150100</t>
  </si>
  <si>
    <t>DAAC</t>
  </si>
  <si>
    <t>Substance Abuse/Addiction Counseling</t>
  </si>
  <si>
    <t>51.150200</t>
  </si>
  <si>
    <t>PMHS</t>
  </si>
  <si>
    <t>Psychiatric/Mental Health Services Technician</t>
  </si>
  <si>
    <t>51.150300</t>
  </si>
  <si>
    <t>CMSW</t>
  </si>
  <si>
    <t>Clinical/Medical Social Work</t>
  </si>
  <si>
    <t>51.150400</t>
  </si>
  <si>
    <t>CHLT</t>
  </si>
  <si>
    <t>Community Health Services/Liaison/Counseling</t>
  </si>
  <si>
    <t>51.150451</t>
  </si>
  <si>
    <t>51.150452</t>
  </si>
  <si>
    <t>51.150453</t>
  </si>
  <si>
    <t>51.180100</t>
  </si>
  <si>
    <t>OPTS</t>
  </si>
  <si>
    <t>Opticianry/Ophthalmic Dispensing Optician</t>
  </si>
  <si>
    <t>51.180200</t>
  </si>
  <si>
    <t>Optomeric Technician/Assistant</t>
  </si>
  <si>
    <t>51.220100</t>
  </si>
  <si>
    <t>PBHL</t>
  </si>
  <si>
    <t>Public Health, General</t>
  </si>
  <si>
    <t>51.230900</t>
  </si>
  <si>
    <t>RECT</t>
  </si>
  <si>
    <t>Therapeutic Recreation/Recreational Therapy</t>
  </si>
  <si>
    <t>51.260300</t>
  </si>
  <si>
    <t>NURA</t>
  </si>
  <si>
    <t>Medication Aide</t>
  </si>
  <si>
    <t>51.310100</t>
  </si>
  <si>
    <t>Dietetics/ Dietitian</t>
  </si>
  <si>
    <t>MDDT</t>
  </si>
  <si>
    <t>51.310400</t>
  </si>
  <si>
    <t>Dietitian Assistant</t>
  </si>
  <si>
    <t>51.350100</t>
  </si>
  <si>
    <t>MSSG</t>
  </si>
  <si>
    <t>Massage Therapy/Therapeutic Massage</t>
  </si>
  <si>
    <t>51.380100</t>
  </si>
  <si>
    <t>NURS</t>
  </si>
  <si>
    <t>Registered Nursing/Registered Nurse</t>
  </si>
  <si>
    <t>RNSG</t>
  </si>
  <si>
    <t>51.380151</t>
  </si>
  <si>
    <t>51.380152</t>
  </si>
  <si>
    <t>51.380153</t>
  </si>
  <si>
    <t>51.380154</t>
  </si>
  <si>
    <t>51.380155</t>
  </si>
  <si>
    <t>51.380156</t>
  </si>
  <si>
    <t>51.380157</t>
  </si>
  <si>
    <t>51.380158</t>
  </si>
  <si>
    <t>51.380159</t>
  </si>
  <si>
    <t>51.380161</t>
  </si>
  <si>
    <t>51.380162</t>
  </si>
  <si>
    <t>51.380163</t>
  </si>
  <si>
    <t>51.380164</t>
  </si>
  <si>
    <t>51.380165</t>
  </si>
  <si>
    <t>51.380166</t>
  </si>
  <si>
    <t>51.380167</t>
  </si>
  <si>
    <t>51.380168</t>
  </si>
  <si>
    <t>51.380169</t>
  </si>
  <si>
    <t>51.390100</t>
  </si>
  <si>
    <t>VNSG</t>
  </si>
  <si>
    <t>Licensed Practical/Vocational Nurse Training</t>
  </si>
  <si>
    <t>51.390200</t>
  </si>
  <si>
    <t>NUPC</t>
  </si>
  <si>
    <t>Nursing Assistant/Aide and Patient Care Assistant/Aide</t>
  </si>
  <si>
    <t>52.010100</t>
  </si>
  <si>
    <t>BUSG</t>
  </si>
  <si>
    <t>Business/Commerce, General</t>
  </si>
  <si>
    <t>CMDR</t>
  </si>
  <si>
    <t>52.010151</t>
  </si>
  <si>
    <t>52.020100</t>
  </si>
  <si>
    <t>BMGT</t>
  </si>
  <si>
    <t>Business Administration and Management, General</t>
  </si>
  <si>
    <t>LEAD</t>
  </si>
  <si>
    <t>MGMT</t>
  </si>
  <si>
    <t>TMGT</t>
  </si>
  <si>
    <t>52.020200</t>
  </si>
  <si>
    <t>Purchasing, Procurement/Acquisitions and Contracts Management</t>
  </si>
  <si>
    <t>52.020300</t>
  </si>
  <si>
    <t>LMGT</t>
  </si>
  <si>
    <t>Logistics, Materials, and Supply Chain Management</t>
  </si>
  <si>
    <t>52.020400</t>
  </si>
  <si>
    <t>Office Management and Supervision</t>
  </si>
  <si>
    <t>POFT</t>
  </si>
  <si>
    <t>52.020500</t>
  </si>
  <si>
    <t>Operations Management and Supervision</t>
  </si>
  <si>
    <t>52.021300</t>
  </si>
  <si>
    <t>UNIV</t>
  </si>
  <si>
    <t>Organizational Leadership</t>
  </si>
  <si>
    <t>52.030100</t>
  </si>
  <si>
    <t>ACNT</t>
  </si>
  <si>
    <t>Accounting</t>
  </si>
  <si>
    <t>52.030151</t>
  </si>
  <si>
    <t>ACCT</t>
  </si>
  <si>
    <t>52.030200</t>
  </si>
  <si>
    <t>Accounting Technology/Technician and Bookkeeping</t>
  </si>
  <si>
    <t>52.040100</t>
  </si>
  <si>
    <t>Administrative Assistant and Secretarial Science, General</t>
  </si>
  <si>
    <t>52.040600</t>
  </si>
  <si>
    <t>Receptionist</t>
  </si>
  <si>
    <t>52.040700</t>
  </si>
  <si>
    <t>Business/Office Automation/Technology/Data Entry</t>
  </si>
  <si>
    <t>POFI</t>
  </si>
  <si>
    <t>52.040800</t>
  </si>
  <si>
    <t>General Office Occupations and Clerical Services</t>
  </si>
  <si>
    <t>52.050100</t>
  </si>
  <si>
    <t>Business/Corporate Communications, General</t>
  </si>
  <si>
    <t>52.060100</t>
  </si>
  <si>
    <t>BUSA</t>
  </si>
  <si>
    <t>Business/Managerial Economics</t>
  </si>
  <si>
    <t>52.070100</t>
  </si>
  <si>
    <t>Entrepreneurship/Entrepreneurial Studies</t>
  </si>
  <si>
    <t>52.070300</t>
  </si>
  <si>
    <t>Small Business Administration/Management</t>
  </si>
  <si>
    <t>52.080100</t>
  </si>
  <si>
    <t>Finance, General</t>
  </si>
  <si>
    <t>FINA</t>
  </si>
  <si>
    <t>52.080300</t>
  </si>
  <si>
    <t>BNKG</t>
  </si>
  <si>
    <t>Banking and Financial Support Services</t>
  </si>
  <si>
    <t>52.080400</t>
  </si>
  <si>
    <t>Financial Planning and Services</t>
  </si>
  <si>
    <t>52.080700</t>
  </si>
  <si>
    <t>Investments and Securities</t>
  </si>
  <si>
    <t>52.090100</t>
  </si>
  <si>
    <t>HAMG</t>
  </si>
  <si>
    <t>Hospitality Administration/Management, General</t>
  </si>
  <si>
    <t>52.090300</t>
  </si>
  <si>
    <t>TRVM</t>
  </si>
  <si>
    <t>Tourism and Travel Services Management</t>
  </si>
  <si>
    <t>52.100100</t>
  </si>
  <si>
    <t>HRPO</t>
  </si>
  <si>
    <t>Human Resources Management/Personnel Administration, General</t>
  </si>
  <si>
    <t>52.100200</t>
  </si>
  <si>
    <t>Labor and Industrial Relations</t>
  </si>
  <si>
    <t>52.100300</t>
  </si>
  <si>
    <t>Organizational Behavior Studies</t>
  </si>
  <si>
    <t>52.110100</t>
  </si>
  <si>
    <t>IBUS</t>
  </si>
  <si>
    <t>International Business/Trade/Commerce</t>
  </si>
  <si>
    <t>52.130251</t>
  </si>
  <si>
    <t>Business Statistics</t>
  </si>
  <si>
    <t>52.140100</t>
  </si>
  <si>
    <t>MRKG</t>
  </si>
  <si>
    <t>Marketing/Marketing Management, General</t>
  </si>
  <si>
    <t>52.150100</t>
  </si>
  <si>
    <t>RELE</t>
  </si>
  <si>
    <t>Real Estate</t>
  </si>
  <si>
    <t>52.160100</t>
  </si>
  <si>
    <t>Taxation</t>
  </si>
  <si>
    <t>52.170100</t>
  </si>
  <si>
    <t>INSR</t>
  </si>
  <si>
    <t>Insurance</t>
  </si>
  <si>
    <t>52.180100</t>
  </si>
  <si>
    <t>Sales, Distribution and Marketing Operations, General</t>
  </si>
  <si>
    <t>52.180300</t>
  </si>
  <si>
    <t>Retailing and Retail Operations</t>
  </si>
  <si>
    <t>52.180400</t>
  </si>
  <si>
    <t>Selling Skills and Sales Operations</t>
  </si>
  <si>
    <t>52.190100</t>
  </si>
  <si>
    <t>AUCT</t>
  </si>
  <si>
    <t>Auctioneering</t>
  </si>
  <si>
    <t>52.190200</t>
  </si>
  <si>
    <t>Fashion Merchandising</t>
  </si>
  <si>
    <t>52.190300</t>
  </si>
  <si>
    <t>Fashion Modeling</t>
  </si>
  <si>
    <t>52.190400</t>
  </si>
  <si>
    <t>Apparel and Accessories Marketing Operations</t>
  </si>
  <si>
    <t>52.190700</t>
  </si>
  <si>
    <t>VHPA</t>
  </si>
  <si>
    <t>Vehicle and Vehicle Parts and Accessories Marketing Operations</t>
  </si>
  <si>
    <t>52.191000</t>
  </si>
  <si>
    <t>HRMO</t>
  </si>
  <si>
    <t>Hospitality and Recreation Marketing Operations</t>
  </si>
  <si>
    <t>52.999900</t>
  </si>
  <si>
    <t>Business, Management, Marketing, and Related Support Services, Other</t>
  </si>
  <si>
    <t>54.010153</t>
  </si>
  <si>
    <t>History, General</t>
  </si>
  <si>
    <t>54.010154</t>
  </si>
  <si>
    <t>54.010251</t>
  </si>
  <si>
    <t>American History (United States)</t>
  </si>
  <si>
    <t>54.010252</t>
  </si>
  <si>
    <t>54.010253</t>
  </si>
  <si>
    <t>54.010254</t>
  </si>
  <si>
    <t>Community College Formula Funding - FY 2024</t>
  </si>
  <si>
    <t>FICE</t>
  </si>
  <si>
    <t>Rate</t>
  </si>
  <si>
    <t>Academic</t>
  </si>
  <si>
    <t>Academic Developmental Education</t>
  </si>
  <si>
    <t>Technical</t>
  </si>
  <si>
    <t>Technical Continuing Education</t>
  </si>
  <si>
    <t>Total Annual Contact Hour Funding</t>
  </si>
  <si>
    <t>Developmental Education Annual Contact Hour Funding (Subset of Column I)</t>
  </si>
  <si>
    <t>Weights &amp; Adjustments</t>
  </si>
  <si>
    <t>Small Scale</t>
  </si>
  <si>
    <t>Weighted FTSE</t>
  </si>
  <si>
    <t>Collections from M&amp;O</t>
  </si>
  <si>
    <t>M&amp;O Collections per $.01</t>
  </si>
  <si>
    <t>M&amp;O Collections Estimate</t>
  </si>
  <si>
    <t>Total Tuition/Fee Estimate 
(Non-Dual Credit + Dual Credit)</t>
  </si>
  <si>
    <t>01</t>
  </si>
  <si>
    <t xml:space="preserve">AGRICULTURE </t>
  </si>
  <si>
    <t>02</t>
  </si>
  <si>
    <t xml:space="preserve">ARCHITECTURE AND PRECISION PRODUCTION TRADES </t>
  </si>
  <si>
    <t>03</t>
  </si>
  <si>
    <t xml:space="preserve">BIOLOGY, PHYSICAL SCIENCES, &amp; SCIENCE TECH </t>
  </si>
  <si>
    <t>04</t>
  </si>
  <si>
    <t xml:space="preserve">BUSINESS MANAGEMENT, MARKETING &amp; ADMIN SERVICES </t>
  </si>
  <si>
    <t>05</t>
  </si>
  <si>
    <t xml:space="preserve">CAREER PILOT </t>
  </si>
  <si>
    <t>06</t>
  </si>
  <si>
    <t xml:space="preserve">COMMUNICATIONS </t>
  </si>
  <si>
    <t>07</t>
  </si>
  <si>
    <t xml:space="preserve">COMPUTER AND INFORMATION SCIENCES </t>
  </si>
  <si>
    <t>08</t>
  </si>
  <si>
    <t xml:space="preserve">CONSTRUCTION TRADES </t>
  </si>
  <si>
    <t>09</t>
  </si>
  <si>
    <t xml:space="preserve">CONSUMER AND HOMEMAKING EDUCATION </t>
  </si>
  <si>
    <t>10</t>
  </si>
  <si>
    <t xml:space="preserve">ENGINEERING </t>
  </si>
  <si>
    <t>11</t>
  </si>
  <si>
    <t xml:space="preserve">ENGINEERING RELATED </t>
  </si>
  <si>
    <t>12</t>
  </si>
  <si>
    <t xml:space="preserve">ENG LANG, LIT, PHILOSOPHY, HUMANITIES, INTERDISCIP </t>
  </si>
  <si>
    <t>13</t>
  </si>
  <si>
    <t xml:space="preserve">FOREIGN LANGUAGES </t>
  </si>
  <si>
    <t>14</t>
  </si>
  <si>
    <t xml:space="preserve">HEALTH OCCUPATIONS-DENTAL ASST, MED LAB, ADN </t>
  </si>
  <si>
    <t>15</t>
  </si>
  <si>
    <t xml:space="preserve">HEALTH OCCUPATIONS-DENTAL HYGIENE </t>
  </si>
  <si>
    <t>16</t>
  </si>
  <si>
    <t xml:space="preserve">HEALTH OCCUPATIONS-OTHER </t>
  </si>
  <si>
    <t>17</t>
  </si>
  <si>
    <t xml:space="preserve">HEALTH OCCUPATIONS-RESPIRATORY THERAPY </t>
  </si>
  <si>
    <t>18</t>
  </si>
  <si>
    <t xml:space="preserve">HEALTH OCCUPATIONS-VOCATIONAL NURSING </t>
  </si>
  <si>
    <t>19</t>
  </si>
  <si>
    <t xml:space="preserve">MATHEMATICS </t>
  </si>
  <si>
    <t>20</t>
  </si>
  <si>
    <t xml:space="preserve">MECHANICS AND REPAIRERS-AUTOMOTIVE </t>
  </si>
  <si>
    <t>21</t>
  </si>
  <si>
    <t xml:space="preserve">MECHANICS &amp; REPAIRERS-DIESEL, AVIATION, TRANS WRKR </t>
  </si>
  <si>
    <t>22</t>
  </si>
  <si>
    <t xml:space="preserve">MECHANICS AND REPAIRERS-ELECTRONICS </t>
  </si>
  <si>
    <t>23</t>
  </si>
  <si>
    <t xml:space="preserve">PHYSICAL EDUCATION AND FITNESS </t>
  </si>
  <si>
    <t>24</t>
  </si>
  <si>
    <t xml:space="preserve">PROTECTIVE SERVICES AND PUBLIC ADMINISTRATION </t>
  </si>
  <si>
    <t>25</t>
  </si>
  <si>
    <t xml:space="preserve">PSYCHOLOGY, SOCIAL SERVICES, AND HISTORY </t>
  </si>
  <si>
    <t>26</t>
  </si>
  <si>
    <t xml:space="preserve">VISUAL AND PERFORMING ARTS </t>
  </si>
  <si>
    <t>27</t>
  </si>
  <si>
    <t xml:space="preserve">UNABLE TO IDENTIFY </t>
  </si>
  <si>
    <t>28</t>
  </si>
  <si>
    <t xml:space="preserve">TOTAL CONTACT HOURS </t>
  </si>
  <si>
    <t xml:space="preserve">Hours by Fund for 003539 - ALVIN COMMUNITY COLLEGE       </t>
  </si>
  <si>
    <t>Description</t>
  </si>
  <si>
    <t>Acad-0CS</t>
  </si>
  <si>
    <t>Critical-A</t>
  </si>
  <si>
    <t>Dev-0CS</t>
  </si>
  <si>
    <t>Critical-D</t>
  </si>
  <si>
    <t>Tech-0CS</t>
  </si>
  <si>
    <t>Critical-T</t>
  </si>
  <si>
    <t>Tech-CE</t>
  </si>
  <si>
    <t>Critical-CE</t>
  </si>
  <si>
    <t xml:space="preserve">Hours by Fund for 003540 - AMARILLO COLLEGE              </t>
  </si>
  <si>
    <t xml:space="preserve">Hours by Fund for 006661 - ANGELINA COLLEGE              </t>
  </si>
  <si>
    <t xml:space="preserve">Hours by Fund for 012015 - AUSTIN COMMUNITY COLLEGE      </t>
  </si>
  <si>
    <t xml:space="preserve">Hours by Fund for 003549 - BLINN COLLEGE DISTRICT        </t>
  </si>
  <si>
    <t xml:space="preserve">Hours by Fund for 007857 - BRAZOSPORT COLLEGE            </t>
  </si>
  <si>
    <t xml:space="preserve">Hours by Fund for 004003 - CENTRAL TEXAS COLLEGE         </t>
  </si>
  <si>
    <t xml:space="preserve">Hours by Fund for 003553 - CISCO COLLEGE                 </t>
  </si>
  <si>
    <t xml:space="preserve">Hours by Fund for 003554 - CLARENDON COLLEGE             </t>
  </si>
  <si>
    <t xml:space="preserve">Hours by Fund for 003546 - COASTAL BEND COLLEGE          </t>
  </si>
  <si>
    <t>Hours by Fund for 007096 - COLLEGE OF THE MAINLAND COMMUN</t>
  </si>
  <si>
    <t xml:space="preserve">Hours by Fund for 023614 - COLLIN CO COMM COLL DISTRICT  </t>
  </si>
  <si>
    <t xml:space="preserve">Hours by Fund for 009331 - DALLAS COLLEGE DISTRICT       </t>
  </si>
  <si>
    <t xml:space="preserve">Hours by Fund for 003563 - DEL MAR COLLEGE               </t>
  </si>
  <si>
    <t>Hours by Fund for 010387 - EL PASO COMMUNITY COLLEGE DIST</t>
  </si>
  <si>
    <t xml:space="preserve">Hours by Fund for 003568 - FRANK PHILLIPS COLLEGE        </t>
  </si>
  <si>
    <t xml:space="preserve">Hours by Fund for 006662 - GALVESTON COLLEGE             </t>
  </si>
  <si>
    <t xml:space="preserve">Hours by Fund for 003570 - GRAYSON COLLEGE               </t>
  </si>
  <si>
    <t xml:space="preserve">Hours by Fund for 003573 - HILL COLLEGE                  </t>
  </si>
  <si>
    <t xml:space="preserve">Hours by Fund for 010633 - HOUSTON COMMUNITY COLLEGE     </t>
  </si>
  <si>
    <t xml:space="preserve">Hours by Fund for 003574 - HOWARD COLLEGE                </t>
  </si>
  <si>
    <t xml:space="preserve">Hours by Fund for 003580 - KILGORE COLLEGE               </t>
  </si>
  <si>
    <t xml:space="preserve">Hours by Fund for 003582 - LAREDO COLLEGE                </t>
  </si>
  <si>
    <t xml:space="preserve">Hours by Fund for 003583 - LEE COLLEGE                   </t>
  </si>
  <si>
    <t>Hours by Fund for 011145 - LONE STAR COLLEGE SYSTEM DIST.</t>
  </si>
  <si>
    <t xml:space="preserve">Hours by Fund for 003590 - MCLENNAN COMMUNITY COLLEGE    </t>
  </si>
  <si>
    <t xml:space="preserve">Hours by Fund for 009797 - MIDLAND COLLEGE               </t>
  </si>
  <si>
    <t xml:space="preserve">Hours by Fund for 003593 - NAVARRO COLLEGE               </t>
  </si>
  <si>
    <t xml:space="preserve">Hours by Fund for 003558 - NORTH CENTRAL TEXAS COLLEGE   </t>
  </si>
  <si>
    <t xml:space="preserve">Hours by Fund for 023154 - NORTHEAST TEXAS COMM COLLEGE  </t>
  </si>
  <si>
    <t xml:space="preserve">Hours by Fund for 003596 - ODESSA COLLEGE                </t>
  </si>
  <si>
    <t xml:space="preserve">Hours by Fund for 003600 - PANOLA COLLEGE                </t>
  </si>
  <si>
    <t xml:space="preserve">Hours by Fund for 003601 - PARIS JUNIOR COLLEGE          </t>
  </si>
  <si>
    <t xml:space="preserve">Hours by Fund for 003603 - RANGER COLLEGE                </t>
  </si>
  <si>
    <t xml:space="preserve">Hours by Fund for 029137 - SAN JACINTO COLLEGE           </t>
  </si>
  <si>
    <t xml:space="preserve">Hours by Fund for 003611 - SOUTH PLAINS COLLEGE          </t>
  </si>
  <si>
    <t xml:space="preserve">Hours by Fund for 031034 - SOUTH TEXAS COLLEGE           </t>
  </si>
  <si>
    <t>Hours by Fund for 000574 - SOUTHWEST COLLEGIATE INSTITUTE</t>
  </si>
  <si>
    <t>000574</t>
  </si>
  <si>
    <t xml:space="preserve">Hours by Fund for 003626 - TARRANT COUNTY COLLEGE DIST   </t>
  </si>
  <si>
    <t xml:space="preserve">Hours by Fund for 003627 - TEMPLE COLLEGE                </t>
  </si>
  <si>
    <t xml:space="preserve">Hours by Fund for 003628 - TEXARKANA COLLEGE             </t>
  </si>
  <si>
    <t xml:space="preserve">Hours by Fund for 003643 - TEXAS SOUTHMOST COLLEGE       </t>
  </si>
  <si>
    <t xml:space="preserve">Hours by Fund for 003572 - TRINITY VALLEY COMM COLLEGE   </t>
  </si>
  <si>
    <t xml:space="preserve">Hours by Fund for 003648 - TYLER JUNIOR COLLEGE          </t>
  </si>
  <si>
    <t xml:space="preserve">Hours by Fund for 010060 - VERNON COLLEGE                </t>
  </si>
  <si>
    <t xml:space="preserve">Hours by Fund for 003662 - VICTORIA COLLEGE              </t>
  </si>
  <si>
    <t xml:space="preserve">Hours by Fund for 003664 - WEATHERFORD COLLEGE           </t>
  </si>
  <si>
    <t xml:space="preserve">Hours by Fund for 009549 - WESTERN TEXAS COLLEGE         </t>
  </si>
  <si>
    <t xml:space="preserve">Hours by Fund for 003668 - WHARTON COUNTY JUNIOR COLLEGE </t>
  </si>
  <si>
    <t>Generated from \SASserver\FormFund\BY 2023\CTC\NewRptForm.sas - JProc23new.sas - JMacro23txt.sas</t>
  </si>
  <si>
    <t>Most recent FY:</t>
  </si>
  <si>
    <t>Performance Tier Funding by Institution</t>
  </si>
  <si>
    <t>Annual Total</t>
  </si>
  <si>
    <t>Institutional Credential leading to Licensure: High-Demand Field</t>
  </si>
  <si>
    <t>Occupational Skills Award: High-Demand Field</t>
  </si>
  <si>
    <t>Advanced Technical Certificate: High-Demand Field</t>
  </si>
  <si>
    <t xml:space="preserve">Associate Degree: High-Demand Field </t>
  </si>
  <si>
    <t>Bachelor's Degree: High-Demand Field</t>
  </si>
  <si>
    <t>Rates:</t>
  </si>
  <si>
    <t>Weighted Outcome Completions (greater of most recent or three-year average)</t>
  </si>
  <si>
    <t>Three-Year Average Weighted Outcome Completions</t>
  </si>
  <si>
    <t>Outcome Completion Counts by Outcome, Weight Category, Fiscal Year, and Institution</t>
  </si>
  <si>
    <t>Weight Category:</t>
  </si>
  <si>
    <t>Weights:</t>
  </si>
  <si>
    <t>0101</t>
  </si>
  <si>
    <t>0102</t>
  </si>
  <si>
    <t>FY 2023</t>
  </si>
  <si>
    <t>FY 2024</t>
  </si>
  <si>
    <t>Alamo Community College</t>
  </si>
  <si>
    <t>Veteran's Assistance Centers</t>
  </si>
  <si>
    <t>Angelina College</t>
  </si>
  <si>
    <t>Texas Community College Consortium</t>
  </si>
  <si>
    <t>Austin Community College</t>
  </si>
  <si>
    <t>Virtual College of Texas</t>
  </si>
  <si>
    <t>Brazosport College</t>
  </si>
  <si>
    <t>Catalyst Program</t>
  </si>
  <si>
    <t>Dallas County Community College</t>
  </si>
  <si>
    <t>Small Business Development Center</t>
  </si>
  <si>
    <t>Starlink</t>
  </si>
  <si>
    <t>Grayson County College</t>
  </si>
  <si>
    <t>TV Munson Viticulture &amp; Enology Center</t>
  </si>
  <si>
    <t>Hill College</t>
  </si>
  <si>
    <t>Houston Community College</t>
  </si>
  <si>
    <t>Regional Response Emergency Training Center</t>
  </si>
  <si>
    <t>Howard College</t>
  </si>
  <si>
    <t>Southwest College for the Deaf</t>
  </si>
  <si>
    <t>Laredo Community College</t>
  </si>
  <si>
    <t>Import/Export Training Center</t>
  </si>
  <si>
    <t>Midland College</t>
  </si>
  <si>
    <t>Permian Basin Petroleum Museum</t>
  </si>
  <si>
    <t>North Central Texas College</t>
  </si>
  <si>
    <t>Texas Medal of Honor Museum</t>
  </si>
  <si>
    <t>Southwest Texas Junior College</t>
  </si>
  <si>
    <t>Technical Program Expansion</t>
  </si>
  <si>
    <t>Wharton County Junior College</t>
  </si>
  <si>
    <t>Economic Development Trade School</t>
  </si>
  <si>
    <t>GRAND TOTAL</t>
  </si>
  <si>
    <r>
      <t>Non-Dual Credit Tuition/Fee Estimate</t>
    </r>
    <r>
      <rPr>
        <b/>
        <vertAlign val="superscript"/>
        <sz val="11"/>
        <color theme="0"/>
        <rFont val="Overpass"/>
      </rPr>
      <t>1</t>
    </r>
  </si>
  <si>
    <r>
      <t>Dual Credit Tuition/Fee Estimate</t>
    </r>
    <r>
      <rPr>
        <b/>
        <vertAlign val="superscript"/>
        <sz val="11"/>
        <color theme="0"/>
        <rFont val="Overpass"/>
      </rPr>
      <t>2</t>
    </r>
  </si>
  <si>
    <t>Brazosport College Total</t>
  </si>
  <si>
    <t>Wharton County Junior College Total</t>
  </si>
  <si>
    <t>Southwest Texas Junior College Total</t>
  </si>
  <si>
    <t>North Central Texas College Total</t>
  </si>
  <si>
    <t>Midland College Total</t>
  </si>
  <si>
    <t>Grayson County College Total</t>
  </si>
  <si>
    <t>Hill College Total</t>
  </si>
  <si>
    <t>Houston Community College Total</t>
  </si>
  <si>
    <t>Howard College Total</t>
  </si>
  <si>
    <t>Laredo Community College Total</t>
  </si>
  <si>
    <t>Alamo Community College Total</t>
  </si>
  <si>
    <t>Angelina College Total</t>
  </si>
  <si>
    <t>Austin Community College Total</t>
  </si>
  <si>
    <r>
      <t>Mental Health Workforce</t>
    </r>
    <r>
      <rPr>
        <vertAlign val="superscript"/>
        <sz val="10"/>
        <color theme="1"/>
        <rFont val="Overpass"/>
      </rPr>
      <t>1</t>
    </r>
  </si>
  <si>
    <t>Heritage Museum/Genealogy Center</t>
  </si>
  <si>
    <t>Formula Overview</t>
  </si>
  <si>
    <t>Formula Funding= Base Tier Funding + Performance Tier Funding + Transition Funding</t>
  </si>
  <si>
    <t>Base Tier Funding= greater of [(Instruction &amp; Operations - Local Share), 0]</t>
  </si>
  <si>
    <t>i.e., college districts with a Local Share lower than their I&amp;O receive the difference, and others get zero</t>
  </si>
  <si>
    <t>Instruction &amp; Operations (I&amp;O)= Basic Allotment + Contact Hour Funding</t>
  </si>
  <si>
    <t>Basic Allotment= Weighted Full-Time Student Equivalents x Basic Allotment rate</t>
  </si>
  <si>
    <t>x Contact Hour Funding rate</t>
  </si>
  <si>
    <t>Contact Hour Funding= sum of all [(contact hours delivered in a discipline)x(statewide avg cost per contact hour in that discipline)]</t>
  </si>
  <si>
    <t>Weighted Outcome Completions= for a given year, Outcome Completion Count + sum of all [Weighted Completion Counts x Completion Weights]</t>
  </si>
  <si>
    <t>Table of Contents</t>
  </si>
  <si>
    <t>1. Dash</t>
  </si>
  <si>
    <t>Sheet</t>
  </si>
  <si>
    <t>Dynamic inputs for rates and weights set by the Legislature or THECB and Outputs showing dollars flowing through various formula elements</t>
  </si>
  <si>
    <t>Funding amounts by college district for all funding tiers and in total</t>
  </si>
  <si>
    <t>Schedule of amounts of funding that THECB will distribute to college districts by certain dates</t>
  </si>
  <si>
    <t>Detailed breakdown of each college districts' Performance Tier funding, including amounts allocated per outcome and outcome counts</t>
  </si>
  <si>
    <t>Local Share= Tuition/Fee Revenue Estimate + M&amp;O Tax Revenue Estimate</t>
  </si>
  <si>
    <t>these estimates are measures of a college district's potential to raise revenue from these sources regardless of revenues actually raised</t>
  </si>
  <si>
    <t>Lays out the components of Base Tier Funding to produce each college district's Base Tier Funding amount</t>
  </si>
  <si>
    <t>Provides average expenses and funding rates by discipline as a component of Contact Hour Funding</t>
  </si>
  <si>
    <t>CIP Codes</t>
  </si>
  <si>
    <t>Shows the crosswalk from the CIP codes that describe academic courses and programs to the disciplines used for Contact Hour Funding</t>
  </si>
  <si>
    <t>Shows each college's contact hours and contact hour funding by discipline, which sums to the Base Tier Summary</t>
  </si>
  <si>
    <t>Calculates each college's Weighted FTSE and multiplies it by the Basic Allotment rate to calculate its Basic Allotment</t>
  </si>
  <si>
    <t>Calculates each college's estimated M&amp;O revenue per penny of M&amp;O rate as a component of its Local Share</t>
  </si>
  <si>
    <t>Shows the raw contact hour data by discipline that feeds into the Hours sheet</t>
  </si>
  <si>
    <t>Calculates Weighted Outcome Completions for each college and each year and applies the funding rates to the better of the most recent year and the three-year average</t>
  </si>
  <si>
    <t>Contains the raw outcome completion data for each college and each year, as well as the numbers of completions by students with weighted characteristics</t>
  </si>
  <si>
    <t>Non-Formula Support</t>
  </si>
  <si>
    <t>Shows all non-formula support items and their funding amounts for the current and prior fiscal years</t>
  </si>
  <si>
    <t>Glossary</t>
  </si>
  <si>
    <t>Formula Funding By Institution &amp; Payment</t>
  </si>
  <si>
    <t>FTSE</t>
  </si>
  <si>
    <t>Full-Time Student Equivalent; an enrollment measure based on how many instructional hours an institution delivered (in this case, in one fiscal year)</t>
  </si>
  <si>
    <t>M&amp;O</t>
  </si>
  <si>
    <t>Maintenance &amp; Operations; the primary tax that all Texas community college districts on their taxing district (may refer to the rate or the revenue collected)</t>
  </si>
  <si>
    <t>Rider 26 Supplement</t>
  </si>
  <si>
    <t>Extra funding allocated to 11 colleges in the 2022-23 General Appropriations Act in the amount of $1 million each for the biennium</t>
  </si>
  <si>
    <t>SCH</t>
  </si>
  <si>
    <t>CH</t>
  </si>
  <si>
    <t>Semester credit hours; a common measurement of instructional hours, where 30 SCH equals one annual FTSE</t>
  </si>
  <si>
    <t xml:space="preserve">GAI </t>
  </si>
  <si>
    <t>General Academic Teaching Institution; a Texas public university</t>
  </si>
  <si>
    <t>OSA</t>
  </si>
  <si>
    <t>Occupational Skills Award; a workforce credential of 9-14 SCH (144-359 CH) and meeting other requirements</t>
  </si>
  <si>
    <t>Contact hours; a common measurement of instructional hours used primarily for Contact Hour Funding</t>
  </si>
  <si>
    <t>ATC</t>
  </si>
  <si>
    <t>Advanced Technology Certificate; a workforce credential of 16-50 SCH for students with an associated degree or at least junior standing in a baccalaureate program</t>
  </si>
  <si>
    <t>General Appropriations Act; the biennial budget for the state of Texas, passed by the Texas Legislature</t>
  </si>
  <si>
    <t>Line items in the GAA which provide a set amount of funding for a single institution to perform a specified activity</t>
  </si>
  <si>
    <t>Co-Enrollment</t>
  </si>
  <si>
    <t>A structured program duly reported to the THECB in which a student is enrolled simultaneously at a community college and public university</t>
  </si>
  <si>
    <t>Classification of Instructional Program; a system that applies a numeric code and label to each instructional course and program</t>
  </si>
  <si>
    <t>Administrative codes that are unique to every institution of higher education</t>
  </si>
  <si>
    <t>Small Scale Adjustment</t>
  </si>
  <si>
    <t>A boost to Weighted FTSE under the Basic Allotment for college districts with an unweighted FTSE of less than 5,000</t>
  </si>
  <si>
    <t>Current Taxes</t>
  </si>
  <si>
    <t>12. Contact Hours</t>
  </si>
  <si>
    <t>Academic fields, defined by CIP code, that receive additional funding based on exceptional value in the state or regional workforce</t>
  </si>
  <si>
    <t>In the case of community colleges, the property tax revenue levied and collected in a given year (excludes delinquent collections) based on the M&amp;O and debt service rates</t>
  </si>
  <si>
    <t>Term</t>
  </si>
  <si>
    <t>CBM</t>
  </si>
  <si>
    <t>THECB's data reporting system for regularly collecting student-level data from institutions; "CBM" followed by numbers/letters refers to a specific report under the CBM system</t>
  </si>
  <si>
    <t>FAST</t>
  </si>
  <si>
    <t>Financial Aid for Swift Transfer; a THECB program that funds educationally disadvantaged dual credit/enrollment students at a set level and caps dual credit tuition for others at the same rate</t>
  </si>
  <si>
    <t xml:space="preserve">Additional detail regarding these and other important concepts can be found in </t>
  </si>
  <si>
    <t>CBM Reporting Manuals</t>
  </si>
  <si>
    <t>and the</t>
  </si>
  <si>
    <t>College District</t>
  </si>
  <si>
    <t>High-Demand</t>
  </si>
  <si>
    <t>FADS</t>
  </si>
  <si>
    <t>Financial Aid Database; THECB system for collecting and reporting data on financial aid programs, including the Pell program used to define economic disadvantage</t>
  </si>
  <si>
    <t>CARAT</t>
  </si>
  <si>
    <t>Community College Annual Reporting &amp; Analysis Tool; THECB system for collecting and reporting financial data from public junior colleges</t>
  </si>
  <si>
    <r>
      <t xml:space="preserve">2. Based on tuition/fee rate cap set in TAC Rule 13.504 (see </t>
    </r>
    <r>
      <rPr>
        <i/>
        <sz val="10"/>
        <color theme="1"/>
        <rFont val="Overpass"/>
      </rPr>
      <t>Dash)</t>
    </r>
  </si>
  <si>
    <t>Calculates how much revenue each college would raise if it charged the statewide average in-district average tuition/fees and the FAST dual credit rate</t>
  </si>
  <si>
    <t>Non-Formula Support by Sept 25</t>
  </si>
  <si>
    <t>Fall Base Tier Payment by Oct 15</t>
  </si>
  <si>
    <t>*Performance Tier includes Transition Funding</t>
  </si>
  <si>
    <t>Spring Base Tier Payment by Feb 15</t>
  </si>
  <si>
    <t>Spring Performance Tier* Payment by Feb 15</t>
  </si>
  <si>
    <t>Summer Base Tier Payment by June 15</t>
  </si>
  <si>
    <t>FY 2025</t>
  </si>
  <si>
    <t>Year</t>
  </si>
  <si>
    <t>GAI Transfer with 15 SCH - Academic Disadvantage</t>
  </si>
  <si>
    <t>GAI Transfer with 15 SCH - Economic Disadvantage</t>
  </si>
  <si>
    <t>GAI Transfer with 15 SCH - Adult Learner</t>
  </si>
  <si>
    <t>Advanced Technical Certificate - Academic Disadvantage</t>
  </si>
  <si>
    <t>Advanced Technical Certificate - Economic Disadvantage</t>
  </si>
  <si>
    <t>Advanced Technical Certificate - Adult Learner</t>
  </si>
  <si>
    <t>Advanced Technical Certificate: High-Demand Field - Academic Disadvantage</t>
  </si>
  <si>
    <t>Advanced Technical Certificate: High-Demand Field - Economic Disadvantage</t>
  </si>
  <si>
    <t>Advanced Technical Certificate: High-Demand Field - Adult Learner</t>
  </si>
  <si>
    <t>Associate Degree - Academic Disadvantage</t>
  </si>
  <si>
    <t>Associate Degree - Economic Disadvantage</t>
  </si>
  <si>
    <t>Associate Degree - Adult Learner</t>
  </si>
  <si>
    <t>Associate Degree: High-Demand Field - Academic Disadvantage</t>
  </si>
  <si>
    <t>Associate Degree: High-Demand Field - Economic Disadvantage</t>
  </si>
  <si>
    <t>Associate Degree: High-Demand Field - Adult Learner</t>
  </si>
  <si>
    <t>Bachelor's Degree - Academic Disadvantage</t>
  </si>
  <si>
    <t>Bachelor's Degree - Economic Disadvantage</t>
  </si>
  <si>
    <t>Bachelor's Degree - Adult Learner</t>
  </si>
  <si>
    <t>Bachelor's Degree: High-Demand Field - Academic Disadvantage</t>
  </si>
  <si>
    <t>Bachelor's Degree: High-Demand Field - Economic Disadvantage</t>
  </si>
  <si>
    <t>Bachelor's Degree: High-Demand Field - Adult Learner</t>
  </si>
  <si>
    <t>OSA - Academic Disadvantage</t>
  </si>
  <si>
    <t>OSA - Economic Disadvantage</t>
  </si>
  <si>
    <t>OSA - Adult Learner</t>
  </si>
  <si>
    <t>OSA: High-Demand Field</t>
  </si>
  <si>
    <t>OSA: High-Demand Field - Academic Disadvantage</t>
  </si>
  <si>
    <t>OSA: High-Demand Field - Economic Disadvantage</t>
  </si>
  <si>
    <t>OSA: High-Demand Field - Adult Learner</t>
  </si>
  <si>
    <t>GAI Co-enrollment with 15 SCH -Academic Disadvantage</t>
  </si>
  <si>
    <t>GAI Co-enrollment with 15 SCH - Economic Disadvantage</t>
  </si>
  <si>
    <t>GAI Co-enrollment with 15 SCH - Adult Learner</t>
  </si>
  <si>
    <t>Fiscal Year 2023 Outcome Counts</t>
  </si>
  <si>
    <t>Forecasting Options</t>
  </si>
  <si>
    <t>Maximum Year-over-Year Increase</t>
  </si>
  <si>
    <t>Maximum Year-over-Year Decrease</t>
  </si>
  <si>
    <t>Element</t>
  </si>
  <si>
    <t>Certificate Credential of Value Premium</t>
  </si>
  <si>
    <t>Associate Degree Credential of Value Premium</t>
  </si>
  <si>
    <t>Bachelor's Degree Credential of Value Premium</t>
  </si>
  <si>
    <t>FY 23 Non-Dual Credit FTSE</t>
  </si>
  <si>
    <t>FY 23 Dual Credit FTSE</t>
  </si>
  <si>
    <t>Community College Formula Funding - FY 2025</t>
  </si>
  <si>
    <t>Sources: THECB CBM001, CBM002, and Integrated Fiscal Reporting System (IFRS)</t>
  </si>
  <si>
    <t>Alvin Community College</t>
  </si>
  <si>
    <t>Amarillo College</t>
  </si>
  <si>
    <t>Central Texas College</t>
  </si>
  <si>
    <t>Clarendon College</t>
  </si>
  <si>
    <t>College of the Mainland Community College District</t>
  </si>
  <si>
    <t>Collin County Community College District</t>
  </si>
  <si>
    <t>Del Mar College</t>
  </si>
  <si>
    <t>Frank Phillips College</t>
  </si>
  <si>
    <t>Galveston College</t>
  </si>
  <si>
    <t>Kilgore College</t>
  </si>
  <si>
    <t>Lee College</t>
  </si>
  <si>
    <t>Lone Star College System District</t>
  </si>
  <si>
    <t>McLennan Community College</t>
  </si>
  <si>
    <t>Navarro College</t>
  </si>
  <si>
    <t>Northeast Texas Community College</t>
  </si>
  <si>
    <t>Odessa College</t>
  </si>
  <si>
    <t>Panola College</t>
  </si>
  <si>
    <t>Paris Junior College</t>
  </si>
  <si>
    <t>Ranger College</t>
  </si>
  <si>
    <t>South Plains College</t>
  </si>
  <si>
    <t>Tarrant County College District</t>
  </si>
  <si>
    <t>Temple College</t>
  </si>
  <si>
    <t>Texarkana College</t>
  </si>
  <si>
    <t>Texas Southmost College</t>
  </si>
  <si>
    <t>Trinity Valley Community College</t>
  </si>
  <si>
    <t>Tyler Junior College</t>
  </si>
  <si>
    <t>Vernon College</t>
  </si>
  <si>
    <t>Weatherford College</t>
  </si>
  <si>
    <t>Western Texas College</t>
  </si>
  <si>
    <t>Source: THECB CARAT System, FY 2023</t>
  </si>
  <si>
    <t>FY 23 Current Taxes Collected</t>
  </si>
  <si>
    <t>Community College Formula Funding - Fiscal Year 2025</t>
  </si>
  <si>
    <t>FY 2025 Base Tier Breakdown by Institution</t>
  </si>
  <si>
    <t>FY 25 Base Tier Funding</t>
  </si>
  <si>
    <t>TOTAL Advanced Technical Certificate</t>
  </si>
  <si>
    <t>TOTAL OSA</t>
  </si>
  <si>
    <t>FY 2023 Weighted Outcome Completions</t>
  </si>
  <si>
    <t>FY 2025
Base Tier</t>
  </si>
  <si>
    <t>FY 2025
Performance Tier</t>
  </si>
  <si>
    <t>CoV Premium: Associate</t>
  </si>
  <si>
    <t>CoV Premium: Certificate</t>
  </si>
  <si>
    <t>CoV Premium: Bachelor's</t>
  </si>
  <si>
    <t>FY 24 Base Tier Funding</t>
  </si>
  <si>
    <t xml:space="preserve">Hours by Fund for 003607 - ALAMO COMMUNITY COLLEGE DIST  </t>
  </si>
  <si>
    <t xml:space="preserve">Hours by Fund for 003614 - SOUTHWEST TEXAS COLLEGE       </t>
  </si>
  <si>
    <t>Alamo Community College District</t>
  </si>
  <si>
    <t>Blinn College District</t>
  </si>
  <si>
    <t>Cisco College</t>
  </si>
  <si>
    <t>Coastal Bend College</t>
  </si>
  <si>
    <t>Dallas College District</t>
  </si>
  <si>
    <t>El Paso Community College District</t>
  </si>
  <si>
    <t>Grayson College</t>
  </si>
  <si>
    <t>Laredo College</t>
  </si>
  <si>
    <t>San Jacinto Community College</t>
  </si>
  <si>
    <t>South Texas College</t>
  </si>
  <si>
    <t>Victoria College</t>
  </si>
  <si>
    <t>FY 2024
Base Tier</t>
  </si>
  <si>
    <t>FY 2024
Performance Tier</t>
  </si>
  <si>
    <t>Total Difference
FY25 - FY24</t>
  </si>
  <si>
    <t>Opportunity High School Diploma</t>
  </si>
  <si>
    <t>Third Party Credentials</t>
  </si>
  <si>
    <t>Credentials of Value Premium - Certificate</t>
  </si>
  <si>
    <t>Credentials of Value Premium - Associate</t>
  </si>
  <si>
    <t>Credentials of Value Premium - Bachelor's</t>
  </si>
  <si>
    <t>Transition Funding= greater of [(FY23 Contact Hour+Success Point+Core Operations+BAT+Supplemental funds) - FY25 formula funds, 0]</t>
  </si>
  <si>
    <t>Performance Tier Funding= sum of all [greater of(FY25 Estimated Weighted Outcome Completions or 3yr avg Weighted Outcome Completions)x(Outcome Funding rate)]</t>
  </si>
  <si>
    <t>UB</t>
  </si>
  <si>
    <t>FY 2025 Non-Formula Support</t>
  </si>
  <si>
    <r>
      <t>Wharton</t>
    </r>
    <r>
      <rPr>
        <vertAlign val="superscript"/>
        <sz val="10"/>
        <color theme="1"/>
        <rFont val="Overpass"/>
      </rPr>
      <t>2</t>
    </r>
  </si>
  <si>
    <r>
      <t>2</t>
    </r>
    <r>
      <rPr>
        <sz val="10"/>
        <color theme="1"/>
        <rFont val="Overpass"/>
      </rPr>
      <t>Wharton College non-formula support is funded in FY24 with unexpended balance authority in FY25</t>
    </r>
  </si>
  <si>
    <t>FY 2025 Total</t>
  </si>
  <si>
    <t>FY2024 Formula Funding (+ Transition Funding)</t>
  </si>
  <si>
    <t>FY 2025 Initial Formula Funding (+ Transition Funding)</t>
  </si>
  <si>
    <t>Difference
FY25 - FY23</t>
  </si>
  <si>
    <t>FY 23
M&amp;O Rate</t>
  </si>
  <si>
    <t>FY 23 Total 
Tax Rate</t>
  </si>
  <si>
    <t>Sources: THECB – CBM001, CBM002, and FADS for FY 2023</t>
  </si>
  <si>
    <t>Schools receiving Base Tier Funding</t>
  </si>
  <si>
    <t>FY25</t>
  </si>
  <si>
    <t>FY24</t>
  </si>
  <si>
    <t>Outcome counts are greater of FY 2025 or average of actual FY 2023 and forecasted FY24 and FY25.</t>
  </si>
  <si>
    <t>FY25 - FY24
Percent Change</t>
  </si>
  <si>
    <t>Community College NonFormula Support Funding - FY 2023 - 2025</t>
  </si>
  <si>
    <t>FY 2024 Forecasted Weighted Outcome Completions</t>
  </si>
  <si>
    <t>FY 2025 Forecasted Weighted Outcome Completions</t>
  </si>
  <si>
    <t>Fiscal Year 2025 Forecasted Outcome Counts</t>
  </si>
  <si>
    <t>Fiscal Year 2024 Forecasted Outcome Counts</t>
  </si>
  <si>
    <t>Sources: Actual FY23; FY24-25 THECB calculations based on CBM009, CBM00T, FADS, &amp; CBM002, FY 2018-23</t>
  </si>
  <si>
    <t>FY 23 Full-Time Student Equivalents (FTSE)</t>
  </si>
  <si>
    <t>FY 2024
Transition Funding</t>
  </si>
  <si>
    <t>Type</t>
  </si>
  <si>
    <t>TOTAL Institutional Credential leading to Licensure</t>
  </si>
  <si>
    <t>TOTAL OSA - Academic Disadvantage</t>
  </si>
  <si>
    <t>TOTAL OSA - Economic Disadvantage</t>
  </si>
  <si>
    <t>TOTAL OSA - Adult Learner</t>
  </si>
  <si>
    <t>TOTAL Advanced Technical Certificate - Academic Disadvantage</t>
  </si>
  <si>
    <t>TOTAL Advanced Technical Certificate - Economic Disadvantage</t>
  </si>
  <si>
    <t>TOTAL Advanced Technical Certificate - Adult Learner</t>
  </si>
  <si>
    <t>TOTAL Associate Degree</t>
  </si>
  <si>
    <t>TOTAL Associate Degree - Academic Disadvantage</t>
  </si>
  <si>
    <t>TOTAL Associate Degree - Economic Disadvantage</t>
  </si>
  <si>
    <t>TOTAL Associate Degree - Adult Learner</t>
  </si>
  <si>
    <t>Associate Degree</t>
  </si>
  <si>
    <t>Associate Degree: High-Demand Field</t>
  </si>
  <si>
    <t>TOTAL Associate: CoV Premium</t>
  </si>
  <si>
    <t>TOTAL Bachelor's Degree</t>
  </si>
  <si>
    <t>TOTAL Bachelor's Degree - Academic Disadvantage</t>
  </si>
  <si>
    <t>TOTAL Bachelor's Degree - Economic Disadvantage</t>
  </si>
  <si>
    <t>TOTAL Bachelor's Degree - Adult Learner</t>
  </si>
  <si>
    <t>TOTAL Bachelor's Degree: CoV Premium</t>
  </si>
  <si>
    <t>Historical</t>
  </si>
  <si>
    <t>Unbound project</t>
  </si>
  <si>
    <t>Southwest Texas College</t>
  </si>
  <si>
    <t>Weight pct</t>
  </si>
  <si>
    <t>Bound project</t>
  </si>
  <si>
    <r>
      <t xml:space="preserve">1. Uses THECB IFRS tuition and fee average for FY23 non-dual credit FTSEs (see </t>
    </r>
    <r>
      <rPr>
        <i/>
        <sz val="10"/>
        <color theme="1"/>
        <rFont val="Overpass"/>
      </rPr>
      <t>Dash)</t>
    </r>
  </si>
  <si>
    <t>FY 2025
Transition Funding</t>
  </si>
  <si>
    <t>Dollars per Weighted Outcome Completion (Funded Beginning with FY25 Outcomes)</t>
  </si>
  <si>
    <t>FY 23 Average Resident Tuition/Fees (non-dual credit FTSE)</t>
  </si>
  <si>
    <t>FY23 (uses FY24 rate) FAST Dual Credit Tuition per SCH</t>
  </si>
  <si>
    <t>FY23 Transition Funding</t>
  </si>
  <si>
    <t>Advanced Technical Certificate (ATC)</t>
  </si>
  <si>
    <t>Institutional Credential leading to Licensure or Certification (ICLC)</t>
  </si>
  <si>
    <t>ICLC</t>
  </si>
  <si>
    <t>High-Demand ICLC</t>
  </si>
  <si>
    <t>Certified Contact Hours for Fall 2022 and Spring and Summer 2023</t>
  </si>
  <si>
    <t>Years</t>
  </si>
  <si>
    <t>FY25 over FY24</t>
  </si>
  <si>
    <t>% Share</t>
  </si>
  <si>
    <t>$ Change</t>
  </si>
  <si>
    <t>% Change</t>
  </si>
  <si>
    <t>High-Demand Institutional Credential</t>
  </si>
  <si>
    <t>Transition Funding</t>
  </si>
  <si>
    <t xml:space="preserve"> </t>
  </si>
  <si>
    <t>2018</t>
  </si>
  <si>
    <t>2019</t>
  </si>
  <si>
    <t>2020</t>
  </si>
  <si>
    <t>2021</t>
  </si>
  <si>
    <t>2022</t>
  </si>
  <si>
    <t>2023</t>
  </si>
  <si>
    <t>2024</t>
  </si>
  <si>
    <t>2025</t>
  </si>
  <si>
    <t>Grand Total</t>
  </si>
  <si>
    <t>Associate</t>
  </si>
  <si>
    <t>2. Analysis-Statewide</t>
  </si>
  <si>
    <t>Base Tier Percent of Total (less Transition)</t>
  </si>
  <si>
    <t>Median college</t>
  </si>
  <si>
    <t>Funded Contact Hours BY 2024 for Community College Institutions by Institution by Fund -- Run 19 Apr 2024 at 10:03  -- Sum_1 2023 - Spring 2024</t>
  </si>
  <si>
    <t>Performance Funding Amounts by Outcome, Weight Category, and Institution</t>
  </si>
  <si>
    <t>Fiscal Year 2025 Performance Funding Amounts</t>
  </si>
  <si>
    <t>3. Analysis-School</t>
  </si>
  <si>
    <t>4. Summary</t>
  </si>
  <si>
    <t>5. Three-Pay</t>
  </si>
  <si>
    <t>6. Performance Summary</t>
  </si>
  <si>
    <t>7. Base Tier Summary</t>
  </si>
  <si>
    <t>8. Cost Study</t>
  </si>
  <si>
    <t>9. CIP Codes</t>
  </si>
  <si>
    <t>10. Hours</t>
  </si>
  <si>
    <t>11. Basic Allotment</t>
  </si>
  <si>
    <t>13. Local Tax</t>
  </si>
  <si>
    <t>14. Tuition</t>
  </si>
  <si>
    <t>15. Performance</t>
  </si>
  <si>
    <t>17. Outcomes</t>
  </si>
  <si>
    <t>18. Forecast</t>
  </si>
  <si>
    <t>IFRS</t>
  </si>
  <si>
    <t>19. High-Demand Fields</t>
  </si>
  <si>
    <t>20. Non-Formula Support</t>
  </si>
  <si>
    <t>Credential of Value Premium - Certificates</t>
  </si>
  <si>
    <t>Credential of Value Premium - Associates</t>
  </si>
  <si>
    <t>Credential of Value Premium - Bachelors</t>
  </si>
  <si>
    <t>Transfer to GAI with 15 SCH</t>
  </si>
  <si>
    <t>GAI Co-Enrollment after 15 SCH</t>
  </si>
  <si>
    <t>Bachelor's</t>
  </si>
  <si>
    <t>Institutional Credential Leading to Licensure (ICLC)</t>
  </si>
  <si>
    <t xml:space="preserve">Certificate </t>
  </si>
  <si>
    <t>High-Demand Certificate</t>
  </si>
  <si>
    <t>Certificate</t>
  </si>
  <si>
    <t>Certificate is inclusive of Certificate I or II and Continuing Education</t>
  </si>
  <si>
    <t>Standard Certificate</t>
  </si>
  <si>
    <t>Certificate: High-Demand Field</t>
  </si>
  <si>
    <t xml:space="preserve">TOTAL Certificate </t>
  </si>
  <si>
    <t>TOTAL Certificate - Academic Disadvantage</t>
  </si>
  <si>
    <t>TOTAL Certificate - Economic Disadvantage</t>
  </si>
  <si>
    <t>TOTAL Certificate - Adult Learner</t>
  </si>
  <si>
    <t>Certificate - Academic Disadvantage</t>
  </si>
  <si>
    <t>Certificate - Economic Disadvantage</t>
  </si>
  <si>
    <t>Certificate - Adult Learner</t>
  </si>
  <si>
    <t>Certificate: High-Demand Field - Academic Disadvantage</t>
  </si>
  <si>
    <t>Certificate: High-Demand Field - Economic Disadvantage</t>
  </si>
  <si>
    <t>Certificate: High-Demand Field - Adult Learner</t>
  </si>
  <si>
    <t>TOTAL Cert : COV Premium</t>
  </si>
  <si>
    <t>Integrated Fiscal Reporting System; a THECB system where Texas public institutions of higher education report comprehensive tuition and fee financial data.</t>
  </si>
  <si>
    <t>% Inc over FY23</t>
  </si>
  <si>
    <t>Community College</t>
  </si>
  <si>
    <t>FY23 High-Demand Fields for FY25 Funding</t>
  </si>
  <si>
    <r>
      <rPr>
        <b/>
        <sz val="10"/>
        <color rgb="FF007882"/>
        <rFont val="Overpass"/>
      </rPr>
      <t>Note:</t>
    </r>
    <r>
      <rPr>
        <b/>
        <sz val="10"/>
        <rFont val="Overpass"/>
      </rPr>
      <t xml:space="preserve"> </t>
    </r>
    <r>
      <rPr>
        <sz val="10"/>
        <rFont val="Overpass"/>
      </rPr>
      <t>Each college's high-demand fields list consists of a statewide set of four-digit CIP codes and a set of region-specific four-digit CIPs, which are displayed to the right.</t>
    </r>
    <r>
      <rPr>
        <b/>
        <sz val="10"/>
        <rFont val="Overpass"/>
      </rPr>
      <t xml:space="preserve"> </t>
    </r>
    <r>
      <rPr>
        <sz val="10"/>
        <rFont val="Overpass"/>
      </rPr>
      <t>See the list below the statewide table to identify a college's region.</t>
    </r>
  </si>
  <si>
    <t>Statewide High-Demand Fields</t>
  </si>
  <si>
    <t>Alamo Region</t>
  </si>
  <si>
    <t>Capital</t>
  </si>
  <si>
    <t>Central TX</t>
  </si>
  <si>
    <t>Gulf Coast</t>
  </si>
  <si>
    <t>High Plains</t>
  </si>
  <si>
    <t>Metroplex</t>
  </si>
  <si>
    <t>Northwest</t>
  </si>
  <si>
    <t>South TX</t>
  </si>
  <si>
    <t>Southeast</t>
  </si>
  <si>
    <t>Upper East</t>
  </si>
  <si>
    <t>Upper Rio Grande</t>
  </si>
  <si>
    <t>West TX</t>
  </si>
  <si>
    <t>0409</t>
  </si>
  <si>
    <t>0183</t>
  </si>
  <si>
    <t>0301</t>
  </si>
  <si>
    <t>Computer and Information Sciences, General.</t>
  </si>
  <si>
    <t>0305</t>
  </si>
  <si>
    <t>Engineering Technologies/Technicians, General.</t>
  </si>
  <si>
    <t>Architectural Engineering Technologies/Technicians.</t>
  </si>
  <si>
    <t>Information Science/Studies.</t>
  </si>
  <si>
    <t>Civil Engineering Technologies/Technicians.</t>
  </si>
  <si>
    <t>Mason/Masonry.</t>
  </si>
  <si>
    <t>Computer Science.</t>
  </si>
  <si>
    <t>Computer Systems Networking and Telecommunications.</t>
  </si>
  <si>
    <t>Boilermaking/Boilermaker.</t>
  </si>
  <si>
    <t>Construction Engineering Technology/Technician.</t>
  </si>
  <si>
    <t>Mathematics and Computer Science.</t>
  </si>
  <si>
    <t>Accounting and Computer Science.</t>
  </si>
  <si>
    <t>Nuclear Engineering Technology/Technician.</t>
  </si>
  <si>
    <t>Nutrition Sciences.</t>
  </si>
  <si>
    <t>Computational Science.</t>
  </si>
  <si>
    <t>Human Computer Interaction.</t>
  </si>
  <si>
    <t>Sustainability Studies.</t>
  </si>
  <si>
    <t>Environmental Geosciences.</t>
  </si>
  <si>
    <t>Geography and Environmental Studies.</t>
  </si>
  <si>
    <t>Science Technologies/Technicians, General.</t>
  </si>
  <si>
    <t>Science Technologies/Technicians, Other.</t>
  </si>
  <si>
    <t>Criminology.</t>
  </si>
  <si>
    <t>Regions</t>
  </si>
  <si>
    <t xml:space="preserve">(1) Alamo Region: </t>
  </si>
  <si>
    <t>(A) Alamo Colleges District</t>
  </si>
  <si>
    <t>(B) Victoria College</t>
  </si>
  <si>
    <t xml:space="preserve">(2) Capital Region: </t>
  </si>
  <si>
    <t>(A) Austin Community College</t>
  </si>
  <si>
    <t xml:space="preserve">(3) Central Texas Region: </t>
  </si>
  <si>
    <t>(A) Blinn College District</t>
  </si>
  <si>
    <t>(B) Central Texas College</t>
  </si>
  <si>
    <t>(C) Hill College</t>
  </si>
  <si>
    <t>(D) McLennan Community College</t>
  </si>
  <si>
    <t xml:space="preserve">(E) Temple College </t>
  </si>
  <si>
    <t xml:space="preserve">(4) Gulf Coast Region: </t>
  </si>
  <si>
    <t>(A) Alvin Community College</t>
  </si>
  <si>
    <t>(B) Brazosport College</t>
  </si>
  <si>
    <t xml:space="preserve">(C) College of the Mainland </t>
  </si>
  <si>
    <t>(D) Galveston College</t>
  </si>
  <si>
    <t>(E) Houston Community College</t>
  </si>
  <si>
    <t>(F) Lee College</t>
  </si>
  <si>
    <t>(G) Lone Star College System</t>
  </si>
  <si>
    <t>(H) San Jacinto College District</t>
  </si>
  <si>
    <t>(I) Wharton County Junior College</t>
  </si>
  <si>
    <t>(5) High Plains Region:</t>
  </si>
  <si>
    <t>(A) Amarillo College</t>
  </si>
  <si>
    <t>(B) Clarendon College</t>
  </si>
  <si>
    <t>(C) Frank Phillips College</t>
  </si>
  <si>
    <t>(D) South Plains College</t>
  </si>
  <si>
    <t xml:space="preserve">(6) Metroplex Region: </t>
  </si>
  <si>
    <t>(A) Collin County Community College District</t>
  </si>
  <si>
    <t>(B) Dallas College</t>
  </si>
  <si>
    <t>(C) Grayson College</t>
  </si>
  <si>
    <t>(D) Navarro College</t>
  </si>
  <si>
    <t>(E) North Central Texas College</t>
  </si>
  <si>
    <t xml:space="preserve">(F) Tarrant County College District </t>
  </si>
  <si>
    <t xml:space="preserve">(G) Weatherford College </t>
  </si>
  <si>
    <t xml:space="preserve">(7) Northwest Region: </t>
  </si>
  <si>
    <t xml:space="preserve">(A) Cisco College </t>
  </si>
  <si>
    <t>(B) Ranger College</t>
  </si>
  <si>
    <t>(C) Vernon College</t>
  </si>
  <si>
    <t xml:space="preserve">(D) Western Texas College </t>
  </si>
  <si>
    <t xml:space="preserve">(8) Southeast Region: </t>
  </si>
  <si>
    <t xml:space="preserve">(A) Angelina College </t>
  </si>
  <si>
    <t xml:space="preserve">(9) South Texas Region: </t>
  </si>
  <si>
    <t>(A) Coastal Bend College</t>
  </si>
  <si>
    <t>(B) Del Mar College</t>
  </si>
  <si>
    <t>(C) Laredo College</t>
  </si>
  <si>
    <t>(D) South Texas College</t>
  </si>
  <si>
    <t>(E) Southwest Texas Junior College</t>
  </si>
  <si>
    <t>(F) Texas Southmost College</t>
  </si>
  <si>
    <t xml:space="preserve">(10) Upper East Region: </t>
  </si>
  <si>
    <t>(A) Kilgore College</t>
  </si>
  <si>
    <t>(B) Northeast Texas Community College</t>
  </si>
  <si>
    <t>(C) Panola College</t>
  </si>
  <si>
    <t>(D) Paris Junior College</t>
  </si>
  <si>
    <t>(E) Texarkana College</t>
  </si>
  <si>
    <t>(F) Trinity Valley Community College</t>
  </si>
  <si>
    <t>(G) Tyler Junior College</t>
  </si>
  <si>
    <t xml:space="preserve">(11) Upper Rio Grande Region: </t>
  </si>
  <si>
    <t xml:space="preserve">(A) El Paso Community College </t>
  </si>
  <si>
    <t xml:space="preserve">(12) West Texas Region: </t>
  </si>
  <si>
    <t xml:space="preserve">(A) Howard College District </t>
  </si>
  <si>
    <t>(B) Midland College</t>
  </si>
  <si>
    <t>(C) Odessa College</t>
  </si>
  <si>
    <t>Difference
FY25 - FY24</t>
  </si>
  <si>
    <t>Financial analysis of Performance Tier funding from FY 2024 to FY 2025 by outcome</t>
  </si>
  <si>
    <t>Historical and Projected Performance Tier data by community college for each outcome</t>
  </si>
  <si>
    <t>Calculates each college's forecasted FY24 and FY25 outcomes using historical data from FY2018-2023</t>
  </si>
  <si>
    <t>Shows performance funding by outcome and student characteristic weights, for each institution</t>
  </si>
  <si>
    <t>Pertains to credentials that receive additional funding based on exceptional demand for their academic field in the state or regional workforce</t>
  </si>
  <si>
    <t>Institutional Credential Leading to Licensure or Certification; a workforce credential that meets the criteria for fundability pursuant to TX Admin Code Title 19, Part 1, Ch.13S</t>
  </si>
  <si>
    <t>COV Premium - Certificate</t>
  </si>
  <si>
    <t>COV Premium - Associate</t>
  </si>
  <si>
    <t>COV Premium - Bachelor's</t>
  </si>
  <si>
    <t>FY25 Change over FY23</t>
  </si>
  <si>
    <t>FY25 Change over FY24</t>
  </si>
  <si>
    <r>
      <t>ICLC</t>
    </r>
    <r>
      <rPr>
        <b/>
        <vertAlign val="superscript"/>
        <sz val="11"/>
        <color theme="0"/>
        <rFont val="Overpass"/>
      </rPr>
      <t>1</t>
    </r>
  </si>
  <si>
    <r>
      <t>OSA</t>
    </r>
    <r>
      <rPr>
        <b/>
        <vertAlign val="superscript"/>
        <sz val="11"/>
        <color theme="0"/>
        <rFont val="Overpass"/>
      </rPr>
      <t>1</t>
    </r>
  </si>
  <si>
    <t>1. ICLC data is as submitted on ad hoc data collection for FY2020 - 2023. OSA data is as submitted on ad hoc data collection for FY2020 - 2022 and on the CBM00M for FY2023.</t>
  </si>
  <si>
    <t>Community Colleges Rec.</t>
  </si>
  <si>
    <t>Community College Formula Funding - Fiscal Year 2024 to 2025 Performance Tier Financial Analysis</t>
  </si>
  <si>
    <t>Community College Formula Funding: Performance Tier Historical and Projected Data 2018-2025</t>
  </si>
  <si>
    <t>Sources: Actual FY23; FY24-25 THECB calculations based on CBM009, CBM00T, FADS, &amp; CBM002, FY 2014-23 (years prior to FY18 for weighted student characteristics)</t>
  </si>
  <si>
    <t xml:space="preserve">Community and Technical Colleges, Report of Fundable Operating Expenses, Fiscal Year (FY) 2023 </t>
  </si>
  <si>
    <t>https://reportcenter.highered.texas.gov/reports/data/ctc-rfoe-fy2023/</t>
  </si>
  <si>
    <t>FY 2024 TOTAL
Foundation Payment</t>
  </si>
  <si>
    <t>Source: THECB calculations based on CBM0CS Certified contact hours summer 1 2023 thru spring 2024 &amp; CBM00C, certified continuing education contact hours for Quarters 3-4 of 2023 and Quarters 1-2 of 2024</t>
  </si>
  <si>
    <t>Check</t>
  </si>
  <si>
    <r>
      <t>Licensure/Certification (no credential)</t>
    </r>
    <r>
      <rPr>
        <vertAlign val="superscript"/>
        <sz val="11"/>
        <color theme="1"/>
        <rFont val="Overpass"/>
      </rPr>
      <t>1</t>
    </r>
  </si>
  <si>
    <r>
      <t>High-Demand Licensure/Certification</t>
    </r>
    <r>
      <rPr>
        <vertAlign val="superscript"/>
        <sz val="11"/>
        <color theme="1"/>
        <rFont val="Overpass"/>
      </rPr>
      <t>1</t>
    </r>
  </si>
  <si>
    <t>1. Licensure/Certification (no credential) was funded in FY2024, but is no longer a fundable credential beginning in FY2025</t>
  </si>
  <si>
    <r>
      <t>CoV Premium: Certificate</t>
    </r>
    <r>
      <rPr>
        <vertAlign val="superscript"/>
        <sz val="11"/>
        <color theme="1"/>
        <rFont val="Overpass"/>
      </rPr>
      <t>2</t>
    </r>
  </si>
  <si>
    <r>
      <t>CoV Premium: Associate</t>
    </r>
    <r>
      <rPr>
        <vertAlign val="superscript"/>
        <sz val="11"/>
        <color theme="1"/>
        <rFont val="Overpass"/>
      </rPr>
      <t>2</t>
    </r>
  </si>
  <si>
    <r>
      <t>CoV Premium: Bachelor's</t>
    </r>
    <r>
      <rPr>
        <vertAlign val="superscript"/>
        <sz val="11"/>
        <color theme="1"/>
        <rFont val="Overpass"/>
      </rPr>
      <t>2</t>
    </r>
  </si>
  <si>
    <t>2. Credential of Value Premiums are a new fundable credential beginning in FY2025</t>
  </si>
  <si>
    <t>DRAFT Community College Formula Funding - Fiscal Year 2025</t>
  </si>
  <si>
    <t>Summer Performance Tier* Payment by June 15</t>
  </si>
  <si>
    <t>16. Analysis- Perf by Group</t>
  </si>
  <si>
    <t>These lists apply to all FY18-23 credentials except OSAs and ICLCs; for those credentials, high-demand fields from the FY24 list apply to credentials conferred in FY20-22 (for forecasting purposes).</t>
  </si>
  <si>
    <t xml:space="preserve">THECB &amp; Legislative Rate and Weight Inputs </t>
  </si>
  <si>
    <t>Performance Tier</t>
  </si>
  <si>
    <t>Totals</t>
  </si>
  <si>
    <t>Dash</t>
  </si>
  <si>
    <t>Summary</t>
  </si>
  <si>
    <t>Three-Pay</t>
  </si>
  <si>
    <t>Base Tier Summary</t>
  </si>
  <si>
    <t>Performance Summary</t>
  </si>
  <si>
    <t>Hours</t>
  </si>
  <si>
    <t>Cost Study</t>
  </si>
  <si>
    <t>By Outcome</t>
  </si>
  <si>
    <t>difference is SWCID. Not included.</t>
  </si>
  <si>
    <t>Non-formula Support</t>
  </si>
  <si>
    <t>NonFormula Support</t>
  </si>
  <si>
    <t>Certificate (Level I, II, or Continuing Education)</t>
  </si>
  <si>
    <t>High-Demand Cert (Level I, II, or Continuing Education)</t>
  </si>
  <si>
    <r>
      <rPr>
        <vertAlign val="superscript"/>
        <sz val="14"/>
        <color theme="1"/>
        <rFont val="Overpass"/>
      </rPr>
      <t>1</t>
    </r>
    <r>
      <rPr>
        <sz val="14"/>
        <color theme="1"/>
        <rFont val="Overpass"/>
      </rPr>
      <t xml:space="preserve"> Data above represents unweighted outcome counts</t>
    </r>
  </si>
  <si>
    <r>
      <rPr>
        <vertAlign val="superscript"/>
        <sz val="14"/>
        <color theme="1"/>
        <rFont val="Overpass"/>
      </rPr>
      <t>2</t>
    </r>
    <r>
      <rPr>
        <sz val="14"/>
        <color theme="1"/>
        <rFont val="Overpass"/>
      </rPr>
      <t xml:space="preserve"> Counts are non-high demand field plus high demand field as applicable</t>
    </r>
  </si>
  <si>
    <t>Source:  Texas Higher Education Coordinating Board - 7 June 2024</t>
  </si>
  <si>
    <t xml:space="preserve">FY 2025 TOTAL
Foundation Payment </t>
  </si>
  <si>
    <t>Agricultural Business and Management.</t>
  </si>
  <si>
    <t>Veterinary/Animal Health Technologies/Technicians.</t>
  </si>
  <si>
    <t>Computer Programming.</t>
  </si>
  <si>
    <t>Data Processing.</t>
  </si>
  <si>
    <t>Computer Systems Analysis.</t>
  </si>
  <si>
    <t>Computer/Information Technology Administration and Management.</t>
  </si>
  <si>
    <t>Cosmetology and Related Personal Grooming Services.</t>
  </si>
  <si>
    <t>Teaching Assistants/Aides.</t>
  </si>
  <si>
    <t>Electromechanical Technologies/Technicians.</t>
  </si>
  <si>
    <t>Environmental Control Technologies/Technicians.</t>
  </si>
  <si>
    <t>Energy Systems Technologies/Technicians.</t>
  </si>
  <si>
    <t>Foods, Nutrition, and Related Services.</t>
  </si>
  <si>
    <t>Biomathematics, Bioinformatics, and Computational Biology.</t>
  </si>
  <si>
    <t>Chemistry.</t>
  </si>
  <si>
    <t>Security Science and Technology.</t>
  </si>
  <si>
    <t>Electrical and Power Transmission Installers.</t>
  </si>
  <si>
    <t>Building/Construction Finishing, Management, and Inspection.</t>
  </si>
  <si>
    <t>Plumbing and Related Water Supply Services.</t>
  </si>
  <si>
    <t>Heating, Air Conditioning, Ventilation and Refrigeration Maintenance Technology/Technician (HAC, HACR, HVAC, HVACR).</t>
  </si>
  <si>
    <t>Heavy/Industrial Equipment Maintenance Technologies/Technicians.</t>
  </si>
  <si>
    <t>Precision Systems Maintenance and Repair Technologies/Technicians.</t>
  </si>
  <si>
    <t>Energy Systems Maintenance and Repair Technologies/Technicians.</t>
  </si>
  <si>
    <t>Ground Transportation.</t>
  </si>
  <si>
    <t>Marine Transportation.</t>
  </si>
  <si>
    <t>Dental Support Services and Allied Professions.</t>
  </si>
  <si>
    <t>Health and Medical Administrative Services.</t>
  </si>
  <si>
    <t>Allied Health and Medical Assisting Services.</t>
  </si>
  <si>
    <t>Allied Health Diagnostic, Intervention, and Treatment Professions.</t>
  </si>
  <si>
    <t>Clinical/Medical Laboratory Science/Research and Allied Professions.</t>
  </si>
  <si>
    <t>Mental and Social Health Services and Allied Professions.</t>
  </si>
  <si>
    <t>Ophthalmic and Optometric Support Services and Allied Professions.</t>
  </si>
  <si>
    <t>Medical Illustration and Informatics.</t>
  </si>
  <si>
    <t>Dietetics and Clinical Nutrition Services.</t>
  </si>
  <si>
    <t>Somatic Bodywork and Related Therapeutic Services.</t>
  </si>
  <si>
    <t>Registered Nursing, Nursing Administration, Nursing Research and Clinical Nursing.</t>
  </si>
  <si>
    <t>Practical Nursing, Vocational Nursing and Nursing Assistants.</t>
  </si>
  <si>
    <t>Accounting and Related Services.</t>
  </si>
  <si>
    <t>* For each college's region, see table beginning in cell A60</t>
  </si>
  <si>
    <t>Agricultural Mechanization.</t>
  </si>
  <si>
    <t>Architectural Sciences and Technology.</t>
  </si>
  <si>
    <t>Teacher Education and Professional Development, Specific Subject Areas.</t>
  </si>
  <si>
    <t>Aerospace, Aeronautical, and Astronautical/Space Engineering.</t>
  </si>
  <si>
    <t>Electrical/Electronic Engineering Technologies/Technicians.</t>
  </si>
  <si>
    <t>Industrial Production Technologies/Technicians.</t>
  </si>
  <si>
    <t>Quality Control and Safety Technologies/Technicians.</t>
  </si>
  <si>
    <t>Mechanical Engineering Related Technologies/Technicians.</t>
  </si>
  <si>
    <t>Engineering-Related Technologies/Technicians.</t>
  </si>
  <si>
    <t>Computer Engineering Technologies/Technicians.</t>
  </si>
  <si>
    <t>Drafting/Design Engineering Technologies/Technicians.</t>
  </si>
  <si>
    <t>Engineering-Related Fields.</t>
  </si>
  <si>
    <t>Pharmacology and Toxicology.</t>
  </si>
  <si>
    <t>Military Systems and Maintenance Technology.</t>
  </si>
  <si>
    <t>Carpenters.</t>
  </si>
  <si>
    <t>Vehicle Maintenance and Repair Technologies/Technicians.</t>
  </si>
  <si>
    <t>Health Aides/Attendants/Orderlies.</t>
  </si>
  <si>
    <t>Movement and Mind-Body Therapies and Education.</t>
  </si>
  <si>
    <t>Bilingual, Multilingual, and Multicultural Education.</t>
  </si>
  <si>
    <t>Teacher Education and Professional Development, Specific Levels and Methods.</t>
  </si>
  <si>
    <t>Teaching English or French as a Second or Foreign Language.</t>
  </si>
  <si>
    <t>Human Development, Family Studies, and Related Services.</t>
  </si>
  <si>
    <t>Sports, Kinesiology, and Physical Education/Fitness.</t>
  </si>
  <si>
    <t>Non-Professional Legal Studies.</t>
  </si>
  <si>
    <t>Legal Support Services.</t>
  </si>
  <si>
    <t>Electrical/Electronics Maintenance and Repair Technologies/Technicians.</t>
  </si>
  <si>
    <t>Natural Resources Conservation and Research.</t>
  </si>
  <si>
    <t>Forestry.</t>
  </si>
  <si>
    <t>Atmospheric Sciences and Meteorology.</t>
  </si>
  <si>
    <t>Materials Sciences.</t>
  </si>
  <si>
    <t>Nuclear and Industrial Radiologic Technologies/Technicians.</t>
  </si>
  <si>
    <t>Physical Science Technologies/Technicians.</t>
  </si>
  <si>
    <t>Criminal Justice and Corrections.</t>
  </si>
  <si>
    <t>Precision Metal Working.</t>
  </si>
  <si>
    <t>Agricultural Business and Management</t>
  </si>
  <si>
    <t>Veterinary/Animal Health Technologies/Technicians</t>
  </si>
  <si>
    <t>Computer Programming</t>
  </si>
  <si>
    <t>Computer Systems Analysis</t>
  </si>
  <si>
    <t>Computer/Information Technology Administration and Management</t>
  </si>
  <si>
    <t>Cosmetology and Related Personal Grooming Services</t>
  </si>
  <si>
    <t>Bilingual, Multilingual, and Multicultural Education</t>
  </si>
  <si>
    <t>Special Education and Teaching</t>
  </si>
  <si>
    <t>Teacher Education and Professional Development, Specific Levels and Methods</t>
  </si>
  <si>
    <t>Teacher Education and Professional Development, Specific Subject Areas</t>
  </si>
  <si>
    <t>Teaching English or French as a Second or Foreign Language</t>
  </si>
  <si>
    <t>Electromechanical and Instrumentation and Maintenance Technologies/Technicians</t>
  </si>
  <si>
    <t>Environmental Control Technologies/Technicians</t>
  </si>
  <si>
    <t>Energy Systems Technologies/Technicians</t>
  </si>
  <si>
    <t>Foods, Nutrition, and Related Services</t>
  </si>
  <si>
    <t>Human Development, Family Studies, and Related Services</t>
  </si>
  <si>
    <t>Nutrition Sciences</t>
  </si>
  <si>
    <t>Criminal Justice and Corrections</t>
  </si>
  <si>
    <t>Security Science and Technology</t>
  </si>
  <si>
    <t>Electrical and Power Transmission Installers</t>
  </si>
  <si>
    <t>Building/Construction Finishing, Management, and Inspection</t>
  </si>
  <si>
    <t>Plumbing and Related Water Supply Services</t>
  </si>
  <si>
    <t>Heating, Air Conditioning, Ventilation and Refrigeration Maintenance Technology/Techn</t>
  </si>
  <si>
    <t>Heavy/Industrial Equipment Maintenance Technologies</t>
  </si>
  <si>
    <t>Precision Systems Maintenance and Repair Technologies</t>
  </si>
  <si>
    <t>Energy Systems Maintenance and Repair Technologies/Technicians</t>
  </si>
  <si>
    <t>Ground Transportation</t>
  </si>
  <si>
    <t>Marine Transportation</t>
  </si>
  <si>
    <t>Dental Support Services and Allied Professions</t>
  </si>
  <si>
    <t>Health and Medical Administrative Services</t>
  </si>
  <si>
    <t>Allied Health and Medical Assisting Services</t>
  </si>
  <si>
    <t>Allied Health Diagnostic, Intervention, and Treatment Professions</t>
  </si>
  <si>
    <t>Clinical/Medical Laboratory Science/Research and Allied Professions</t>
  </si>
  <si>
    <t>Mental and Social Health Services and Allied Professions</t>
  </si>
  <si>
    <t>Ophthalmic and Optometric Support Services and Allied Professions</t>
  </si>
  <si>
    <t>Health Aides/Attendants/Orderlies</t>
  </si>
  <si>
    <t>Dietetics and Clinical Nutrition Services</t>
  </si>
  <si>
    <t>Somatic Bodywork and Related Therapeutic Services</t>
  </si>
  <si>
    <t>Registered Nursing, Nursing Administration, Nursing Research and Clinical Nursing</t>
  </si>
  <si>
    <t>Practical Nursing, Vocational Nursing and Nursing Assistants</t>
  </si>
  <si>
    <t>Veterinary Administrative Services</t>
  </si>
  <si>
    <t>Graphic Communications</t>
  </si>
  <si>
    <t>Business Administration, Management and Operations</t>
  </si>
  <si>
    <t>Accounting and Related Services</t>
  </si>
  <si>
    <t>Business Operations Support and Assistant Services</t>
  </si>
  <si>
    <t>0182</t>
  </si>
  <si>
    <t>Agricultural Production Operations</t>
  </si>
  <si>
    <t>Applied Horticulture and Horticultural Business Services</t>
  </si>
  <si>
    <t>Animal Sciences</t>
  </si>
  <si>
    <t>Food Science and Technology</t>
  </si>
  <si>
    <t>Plant Sciences</t>
  </si>
  <si>
    <t>Real Estate Development</t>
  </si>
  <si>
    <t>Educational Assessment, Evaluation, and Research</t>
  </si>
  <si>
    <t>Teaching Assistants/Aides</t>
  </si>
  <si>
    <t>Anthrozoology</t>
  </si>
  <si>
    <t>General Sales, Merchandising and Related Marketing Operations</t>
  </si>
  <si>
    <t>Specialized Sales, Merchandising and Marketing Operations</t>
  </si>
  <si>
    <t>0103</t>
  </si>
  <si>
    <t>0106</t>
  </si>
  <si>
    <t>0109</t>
  </si>
  <si>
    <t>0110</t>
  </si>
  <si>
    <t>0111</t>
  </si>
  <si>
    <t>0410</t>
  </si>
  <si>
    <t>Agricultural Mechanization</t>
  </si>
  <si>
    <t>Industrial Production Technologies/Technicians</t>
  </si>
  <si>
    <t>Mechanical Engineering Related Technologies/Technicians</t>
  </si>
  <si>
    <t>Mechanics and Repairers, General</t>
  </si>
  <si>
    <t>Vehicle Maintenance and Repair Technologies</t>
  </si>
  <si>
    <t>Precision Metal Working</t>
  </si>
  <si>
    <t>Architectural Sciences and Technology</t>
  </si>
  <si>
    <t>Aerospace, Aeronautical and Astronautical Engineering</t>
  </si>
  <si>
    <t>Engineering Technology, General</t>
  </si>
  <si>
    <t>Civil Engineering Technologies/Technician</t>
  </si>
  <si>
    <t>Electrical Engineering Technologies/Technicians</t>
  </si>
  <si>
    <t>Quality Control and Safety Technologies/Technicians</t>
  </si>
  <si>
    <t>Construction Engineering Technologies</t>
  </si>
  <si>
    <t>Engineering-Related Technologies</t>
  </si>
  <si>
    <t>Computer Engineering Technologies/Technicians</t>
  </si>
  <si>
    <t>Drafting/Design Engineering Technologies/Technicians</t>
  </si>
  <si>
    <t>Engineering-Related Fields</t>
  </si>
  <si>
    <t>Pharmacology and Toxicology</t>
  </si>
  <si>
    <t>Military Systems and Maintenance Technology</t>
  </si>
  <si>
    <t>Carpenters</t>
  </si>
  <si>
    <t>Boilermaking/Boilermaker</t>
  </si>
  <si>
    <t>Electrical/Electronics Maintenance and Repair Technology</t>
  </si>
  <si>
    <t>Natural Resources Management and Policy</t>
  </si>
  <si>
    <t>Intelligence, Command Control and Information Operations</t>
  </si>
  <si>
    <t>0302</t>
  </si>
  <si>
    <t>Natural Resources Conservation and Research</t>
  </si>
  <si>
    <t>Forestry</t>
  </si>
  <si>
    <t>Nuclear Engineering Technologies/Technicians</t>
  </si>
  <si>
    <t>Sustainability Studies</t>
  </si>
  <si>
    <t>Environmental Geosciences</t>
  </si>
  <si>
    <t>Geography and Environmental Studies</t>
  </si>
  <si>
    <t>Atmospheric Sciences and Meteorology</t>
  </si>
  <si>
    <t>Chemistry</t>
  </si>
  <si>
    <t>Materials Sciences</t>
  </si>
  <si>
    <t>Science Technologies/Technicians, General</t>
  </si>
  <si>
    <t>Nuclear and Industrial Radiologic Technologies/Technicians</t>
  </si>
  <si>
    <t>Physical Science Technologies/Technicians</t>
  </si>
  <si>
    <t>Science Technologies/Technicians, Other</t>
  </si>
  <si>
    <t>FY24-5 High-Demand Fields for FY25 Funding</t>
  </si>
  <si>
    <t>* For each college's region, see table beginning in cell A59</t>
  </si>
  <si>
    <t>These lists will apply to all credentials actually conferred in FY 24 and FY 25; it does not affect initial forecasts of credential counts for FY24 or FY25.</t>
  </si>
  <si>
    <t>FINAL Community College Formula Funding - Fiscal Year 2025</t>
  </si>
  <si>
    <t>FY2024 Close-Out Adjustment</t>
  </si>
  <si>
    <t>FINAL Community College Formula Funding Model -- Fiscal Year 2025</t>
  </si>
  <si>
    <t>THECB CCF website.</t>
  </si>
  <si>
    <t>FINAL Community College Formula Funding - Fiscal Year 2025: INITIAL Three-Pay Schedule</t>
  </si>
  <si>
    <t>This file performs the calculations necessary to determine allocations of formula funding and funding for non-formula support items for all Texas public junior college ("community college") districts for FY 2025. It includes the FY 2024 close-out adjustment based on the recalculation of FY 24 funding using corrected data; see the file "FY24 CC Funding Model_Close Out", available on the THECB CCF website linked below, for more information. This page contains a high-level overview of the formula structure, a table of contents, and a glossary of terms and acronyms. Please direct any questions to Emily Schmidt: emily.schmidt@highered.texas.gov</t>
  </si>
  <si>
    <t>FY 2025 TOTAL Foundation Payment with Close Out</t>
  </si>
  <si>
    <t>Fall Performance Tier* Payment w/ FY24 Close-out  by Oct 15</t>
  </si>
  <si>
    <r>
      <t xml:space="preserve">High-Demand Fields: A field in which an institution awards a credential that provides a graduate with specific skills and knowledge required for the graduate to be successful in a high-demand occupation, based on the list of high-demand fields as defined in </t>
    </r>
    <r>
      <rPr>
        <b/>
        <sz val="10"/>
        <color rgb="FF007882"/>
        <rFont val="Overpass"/>
      </rPr>
      <t>Chapter 13, Subchapter T</t>
    </r>
    <r>
      <rPr>
        <sz val="10"/>
        <color rgb="FF000000"/>
        <rFont val="Overpass"/>
      </rPr>
      <t xml:space="preserve"> of this part (relating to Community College Finance Program: High-Demand Fields), as approved by the</t>
    </r>
    <r>
      <rPr>
        <b/>
        <sz val="10"/>
        <color rgb="FF007882"/>
        <rFont val="Overpass"/>
      </rPr>
      <t xml:space="preserve"> Texas Higher Education Coordinating Board at the July Board Meeting</t>
    </r>
    <r>
      <rPr>
        <sz val="10"/>
        <color rgb="FF000000"/>
        <rFont val="Overpass"/>
      </rPr>
      <t>. </t>
    </r>
  </si>
  <si>
    <r>
      <t xml:space="preserve">High-Demand Fields: A field in which an institution awards a credential that provides a graduate with specific skills and knowledge required for the graduate to be successful in a high-demand occupation, based on the list of high-demand fields as defined in </t>
    </r>
    <r>
      <rPr>
        <b/>
        <sz val="10"/>
        <color rgb="FF007882"/>
        <rFont val="Overpass"/>
      </rPr>
      <t>Chapter 13, Subchapter T</t>
    </r>
    <r>
      <rPr>
        <sz val="10"/>
        <color rgb="FF000000"/>
        <rFont val="Overpass"/>
      </rPr>
      <t xml:space="preserve"> of this part (relating to Community College Finance Program: High-Demand Fields), as approved by</t>
    </r>
    <r>
      <rPr>
        <b/>
        <sz val="10"/>
        <color rgb="FF007882"/>
        <rFont val="Overpass"/>
      </rPr>
      <t xml:space="preserve"> the Texas Higher Education Coordinating Board at the July Board Meetings</t>
    </r>
    <r>
      <rPr>
        <sz val="10"/>
        <color rgb="FF000000"/>
        <rFont val="Overpass"/>
      </rPr>
      <t>. </t>
    </r>
  </si>
  <si>
    <t>not including FY24 close-out adjustment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</si>
</sst>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9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"/>
    <numFmt numFmtId="166" formatCode="_(&quot;$&quot;* #,##0_);_(&quot;$&quot;* \(#,##0\);_(&quot;$&quot;* &quot;-&quot;??_);_(@_)"/>
    <numFmt numFmtId="167" formatCode="000000"/>
    <numFmt numFmtId="168" formatCode="##0.00"/>
    <numFmt numFmtId="169" formatCode="##,###,##0"/>
    <numFmt numFmtId="170" formatCode="00"/>
    <numFmt numFmtId="171" formatCode="_(* #,##0.0_);_(* \(#,##0.0\);_(* &quot;-&quot;??_);_(@_)"/>
    <numFmt numFmtId="172" formatCode="#,##0.0%;[Black]\(#,##0.0%\)"/>
    <numFmt numFmtId="173" formatCode="#,##0.00%_);\(#,##0.00%\)"/>
    <numFmt numFmtId="174" formatCode="_(&quot;$&quot;* #,##0.000000_);_(&quot;$&quot;* \(#,##0.000000\);_(&quot;$&quot;* &quot;-&quot;??_);_(@_)"/>
    <numFmt numFmtId="175" formatCode="#,##0.0"/>
    <numFmt numFmtId="176" formatCode="0.0%"/>
    <numFmt numFmtId="177" formatCode="0.00000"/>
    <numFmt numFmtId="178" formatCode="_(&quot;$&quot;* #,##0.0_);_(&quot;$&quot;* \(#,##0.0\);_(&quot;$&quot;* &quot;-&quot;?_);_(@_)"/>
  </numFmts>
  <fonts count="66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Tahoma"/>
      <family val="2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Overpass"/>
    </font>
    <font>
      <sz val="10"/>
      <color theme="1"/>
      <name val="Overpass"/>
    </font>
    <font>
      <b/>
      <sz val="10"/>
      <color theme="0"/>
      <name val="Overpass"/>
    </font>
    <font>
      <sz val="11"/>
      <color theme="1"/>
      <name val="Overpass"/>
    </font>
    <font>
      <b/>
      <sz val="11"/>
      <color theme="0"/>
      <name val="Overpass"/>
    </font>
    <font>
      <sz val="10"/>
      <color theme="0"/>
      <name val="Overpass"/>
    </font>
    <font>
      <b/>
      <sz val="10"/>
      <name val="Overpass"/>
    </font>
    <font>
      <sz val="10"/>
      <name val="Overpass"/>
    </font>
    <font>
      <b/>
      <sz val="11"/>
      <color theme="1"/>
      <name val="Overpass"/>
    </font>
    <font>
      <sz val="11"/>
      <color theme="0"/>
      <name val="Calibri"/>
      <family val="2"/>
      <scheme val="minor"/>
    </font>
    <font>
      <sz val="11"/>
      <color theme="0"/>
      <name val="Overpass"/>
    </font>
    <font>
      <i/>
      <sz val="11"/>
      <color theme="1"/>
      <name val="Overpass"/>
    </font>
    <font>
      <b/>
      <i/>
      <sz val="11"/>
      <color theme="1"/>
      <name val="Overpass"/>
    </font>
    <font>
      <sz val="11"/>
      <color rgb="FF000000"/>
      <name val="Overpass"/>
    </font>
    <font>
      <b/>
      <sz val="11"/>
      <color rgb="FF000000"/>
      <name val="Overpass"/>
    </font>
    <font>
      <vertAlign val="superscript"/>
      <sz val="11"/>
      <color theme="1"/>
      <name val="Overpass"/>
    </font>
    <font>
      <b/>
      <sz val="11"/>
      <name val="Overpass"/>
    </font>
    <font>
      <sz val="11"/>
      <name val="Overpass"/>
    </font>
    <font>
      <i/>
      <sz val="10"/>
      <name val="Overpass"/>
    </font>
    <font>
      <sz val="11"/>
      <color theme="1"/>
      <name val="Besley ExtraBold"/>
    </font>
    <font>
      <sz val="11"/>
      <color theme="1"/>
      <name val="Besley"/>
    </font>
    <font>
      <b/>
      <sz val="11"/>
      <color theme="1"/>
      <name val="Besley ExtraBold"/>
    </font>
    <font>
      <b/>
      <sz val="10"/>
      <color rgb="FFFFFFFF"/>
      <name val="Besley"/>
    </font>
    <font>
      <b/>
      <sz val="11"/>
      <color theme="1"/>
      <name val="Besley"/>
    </font>
    <font>
      <b/>
      <i/>
      <sz val="11"/>
      <color theme="0"/>
      <name val="Calibri"/>
      <family val="2"/>
      <scheme val="minor"/>
    </font>
    <font>
      <i/>
      <sz val="11"/>
      <color theme="0"/>
      <name val="Overpass"/>
    </font>
    <font>
      <sz val="10"/>
      <color rgb="FF000000"/>
      <name val="Overpass"/>
    </font>
    <font>
      <b/>
      <sz val="10"/>
      <color rgb="FFFFFFFF"/>
      <name val="Overpass"/>
    </font>
    <font>
      <b/>
      <vertAlign val="superscript"/>
      <sz val="11"/>
      <color theme="0"/>
      <name val="Overpass"/>
    </font>
    <font>
      <sz val="10"/>
      <color theme="1"/>
      <name val="Besley"/>
    </font>
    <font>
      <b/>
      <sz val="10"/>
      <color theme="1"/>
      <name val="Besley"/>
    </font>
    <font>
      <b/>
      <sz val="12"/>
      <color theme="0"/>
      <name val="Overpass"/>
    </font>
    <font>
      <b/>
      <sz val="11"/>
      <color theme="0"/>
      <name val="Besley"/>
    </font>
    <font>
      <vertAlign val="superscript"/>
      <sz val="10"/>
      <color theme="1"/>
      <name val="Overpass"/>
    </font>
    <font>
      <i/>
      <sz val="10"/>
      <color theme="1"/>
      <name val="Overpass"/>
    </font>
    <font>
      <b/>
      <sz val="12"/>
      <color theme="1"/>
      <name val="Besley"/>
    </font>
    <font>
      <u/>
      <sz val="11"/>
      <color theme="10"/>
      <name val="Calibri"/>
      <family val="2"/>
      <scheme val="minor"/>
    </font>
    <font>
      <u/>
      <sz val="11"/>
      <color theme="10"/>
      <name val="Overpass"/>
    </font>
    <font>
      <u/>
      <sz val="11"/>
      <color theme="0"/>
      <name val="Besley"/>
    </font>
    <font>
      <i/>
      <sz val="11"/>
      <color theme="1"/>
      <name val="Calibri"/>
      <family val="2"/>
      <scheme val="minor"/>
    </font>
    <font>
      <sz val="11"/>
      <color rgb="FFFF0000"/>
      <name val="Overpass"/>
    </font>
    <font>
      <sz val="10"/>
      <color rgb="FFFF0000"/>
      <name val="Overpass"/>
    </font>
    <font>
      <i/>
      <sz val="11"/>
      <color rgb="FFFF0000"/>
      <name val="Overpass"/>
    </font>
    <font>
      <i/>
      <sz val="11"/>
      <name val="Calibri"/>
      <family val="2"/>
      <scheme val="minor"/>
    </font>
    <font>
      <b/>
      <i/>
      <sz val="11"/>
      <color theme="0"/>
      <name val="Overpass"/>
    </font>
    <font>
      <b/>
      <sz val="10"/>
      <color rgb="FF007882"/>
      <name val="Overpass"/>
    </font>
    <font>
      <b/>
      <sz val="14"/>
      <color theme="0"/>
      <name val="Besley"/>
    </font>
    <font>
      <sz val="10"/>
      <color theme="1" tint="0.249977111117893"/>
      <name val="Calibri"/>
      <family val="2"/>
      <scheme val="minor"/>
    </font>
    <font>
      <sz val="10"/>
      <color theme="1" tint="0.249977111117893"/>
      <name val="Overpass"/>
    </font>
    <font>
      <sz val="11"/>
      <name val="Besley"/>
    </font>
    <font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14"/>
      <color theme="1"/>
      <name val="Overpass"/>
    </font>
    <font>
      <vertAlign val="superscript"/>
      <sz val="14"/>
      <color theme="1"/>
      <name val="Overpass"/>
    </font>
  </fonts>
  <fills count="33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3"/>
        <bgColor indexed="64"/>
      </patternFill>
    </fill>
    <fill>
      <patternFill patternType="solid">
        <fgColor theme="3"/>
        <bgColor theme="4" tint="0.79998168889431442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003E5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44546A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5" tint="-0.499984740745262"/>
        <bgColor indexed="64"/>
      </patternFill>
    </fill>
  </fills>
  <borders count="10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1"/>
      </right>
      <top/>
      <bottom/>
      <diagonal/>
    </border>
    <border>
      <left/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theme="1"/>
      </top>
      <bottom style="medium">
        <color indexed="64"/>
      </bottom>
      <diagonal/>
    </border>
    <border>
      <left/>
      <right/>
      <top style="thin">
        <color theme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3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rgb="FF44546A"/>
      </left>
      <right/>
      <top/>
      <bottom/>
      <diagonal/>
    </border>
    <border>
      <left/>
      <right style="medium">
        <color rgb="FF44546A"/>
      </right>
      <top/>
      <bottom/>
      <diagonal/>
    </border>
    <border>
      <left style="medium">
        <color rgb="FF44546A"/>
      </left>
      <right/>
      <top/>
      <bottom style="medium">
        <color rgb="FF44546A"/>
      </bottom>
      <diagonal/>
    </border>
    <border>
      <left/>
      <right style="medium">
        <color rgb="FF44546A"/>
      </right>
      <top/>
      <bottom style="medium">
        <color rgb="FF44546A"/>
      </bottom>
      <diagonal/>
    </border>
    <border>
      <left style="medium">
        <color rgb="FF44546A"/>
      </left>
      <right/>
      <top style="medium">
        <color rgb="FF44546A"/>
      </top>
      <bottom/>
      <diagonal/>
    </border>
    <border>
      <left/>
      <right style="medium">
        <color rgb="FF44546A"/>
      </right>
      <top style="medium">
        <color rgb="FF44546A"/>
      </top>
      <bottom/>
      <diagonal/>
    </border>
    <border>
      <left/>
      <right/>
      <top/>
      <bottom style="medium">
        <color rgb="FF44546A"/>
      </bottom>
      <diagonal/>
    </border>
    <border>
      <left style="medium">
        <color rgb="FF8497B0"/>
      </left>
      <right/>
      <top style="medium">
        <color rgb="FF8497B0"/>
      </top>
      <bottom/>
      <diagonal/>
    </border>
    <border>
      <left/>
      <right style="medium">
        <color rgb="FF8497B0"/>
      </right>
      <top style="medium">
        <color rgb="FF8497B0"/>
      </top>
      <bottom/>
      <diagonal/>
    </border>
    <border>
      <left style="medium">
        <color rgb="FF8497B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rgb="FF8497B0"/>
      </right>
      <top style="thin">
        <color theme="0"/>
      </top>
      <bottom style="thin">
        <color theme="0"/>
      </bottom>
      <diagonal/>
    </border>
    <border>
      <left style="medium">
        <color rgb="FF8497B0"/>
      </left>
      <right/>
      <top/>
      <bottom style="medium">
        <color rgb="FF8497B0"/>
      </bottom>
      <diagonal/>
    </border>
    <border>
      <left/>
      <right style="medium">
        <color rgb="FF8497B0"/>
      </right>
      <top/>
      <bottom style="medium">
        <color rgb="FF8497B0"/>
      </bottom>
      <diagonal/>
    </border>
    <border>
      <left/>
      <right style="thin">
        <color theme="0"/>
      </right>
      <top/>
      <bottom/>
      <diagonal/>
    </border>
    <border>
      <left style="medium">
        <color rgb="FF8497B0"/>
      </left>
      <right/>
      <top style="medium">
        <color rgb="FF8497B0"/>
      </top>
      <bottom style="medium">
        <color theme="0"/>
      </bottom>
      <diagonal/>
    </border>
    <border>
      <left/>
      <right style="medium">
        <color rgb="FF8497B0"/>
      </right>
      <top style="medium">
        <color rgb="FF8497B0"/>
      </top>
      <bottom style="medium">
        <color theme="0"/>
      </bottom>
      <diagonal/>
    </border>
    <border>
      <left style="medium">
        <color rgb="FF8497B0"/>
      </left>
      <right style="thin">
        <color theme="0"/>
      </right>
      <top/>
      <bottom style="medium">
        <color rgb="FF8497B0"/>
      </bottom>
      <diagonal/>
    </border>
    <border>
      <left style="thin">
        <color theme="0"/>
      </left>
      <right style="medium">
        <color rgb="FF8497B0"/>
      </right>
      <top/>
      <bottom style="medium">
        <color rgb="FF8497B0"/>
      </bottom>
      <diagonal/>
    </border>
    <border>
      <left style="medium">
        <color rgb="FF8497B0"/>
      </left>
      <right/>
      <top/>
      <bottom/>
      <diagonal/>
    </border>
    <border>
      <left/>
      <right style="medium">
        <color rgb="FF8497B0"/>
      </right>
      <top/>
      <bottom/>
      <diagonal/>
    </border>
    <border>
      <left style="medium">
        <color rgb="FF003E52"/>
      </left>
      <right/>
      <top style="medium">
        <color rgb="FF003E52"/>
      </top>
      <bottom style="thin">
        <color rgb="FF44546A"/>
      </bottom>
      <diagonal/>
    </border>
    <border>
      <left/>
      <right/>
      <top style="medium">
        <color rgb="FF003E52"/>
      </top>
      <bottom style="thin">
        <color rgb="FF44546A"/>
      </bottom>
      <diagonal/>
    </border>
    <border>
      <left/>
      <right style="medium">
        <color rgb="FF003E52"/>
      </right>
      <top style="medium">
        <color rgb="FF003E52"/>
      </top>
      <bottom style="thin">
        <color rgb="FF44546A"/>
      </bottom>
      <diagonal/>
    </border>
    <border>
      <left style="medium">
        <color rgb="FF003E52"/>
      </left>
      <right/>
      <top/>
      <bottom/>
      <diagonal/>
    </border>
    <border>
      <left/>
      <right style="medium">
        <color rgb="FF003E52"/>
      </right>
      <top/>
      <bottom/>
      <diagonal/>
    </border>
    <border>
      <left style="medium">
        <color rgb="FF003E52"/>
      </left>
      <right/>
      <top/>
      <bottom style="medium">
        <color rgb="FF003E52"/>
      </bottom>
      <diagonal/>
    </border>
    <border>
      <left/>
      <right/>
      <top/>
      <bottom style="medium">
        <color rgb="FF003E52"/>
      </bottom>
      <diagonal/>
    </border>
    <border>
      <left/>
      <right style="medium">
        <color rgb="FF003E52"/>
      </right>
      <top/>
      <bottom style="medium">
        <color rgb="FF003E52"/>
      </bottom>
      <diagonal/>
    </border>
  </borders>
  <cellStyleXfs count="29">
    <xf numFmtId="0" fontId="0" fillId="0" borderId="0"/>
    <xf numFmtId="43" fontId="4" fillId="0" borderId="0" applyFont="0" applyFill="0" applyBorder="0" applyAlignment="0" applyProtection="0"/>
    <xf numFmtId="37" fontId="5" fillId="0" borderId="0"/>
    <xf numFmtId="9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6" fillId="0" borderId="0"/>
    <xf numFmtId="0" fontId="3" fillId="0" borderId="0"/>
    <xf numFmtId="43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48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71">
    <xf numFmtId="0" fontId="0" fillId="0" borderId="0" xfId="0"/>
    <xf numFmtId="0" fontId="2" fillId="0" borderId="0" xfId="22"/>
    <xf numFmtId="0" fontId="1" fillId="0" borderId="0" xfId="22" applyFont="1"/>
    <xf numFmtId="44" fontId="2" fillId="0" borderId="0" xfId="22" applyNumberFormat="1"/>
    <xf numFmtId="3" fontId="0" fillId="0" borderId="0" xfId="0" applyNumberFormat="1" applyAlignment="1">
      <alignment horizontal="right"/>
    </xf>
    <xf numFmtId="49" fontId="0" fillId="0" borderId="0" xfId="0" applyNumberFormat="1"/>
    <xf numFmtId="0" fontId="1" fillId="0" borderId="0" xfId="22" applyFont="1" applyAlignment="1">
      <alignment horizontal="right"/>
    </xf>
    <xf numFmtId="44" fontId="1" fillId="0" borderId="0" xfId="8" applyFont="1"/>
    <xf numFmtId="164" fontId="1" fillId="0" borderId="0" xfId="12" applyNumberFormat="1" applyFont="1"/>
    <xf numFmtId="166" fontId="1" fillId="0" borderId="0" xfId="8" applyNumberFormat="1" applyFont="1"/>
    <xf numFmtId="0" fontId="12" fillId="0" borderId="0" xfId="22" applyFont="1"/>
    <xf numFmtId="0" fontId="13" fillId="0" borderId="0" xfId="22" applyFont="1"/>
    <xf numFmtId="0" fontId="13" fillId="0" borderId="1" xfId="22" applyFont="1" applyBorder="1"/>
    <xf numFmtId="166" fontId="13" fillId="0" borderId="1" xfId="8" applyNumberFormat="1" applyFont="1" applyBorder="1"/>
    <xf numFmtId="166" fontId="13" fillId="0" borderId="0" xfId="8" applyNumberFormat="1" applyFont="1" applyFill="1" applyBorder="1"/>
    <xf numFmtId="166" fontId="13" fillId="0" borderId="0" xfId="8" applyNumberFormat="1" applyFont="1" applyBorder="1"/>
    <xf numFmtId="166" fontId="13" fillId="0" borderId="0" xfId="22" applyNumberFormat="1" applyFont="1"/>
    <xf numFmtId="0" fontId="20" fillId="0" borderId="0" xfId="0" applyFont="1"/>
    <xf numFmtId="0" fontId="15" fillId="0" borderId="0" xfId="0" applyFont="1"/>
    <xf numFmtId="0" fontId="16" fillId="3" borderId="1" xfId="0" applyFont="1" applyFill="1" applyBorder="1" applyAlignment="1">
      <alignment horizontal="center"/>
    </xf>
    <xf numFmtId="0" fontId="15" fillId="0" borderId="1" xfId="0" applyFont="1" applyBorder="1"/>
    <xf numFmtId="0" fontId="15" fillId="0" borderId="0" xfId="0" applyFont="1" applyAlignment="1">
      <alignment horizontal="center"/>
    </xf>
    <xf numFmtId="0" fontId="23" fillId="0" borderId="1" xfId="0" applyFont="1" applyBorder="1" applyAlignment="1">
      <alignment horizontal="center"/>
    </xf>
    <xf numFmtId="0" fontId="12" fillId="0" borderId="1" xfId="22" applyFont="1" applyBorder="1"/>
    <xf numFmtId="166" fontId="12" fillId="0" borderId="1" xfId="22" applyNumberFormat="1" applyFont="1" applyBorder="1"/>
    <xf numFmtId="167" fontId="20" fillId="0" borderId="0" xfId="9" applyNumberFormat="1" applyFont="1"/>
    <xf numFmtId="0" fontId="15" fillId="0" borderId="0" xfId="9" applyFont="1"/>
    <xf numFmtId="168" fontId="15" fillId="0" borderId="0" xfId="9" applyNumberFormat="1" applyFont="1" applyAlignment="1">
      <alignment horizontal="right"/>
    </xf>
    <xf numFmtId="169" fontId="15" fillId="0" borderId="0" xfId="9" applyNumberFormat="1" applyFont="1" applyAlignment="1">
      <alignment horizontal="right"/>
    </xf>
    <xf numFmtId="164" fontId="15" fillId="0" borderId="0" xfId="10" applyNumberFormat="1" applyFont="1" applyAlignment="1">
      <alignment horizontal="right"/>
    </xf>
    <xf numFmtId="167" fontId="15" fillId="0" borderId="1" xfId="9" applyNumberFormat="1" applyFont="1" applyBorder="1"/>
    <xf numFmtId="170" fontId="15" fillId="0" borderId="1" xfId="9" applyNumberFormat="1" applyFont="1" applyBorder="1"/>
    <xf numFmtId="44" fontId="15" fillId="0" borderId="1" xfId="9" applyNumberFormat="1" applyFont="1" applyBorder="1" applyAlignment="1">
      <alignment horizontal="right"/>
    </xf>
    <xf numFmtId="164" fontId="15" fillId="2" borderId="1" xfId="24" applyNumberFormat="1" applyFont="1" applyFill="1" applyBorder="1" applyAlignment="1">
      <alignment horizontal="right"/>
    </xf>
    <xf numFmtId="169" fontId="15" fillId="0" borderId="1" xfId="9" applyNumberFormat="1" applyFont="1" applyBorder="1" applyAlignment="1">
      <alignment horizontal="right"/>
    </xf>
    <xf numFmtId="166" fontId="15" fillId="0" borderId="1" xfId="10" applyNumberFormat="1" applyFont="1" applyBorder="1" applyAlignment="1">
      <alignment horizontal="right"/>
    </xf>
    <xf numFmtId="167" fontId="15" fillId="0" borderId="0" xfId="9" applyNumberFormat="1" applyFont="1"/>
    <xf numFmtId="170" fontId="15" fillId="0" borderId="0" xfId="9" applyNumberFormat="1" applyFont="1"/>
    <xf numFmtId="166" fontId="15" fillId="0" borderId="0" xfId="8" applyNumberFormat="1" applyFont="1" applyAlignment="1">
      <alignment horizontal="right"/>
    </xf>
    <xf numFmtId="165" fontId="15" fillId="0" borderId="0" xfId="10" applyNumberFormat="1" applyFont="1" applyBorder="1" applyAlignment="1">
      <alignment horizontal="right"/>
    </xf>
    <xf numFmtId="171" fontId="15" fillId="0" borderId="0" xfId="10" applyNumberFormat="1" applyFont="1" applyAlignment="1">
      <alignment horizontal="right"/>
    </xf>
    <xf numFmtId="167" fontId="27" fillId="0" borderId="0" xfId="9" applyNumberFormat="1" applyFont="1"/>
    <xf numFmtId="43" fontId="15" fillId="0" borderId="0" xfId="10" applyFont="1" applyAlignment="1">
      <alignment horizontal="right"/>
    </xf>
    <xf numFmtId="167" fontId="22" fillId="3" borderId="1" xfId="9" applyNumberFormat="1" applyFont="1" applyFill="1" applyBorder="1" applyAlignment="1">
      <alignment horizontal="left"/>
    </xf>
    <xf numFmtId="170" fontId="22" fillId="3" borderId="1" xfId="9" applyNumberFormat="1" applyFont="1" applyFill="1" applyBorder="1" applyAlignment="1">
      <alignment horizontal="left"/>
    </xf>
    <xf numFmtId="168" fontId="22" fillId="3" borderId="1" xfId="9" applyNumberFormat="1" applyFont="1" applyFill="1" applyBorder="1" applyAlignment="1">
      <alignment horizontal="left"/>
    </xf>
    <xf numFmtId="169" fontId="22" fillId="3" borderId="1" xfId="9" applyNumberFormat="1" applyFont="1" applyFill="1" applyBorder="1" applyAlignment="1">
      <alignment horizontal="left" wrapText="1"/>
    </xf>
    <xf numFmtId="164" fontId="22" fillId="3" borderId="1" xfId="10" applyNumberFormat="1" applyFont="1" applyFill="1" applyBorder="1" applyAlignment="1">
      <alignment horizontal="left" wrapText="1"/>
    </xf>
    <xf numFmtId="0" fontId="15" fillId="0" borderId="0" xfId="9" applyFont="1" applyAlignment="1">
      <alignment horizontal="left"/>
    </xf>
    <xf numFmtId="44" fontId="15" fillId="0" borderId="1" xfId="8" applyFont="1" applyBorder="1"/>
    <xf numFmtId="0" fontId="16" fillId="3" borderId="1" xfId="0" applyFont="1" applyFill="1" applyBorder="1"/>
    <xf numFmtId="0" fontId="16" fillId="3" borderId="1" xfId="0" applyFont="1" applyFill="1" applyBorder="1" applyAlignment="1">
      <alignment wrapText="1"/>
    </xf>
    <xf numFmtId="0" fontId="16" fillId="3" borderId="1" xfId="0" applyFont="1" applyFill="1" applyBorder="1" applyAlignment="1">
      <alignment horizontal="center" wrapText="1"/>
    </xf>
    <xf numFmtId="0" fontId="15" fillId="0" borderId="0" xfId="22" applyFont="1"/>
    <xf numFmtId="37" fontId="28" fillId="0" borderId="0" xfId="2" applyFont="1" applyAlignment="1">
      <alignment horizontal="centerContinuous"/>
    </xf>
    <xf numFmtId="37" fontId="28" fillId="0" borderId="0" xfId="2" applyFont="1" applyAlignment="1">
      <alignment horizontal="right"/>
    </xf>
    <xf numFmtId="173" fontId="15" fillId="0" borderId="0" xfId="3" applyNumberFormat="1" applyFont="1"/>
    <xf numFmtId="0" fontId="29" fillId="0" borderId="3" xfId="6" applyFont="1" applyBorder="1" applyAlignment="1">
      <alignment horizontal="center"/>
    </xf>
    <xf numFmtId="37" fontId="15" fillId="0" borderId="1" xfId="12" applyNumberFormat="1" applyFont="1" applyBorder="1"/>
    <xf numFmtId="42" fontId="15" fillId="0" borderId="1" xfId="8" applyNumberFormat="1" applyFont="1" applyBorder="1"/>
    <xf numFmtId="44" fontId="15" fillId="0" borderId="4" xfId="8" applyFont="1" applyBorder="1"/>
    <xf numFmtId="44" fontId="15" fillId="0" borderId="1" xfId="24" applyNumberFormat="1" applyFont="1" applyBorder="1"/>
    <xf numFmtId="44" fontId="15" fillId="0" borderId="0" xfId="22" applyNumberFormat="1" applyFont="1"/>
    <xf numFmtId="37" fontId="15" fillId="0" borderId="1" xfId="12" applyNumberFormat="1" applyFont="1" applyFill="1" applyBorder="1"/>
    <xf numFmtId="42" fontId="15" fillId="0" borderId="1" xfId="8" applyNumberFormat="1" applyFont="1" applyFill="1" applyBorder="1"/>
    <xf numFmtId="0" fontId="29" fillId="0" borderId="8" xfId="6" applyFont="1" applyBorder="1" applyAlignment="1">
      <alignment horizontal="center"/>
    </xf>
    <xf numFmtId="37" fontId="15" fillId="0" borderId="11" xfId="12" applyNumberFormat="1" applyFont="1" applyBorder="1"/>
    <xf numFmtId="42" fontId="15" fillId="0" borderId="11" xfId="8" applyNumberFormat="1" applyFont="1" applyBorder="1"/>
    <xf numFmtId="44" fontId="15" fillId="0" borderId="11" xfId="24" applyNumberFormat="1" applyFont="1" applyBorder="1"/>
    <xf numFmtId="44" fontId="15" fillId="0" borderId="9" xfId="8" applyFont="1" applyBorder="1"/>
    <xf numFmtId="0" fontId="15" fillId="0" borderId="0" xfId="22" applyFont="1" applyAlignment="1">
      <alignment horizontal="right"/>
    </xf>
    <xf numFmtId="3" fontId="15" fillId="0" borderId="0" xfId="12" applyNumberFormat="1" applyFont="1"/>
    <xf numFmtId="42" fontId="15" fillId="0" borderId="0" xfId="8" applyNumberFormat="1" applyFont="1"/>
    <xf numFmtId="44" fontId="15" fillId="0" borderId="0" xfId="8" applyFont="1"/>
    <xf numFmtId="44" fontId="13" fillId="0" borderId="12" xfId="8" applyFont="1" applyFill="1" applyBorder="1"/>
    <xf numFmtId="174" fontId="13" fillId="0" borderId="0" xfId="22" applyNumberFormat="1" applyFont="1"/>
    <xf numFmtId="171" fontId="13" fillId="0" borderId="1" xfId="23" applyNumberFormat="1" applyFont="1" applyBorder="1"/>
    <xf numFmtId="171" fontId="13" fillId="0" borderId="1" xfId="23" applyNumberFormat="1" applyFont="1" applyFill="1" applyBorder="1"/>
    <xf numFmtId="0" fontId="17" fillId="3" borderId="6" xfId="22" applyFont="1" applyFill="1" applyBorder="1" applyAlignment="1">
      <alignment horizontal="center" wrapText="1"/>
    </xf>
    <xf numFmtId="0" fontId="17" fillId="3" borderId="5" xfId="22" applyFont="1" applyFill="1" applyBorder="1" applyAlignment="1">
      <alignment horizontal="center" wrapText="1"/>
    </xf>
    <xf numFmtId="0" fontId="14" fillId="3" borderId="5" xfId="22" applyFont="1" applyFill="1" applyBorder="1" applyAlignment="1">
      <alignment horizontal="center" wrapText="1"/>
    </xf>
    <xf numFmtId="167" fontId="15" fillId="0" borderId="0" xfId="9" applyNumberFormat="1" applyFont="1" applyAlignment="1">
      <alignment vertical="top" wrapText="1"/>
    </xf>
    <xf numFmtId="0" fontId="16" fillId="5" borderId="1" xfId="0" applyFont="1" applyFill="1" applyBorder="1" applyAlignment="1">
      <alignment wrapText="1"/>
    </xf>
    <xf numFmtId="0" fontId="16" fillId="6" borderId="1" xfId="0" applyFont="1" applyFill="1" applyBorder="1" applyAlignment="1">
      <alignment wrapText="1"/>
    </xf>
    <xf numFmtId="0" fontId="20" fillId="0" borderId="0" xfId="0" applyFont="1" applyAlignment="1">
      <alignment horizontal="center"/>
    </xf>
    <xf numFmtId="0" fontId="16" fillId="3" borderId="0" xfId="0" applyFont="1" applyFill="1" applyAlignment="1">
      <alignment horizontal="left"/>
    </xf>
    <xf numFmtId="175" fontId="16" fillId="3" borderId="0" xfId="0" applyNumberFormat="1" applyFont="1" applyFill="1" applyAlignment="1">
      <alignment horizontal="left"/>
    </xf>
    <xf numFmtId="0" fontId="20" fillId="3" borderId="0" xfId="0" applyFont="1" applyFill="1"/>
    <xf numFmtId="0" fontId="26" fillId="3" borderId="0" xfId="0" applyFont="1" applyFill="1"/>
    <xf numFmtId="1" fontId="20" fillId="3" borderId="0" xfId="0" applyNumberFormat="1" applyFont="1" applyFill="1"/>
    <xf numFmtId="0" fontId="25" fillId="0" borderId="0" xfId="0" applyFont="1"/>
    <xf numFmtId="1" fontId="15" fillId="0" borderId="0" xfId="0" applyNumberFormat="1" applyFont="1"/>
    <xf numFmtId="175" fontId="15" fillId="0" borderId="0" xfId="0" applyNumberFormat="1" applyFont="1"/>
    <xf numFmtId="164" fontId="20" fillId="0" borderId="0" xfId="1" applyNumberFormat="1" applyFont="1"/>
    <xf numFmtId="164" fontId="26" fillId="0" borderId="0" xfId="1" applyNumberFormat="1" applyFont="1"/>
    <xf numFmtId="0" fontId="18" fillId="0" borderId="0" xfId="0" applyFont="1" applyAlignment="1">
      <alignment horizontal="center" wrapText="1"/>
    </xf>
    <xf numFmtId="0" fontId="29" fillId="0" borderId="0" xfId="0" applyFont="1"/>
    <xf numFmtId="2" fontId="28" fillId="0" borderId="0" xfId="0" applyNumberFormat="1" applyFont="1" applyAlignment="1">
      <alignment wrapText="1"/>
    </xf>
    <xf numFmtId="166" fontId="15" fillId="7" borderId="1" xfId="8" applyNumberFormat="1" applyFont="1" applyFill="1" applyBorder="1"/>
    <xf numFmtId="0" fontId="15" fillId="7" borderId="1" xfId="0" applyFont="1" applyFill="1" applyBorder="1"/>
    <xf numFmtId="2" fontId="15" fillId="7" borderId="1" xfId="0" applyNumberFormat="1" applyFont="1" applyFill="1" applyBorder="1"/>
    <xf numFmtId="164" fontId="15" fillId="7" borderId="1" xfId="1" applyNumberFormat="1" applyFont="1" applyFill="1" applyBorder="1"/>
    <xf numFmtId="44" fontId="15" fillId="7" borderId="1" xfId="8" applyFont="1" applyFill="1" applyBorder="1"/>
    <xf numFmtId="166" fontId="12" fillId="0" borderId="1" xfId="23" applyNumberFormat="1" applyFont="1" applyBorder="1"/>
    <xf numFmtId="0" fontId="13" fillId="0" borderId="16" xfId="22" applyFont="1" applyBorder="1"/>
    <xf numFmtId="166" fontId="13" fillId="0" borderId="16" xfId="8" applyNumberFormat="1" applyFont="1" applyBorder="1"/>
    <xf numFmtId="166" fontId="12" fillId="0" borderId="11" xfId="8" applyNumberFormat="1" applyFont="1" applyBorder="1"/>
    <xf numFmtId="166" fontId="12" fillId="0" borderId="11" xfId="8" applyNumberFormat="1" applyFont="1" applyFill="1" applyBorder="1"/>
    <xf numFmtId="0" fontId="17" fillId="3" borderId="7" xfId="22" applyFont="1" applyFill="1" applyBorder="1" applyAlignment="1">
      <alignment horizontal="center" wrapText="1"/>
    </xf>
    <xf numFmtId="0" fontId="15" fillId="0" borderId="0" xfId="0" applyFont="1" applyAlignment="1">
      <alignment horizontal="left"/>
    </xf>
    <xf numFmtId="0" fontId="15" fillId="0" borderId="0" xfId="0" applyFont="1" applyAlignment="1">
      <alignment vertical="top"/>
    </xf>
    <xf numFmtId="49" fontId="15" fillId="0" borderId="1" xfId="0" applyNumberFormat="1" applyFont="1" applyBorder="1"/>
    <xf numFmtId="0" fontId="15" fillId="0" borderId="1" xfId="0" applyFont="1" applyBorder="1" applyAlignment="1">
      <alignment horizontal="center"/>
    </xf>
    <xf numFmtId="44" fontId="15" fillId="0" borderId="1" xfId="0" applyNumberFormat="1" applyFont="1" applyBorder="1" applyAlignment="1">
      <alignment horizontal="center"/>
    </xf>
    <xf numFmtId="44" fontId="15" fillId="0" borderId="15" xfId="0" applyNumberFormat="1" applyFont="1" applyBorder="1" applyAlignment="1">
      <alignment horizontal="center"/>
    </xf>
    <xf numFmtId="0" fontId="15" fillId="9" borderId="0" xfId="0" applyFont="1" applyFill="1"/>
    <xf numFmtId="0" fontId="13" fillId="0" borderId="20" xfId="22" applyFont="1" applyBorder="1"/>
    <xf numFmtId="0" fontId="13" fillId="0" borderId="15" xfId="22" applyFont="1" applyBorder="1"/>
    <xf numFmtId="166" fontId="13" fillId="0" borderId="15" xfId="8" applyNumberFormat="1" applyFont="1" applyFill="1" applyBorder="1"/>
    <xf numFmtId="166" fontId="13" fillId="0" borderId="15" xfId="8" applyNumberFormat="1" applyFont="1" applyBorder="1"/>
    <xf numFmtId="172" fontId="13" fillId="0" borderId="21" xfId="21" applyNumberFormat="1" applyFont="1" applyBorder="1"/>
    <xf numFmtId="0" fontId="13" fillId="4" borderId="22" xfId="22" applyFont="1" applyFill="1" applyBorder="1"/>
    <xf numFmtId="0" fontId="13" fillId="4" borderId="0" xfId="22" applyFont="1" applyFill="1"/>
    <xf numFmtId="166" fontId="13" fillId="4" borderId="0" xfId="23" applyNumberFormat="1" applyFont="1" applyFill="1" applyBorder="1"/>
    <xf numFmtId="166" fontId="13" fillId="4" borderId="0" xfId="8" applyNumberFormat="1" applyFont="1" applyFill="1" applyBorder="1"/>
    <xf numFmtId="172" fontId="13" fillId="4" borderId="23" xfId="21" applyNumberFormat="1" applyFont="1" applyFill="1" applyBorder="1"/>
    <xf numFmtId="0" fontId="13" fillId="0" borderId="22" xfId="22" applyFont="1" applyBorder="1"/>
    <xf numFmtId="172" fontId="13" fillId="0" borderId="23" xfId="21" applyNumberFormat="1" applyFont="1" applyBorder="1"/>
    <xf numFmtId="0" fontId="13" fillId="4" borderId="24" xfId="22" applyFont="1" applyFill="1" applyBorder="1"/>
    <xf numFmtId="0" fontId="13" fillId="4" borderId="13" xfId="22" applyFont="1" applyFill="1" applyBorder="1"/>
    <xf numFmtId="166" fontId="13" fillId="4" borderId="13" xfId="23" applyNumberFormat="1" applyFont="1" applyFill="1" applyBorder="1"/>
    <xf numFmtId="166" fontId="13" fillId="4" borderId="13" xfId="8" applyNumberFormat="1" applyFont="1" applyFill="1" applyBorder="1"/>
    <xf numFmtId="172" fontId="13" fillId="4" borderId="25" xfId="21" applyNumberFormat="1" applyFont="1" applyFill="1" applyBorder="1"/>
    <xf numFmtId="0" fontId="12" fillId="0" borderId="10" xfId="22" applyFont="1" applyBorder="1"/>
    <xf numFmtId="0" fontId="12" fillId="0" borderId="17" xfId="22" applyFont="1" applyBorder="1"/>
    <xf numFmtId="166" fontId="12" fillId="0" borderId="17" xfId="22" applyNumberFormat="1" applyFont="1" applyBorder="1"/>
    <xf numFmtId="166" fontId="12" fillId="0" borderId="17" xfId="8" applyNumberFormat="1" applyFont="1" applyBorder="1"/>
    <xf numFmtId="172" fontId="12" fillId="0" borderId="2" xfId="21" applyNumberFormat="1" applyFont="1" applyBorder="1"/>
    <xf numFmtId="166" fontId="19" fillId="0" borderId="15" xfId="8" applyNumberFormat="1" applyFont="1" applyFill="1" applyBorder="1"/>
    <xf numFmtId="166" fontId="30" fillId="0" borderId="15" xfId="8" applyNumberFormat="1" applyFont="1" applyFill="1" applyBorder="1"/>
    <xf numFmtId="166" fontId="19" fillId="4" borderId="0" xfId="8" applyNumberFormat="1" applyFont="1" applyFill="1" applyBorder="1"/>
    <xf numFmtId="166" fontId="19" fillId="0" borderId="0" xfId="8" applyNumberFormat="1" applyFont="1" applyFill="1" applyBorder="1"/>
    <xf numFmtId="166" fontId="19" fillId="4" borderId="13" xfId="8" applyNumberFormat="1" applyFont="1" applyFill="1" applyBorder="1"/>
    <xf numFmtId="166" fontId="30" fillId="4" borderId="13" xfId="8" applyNumberFormat="1" applyFont="1" applyFill="1" applyBorder="1"/>
    <xf numFmtId="0" fontId="13" fillId="0" borderId="10" xfId="22" applyFont="1" applyBorder="1"/>
    <xf numFmtId="166" fontId="13" fillId="0" borderId="17" xfId="22" applyNumberFormat="1" applyFont="1" applyBorder="1"/>
    <xf numFmtId="172" fontId="13" fillId="0" borderId="2" xfId="21" applyNumberFormat="1" applyFont="1" applyBorder="1"/>
    <xf numFmtId="43" fontId="15" fillId="0" borderId="15" xfId="0" applyNumberFormat="1" applyFont="1" applyBorder="1"/>
    <xf numFmtId="4" fontId="15" fillId="0" borderId="15" xfId="0" applyNumberFormat="1" applyFont="1" applyBorder="1"/>
    <xf numFmtId="2" fontId="15" fillId="0" borderId="15" xfId="0" applyNumberFormat="1" applyFont="1" applyBorder="1"/>
    <xf numFmtId="0" fontId="15" fillId="0" borderId="15" xfId="0" applyFont="1" applyBorder="1"/>
    <xf numFmtId="164" fontId="15" fillId="0" borderId="15" xfId="0" applyNumberFormat="1" applyFont="1" applyBorder="1"/>
    <xf numFmtId="166" fontId="15" fillId="0" borderId="15" xfId="8" applyNumberFormat="1" applyFont="1" applyBorder="1"/>
    <xf numFmtId="166" fontId="15" fillId="0" borderId="21" xfId="8" applyNumberFormat="1" applyFont="1" applyBorder="1"/>
    <xf numFmtId="43" fontId="15" fillId="4" borderId="0" xfId="0" applyNumberFormat="1" applyFont="1" applyFill="1"/>
    <xf numFmtId="4" fontId="15" fillId="4" borderId="0" xfId="0" applyNumberFormat="1" applyFont="1" applyFill="1"/>
    <xf numFmtId="2" fontId="15" fillId="4" borderId="0" xfId="0" applyNumberFormat="1" applyFont="1" applyFill="1"/>
    <xf numFmtId="0" fontId="15" fillId="4" borderId="0" xfId="0" applyFont="1" applyFill="1"/>
    <xf numFmtId="164" fontId="15" fillId="4" borderId="0" xfId="0" applyNumberFormat="1" applyFont="1" applyFill="1"/>
    <xf numFmtId="166" fontId="15" fillId="4" borderId="0" xfId="8" applyNumberFormat="1" applyFont="1" applyFill="1" applyBorder="1"/>
    <xf numFmtId="166" fontId="15" fillId="4" borderId="23" xfId="8" applyNumberFormat="1" applyFont="1" applyFill="1" applyBorder="1"/>
    <xf numFmtId="43" fontId="15" fillId="0" borderId="0" xfId="0" applyNumberFormat="1" applyFont="1"/>
    <xf numFmtId="4" fontId="15" fillId="0" borderId="0" xfId="0" applyNumberFormat="1" applyFont="1"/>
    <xf numFmtId="2" fontId="15" fillId="0" borderId="0" xfId="0" applyNumberFormat="1" applyFont="1"/>
    <xf numFmtId="164" fontId="15" fillId="0" borderId="0" xfId="0" applyNumberFormat="1" applyFont="1"/>
    <xf numFmtId="166" fontId="15" fillId="0" borderId="0" xfId="8" applyNumberFormat="1" applyFont="1" applyBorder="1"/>
    <xf numFmtId="166" fontId="15" fillId="0" borderId="23" xfId="8" applyNumberFormat="1" applyFont="1" applyBorder="1"/>
    <xf numFmtId="43" fontId="15" fillId="4" borderId="13" xfId="0" applyNumberFormat="1" applyFont="1" applyFill="1" applyBorder="1"/>
    <xf numFmtId="4" fontId="15" fillId="4" borderId="13" xfId="0" applyNumberFormat="1" applyFont="1" applyFill="1" applyBorder="1"/>
    <xf numFmtId="2" fontId="15" fillId="4" borderId="13" xfId="0" applyNumberFormat="1" applyFont="1" applyFill="1" applyBorder="1"/>
    <xf numFmtId="0" fontId="15" fillId="4" borderId="13" xfId="0" applyFont="1" applyFill="1" applyBorder="1"/>
    <xf numFmtId="164" fontId="15" fillId="4" borderId="13" xfId="0" applyNumberFormat="1" applyFont="1" applyFill="1" applyBorder="1"/>
    <xf numFmtId="166" fontId="15" fillId="4" borderId="13" xfId="8" applyNumberFormat="1" applyFont="1" applyFill="1" applyBorder="1"/>
    <xf numFmtId="166" fontId="15" fillId="4" borderId="25" xfId="8" applyNumberFormat="1" applyFont="1" applyFill="1" applyBorder="1"/>
    <xf numFmtId="164" fontId="20" fillId="0" borderId="17" xfId="0" applyNumberFormat="1" applyFont="1" applyBorder="1"/>
    <xf numFmtId="164" fontId="20" fillId="0" borderId="2" xfId="0" applyNumberFormat="1" applyFont="1" applyBorder="1"/>
    <xf numFmtId="43" fontId="15" fillId="0" borderId="15" xfId="1" applyFont="1" applyBorder="1"/>
    <xf numFmtId="43" fontId="15" fillId="4" borderId="0" xfId="1" applyFont="1" applyFill="1" applyBorder="1"/>
    <xf numFmtId="43" fontId="15" fillId="0" borderId="0" xfId="1" applyFont="1" applyBorder="1"/>
    <xf numFmtId="167" fontId="15" fillId="0" borderId="0" xfId="9" applyNumberFormat="1" applyFont="1" applyAlignment="1">
      <alignment horizontal="left"/>
    </xf>
    <xf numFmtId="166" fontId="15" fillId="0" borderId="14" xfId="10" applyNumberFormat="1" applyFont="1" applyBorder="1" applyAlignment="1">
      <alignment horizontal="right"/>
    </xf>
    <xf numFmtId="44" fontId="15" fillId="0" borderId="14" xfId="9" applyNumberFormat="1" applyFont="1" applyBorder="1" applyAlignment="1">
      <alignment horizontal="right"/>
    </xf>
    <xf numFmtId="164" fontId="15" fillId="2" borderId="14" xfId="24" applyNumberFormat="1" applyFont="1" applyFill="1" applyBorder="1" applyAlignment="1">
      <alignment horizontal="right"/>
    </xf>
    <xf numFmtId="169" fontId="15" fillId="0" borderId="14" xfId="9" applyNumberFormat="1" applyFont="1" applyBorder="1" applyAlignment="1">
      <alignment horizontal="right"/>
    </xf>
    <xf numFmtId="168" fontId="20" fillId="0" borderId="15" xfId="9" applyNumberFormat="1" applyFont="1" applyBorder="1" applyAlignment="1">
      <alignment horizontal="right"/>
    </xf>
    <xf numFmtId="169" fontId="20" fillId="0" borderId="15" xfId="9" applyNumberFormat="1" applyFont="1" applyBorder="1" applyAlignment="1">
      <alignment horizontal="right"/>
    </xf>
    <xf numFmtId="166" fontId="20" fillId="0" borderId="15" xfId="10" applyNumberFormat="1" applyFont="1" applyBorder="1" applyAlignment="1">
      <alignment horizontal="right"/>
    </xf>
    <xf numFmtId="166" fontId="20" fillId="0" borderId="15" xfId="8" applyNumberFormat="1" applyFont="1" applyBorder="1" applyAlignment="1">
      <alignment horizontal="right"/>
    </xf>
    <xf numFmtId="0" fontId="20" fillId="10" borderId="14" xfId="0" applyFont="1" applyFill="1" applyBorder="1" applyAlignment="1">
      <alignment horizontal="center"/>
    </xf>
    <xf numFmtId="4" fontId="15" fillId="10" borderId="12" xfId="0" applyNumberFormat="1" applyFont="1" applyFill="1" applyBorder="1"/>
    <xf numFmtId="164" fontId="20" fillId="10" borderId="16" xfId="0" applyNumberFormat="1" applyFont="1" applyFill="1" applyBorder="1"/>
    <xf numFmtId="0" fontId="31" fillId="9" borderId="0" xfId="0" applyFont="1" applyFill="1"/>
    <xf numFmtId="166" fontId="15" fillId="9" borderId="0" xfId="8" applyNumberFormat="1" applyFont="1" applyFill="1" applyAlignment="1"/>
    <xf numFmtId="166" fontId="15" fillId="9" borderId="0" xfId="8" applyNumberFormat="1" applyFont="1" applyFill="1"/>
    <xf numFmtId="0" fontId="33" fillId="9" borderId="0" xfId="0" applyFont="1" applyFill="1"/>
    <xf numFmtId="166" fontId="33" fillId="9" borderId="0" xfId="8" applyNumberFormat="1" applyFont="1" applyFill="1" applyBorder="1"/>
    <xf numFmtId="0" fontId="35" fillId="9" borderId="0" xfId="0" applyFont="1" applyFill="1" applyAlignment="1">
      <alignment wrapText="1"/>
    </xf>
    <xf numFmtId="0" fontId="36" fillId="11" borderId="0" xfId="0" applyFont="1" applyFill="1" applyAlignment="1">
      <alignment horizontal="center" vertical="center" wrapText="1"/>
    </xf>
    <xf numFmtId="166" fontId="37" fillId="9" borderId="0" xfId="8" applyNumberFormat="1" applyFont="1" applyFill="1" applyBorder="1" applyAlignment="1">
      <alignment horizontal="center" wrapText="1"/>
    </xf>
    <xf numFmtId="166" fontId="37" fillId="11" borderId="22" xfId="8" quotePrefix="1" applyNumberFormat="1" applyFont="1" applyFill="1" applyBorder="1" applyAlignment="1">
      <alignment horizontal="center" wrapText="1"/>
    </xf>
    <xf numFmtId="166" fontId="37" fillId="11" borderId="0" xfId="8" quotePrefix="1" applyNumberFormat="1" applyFont="1" applyFill="1" applyBorder="1" applyAlignment="1">
      <alignment horizontal="center" wrapText="1"/>
    </xf>
    <xf numFmtId="166" fontId="37" fillId="11" borderId="23" xfId="8" quotePrefix="1" applyNumberFormat="1" applyFont="1" applyFill="1" applyBorder="1" applyAlignment="1">
      <alignment horizontal="center" wrapText="1"/>
    </xf>
    <xf numFmtId="166" fontId="37" fillId="11" borderId="22" xfId="8" applyNumberFormat="1" applyFont="1" applyFill="1" applyBorder="1" applyAlignment="1">
      <alignment horizontal="center" wrapText="1"/>
    </xf>
    <xf numFmtId="0" fontId="15" fillId="9" borderId="0" xfId="0" applyFont="1" applyFill="1" applyAlignment="1">
      <alignment horizontal="center" wrapText="1"/>
    </xf>
    <xf numFmtId="0" fontId="38" fillId="0" borderId="17" xfId="0" applyFont="1" applyBorder="1"/>
    <xf numFmtId="6" fontId="38" fillId="9" borderId="0" xfId="0" applyNumberFormat="1" applyFont="1" applyFill="1"/>
    <xf numFmtId="166" fontId="38" fillId="0" borderId="10" xfId="8" applyNumberFormat="1" applyFont="1" applyBorder="1" applyAlignment="1">
      <alignment horizontal="center"/>
    </xf>
    <xf numFmtId="176" fontId="38" fillId="0" borderId="17" xfId="21" applyNumberFormat="1" applyFont="1" applyBorder="1" applyAlignment="1">
      <alignment horizontal="center"/>
    </xf>
    <xf numFmtId="166" fontId="38" fillId="0" borderId="10" xfId="8" applyNumberFormat="1" applyFont="1" applyBorder="1"/>
    <xf numFmtId="166" fontId="15" fillId="9" borderId="0" xfId="0" applyNumberFormat="1" applyFont="1" applyFill="1"/>
    <xf numFmtId="0" fontId="38" fillId="12" borderId="17" xfId="0" applyFont="1" applyFill="1" applyBorder="1"/>
    <xf numFmtId="166" fontId="38" fillId="12" borderId="10" xfId="8" applyNumberFormat="1" applyFont="1" applyFill="1" applyBorder="1" applyAlignment="1">
      <alignment horizontal="center"/>
    </xf>
    <xf numFmtId="176" fontId="38" fillId="12" borderId="17" xfId="21" applyNumberFormat="1" applyFont="1" applyFill="1" applyBorder="1" applyAlignment="1">
      <alignment horizontal="center"/>
    </xf>
    <xf numFmtId="166" fontId="38" fillId="12" borderId="10" xfId="8" applyNumberFormat="1" applyFont="1" applyFill="1" applyBorder="1"/>
    <xf numFmtId="166" fontId="39" fillId="8" borderId="0" xfId="8" applyNumberFormat="1" applyFont="1" applyFill="1" applyBorder="1" applyAlignment="1">
      <alignment horizontal="center" wrapText="1"/>
    </xf>
    <xf numFmtId="166" fontId="15" fillId="9" borderId="0" xfId="8" applyNumberFormat="1" applyFont="1" applyFill="1" applyBorder="1"/>
    <xf numFmtId="164" fontId="38" fillId="0" borderId="2" xfId="1" applyNumberFormat="1" applyFont="1" applyBorder="1" applyAlignment="1">
      <alignment horizontal="center" wrapText="1"/>
    </xf>
    <xf numFmtId="0" fontId="13" fillId="0" borderId="0" xfId="22" applyFont="1" applyAlignment="1">
      <alignment horizontal="right"/>
    </xf>
    <xf numFmtId="0" fontId="13" fillId="7" borderId="1" xfId="22" applyFont="1" applyFill="1" applyBorder="1"/>
    <xf numFmtId="176" fontId="38" fillId="0" borderId="17" xfId="21" applyNumberFormat="1" applyFont="1" applyBorder="1" applyAlignment="1">
      <alignment horizontal="center" wrapText="1"/>
    </xf>
    <xf numFmtId="0" fontId="16" fillId="3" borderId="10" xfId="0" applyFont="1" applyFill="1" applyBorder="1" applyAlignment="1">
      <alignment horizontal="center" wrapText="1"/>
    </xf>
    <xf numFmtId="0" fontId="16" fillId="10" borderId="12" xfId="0" applyFont="1" applyFill="1" applyBorder="1" applyAlignment="1">
      <alignment horizontal="center" wrapText="1"/>
    </xf>
    <xf numFmtId="0" fontId="16" fillId="3" borderId="2" xfId="0" applyFont="1" applyFill="1" applyBorder="1" applyAlignment="1">
      <alignment horizontal="center" wrapText="1"/>
    </xf>
    <xf numFmtId="164" fontId="38" fillId="0" borderId="2" xfId="1" applyNumberFormat="1" applyFont="1" applyBorder="1" applyAlignment="1">
      <alignment horizontal="center" vertical="center" wrapText="1"/>
    </xf>
    <xf numFmtId="43" fontId="38" fillId="0" borderId="17" xfId="1" applyFont="1" applyBorder="1" applyAlignment="1">
      <alignment horizontal="center" wrapText="1"/>
    </xf>
    <xf numFmtId="176" fontId="38" fillId="12" borderId="17" xfId="21" applyNumberFormat="1" applyFont="1" applyFill="1" applyBorder="1" applyAlignment="1">
      <alignment horizontal="center" wrapText="1"/>
    </xf>
    <xf numFmtId="164" fontId="38" fillId="12" borderId="17" xfId="1" applyNumberFormat="1" applyFont="1" applyFill="1" applyBorder="1" applyAlignment="1">
      <alignment horizontal="center" wrapText="1"/>
    </xf>
    <xf numFmtId="164" fontId="38" fillId="0" borderId="17" xfId="1" applyNumberFormat="1" applyFont="1" applyBorder="1" applyAlignment="1">
      <alignment horizontal="center" wrapText="1"/>
    </xf>
    <xf numFmtId="164" fontId="38" fillId="12" borderId="2" xfId="1" applyNumberFormat="1" applyFont="1" applyFill="1" applyBorder="1" applyAlignment="1">
      <alignment horizontal="center" wrapText="1"/>
    </xf>
    <xf numFmtId="164" fontId="38" fillId="12" borderId="2" xfId="1" applyNumberFormat="1" applyFont="1" applyFill="1" applyBorder="1" applyAlignment="1">
      <alignment horizontal="center" vertical="center" wrapText="1"/>
    </xf>
    <xf numFmtId="166" fontId="15" fillId="0" borderId="0" xfId="8" applyNumberFormat="1" applyFont="1" applyFill="1" applyBorder="1"/>
    <xf numFmtId="0" fontId="24" fillId="0" borderId="0" xfId="0" applyFont="1" applyAlignment="1">
      <alignment horizontal="center"/>
    </xf>
    <xf numFmtId="0" fontId="15" fillId="13" borderId="1" xfId="0" applyFont="1" applyFill="1" applyBorder="1"/>
    <xf numFmtId="166" fontId="15" fillId="13" borderId="1" xfId="8" applyNumberFormat="1" applyFont="1" applyFill="1" applyBorder="1"/>
    <xf numFmtId="10" fontId="15" fillId="13" borderId="1" xfId="21" applyNumberFormat="1" applyFont="1" applyFill="1" applyBorder="1"/>
    <xf numFmtId="0" fontId="15" fillId="14" borderId="1" xfId="0" applyFont="1" applyFill="1" applyBorder="1"/>
    <xf numFmtId="166" fontId="15" fillId="14" borderId="1" xfId="8" applyNumberFormat="1" applyFont="1" applyFill="1" applyBorder="1"/>
    <xf numFmtId="10" fontId="15" fillId="14" borderId="1" xfId="21" applyNumberFormat="1" applyFont="1" applyFill="1" applyBorder="1"/>
    <xf numFmtId="0" fontId="15" fillId="13" borderId="1" xfId="0" applyFont="1" applyFill="1" applyBorder="1" applyAlignment="1">
      <alignment horizontal="center"/>
    </xf>
    <xf numFmtId="0" fontId="15" fillId="14" borderId="1" xfId="0" applyFont="1" applyFill="1" applyBorder="1" applyAlignment="1">
      <alignment horizontal="center"/>
    </xf>
    <xf numFmtId="0" fontId="35" fillId="0" borderId="0" xfId="0" applyFont="1"/>
    <xf numFmtId="0" fontId="32" fillId="0" borderId="0" xfId="0" applyFont="1"/>
    <xf numFmtId="0" fontId="35" fillId="0" borderId="0" xfId="22" applyFont="1"/>
    <xf numFmtId="0" fontId="35" fillId="0" borderId="0" xfId="25" applyFont="1"/>
    <xf numFmtId="0" fontId="35" fillId="0" borderId="0" xfId="0" applyFont="1" applyAlignment="1">
      <alignment horizontal="left" vertical="top"/>
    </xf>
    <xf numFmtId="0" fontId="32" fillId="0" borderId="0" xfId="0" applyFont="1" applyAlignment="1">
      <alignment horizontal="left"/>
    </xf>
    <xf numFmtId="167" fontId="35" fillId="0" borderId="0" xfId="9" applyNumberFormat="1" applyFont="1"/>
    <xf numFmtId="0" fontId="32" fillId="0" borderId="0" xfId="9" applyFont="1"/>
    <xf numFmtId="168" fontId="32" fillId="0" borderId="0" xfId="9" applyNumberFormat="1" applyFont="1" applyAlignment="1">
      <alignment horizontal="right"/>
    </xf>
    <xf numFmtId="169" fontId="32" fillId="0" borderId="0" xfId="9" applyNumberFormat="1" applyFont="1" applyAlignment="1">
      <alignment horizontal="right"/>
    </xf>
    <xf numFmtId="164" fontId="32" fillId="0" borderId="0" xfId="10" applyNumberFormat="1" applyFont="1" applyAlignment="1">
      <alignment horizontal="right"/>
    </xf>
    <xf numFmtId="0" fontId="41" fillId="0" borderId="0" xfId="0" applyFont="1"/>
    <xf numFmtId="0" fontId="42" fillId="0" borderId="0" xfId="22" applyFont="1"/>
    <xf numFmtId="0" fontId="41" fillId="0" borderId="0" xfId="22" applyFont="1"/>
    <xf numFmtId="166" fontId="20" fillId="0" borderId="0" xfId="0" applyNumberFormat="1" applyFont="1"/>
    <xf numFmtId="9" fontId="20" fillId="0" borderId="0" xfId="21" applyFont="1"/>
    <xf numFmtId="0" fontId="20" fillId="0" borderId="0" xfId="0" applyFont="1" applyAlignment="1">
      <alignment horizontal="right"/>
    </xf>
    <xf numFmtId="0" fontId="45" fillId="0" borderId="0" xfId="22" applyFont="1"/>
    <xf numFmtId="0" fontId="35" fillId="3" borderId="0" xfId="0" applyFont="1" applyFill="1" applyAlignment="1">
      <alignment wrapText="1"/>
    </xf>
    <xf numFmtId="166" fontId="37" fillId="9" borderId="0" xfId="8" applyNumberFormat="1" applyFont="1" applyFill="1" applyAlignment="1">
      <alignment horizontal="center" wrapText="1"/>
    </xf>
    <xf numFmtId="166" fontId="13" fillId="0" borderId="0" xfId="8" applyNumberFormat="1" applyFont="1"/>
    <xf numFmtId="0" fontId="12" fillId="4" borderId="22" xfId="22" applyFont="1" applyFill="1" applyBorder="1"/>
    <xf numFmtId="166" fontId="13" fillId="4" borderId="23" xfId="8" applyNumberFormat="1" applyFont="1" applyFill="1" applyBorder="1"/>
    <xf numFmtId="0" fontId="12" fillId="4" borderId="0" xfId="22" applyFont="1" applyFill="1"/>
    <xf numFmtId="166" fontId="12" fillId="4" borderId="0" xfId="8" applyNumberFormat="1" applyFont="1" applyFill="1" applyBorder="1"/>
    <xf numFmtId="166" fontId="12" fillId="4" borderId="23" xfId="8" applyNumberFormat="1" applyFont="1" applyFill="1" applyBorder="1"/>
    <xf numFmtId="166" fontId="12" fillId="12" borderId="13" xfId="8" applyNumberFormat="1" applyFont="1" applyFill="1" applyBorder="1"/>
    <xf numFmtId="0" fontId="16" fillId="3" borderId="14" xfId="0" applyFont="1" applyFill="1" applyBorder="1"/>
    <xf numFmtId="0" fontId="39" fillId="16" borderId="17" xfId="0" applyFont="1" applyFill="1" applyBorder="1" applyAlignment="1">
      <alignment horizontal="center" wrapText="1"/>
    </xf>
    <xf numFmtId="166" fontId="39" fillId="16" borderId="10" xfId="8" applyNumberFormat="1" applyFont="1" applyFill="1" applyBorder="1" applyAlignment="1">
      <alignment horizontal="center" wrapText="1"/>
    </xf>
    <xf numFmtId="176" fontId="39" fillId="16" borderId="17" xfId="21" applyNumberFormat="1" applyFont="1" applyFill="1" applyBorder="1" applyAlignment="1">
      <alignment horizontal="center" wrapText="1"/>
    </xf>
    <xf numFmtId="164" fontId="39" fillId="16" borderId="17" xfId="1" applyNumberFormat="1" applyFont="1" applyFill="1" applyBorder="1" applyAlignment="1">
      <alignment horizontal="center" wrapText="1"/>
    </xf>
    <xf numFmtId="164" fontId="39" fillId="16" borderId="2" xfId="1" applyNumberFormat="1" applyFont="1" applyFill="1" applyBorder="1" applyAlignment="1">
      <alignment horizontal="center" wrapText="1"/>
    </xf>
    <xf numFmtId="0" fontId="13" fillId="0" borderId="12" xfId="22" applyFont="1" applyBorder="1"/>
    <xf numFmtId="0" fontId="15" fillId="17" borderId="1" xfId="0" applyFont="1" applyFill="1" applyBorder="1"/>
    <xf numFmtId="166" fontId="15" fillId="17" borderId="1" xfId="8" applyNumberFormat="1" applyFont="1" applyFill="1" applyBorder="1"/>
    <xf numFmtId="0" fontId="15" fillId="17" borderId="1" xfId="0" applyFont="1" applyFill="1" applyBorder="1" applyAlignment="1">
      <alignment horizontal="center"/>
    </xf>
    <xf numFmtId="0" fontId="15" fillId="10" borderId="1" xfId="0" applyFont="1" applyFill="1" applyBorder="1"/>
    <xf numFmtId="166" fontId="15" fillId="10" borderId="1" xfId="8" applyNumberFormat="1" applyFont="1" applyFill="1" applyBorder="1"/>
    <xf numFmtId="10" fontId="15" fillId="10" borderId="1" xfId="21" applyNumberFormat="1" applyFont="1" applyFill="1" applyBorder="1"/>
    <xf numFmtId="0" fontId="15" fillId="10" borderId="1" xfId="0" applyFont="1" applyFill="1" applyBorder="1" applyAlignment="1">
      <alignment horizontal="center"/>
    </xf>
    <xf numFmtId="0" fontId="14" fillId="3" borderId="0" xfId="22" applyFont="1" applyFill="1" applyAlignment="1">
      <alignment horizontal="center"/>
    </xf>
    <xf numFmtId="166" fontId="15" fillId="4" borderId="0" xfId="8" applyNumberFormat="1" applyFont="1" applyFill="1"/>
    <xf numFmtId="0" fontId="12" fillId="9" borderId="0" xfId="22" applyFont="1" applyFill="1"/>
    <xf numFmtId="166" fontId="12" fillId="9" borderId="0" xfId="8" applyNumberFormat="1" applyFont="1" applyFill="1"/>
    <xf numFmtId="0" fontId="12" fillId="9" borderId="22" xfId="22" applyFont="1" applyFill="1" applyBorder="1"/>
    <xf numFmtId="166" fontId="12" fillId="9" borderId="0" xfId="8" applyNumberFormat="1" applyFont="1" applyFill="1" applyBorder="1"/>
    <xf numFmtId="166" fontId="12" fillId="4" borderId="0" xfId="8" applyNumberFormat="1" applyFont="1" applyFill="1"/>
    <xf numFmtId="0" fontId="13" fillId="9" borderId="0" xfId="22" applyFont="1" applyFill="1"/>
    <xf numFmtId="0" fontId="13" fillId="9" borderId="22" xfId="22" applyFont="1" applyFill="1" applyBorder="1"/>
    <xf numFmtId="166" fontId="13" fillId="9" borderId="0" xfId="8" applyNumberFormat="1" applyFont="1" applyFill="1"/>
    <xf numFmtId="166" fontId="14" fillId="3" borderId="14" xfId="8" applyNumberFormat="1" applyFont="1" applyFill="1" applyBorder="1"/>
    <xf numFmtId="166" fontId="12" fillId="9" borderId="23" xfId="8" applyNumberFormat="1" applyFont="1" applyFill="1" applyBorder="1"/>
    <xf numFmtId="0" fontId="12" fillId="9" borderId="15" xfId="22" applyFont="1" applyFill="1" applyBorder="1"/>
    <xf numFmtId="166" fontId="12" fillId="9" borderId="15" xfId="8" applyNumberFormat="1" applyFont="1" applyFill="1" applyBorder="1"/>
    <xf numFmtId="166" fontId="12" fillId="9" borderId="21" xfId="8" applyNumberFormat="1" applyFont="1" applyFill="1" applyBorder="1"/>
    <xf numFmtId="166" fontId="13" fillId="9" borderId="0" xfId="8" applyNumberFormat="1" applyFont="1" applyFill="1" applyBorder="1"/>
    <xf numFmtId="166" fontId="13" fillId="9" borderId="23" xfId="8" applyNumberFormat="1" applyFont="1" applyFill="1" applyBorder="1"/>
    <xf numFmtId="0" fontId="20" fillId="0" borderId="15" xfId="0" applyFont="1" applyBorder="1"/>
    <xf numFmtId="0" fontId="12" fillId="9" borderId="13" xfId="22" applyFont="1" applyFill="1" applyBorder="1"/>
    <xf numFmtId="0" fontId="15" fillId="0" borderId="13" xfId="0" applyFont="1" applyBorder="1"/>
    <xf numFmtId="166" fontId="12" fillId="9" borderId="13" xfId="8" applyNumberFormat="1" applyFont="1" applyFill="1" applyBorder="1"/>
    <xf numFmtId="166" fontId="12" fillId="9" borderId="25" xfId="8" applyNumberFormat="1" applyFont="1" applyFill="1" applyBorder="1"/>
    <xf numFmtId="0" fontId="32" fillId="0" borderId="0" xfId="0" applyFont="1" applyAlignment="1">
      <alignment vertical="top" wrapText="1"/>
    </xf>
    <xf numFmtId="0" fontId="47" fillId="0" borderId="0" xfId="0" applyFont="1"/>
    <xf numFmtId="0" fontId="23" fillId="0" borderId="0" xfId="0" applyFont="1"/>
    <xf numFmtId="9" fontId="14" fillId="3" borderId="0" xfId="22" applyNumberFormat="1" applyFont="1" applyFill="1" applyAlignment="1">
      <alignment horizontal="center"/>
    </xf>
    <xf numFmtId="0" fontId="49" fillId="0" borderId="0" xfId="26" applyFont="1"/>
    <xf numFmtId="0" fontId="50" fillId="5" borderId="0" xfId="0" applyFont="1" applyFill="1" applyAlignment="1">
      <alignment vertical="center"/>
    </xf>
    <xf numFmtId="0" fontId="32" fillId="0" borderId="13" xfId="0" applyFont="1" applyBorder="1" applyAlignment="1">
      <alignment horizontal="center" vertical="center"/>
    </xf>
    <xf numFmtId="0" fontId="0" fillId="0" borderId="13" xfId="0" applyBorder="1"/>
    <xf numFmtId="0" fontId="32" fillId="0" borderId="24" xfId="0" applyFont="1" applyBorder="1" applyAlignment="1">
      <alignment horizontal="left" vertical="center"/>
    </xf>
    <xf numFmtId="0" fontId="15" fillId="0" borderId="22" xfId="0" applyFont="1" applyBorder="1"/>
    <xf numFmtId="0" fontId="23" fillId="0" borderId="0" xfId="0" applyFont="1" applyAlignment="1">
      <alignment horizontal="right"/>
    </xf>
    <xf numFmtId="0" fontId="17" fillId="3" borderId="6" xfId="22" applyFont="1" applyFill="1" applyBorder="1" applyAlignment="1">
      <alignment wrapText="1"/>
    </xf>
    <xf numFmtId="0" fontId="17" fillId="3" borderId="26" xfId="22" applyFont="1" applyFill="1" applyBorder="1" applyAlignment="1">
      <alignment wrapText="1"/>
    </xf>
    <xf numFmtId="0" fontId="17" fillId="3" borderId="27" xfId="22" applyFont="1" applyFill="1" applyBorder="1" applyAlignment="1">
      <alignment horizontal="center" wrapText="1"/>
    </xf>
    <xf numFmtId="0" fontId="17" fillId="3" borderId="26" xfId="22" applyFont="1" applyFill="1" applyBorder="1" applyAlignment="1">
      <alignment horizontal="center" wrapText="1"/>
    </xf>
    <xf numFmtId="0" fontId="17" fillId="3" borderId="28" xfId="22" applyFont="1" applyFill="1" applyBorder="1" applyAlignment="1">
      <alignment horizontal="center" wrapText="1"/>
    </xf>
    <xf numFmtId="0" fontId="17" fillId="3" borderId="13" xfId="22" applyFont="1" applyFill="1" applyBorder="1" applyAlignment="1">
      <alignment horizontal="center" wrapText="1"/>
    </xf>
    <xf numFmtId="0" fontId="0" fillId="12" borderId="14" xfId="0" applyFill="1" applyBorder="1"/>
    <xf numFmtId="0" fontId="0" fillId="12" borderId="12" xfId="0" applyFill="1" applyBorder="1"/>
    <xf numFmtId="0" fontId="0" fillId="12" borderId="16" xfId="0" applyFill="1" applyBorder="1"/>
    <xf numFmtId="0" fontId="13" fillId="0" borderId="0" xfId="0" applyFont="1"/>
    <xf numFmtId="0" fontId="12" fillId="0" borderId="0" xfId="0" applyFont="1" applyAlignment="1">
      <alignment horizontal="right"/>
    </xf>
    <xf numFmtId="166" fontId="12" fillId="0" borderId="0" xfId="0" applyNumberFormat="1" applyFont="1"/>
    <xf numFmtId="0" fontId="12" fillId="0" borderId="17" xfId="22" applyFont="1" applyBorder="1" applyAlignment="1">
      <alignment horizontal="center"/>
    </xf>
    <xf numFmtId="166" fontId="12" fillId="0" borderId="17" xfId="8" applyNumberFormat="1" applyFont="1" applyFill="1" applyBorder="1"/>
    <xf numFmtId="176" fontId="12" fillId="0" borderId="2" xfId="21" applyNumberFormat="1" applyFont="1" applyFill="1" applyBorder="1"/>
    <xf numFmtId="173" fontId="15" fillId="7" borderId="1" xfId="3" applyNumberFormat="1" applyFont="1" applyFill="1" applyBorder="1"/>
    <xf numFmtId="14" fontId="41" fillId="0" borderId="0" xfId="22" applyNumberFormat="1" applyFont="1"/>
    <xf numFmtId="14" fontId="41" fillId="0" borderId="0" xfId="22" applyNumberFormat="1" applyFont="1" applyAlignment="1">
      <alignment horizontal="right"/>
    </xf>
    <xf numFmtId="0" fontId="51" fillId="0" borderId="0" xfId="0" applyFont="1"/>
    <xf numFmtId="166" fontId="0" fillId="0" borderId="0" xfId="0" applyNumberFormat="1"/>
    <xf numFmtId="177" fontId="15" fillId="0" borderId="15" xfId="0" applyNumberFormat="1" applyFont="1" applyBorder="1"/>
    <xf numFmtId="1" fontId="25" fillId="0" borderId="0" xfId="0" applyNumberFormat="1" applyFont="1"/>
    <xf numFmtId="0" fontId="17" fillId="3" borderId="6" xfId="25" applyFont="1" applyFill="1" applyBorder="1" applyAlignment="1">
      <alignment horizontal="center" wrapText="1"/>
    </xf>
    <xf numFmtId="0" fontId="20" fillId="0" borderId="1" xfId="0" applyFont="1" applyBorder="1"/>
    <xf numFmtId="44" fontId="0" fillId="0" borderId="0" xfId="0" applyNumberFormat="1"/>
    <xf numFmtId="166" fontId="15" fillId="0" borderId="0" xfId="0" applyNumberFormat="1" applyFont="1"/>
    <xf numFmtId="176" fontId="30" fillId="4" borderId="23" xfId="21" applyNumberFormat="1" applyFont="1" applyFill="1" applyBorder="1"/>
    <xf numFmtId="176" fontId="30" fillId="0" borderId="23" xfId="21" applyNumberFormat="1" applyFont="1" applyFill="1" applyBorder="1"/>
    <xf numFmtId="176" fontId="30" fillId="4" borderId="25" xfId="21" applyNumberFormat="1" applyFont="1" applyFill="1" applyBorder="1"/>
    <xf numFmtId="49" fontId="10" fillId="0" borderId="0" xfId="0" applyNumberFormat="1" applyFont="1"/>
    <xf numFmtId="0" fontId="0" fillId="0" borderId="0" xfId="0" applyAlignment="1">
      <alignment horizontal="right"/>
    </xf>
    <xf numFmtId="0" fontId="22" fillId="0" borderId="0" xfId="0" applyFont="1"/>
    <xf numFmtId="164" fontId="22" fillId="0" borderId="0" xfId="1" applyNumberFormat="1" applyFont="1"/>
    <xf numFmtId="166" fontId="22" fillId="0" borderId="0" xfId="0" applyNumberFormat="1" applyFont="1"/>
    <xf numFmtId="44" fontId="22" fillId="0" borderId="0" xfId="8" applyFont="1"/>
    <xf numFmtId="166" fontId="13" fillId="4" borderId="0" xfId="8" applyNumberFormat="1" applyFont="1" applyFill="1"/>
    <xf numFmtId="166" fontId="37" fillId="11" borderId="0" xfId="8" quotePrefix="1" applyNumberFormat="1" applyFont="1" applyFill="1" applyAlignment="1">
      <alignment horizontal="center" wrapText="1"/>
    </xf>
    <xf numFmtId="0" fontId="52" fillId="0" borderId="0" xfId="0" applyFont="1"/>
    <xf numFmtId="0" fontId="53" fillId="0" borderId="0" xfId="22" applyFont="1"/>
    <xf numFmtId="166" fontId="13" fillId="4" borderId="23" xfId="8" applyNumberFormat="1" applyFont="1" applyFill="1" applyBorder="1" applyAlignment="1">
      <alignment horizontal="center"/>
    </xf>
    <xf numFmtId="0" fontId="55" fillId="0" borderId="0" xfId="0" applyFont="1"/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17" fillId="3" borderId="36" xfId="22" applyFont="1" applyFill="1" applyBorder="1" applyAlignment="1">
      <alignment horizontal="center" wrapText="1"/>
    </xf>
    <xf numFmtId="0" fontId="17" fillId="3" borderId="37" xfId="22" applyFont="1" applyFill="1" applyBorder="1" applyAlignment="1">
      <alignment horizontal="center" wrapText="1"/>
    </xf>
    <xf numFmtId="166" fontId="30" fillId="0" borderId="0" xfId="8" applyNumberFormat="1" applyFont="1"/>
    <xf numFmtId="166" fontId="30" fillId="4" borderId="0" xfId="8" applyNumberFormat="1" applyFont="1" applyFill="1"/>
    <xf numFmtId="166" fontId="15" fillId="0" borderId="23" xfId="8" applyNumberFormat="1" applyFont="1" applyFill="1" applyBorder="1"/>
    <xf numFmtId="0" fontId="15" fillId="14" borderId="2" xfId="0" applyFont="1" applyFill="1" applyBorder="1"/>
    <xf numFmtId="0" fontId="15" fillId="13" borderId="2" xfId="0" applyFont="1" applyFill="1" applyBorder="1"/>
    <xf numFmtId="0" fontId="15" fillId="0" borderId="23" xfId="0" applyFont="1" applyBorder="1"/>
    <xf numFmtId="0" fontId="16" fillId="0" borderId="23" xfId="0" applyFont="1" applyBorder="1" applyAlignment="1">
      <alignment horizontal="center" wrapText="1"/>
    </xf>
    <xf numFmtId="0" fontId="24" fillId="0" borderId="23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166" fontId="15" fillId="0" borderId="25" xfId="8" applyNumberFormat="1" applyFont="1" applyFill="1" applyBorder="1"/>
    <xf numFmtId="43" fontId="0" fillId="0" borderId="0" xfId="1" applyFont="1"/>
    <xf numFmtId="0" fontId="15" fillId="0" borderId="17" xfId="0" applyFont="1" applyBorder="1"/>
    <xf numFmtId="0" fontId="12" fillId="0" borderId="17" xfId="0" applyFont="1" applyBorder="1" applyAlignment="1">
      <alignment horizontal="center"/>
    </xf>
    <xf numFmtId="166" fontId="12" fillId="0" borderId="17" xfId="0" applyNumberFormat="1" applyFont="1" applyBorder="1"/>
    <xf numFmtId="43" fontId="12" fillId="0" borderId="17" xfId="0" applyNumberFormat="1" applyFont="1" applyBorder="1" applyAlignment="1">
      <alignment horizontal="center"/>
    </xf>
    <xf numFmtId="0" fontId="21" fillId="0" borderId="0" xfId="0" applyFont="1"/>
    <xf numFmtId="166" fontId="12" fillId="0" borderId="15" xfId="8" applyNumberFormat="1" applyFont="1" applyBorder="1"/>
    <xf numFmtId="172" fontId="12" fillId="0" borderId="21" xfId="21" applyNumberFormat="1" applyFont="1" applyBorder="1"/>
    <xf numFmtId="178" fontId="13" fillId="0" borderId="0" xfId="22" applyNumberFormat="1" applyFont="1"/>
    <xf numFmtId="43" fontId="12" fillId="0" borderId="2" xfId="0" applyNumberFormat="1" applyFont="1" applyBorder="1" applyAlignment="1">
      <alignment horizontal="center"/>
    </xf>
    <xf numFmtId="0" fontId="15" fillId="0" borderId="43" xfId="0" applyFont="1" applyBorder="1"/>
    <xf numFmtId="0" fontId="15" fillId="12" borderId="43" xfId="0" applyFont="1" applyFill="1" applyBorder="1"/>
    <xf numFmtId="0" fontId="15" fillId="12" borderId="45" xfId="0" applyFont="1" applyFill="1" applyBorder="1"/>
    <xf numFmtId="0" fontId="15" fillId="9" borderId="46" xfId="0" applyFont="1" applyFill="1" applyBorder="1"/>
    <xf numFmtId="44" fontId="15" fillId="0" borderId="0" xfId="0" applyNumberFormat="1" applyFont="1"/>
    <xf numFmtId="166" fontId="25" fillId="0" borderId="0" xfId="8" applyNumberFormat="1" applyFont="1"/>
    <xf numFmtId="9" fontId="15" fillId="9" borderId="0" xfId="21" applyFont="1" applyFill="1"/>
    <xf numFmtId="0" fontId="16" fillId="19" borderId="41" xfId="0" applyFont="1" applyFill="1" applyBorder="1" applyAlignment="1">
      <alignment horizontal="center" wrapText="1"/>
    </xf>
    <xf numFmtId="0" fontId="16" fillId="19" borderId="0" xfId="0" applyFont="1" applyFill="1" applyAlignment="1">
      <alignment horizontal="center" wrapText="1"/>
    </xf>
    <xf numFmtId="0" fontId="16" fillId="19" borderId="47" xfId="0" applyFont="1" applyFill="1" applyBorder="1" applyAlignment="1">
      <alignment horizontal="center" wrapText="1"/>
    </xf>
    <xf numFmtId="9" fontId="16" fillId="9" borderId="0" xfId="21" applyFont="1" applyFill="1" applyAlignment="1">
      <alignment horizontal="center" wrapText="1"/>
    </xf>
    <xf numFmtId="0" fontId="16" fillId="19" borderId="0" xfId="0" applyFont="1" applyFill="1" applyAlignment="1">
      <alignment horizontal="center"/>
    </xf>
    <xf numFmtId="0" fontId="16" fillId="19" borderId="47" xfId="0" applyFont="1" applyFill="1" applyBorder="1" applyAlignment="1">
      <alignment horizontal="center"/>
    </xf>
    <xf numFmtId="0" fontId="15" fillId="0" borderId="0" xfId="0" applyFont="1" applyAlignment="1">
      <alignment wrapText="1"/>
    </xf>
    <xf numFmtId="0" fontId="15" fillId="18" borderId="56" xfId="0" applyFont="1" applyFill="1" applyBorder="1"/>
    <xf numFmtId="164" fontId="15" fillId="18" borderId="48" xfId="1" applyNumberFormat="1" applyFont="1" applyFill="1" applyBorder="1"/>
    <xf numFmtId="164" fontId="15" fillId="18" borderId="49" xfId="1" applyNumberFormat="1" applyFont="1" applyFill="1" applyBorder="1"/>
    <xf numFmtId="9" fontId="15" fillId="18" borderId="57" xfId="21" applyFont="1" applyFill="1" applyBorder="1"/>
    <xf numFmtId="9" fontId="15" fillId="21" borderId="0" xfId="21" applyFont="1" applyFill="1"/>
    <xf numFmtId="0" fontId="15" fillId="0" borderId="56" xfId="0" applyFont="1" applyBorder="1"/>
    <xf numFmtId="164" fontId="15" fillId="0" borderId="48" xfId="1" applyNumberFormat="1" applyFont="1" applyBorder="1"/>
    <xf numFmtId="164" fontId="15" fillId="0" borderId="49" xfId="1" applyNumberFormat="1" applyFont="1" applyBorder="1"/>
    <xf numFmtId="9" fontId="15" fillId="0" borderId="57" xfId="21" applyFont="1" applyBorder="1"/>
    <xf numFmtId="0" fontId="15" fillId="18" borderId="58" xfId="0" applyFont="1" applyFill="1" applyBorder="1"/>
    <xf numFmtId="164" fontId="15" fillId="18" borderId="59" xfId="1" applyNumberFormat="1" applyFont="1" applyFill="1" applyBorder="1"/>
    <xf numFmtId="9" fontId="15" fillId="18" borderId="60" xfId="21" applyFont="1" applyFill="1" applyBorder="1"/>
    <xf numFmtId="9" fontId="15" fillId="0" borderId="0" xfId="21" applyFont="1"/>
    <xf numFmtId="0" fontId="16" fillId="19" borderId="54" xfId="0" applyFont="1" applyFill="1" applyBorder="1" applyAlignment="1">
      <alignment horizontal="center"/>
    </xf>
    <xf numFmtId="9" fontId="16" fillId="9" borderId="0" xfId="21" applyFont="1" applyFill="1" applyAlignment="1">
      <alignment horizontal="center"/>
    </xf>
    <xf numFmtId="0" fontId="16" fillId="19" borderId="41" xfId="0" applyFont="1" applyFill="1" applyBorder="1" applyAlignment="1">
      <alignment horizontal="center"/>
    </xf>
    <xf numFmtId="0" fontId="16" fillId="19" borderId="38" xfId="0" applyFont="1" applyFill="1" applyBorder="1"/>
    <xf numFmtId="0" fontId="16" fillId="9" borderId="0" xfId="0" applyFont="1" applyFill="1" applyAlignment="1">
      <alignment horizontal="center"/>
    </xf>
    <xf numFmtId="0" fontId="15" fillId="9" borderId="0" xfId="0" applyFont="1" applyFill="1" applyAlignment="1">
      <alignment wrapText="1"/>
    </xf>
    <xf numFmtId="0" fontId="16" fillId="19" borderId="41" xfId="0" applyFont="1" applyFill="1" applyBorder="1"/>
    <xf numFmtId="0" fontId="16" fillId="19" borderId="42" xfId="0" applyFont="1" applyFill="1" applyBorder="1" applyAlignment="1">
      <alignment horizontal="center"/>
    </xf>
    <xf numFmtId="166" fontId="15" fillId="0" borderId="3" xfId="0" applyNumberFormat="1" applyFont="1" applyBorder="1"/>
    <xf numFmtId="10" fontId="15" fillId="0" borderId="1" xfId="0" applyNumberFormat="1" applyFont="1" applyBorder="1"/>
    <xf numFmtId="0" fontId="15" fillId="0" borderId="4" xfId="0" applyFont="1" applyBorder="1"/>
    <xf numFmtId="10" fontId="15" fillId="0" borderId="4" xfId="0" applyNumberFormat="1" applyFont="1" applyBorder="1"/>
    <xf numFmtId="10" fontId="15" fillId="9" borderId="0" xfId="0" applyNumberFormat="1" applyFont="1" applyFill="1"/>
    <xf numFmtId="166" fontId="15" fillId="12" borderId="3" xfId="0" applyNumberFormat="1" applyFont="1" applyFill="1" applyBorder="1"/>
    <xf numFmtId="10" fontId="15" fillId="12" borderId="1" xfId="0" applyNumberFormat="1" applyFont="1" applyFill="1" applyBorder="1"/>
    <xf numFmtId="0" fontId="15" fillId="12" borderId="4" xfId="0" applyFont="1" applyFill="1" applyBorder="1"/>
    <xf numFmtId="10" fontId="15" fillId="12" borderId="4" xfId="0" applyNumberFormat="1" applyFont="1" applyFill="1" applyBorder="1"/>
    <xf numFmtId="166" fontId="15" fillId="11" borderId="3" xfId="0" applyNumberFormat="1" applyFont="1" applyFill="1" applyBorder="1"/>
    <xf numFmtId="10" fontId="15" fillId="11" borderId="1" xfId="0" applyNumberFormat="1" applyFont="1" applyFill="1" applyBorder="1"/>
    <xf numFmtId="0" fontId="15" fillId="11" borderId="4" xfId="0" applyFont="1" applyFill="1" applyBorder="1"/>
    <xf numFmtId="10" fontId="15" fillId="11" borderId="4" xfId="0" applyNumberFormat="1" applyFont="1" applyFill="1" applyBorder="1"/>
    <xf numFmtId="176" fontId="15" fillId="9" borderId="0" xfId="21" applyNumberFormat="1" applyFont="1" applyFill="1"/>
    <xf numFmtId="164" fontId="15" fillId="9" borderId="0" xfId="1" applyNumberFormat="1" applyFont="1" applyFill="1" applyBorder="1"/>
    <xf numFmtId="166" fontId="15" fillId="12" borderId="3" xfId="8" applyNumberFormat="1" applyFont="1" applyFill="1" applyBorder="1"/>
    <xf numFmtId="10" fontId="15" fillId="12" borderId="1" xfId="21" applyNumberFormat="1" applyFont="1" applyFill="1" applyBorder="1"/>
    <xf numFmtId="10" fontId="15" fillId="12" borderId="4" xfId="21" applyNumberFormat="1" applyFont="1" applyFill="1" applyBorder="1"/>
    <xf numFmtId="10" fontId="15" fillId="9" borderId="0" xfId="21" applyNumberFormat="1" applyFont="1" applyFill="1" applyBorder="1"/>
    <xf numFmtId="166" fontId="15" fillId="0" borderId="3" xfId="8" applyNumberFormat="1" applyFont="1" applyBorder="1"/>
    <xf numFmtId="10" fontId="15" fillId="0" borderId="1" xfId="21" applyNumberFormat="1" applyFont="1" applyBorder="1"/>
    <xf numFmtId="10" fontId="15" fillId="0" borderId="4" xfId="21" applyNumberFormat="1" applyFont="1" applyBorder="1"/>
    <xf numFmtId="166" fontId="15" fillId="9" borderId="8" xfId="0" applyNumberFormat="1" applyFont="1" applyFill="1" applyBorder="1"/>
    <xf numFmtId="10" fontId="15" fillId="9" borderId="11" xfId="0" applyNumberFormat="1" applyFont="1" applyFill="1" applyBorder="1"/>
    <xf numFmtId="0" fontId="15" fillId="9" borderId="9" xfId="0" applyFont="1" applyFill="1" applyBorder="1"/>
    <xf numFmtId="166" fontId="15" fillId="9" borderId="8" xfId="8" applyNumberFormat="1" applyFont="1" applyFill="1" applyBorder="1"/>
    <xf numFmtId="10" fontId="15" fillId="9" borderId="11" xfId="21" applyNumberFormat="1" applyFont="1" applyFill="1" applyBorder="1"/>
    <xf numFmtId="10" fontId="15" fillId="9" borderId="9" xfId="21" applyNumberFormat="1" applyFont="1" applyFill="1" applyBorder="1"/>
    <xf numFmtId="44" fontId="16" fillId="19" borderId="51" xfId="8" applyFont="1" applyFill="1" applyBorder="1"/>
    <xf numFmtId="44" fontId="16" fillId="19" borderId="52" xfId="8" applyFont="1" applyFill="1" applyBorder="1"/>
    <xf numFmtId="44" fontId="16" fillId="19" borderId="53" xfId="8" applyFont="1" applyFill="1" applyBorder="1"/>
    <xf numFmtId="164" fontId="23" fillId="9" borderId="0" xfId="1" applyNumberFormat="1" applyFont="1" applyFill="1" applyBorder="1"/>
    <xf numFmtId="176" fontId="23" fillId="9" borderId="0" xfId="21" applyNumberFormat="1" applyFont="1" applyFill="1" applyBorder="1"/>
    <xf numFmtId="0" fontId="16" fillId="23" borderId="0" xfId="0" applyFont="1" applyFill="1" applyAlignment="1">
      <alignment wrapText="1"/>
    </xf>
    <xf numFmtId="0" fontId="0" fillId="0" borderId="63" xfId="0" applyBorder="1"/>
    <xf numFmtId="0" fontId="0" fillId="0" borderId="67" xfId="0" applyBorder="1" applyAlignment="1">
      <alignment vertical="center"/>
    </xf>
    <xf numFmtId="0" fontId="0" fillId="0" borderId="67" xfId="0" applyBorder="1"/>
    <xf numFmtId="0" fontId="0" fillId="0" borderId="65" xfId="0" applyBorder="1"/>
    <xf numFmtId="0" fontId="0" fillId="9" borderId="67" xfId="0" applyFill="1" applyBorder="1" applyAlignment="1">
      <alignment vertical="center"/>
    </xf>
    <xf numFmtId="0" fontId="0" fillId="9" borderId="65" xfId="0" applyFill="1" applyBorder="1"/>
    <xf numFmtId="0" fontId="0" fillId="0" borderId="62" xfId="0" applyBorder="1"/>
    <xf numFmtId="0" fontId="59" fillId="0" borderId="30" xfId="0" applyFont="1" applyBorder="1"/>
    <xf numFmtId="0" fontId="59" fillId="0" borderId="67" xfId="0" applyFont="1" applyBorder="1"/>
    <xf numFmtId="0" fontId="59" fillId="0" borderId="62" xfId="0" applyFont="1" applyBorder="1"/>
    <xf numFmtId="0" fontId="59" fillId="0" borderId="69" xfId="0" applyFont="1" applyBorder="1"/>
    <xf numFmtId="0" fontId="59" fillId="0" borderId="64" xfId="0" applyFont="1" applyBorder="1"/>
    <xf numFmtId="0" fontId="0" fillId="0" borderId="70" xfId="0" applyBorder="1"/>
    <xf numFmtId="0" fontId="0" fillId="9" borderId="30" xfId="0" applyFill="1" applyBorder="1"/>
    <xf numFmtId="0" fontId="44" fillId="9" borderId="68" xfId="0" applyFont="1" applyFill="1" applyBorder="1" applyAlignment="1">
      <alignment horizontal="center" vertical="center"/>
    </xf>
    <xf numFmtId="0" fontId="0" fillId="9" borderId="62" xfId="0" applyFill="1" applyBorder="1"/>
    <xf numFmtId="0" fontId="60" fillId="0" borderId="30" xfId="0" applyFont="1" applyBorder="1"/>
    <xf numFmtId="0" fontId="60" fillId="0" borderId="62" xfId="0" applyFont="1" applyBorder="1"/>
    <xf numFmtId="0" fontId="15" fillId="0" borderId="68" xfId="0" applyFont="1" applyBorder="1" applyAlignment="1">
      <alignment vertical="center"/>
    </xf>
    <xf numFmtId="0" fontId="0" fillId="0" borderId="69" xfId="0" applyBorder="1"/>
    <xf numFmtId="176" fontId="16" fillId="19" borderId="53" xfId="21" applyNumberFormat="1" applyFont="1" applyFill="1" applyBorder="1"/>
    <xf numFmtId="0" fontId="49" fillId="0" borderId="0" xfId="26" applyFont="1" applyFill="1"/>
    <xf numFmtId="0" fontId="54" fillId="0" borderId="0" xfId="0" applyFont="1"/>
    <xf numFmtId="0" fontId="15" fillId="9" borderId="41" xfId="0" applyFont="1" applyFill="1" applyBorder="1"/>
    <xf numFmtId="176" fontId="15" fillId="9" borderId="0" xfId="21" applyNumberFormat="1" applyFont="1" applyFill="1" applyBorder="1"/>
    <xf numFmtId="176" fontId="15" fillId="9" borderId="42" xfId="21" applyNumberFormat="1" applyFont="1" applyFill="1" applyBorder="1"/>
    <xf numFmtId="0" fontId="15" fillId="9" borderId="34" xfId="0" applyFont="1" applyFill="1" applyBorder="1"/>
    <xf numFmtId="176" fontId="15" fillId="9" borderId="44" xfId="21" applyNumberFormat="1" applyFont="1" applyFill="1" applyBorder="1"/>
    <xf numFmtId="176" fontId="15" fillId="9" borderId="35" xfId="21" applyNumberFormat="1" applyFont="1" applyFill="1" applyBorder="1"/>
    <xf numFmtId="0" fontId="15" fillId="0" borderId="1" xfId="0" applyFont="1" applyBorder="1" applyAlignment="1">
      <alignment horizontal="left"/>
    </xf>
    <xf numFmtId="164" fontId="15" fillId="0" borderId="1" xfId="1" applyNumberFormat="1" applyFont="1" applyBorder="1"/>
    <xf numFmtId="0" fontId="15" fillId="12" borderId="1" xfId="0" applyFont="1" applyFill="1" applyBorder="1" applyAlignment="1">
      <alignment horizontal="left"/>
    </xf>
    <xf numFmtId="164" fontId="15" fillId="12" borderId="1" xfId="1" applyNumberFormat="1" applyFont="1" applyFill="1" applyBorder="1"/>
    <xf numFmtId="164" fontId="15" fillId="0" borderId="1" xfId="1" applyNumberFormat="1" applyFont="1" applyBorder="1" applyAlignment="1">
      <alignment horizontal="left"/>
    </xf>
    <xf numFmtId="164" fontId="15" fillId="11" borderId="1" xfId="1" applyNumberFormat="1" applyFont="1" applyFill="1" applyBorder="1" applyAlignment="1">
      <alignment horizontal="left"/>
    </xf>
    <xf numFmtId="0" fontId="16" fillId="19" borderId="42" xfId="0" applyFont="1" applyFill="1" applyBorder="1" applyAlignment="1">
      <alignment horizontal="center" wrapText="1"/>
    </xf>
    <xf numFmtId="166" fontId="16" fillId="19" borderId="51" xfId="8" applyNumberFormat="1" applyFont="1" applyFill="1" applyBorder="1"/>
    <xf numFmtId="166" fontId="16" fillId="19" borderId="52" xfId="8" applyNumberFormat="1" applyFont="1" applyFill="1" applyBorder="1"/>
    <xf numFmtId="166" fontId="16" fillId="19" borderId="53" xfId="8" applyNumberFormat="1" applyFont="1" applyFill="1" applyBorder="1"/>
    <xf numFmtId="166" fontId="13" fillId="0" borderId="16" xfId="8" applyNumberFormat="1" applyFont="1" applyFill="1" applyBorder="1"/>
    <xf numFmtId="166" fontId="13" fillId="0" borderId="1" xfId="8" applyNumberFormat="1" applyFont="1" applyFill="1" applyBorder="1"/>
    <xf numFmtId="176" fontId="15" fillId="17" borderId="1" xfId="21" applyNumberFormat="1" applyFont="1" applyFill="1" applyBorder="1"/>
    <xf numFmtId="0" fontId="22" fillId="9" borderId="0" xfId="0" applyFont="1" applyFill="1"/>
    <xf numFmtId="0" fontId="48" fillId="0" borderId="0" xfId="26"/>
    <xf numFmtId="167" fontId="61" fillId="0" borderId="0" xfId="9" applyNumberFormat="1" applyFont="1" applyAlignment="1">
      <alignment horizontal="left"/>
    </xf>
    <xf numFmtId="0" fontId="28" fillId="0" borderId="0" xfId="0" applyFont="1" applyAlignment="1">
      <alignment horizontal="center"/>
    </xf>
    <xf numFmtId="9" fontId="15" fillId="0" borderId="61" xfId="21" applyFont="1" applyBorder="1"/>
    <xf numFmtId="9" fontId="15" fillId="18" borderId="71" xfId="21" applyFont="1" applyFill="1" applyBorder="1"/>
    <xf numFmtId="9" fontId="15" fillId="18" borderId="4" xfId="21" applyFont="1" applyFill="1" applyBorder="1"/>
    <xf numFmtId="9" fontId="15" fillId="18" borderId="71" xfId="21" applyFont="1" applyFill="1" applyBorder="1" applyAlignment="1">
      <alignment horizontal="left"/>
    </xf>
    <xf numFmtId="164" fontId="15" fillId="0" borderId="48" xfId="1" applyNumberFormat="1" applyFont="1" applyFill="1" applyBorder="1"/>
    <xf numFmtId="9" fontId="15" fillId="0" borderId="4" xfId="21" applyFont="1" applyBorder="1"/>
    <xf numFmtId="164" fontId="15" fillId="18" borderId="54" xfId="1" applyNumberFormat="1" applyFont="1" applyFill="1" applyBorder="1"/>
    <xf numFmtId="164" fontId="15" fillId="0" borderId="49" xfId="1" applyNumberFormat="1" applyFont="1" applyFill="1" applyBorder="1"/>
    <xf numFmtId="14" fontId="32" fillId="0" borderId="0" xfId="0" applyNumberFormat="1" applyFont="1"/>
    <xf numFmtId="166" fontId="15" fillId="0" borderId="0" xfId="8" applyNumberFormat="1" applyFont="1"/>
    <xf numFmtId="0" fontId="15" fillId="0" borderId="0" xfId="0" applyFont="1" applyAlignment="1">
      <alignment horizontal="right"/>
    </xf>
    <xf numFmtId="164" fontId="15" fillId="0" borderId="73" xfId="1" applyNumberFormat="1" applyFont="1" applyBorder="1"/>
    <xf numFmtId="166" fontId="0" fillId="0" borderId="0" xfId="8" applyNumberFormat="1" applyFont="1"/>
    <xf numFmtId="0" fontId="51" fillId="0" borderId="0" xfId="0" applyFont="1" applyAlignment="1">
      <alignment horizontal="right"/>
    </xf>
    <xf numFmtId="3" fontId="0" fillId="0" borderId="0" xfId="0" applyNumberFormat="1"/>
    <xf numFmtId="164" fontId="0" fillId="0" borderId="0" xfId="1" applyNumberFormat="1" applyFont="1"/>
    <xf numFmtId="3" fontId="62" fillId="0" borderId="0" xfId="0" applyNumberFormat="1" applyFont="1"/>
    <xf numFmtId="164" fontId="51" fillId="0" borderId="0" xfId="0" applyNumberFormat="1" applyFont="1"/>
    <xf numFmtId="0" fontId="64" fillId="9" borderId="0" xfId="0" applyFont="1" applyFill="1"/>
    <xf numFmtId="164" fontId="39" fillId="16" borderId="2" xfId="1" applyNumberFormat="1" applyFont="1" applyFill="1" applyBorder="1" applyAlignment="1">
      <alignment horizontal="center" vertical="center" wrapText="1"/>
    </xf>
    <xf numFmtId="49" fontId="60" fillId="0" borderId="0" xfId="0" applyNumberFormat="1" applyFont="1"/>
    <xf numFmtId="0" fontId="60" fillId="0" borderId="0" xfId="0" applyFont="1"/>
    <xf numFmtId="0" fontId="44" fillId="9" borderId="74" xfId="0" applyFont="1" applyFill="1" applyBorder="1" applyAlignment="1">
      <alignment horizontal="left" vertical="center"/>
    </xf>
    <xf numFmtId="0" fontId="44" fillId="9" borderId="75" xfId="0" applyFont="1" applyFill="1" applyBorder="1" applyAlignment="1">
      <alignment horizontal="left" vertical="center"/>
    </xf>
    <xf numFmtId="0" fontId="60" fillId="0" borderId="75" xfId="0" applyFont="1" applyBorder="1"/>
    <xf numFmtId="0" fontId="60" fillId="0" borderId="77" xfId="0" applyFont="1" applyBorder="1"/>
    <xf numFmtId="0" fontId="14" fillId="28" borderId="74" xfId="0" applyFont="1" applyFill="1" applyBorder="1" applyAlignment="1">
      <alignment horizontal="center"/>
    </xf>
    <xf numFmtId="0" fontId="14" fillId="28" borderId="75" xfId="0" applyFont="1" applyFill="1" applyBorder="1" applyAlignment="1">
      <alignment horizontal="center"/>
    </xf>
    <xf numFmtId="0" fontId="14" fillId="28" borderId="74" xfId="0" applyFont="1" applyFill="1" applyBorder="1"/>
    <xf numFmtId="49" fontId="60" fillId="0" borderId="74" xfId="0" applyNumberFormat="1" applyFont="1" applyBorder="1"/>
    <xf numFmtId="49" fontId="60" fillId="0" borderId="76" xfId="0" applyNumberFormat="1" applyFont="1" applyBorder="1"/>
    <xf numFmtId="0" fontId="38" fillId="0" borderId="0" xfId="0" applyFont="1" applyAlignment="1">
      <alignment horizontal="left" vertical="top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59" fillId="0" borderId="0" xfId="0" applyFont="1"/>
    <xf numFmtId="49" fontId="60" fillId="0" borderId="75" xfId="0" quotePrefix="1" applyNumberFormat="1" applyFont="1" applyBorder="1"/>
    <xf numFmtId="0" fontId="59" fillId="0" borderId="31" xfId="0" applyFont="1" applyBorder="1"/>
    <xf numFmtId="49" fontId="60" fillId="0" borderId="74" xfId="0" quotePrefix="1" applyNumberFormat="1" applyFont="1" applyBorder="1"/>
    <xf numFmtId="0" fontId="0" fillId="9" borderId="64" xfId="0" applyFill="1" applyBorder="1"/>
    <xf numFmtId="0" fontId="60" fillId="0" borderId="64" xfId="0" applyFont="1" applyBorder="1"/>
    <xf numFmtId="0" fontId="59" fillId="0" borderId="66" xfId="0" applyFont="1" applyBorder="1"/>
    <xf numFmtId="0" fontId="60" fillId="0" borderId="69" xfId="0" applyFont="1" applyBorder="1"/>
    <xf numFmtId="0" fontId="0" fillId="9" borderId="0" xfId="0" applyFill="1"/>
    <xf numFmtId="49" fontId="60" fillId="0" borderId="76" xfId="0" quotePrefix="1" applyNumberFormat="1" applyFont="1" applyBorder="1"/>
    <xf numFmtId="49" fontId="60" fillId="0" borderId="77" xfId="0" quotePrefix="1" applyNumberFormat="1" applyFont="1" applyBorder="1"/>
    <xf numFmtId="0" fontId="0" fillId="9" borderId="0" xfId="0" applyFill="1" applyAlignment="1">
      <alignment vertical="center"/>
    </xf>
    <xf numFmtId="0" fontId="14" fillId="28" borderId="0" xfId="0" applyFont="1" applyFill="1" applyAlignment="1">
      <alignment horizontal="center"/>
    </xf>
    <xf numFmtId="0" fontId="14" fillId="28" borderId="0" xfId="0" applyFont="1" applyFill="1"/>
    <xf numFmtId="49" fontId="60" fillId="0" borderId="0" xfId="0" quotePrefix="1" applyNumberFormat="1" applyFont="1"/>
    <xf numFmtId="0" fontId="14" fillId="28" borderId="75" xfId="0" applyFont="1" applyFill="1" applyBorder="1"/>
    <xf numFmtId="0" fontId="44" fillId="9" borderId="0" xfId="0" applyFont="1" applyFill="1" applyAlignment="1">
      <alignment horizontal="center" vertical="center"/>
    </xf>
    <xf numFmtId="0" fontId="0" fillId="9" borderId="66" xfId="0" applyFill="1" applyBorder="1"/>
    <xf numFmtId="0" fontId="60" fillId="0" borderId="0" xfId="0" applyFont="1" applyAlignment="1">
      <alignment vertical="center"/>
    </xf>
    <xf numFmtId="0" fontId="60" fillId="0" borderId="83" xfId="0" applyFont="1" applyBorder="1"/>
    <xf numFmtId="0" fontId="60" fillId="0" borderId="84" xfId="0" applyFont="1" applyBorder="1" applyAlignment="1">
      <alignment vertical="center"/>
    </xf>
    <xf numFmtId="0" fontId="60" fillId="0" borderId="85" xfId="0" applyFont="1" applyBorder="1"/>
    <xf numFmtId="0" fontId="60" fillId="0" borderId="86" xfId="0" applyFont="1" applyBorder="1" applyAlignment="1">
      <alignment vertical="center"/>
    </xf>
    <xf numFmtId="0" fontId="0" fillId="0" borderId="87" xfId="0" applyBorder="1"/>
    <xf numFmtId="0" fontId="60" fillId="0" borderId="90" xfId="0" applyFont="1" applyBorder="1"/>
    <xf numFmtId="0" fontId="60" fillId="0" borderId="91" xfId="0" applyFont="1" applyBorder="1" applyAlignment="1">
      <alignment vertical="center"/>
    </xf>
    <xf numFmtId="0" fontId="60" fillId="0" borderId="92" xfId="0" applyFont="1" applyBorder="1"/>
    <xf numFmtId="0" fontId="60" fillId="0" borderId="93" xfId="0" applyFont="1" applyBorder="1" applyAlignment="1">
      <alignment vertical="center"/>
    </xf>
    <xf numFmtId="0" fontId="38" fillId="0" borderId="99" xfId="0" applyFont="1" applyBorder="1" applyAlignment="1">
      <alignment vertical="top"/>
    </xf>
    <xf numFmtId="0" fontId="38" fillId="0" borderId="100" xfId="0" applyFont="1" applyBorder="1" applyAlignment="1">
      <alignment vertical="top"/>
    </xf>
    <xf numFmtId="0" fontId="38" fillId="0" borderId="101" xfId="0" applyFont="1" applyBorder="1" applyAlignment="1">
      <alignment vertical="top"/>
    </xf>
    <xf numFmtId="49" fontId="59" fillId="0" borderId="74" xfId="0" quotePrefix="1" applyNumberFormat="1" applyFont="1" applyBorder="1"/>
    <xf numFmtId="49" fontId="59" fillId="0" borderId="74" xfId="0" applyNumberFormat="1" applyFont="1" applyBorder="1"/>
    <xf numFmtId="49" fontId="59" fillId="0" borderId="76" xfId="0" applyNumberFormat="1" applyFont="1" applyBorder="1"/>
    <xf numFmtId="0" fontId="0" fillId="0" borderId="0" xfId="0" applyAlignment="1">
      <alignment horizontal="center"/>
    </xf>
    <xf numFmtId="1" fontId="25" fillId="12" borderId="0" xfId="0" applyNumberFormat="1" applyFont="1" applyFill="1"/>
    <xf numFmtId="0" fontId="25" fillId="12" borderId="0" xfId="0" applyFont="1" applyFill="1"/>
    <xf numFmtId="44" fontId="13" fillId="0" borderId="0" xfId="22" applyNumberFormat="1" applyFont="1"/>
    <xf numFmtId="10" fontId="13" fillId="0" borderId="0" xfId="21" applyNumberFormat="1" applyFont="1"/>
    <xf numFmtId="0" fontId="17" fillId="29" borderId="6" xfId="22" applyFont="1" applyFill="1" applyBorder="1" applyAlignment="1">
      <alignment horizontal="center" wrapText="1"/>
    </xf>
    <xf numFmtId="0" fontId="17" fillId="30" borderId="6" xfId="22" applyFont="1" applyFill="1" applyBorder="1" applyAlignment="1">
      <alignment horizontal="center" wrapText="1"/>
    </xf>
    <xf numFmtId="0" fontId="17" fillId="31" borderId="6" xfId="22" applyFont="1" applyFill="1" applyBorder="1" applyAlignment="1">
      <alignment horizontal="center" wrapText="1"/>
    </xf>
    <xf numFmtId="0" fontId="17" fillId="32" borderId="6" xfId="22" applyFont="1" applyFill="1" applyBorder="1" applyAlignment="1">
      <alignment horizontal="center" wrapText="1"/>
    </xf>
    <xf numFmtId="0" fontId="17" fillId="32" borderId="29" xfId="22" applyFont="1" applyFill="1" applyBorder="1" applyAlignment="1">
      <alignment horizontal="center" wrapText="1"/>
    </xf>
    <xf numFmtId="0" fontId="24" fillId="0" borderId="0" xfId="0" applyFont="1" applyAlignment="1">
      <alignment horizontal="right"/>
    </xf>
    <xf numFmtId="0" fontId="32" fillId="0" borderId="0" xfId="0" applyFont="1" applyAlignment="1">
      <alignment horizontal="left" vertical="top" wrapText="1"/>
    </xf>
    <xf numFmtId="0" fontId="56" fillId="19" borderId="10" xfId="0" applyFont="1" applyFill="1" applyBorder="1" applyAlignment="1">
      <alignment horizontal="center"/>
    </xf>
    <xf numFmtId="0" fontId="56" fillId="19" borderId="17" xfId="0" applyFont="1" applyFill="1" applyBorder="1" applyAlignment="1">
      <alignment horizontal="center"/>
    </xf>
    <xf numFmtId="0" fontId="56" fillId="19" borderId="2" xfId="0" applyFont="1" applyFill="1" applyBorder="1" applyAlignment="1">
      <alignment horizontal="center"/>
    </xf>
    <xf numFmtId="0" fontId="24" fillId="4" borderId="10" xfId="0" applyFont="1" applyFill="1" applyBorder="1" applyAlignment="1">
      <alignment horizontal="center"/>
    </xf>
    <xf numFmtId="0" fontId="24" fillId="4" borderId="17" xfId="0" applyFont="1" applyFill="1" applyBorder="1" applyAlignment="1">
      <alignment horizontal="center"/>
    </xf>
    <xf numFmtId="0" fontId="24" fillId="4" borderId="2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16" fillId="20" borderId="39" xfId="0" applyFont="1" applyFill="1" applyBorder="1" applyAlignment="1">
      <alignment horizontal="center" wrapText="1"/>
    </xf>
    <xf numFmtId="0" fontId="16" fillId="20" borderId="13" xfId="0" applyFont="1" applyFill="1" applyBorder="1" applyAlignment="1">
      <alignment horizontal="center" wrapText="1"/>
    </xf>
    <xf numFmtId="0" fontId="42" fillId="9" borderId="0" xfId="0" applyFont="1" applyFill="1" applyAlignment="1">
      <alignment horizontal="left" vertical="top"/>
    </xf>
    <xf numFmtId="0" fontId="15" fillId="9" borderId="0" xfId="0" applyFont="1" applyFill="1" applyAlignment="1">
      <alignment horizontal="left" vertical="top"/>
    </xf>
    <xf numFmtId="0" fontId="16" fillId="23" borderId="0" xfId="0" applyFont="1" applyFill="1" applyAlignment="1">
      <alignment horizontal="center" wrapText="1"/>
    </xf>
    <xf numFmtId="0" fontId="16" fillId="19" borderId="38" xfId="0" applyFont="1" applyFill="1" applyBorder="1" applyAlignment="1">
      <alignment horizontal="center" vertical="center"/>
    </xf>
    <xf numFmtId="0" fontId="16" fillId="19" borderId="39" xfId="0" applyFont="1" applyFill="1" applyBorder="1" applyAlignment="1">
      <alignment horizontal="center" vertical="center"/>
    </xf>
    <xf numFmtId="0" fontId="16" fillId="19" borderId="40" xfId="0" applyFont="1" applyFill="1" applyBorder="1" applyAlignment="1">
      <alignment horizontal="center" vertical="center"/>
    </xf>
    <xf numFmtId="0" fontId="16" fillId="20" borderId="39" xfId="0" applyFont="1" applyFill="1" applyBorder="1" applyAlignment="1">
      <alignment horizontal="left" wrapText="1"/>
    </xf>
    <xf numFmtId="0" fontId="16" fillId="20" borderId="13" xfId="0" applyFont="1" applyFill="1" applyBorder="1" applyAlignment="1">
      <alignment horizontal="left" wrapText="1"/>
    </xf>
    <xf numFmtId="0" fontId="29" fillId="23" borderId="39" xfId="0" applyFont="1" applyFill="1" applyBorder="1" applyAlignment="1">
      <alignment horizontal="left" vertical="top" wrapText="1"/>
    </xf>
    <xf numFmtId="0" fontId="16" fillId="19" borderId="38" xfId="0" applyFont="1" applyFill="1" applyBorder="1" applyAlignment="1">
      <alignment horizontal="center"/>
    </xf>
    <xf numFmtId="0" fontId="16" fillId="19" borderId="39" xfId="0" applyFont="1" applyFill="1" applyBorder="1" applyAlignment="1">
      <alignment horizontal="center"/>
    </xf>
    <xf numFmtId="0" fontId="16" fillId="19" borderId="40" xfId="0" applyFont="1" applyFill="1" applyBorder="1" applyAlignment="1">
      <alignment horizontal="center" wrapText="1"/>
    </xf>
    <xf numFmtId="0" fontId="16" fillId="19" borderId="42" xfId="0" applyFont="1" applyFill="1" applyBorder="1" applyAlignment="1">
      <alignment horizontal="center" wrapText="1"/>
    </xf>
    <xf numFmtId="0" fontId="16" fillId="19" borderId="50" xfId="0" applyFont="1" applyFill="1" applyBorder="1" applyAlignment="1">
      <alignment horizontal="center" wrapText="1"/>
    </xf>
    <xf numFmtId="0" fontId="16" fillId="19" borderId="72" xfId="0" applyFont="1" applyFill="1" applyBorder="1" applyAlignment="1">
      <alignment horizontal="center" wrapText="1"/>
    </xf>
    <xf numFmtId="0" fontId="16" fillId="19" borderId="55" xfId="0" applyFont="1" applyFill="1" applyBorder="1" applyAlignment="1">
      <alignment horizontal="center" wrapText="1"/>
    </xf>
    <xf numFmtId="0" fontId="14" fillId="3" borderId="31" xfId="22" applyFont="1" applyFill="1" applyBorder="1" applyAlignment="1">
      <alignment horizontal="center"/>
    </xf>
    <xf numFmtId="0" fontId="14" fillId="3" borderId="0" xfId="22" applyFont="1" applyFill="1" applyAlignment="1">
      <alignment horizontal="center"/>
    </xf>
    <xf numFmtId="166" fontId="33" fillId="9" borderId="0" xfId="8" applyNumberFormat="1" applyFont="1" applyFill="1" applyAlignment="1">
      <alignment horizontal="center"/>
    </xf>
    <xf numFmtId="0" fontId="34" fillId="16" borderId="10" xfId="0" applyFont="1" applyFill="1" applyBorder="1" applyAlignment="1">
      <alignment horizontal="center" vertical="center"/>
    </xf>
    <xf numFmtId="0" fontId="34" fillId="16" borderId="17" xfId="0" applyFont="1" applyFill="1" applyBorder="1" applyAlignment="1">
      <alignment horizontal="center" vertical="center"/>
    </xf>
    <xf numFmtId="0" fontId="34" fillId="16" borderId="10" xfId="0" applyFont="1" applyFill="1" applyBorder="1" applyAlignment="1">
      <alignment horizontal="center" wrapText="1"/>
    </xf>
    <xf numFmtId="0" fontId="34" fillId="16" borderId="17" xfId="0" applyFont="1" applyFill="1" applyBorder="1" applyAlignment="1">
      <alignment horizontal="center"/>
    </xf>
    <xf numFmtId="0" fontId="34" fillId="16" borderId="2" xfId="0" applyFont="1" applyFill="1" applyBorder="1" applyAlignment="1">
      <alignment horizontal="center"/>
    </xf>
    <xf numFmtId="0" fontId="34" fillId="16" borderId="10" xfId="0" applyFont="1" applyFill="1" applyBorder="1" applyAlignment="1">
      <alignment horizontal="center" vertical="center" wrapText="1"/>
    </xf>
    <xf numFmtId="0" fontId="34" fillId="16" borderId="17" xfId="0" applyFont="1" applyFill="1" applyBorder="1" applyAlignment="1">
      <alignment horizontal="center" vertical="center" wrapText="1"/>
    </xf>
    <xf numFmtId="0" fontId="34" fillId="16" borderId="2" xfId="0" applyFont="1" applyFill="1" applyBorder="1" applyAlignment="1">
      <alignment horizontal="center" vertical="center" wrapText="1"/>
    </xf>
    <xf numFmtId="166" fontId="33" fillId="9" borderId="13" xfId="8" applyNumberFormat="1" applyFont="1" applyFill="1" applyBorder="1" applyAlignment="1">
      <alignment horizontal="center"/>
    </xf>
    <xf numFmtId="0" fontId="14" fillId="3" borderId="10" xfId="22" applyFont="1" applyFill="1" applyBorder="1" applyAlignment="1">
      <alignment horizontal="center"/>
    </xf>
    <xf numFmtId="0" fontId="14" fillId="3" borderId="17" xfId="22" applyFont="1" applyFill="1" applyBorder="1" applyAlignment="1">
      <alignment horizontal="center"/>
    </xf>
    <xf numFmtId="0" fontId="14" fillId="3" borderId="13" xfId="22" applyFont="1" applyFill="1" applyBorder="1" applyAlignment="1">
      <alignment horizontal="center"/>
    </xf>
    <xf numFmtId="0" fontId="14" fillId="3" borderId="2" xfId="22" applyFont="1" applyFill="1" applyBorder="1" applyAlignment="1">
      <alignment horizontal="center"/>
    </xf>
    <xf numFmtId="0" fontId="17" fillId="3" borderId="32" xfId="22" applyFont="1" applyFill="1" applyBorder="1" applyAlignment="1">
      <alignment horizontal="center" wrapText="1"/>
    </xf>
    <xf numFmtId="0" fontId="17" fillId="3" borderId="33" xfId="22" applyFont="1" applyFill="1" applyBorder="1" applyAlignment="1">
      <alignment horizontal="center" wrapText="1"/>
    </xf>
    <xf numFmtId="0" fontId="29" fillId="0" borderId="10" xfId="6" applyFont="1" applyBorder="1" applyAlignment="1">
      <alignment horizontal="left" wrapText="1"/>
    </xf>
    <xf numFmtId="0" fontId="29" fillId="0" borderId="2" xfId="6" applyFont="1" applyBorder="1" applyAlignment="1">
      <alignment horizontal="left" wrapText="1"/>
    </xf>
    <xf numFmtId="0" fontId="29" fillId="0" borderId="11" xfId="6" applyFont="1" applyBorder="1" applyAlignment="1">
      <alignment horizontal="left" wrapText="1"/>
    </xf>
    <xf numFmtId="167" fontId="15" fillId="0" borderId="0" xfId="9" applyNumberFormat="1" applyFont="1" applyAlignment="1">
      <alignment horizontal="left" wrapText="1"/>
    </xf>
    <xf numFmtId="167" fontId="32" fillId="0" borderId="0" xfId="9" applyNumberFormat="1" applyFont="1" applyAlignment="1">
      <alignment horizontal="left" vertical="top" wrapText="1"/>
    </xf>
    <xf numFmtId="0" fontId="20" fillId="4" borderId="14" xfId="0" applyFont="1" applyFill="1" applyBorder="1" applyAlignment="1">
      <alignment horizontal="center"/>
    </xf>
    <xf numFmtId="0" fontId="20" fillId="4" borderId="20" xfId="0" applyFont="1" applyFill="1" applyBorder="1" applyAlignment="1">
      <alignment horizontal="center"/>
    </xf>
    <xf numFmtId="0" fontId="20" fillId="4" borderId="21" xfId="0" applyFont="1" applyFill="1" applyBorder="1" applyAlignment="1">
      <alignment horizontal="center"/>
    </xf>
    <xf numFmtId="0" fontId="13" fillId="0" borderId="0" xfId="22" applyFont="1" applyAlignment="1">
      <alignment horizontal="left" vertical="top" wrapText="1"/>
    </xf>
    <xf numFmtId="0" fontId="14" fillId="3" borderId="0" xfId="22" applyFont="1" applyFill="1" applyAlignment="1">
      <alignment horizontal="left"/>
    </xf>
    <xf numFmtId="0" fontId="14" fillId="3" borderId="6" xfId="22" applyFont="1" applyFill="1" applyBorder="1" applyAlignment="1">
      <alignment horizontal="center" wrapText="1"/>
    </xf>
    <xf numFmtId="0" fontId="14" fillId="3" borderId="5" xfId="22" applyFont="1" applyFill="1" applyBorder="1" applyAlignment="1">
      <alignment horizontal="center" wrapText="1"/>
    </xf>
    <xf numFmtId="0" fontId="12" fillId="0" borderId="18" xfId="22" applyFont="1" applyBorder="1" applyAlignment="1">
      <alignment horizontal="right"/>
    </xf>
    <xf numFmtId="0" fontId="12" fillId="0" borderId="19" xfId="22" applyFont="1" applyBorder="1" applyAlignment="1">
      <alignment horizontal="right"/>
    </xf>
    <xf numFmtId="0" fontId="43" fillId="15" borderId="0" xfId="22" applyFont="1" applyFill="1" applyAlignment="1">
      <alignment horizontal="center"/>
    </xf>
    <xf numFmtId="0" fontId="16" fillId="28" borderId="88" xfId="0" applyFont="1" applyFill="1" applyBorder="1" applyAlignment="1">
      <alignment horizontal="left" vertical="center"/>
    </xf>
    <xf numFmtId="0" fontId="16" fillId="28" borderId="89" xfId="0" applyFont="1" applyFill="1" applyBorder="1" applyAlignment="1">
      <alignment horizontal="left" vertical="center"/>
    </xf>
    <xf numFmtId="0" fontId="16" fillId="28" borderId="81" xfId="0" applyFont="1" applyFill="1" applyBorder="1" applyAlignment="1">
      <alignment horizontal="left" vertical="center"/>
    </xf>
    <xf numFmtId="0" fontId="16" fillId="28" borderId="82" xfId="0" applyFont="1" applyFill="1" applyBorder="1" applyAlignment="1">
      <alignment horizontal="left" vertical="center"/>
    </xf>
    <xf numFmtId="0" fontId="44" fillId="27" borderId="0" xfId="0" applyFont="1" applyFill="1" applyAlignment="1">
      <alignment horizontal="center" vertical="center"/>
    </xf>
    <xf numFmtId="0" fontId="14" fillId="27" borderId="0" xfId="0" applyFont="1" applyFill="1" applyAlignment="1">
      <alignment horizontal="center"/>
    </xf>
    <xf numFmtId="0" fontId="44" fillId="27" borderId="78" xfId="0" applyFont="1" applyFill="1" applyBorder="1" applyAlignment="1">
      <alignment horizontal="center" vertical="center"/>
    </xf>
    <xf numFmtId="0" fontId="44" fillId="27" borderId="79" xfId="0" applyFont="1" applyFill="1" applyBorder="1" applyAlignment="1">
      <alignment horizontal="center" vertical="center"/>
    </xf>
    <xf numFmtId="0" fontId="58" fillId="24" borderId="94" xfId="0" applyFont="1" applyFill="1" applyBorder="1" applyAlignment="1">
      <alignment horizontal="center" vertical="center"/>
    </xf>
    <xf numFmtId="0" fontId="58" fillId="24" borderId="95" xfId="0" applyFont="1" applyFill="1" applyBorder="1" applyAlignment="1">
      <alignment horizontal="center" vertical="center"/>
    </xf>
    <xf numFmtId="0" fontId="58" fillId="24" borderId="96" xfId="0" applyFont="1" applyFill="1" applyBorder="1" applyAlignment="1">
      <alignment horizontal="center" vertical="center"/>
    </xf>
    <xf numFmtId="0" fontId="19" fillId="0" borderId="74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75" xfId="0" applyFont="1" applyBorder="1" applyAlignment="1">
      <alignment horizontal="left" vertical="center" wrapText="1"/>
    </xf>
    <xf numFmtId="0" fontId="18" fillId="0" borderId="74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75" xfId="0" applyFont="1" applyBorder="1" applyAlignment="1">
      <alignment horizontal="left" vertical="center" wrapText="1"/>
    </xf>
    <xf numFmtId="0" fontId="38" fillId="0" borderId="74" xfId="0" applyFont="1" applyBorder="1" applyAlignment="1">
      <alignment horizontal="left" vertical="center" wrapText="1"/>
    </xf>
    <xf numFmtId="0" fontId="38" fillId="0" borderId="0" xfId="0" applyFont="1" applyAlignment="1">
      <alignment horizontal="left" vertical="center" wrapText="1"/>
    </xf>
    <xf numFmtId="0" fontId="38" fillId="0" borderId="75" xfId="0" applyFont="1" applyBorder="1" applyAlignment="1">
      <alignment horizontal="left" vertical="center" wrapText="1"/>
    </xf>
    <xf numFmtId="0" fontId="38" fillId="0" borderId="76" xfId="0" applyFont="1" applyBorder="1" applyAlignment="1">
      <alignment horizontal="left" vertical="center"/>
    </xf>
    <xf numFmtId="0" fontId="38" fillId="0" borderId="80" xfId="0" applyFont="1" applyBorder="1" applyAlignment="1">
      <alignment horizontal="left" vertical="center"/>
    </xf>
    <xf numFmtId="0" fontId="38" fillId="0" borderId="77" xfId="0" applyFont="1" applyBorder="1" applyAlignment="1">
      <alignment horizontal="left" vertical="center"/>
    </xf>
    <xf numFmtId="0" fontId="16" fillId="28" borderId="0" xfId="0" applyFont="1" applyFill="1" applyAlignment="1">
      <alignment horizontal="left" vertical="center"/>
    </xf>
    <xf numFmtId="0" fontId="19" fillId="0" borderId="97" xfId="0" applyFont="1" applyBorder="1" applyAlignment="1">
      <alignment horizontal="left" vertical="center" wrapText="1"/>
    </xf>
    <xf numFmtId="0" fontId="19" fillId="0" borderId="98" xfId="0" applyFont="1" applyBorder="1" applyAlignment="1">
      <alignment horizontal="left" vertical="center" wrapText="1"/>
    </xf>
    <xf numFmtId="0" fontId="18" fillId="0" borderId="97" xfId="0" applyFont="1" applyBorder="1" applyAlignment="1">
      <alignment horizontal="left" vertical="center" wrapText="1"/>
    </xf>
    <xf numFmtId="0" fontId="18" fillId="0" borderId="98" xfId="0" applyFont="1" applyBorder="1" applyAlignment="1">
      <alignment horizontal="left" vertical="center" wrapText="1"/>
    </xf>
    <xf numFmtId="0" fontId="18" fillId="0" borderId="97" xfId="0" quotePrefix="1" applyFont="1" applyBorder="1" applyAlignment="1">
      <alignment horizontal="left" vertical="center" wrapText="1"/>
    </xf>
    <xf numFmtId="0" fontId="38" fillId="0" borderId="97" xfId="0" applyFont="1" applyBorder="1" applyAlignment="1">
      <alignment horizontal="left" vertical="top" wrapText="1"/>
    </xf>
    <xf numFmtId="0" fontId="38" fillId="0" borderId="0" xfId="0" applyFont="1" applyAlignment="1">
      <alignment horizontal="left" vertical="top" wrapText="1"/>
    </xf>
    <xf numFmtId="0" fontId="38" fillId="0" borderId="98" xfId="0" applyFont="1" applyBorder="1" applyAlignment="1">
      <alignment horizontal="left" vertical="top" wrapText="1"/>
    </xf>
    <xf numFmtId="0" fontId="12" fillId="12" borderId="24" xfId="22" applyFont="1" applyFill="1" applyBorder="1" applyAlignment="1">
      <alignment horizontal="right"/>
    </xf>
    <xf numFmtId="0" fontId="12" fillId="12" borderId="13" xfId="22" applyFont="1" applyFill="1" applyBorder="1" applyAlignment="1">
      <alignment horizontal="right"/>
    </xf>
    <xf numFmtId="0" fontId="10" fillId="22" borderId="0" xfId="0" applyFont="1" applyFill="1" applyAlignment="1">
      <alignment horizontal="center"/>
    </xf>
    <xf numFmtId="0" fontId="10" fillId="25" borderId="0" xfId="0" applyFont="1" applyFill="1" applyAlignment="1">
      <alignment horizontal="center"/>
    </xf>
    <xf numFmtId="0" fontId="10" fillId="26" borderId="0" xfId="0" applyFont="1" applyFill="1" applyAlignment="1">
      <alignment horizontal="center"/>
    </xf>
  </cellXfs>
  <cellStyles count="29">
    <cellStyle name="Comma" xfId="1" builtinId="3"/>
    <cellStyle name="Comma 2" xfId="4" xr:uid="{00000000-0005-0000-0000-000001000000}"/>
    <cellStyle name="Comma 3" xfId="7" xr:uid="{00000000-0005-0000-0000-000002000000}"/>
    <cellStyle name="Comma 4" xfId="11" xr:uid="{00000000-0005-0000-0000-000003000000}"/>
    <cellStyle name="Comma 5" xfId="12" xr:uid="{00000000-0005-0000-0000-000004000000}"/>
    <cellStyle name="Comma 6" xfId="10" xr:uid="{00000000-0005-0000-0000-000005000000}"/>
    <cellStyle name="Comma 7" xfId="20" xr:uid="{00000000-0005-0000-0000-000006000000}"/>
    <cellStyle name="Comma 7 2" xfId="28" xr:uid="{A0007D44-0123-465B-ACA9-6D441BBD5976}"/>
    <cellStyle name="Comma 8" xfId="23" xr:uid="{00000000-0005-0000-0000-000007000000}"/>
    <cellStyle name="Comma 8 2" xfId="24" xr:uid="{C77D242F-8823-4AD2-8F85-BA5522D4C44F}"/>
    <cellStyle name="Currency" xfId="8" builtinId="4"/>
    <cellStyle name="Hyperlink" xfId="26" builtinId="8"/>
    <cellStyle name="Normal" xfId="0" builtinId="0"/>
    <cellStyle name="Normal 10" xfId="22" xr:uid="{00000000-0005-0000-0000-00000A000000}"/>
    <cellStyle name="Normal 10 3" xfId="25" xr:uid="{4D4D4B0F-B1B6-49E1-A8F1-3108A9D037AF}"/>
    <cellStyle name="Normal 2" xfId="2" xr:uid="{00000000-0005-0000-0000-00000B000000}"/>
    <cellStyle name="Normal 2 2" xfId="6" xr:uid="{00000000-0005-0000-0000-00000C000000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  <cellStyle name="Normal 7" xfId="9" xr:uid="{00000000-0005-0000-0000-000011000000}"/>
    <cellStyle name="Normal 8" xfId="18" xr:uid="{00000000-0005-0000-0000-000012000000}"/>
    <cellStyle name="Normal 9" xfId="19" xr:uid="{00000000-0005-0000-0000-000013000000}"/>
    <cellStyle name="Normal 9 2" xfId="27" xr:uid="{675D8A42-1BF2-44A1-999C-21DEF87B9FF2}"/>
    <cellStyle name="Percent" xfId="21" builtinId="5"/>
    <cellStyle name="Percent 2" xfId="3" xr:uid="{00000000-0005-0000-0000-000016000000}"/>
    <cellStyle name="Percent 3" xfId="5" xr:uid="{00000000-0005-0000-0000-000017000000}"/>
    <cellStyle name="Percent 4" xfId="17" xr:uid="{00000000-0005-0000-0000-000018000000}"/>
  </cellStyles>
  <dxfs count="14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Overpass"/>
        <scheme val="none"/>
      </font>
      <fill>
        <patternFill patternType="solid">
          <fgColor indexed="64"/>
          <bgColor rgb="FF8497B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  <numFmt numFmtId="30" formatCode="@"/>
    </dxf>
    <dxf>
      <border outline="0">
        <left style="medium">
          <color rgb="FF44546A"/>
        </left>
        <right style="medium">
          <color rgb="FF44546A"/>
        </right>
        <bottom style="medium">
          <color rgb="FF44546A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Overpass"/>
        <scheme val="none"/>
      </font>
      <fill>
        <patternFill patternType="solid">
          <fgColor indexed="64"/>
          <bgColor rgb="FF8497B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Overpass"/>
        <scheme val="none"/>
      </font>
      <fill>
        <patternFill patternType="solid">
          <fgColor indexed="64"/>
          <bgColor rgb="FF8497B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Overpass"/>
        <scheme val="none"/>
      </font>
      <fill>
        <patternFill patternType="solid">
          <fgColor indexed="64"/>
          <bgColor rgb="FF8497B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Overpass"/>
        <scheme val="none"/>
      </font>
      <fill>
        <patternFill patternType="solid">
          <fgColor indexed="64"/>
          <bgColor rgb="FF8497B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Overpass"/>
        <scheme val="none"/>
      </font>
      <fill>
        <patternFill patternType="solid">
          <fgColor indexed="64"/>
          <bgColor rgb="FF8497B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Overpass"/>
        <scheme val="none"/>
      </font>
      <fill>
        <patternFill patternType="solid">
          <fgColor indexed="64"/>
          <bgColor rgb="FF8497B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Overpass"/>
        <scheme val="none"/>
      </font>
      <fill>
        <patternFill patternType="solid">
          <fgColor indexed="64"/>
          <bgColor rgb="FF8497B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Overpass"/>
        <scheme val="none"/>
      </font>
      <fill>
        <patternFill patternType="solid">
          <fgColor indexed="64"/>
          <bgColor rgb="FF8497B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  <numFmt numFmtId="30" formatCode="@"/>
    </dxf>
    <dxf>
      <border outline="0">
        <left style="medium">
          <color rgb="FF44546A"/>
        </left>
        <right style="medium">
          <color rgb="FF44546A"/>
        </right>
        <bottom style="medium">
          <color rgb="FF44546A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Overpass"/>
        <scheme val="none"/>
      </font>
      <fill>
        <patternFill patternType="solid">
          <fgColor indexed="64"/>
          <bgColor rgb="FF8497B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Overpass"/>
        <scheme val="none"/>
      </font>
      <fill>
        <patternFill patternType="solid">
          <fgColor indexed="64"/>
          <bgColor rgb="FF8497B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Overpass"/>
        <scheme val="none"/>
      </font>
      <fill>
        <patternFill patternType="solid">
          <fgColor indexed="64"/>
          <bgColor rgb="FF8497B0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theme="3"/>
        </left>
        <right style="medium">
          <color theme="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249977111117893"/>
        <name val="Overpass"/>
        <scheme val="none"/>
      </font>
      <numFmt numFmtId="30" formatCode="@"/>
    </dxf>
    <dxf>
      <fill>
        <patternFill patternType="solid">
          <fgColor indexed="64"/>
          <bgColor rgb="FF8497B0"/>
        </patternFill>
      </fill>
    </dxf>
    <dxf>
      <fill>
        <patternFill>
          <bgColor rgb="FFD6DCE4"/>
        </patternFill>
      </fill>
    </dxf>
  </dxfs>
  <tableStyles count="1" defaultTableStyle="Table Style 1" defaultPivotStyle="PivotStyleLight16">
    <tableStyle name="Table Style 1" pivot="0" count="1" xr9:uid="{D92AD21C-F90D-4586-87B9-C5F4C0C739E0}">
      <tableStyleElement type="secondRowStripe" dxfId="142"/>
    </tableStyle>
  </tableStyles>
  <colors>
    <mruColors>
      <color rgb="FF44546A"/>
      <color rgb="FFD6DCE4"/>
      <color rgb="FF8497B0"/>
      <color rgb="FF003E52"/>
      <color rgb="FFFFFF99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microsoft.com/office/2017/06/relationships/rdRichValueStructure" Target="richData/rdrichvaluestructur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microsoft.com/office/2017/06/relationships/rdRichValue" Target="richData/rdrichvalue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eetMetadata" Target="metadata.xml"/><Relationship Id="rId30" Type="http://schemas.microsoft.com/office/2017/06/relationships/rdRichValueTypes" Target="richData/rdRichValueTypes.xml"/><Relationship Id="rId8" Type="http://schemas.openxmlformats.org/officeDocument/2006/relationships/worksheet" Target="worksheets/sheet8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8</v>
    <v>1</v>
    <v>1</v>
  </rv>
</rvData>
</file>

<file path=xl/richData/rdrichvaluestructure.xml><?xml version="1.0" encoding="utf-8"?>
<rvStructures xmlns="http://schemas.microsoft.com/office/spreadsheetml/2017/richdata" count="1">
  <s t="_error">
    <k n="colOffset" t="i"/>
    <k n="errorType" t="i"/>
    <k n="rwOffset" t="i"/>
    <k n="subType" t="i"/>
  </s>
</rvStructur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EEC30A-0F2E-43E0-8B8B-B0D70729DE00}" name="Table1" displayName="Table1" ref="A1:CA501" totalsRowShown="0">
  <autoFilter ref="A1:CA501" xr:uid="{33EEC30A-0F2E-43E0-8B8B-B0D70729DE00}"/>
  <sortState xmlns:xlrd2="http://schemas.microsoft.com/office/spreadsheetml/2017/richdata2" ref="A2:CA501">
    <sortCondition ref="B1:B501"/>
  </sortState>
  <tableColumns count="79">
    <tableColumn id="1" xr3:uid="{AD8EC7ED-32AF-4F60-BDD1-37F1CB17CA18}" name="FICE"/>
    <tableColumn id="2" xr3:uid="{A90F5AFF-7CFC-46C4-9BFA-1D725BEE020D}" name="Institution"/>
    <tableColumn id="3" xr3:uid="{A765FC6B-2B30-4BD7-AC20-0E3B223274B4}" name="Year"/>
    <tableColumn id="4" xr3:uid="{393C25D6-B34A-495C-A9AD-C3E67EB888C7}" name="Type"/>
    <tableColumn id="5" xr3:uid="{B00A4FB5-31BD-4823-85D8-62F4EADF1F80}" name="15 SCH Dual Credit"/>
    <tableColumn id="6" xr3:uid="{03E458B2-5DD4-4A30-9D2C-7F38B5A6C81E}" name="GAI Transfer with 15 SCH"/>
    <tableColumn id="7" xr3:uid="{A53AC487-BDCA-4EE8-B133-012DC75A1D46}" name="GAI Transfer with 15 SCH - Academic Disadvantage"/>
    <tableColumn id="8" xr3:uid="{BE96E1BF-3E33-43F8-B714-500DE2219B88}" name="GAI Transfer with 15 SCH - Economic Disadvantage"/>
    <tableColumn id="9" xr3:uid="{C9280A84-3EA3-4BF8-8F33-CFA609FB9FDC}" name="GAI Transfer with 15 SCH - Adult Learner"/>
    <tableColumn id="10" xr3:uid="{94E84F8D-8D1F-4241-8954-7A93805F0B29}" name="GAI Co-enrollment with 15 SCH"/>
    <tableColumn id="11" xr3:uid="{0E3A246A-3D24-48C3-BE9E-54CCF1BDBD8C}" name="GAI Co-enrollment with 15 SCH -Academic Disadvantage"/>
    <tableColumn id="12" xr3:uid="{3673B88D-C614-4AEE-BA4B-CFBE969B8751}" name="GAI Co-enrollment with 15 SCH - Economic Disadvantage"/>
    <tableColumn id="13" xr3:uid="{A0FEEF25-EDF2-4576-9F9C-25A2CA9B770C}" name="GAI Co-enrollment with 15 SCH - Adult Learner"/>
    <tableColumn id="14" xr3:uid="{C84732EC-9107-464C-AD57-E1A946ED7683}" name="TOTAL Institutional Credential leading to Licensure"/>
    <tableColumn id="15" xr3:uid="{794ABC7D-E6F2-4A2F-8EDA-3AFEE84698F6}" name="Institutional Credential leading to Licensure"/>
    <tableColumn id="16" xr3:uid="{5B4BE808-43DF-4708-9018-32690F2B0053}" name="Institutional Credential leading to Licensure: High-Demand Field"/>
    <tableColumn id="17" xr3:uid="{8ACC7348-93E2-40A6-80B3-2C48EAB7A291}" name="TOTAL OSA"/>
    <tableColumn id="18" xr3:uid="{A8E3B3BB-319C-4164-871D-FB84BFEC3C39}" name="TOTAL OSA - Academic Disadvantage"/>
    <tableColumn id="19" xr3:uid="{2D267C4E-759D-4ABB-ADBC-ED165B169B87}" name="TOTAL OSA - Economic Disadvantage"/>
    <tableColumn id="20" xr3:uid="{47F461A9-A938-4581-ADDC-A104B856627E}" name="TOTAL OSA - Adult Learner"/>
    <tableColumn id="21" xr3:uid="{E1D47F7F-E0FB-43AB-A334-EE390BE49963}" name="OSA"/>
    <tableColumn id="22" xr3:uid="{3E6D4ABB-02A4-4FF7-9F4B-5E0082F19840}" name="OSA - Academic Disadvantage"/>
    <tableColumn id="23" xr3:uid="{8224131C-B682-4FFF-8378-914F008646C7}" name="OSA - Economic Disadvantage"/>
    <tableColumn id="24" xr3:uid="{D3DCB2EC-198C-4C53-99D3-48EC01EA4D91}" name="OSA - Adult Learner"/>
    <tableColumn id="25" xr3:uid="{A50EE02F-A8C6-44C3-922A-D743B684363B}" name="OSA: High-Demand Field"/>
    <tableColumn id="26" xr3:uid="{1C5BBD5F-8D9B-4C16-9DB4-6A73FC042E96}" name="OSA: High-Demand Field - Academic Disadvantage"/>
    <tableColumn id="27" xr3:uid="{63A898CC-337A-4FAF-8A20-DAE185A4F2F5}" name="OSA: High-Demand Field - Economic Disadvantage"/>
    <tableColumn id="28" xr3:uid="{7F4DE72B-FCFB-43D4-8363-29656D2F286E}" name="OSA: High-Demand Field - Adult Learner"/>
    <tableColumn id="29" xr3:uid="{7BFD7E99-7731-4AE8-B3B8-0F730DE7B565}" name="TOTAL Certificate "/>
    <tableColumn id="30" xr3:uid="{46B5722E-9295-489E-95BB-DFCF30342A7A}" name="TOTAL Certificate - Academic Disadvantage"/>
    <tableColumn id="31" xr3:uid="{74516179-D3E1-45EB-9596-782A1D814D54}" name="TOTAL Certificate - Economic Disadvantage"/>
    <tableColumn id="32" xr3:uid="{DBA776E5-555E-4E1C-89D0-E9633ED295E1}" name="TOTAL Certificate - Adult Learner"/>
    <tableColumn id="33" xr3:uid="{71287464-C3E1-4FFE-91D9-C599AEA6C4CB}" name="Certificate "/>
    <tableColumn id="34" xr3:uid="{F64CEB8E-ED29-45E6-A64D-B6245990174D}" name="Certificate - Academic Disadvantage"/>
    <tableColumn id="35" xr3:uid="{0487499E-87CD-4594-970A-51CB6F83E51A}" name="Certificate - Economic Disadvantage"/>
    <tableColumn id="36" xr3:uid="{900463A7-7964-4CAA-BCBC-0C6AE6634A37}" name="Certificate - Adult Learner"/>
    <tableColumn id="37" xr3:uid="{6AF4FFB9-6A39-4C15-A763-7BE342B36FAF}" name="Certificate: High-Demand Field"/>
    <tableColumn id="38" xr3:uid="{79D89037-17BB-4F2B-9992-9D381F301FBB}" name="Certificate: High-Demand Field - Academic Disadvantage"/>
    <tableColumn id="39" xr3:uid="{DEB2D5D4-C72A-42F8-B614-89D9FA88AA95}" name="Certificate: High-Demand Field - Economic Disadvantage"/>
    <tableColumn id="40" xr3:uid="{5BD9BFCE-D613-4718-A12F-63815E79CE0A}" name="Certificate: High-Demand Field - Adult Learner"/>
    <tableColumn id="41" xr3:uid="{E80963A3-58FB-420E-A303-EE583389785F}" name="TOTAL Cert : COV Premium"/>
    <tableColumn id="42" xr3:uid="{FA433943-3D7C-4C24-9F50-17D3C065B195}" name="TOTAL Advanced Technical Certificate"/>
    <tableColumn id="43" xr3:uid="{57D230C4-1726-4DEA-B6C1-923E931CF9CC}" name="TOTAL Advanced Technical Certificate - Academic Disadvantage"/>
    <tableColumn id="44" xr3:uid="{162E3248-72AE-4063-8EF3-0CF60F07BDF9}" name="TOTAL Advanced Technical Certificate - Economic Disadvantage"/>
    <tableColumn id="45" xr3:uid="{976F022D-93EE-487F-9C25-7155ADDA7AB7}" name="TOTAL Advanced Technical Certificate - Adult Learner"/>
    <tableColumn id="46" xr3:uid="{C8AAD5AC-C666-43C7-86DD-CB9D109AA279}" name="Advanced Technical Certificate"/>
    <tableColumn id="47" xr3:uid="{D248EF68-5EDE-46B9-82C8-9D3A804FB480}" name="Advanced Technical Certificate - Academic Disadvantage"/>
    <tableColumn id="48" xr3:uid="{E85DE0E2-4E21-4BE3-B37D-6A8AC2525C11}" name="Advanced Technical Certificate - Economic Disadvantage"/>
    <tableColumn id="49" xr3:uid="{00BDE6DA-32C4-4D9A-9780-91D9BDE0F011}" name="Advanced Technical Certificate - Adult Learner"/>
    <tableColumn id="50" xr3:uid="{1D312662-B0D5-4B85-A59F-A67CF85B0CAA}" name="Advanced Technical Certificate: High-Demand Field"/>
    <tableColumn id="51" xr3:uid="{234D9DC9-0144-4160-8D76-25772E39E22C}" name="Advanced Technical Certificate: High-Demand Field - Academic Disadvantage"/>
    <tableColumn id="52" xr3:uid="{776B78EC-DCFC-46CE-A00E-29989E238E2A}" name="Advanced Technical Certificate: High-Demand Field - Economic Disadvantage"/>
    <tableColumn id="53" xr3:uid="{9B401695-426E-49D8-A7D5-FB37996A7256}" name="Advanced Technical Certificate: High-Demand Field - Adult Learner"/>
    <tableColumn id="54" xr3:uid="{B801FBF2-D6F3-4F51-ABDF-107F520E55E8}" name="TOTAL Associate Degree"/>
    <tableColumn id="55" xr3:uid="{28858003-752F-4E06-8718-7C45906A9819}" name="TOTAL Associate Degree - Academic Disadvantage"/>
    <tableColumn id="56" xr3:uid="{FC87D917-F8DB-47C4-B2E4-4308BB36ED7B}" name="TOTAL Associate Degree - Economic Disadvantage"/>
    <tableColumn id="57" xr3:uid="{0C7E7F6E-D3CF-43FC-B9E6-CF19C36AE11F}" name="TOTAL Associate Degree - Adult Learner"/>
    <tableColumn id="58" xr3:uid="{E7AF96EA-E104-4BF7-9FB4-8FC6A34AB209}" name="Associate Degree"/>
    <tableColumn id="59" xr3:uid="{35D51A58-F36E-48C8-90C3-C0ED2D76B16E}" name="Associate Degree - Academic Disadvantage"/>
    <tableColumn id="60" xr3:uid="{8B807FB8-BD1E-42C1-8A3F-507B49D0458E}" name="Associate Degree - Economic Disadvantage"/>
    <tableColumn id="61" xr3:uid="{51B5DD9C-461D-4FE0-B589-C98E9E0BB6FD}" name="Associate Degree - Adult Learner"/>
    <tableColumn id="62" xr3:uid="{64ACCBD5-45D8-4347-B621-C2B9F166726A}" name="Associate Degree: High-Demand Field"/>
    <tableColumn id="63" xr3:uid="{AC67C4F6-6FF8-49A6-B138-CA5F19AAD225}" name="Associate Degree: High-Demand Field - Academic Disadvantage"/>
    <tableColumn id="64" xr3:uid="{AE77B15F-2084-42D5-A2DA-7FC49C091005}" name="Associate Degree: High-Demand Field - Economic Disadvantage"/>
    <tableColumn id="65" xr3:uid="{4857711F-1089-4810-896E-5F0D89B738EC}" name="Associate Degree: High-Demand Field - Adult Learner"/>
    <tableColumn id="66" xr3:uid="{7B1BB9E0-B8C5-4931-B803-250521E62FA0}" name="TOTAL Associate: CoV Premium"/>
    <tableColumn id="67" xr3:uid="{89A77E38-D7A8-4CC5-8CD8-53E4A7F7F7AA}" name="TOTAL Bachelor's Degree"/>
    <tableColumn id="68" xr3:uid="{9C99D46D-876C-48AC-9E74-348ADAB04035}" name="TOTAL Bachelor's Degree - Academic Disadvantage"/>
    <tableColumn id="69" xr3:uid="{A86382B4-DCE1-4A18-A0E1-8CCC56F35DC5}" name="TOTAL Bachelor's Degree - Economic Disadvantage"/>
    <tableColumn id="70" xr3:uid="{6FA06357-A8A0-4CD9-A2F1-3B6FD60B2F23}" name="TOTAL Bachelor's Degree - Adult Learner"/>
    <tableColumn id="71" xr3:uid="{B08A15F3-3B87-4CD0-8881-24023BF2E28C}" name="Bachelor's Degree"/>
    <tableColumn id="72" xr3:uid="{B69F6371-02FE-4028-8F79-606D5B0D6D90}" name="Bachelor's Degree - Academic Disadvantage"/>
    <tableColumn id="73" xr3:uid="{E0CFDA13-D635-4828-9099-FA6CA71CCD2B}" name="Bachelor's Degree - Economic Disadvantage"/>
    <tableColumn id="74" xr3:uid="{A5DA6406-8C62-4063-AC29-E7A146C011C7}" name="Bachelor's Degree - Adult Learner"/>
    <tableColumn id="75" xr3:uid="{2D8704C0-87E7-4121-9AFE-CEACA3EE2FC9}" name="Bachelor's Degree: High-Demand Field"/>
    <tableColumn id="76" xr3:uid="{D9895E91-716E-4B75-BAFC-C5BDDCF4685A}" name="Bachelor's Degree: High-Demand Field - Academic Disadvantage"/>
    <tableColumn id="77" xr3:uid="{D2470D91-8459-422D-8285-EE043C6BDB6C}" name="Bachelor's Degree: High-Demand Field - Economic Disadvantage"/>
    <tableColumn id="78" xr3:uid="{59C9880D-7330-4227-B6DA-27E2E605C0E2}" name="Bachelor's Degree: High-Demand Field - Adult Learner"/>
    <tableColumn id="79" xr3:uid="{D989C4D0-BCC5-4D1A-B082-9D1E3517FFF5}" name="TOTAL Bachelor's Degree: CoV Premium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BE2C3F4-F359-4CC5-B2EE-5C14F494034C}" name="Table2" displayName="Table2" ref="A11:B57" totalsRowShown="0" headerRowDxfId="141">
  <autoFilter ref="A11:B57" xr:uid="{4BE2C3F4-F359-4CC5-B2EE-5C14F494034C}"/>
  <tableColumns count="2">
    <tableColumn id="1" xr3:uid="{C0EC38A7-8C82-41E0-9E68-17D63C02D1DC}" name="CIP Code" dataDxfId="140"/>
    <tableColumn id="2" xr3:uid="{9A571EED-85AD-45CE-AEBB-09B5F0CD2084}" name="CIP Title" dataDxfId="139"/>
  </tableColumns>
  <tableStyleInfo name="Table Style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31E3CC9-AAD1-43F4-A73C-0D2C88576960}" name="Table3" displayName="Table3" ref="D11:E35" totalsRowShown="0" headerRowDxfId="138" headerRowBorderDxfId="137">
  <autoFilter ref="D11:E35" xr:uid="{D31E3CC9-AAD1-43F4-A73C-0D2C88576960}"/>
  <tableColumns count="2">
    <tableColumn id="1" xr3:uid="{5C5BF5D4-F8AE-4706-B079-AA2900D8D4F6}" name="CIP Code" dataDxfId="136"/>
    <tableColumn id="2" xr3:uid="{5D8B7358-1949-4C4B-9DDF-1BABD14415B7}" name="CIP Title" dataDxfId="135"/>
  </tableColumns>
  <tableStyleInfo name="Table Style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2C0FADB-9958-4C30-9BC9-1845954B86BC}" name="Table4" displayName="Table4" ref="G11:H37" totalsRowShown="0" headerRowDxfId="134" dataDxfId="133">
  <autoFilter ref="G11:H37" xr:uid="{82C0FADB-9958-4C30-9BC9-1845954B86BC}"/>
  <tableColumns count="2">
    <tableColumn id="1" xr3:uid="{739E8580-ED07-45C2-B11F-403272B032EB}" name="CIP Code" dataDxfId="132"/>
    <tableColumn id="2" xr3:uid="{4388E41F-DB91-46B4-AC93-255B12002D7C}" name="CIP Title" dataDxfId="131"/>
  </tableColumns>
  <tableStyleInfo name="Table Style 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E07A5F4-99DD-4A48-A943-98BF460007F5}" name="Table5" displayName="Table5" ref="J11:K39" totalsRowShown="0" headerRowDxfId="130" dataDxfId="129" tableBorderDxfId="128">
  <autoFilter ref="J11:K39" xr:uid="{DE07A5F4-99DD-4A48-A943-98BF460007F5}"/>
  <tableColumns count="2">
    <tableColumn id="1" xr3:uid="{A8EEA5E6-39B6-400F-B658-6F5F2ACAEF44}" name="CIP Code" dataDxfId="127"/>
    <tableColumn id="2" xr3:uid="{500A09B3-7028-4829-AE45-D0A13A37C656}" name="CIP Title" dataDxfId="126"/>
  </tableColumns>
  <tableStyleInfo name="Table Style 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FE1B5FD-BFD3-411E-A986-4BD45DFD3D76}" name="Table6" displayName="Table6" ref="M11:N37" totalsRowShown="0" headerRowDxfId="125" dataDxfId="124">
  <autoFilter ref="M11:N37" xr:uid="{1FE1B5FD-BFD3-411E-A986-4BD45DFD3D76}"/>
  <tableColumns count="2">
    <tableColumn id="1" xr3:uid="{0D53FAC3-5A93-46EA-B093-01B95E7D3CD8}" name="CIP Code" dataDxfId="123"/>
    <tableColumn id="2" xr3:uid="{61580DB7-85C6-4722-B44B-FAAFE4241C62}" name="CIP Title" dataDxfId="122"/>
  </tableColumns>
  <tableStyleInfo name="Table Style 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FF29CBF-FA25-4ACD-9F53-6D725DECC7E5}" name="Table8" displayName="Table8" ref="P11:Q36" totalsRowShown="0" headerRowDxfId="121" dataDxfId="120">
  <autoFilter ref="P11:Q36" xr:uid="{EFF29CBF-FA25-4ACD-9F53-6D725DECC7E5}"/>
  <tableColumns count="2">
    <tableColumn id="1" xr3:uid="{68C4DD74-5813-4ECF-9D29-36308C233710}" name="CIP Code" dataDxfId="119"/>
    <tableColumn id="2" xr3:uid="{EABF0494-1E30-4117-814F-F0B306B90BFD}" name="CIP Title" dataDxfId="118"/>
  </tableColumns>
  <tableStyleInfo name="Table Style 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B82CDC1-F773-4507-B6D0-16A380247AD0}" name="Table9" displayName="Table9" ref="S11:T25" totalsRowShown="0" headerRowDxfId="117" dataDxfId="116">
  <autoFilter ref="S11:T25" xr:uid="{5B82CDC1-F773-4507-B6D0-16A380247AD0}"/>
  <tableColumns count="2">
    <tableColumn id="1" xr3:uid="{A5C5C9A5-8F56-49D3-8DB5-FAB862F6E11E}" name="CIP Code" dataDxfId="115"/>
    <tableColumn id="2" xr3:uid="{ADEAF23C-5C84-4694-B7CB-3529A78331A2}" name="CIP Title" dataDxfId="114"/>
  </tableColumns>
  <tableStyleInfo name="Table Style 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8391C46-5119-4AD8-8ED7-AF74FBDAFF58}" name="Table10" displayName="Table10" ref="V11:W36" totalsRowShown="0" headerRowDxfId="113" dataDxfId="112">
  <autoFilter ref="V11:W36" xr:uid="{D8391C46-5119-4AD8-8ED7-AF74FBDAFF58}"/>
  <tableColumns count="2">
    <tableColumn id="1" xr3:uid="{C990E744-0F0A-4287-97DF-0CC74850C0CD}" name="CIP Code" dataDxfId="111"/>
    <tableColumn id="2" xr3:uid="{42129F7D-74C0-4ED4-9A31-A4C0E36EE26E}" name="CIP Title" dataDxfId="110"/>
  </tableColumns>
  <tableStyleInfo name="Table Style 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AD6CAD0-FF4D-4EAF-AB0E-A689E0640EDE}" name="Table11" displayName="Table11" ref="Y11:Z38" totalsRowShown="0" headerRowDxfId="109" dataDxfId="108">
  <autoFilter ref="Y11:Z38" xr:uid="{DAD6CAD0-FF4D-4EAF-AB0E-A689E0640EDE}"/>
  <tableColumns count="2">
    <tableColumn id="1" xr3:uid="{22CCC688-93F9-41C1-90B5-0F51BFA0CC3B}" name="CIP Code" dataDxfId="107"/>
    <tableColumn id="2" xr3:uid="{F7B6E1CD-65A0-4C3D-8C12-A774973A0DD8}" name="CIP Title" dataDxfId="106"/>
  </tableColumns>
  <tableStyleInfo name="Table Style 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C1AB8F8-A5AD-46CC-A32A-D129935AFE3E}" name="Table12" displayName="Table12" ref="AB11:AC47" totalsRowShown="0" headerRowDxfId="105" dataDxfId="104">
  <autoFilter ref="AB11:AC47" xr:uid="{0C1AB8F8-A5AD-46CC-A32A-D129935AFE3E}"/>
  <tableColumns count="2">
    <tableColumn id="1" xr3:uid="{E2ADA2CA-3668-4E41-A558-593DB5755F58}" name="CIP Code" dataDxfId="103"/>
    <tableColumn id="2" xr3:uid="{1D067477-7433-47C0-847A-B524A7D8EF9C}" name="CIP Title" dataDxfId="102"/>
  </tableColumns>
  <tableStyleInfo name="Table Style 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F6C64147-80A9-45A1-9D88-ED4EDEDDDD1A}" name="Table13" displayName="Table13" ref="AE11:AF20" totalsRowShown="0" headerRowDxfId="101" dataDxfId="100">
  <autoFilter ref="AE11:AF20" xr:uid="{F6C64147-80A9-45A1-9D88-ED4EDEDDDD1A}"/>
  <tableColumns count="2">
    <tableColumn id="1" xr3:uid="{29F47038-CE28-4D71-BD34-80FA33033258}" name="CIP Code" dataDxfId="99"/>
    <tableColumn id="2" xr3:uid="{BBC661AD-1BEF-44FC-A677-E2D8BE224F45}" name="CIP Title" dataDxfId="98"/>
  </tableColumns>
  <tableStyleInfo name="Table Style 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65AE3286-5557-4B33-B868-2692622B439B}" name="Table14" displayName="Table14" ref="AH11:AI22" totalsRowShown="0" headerRowDxfId="97" dataDxfId="96" tableBorderDxfId="95">
  <autoFilter ref="AH11:AI22" xr:uid="{65AE3286-5557-4B33-B868-2692622B439B}"/>
  <tableColumns count="2">
    <tableColumn id="1" xr3:uid="{D106FCE4-A5B4-4676-B03F-056710CBAEE4}" name="CIP Code" dataDxfId="94"/>
    <tableColumn id="2" xr3:uid="{C5591FFD-4366-446E-8153-B2F564C0F69F}" name="CIP Title" dataDxfId="93"/>
  </tableColumns>
  <tableStyleInfo name="Table Style 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189678D7-7692-4992-B8BB-1E4E8FC09E54}" name="Table15" displayName="Table15" ref="AK11:AL46" totalsRowShown="0" headerRowDxfId="92" dataDxfId="91">
  <autoFilter ref="AK11:AL46" xr:uid="{189678D7-7692-4992-B8BB-1E4E8FC09E54}"/>
  <tableColumns count="2">
    <tableColumn id="1" xr3:uid="{BC2ECD2F-70EF-4F30-80E5-05321BE74A66}" name="CIP Code" dataDxfId="90"/>
    <tableColumn id="2" xr3:uid="{C0B13612-612F-4A42-899D-737878D06D04}" name="CIP Title" dataDxfId="89"/>
  </tableColumns>
  <tableStyleInfo name="Table Style 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C8ADB37-1D83-4C1B-8BCE-411AAFB5001A}" name="Table16" displayName="Table16" ref="A11:B54" totalsRowShown="0" dataDxfId="88">
  <autoFilter ref="A11:B54" xr:uid="{0C8ADB37-1D83-4C1B-8BCE-411AAFB5001A}"/>
  <tableColumns count="2">
    <tableColumn id="1" xr3:uid="{D5E6BD01-8E0D-4440-9F3C-A53BF1C3C67E}" name="CIP Code" dataDxfId="87"/>
    <tableColumn id="2" xr3:uid="{CC3D99D3-4AA7-4FF8-812A-3ABE3D4ED561}" name="CIP Title" dataDxfId="86"/>
  </tableColumns>
  <tableStyleInfo name="Table Style 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8403ACD8-A40F-47B6-93A4-96EACDF6AEB1}" name="Table17" displayName="Table17" ref="D11:E17" totalsRowShown="0">
  <autoFilter ref="D11:E17" xr:uid="{8403ACD8-A40F-47B6-93A4-96EACDF6AEB1}"/>
  <tableColumns count="2">
    <tableColumn id="1" xr3:uid="{71FDA3C3-9663-4F54-83A8-0698D78EDE27}" name="CIP Code" dataDxfId="85"/>
    <tableColumn id="2" xr3:uid="{C7ECA887-B582-4DC7-AA72-EB912DAF44B0}" name="CIP Title" dataDxfId="84"/>
  </tableColumns>
  <tableStyleInfo name="Table Style 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1F584146-D812-4379-B8F0-1166B7596438}" name="Table18" displayName="Table18" ref="G11:H27" totalsRowShown="0">
  <autoFilter ref="G11:H27" xr:uid="{1F584146-D812-4379-B8F0-1166B7596438}"/>
  <tableColumns count="2">
    <tableColumn id="1" xr3:uid="{5C7ED16E-6605-4C41-B5B8-C590AC0F57FB}" name="CIP Code" dataDxfId="83"/>
    <tableColumn id="2" xr3:uid="{C2BE7F88-B44C-4C6E-9B7C-229A1781AC46}" name="CIP Title" dataDxfId="82"/>
  </tableColumns>
  <tableStyleInfo name="Table Style 1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1B2B97FF-C25D-439D-B30B-2FEF53188524}" name="Table19" displayName="Table19" ref="J11:K21" totalsRowShown="0">
  <autoFilter ref="J11:K21" xr:uid="{1B2B97FF-C25D-439D-B30B-2FEF53188524}"/>
  <tableColumns count="2">
    <tableColumn id="1" xr3:uid="{737A7B54-F9ED-41BB-AB46-ED0A5F4E4CC7}" name="CIP Code" dataDxfId="81"/>
    <tableColumn id="2" xr3:uid="{1D9257C8-32E4-4623-AABA-88C249E36B11}" name="CIP Title" dataDxfId="80"/>
  </tableColumns>
  <tableStyleInfo name="Table Style 1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BBE4769B-FAB9-4824-AE30-DEADD0577573}" name="Table20" displayName="Table20" ref="M11:N38" totalsRowShown="0">
  <autoFilter ref="M11:N38" xr:uid="{BBE4769B-FAB9-4824-AE30-DEADD0577573}"/>
  <tableColumns count="2">
    <tableColumn id="1" xr3:uid="{D616C8E4-25F9-4426-962D-A25AB45954D6}" name="CIP Code" dataDxfId="79"/>
    <tableColumn id="2" xr3:uid="{A69A4147-CC4C-406A-9799-59301E58480E}" name="CIP Title" dataDxfId="78"/>
  </tableColumns>
  <tableStyleInfo name="Table Style 1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EFF740A2-AB7C-483E-8C77-38E048412D86}" name="Table21" displayName="Table21" ref="P11:Q20" totalsRowShown="0">
  <autoFilter ref="P11:Q20" xr:uid="{EFF740A2-AB7C-483E-8C77-38E048412D86}"/>
  <tableColumns count="2">
    <tableColumn id="1" xr3:uid="{0F2AA0BA-A5C5-487E-818D-3FB1903875B1}" name="CIP Code" dataDxfId="77"/>
    <tableColumn id="2" xr3:uid="{EE752141-7267-422F-AE98-E3ECAA2EA237}" name="CIP Title" dataDxfId="76"/>
  </tableColumns>
  <tableStyleInfo name="Table Style 1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2B7D3DC6-A20F-449D-BCB7-FCF22D656F2D}" name="Table22" displayName="Table22" ref="S11:T21" totalsRowShown="0">
  <autoFilter ref="S11:T21" xr:uid="{2B7D3DC6-A20F-449D-BCB7-FCF22D656F2D}"/>
  <tableColumns count="2">
    <tableColumn id="1" xr3:uid="{C5EF1692-9871-4E83-AC7B-4B5E9D8299DE}" name="CIP Code" dataDxfId="75"/>
    <tableColumn id="2" xr3:uid="{1D67E7BF-FC85-49E2-AD55-09844BE83654}" name="CIP Title" dataDxfId="74"/>
  </tableColumns>
  <tableStyleInfo name="Table Style 1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B3D0E0CA-5431-4B10-86EF-961FE92F7096}" name="Table23" displayName="Table23" ref="V11:W35" totalsRowShown="0">
  <autoFilter ref="V11:W35" xr:uid="{B3D0E0CA-5431-4B10-86EF-961FE92F7096}"/>
  <tableColumns count="2">
    <tableColumn id="1" xr3:uid="{36BDF6C3-36C6-4AD7-869A-91D5FBD8BEB0}" name="CIP Code" dataDxfId="73"/>
    <tableColumn id="2" xr3:uid="{9CEF9D43-56EB-4C56-92D3-2212EDBA095D}" name="CIP Title" dataDxfId="72"/>
  </tableColumns>
  <tableStyleInfo name="Table Style 1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33FCDF2B-F86F-4FDD-915B-7CF5B5F117B6}" name="Table24" displayName="Table24" ref="Y11:Z19" totalsRowShown="0">
  <autoFilter ref="Y11:Z19" xr:uid="{33FCDF2B-F86F-4FDD-915B-7CF5B5F117B6}"/>
  <tableColumns count="2">
    <tableColumn id="1" xr3:uid="{F2FF0D49-AD95-419D-8138-63D4EC186E9E}" name="CIP Code" dataDxfId="71"/>
    <tableColumn id="2" xr3:uid="{55E5E43A-3026-4343-8C06-3BCA5E6A567C}" name="CIP Title" dataDxfId="70"/>
  </tableColumns>
  <tableStyleInfo name="Table Style 1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F8A47245-E17E-4C41-B909-6C750EFA3DEA}" name="Table25" displayName="Table25" ref="AB11:AC35" totalsRowShown="0">
  <autoFilter ref="AB11:AC35" xr:uid="{F8A47245-E17E-4C41-B909-6C750EFA3DEA}"/>
  <tableColumns count="2">
    <tableColumn id="1" xr3:uid="{42CFB9FC-6C98-40AF-92D4-0458931A9FA0}" name="CIP Code" dataDxfId="69"/>
    <tableColumn id="2" xr3:uid="{396C552D-28AD-4E91-BC99-ACD50B8658DB}" name="CIP Title" dataDxfId="68"/>
  </tableColumns>
  <tableStyleInfo name="Table Style 1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CD44FC9C-2457-47D5-BEEC-5BA8382E9A2C}" name="Table26" displayName="Table26" ref="AE11:AF22" totalsRowShown="0">
  <autoFilter ref="AE11:AF22" xr:uid="{CD44FC9C-2457-47D5-BEEC-5BA8382E9A2C}"/>
  <tableColumns count="2">
    <tableColumn id="1" xr3:uid="{0C9C1E0B-AA7E-4935-82E4-F9AA9AF95A84}" name="CIP Code" dataDxfId="67"/>
    <tableColumn id="2" xr3:uid="{4442DED0-DC1B-4D9B-8873-94E1A2E81B38}" name="CIP Title" dataDxfId="66"/>
  </tableColumns>
  <tableStyleInfo name="Table Style 1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328926F1-B1D9-4384-85CC-487ADDE6CABE}" name="Table27" displayName="Table27" ref="AH11:AI19" totalsRowShown="0">
  <autoFilter ref="AH11:AI19" xr:uid="{328926F1-B1D9-4384-85CC-487ADDE6CABE}"/>
  <tableColumns count="2">
    <tableColumn id="1" xr3:uid="{44F635E5-82F4-436D-863D-6D1DAF1F9089}" name="CIP Code" dataDxfId="65"/>
    <tableColumn id="2" xr3:uid="{BEC5A301-1BC9-42E4-93E2-412F0607BD2A}" name="CIP Title" dataDxfId="64"/>
  </tableColumns>
  <tableStyleInfo name="Table Style 1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DBD59986-01C6-46F1-BE12-1CE51CC1F242}" name="Table28" displayName="Table28" ref="AK11:AL36" totalsRowShown="0">
  <autoFilter ref="AK11:AL36" xr:uid="{DBD59986-01C6-46F1-BE12-1CE51CC1F242}"/>
  <tableColumns count="2">
    <tableColumn id="1" xr3:uid="{45E1D643-F046-45E5-B7AC-59207B860FF2}" name="CIP Code" dataDxfId="63"/>
    <tableColumn id="2" xr3:uid="{FF161664-E8B4-41F9-81E5-DF25F39DE58F}" name="CIP Title" dataDxfId="62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64A233A-0A82-4CFF-AB64-79BD89D1A04E}">
  <we:reference id="wa104100404" version="3.0.0.1" store="en-US" storeType="OMEX"/>
  <we:alternateReferences>
    <we:reference id="wa104100404" version="3.0.0.1" store="wa104100404" storeType="OMEX"/>
  </we:alternateReferences>
  <we:properties>
    <we:property name="ICYwABB/LBA=" value="&quot;QARnWgI=&quot;"/>
    <we:property name="ICYwABB9LwJ5Liw=" value="&quot;Vw==&quot;"/>
    <we:property name="ICYwABBDIRZCIjA3KicGUg==" value="&quot;VA==&quot;"/>
    <we:property name="ICYwABBDIRZCIjA3KioZUg==" value="&quot;RHpj&quot;"/>
    <we:property name="ICYwABBDIRZCIjA3Li4Z" value="&quot;VA==&quot;"/>
    <we:property name="ICYwABBDIRZCIjA3NCcGUg==" value="&quot;J3Vx&quot;"/>
    <we:property name="ICYwABBDIRZCIjA3NjoY" value="&quot;VQ==&quot;"/>
    <we:property name="ICYwABBDIRZCIjA3PSES" value="&quot;IxUE&quot;"/>
    <we:property name="ICYwABBmLwhdJiAEPTw=" value="&quot;J3ZxUnIBfQ==&quot;"/>
    <we:property name="UniqueID" value="&quot;20243221713815077230&quot;"/>
    <we:property name="IigxDVJRPQ4VCCAC" value="&quot;&quot;"/>
    <we:property name="IigxDVJRPQ4VNC0ELioHPAEpJA==" value="&quot;IxUE&quot;"/>
    <we:property name="IigxDVJRPQ4VCiMQFSYb" value="&quot;VQ==&quot;"/>
    <we:property name="IigxDVJRPQ4VNC0ELioHPAoiJA==" value="&quot;VQ==&quot;"/>
    <we:property name="IigxDVJRPQ4VNC0ELioHPBQ1Jg==" value="&quot;VGlzWAEAfks=&quot;"/>
    <we:property name="IigxDVJRPQ4VNC0ELioHPBckLw==" value="&quot;VQ==&quot;"/>
    <we:property name="IigxDVJRPQ4VNC0ELioHPBYrOw==" value="&quot;VA==&quot;"/>
    <we:property name="IigxDVJRPQ4VNC0ELioHPBAoLw==" value="&quot;VGlzWQ==&quot;"/>
    <we:property name="IigxDVJRPQ4VNC0ELioHPAcxJA==" value="&quot;VGlzWAEB&quot;"/>
    <we:property name="IigxDVJRPQ4VNC0ELioHPAk0Lw==" value="&quot;VA==&quot;"/>
    <we:property name="IigxDVJRPQ4VNC0ELioHPBc0OQ==" value="&quot;VXdz&quot;"/>
    <we:property name="IigxDVJRPQ4VNC0ELioHPBY0Jw==" value="&quot;VA==&quot;"/>
    <we:property name="IigxDVJRPQ4VNC0ELioHPAk1Nw==" value="&quot;VGlzXwQ=&quot;"/>
    <we:property name="IigxDVJRPQ4VNC0ELioHPAkpKg==" value="&quot;V3c=&quot;"/>
    <we:property name="IigxDVJRPQ4VNC0ELioHPBYlNQ==" value="&quot;VQ==&quot;"/>
    <we:property name="IigxDVJRPQ4VNC0ELioHPAozMQ==" value="&quot;Vg==&quot;"/>
    <we:property name="IigxDVJRPQ4VNC0ELioHPAUkIA==" value="&quot;VGlzWAA=&quot;"/>
    <we:property name="IigxDVJRPQ4VNC0ELioHPBYiMA==" value="&quot;UQ==&quot;"/>
    <we:property name="IigxDVJRPQ4VNC0ELioHPAU1MA==" value="&quot;VQ==&quot;"/>
    <we:property name="IigxDVJRPQ4VNC0ELioHPBczIg==" value="&quot;VA==&quot;"/>
    <we:property name="IigxDVJRPQ4VNC0ELioHPAkiNw==" value="&quot;Vg==&quot;"/>
    <we:property name="IigxDVJRPQ4VNC0ELioHPBcoIA==" value="&quot;VA==&quot;"/>
    <we:property name="IigxDVJRPQ4VNC0ELioHPAg3Nw==" value="&quot;VA==&quot;"/>
    <we:property name="IigxDVJRPQ4VNC0ELioHPAg3Mw==" value="&quot;VA==&quot;"/>
    <we:property name="IigxDVJRPQ4VNC0ELioHPAMmMw==" value="&quot;VGlzWAEAfks=&quot;"/>
    <we:property name="IigxDVJRPQ4VNC0ELioHPA03MA==" value="&quot;VGl6UQ==&quot;"/>
    <we:property name="IigxDVJRPQ4VNC0ELioHPAIiIg==" value="&quot;VGlzWAEAfks=&quot;"/>
    <we:property name="IigxDVJRPQ4VNC0ELioHPA03Kg==" value="&quot;VQ==&quot;"/>
    <we:property name="IigxDVJRPQ4VNC0ELioHPA03Jw==" value="&quot;Vw==&quot;"/>
  </we:properties>
  <we:bindings>
    <we:binding id="refEdit" type="matrix" appref="{5A5CE84E-40D5-4B54-AA22-DFCAAAAF1A74}"/>
    <we:binding id="Worker" type="matrix" appref="{799E8FF7-6ECB-430D-880B-3972666632A9}"/>
  </we:bindings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/highered.texas.gov/our-work/supporting-our-institutions/community-college-finance/" TargetMode="External"/><Relationship Id="rId1" Type="http://schemas.openxmlformats.org/officeDocument/2006/relationships/hyperlink" Target="https://www.highered.texas.gov/our-work/supporting-our-institutions/data-submission-reporting/cbm-reporting/cbm-reporting-manual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reportcenter.highered.texas.gov/reports/data/ctc-rfoe-fy2023/" TargetMode="External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13" Type="http://schemas.openxmlformats.org/officeDocument/2006/relationships/table" Target="../tables/table13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1.bin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Relationship Id="rId14" Type="http://schemas.openxmlformats.org/officeDocument/2006/relationships/table" Target="../tables/table14.xm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1.xml"/><Relationship Id="rId13" Type="http://schemas.openxmlformats.org/officeDocument/2006/relationships/table" Target="../tables/table26.xml"/><Relationship Id="rId3" Type="http://schemas.openxmlformats.org/officeDocument/2006/relationships/table" Target="../tables/table16.xml"/><Relationship Id="rId7" Type="http://schemas.openxmlformats.org/officeDocument/2006/relationships/table" Target="../tables/table20.xml"/><Relationship Id="rId12" Type="http://schemas.openxmlformats.org/officeDocument/2006/relationships/table" Target="../tables/table25.xml"/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2.bin"/><Relationship Id="rId6" Type="http://schemas.openxmlformats.org/officeDocument/2006/relationships/table" Target="../tables/table19.xml"/><Relationship Id="rId11" Type="http://schemas.openxmlformats.org/officeDocument/2006/relationships/table" Target="../tables/table24.xml"/><Relationship Id="rId5" Type="http://schemas.openxmlformats.org/officeDocument/2006/relationships/table" Target="../tables/table18.xml"/><Relationship Id="rId10" Type="http://schemas.openxmlformats.org/officeDocument/2006/relationships/table" Target="../tables/table23.xml"/><Relationship Id="rId4" Type="http://schemas.openxmlformats.org/officeDocument/2006/relationships/table" Target="../tables/table17.xml"/><Relationship Id="rId9" Type="http://schemas.openxmlformats.org/officeDocument/2006/relationships/table" Target="../tables/table22.xml"/><Relationship Id="rId14" Type="http://schemas.openxmlformats.org/officeDocument/2006/relationships/table" Target="../tables/table27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E35F9-0549-4974-AEDD-67E43FF8667C}">
  <sheetPr codeName="Sheet1">
    <tabColor theme="3" tint="-0.499984740745262"/>
  </sheetPr>
  <dimension ref="A1:M216"/>
  <sheetViews>
    <sheetView tabSelected="1" workbookViewId="0">
      <selection activeCell="A11" sqref="A11"/>
    </sheetView>
  </sheetViews>
  <sheetFormatPr defaultRowHeight="14.4"/>
  <cols>
    <col min="1" max="1" width="25" customWidth="1"/>
    <col min="6" max="6" width="9.6640625" customWidth="1"/>
    <col min="9" max="9" width="12.5546875" customWidth="1"/>
  </cols>
  <sheetData>
    <row r="1" spans="1:13" s="18" customFormat="1" ht="23.4">
      <c r="A1" s="304" t="s">
        <v>2457</v>
      </c>
      <c r="I1" s="502">
        <v>45538</v>
      </c>
    </row>
    <row r="2" spans="1:13" ht="22.2" customHeight="1">
      <c r="A2" s="573" t="s">
        <v>2460</v>
      </c>
      <c r="B2" s="573"/>
      <c r="C2" s="573"/>
      <c r="D2" s="573"/>
      <c r="E2" s="573"/>
      <c r="F2" s="573"/>
      <c r="G2" s="573"/>
      <c r="H2" s="573"/>
      <c r="I2" s="573"/>
      <c r="J2" s="573"/>
      <c r="K2" s="573"/>
      <c r="L2" s="573"/>
      <c r="M2" s="573"/>
    </row>
    <row r="3" spans="1:13" ht="14.4" customHeight="1">
      <c r="A3" s="573"/>
      <c r="B3" s="573"/>
      <c r="C3" s="573"/>
      <c r="D3" s="573"/>
      <c r="E3" s="573"/>
      <c r="F3" s="573"/>
      <c r="G3" s="573"/>
      <c r="H3" s="573"/>
      <c r="I3" s="573"/>
      <c r="J3" s="573"/>
      <c r="K3" s="573"/>
      <c r="L3" s="573"/>
      <c r="M3" s="573"/>
    </row>
    <row r="4" spans="1:13" ht="43.2" customHeight="1">
      <c r="A4" s="573"/>
      <c r="B4" s="573"/>
      <c r="C4" s="573"/>
      <c r="D4" s="573"/>
      <c r="E4" s="573"/>
      <c r="F4" s="573"/>
      <c r="G4" s="573"/>
      <c r="H4" s="573"/>
      <c r="I4" s="573"/>
      <c r="J4" s="573"/>
      <c r="K4" s="573"/>
      <c r="L4" s="573"/>
      <c r="M4" s="573"/>
    </row>
    <row r="5" spans="1:13" ht="30" customHeight="1">
      <c r="A5" s="573"/>
      <c r="B5" s="573"/>
      <c r="C5" s="573"/>
      <c r="D5" s="573"/>
      <c r="E5" s="573"/>
      <c r="F5" s="573"/>
      <c r="G5" s="573"/>
      <c r="H5" s="573"/>
      <c r="I5" s="573"/>
      <c r="J5" s="573"/>
      <c r="K5" s="573"/>
      <c r="L5" s="573"/>
      <c r="M5" s="573"/>
    </row>
    <row r="6" spans="1:13" ht="14.4" hidden="1" customHeight="1">
      <c r="A6" s="573"/>
      <c r="B6" s="573"/>
      <c r="C6" s="573"/>
      <c r="D6" s="573"/>
      <c r="E6" s="573"/>
      <c r="F6" s="573"/>
      <c r="G6" s="573"/>
      <c r="H6" s="573"/>
      <c r="I6" s="573"/>
      <c r="J6" s="573"/>
      <c r="K6" s="573"/>
      <c r="L6" s="573"/>
      <c r="M6" s="573"/>
    </row>
    <row r="7" spans="1:13" ht="14.4" hidden="1" customHeight="1">
      <c r="A7" s="573"/>
      <c r="B7" s="573"/>
      <c r="C7" s="573"/>
      <c r="D7" s="573"/>
      <c r="E7" s="573"/>
      <c r="F7" s="573"/>
      <c r="G7" s="573"/>
      <c r="H7" s="573"/>
      <c r="I7" s="573"/>
      <c r="J7" s="573"/>
      <c r="K7" s="573"/>
      <c r="L7" s="573"/>
      <c r="M7" s="573"/>
    </row>
    <row r="8" spans="1:13" ht="19.2">
      <c r="C8" s="18"/>
      <c r="I8" s="313" t="s">
        <v>1864</v>
      </c>
      <c r="J8" s="307" t="s">
        <v>1865</v>
      </c>
    </row>
    <row r="9" spans="1:13" ht="19.2">
      <c r="B9" s="313" t="s">
        <v>1866</v>
      </c>
      <c r="C9" s="307" t="s">
        <v>2458</v>
      </c>
    </row>
    <row r="10" spans="1:13" ht="14.4" customHeight="1">
      <c r="A10" s="303"/>
      <c r="B10" s="303"/>
      <c r="C10" s="303"/>
      <c r="D10" s="303"/>
      <c r="E10" s="303"/>
      <c r="F10" s="303"/>
      <c r="G10" s="303"/>
      <c r="H10" s="303"/>
      <c r="I10" s="303"/>
      <c r="J10" s="303"/>
      <c r="K10" s="303"/>
      <c r="L10" s="303"/>
      <c r="M10" s="303"/>
    </row>
    <row r="11" spans="1:13" ht="21" customHeight="1">
      <c r="A11" s="308" t="s">
        <v>1799</v>
      </c>
      <c r="B11" s="303"/>
      <c r="C11" s="303"/>
      <c r="D11" s="303"/>
      <c r="E11" s="303"/>
      <c r="F11" s="303"/>
      <c r="G11" s="303"/>
      <c r="H11" s="303"/>
      <c r="I11" s="303"/>
      <c r="J11" s="303"/>
      <c r="K11" s="303"/>
      <c r="L11" s="303"/>
      <c r="M11" s="303"/>
    </row>
    <row r="12" spans="1:13" ht="14.4" customHeight="1">
      <c r="A12" s="303"/>
      <c r="B12" s="303"/>
      <c r="C12" s="303"/>
      <c r="D12" s="303"/>
      <c r="E12" s="303"/>
      <c r="F12" s="303"/>
      <c r="G12" s="303"/>
      <c r="H12" s="303"/>
      <c r="I12" s="303"/>
      <c r="J12" s="303"/>
      <c r="K12" s="303"/>
      <c r="L12" s="303"/>
      <c r="M12" s="303"/>
    </row>
    <row r="13" spans="1:13" ht="19.2">
      <c r="B13" s="18" t="s">
        <v>1800</v>
      </c>
    </row>
    <row r="15" spans="1:13" ht="19.2">
      <c r="B15" s="18" t="s">
        <v>1801</v>
      </c>
    </row>
    <row r="16" spans="1:13" ht="19.2">
      <c r="D16" s="305" t="s">
        <v>1802</v>
      </c>
    </row>
    <row r="17" spans="1:6" ht="19.2">
      <c r="C17" s="18" t="s">
        <v>1803</v>
      </c>
    </row>
    <row r="18" spans="1:6" ht="19.2">
      <c r="C18" s="18" t="s">
        <v>1804</v>
      </c>
    </row>
    <row r="19" spans="1:6" ht="19.2">
      <c r="C19" s="18" t="s">
        <v>1806</v>
      </c>
    </row>
    <row r="20" spans="1:6" ht="19.2">
      <c r="F20" s="18" t="s">
        <v>1805</v>
      </c>
    </row>
    <row r="21" spans="1:6" ht="19.2">
      <c r="C21" s="18" t="s">
        <v>1815</v>
      </c>
      <c r="F21" s="18"/>
    </row>
    <row r="22" spans="1:6" ht="19.2">
      <c r="D22" s="305" t="s">
        <v>1816</v>
      </c>
    </row>
    <row r="23" spans="1:6">
      <c r="B23" s="18" t="s">
        <v>1991</v>
      </c>
    </row>
    <row r="24" spans="1:6">
      <c r="C24" s="18" t="s">
        <v>1807</v>
      </c>
    </row>
    <row r="25" spans="1:6" ht="14.4" customHeight="1">
      <c r="C25" s="18"/>
    </row>
    <row r="26" spans="1:6">
      <c r="B26" s="18" t="s">
        <v>1990</v>
      </c>
    </row>
    <row r="28" spans="1:6" ht="21" customHeight="1">
      <c r="A28" s="308" t="s">
        <v>1808</v>
      </c>
    </row>
    <row r="29" spans="1:6" ht="21" customHeight="1">
      <c r="A29" s="309" t="s">
        <v>1810</v>
      </c>
      <c r="B29" s="311" t="s">
        <v>1676</v>
      </c>
      <c r="C29" s="310"/>
    </row>
    <row r="30" spans="1:6">
      <c r="A30" s="307" t="s">
        <v>1809</v>
      </c>
      <c r="B30" s="312" t="s">
        <v>1811</v>
      </c>
    </row>
    <row r="31" spans="1:6">
      <c r="A31" s="469" t="s">
        <v>2070</v>
      </c>
      <c r="B31" s="312" t="s">
        <v>2225</v>
      </c>
    </row>
    <row r="32" spans="1:6">
      <c r="A32" s="469" t="s">
        <v>2076</v>
      </c>
      <c r="B32" s="312" t="s">
        <v>2226</v>
      </c>
    </row>
    <row r="33" spans="1:2">
      <c r="A33" s="307" t="s">
        <v>2077</v>
      </c>
      <c r="B33" s="312" t="s">
        <v>1812</v>
      </c>
    </row>
    <row r="34" spans="1:2">
      <c r="A34" s="307" t="s">
        <v>2078</v>
      </c>
      <c r="B34" s="312" t="s">
        <v>1813</v>
      </c>
    </row>
    <row r="35" spans="1:2">
      <c r="A35" s="307" t="s">
        <v>2079</v>
      </c>
      <c r="B35" s="312" t="s">
        <v>1814</v>
      </c>
    </row>
    <row r="36" spans="1:2">
      <c r="A36" s="307" t="s">
        <v>2080</v>
      </c>
      <c r="B36" s="312" t="s">
        <v>1817</v>
      </c>
    </row>
    <row r="37" spans="1:2">
      <c r="A37" s="307" t="s">
        <v>2081</v>
      </c>
      <c r="B37" s="312" t="s">
        <v>1818</v>
      </c>
    </row>
    <row r="38" spans="1:2">
      <c r="A38" s="307" t="s">
        <v>2082</v>
      </c>
      <c r="B38" s="312" t="s">
        <v>1820</v>
      </c>
    </row>
    <row r="39" spans="1:2">
      <c r="A39" s="307" t="s">
        <v>2083</v>
      </c>
      <c r="B39" s="312" t="s">
        <v>1821</v>
      </c>
    </row>
    <row r="40" spans="1:2">
      <c r="A40" s="307" t="s">
        <v>2084</v>
      </c>
      <c r="B40" s="312" t="s">
        <v>1822</v>
      </c>
    </row>
    <row r="41" spans="1:2">
      <c r="A41" s="307" t="s">
        <v>1856</v>
      </c>
      <c r="B41" s="312" t="s">
        <v>1824</v>
      </c>
    </row>
    <row r="42" spans="1:2">
      <c r="A42" s="307" t="s">
        <v>2085</v>
      </c>
      <c r="B42" s="312" t="s">
        <v>1823</v>
      </c>
    </row>
    <row r="43" spans="1:2">
      <c r="A43" s="307" t="s">
        <v>2086</v>
      </c>
      <c r="B43" s="312" t="s">
        <v>1874</v>
      </c>
    </row>
    <row r="44" spans="1:2">
      <c r="A44" s="307" t="s">
        <v>2087</v>
      </c>
      <c r="B44" s="312" t="s">
        <v>1825</v>
      </c>
    </row>
    <row r="45" spans="1:2">
      <c r="A45" s="307" t="s">
        <v>2257</v>
      </c>
      <c r="B45" s="312" t="s">
        <v>2228</v>
      </c>
    </row>
    <row r="46" spans="1:2">
      <c r="A46" s="307" t="s">
        <v>2088</v>
      </c>
      <c r="B46" s="312" t="s">
        <v>1826</v>
      </c>
    </row>
    <row r="47" spans="1:2">
      <c r="A47" s="469" t="s">
        <v>2089</v>
      </c>
      <c r="B47" s="312" t="s">
        <v>2227</v>
      </c>
    </row>
    <row r="48" spans="1:2">
      <c r="A48" s="307" t="s">
        <v>2091</v>
      </c>
      <c r="B48" s="312" t="s">
        <v>1857</v>
      </c>
    </row>
    <row r="49" spans="1:3">
      <c r="A49" s="307" t="s">
        <v>2092</v>
      </c>
      <c r="B49" s="312" t="s">
        <v>1828</v>
      </c>
    </row>
    <row r="51" spans="1:3">
      <c r="A51" s="308" t="s">
        <v>1829</v>
      </c>
    </row>
    <row r="52" spans="1:3">
      <c r="A52" s="309" t="s">
        <v>1859</v>
      </c>
      <c r="B52" s="311" t="s">
        <v>1676</v>
      </c>
      <c r="C52" s="310"/>
    </row>
    <row r="53" spans="1:3">
      <c r="A53" s="18" t="s">
        <v>1845</v>
      </c>
      <c r="B53" s="18" t="s">
        <v>1846</v>
      </c>
    </row>
    <row r="54" spans="1:3">
      <c r="A54" s="18" t="s">
        <v>1871</v>
      </c>
      <c r="B54" s="18" t="s">
        <v>1872</v>
      </c>
    </row>
    <row r="55" spans="1:3">
      <c r="A55" s="18" t="s">
        <v>1860</v>
      </c>
      <c r="B55" s="18" t="s">
        <v>1861</v>
      </c>
    </row>
    <row r="56" spans="1:3">
      <c r="A56" s="18" t="s">
        <v>2102</v>
      </c>
      <c r="B56" s="18" t="s">
        <v>2103</v>
      </c>
    </row>
    <row r="57" spans="1:3">
      <c r="A57" s="18" t="s">
        <v>1838</v>
      </c>
      <c r="B57" s="18" t="s">
        <v>1844</v>
      </c>
    </row>
    <row r="58" spans="1:3">
      <c r="A58" s="18" t="s">
        <v>1819</v>
      </c>
      <c r="B58" s="18" t="s">
        <v>1851</v>
      </c>
    </row>
    <row r="59" spans="1:3">
      <c r="A59" s="18" t="s">
        <v>1849</v>
      </c>
      <c r="B59" s="18" t="s">
        <v>1850</v>
      </c>
    </row>
    <row r="60" spans="1:3">
      <c r="A60" s="18" t="s">
        <v>1855</v>
      </c>
      <c r="B60" s="18" t="s">
        <v>1858</v>
      </c>
    </row>
    <row r="61" spans="1:3">
      <c r="A61" s="18" t="s">
        <v>1869</v>
      </c>
      <c r="B61" s="18" t="s">
        <v>1870</v>
      </c>
    </row>
    <row r="62" spans="1:3">
      <c r="A62" s="18" t="s">
        <v>1862</v>
      </c>
      <c r="B62" s="18" t="s">
        <v>1863</v>
      </c>
    </row>
    <row r="63" spans="1:3">
      <c r="A63" s="18" t="s">
        <v>1604</v>
      </c>
      <c r="B63" s="18" t="s">
        <v>1852</v>
      </c>
    </row>
    <row r="64" spans="1:3">
      <c r="A64" s="18" t="s">
        <v>1831</v>
      </c>
      <c r="B64" s="18" t="s">
        <v>1832</v>
      </c>
    </row>
    <row r="65" spans="1:2">
      <c r="A65" s="18" t="s">
        <v>47</v>
      </c>
      <c r="B65" s="18" t="s">
        <v>1847</v>
      </c>
    </row>
    <row r="66" spans="1:2">
      <c r="A66" s="18" t="s">
        <v>1840</v>
      </c>
      <c r="B66" s="18" t="s">
        <v>1841</v>
      </c>
    </row>
    <row r="67" spans="1:2">
      <c r="A67" s="18" t="s">
        <v>1868</v>
      </c>
      <c r="B67" s="18" t="s">
        <v>2229</v>
      </c>
    </row>
    <row r="68" spans="1:2">
      <c r="A68" s="18" t="s">
        <v>2049</v>
      </c>
      <c r="B68" s="18" t="s">
        <v>2230</v>
      </c>
    </row>
    <row r="69" spans="1:2">
      <c r="A69" s="18" t="s">
        <v>2090</v>
      </c>
      <c r="B69" s="18" t="s">
        <v>2117</v>
      </c>
    </row>
    <row r="70" spans="1:2">
      <c r="A70" s="18" t="s">
        <v>1833</v>
      </c>
      <c r="B70" s="18" t="s">
        <v>1834</v>
      </c>
    </row>
    <row r="71" spans="1:2">
      <c r="A71" s="18" t="s">
        <v>1827</v>
      </c>
      <c r="B71" s="18" t="s">
        <v>1848</v>
      </c>
    </row>
    <row r="72" spans="1:2">
      <c r="A72" s="18" t="s">
        <v>1842</v>
      </c>
      <c r="B72" s="18" t="s">
        <v>1843</v>
      </c>
    </row>
    <row r="73" spans="1:2">
      <c r="A73" s="18" t="s">
        <v>1835</v>
      </c>
      <c r="B73" s="18" t="s">
        <v>1836</v>
      </c>
    </row>
    <row r="74" spans="1:2">
      <c r="A74" s="18" t="s">
        <v>1837</v>
      </c>
      <c r="B74" s="18" t="s">
        <v>1839</v>
      </c>
    </row>
    <row r="75" spans="1:2">
      <c r="A75" s="18" t="s">
        <v>1853</v>
      </c>
      <c r="B75" s="18" t="s">
        <v>1854</v>
      </c>
    </row>
    <row r="76" spans="1:2">
      <c r="A76" s="18"/>
      <c r="B76" s="18"/>
    </row>
    <row r="77" spans="1:2">
      <c r="A77" s="470"/>
      <c r="B77" s="18"/>
    </row>
    <row r="78" spans="1:2">
      <c r="A78" s="18"/>
      <c r="B78" s="18"/>
    </row>
    <row r="79" spans="1:2">
      <c r="A79" s="18"/>
      <c r="B79" s="18"/>
    </row>
    <row r="80" spans="1:2">
      <c r="A80" s="18"/>
      <c r="B80" s="18"/>
    </row>
    <row r="81" spans="1:2">
      <c r="A81" s="18"/>
      <c r="B81" s="18"/>
    </row>
    <row r="82" spans="1:2">
      <c r="A82" s="18"/>
      <c r="B82" s="18"/>
    </row>
    <row r="83" spans="1:2">
      <c r="A83" s="18"/>
      <c r="B83" s="18"/>
    </row>
    <row r="84" spans="1:2">
      <c r="A84" s="18"/>
      <c r="B84" s="18"/>
    </row>
    <row r="85" spans="1:2">
      <c r="A85" s="18"/>
      <c r="B85" s="18"/>
    </row>
    <row r="86" spans="1:2">
      <c r="A86" s="18"/>
      <c r="B86" s="18"/>
    </row>
    <row r="87" spans="1:2">
      <c r="A87" s="18"/>
      <c r="B87" s="18"/>
    </row>
    <row r="88" spans="1:2">
      <c r="A88" s="18"/>
      <c r="B88" s="18"/>
    </row>
    <row r="89" spans="1:2">
      <c r="A89" s="18"/>
      <c r="B89" s="18"/>
    </row>
    <row r="90" spans="1:2">
      <c r="A90" s="18"/>
      <c r="B90" s="18"/>
    </row>
    <row r="91" spans="1:2">
      <c r="A91" s="18"/>
      <c r="B91" s="18"/>
    </row>
    <row r="92" spans="1:2">
      <c r="A92" s="18"/>
      <c r="B92" s="18"/>
    </row>
    <row r="93" spans="1:2">
      <c r="A93" s="18"/>
      <c r="B93" s="18"/>
    </row>
    <row r="94" spans="1:2">
      <c r="A94" s="18"/>
      <c r="B94" s="18"/>
    </row>
    <row r="95" spans="1:2">
      <c r="A95" s="18"/>
      <c r="B95" s="18"/>
    </row>
    <row r="96" spans="1:2">
      <c r="A96" s="18"/>
      <c r="B96" s="18"/>
    </row>
    <row r="97" spans="1:2">
      <c r="A97" s="18"/>
      <c r="B97" s="18"/>
    </row>
    <row r="98" spans="1:2">
      <c r="A98" s="18"/>
      <c r="B98" s="18"/>
    </row>
    <row r="99" spans="1:2">
      <c r="A99" s="18"/>
      <c r="B99" s="18"/>
    </row>
    <row r="100" spans="1:2">
      <c r="A100" s="18"/>
      <c r="B100" s="18"/>
    </row>
    <row r="101" spans="1:2">
      <c r="A101" s="18"/>
      <c r="B101" s="18"/>
    </row>
    <row r="102" spans="1:2">
      <c r="A102" s="18"/>
      <c r="B102" s="18"/>
    </row>
    <row r="103" spans="1:2">
      <c r="A103" s="18"/>
      <c r="B103" s="18"/>
    </row>
    <row r="104" spans="1:2">
      <c r="A104" s="18"/>
      <c r="B104" s="18"/>
    </row>
    <row r="105" spans="1:2">
      <c r="A105" s="18"/>
      <c r="B105" s="18"/>
    </row>
    <row r="106" spans="1:2">
      <c r="A106" s="18"/>
      <c r="B106" s="18"/>
    </row>
    <row r="107" spans="1:2">
      <c r="A107" s="18"/>
      <c r="B107" s="18"/>
    </row>
    <row r="108" spans="1:2">
      <c r="A108" s="18"/>
      <c r="B108" s="18"/>
    </row>
    <row r="109" spans="1:2">
      <c r="A109" s="18"/>
      <c r="B109" s="18"/>
    </row>
    <row r="110" spans="1:2">
      <c r="A110" s="18"/>
      <c r="B110" s="18"/>
    </row>
    <row r="111" spans="1:2">
      <c r="A111" s="18"/>
      <c r="B111" s="18"/>
    </row>
    <row r="112" spans="1:2">
      <c r="A112" s="18"/>
      <c r="B112" s="18"/>
    </row>
    <row r="113" spans="1:2">
      <c r="A113" s="18"/>
      <c r="B113" s="18"/>
    </row>
    <row r="114" spans="1:2">
      <c r="A114" s="18"/>
      <c r="B114" s="18"/>
    </row>
    <row r="115" spans="1:2">
      <c r="A115" s="18"/>
      <c r="B115" s="18"/>
    </row>
    <row r="116" spans="1:2">
      <c r="A116" s="18"/>
      <c r="B116" s="18"/>
    </row>
    <row r="117" spans="1:2">
      <c r="A117" s="18"/>
      <c r="B117" s="18"/>
    </row>
    <row r="118" spans="1:2">
      <c r="A118" s="18"/>
      <c r="B118" s="18"/>
    </row>
    <row r="119" spans="1:2">
      <c r="A119" s="18"/>
      <c r="B119" s="18"/>
    </row>
    <row r="120" spans="1:2">
      <c r="A120" s="18"/>
      <c r="B120" s="18"/>
    </row>
    <row r="121" spans="1:2">
      <c r="A121" s="18"/>
      <c r="B121" s="18"/>
    </row>
    <row r="122" spans="1:2">
      <c r="A122" s="18"/>
      <c r="B122" s="18"/>
    </row>
    <row r="123" spans="1:2">
      <c r="A123" s="18"/>
      <c r="B123" s="18"/>
    </row>
    <row r="124" spans="1:2">
      <c r="A124" s="18"/>
      <c r="B124" s="18"/>
    </row>
    <row r="125" spans="1:2">
      <c r="A125" s="18"/>
      <c r="B125" s="18"/>
    </row>
    <row r="126" spans="1:2">
      <c r="A126" s="18"/>
      <c r="B126" s="18"/>
    </row>
    <row r="127" spans="1:2">
      <c r="A127" s="18"/>
      <c r="B127" s="18"/>
    </row>
    <row r="128" spans="1:2">
      <c r="A128" s="18"/>
      <c r="B128" s="18"/>
    </row>
    <row r="129" spans="1:2">
      <c r="A129" s="18"/>
      <c r="B129" s="18"/>
    </row>
    <row r="130" spans="1:2">
      <c r="A130" s="18"/>
      <c r="B130" s="18"/>
    </row>
    <row r="131" spans="1:2">
      <c r="A131" s="18"/>
      <c r="B131" s="18"/>
    </row>
    <row r="132" spans="1:2">
      <c r="A132" s="18"/>
      <c r="B132" s="18"/>
    </row>
    <row r="133" spans="1:2">
      <c r="A133" s="18"/>
      <c r="B133" s="18"/>
    </row>
    <row r="134" spans="1:2">
      <c r="A134" s="18"/>
      <c r="B134" s="18"/>
    </row>
    <row r="135" spans="1:2">
      <c r="A135" s="18"/>
      <c r="B135" s="18"/>
    </row>
    <row r="136" spans="1:2">
      <c r="A136" s="18"/>
      <c r="B136" s="18"/>
    </row>
    <row r="137" spans="1:2">
      <c r="A137" s="18"/>
      <c r="B137" s="18"/>
    </row>
    <row r="138" spans="1:2">
      <c r="A138" s="18"/>
      <c r="B138" s="18"/>
    </row>
    <row r="139" spans="1:2">
      <c r="A139" s="18"/>
      <c r="B139" s="18"/>
    </row>
    <row r="140" spans="1:2">
      <c r="A140" s="18"/>
      <c r="B140" s="18"/>
    </row>
    <row r="141" spans="1:2">
      <c r="A141" s="18"/>
      <c r="B141" s="18"/>
    </row>
    <row r="142" spans="1:2">
      <c r="A142" s="18"/>
      <c r="B142" s="18"/>
    </row>
    <row r="143" spans="1:2">
      <c r="A143" s="18"/>
      <c r="B143" s="18"/>
    </row>
    <row r="144" spans="1:2">
      <c r="A144" s="18"/>
      <c r="B144" s="18"/>
    </row>
    <row r="145" spans="1:2">
      <c r="A145" s="18"/>
      <c r="B145" s="18"/>
    </row>
    <row r="146" spans="1:2">
      <c r="A146" s="18"/>
      <c r="B146" s="18"/>
    </row>
    <row r="147" spans="1:2">
      <c r="A147" s="18"/>
      <c r="B147" s="18"/>
    </row>
    <row r="148" spans="1:2">
      <c r="A148" s="18"/>
      <c r="B148" s="18"/>
    </row>
    <row r="149" spans="1:2">
      <c r="A149" s="18"/>
      <c r="B149" s="18"/>
    </row>
    <row r="150" spans="1:2">
      <c r="A150" s="18"/>
      <c r="B150" s="18"/>
    </row>
    <row r="151" spans="1:2">
      <c r="A151" s="18"/>
      <c r="B151" s="18"/>
    </row>
    <row r="152" spans="1:2">
      <c r="A152" s="18"/>
      <c r="B152" s="18"/>
    </row>
    <row r="153" spans="1:2">
      <c r="A153" s="18"/>
      <c r="B153" s="18"/>
    </row>
    <row r="154" spans="1:2">
      <c r="A154" s="18"/>
      <c r="B154" s="18"/>
    </row>
    <row r="155" spans="1:2">
      <c r="A155" s="18"/>
      <c r="B155" s="18"/>
    </row>
    <row r="156" spans="1:2">
      <c r="A156" s="18"/>
      <c r="B156" s="18"/>
    </row>
    <row r="157" spans="1:2">
      <c r="A157" s="18"/>
      <c r="B157" s="18"/>
    </row>
    <row r="158" spans="1:2">
      <c r="A158" s="18"/>
      <c r="B158" s="18"/>
    </row>
    <row r="159" spans="1:2">
      <c r="A159" s="18"/>
      <c r="B159" s="18"/>
    </row>
    <row r="160" spans="1:2">
      <c r="A160" s="18"/>
      <c r="B160" s="18"/>
    </row>
    <row r="161" spans="1:2">
      <c r="A161" s="18"/>
      <c r="B161" s="18"/>
    </row>
    <row r="162" spans="1:2">
      <c r="A162" s="18"/>
      <c r="B162" s="18"/>
    </row>
    <row r="163" spans="1:2">
      <c r="A163" s="18"/>
      <c r="B163" s="18"/>
    </row>
    <row r="164" spans="1:2">
      <c r="A164" s="18"/>
      <c r="B164" s="18"/>
    </row>
    <row r="165" spans="1:2">
      <c r="A165" s="18"/>
      <c r="B165" s="18"/>
    </row>
    <row r="166" spans="1:2">
      <c r="A166" s="18"/>
      <c r="B166" s="18"/>
    </row>
    <row r="167" spans="1:2">
      <c r="A167" s="18"/>
      <c r="B167" s="18"/>
    </row>
    <row r="168" spans="1:2">
      <c r="A168" s="18"/>
      <c r="B168" s="18"/>
    </row>
    <row r="169" spans="1:2">
      <c r="A169" s="18"/>
      <c r="B169" s="18"/>
    </row>
    <row r="170" spans="1:2">
      <c r="A170" s="18"/>
      <c r="B170" s="18"/>
    </row>
    <row r="171" spans="1:2">
      <c r="A171" s="18"/>
      <c r="B171" s="18"/>
    </row>
    <row r="172" spans="1:2">
      <c r="A172" s="18"/>
      <c r="B172" s="18"/>
    </row>
    <row r="173" spans="1:2">
      <c r="A173" s="18"/>
      <c r="B173" s="18"/>
    </row>
    <row r="174" spans="1:2">
      <c r="A174" s="18"/>
      <c r="B174" s="18"/>
    </row>
    <row r="175" spans="1:2">
      <c r="A175" s="18"/>
      <c r="B175" s="18"/>
    </row>
    <row r="176" spans="1:2">
      <c r="A176" s="18"/>
      <c r="B176" s="18"/>
    </row>
    <row r="177" spans="1:2">
      <c r="A177" s="18"/>
      <c r="B177" s="18"/>
    </row>
    <row r="178" spans="1:2">
      <c r="A178" s="18"/>
      <c r="B178" s="18"/>
    </row>
    <row r="179" spans="1:2">
      <c r="A179" s="18"/>
      <c r="B179" s="18"/>
    </row>
    <row r="180" spans="1:2">
      <c r="A180" s="18"/>
      <c r="B180" s="18"/>
    </row>
    <row r="181" spans="1:2">
      <c r="A181" s="18"/>
      <c r="B181" s="18"/>
    </row>
    <row r="182" spans="1:2">
      <c r="A182" s="18"/>
      <c r="B182" s="18"/>
    </row>
    <row r="183" spans="1:2">
      <c r="A183" s="18"/>
      <c r="B183" s="18"/>
    </row>
    <row r="184" spans="1:2">
      <c r="A184" s="18"/>
      <c r="B184" s="18"/>
    </row>
    <row r="185" spans="1:2">
      <c r="A185" s="18"/>
      <c r="B185" s="18"/>
    </row>
    <row r="186" spans="1:2">
      <c r="A186" s="18"/>
      <c r="B186" s="18"/>
    </row>
    <row r="187" spans="1:2">
      <c r="A187" s="18"/>
      <c r="B187" s="18"/>
    </row>
    <row r="188" spans="1:2">
      <c r="A188" s="18"/>
      <c r="B188" s="18"/>
    </row>
    <row r="189" spans="1:2">
      <c r="A189" s="18"/>
      <c r="B189" s="18"/>
    </row>
    <row r="190" spans="1:2">
      <c r="A190" s="18"/>
      <c r="B190" s="18"/>
    </row>
    <row r="191" spans="1:2">
      <c r="A191" s="18"/>
      <c r="B191" s="18"/>
    </row>
    <row r="192" spans="1:2">
      <c r="A192" s="18"/>
      <c r="B192" s="18"/>
    </row>
    <row r="193" spans="1:2">
      <c r="A193" s="18"/>
      <c r="B193" s="18"/>
    </row>
    <row r="194" spans="1:2">
      <c r="A194" s="18"/>
      <c r="B194" s="18"/>
    </row>
    <row r="195" spans="1:2">
      <c r="A195" s="18"/>
      <c r="B195" s="18"/>
    </row>
    <row r="196" spans="1:2">
      <c r="A196" s="18"/>
      <c r="B196" s="18"/>
    </row>
    <row r="197" spans="1:2">
      <c r="A197" s="18"/>
      <c r="B197" s="18"/>
    </row>
    <row r="198" spans="1:2">
      <c r="A198" s="18"/>
      <c r="B198" s="18"/>
    </row>
    <row r="199" spans="1:2">
      <c r="A199" s="18"/>
      <c r="B199" s="18"/>
    </row>
    <row r="200" spans="1:2">
      <c r="A200" s="18"/>
      <c r="B200" s="18"/>
    </row>
    <row r="201" spans="1:2">
      <c r="A201" s="18"/>
      <c r="B201" s="18"/>
    </row>
    <row r="202" spans="1:2">
      <c r="A202" s="18"/>
      <c r="B202" s="18"/>
    </row>
    <row r="203" spans="1:2">
      <c r="A203" s="18"/>
      <c r="B203" s="18"/>
    </row>
    <row r="204" spans="1:2">
      <c r="A204" s="18"/>
      <c r="B204" s="18"/>
    </row>
    <row r="205" spans="1:2">
      <c r="A205" s="18"/>
      <c r="B205" s="18"/>
    </row>
    <row r="206" spans="1:2">
      <c r="A206" s="18"/>
      <c r="B206" s="18"/>
    </row>
    <row r="207" spans="1:2">
      <c r="A207" s="18"/>
      <c r="B207" s="18"/>
    </row>
    <row r="208" spans="1:2">
      <c r="A208" s="18"/>
      <c r="B208" s="18"/>
    </row>
    <row r="209" spans="1:2">
      <c r="A209" s="18"/>
      <c r="B209" s="18"/>
    </row>
    <row r="210" spans="1:2">
      <c r="A210" s="18"/>
      <c r="B210" s="18"/>
    </row>
    <row r="211" spans="1:2">
      <c r="A211" s="18"/>
      <c r="B211" s="18"/>
    </row>
    <row r="212" spans="1:2">
      <c r="A212" s="18"/>
      <c r="B212" s="18"/>
    </row>
    <row r="213" spans="1:2">
      <c r="A213" s="18"/>
      <c r="B213" s="18"/>
    </row>
    <row r="214" spans="1:2">
      <c r="A214" s="18"/>
      <c r="B214" s="18"/>
    </row>
    <row r="215" spans="1:2">
      <c r="A215" s="18"/>
      <c r="B215" s="18"/>
    </row>
    <row r="216" spans="1:2">
      <c r="A216" s="18"/>
      <c r="B216" s="18"/>
    </row>
  </sheetData>
  <sheetProtection algorithmName="SHA-512" hashValue="rDZelA9yOIk3diCe2Dryu6b1iYlgvxSApUaZer9iRlAlHR8l1G5Y44nGxb+twQTV9m30tJWlUlTmAP3b6L5EEw==" saltValue="g1v4yTuxi+CoEhI+RNRVMg==" spinCount="100000" sheet="1" objects="1" scenarios="1"/>
  <sortState xmlns:xlrd2="http://schemas.microsoft.com/office/spreadsheetml/2017/richdata2" ref="A53:B75">
    <sortCondition ref="A53:A75"/>
  </sortState>
  <mergeCells count="1">
    <mergeCell ref="A2:M7"/>
  </mergeCells>
  <hyperlinks>
    <hyperlink ref="A30" location="Dash!A1" display="1. Dash" xr:uid="{126A1DBE-6DC6-4422-817C-DD0824F373F5}"/>
    <hyperlink ref="A33" location="Summary!A1" display="2. Summary" xr:uid="{2C9B9507-F981-407A-AB61-FAF6EC997653}"/>
    <hyperlink ref="A34" location="'Three-Pay'!A1" display="3. Three-Pay" xr:uid="{2CF2B8B9-5A93-4B34-9ECD-7F0604AEB09F}"/>
    <hyperlink ref="A35" location="'Performance Summary'!A1" display="4. Performance Summary" xr:uid="{174DAB71-C3CF-4135-84A4-B869723ED2CD}"/>
    <hyperlink ref="A36" location="'Base Tier Summary'!A1" display="5. Base Tier Summary" xr:uid="{1D41CF31-DBA1-4EBF-82AC-9C74E0E0DBD9}"/>
    <hyperlink ref="A37" location="'Cost Study'!A1" display="6. Cost Study" xr:uid="{0F92DB08-E67A-4BC1-BF71-2A4CB0B96708}"/>
    <hyperlink ref="A38" location="'CIP Codes'!A1" display="7. CIP Codes" xr:uid="{9AE99304-FA6A-4AA4-83DC-193DCB3B4D7C}"/>
    <hyperlink ref="A39" location="Hours!A1" display="8. Hours" xr:uid="{D77DD4EB-58B6-4649-B3D2-0511D5D06423}"/>
    <hyperlink ref="A40" location="'Basic Allotment'!A1" display="9. Basic Allotment" xr:uid="{DD37588D-9233-499A-9B29-DF77D03EAA53}"/>
    <hyperlink ref="A42" location="'Local Tax'!A1" display="10. Local Tax" xr:uid="{27FA6F2B-B779-48E7-ADD6-089771F97547}"/>
    <hyperlink ref="A43" location="Tuition!A1" display="11. Tuition" xr:uid="{278EC1B7-9484-4865-81D9-3A0FF8815B14}"/>
    <hyperlink ref="A41" location="'Contact Hours'!A1" display="12. Contact Hours" xr:uid="{555E292D-70EF-4793-B01F-7E26CFB45E41}"/>
    <hyperlink ref="A44" location="Performance!A1" display="13. Performance" xr:uid="{C5554948-4488-4171-9713-D5CD1DB300CE}"/>
    <hyperlink ref="A46" location="Outcomes!A1" display="14. Outcomes" xr:uid="{89D3E00E-1A81-419E-9E47-311E8AD5C9EC}"/>
    <hyperlink ref="A48" location="'High-Demand Fields'!A1" display="15. High-Demand Fields" xr:uid="{9E5AA533-AA48-4132-9E0A-8D6C9D2CBF76}"/>
    <hyperlink ref="A49" location="'NonFormula Support'!A1" display="15. Non-Formula Support" xr:uid="{22DCDF3B-9094-4F51-A4ED-30EEB3A77048}"/>
    <hyperlink ref="J8" r:id="rId1" xr:uid="{8A94F1D4-CB8C-4E6E-B43A-9E89EDD9452D}"/>
    <hyperlink ref="C9" r:id="rId2" xr:uid="{2695C8A5-57F5-4FED-8C58-9623B2EBFE91}"/>
    <hyperlink ref="A45" location="'Perf Fund by Group'!A1" display="16. Analysis- Perf by Group" xr:uid="{742587B9-CE41-4CE3-B761-BD19A455F530}"/>
    <hyperlink ref="A47" location="Forecast!A1" display="18. Forecast" xr:uid="{9895C39D-7FD8-42AF-AD63-F454B4F0750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03535-DFD7-438B-88C1-BA5A3A5B743A}">
  <sheetPr codeName="Sheet4">
    <tabColor theme="3" tint="-0.499984740745262"/>
  </sheetPr>
  <dimension ref="A1:XEZ1048555"/>
  <sheetViews>
    <sheetView zoomScale="76" zoomScaleNormal="110" workbookViewId="0"/>
  </sheetViews>
  <sheetFormatPr defaultColWidth="8.88671875" defaultRowHeight="13.8"/>
  <cols>
    <col min="1" max="1" width="57.33203125" style="18" customWidth="1"/>
    <col min="2" max="2" width="21.6640625" style="18" customWidth="1"/>
    <col min="3" max="3" width="14.6640625" style="18" customWidth="1"/>
    <col min="4" max="4" width="2" style="18" customWidth="1"/>
    <col min="5" max="5" width="40.6640625" style="18" customWidth="1"/>
    <col min="6" max="6" width="18.44140625" style="18" customWidth="1"/>
    <col min="7" max="7" width="9.33203125" style="18" customWidth="1"/>
    <col min="8" max="8" width="13.6640625" style="18" customWidth="1"/>
    <col min="9" max="9" width="2.88671875" style="18" customWidth="1"/>
    <col min="10" max="16384" width="8.88671875" style="18"/>
  </cols>
  <sheetData>
    <row r="1" spans="1:8">
      <c r="A1" s="240" t="str">
        <f>Summary!A1</f>
        <v>FINAL Community College Formula Funding - Fiscal Year 2025</v>
      </c>
      <c r="C1" s="502">
        <v>45538</v>
      </c>
    </row>
    <row r="2" spans="1:8">
      <c r="A2" s="241" t="s">
        <v>2259</v>
      </c>
    </row>
    <row r="3" spans="1:8" ht="14.4">
      <c r="E3" s="305"/>
      <c r="F3" s="383"/>
    </row>
    <row r="4" spans="1:8">
      <c r="A4" s="581" t="s">
        <v>1915</v>
      </c>
      <c r="B4" s="582"/>
      <c r="E4" s="580" t="s">
        <v>2</v>
      </c>
      <c r="F4" s="580"/>
      <c r="G4" s="580"/>
      <c r="H4" s="580"/>
    </row>
    <row r="5" spans="1:8" ht="27.6">
      <c r="A5" s="337" t="s">
        <v>1918</v>
      </c>
      <c r="B5" s="337" t="s">
        <v>1</v>
      </c>
      <c r="E5" s="19" t="s">
        <v>4</v>
      </c>
      <c r="F5" s="52" t="s">
        <v>5</v>
      </c>
      <c r="G5" s="52" t="s">
        <v>6</v>
      </c>
      <c r="H5" s="52" t="s">
        <v>7</v>
      </c>
    </row>
    <row r="6" spans="1:8">
      <c r="A6" s="20" t="s">
        <v>1916</v>
      </c>
      <c r="B6" s="329">
        <v>0.1</v>
      </c>
      <c r="E6" s="274" t="s">
        <v>9</v>
      </c>
      <c r="F6" s="275">
        <f>'Base Tier Summary'!K55</f>
        <v>58740964.652154602</v>
      </c>
      <c r="G6" s="489">
        <f>F6/Summary!H$55</f>
        <v>4.9808951901285384E-2</v>
      </c>
      <c r="H6" s="276">
        <f>COUNTIF(Summary!I5:I54, "&gt;0")</f>
        <v>22</v>
      </c>
    </row>
    <row r="7" spans="1:8">
      <c r="A7" s="20" t="s">
        <v>1917</v>
      </c>
      <c r="B7" s="329">
        <v>0.05</v>
      </c>
      <c r="E7" s="232" t="s">
        <v>11</v>
      </c>
      <c r="F7" s="233">
        <f>'Performance Summary'!C56</f>
        <v>198356516.18266547</v>
      </c>
      <c r="G7" s="234">
        <f>F7/Summary!H$55</f>
        <v>0.16819489145870756</v>
      </c>
      <c r="H7" s="238">
        <f>COUNTIF('Performance Summary'!C$6:C$55, "&gt;0")</f>
        <v>50</v>
      </c>
    </row>
    <row r="8" spans="1:8">
      <c r="A8" s="150"/>
      <c r="B8" s="150"/>
      <c r="C8" s="351"/>
      <c r="E8" s="232" t="s">
        <v>13</v>
      </c>
      <c r="F8" s="233">
        <f>'Performance Summary'!F56</f>
        <v>258724027.31496271</v>
      </c>
      <c r="G8" s="234">
        <f>F8/Summary!H$55</f>
        <v>0.21938306101285895</v>
      </c>
      <c r="H8" s="238">
        <f>COUNTIF('Performance Summary'!G$6:G$55, "&gt;0")</f>
        <v>50</v>
      </c>
    </row>
    <row r="9" spans="1:8">
      <c r="A9" s="19" t="s">
        <v>0</v>
      </c>
      <c r="B9" s="19" t="s">
        <v>1</v>
      </c>
      <c r="C9" s="345"/>
      <c r="E9" s="232" t="s">
        <v>15</v>
      </c>
      <c r="F9" s="233">
        <f>'Performance Summary'!J56</f>
        <v>4625642.0374873867</v>
      </c>
      <c r="G9" s="234">
        <f>F9/Summary!H$55</f>
        <v>3.9222778025883509E-3</v>
      </c>
      <c r="H9" s="238">
        <f>COUNTIF('Performance Summary'!J$6:J$55, "&gt;0")</f>
        <v>14</v>
      </c>
    </row>
    <row r="10" spans="1:8">
      <c r="A10" s="20" t="s">
        <v>3</v>
      </c>
      <c r="B10" s="98">
        <v>1478.8665216060274</v>
      </c>
      <c r="C10" s="345">
        <f>'Base Tier Summary'!C55</f>
        <v>862485836.4075458</v>
      </c>
      <c r="E10" s="232" t="s">
        <v>2049</v>
      </c>
      <c r="F10" s="233">
        <f>'Performance Summary'!V56</f>
        <v>1957161.333651077</v>
      </c>
      <c r="G10" s="234">
        <f>F10/Summary!H$55</f>
        <v>1.6595599903432359E-3</v>
      </c>
      <c r="H10" s="238">
        <f>COUNTIF('Performance Summary'!V$6:V$55, "&gt;0")</f>
        <v>29</v>
      </c>
    </row>
    <row r="11" spans="1:8">
      <c r="A11" s="20" t="s">
        <v>17</v>
      </c>
      <c r="B11" s="329">
        <v>0.21414024775471377</v>
      </c>
      <c r="C11" s="345">
        <f>'Base Tier Summary'!D55</f>
        <v>862485836.40754545</v>
      </c>
      <c r="E11" s="235" t="s">
        <v>2050</v>
      </c>
      <c r="F11" s="236">
        <f>'Performance Summary'!Y56</f>
        <v>17102238.259052474</v>
      </c>
      <c r="G11" s="237">
        <f>F11/Summary!H$55</f>
        <v>1.4501712184909138E-2</v>
      </c>
      <c r="H11" s="239">
        <f>COUNTIF('Performance Summary'!Y$6:Y$55, "&gt;0")</f>
        <v>46</v>
      </c>
    </row>
    <row r="12" spans="1:8">
      <c r="A12" s="20" t="s">
        <v>8</v>
      </c>
      <c r="B12" s="99">
        <v>0.25</v>
      </c>
      <c r="C12" s="345"/>
      <c r="E12" s="232" t="s">
        <v>20</v>
      </c>
      <c r="F12" s="233">
        <f>'Performance Summary'!N56</f>
        <v>3828153.4640078414</v>
      </c>
      <c r="G12" s="234">
        <f>F12/Summary!H$55</f>
        <v>3.2460534635178422E-3</v>
      </c>
      <c r="H12" s="238">
        <f>COUNTIF('Performance Summary'!N$6:N$55, "&gt;0")</f>
        <v>37</v>
      </c>
    </row>
    <row r="13" spans="1:8">
      <c r="A13" s="20" t="s">
        <v>10</v>
      </c>
      <c r="B13" s="99">
        <v>0.25</v>
      </c>
      <c r="C13" s="345"/>
      <c r="E13" s="235" t="s">
        <v>21</v>
      </c>
      <c r="F13" s="236">
        <f>'Performance Summary'!R56</f>
        <v>12762465.323559118</v>
      </c>
      <c r="G13" s="237">
        <f>F13/Summary!H$55</f>
        <v>1.0821834901883281E-2</v>
      </c>
      <c r="H13" s="239">
        <f>COUNTIF('Performance Summary'!R$6:R$55, "&gt;0")</f>
        <v>39</v>
      </c>
    </row>
    <row r="14" spans="1:8">
      <c r="A14" s="20" t="s">
        <v>12</v>
      </c>
      <c r="B14" s="100">
        <v>0.5</v>
      </c>
      <c r="C14" s="345"/>
      <c r="E14" s="232" t="s">
        <v>2100</v>
      </c>
      <c r="F14" s="233">
        <f>'Performance Summary'!AB56</f>
        <v>47616386.062626332</v>
      </c>
      <c r="G14" s="234">
        <f>F14/Summary!H$55</f>
        <v>4.0375950533856217E-2</v>
      </c>
      <c r="H14" s="238">
        <f>COUNTIF('Performance Summary'!AB$6:AB$55, "&gt;0")</f>
        <v>50</v>
      </c>
    </row>
    <row r="15" spans="1:8">
      <c r="A15" s="20" t="s">
        <v>14</v>
      </c>
      <c r="B15" s="100">
        <v>0.4</v>
      </c>
      <c r="C15" s="345"/>
      <c r="D15" s="364"/>
      <c r="E15" s="362" t="s">
        <v>2101</v>
      </c>
      <c r="F15" s="236">
        <f>'Performance Summary'!AF56</f>
        <v>106807869.14849909</v>
      </c>
      <c r="G15" s="237">
        <f>F15/Summary!H$55</f>
        <v>9.0566916096793085E-2</v>
      </c>
      <c r="H15" s="239">
        <f>COUNTIF('Performance Summary'!AF$6:AF$55, "&gt;0")</f>
        <v>50</v>
      </c>
    </row>
    <row r="16" spans="1:8" ht="20.399999999999999" customHeight="1">
      <c r="A16" s="20" t="s">
        <v>16</v>
      </c>
      <c r="B16" s="101">
        <v>5000</v>
      </c>
      <c r="C16" s="345"/>
      <c r="D16" s="365"/>
      <c r="E16" s="363" t="s">
        <v>27</v>
      </c>
      <c r="F16" s="233">
        <f>'Performance Summary'!AJ56</f>
        <v>159910.75461277645</v>
      </c>
      <c r="G16" s="234">
        <f>F16/Summary!H$55</f>
        <v>1.3559510185391342E-4</v>
      </c>
      <c r="H16" s="238">
        <f>COUNTIF('Performance Summary'!AJ$6:AJ$55, "&gt;0")</f>
        <v>9</v>
      </c>
    </row>
    <row r="17" spans="1:8">
      <c r="A17" s="20" t="s">
        <v>2044</v>
      </c>
      <c r="B17" s="98">
        <v>3208.6155414486984</v>
      </c>
      <c r="C17" s="345"/>
      <c r="D17" s="366"/>
      <c r="E17" s="362" t="s">
        <v>28</v>
      </c>
      <c r="F17" s="236">
        <f>'Performance Summary'!AN56</f>
        <v>1932529.8508887719</v>
      </c>
      <c r="G17" s="237">
        <f>F17/Summary!H$55</f>
        <v>1.6386739128429748E-3</v>
      </c>
      <c r="H17" s="239">
        <f>COUNTIF('Performance Summary'!AN$6:AN$55, "&gt;0")</f>
        <v>15</v>
      </c>
    </row>
    <row r="18" spans="1:8" ht="14.4">
      <c r="A18" s="20" t="s">
        <v>2045</v>
      </c>
      <c r="B18" s="102">
        <v>55</v>
      </c>
      <c r="C18" s="345"/>
      <c r="D18" s="367"/>
      <c r="E18" s="363" t="s">
        <v>30</v>
      </c>
      <c r="F18" s="233">
        <f>'Performance Summary'!AR56</f>
        <v>328876496.51855737</v>
      </c>
      <c r="G18" s="234">
        <f>F18/Summary!H$55</f>
        <v>0.27886831095742354</v>
      </c>
      <c r="H18" s="238">
        <f>COUNTIF('Performance Summary'!AR$6:AR$55, "&gt;0")</f>
        <v>50</v>
      </c>
    </row>
    <row r="19" spans="1:8" ht="14.4">
      <c r="A19" s="20" t="s">
        <v>19</v>
      </c>
      <c r="B19" s="102">
        <v>0.05</v>
      </c>
      <c r="C19" s="345"/>
      <c r="D19" s="367"/>
      <c r="E19" s="362" t="s">
        <v>31</v>
      </c>
      <c r="F19" s="236">
        <f>'Performance Summary'!AV56</f>
        <v>115145874.38127287</v>
      </c>
      <c r="G19" s="237">
        <f>F19/Summary!H$55</f>
        <v>9.7637063889755168E-2</v>
      </c>
      <c r="H19" s="239">
        <f>COUNTIF('Performance Summary'!AV$6:AV$55, "&gt;0")</f>
        <v>50</v>
      </c>
    </row>
    <row r="20" spans="1:8" ht="14.4">
      <c r="A20" s="20" t="s">
        <v>2071</v>
      </c>
      <c r="B20" s="329">
        <v>0.05</v>
      </c>
      <c r="C20" s="346">
        <f>'Base Tier Summary'!C55-'Base Tier Summary'!D55</f>
        <v>0</v>
      </c>
      <c r="D20" s="367"/>
      <c r="E20" s="363" t="s">
        <v>32</v>
      </c>
      <c r="F20" s="233">
        <f>'Performance Summary'!AZ56</f>
        <v>3744738.4571632454</v>
      </c>
      <c r="G20" s="234">
        <f>F20/Summary!H$55</f>
        <v>3.1753223461728794E-3</v>
      </c>
      <c r="H20" s="238">
        <f>COUNTIF('Performance Summary'!AZ6:AZ55, "&gt;0")</f>
        <v>7</v>
      </c>
    </row>
    <row r="21" spans="1:8">
      <c r="B21" s="348">
        <f>(B20/(1-B20))*Summary!J4</f>
        <v>58727487.416188605</v>
      </c>
      <c r="C21" s="347">
        <f>B21-F6</f>
        <v>-13477.235965996981</v>
      </c>
      <c r="D21" s="361"/>
      <c r="E21" s="362" t="s">
        <v>34</v>
      </c>
      <c r="F21" s="236">
        <f>'Performance Summary'!BD56</f>
        <v>7379817.4766493812</v>
      </c>
      <c r="G21" s="237">
        <f>F21/Summary!H$55</f>
        <v>6.2576598105154122E-3</v>
      </c>
      <c r="H21" s="239">
        <f>COUNTIF('Performance Summary'!BD$6:BD$55, "&gt;0")</f>
        <v>17</v>
      </c>
    </row>
    <row r="22" spans="1:8" ht="27.6">
      <c r="A22" s="19" t="s">
        <v>22</v>
      </c>
      <c r="B22" s="52" t="s">
        <v>23</v>
      </c>
      <c r="C22" s="52" t="s">
        <v>24</v>
      </c>
      <c r="D22" s="368"/>
      <c r="E22" s="363" t="s">
        <v>1966</v>
      </c>
      <c r="F22" s="233">
        <f>'Performance Summary'!BH56</f>
        <v>720112.34435811394</v>
      </c>
      <c r="G22" s="234">
        <f>F22/Summary!H$55</f>
        <v>6.1061375712936179E-4</v>
      </c>
      <c r="H22" s="238">
        <f>COUNTIF(Performance!T6:T55, "&gt;0")</f>
        <v>50</v>
      </c>
    </row>
    <row r="23" spans="1:8">
      <c r="A23" s="577" t="s">
        <v>25</v>
      </c>
      <c r="B23" s="578"/>
      <c r="C23" s="579"/>
      <c r="D23" s="230"/>
      <c r="E23" s="235" t="s">
        <v>1965</v>
      </c>
      <c r="F23" s="236">
        <f>'Performance Summary'!BK56</f>
        <v>6062274.2305226224</v>
      </c>
      <c r="G23" s="237">
        <f>F23/Summary!H$55</f>
        <v>5.1404590875990582E-3</v>
      </c>
      <c r="H23" s="239">
        <f>COUNTIF(Performance!S6:S55, "&gt;0")</f>
        <v>50</v>
      </c>
    </row>
    <row r="24" spans="1:8" ht="14.4">
      <c r="A24" s="20" t="s">
        <v>11</v>
      </c>
      <c r="B24" s="98">
        <v>3500</v>
      </c>
      <c r="C24" s="22" t="s">
        <v>26</v>
      </c>
      <c r="D24" s="230"/>
      <c r="E24" s="232" t="s">
        <v>1967</v>
      </c>
      <c r="F24" s="233">
        <f>'Performance Summary'!BN56</f>
        <v>20047.767046594359</v>
      </c>
      <c r="G24" s="234">
        <f>F24/Summary!H$55</f>
        <v>1.699935080169586E-5</v>
      </c>
      <c r="H24" s="238">
        <f>COUNTIF(Performance!U6:U55, "&gt;0")</f>
        <v>2</v>
      </c>
    </row>
    <row r="25" spans="1:8" ht="14.4">
      <c r="A25" s="20" t="s">
        <v>13</v>
      </c>
      <c r="B25" s="98">
        <v>3500</v>
      </c>
      <c r="C25" s="22" t="s">
        <v>26</v>
      </c>
      <c r="D25" s="230"/>
      <c r="E25" s="277" t="s">
        <v>2046</v>
      </c>
      <c r="F25" s="278">
        <f>Summary!K55</f>
        <v>1472335.5191053608</v>
      </c>
      <c r="G25" s="279">
        <f>F25/Summary!H$55</f>
        <v>1.2484556473994343E-3</v>
      </c>
      <c r="H25" s="280">
        <f>COUNTIFS(Summary!K5:K54, "&gt;0")</f>
        <v>1</v>
      </c>
    </row>
    <row r="26" spans="1:8" ht="14.4">
      <c r="A26" s="20" t="s">
        <v>29</v>
      </c>
      <c r="B26" s="98">
        <v>3500</v>
      </c>
      <c r="C26" s="22" t="s">
        <v>26</v>
      </c>
      <c r="D26" s="230"/>
      <c r="E26" s="256" t="s">
        <v>35</v>
      </c>
      <c r="F26" s="254">
        <f>SUM(F6:F25)</f>
        <v>1176035561.0788436</v>
      </c>
      <c r="G26" s="255">
        <f>SUM(G6:G25)</f>
        <v>0.99721036320823642</v>
      </c>
    </row>
    <row r="27" spans="1:8">
      <c r="A27" s="20" t="s">
        <v>2048</v>
      </c>
      <c r="B27" s="98">
        <v>1000</v>
      </c>
      <c r="C27" s="98">
        <v>1250</v>
      </c>
      <c r="D27" s="230"/>
      <c r="E27" s="572" t="s">
        <v>2465</v>
      </c>
      <c r="F27" s="339"/>
    </row>
    <row r="28" spans="1:8">
      <c r="A28" s="20" t="s">
        <v>33</v>
      </c>
      <c r="B28" s="98">
        <v>1000</v>
      </c>
      <c r="C28" s="98">
        <v>1250</v>
      </c>
      <c r="D28" s="230"/>
      <c r="F28" s="339"/>
    </row>
    <row r="29" spans="1:8">
      <c r="A29" s="20" t="s">
        <v>2102</v>
      </c>
      <c r="B29" s="98">
        <v>1750</v>
      </c>
      <c r="C29" s="98">
        <v>3500</v>
      </c>
      <c r="D29" s="231"/>
      <c r="F29" s="383"/>
      <c r="H29" s="351"/>
    </row>
    <row r="30" spans="1:8">
      <c r="A30" s="20" t="s">
        <v>2047</v>
      </c>
      <c r="B30" s="98">
        <v>1750</v>
      </c>
      <c r="C30" s="98">
        <v>3500</v>
      </c>
      <c r="E30" s="504"/>
      <c r="F30" s="503"/>
    </row>
    <row r="31" spans="1:8" ht="14.4">
      <c r="A31" s="20" t="s">
        <v>1919</v>
      </c>
      <c r="B31" s="98">
        <v>437</v>
      </c>
      <c r="C31" s="22" t="s">
        <v>26</v>
      </c>
      <c r="E31" s="504"/>
      <c r="F31" s="339"/>
    </row>
    <row r="32" spans="1:8">
      <c r="A32" s="20" t="s">
        <v>30</v>
      </c>
      <c r="B32" s="98">
        <v>3500</v>
      </c>
      <c r="C32" s="98">
        <v>4500</v>
      </c>
      <c r="D32" s="163"/>
      <c r="F32" s="339"/>
    </row>
    <row r="33" spans="1:3" ht="14.4">
      <c r="A33" s="20" t="s">
        <v>1920</v>
      </c>
      <c r="B33" s="98">
        <v>875</v>
      </c>
      <c r="C33" s="22" t="s">
        <v>26</v>
      </c>
    </row>
    <row r="34" spans="1:3">
      <c r="A34" s="20" t="s">
        <v>32</v>
      </c>
      <c r="B34" s="98">
        <v>3500</v>
      </c>
      <c r="C34" s="98">
        <v>4500</v>
      </c>
    </row>
    <row r="35" spans="1:3" ht="14.4">
      <c r="A35" s="20" t="s">
        <v>1921</v>
      </c>
      <c r="B35" s="98">
        <v>875</v>
      </c>
      <c r="C35" s="22" t="s">
        <v>26</v>
      </c>
    </row>
    <row r="36" spans="1:3">
      <c r="A36" s="577" t="s">
        <v>36</v>
      </c>
      <c r="B36" s="578"/>
      <c r="C36" s="579"/>
    </row>
    <row r="37" spans="1:3">
      <c r="A37" s="20" t="s">
        <v>37</v>
      </c>
      <c r="B37" s="99">
        <v>0.25</v>
      </c>
      <c r="C37" s="99">
        <v>0.25</v>
      </c>
    </row>
    <row r="38" spans="1:3">
      <c r="A38" s="20" t="s">
        <v>38</v>
      </c>
      <c r="B38" s="99">
        <v>0.25</v>
      </c>
      <c r="C38" s="99">
        <v>0.25</v>
      </c>
    </row>
    <row r="39" spans="1:3">
      <c r="A39" s="20" t="s">
        <v>39</v>
      </c>
      <c r="B39" s="100">
        <v>0.5</v>
      </c>
      <c r="C39" s="100">
        <v>0.5</v>
      </c>
    </row>
    <row r="40" spans="1:3">
      <c r="A40" s="574" t="s">
        <v>2043</v>
      </c>
      <c r="B40" s="575"/>
      <c r="C40" s="576"/>
    </row>
    <row r="41" spans="1:3" ht="14.4">
      <c r="A41" s="20" t="s">
        <v>1985</v>
      </c>
      <c r="B41" s="98">
        <v>3500</v>
      </c>
      <c r="C41" s="22" t="s">
        <v>26</v>
      </c>
    </row>
    <row r="42" spans="1:3">
      <c r="A42" s="20" t="s">
        <v>1986</v>
      </c>
      <c r="B42" s="98">
        <v>1000</v>
      </c>
      <c r="C42" s="98">
        <v>1250</v>
      </c>
    </row>
    <row r="1048550" spans="16380:16380">
      <c r="XEZ1048550" s="18" t="e" cm="1" vm="1">
        <f t="array" aca="1" ref="XEZ1048550" ca="1">ROW(INDEX(solver_adj,0,0,1))</f>
        <v>#VALUE!</v>
      </c>
    </row>
    <row r="1048551" spans="16380:16380">
      <c r="XEZ1048551" s="18" cm="1">
        <f t="array" ref="XEZ1048551">COLUMN(INDEX(solver_adj,0,0,1))</f>
        <v>2</v>
      </c>
    </row>
    <row r="1048552" spans="16380:16380">
      <c r="XEZ1048552" s="18">
        <f>ROWS(INDEX(solver_adj,0,0,1))</f>
        <v>2</v>
      </c>
    </row>
    <row r="1048553" spans="16380:16380">
      <c r="XEZ1048553" s="18">
        <f>COLUMNS(INDEX(solver_adj,0,0,1))</f>
        <v>1</v>
      </c>
    </row>
    <row r="1048554" spans="16380:16380">
      <c r="XEZ1048554" s="18">
        <f>solver_eng</f>
        <v>1</v>
      </c>
    </row>
    <row r="1048555" spans="16380:16380">
      <c r="XEZ1048555" s="18">
        <f>solver_val</f>
        <v>0</v>
      </c>
    </row>
  </sheetData>
  <sheetProtection algorithmName="SHA-512" hashValue="GCFP13OGpoz5La9sUbGLvnKLS26htysCw8u8EQhc4RO/EPdGItMdkGhEoCItKvjp6UJV9a2l5Bqe+04KOBJPew==" saltValue="p4A8hFHsZrJqNJPtPcKXfA==" spinCount="100000" sheet="1" objects="1" scenarios="1"/>
  <scenarios current="0">
    <scenario name="5% Base Tier Solution" count="2" user="Fernandez, Christopher" comment="Created by Fernandez, Christopher on 3/6/2024">
      <inputCells r="B13" undone="1" val="0.216151364654079" numFmtId="173"/>
      <inputCells r="B12" undone="1" val="1479.781637709" numFmtId="166"/>
    </scenario>
  </scenarios>
  <mergeCells count="5">
    <mergeCell ref="A40:C40"/>
    <mergeCell ref="A23:C23"/>
    <mergeCell ref="A36:C36"/>
    <mergeCell ref="E4:H4"/>
    <mergeCell ref="A4: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29981-6AA9-4A43-9601-607598396D6A}">
  <sheetPr codeName="Sheet3">
    <tabColor theme="3" tint="-0.499984740745262"/>
  </sheetPr>
  <dimension ref="A1:AP292"/>
  <sheetViews>
    <sheetView zoomScale="87" workbookViewId="0">
      <selection sqref="A1:I1"/>
    </sheetView>
  </sheetViews>
  <sheetFormatPr defaultColWidth="8.88671875" defaultRowHeight="13.8"/>
  <cols>
    <col min="1" max="1" width="43.33203125" style="18" bestFit="1" customWidth="1"/>
    <col min="2" max="2" width="21.5546875" style="18" bestFit="1" customWidth="1"/>
    <col min="3" max="3" width="13.6640625" style="18" bestFit="1" customWidth="1"/>
    <col min="4" max="4" width="15.109375" style="18" bestFit="1" customWidth="1"/>
    <col min="5" max="5" width="21.33203125" style="18" bestFit="1" customWidth="1"/>
    <col min="6" max="6" width="9" style="18" bestFit="1" customWidth="1"/>
    <col min="7" max="7" width="14.5546875" style="18" customWidth="1"/>
    <col min="8" max="8" width="20.6640625" style="18" customWidth="1"/>
    <col min="9" max="9" width="10.109375" style="18" bestFit="1" customWidth="1"/>
    <col min="10" max="10" width="4.33203125" style="115" customWidth="1"/>
    <col min="11" max="11" width="24" style="18" customWidth="1"/>
    <col min="12" max="12" width="10.33203125" style="18" customWidth="1"/>
    <col min="13" max="13" width="10.44140625" style="18" bestFit="1" customWidth="1"/>
    <col min="14" max="14" width="12.6640625" style="18" customWidth="1"/>
    <col min="15" max="15" width="11.109375" style="18" customWidth="1"/>
    <col min="16" max="16" width="12" style="18" customWidth="1"/>
    <col min="17" max="18" width="11.88671875" style="18" customWidth="1"/>
    <col min="19" max="19" width="13.6640625" style="115" customWidth="1"/>
    <col min="20" max="23" width="13" style="115" customWidth="1"/>
    <col min="24" max="39" width="8.88671875" style="115"/>
    <col min="40" max="16384" width="8.88671875" style="18"/>
  </cols>
  <sheetData>
    <row r="1" spans="1:42" s="115" customFormat="1" ht="31.5" customHeight="1" thickBot="1">
      <c r="A1" s="585" t="s">
        <v>2240</v>
      </c>
      <c r="B1" s="586"/>
      <c r="C1" s="586"/>
      <c r="D1" s="586"/>
      <c r="E1" s="586"/>
      <c r="F1" s="586"/>
      <c r="G1" s="586"/>
      <c r="H1" s="586"/>
      <c r="I1" s="586"/>
    </row>
    <row r="2" spans="1:42" ht="55.2" customHeight="1">
      <c r="A2" s="409"/>
      <c r="B2" s="588" t="s">
        <v>2005</v>
      </c>
      <c r="C2" s="589"/>
      <c r="D2" s="590"/>
      <c r="E2" s="588" t="s">
        <v>2004</v>
      </c>
      <c r="F2" s="589"/>
      <c r="G2" s="590"/>
      <c r="H2" s="588" t="s">
        <v>2053</v>
      </c>
      <c r="I2" s="590"/>
      <c r="J2" s="410"/>
      <c r="K2" s="591" t="s">
        <v>2052</v>
      </c>
      <c r="L2" s="583" t="s">
        <v>11</v>
      </c>
      <c r="M2" s="583" t="s">
        <v>13</v>
      </c>
      <c r="N2" s="583" t="s">
        <v>29</v>
      </c>
      <c r="O2" s="583" t="s">
        <v>2236</v>
      </c>
      <c r="P2" s="583" t="s">
        <v>2237</v>
      </c>
      <c r="Q2" s="583" t="s">
        <v>2102</v>
      </c>
      <c r="R2" s="583" t="s">
        <v>27</v>
      </c>
      <c r="S2" s="583" t="s">
        <v>2028</v>
      </c>
      <c r="T2" s="583" t="s">
        <v>32</v>
      </c>
      <c r="U2" s="583" t="s">
        <v>2231</v>
      </c>
      <c r="V2" s="583" t="s">
        <v>2232</v>
      </c>
      <c r="W2" s="583" t="s">
        <v>2233</v>
      </c>
      <c r="X2" s="411"/>
      <c r="Y2" s="411"/>
      <c r="Z2" s="411"/>
      <c r="AA2" s="411"/>
      <c r="AB2" s="411"/>
    </row>
    <row r="3" spans="1:42" ht="27.6">
      <c r="A3" s="412"/>
      <c r="B3" s="408" t="s">
        <v>44</v>
      </c>
      <c r="C3" s="390" t="s">
        <v>2054</v>
      </c>
      <c r="D3" s="483" t="s">
        <v>2239</v>
      </c>
      <c r="E3" s="408" t="s">
        <v>44</v>
      </c>
      <c r="F3" s="390" t="s">
        <v>2054</v>
      </c>
      <c r="G3" s="483" t="s">
        <v>2239</v>
      </c>
      <c r="H3" s="390" t="s">
        <v>2055</v>
      </c>
      <c r="I3" s="413" t="s">
        <v>2056</v>
      </c>
      <c r="J3" s="410"/>
      <c r="K3" s="592"/>
      <c r="L3" s="584"/>
      <c r="M3" s="584"/>
      <c r="N3" s="584"/>
      <c r="O3" s="584"/>
      <c r="P3" s="584"/>
      <c r="Q3" s="584"/>
      <c r="R3" s="584"/>
      <c r="S3" s="584"/>
      <c r="T3" s="584"/>
      <c r="U3" s="584"/>
      <c r="V3" s="584"/>
      <c r="W3" s="584"/>
    </row>
    <row r="4" spans="1:42">
      <c r="A4" s="379" t="s">
        <v>11</v>
      </c>
      <c r="B4" s="414">
        <v>90153266.666666642</v>
      </c>
      <c r="C4" s="415">
        <v>7.9553492812034957E-2</v>
      </c>
      <c r="D4" s="416">
        <v>50</v>
      </c>
      <c r="E4" s="414">
        <f>Dash!F7</f>
        <v>198356516.18266547</v>
      </c>
      <c r="F4" s="415">
        <f>Dash!G7</f>
        <v>0.16819489145870756</v>
      </c>
      <c r="G4" s="416">
        <f>Dash!H7</f>
        <v>50</v>
      </c>
      <c r="H4" s="414">
        <f>E4-B4</f>
        <v>108203249.51599883</v>
      </c>
      <c r="I4" s="417">
        <f>H4/B4</f>
        <v>1.2002144072723435</v>
      </c>
      <c r="J4" s="418"/>
      <c r="K4" s="477">
        <v>2018</v>
      </c>
      <c r="L4" s="481">
        <f>'Analysis-School'!C55</f>
        <v>42329</v>
      </c>
      <c r="M4" s="481">
        <f>'Analysis-School'!N55</f>
        <v>61152</v>
      </c>
      <c r="N4" s="481">
        <f>'Analysis-School'!Y55</f>
        <v>1275</v>
      </c>
      <c r="O4" s="482"/>
      <c r="P4" s="482"/>
      <c r="Q4" s="481">
        <f>'Analysis-School'!C110</f>
        <v>36027</v>
      </c>
      <c r="R4" s="481">
        <f>'Analysis-School'!Y165</f>
        <v>424</v>
      </c>
      <c r="S4" s="481">
        <f>'Analysis-School'!N110</f>
        <v>82976</v>
      </c>
      <c r="T4" s="481">
        <f>'Analysis-School'!Y110</f>
        <v>450</v>
      </c>
      <c r="U4" s="481">
        <f>'Analysis-School'!C220</f>
        <v>1096</v>
      </c>
      <c r="V4" s="481">
        <f>'Analysis-School'!N220</f>
        <v>4360</v>
      </c>
      <c r="W4" s="481">
        <f>'Analysis-School'!Y220</f>
        <v>10</v>
      </c>
    </row>
    <row r="5" spans="1:42">
      <c r="A5" s="380" t="s">
        <v>13</v>
      </c>
      <c r="B5" s="419">
        <v>326988958.33333337</v>
      </c>
      <c r="C5" s="420">
        <v>0.28854321876728789</v>
      </c>
      <c r="D5" s="421">
        <v>50</v>
      </c>
      <c r="E5" s="419">
        <f>Dash!F8</f>
        <v>258724027.31496271</v>
      </c>
      <c r="F5" s="420">
        <f>Dash!G8</f>
        <v>0.21938306101285895</v>
      </c>
      <c r="G5" s="421">
        <f>Dash!H8</f>
        <v>50</v>
      </c>
      <c r="H5" s="419">
        <f t="shared" ref="H5:H24" si="0">E5-B5</f>
        <v>-68264931.018370658</v>
      </c>
      <c r="I5" s="422">
        <f t="shared" ref="I5:I20" si="1">H5/B5</f>
        <v>-0.20876830632544238</v>
      </c>
      <c r="J5" s="418"/>
      <c r="K5" s="479">
        <v>2019</v>
      </c>
      <c r="L5" s="480">
        <f>'Analysis-School'!D55</f>
        <v>50561</v>
      </c>
      <c r="M5" s="480">
        <f>'Analysis-School'!O55</f>
        <v>60694</v>
      </c>
      <c r="N5" s="480">
        <f>'Analysis-School'!Z55</f>
        <v>1267</v>
      </c>
      <c r="O5" s="482"/>
      <c r="P5" s="482"/>
      <c r="Q5" s="480">
        <f>'Analysis-School'!D110</f>
        <v>38543</v>
      </c>
      <c r="R5" s="480">
        <f>'Analysis-School'!Z165</f>
        <v>533</v>
      </c>
      <c r="S5" s="480">
        <f>'Analysis-School'!O110</f>
        <v>86157</v>
      </c>
      <c r="T5" s="480">
        <f>'Analysis-School'!Z110</f>
        <v>437</v>
      </c>
      <c r="U5" s="480">
        <f>'Analysis-School'!D220</f>
        <v>1100</v>
      </c>
      <c r="V5" s="480">
        <f>'Analysis-School'!O220</f>
        <v>4451</v>
      </c>
      <c r="W5" s="480">
        <f>'Analysis-School'!Z220</f>
        <v>16</v>
      </c>
    </row>
    <row r="6" spans="1:42">
      <c r="A6" s="379" t="s">
        <v>15</v>
      </c>
      <c r="B6" s="414">
        <v>4841958.333333333</v>
      </c>
      <c r="C6" s="415">
        <v>4.2726648929009726E-3</v>
      </c>
      <c r="D6" s="416">
        <v>14</v>
      </c>
      <c r="E6" s="414">
        <f>Dash!F9</f>
        <v>4625642.0374873867</v>
      </c>
      <c r="F6" s="415">
        <f>Dash!G9</f>
        <v>3.9222778025883509E-3</v>
      </c>
      <c r="G6" s="416">
        <f>Dash!H9</f>
        <v>14</v>
      </c>
      <c r="H6" s="414">
        <f t="shared" si="0"/>
        <v>-216316.2958459463</v>
      </c>
      <c r="I6" s="417">
        <f t="shared" si="1"/>
        <v>-4.4675373258949214E-2</v>
      </c>
      <c r="J6" s="418"/>
      <c r="K6" s="477">
        <v>2020</v>
      </c>
      <c r="L6" s="478">
        <f>'Analysis-School'!E55</f>
        <v>53442</v>
      </c>
      <c r="M6" s="478">
        <f>'Analysis-School'!P55</f>
        <v>61746</v>
      </c>
      <c r="N6" s="478">
        <f>'Analysis-School'!AA55</f>
        <v>1560</v>
      </c>
      <c r="O6" s="478">
        <f>'Analysis-School'!P165</f>
        <v>9869</v>
      </c>
      <c r="P6" s="478">
        <f>'Analysis-School'!E165</f>
        <v>6840</v>
      </c>
      <c r="Q6" s="478">
        <f>'Analysis-School'!E110</f>
        <v>34425</v>
      </c>
      <c r="R6" s="478">
        <f>'Analysis-School'!AA165</f>
        <v>575</v>
      </c>
      <c r="S6" s="478">
        <f>'Analysis-School'!P110</f>
        <v>88309</v>
      </c>
      <c r="T6" s="478">
        <f>'Analysis-School'!AA110</f>
        <v>639</v>
      </c>
      <c r="U6" s="478">
        <f>'Analysis-School'!E220</f>
        <v>955</v>
      </c>
      <c r="V6" s="478">
        <f>'Analysis-School'!P220</f>
        <v>4405</v>
      </c>
      <c r="W6" s="478">
        <f>'Analysis-School'!AA220</f>
        <v>13</v>
      </c>
    </row>
    <row r="7" spans="1:42" ht="16.2">
      <c r="A7" s="380" t="s">
        <v>2248</v>
      </c>
      <c r="B7" s="419">
        <v>283999.99999999994</v>
      </c>
      <c r="C7" s="420">
        <v>2.5060868889148697E-4</v>
      </c>
      <c r="D7" s="421">
        <v>10</v>
      </c>
      <c r="E7" s="423"/>
      <c r="F7" s="424"/>
      <c r="G7" s="425"/>
      <c r="H7" s="423">
        <f t="shared" si="0"/>
        <v>-283999.99999999994</v>
      </c>
      <c r="I7" s="426">
        <f t="shared" si="1"/>
        <v>-1</v>
      </c>
      <c r="J7" s="418"/>
      <c r="K7" s="479">
        <v>2021</v>
      </c>
      <c r="L7" s="480">
        <f>'Analysis-School'!F55</f>
        <v>52702</v>
      </c>
      <c r="M7" s="480">
        <f>'Analysis-School'!Q55</f>
        <v>61593</v>
      </c>
      <c r="N7" s="480">
        <f>'Analysis-School'!AB55</f>
        <v>1125</v>
      </c>
      <c r="O7" s="480">
        <f>'Analysis-School'!Q165</f>
        <v>11314</v>
      </c>
      <c r="P7" s="480">
        <f>'Analysis-School'!F165</f>
        <v>6801</v>
      </c>
      <c r="Q7" s="480">
        <f>'Analysis-School'!F110</f>
        <v>34547</v>
      </c>
      <c r="R7" s="480">
        <f>'Analysis-School'!AB165</f>
        <v>525</v>
      </c>
      <c r="S7" s="480">
        <f>'Analysis-School'!Q110</f>
        <v>88674</v>
      </c>
      <c r="T7" s="480">
        <f>'Analysis-School'!AB110</f>
        <v>853</v>
      </c>
      <c r="U7" s="480">
        <f>'Analysis-School'!F220</f>
        <v>1286</v>
      </c>
      <c r="V7" s="480">
        <f>'Analysis-School'!Q220</f>
        <v>5268</v>
      </c>
      <c r="W7" s="480">
        <f>'Analysis-School'!AB220</f>
        <v>12</v>
      </c>
    </row>
    <row r="8" spans="1:42" ht="16.2">
      <c r="A8" s="379" t="s">
        <v>2249</v>
      </c>
      <c r="B8" s="414">
        <v>3918749.9999999995</v>
      </c>
      <c r="C8" s="415">
        <v>3.4580028154701219E-3</v>
      </c>
      <c r="D8" s="416">
        <v>17</v>
      </c>
      <c r="E8" s="423"/>
      <c r="F8" s="424"/>
      <c r="G8" s="425"/>
      <c r="H8" s="423">
        <f t="shared" si="0"/>
        <v>-3918749.9999999995</v>
      </c>
      <c r="I8" s="426">
        <f t="shared" si="1"/>
        <v>-1</v>
      </c>
      <c r="J8" s="418"/>
      <c r="K8" s="477">
        <v>2022</v>
      </c>
      <c r="L8" s="478">
        <f>'Analysis-School'!G55</f>
        <v>52130</v>
      </c>
      <c r="M8" s="478">
        <f>'Analysis-School'!R55</f>
        <v>59047</v>
      </c>
      <c r="N8" s="478">
        <f>'Analysis-School'!AC55</f>
        <v>1053</v>
      </c>
      <c r="O8" s="478">
        <f>'Analysis-School'!R165</f>
        <v>12806</v>
      </c>
      <c r="P8" s="478">
        <f>'Analysis-School'!G165</f>
        <v>9309</v>
      </c>
      <c r="Q8" s="478">
        <f>'Analysis-School'!G110</f>
        <v>35406</v>
      </c>
      <c r="R8" s="478">
        <f>'Analysis-School'!AC165</f>
        <v>484</v>
      </c>
      <c r="S8" s="478">
        <f>'Analysis-School'!R110</f>
        <v>85458</v>
      </c>
      <c r="T8" s="478">
        <f>'Analysis-School'!AC110</f>
        <v>1038</v>
      </c>
      <c r="U8" s="478">
        <f>'Analysis-School'!G220</f>
        <v>1563</v>
      </c>
      <c r="V8" s="478">
        <f>'Analysis-School'!R220</f>
        <v>6279</v>
      </c>
      <c r="W8" s="478">
        <f>'Analysis-School'!AC220</f>
        <v>14</v>
      </c>
    </row>
    <row r="9" spans="1:42">
      <c r="A9" s="380" t="s">
        <v>18</v>
      </c>
      <c r="B9" s="419">
        <v>2244000</v>
      </c>
      <c r="C9" s="420">
        <v>1.9801616122271017E-3</v>
      </c>
      <c r="D9" s="421">
        <v>20</v>
      </c>
      <c r="E9" s="419">
        <f>Dash!F10</f>
        <v>1957161.333651077</v>
      </c>
      <c r="F9" s="420">
        <f>Dash!G10</f>
        <v>1.6595599903432359E-3</v>
      </c>
      <c r="G9" s="421">
        <f>Dash!H10</f>
        <v>29</v>
      </c>
      <c r="H9" s="419">
        <f t="shared" si="0"/>
        <v>-286838.666348923</v>
      </c>
      <c r="I9" s="422">
        <f t="shared" si="1"/>
        <v>-0.12782471762429723</v>
      </c>
      <c r="J9" s="418"/>
      <c r="K9" s="479">
        <v>2023</v>
      </c>
      <c r="L9" s="480">
        <f>'Analysis-School'!H55</f>
        <v>53099</v>
      </c>
      <c r="M9" s="480">
        <f>'Analysis-School'!S55</f>
        <v>55742</v>
      </c>
      <c r="N9" s="480">
        <f>'Analysis-School'!AD55</f>
        <v>1226</v>
      </c>
      <c r="O9" s="480">
        <f>'Analysis-School'!S165</f>
        <v>13346</v>
      </c>
      <c r="P9" s="480">
        <f>'Analysis-School'!H165</f>
        <v>8957</v>
      </c>
      <c r="Q9" s="480">
        <f>'Analysis-School'!H110</f>
        <v>38205</v>
      </c>
      <c r="R9" s="480">
        <f>'Analysis-School'!AD165</f>
        <v>419</v>
      </c>
      <c r="S9" s="480">
        <f>'Analysis-School'!S110</f>
        <v>84997</v>
      </c>
      <c r="T9" s="480">
        <f>'Analysis-School'!AD110</f>
        <v>1522</v>
      </c>
      <c r="U9" s="480">
        <f>'Analysis-School'!H220</f>
        <v>1454</v>
      </c>
      <c r="V9" s="480">
        <f>'Analysis-School'!S220</f>
        <v>6026</v>
      </c>
      <c r="W9" s="480">
        <f>'Analysis-School'!AD220</f>
        <v>24</v>
      </c>
    </row>
    <row r="10" spans="1:42">
      <c r="A10" s="379" t="s">
        <v>2057</v>
      </c>
      <c r="B10" s="414">
        <v>10305833.333333334</v>
      </c>
      <c r="C10" s="415">
        <v>9.0941245760593308E-3</v>
      </c>
      <c r="D10" s="416">
        <v>40</v>
      </c>
      <c r="E10" s="414">
        <f>Dash!F11</f>
        <v>17102238.259052474</v>
      </c>
      <c r="F10" s="415">
        <f>Dash!G11</f>
        <v>1.4501712184909138E-2</v>
      </c>
      <c r="G10" s="416">
        <f>Dash!H11</f>
        <v>46</v>
      </c>
      <c r="H10" s="414">
        <f t="shared" si="0"/>
        <v>6796404.9257191401</v>
      </c>
      <c r="I10" s="417">
        <f t="shared" si="1"/>
        <v>0.65947165123821194</v>
      </c>
      <c r="J10" s="418"/>
      <c r="K10" s="477">
        <v>2024</v>
      </c>
      <c r="L10" s="478">
        <f>'Analysis-School'!I55</f>
        <v>54670.298520712327</v>
      </c>
      <c r="M10" s="478">
        <f>'Analysis-School'!T55</f>
        <v>56118.768424908754</v>
      </c>
      <c r="N10" s="478">
        <f>'Analysis-School'!AE55</f>
        <v>1202.029034728816</v>
      </c>
      <c r="O10" s="478">
        <f>'Analysis-School'!T165</f>
        <v>14333.986752180861</v>
      </c>
      <c r="P10" s="478">
        <f>'Analysis-School'!I165</f>
        <v>9571.6273127019613</v>
      </c>
      <c r="Q10" s="478">
        <f>'Analysis-School'!I110</f>
        <v>37977.05169928442</v>
      </c>
      <c r="R10" s="478">
        <f>'Analysis-School'!AE165</f>
        <v>419.62460541833423</v>
      </c>
      <c r="S10" s="478">
        <f>'Analysis-School'!T110</f>
        <v>85444.534145659825</v>
      </c>
      <c r="T10" s="478">
        <f>'Analysis-School'!AE110</f>
        <v>1618.6922569128201</v>
      </c>
      <c r="U10" s="478">
        <f>'Analysis-School'!I220</f>
        <v>1549.5168956954678</v>
      </c>
      <c r="V10" s="478">
        <f>'Analysis-School'!T220</f>
        <v>6487.291637607349</v>
      </c>
      <c r="W10" s="478">
        <f>'Analysis-School'!AE220</f>
        <v>22.8</v>
      </c>
    </row>
    <row r="11" spans="1:42">
      <c r="A11" s="380" t="s">
        <v>20</v>
      </c>
      <c r="B11" s="419">
        <v>1668750</v>
      </c>
      <c r="C11" s="420">
        <v>1.4725466534777076E-3</v>
      </c>
      <c r="D11" s="421">
        <v>34</v>
      </c>
      <c r="E11" s="419">
        <f>Dash!F12</f>
        <v>3828153.4640078414</v>
      </c>
      <c r="F11" s="420">
        <f>Dash!G12</f>
        <v>3.2460534635178422E-3</v>
      </c>
      <c r="G11" s="421">
        <f>Dash!H12</f>
        <v>37</v>
      </c>
      <c r="H11" s="419">
        <f t="shared" si="0"/>
        <v>2159403.4640078414</v>
      </c>
      <c r="I11" s="422">
        <f t="shared" si="1"/>
        <v>1.2940245477200547</v>
      </c>
      <c r="J11" s="418"/>
      <c r="K11" s="479">
        <v>2025</v>
      </c>
      <c r="L11" s="480">
        <f>'Analysis-School'!J55</f>
        <v>56046.735459150223</v>
      </c>
      <c r="M11" s="480">
        <f>'Analysis-School'!U55</f>
        <v>55531.626210907438</v>
      </c>
      <c r="N11" s="480">
        <f>'Analysis-School'!AF55</f>
        <v>1181.3356482579979</v>
      </c>
      <c r="O11" s="480">
        <f>'Analysis-School'!U165</f>
        <v>15432.778884815762</v>
      </c>
      <c r="P11" s="480">
        <f>'Analysis-School'!J165</f>
        <v>10132.222480205706</v>
      </c>
      <c r="Q11" s="480">
        <f>'Analysis-School'!J110</f>
        <v>37983.140762609095</v>
      </c>
      <c r="R11" s="480">
        <f>'Analysis-School'!AF165</f>
        <v>419.66075321109514</v>
      </c>
      <c r="S11" s="480">
        <f>'Analysis-School'!U110</f>
        <v>85438.789511972544</v>
      </c>
      <c r="T11" s="480">
        <f>'Analysis-School'!AF110</f>
        <v>1753.3461661120352</v>
      </c>
      <c r="U11" s="480">
        <f>'Analysis-School'!J220</f>
        <v>1645.7820522928075</v>
      </c>
      <c r="V11" s="480">
        <f>'Analysis-School'!U220</f>
        <v>6906.69820365544</v>
      </c>
      <c r="W11" s="480">
        <f>'Analysis-School'!AF220</f>
        <v>21.935201302609229</v>
      </c>
      <c r="AN11" s="115"/>
      <c r="AO11" s="115"/>
      <c r="AP11" s="115"/>
    </row>
    <row r="12" spans="1:42">
      <c r="A12" s="379" t="s">
        <v>21</v>
      </c>
      <c r="B12" s="414">
        <v>7371000.0000000009</v>
      </c>
      <c r="C12" s="415">
        <v>6.5043543866871514E-3</v>
      </c>
      <c r="D12" s="416">
        <v>37</v>
      </c>
      <c r="E12" s="414">
        <f>Dash!F13</f>
        <v>12762465.323559118</v>
      </c>
      <c r="F12" s="415">
        <f>Dash!G13</f>
        <v>1.0821834901883281E-2</v>
      </c>
      <c r="G12" s="416">
        <f>Dash!H13</f>
        <v>39</v>
      </c>
      <c r="H12" s="414">
        <f t="shared" si="0"/>
        <v>5391465.3235591175</v>
      </c>
      <c r="I12" s="417">
        <f t="shared" si="1"/>
        <v>0.73144286033904715</v>
      </c>
      <c r="J12" s="418"/>
      <c r="K12" s="471" t="s">
        <v>2234</v>
      </c>
      <c r="L12" s="472">
        <f>(L11-L9)/L9</f>
        <v>5.5513954295753641E-2</v>
      </c>
      <c r="M12" s="472">
        <f t="shared" ref="M12:W12" si="2">(M11-M9)/M9</f>
        <v>-3.7740624500836391E-3</v>
      </c>
      <c r="N12" s="472">
        <f t="shared" si="2"/>
        <v>-3.6430955743884219E-2</v>
      </c>
      <c r="O12" s="472">
        <f t="shared" si="2"/>
        <v>0.15635987448042571</v>
      </c>
      <c r="P12" s="472">
        <f t="shared" si="2"/>
        <v>0.13120715420405341</v>
      </c>
      <c r="Q12" s="472">
        <f t="shared" si="2"/>
        <v>-5.8070733514174857E-3</v>
      </c>
      <c r="R12" s="472">
        <f t="shared" si="2"/>
        <v>1.5769766374585706E-3</v>
      </c>
      <c r="S12" s="472">
        <f t="shared" si="2"/>
        <v>5.1977071187517621E-3</v>
      </c>
      <c r="T12" s="472">
        <f t="shared" si="2"/>
        <v>0.1520014232010744</v>
      </c>
      <c r="U12" s="472">
        <f t="shared" si="2"/>
        <v>0.13189962331004643</v>
      </c>
      <c r="V12" s="472">
        <f t="shared" si="2"/>
        <v>0.14614971849575839</v>
      </c>
      <c r="W12" s="473">
        <f t="shared" si="2"/>
        <v>-8.6033279057948775E-2</v>
      </c>
      <c r="AN12" s="115"/>
      <c r="AO12" s="115"/>
      <c r="AP12" s="115"/>
    </row>
    <row r="13" spans="1:42" ht="14.4" thickBot="1">
      <c r="A13" s="380" t="s">
        <v>2100</v>
      </c>
      <c r="B13" s="419">
        <v>46243750</v>
      </c>
      <c r="C13" s="420">
        <v>4.080663928494966E-2</v>
      </c>
      <c r="D13" s="421">
        <v>50</v>
      </c>
      <c r="E13" s="419">
        <f>Dash!F14</f>
        <v>47616386.062626332</v>
      </c>
      <c r="F13" s="420">
        <f>Dash!G14</f>
        <v>4.0375950533856217E-2</v>
      </c>
      <c r="G13" s="421">
        <f>Dash!H14</f>
        <v>50</v>
      </c>
      <c r="H13" s="419">
        <f t="shared" si="0"/>
        <v>1372636.062626332</v>
      </c>
      <c r="I13" s="422">
        <f t="shared" si="1"/>
        <v>2.9682628736344523E-2</v>
      </c>
      <c r="J13" s="418"/>
      <c r="K13" s="474" t="s">
        <v>2235</v>
      </c>
      <c r="L13" s="475">
        <f>(L11-L10)/L10</f>
        <v>2.5177051812080738E-2</v>
      </c>
      <c r="M13" s="475">
        <f t="shared" ref="M13:V13" si="3">(M11-M10)/M10</f>
        <v>-1.0462492860778976E-2</v>
      </c>
      <c r="N13" s="475">
        <f t="shared" si="3"/>
        <v>-1.7215379889294086E-2</v>
      </c>
      <c r="O13" s="475">
        <f t="shared" si="3"/>
        <v>7.6656421666339514E-2</v>
      </c>
      <c r="P13" s="475">
        <f t="shared" si="3"/>
        <v>5.8568428250419975E-2</v>
      </c>
      <c r="Q13" s="475">
        <f t="shared" si="3"/>
        <v>1.6033533547811534E-4</v>
      </c>
      <c r="R13" s="475">
        <f t="shared" si="3"/>
        <v>8.6143167712669671E-5</v>
      </c>
      <c r="S13" s="475">
        <f t="shared" si="3"/>
        <v>-6.7232313274582324E-5</v>
      </c>
      <c r="T13" s="475">
        <f t="shared" si="3"/>
        <v>8.3186849522606549E-2</v>
      </c>
      <c r="U13" s="475">
        <f t="shared" si="3"/>
        <v>6.2125916061168927E-2</v>
      </c>
      <c r="V13" s="475">
        <f t="shared" si="3"/>
        <v>6.4650487364674269E-2</v>
      </c>
      <c r="W13" s="476">
        <f>(W11-W10)/W10</f>
        <v>-3.7929767429419795E-2</v>
      </c>
      <c r="AN13" s="115"/>
      <c r="AO13" s="115"/>
      <c r="AP13" s="115"/>
    </row>
    <row r="14" spans="1:42">
      <c r="A14" s="379" t="s">
        <v>2101</v>
      </c>
      <c r="B14" s="414">
        <v>100344416.66666669</v>
      </c>
      <c r="C14" s="415">
        <v>8.8546417952163434E-2</v>
      </c>
      <c r="D14" s="416">
        <v>50</v>
      </c>
      <c r="E14" s="414">
        <f>Dash!F15</f>
        <v>106807869.14849909</v>
      </c>
      <c r="F14" s="415">
        <f>Dash!G15</f>
        <v>9.0566916096793085E-2</v>
      </c>
      <c r="G14" s="416">
        <f>Dash!H15</f>
        <v>50</v>
      </c>
      <c r="H14" s="414">
        <f t="shared" si="0"/>
        <v>6463452.4818324</v>
      </c>
      <c r="I14" s="417">
        <f t="shared" si="1"/>
        <v>6.4412676823896356E-2</v>
      </c>
      <c r="J14" s="418"/>
      <c r="K14" s="593" t="s">
        <v>2238</v>
      </c>
      <c r="L14" s="593"/>
      <c r="M14" s="593"/>
      <c r="N14" s="593"/>
      <c r="O14" s="593"/>
      <c r="P14" s="593"/>
      <c r="Q14" s="593"/>
      <c r="R14" s="593"/>
      <c r="S14" s="593"/>
      <c r="T14" s="593"/>
      <c r="U14" s="593"/>
      <c r="V14" s="593"/>
      <c r="W14" s="593"/>
      <c r="AB14" s="411"/>
    </row>
    <row r="15" spans="1:42">
      <c r="A15" s="380" t="s">
        <v>27</v>
      </c>
      <c r="B15" s="419">
        <v>75687.5</v>
      </c>
      <c r="C15" s="420">
        <v>6.6788539227022624E-5</v>
      </c>
      <c r="D15" s="421">
        <v>6</v>
      </c>
      <c r="E15" s="419">
        <f>Dash!F16</f>
        <v>159910.75461277645</v>
      </c>
      <c r="F15" s="420">
        <f>Dash!G16</f>
        <v>1.3559510185391342E-4</v>
      </c>
      <c r="G15" s="421">
        <f>Dash!H16</f>
        <v>9</v>
      </c>
      <c r="H15" s="419">
        <f t="shared" si="0"/>
        <v>84223.254612776451</v>
      </c>
      <c r="I15" s="422">
        <f t="shared" si="1"/>
        <v>1.1127762789466749</v>
      </c>
      <c r="J15" s="418"/>
      <c r="K15" s="447"/>
      <c r="L15" s="447"/>
      <c r="M15" s="447"/>
      <c r="N15" s="447"/>
      <c r="O15" s="447"/>
      <c r="P15" s="447"/>
      <c r="Q15" s="447"/>
      <c r="R15" s="447"/>
    </row>
    <row r="16" spans="1:42">
      <c r="A16" s="379" t="s">
        <v>28</v>
      </c>
      <c r="B16" s="414">
        <v>2689166.666666667</v>
      </c>
      <c r="C16" s="415">
        <v>2.3729877906479716E-3</v>
      </c>
      <c r="D16" s="416">
        <v>17</v>
      </c>
      <c r="E16" s="414">
        <f>Dash!F17</f>
        <v>1932529.8508887719</v>
      </c>
      <c r="F16" s="415">
        <f>Dash!G17</f>
        <v>1.6386739128429748E-3</v>
      </c>
      <c r="G16" s="416">
        <f>Dash!H17</f>
        <v>15</v>
      </c>
      <c r="H16" s="414">
        <f t="shared" si="0"/>
        <v>-756636.81577789504</v>
      </c>
      <c r="I16" s="417">
        <f t="shared" si="1"/>
        <v>-0.28136479049689306</v>
      </c>
      <c r="J16" s="418"/>
      <c r="K16" s="447"/>
      <c r="L16" s="447"/>
      <c r="M16" s="447"/>
      <c r="N16" s="447"/>
      <c r="O16" s="447"/>
      <c r="P16" s="447"/>
      <c r="Q16" s="447"/>
      <c r="R16" s="447"/>
    </row>
    <row r="17" spans="1:26">
      <c r="A17" s="380" t="s">
        <v>30</v>
      </c>
      <c r="B17" s="419">
        <v>331236500</v>
      </c>
      <c r="C17" s="420">
        <v>0.29229135555635577</v>
      </c>
      <c r="D17" s="421">
        <v>50</v>
      </c>
      <c r="E17" s="419">
        <f>Dash!F18</f>
        <v>328876496.51855737</v>
      </c>
      <c r="F17" s="420">
        <f>Dash!G18</f>
        <v>0.27886831095742354</v>
      </c>
      <c r="G17" s="421">
        <f>Dash!H18</f>
        <v>50</v>
      </c>
      <c r="H17" s="419">
        <f t="shared" si="0"/>
        <v>-2360003.4814426303</v>
      </c>
      <c r="I17" s="422">
        <f t="shared" si="1"/>
        <v>-7.1248291822991437E-3</v>
      </c>
      <c r="J17" s="418"/>
      <c r="K17" s="447"/>
      <c r="L17" s="447"/>
      <c r="M17" s="447"/>
      <c r="N17" s="447"/>
      <c r="O17" s="447"/>
      <c r="P17" s="447"/>
      <c r="Q17" s="447"/>
      <c r="R17" s="447"/>
      <c r="S17" s="428"/>
      <c r="T17" s="428"/>
      <c r="U17" s="428"/>
      <c r="V17" s="428"/>
      <c r="W17" s="428"/>
      <c r="X17" s="428"/>
      <c r="Y17" s="428"/>
      <c r="Z17" s="428"/>
    </row>
    <row r="18" spans="1:26">
      <c r="A18" s="379" t="s">
        <v>31</v>
      </c>
      <c r="B18" s="414">
        <v>141953625</v>
      </c>
      <c r="C18" s="415">
        <v>0.12526342198818244</v>
      </c>
      <c r="D18" s="416">
        <v>50</v>
      </c>
      <c r="E18" s="414">
        <f>Dash!F19</f>
        <v>115145874.38127287</v>
      </c>
      <c r="F18" s="415">
        <f>Dash!G19</f>
        <v>9.7637063889755168E-2</v>
      </c>
      <c r="G18" s="416">
        <f>Dash!H19</f>
        <v>50</v>
      </c>
      <c r="H18" s="414">
        <f t="shared" si="0"/>
        <v>-26807750.618727133</v>
      </c>
      <c r="I18" s="417">
        <f t="shared" si="1"/>
        <v>-0.1888486512318874</v>
      </c>
      <c r="J18" s="418"/>
      <c r="K18" s="447"/>
      <c r="L18" s="447"/>
      <c r="M18" s="447"/>
      <c r="N18" s="447"/>
      <c r="O18" s="447"/>
      <c r="P18" s="447"/>
      <c r="Q18" s="447"/>
      <c r="R18" s="447"/>
      <c r="S18" s="428"/>
      <c r="T18" s="428"/>
      <c r="U18" s="428"/>
      <c r="V18" s="428"/>
      <c r="W18" s="428"/>
      <c r="X18" s="428"/>
      <c r="Y18" s="428"/>
      <c r="Z18" s="428"/>
    </row>
    <row r="19" spans="1:26">
      <c r="A19" s="380" t="s">
        <v>32</v>
      </c>
      <c r="B19" s="419">
        <v>2537500</v>
      </c>
      <c r="C19" s="420">
        <v>2.239153338247001E-3</v>
      </c>
      <c r="D19" s="421">
        <v>5</v>
      </c>
      <c r="E19" s="419">
        <f>Dash!F20</f>
        <v>3744738.4571632454</v>
      </c>
      <c r="F19" s="420">
        <f>Dash!G20</f>
        <v>3.1753223461728794E-3</v>
      </c>
      <c r="G19" s="421">
        <f>Dash!H20</f>
        <v>7</v>
      </c>
      <c r="H19" s="419">
        <f t="shared" si="0"/>
        <v>1207238.4571632454</v>
      </c>
      <c r="I19" s="422">
        <f t="shared" si="1"/>
        <v>0.4757589978968455</v>
      </c>
      <c r="J19" s="418"/>
      <c r="K19" s="447"/>
      <c r="L19" s="447"/>
      <c r="M19" s="447"/>
      <c r="N19" s="447"/>
      <c r="O19" s="447"/>
      <c r="P19" s="447"/>
      <c r="Q19" s="447"/>
      <c r="R19" s="447"/>
      <c r="S19" s="428"/>
      <c r="T19" s="428"/>
      <c r="U19" s="428"/>
      <c r="V19" s="428"/>
      <c r="W19" s="428"/>
      <c r="X19" s="428"/>
      <c r="Y19" s="428"/>
      <c r="Z19" s="428"/>
    </row>
    <row r="20" spans="1:26">
      <c r="A20" s="379" t="s">
        <v>34</v>
      </c>
      <c r="B20" s="414">
        <v>4221375</v>
      </c>
      <c r="C20" s="415">
        <v>3.7250466692581021E-3</v>
      </c>
      <c r="D20" s="416">
        <v>16</v>
      </c>
      <c r="E20" s="414">
        <f>Dash!F21</f>
        <v>7379817.4766493812</v>
      </c>
      <c r="F20" s="415">
        <f>Dash!G21</f>
        <v>6.2576598105154122E-3</v>
      </c>
      <c r="G20" s="416">
        <f>Dash!H21</f>
        <v>17</v>
      </c>
      <c r="H20" s="414">
        <f t="shared" si="0"/>
        <v>3158442.4766493812</v>
      </c>
      <c r="I20" s="417">
        <f t="shared" si="1"/>
        <v>0.74820229822022</v>
      </c>
      <c r="J20" s="418"/>
      <c r="K20" s="447"/>
      <c r="L20" s="447"/>
      <c r="M20" s="447"/>
      <c r="N20" s="447"/>
      <c r="O20" s="447"/>
      <c r="P20" s="447"/>
      <c r="Q20" s="447"/>
      <c r="R20" s="447"/>
      <c r="S20" s="428"/>
      <c r="T20" s="428"/>
      <c r="U20" s="428"/>
      <c r="V20" s="428"/>
      <c r="W20" s="428"/>
      <c r="X20" s="428"/>
      <c r="Y20" s="428"/>
      <c r="Z20" s="428"/>
    </row>
    <row r="21" spans="1:26" ht="18.600000000000001" customHeight="1">
      <c r="A21" s="380" t="s">
        <v>2251</v>
      </c>
      <c r="B21" s="423"/>
      <c r="C21" s="424"/>
      <c r="D21" s="425"/>
      <c r="E21" s="429">
        <f>Dash!F22</f>
        <v>720112.34435811394</v>
      </c>
      <c r="F21" s="430">
        <f>Dash!G22</f>
        <v>6.1061375712936179E-4</v>
      </c>
      <c r="G21" s="421">
        <f>Dash!H22</f>
        <v>50</v>
      </c>
      <c r="H21" s="429">
        <f t="shared" si="0"/>
        <v>720112.34435811394</v>
      </c>
      <c r="I21" s="431" t="s">
        <v>26</v>
      </c>
      <c r="J21" s="432"/>
      <c r="K21" s="447"/>
      <c r="L21" s="447"/>
      <c r="M21" s="447"/>
      <c r="N21" s="447"/>
      <c r="O21" s="447"/>
      <c r="P21" s="447"/>
      <c r="Q21" s="447"/>
      <c r="R21" s="447"/>
      <c r="S21" s="428"/>
      <c r="T21" s="428"/>
      <c r="U21" s="428"/>
      <c r="V21" s="428"/>
      <c r="W21" s="428"/>
      <c r="X21" s="428"/>
      <c r="Y21" s="428"/>
      <c r="Z21" s="428"/>
    </row>
    <row r="22" spans="1:26" ht="16.2">
      <c r="A22" s="379" t="s">
        <v>2252</v>
      </c>
      <c r="B22" s="423"/>
      <c r="C22" s="424"/>
      <c r="D22" s="425"/>
      <c r="E22" s="433">
        <f>Dash!F23</f>
        <v>6062274.2305226224</v>
      </c>
      <c r="F22" s="434">
        <f>Dash!G23</f>
        <v>5.1404590875990582E-3</v>
      </c>
      <c r="G22" s="416">
        <f>Dash!H23</f>
        <v>50</v>
      </c>
      <c r="H22" s="433">
        <f t="shared" si="0"/>
        <v>6062274.2305226224</v>
      </c>
      <c r="I22" s="435" t="s">
        <v>26</v>
      </c>
      <c r="J22" s="432"/>
      <c r="K22" s="447"/>
      <c r="L22" s="447"/>
      <c r="M22" s="447"/>
      <c r="N22" s="447"/>
      <c r="O22" s="447"/>
      <c r="P22" s="447"/>
      <c r="Q22" s="447"/>
      <c r="R22" s="447"/>
      <c r="S22" s="428"/>
      <c r="T22" s="428"/>
      <c r="U22" s="428"/>
      <c r="V22" s="428"/>
      <c r="W22" s="428"/>
      <c r="X22" s="428"/>
      <c r="Y22" s="428"/>
      <c r="Z22" s="428"/>
    </row>
    <row r="23" spans="1:26" ht="16.2">
      <c r="A23" s="381" t="s">
        <v>2253</v>
      </c>
      <c r="B23" s="423"/>
      <c r="C23" s="424"/>
      <c r="D23" s="425"/>
      <c r="E23" s="429">
        <f>Dash!F24</f>
        <v>20047.767046594359</v>
      </c>
      <c r="F23" s="430">
        <f>Dash!G24</f>
        <v>1.699935080169586E-5</v>
      </c>
      <c r="G23" s="421">
        <f>Dash!H24</f>
        <v>2</v>
      </c>
      <c r="H23" s="429">
        <f t="shared" si="0"/>
        <v>20047.767046594359</v>
      </c>
      <c r="I23" s="431" t="s">
        <v>26</v>
      </c>
      <c r="J23" s="432"/>
      <c r="K23" s="447"/>
      <c r="L23" s="447"/>
      <c r="M23" s="447"/>
      <c r="N23" s="447"/>
      <c r="O23" s="447"/>
      <c r="P23" s="447"/>
      <c r="Q23" s="447"/>
      <c r="R23" s="447"/>
      <c r="S23" s="427"/>
      <c r="T23" s="427"/>
      <c r="U23" s="427"/>
      <c r="V23" s="427"/>
      <c r="W23" s="427"/>
      <c r="X23" s="427"/>
      <c r="Y23" s="427"/>
      <c r="Z23" s="427"/>
    </row>
    <row r="24" spans="1:26" ht="14.4" thickBot="1">
      <c r="A24" s="382" t="s">
        <v>2058</v>
      </c>
      <c r="B24" s="436">
        <v>317765.79898214526</v>
      </c>
      <c r="C24" s="437">
        <v>2.8040447273757477E-4</v>
      </c>
      <c r="D24" s="438">
        <v>1</v>
      </c>
      <c r="E24" s="439">
        <f>Dash!F25</f>
        <v>1472335.5191053608</v>
      </c>
      <c r="F24" s="440">
        <f>Dash!G25</f>
        <v>1.2484556473994343E-3</v>
      </c>
      <c r="G24" s="438">
        <f>Dash!H25</f>
        <v>1</v>
      </c>
      <c r="H24" s="439">
        <f t="shared" si="0"/>
        <v>1154569.7201232156</v>
      </c>
      <c r="I24" s="441">
        <f>H24/B24</f>
        <v>3.6333983198364557</v>
      </c>
      <c r="J24" s="432"/>
      <c r="K24" s="447"/>
      <c r="L24" s="447"/>
      <c r="M24" s="447"/>
      <c r="N24" s="447"/>
      <c r="O24" s="447"/>
      <c r="P24" s="447"/>
      <c r="Q24" s="447"/>
      <c r="R24" s="447"/>
      <c r="S24" s="427"/>
      <c r="T24" s="427"/>
      <c r="U24" s="427"/>
      <c r="V24" s="427"/>
      <c r="W24" s="427"/>
      <c r="X24" s="427"/>
      <c r="Y24" s="427"/>
      <c r="Z24" s="427"/>
    </row>
    <row r="25" spans="1:26" ht="14.4" thickBot="1">
      <c r="A25" s="442" t="s">
        <v>44</v>
      </c>
      <c r="B25" s="484">
        <f>SUM(B4:B24)</f>
        <v>1077396303.2989821</v>
      </c>
      <c r="C25" s="485"/>
      <c r="D25" s="486"/>
      <c r="E25" s="484">
        <f>SUM(E4:E24)</f>
        <v>1117294596.4266889</v>
      </c>
      <c r="F25" s="443"/>
      <c r="G25" s="444"/>
      <c r="H25" s="484">
        <f>E25-B25</f>
        <v>39898293.127706766</v>
      </c>
      <c r="I25" s="468">
        <f>H25/B25</f>
        <v>3.7032142216878221E-2</v>
      </c>
      <c r="K25" s="115"/>
      <c r="L25" s="115"/>
      <c r="M25" s="115"/>
      <c r="N25" s="115"/>
      <c r="O25" s="115"/>
      <c r="P25" s="115" t="s">
        <v>2059</v>
      </c>
      <c r="Q25" s="115"/>
      <c r="R25" s="115"/>
    </row>
    <row r="26" spans="1:26" s="115" customFormat="1">
      <c r="A26" s="115" t="s">
        <v>2250</v>
      </c>
      <c r="J26" s="385"/>
      <c r="K26" s="447"/>
      <c r="L26" s="587"/>
      <c r="M26" s="587"/>
      <c r="N26" s="587"/>
      <c r="O26" s="587"/>
      <c r="P26" s="447"/>
      <c r="Q26" s="447"/>
      <c r="R26" s="447"/>
    </row>
    <row r="27" spans="1:26" s="115" customFormat="1">
      <c r="A27" s="115" t="s">
        <v>2254</v>
      </c>
      <c r="K27" s="447"/>
      <c r="L27" s="447"/>
      <c r="M27" s="447"/>
      <c r="N27" s="447"/>
      <c r="O27" s="447"/>
      <c r="P27" s="447"/>
      <c r="Q27" s="447"/>
      <c r="R27" s="447"/>
    </row>
    <row r="28" spans="1:26" s="115" customFormat="1">
      <c r="K28" s="428"/>
      <c r="L28" s="428"/>
      <c r="M28" s="428"/>
      <c r="N28" s="428"/>
      <c r="O28" s="428"/>
      <c r="P28" s="428"/>
      <c r="Q28" s="428"/>
      <c r="R28" s="428"/>
    </row>
    <row r="29" spans="1:26" s="115" customFormat="1" ht="14.4">
      <c r="L29" s="428"/>
      <c r="M29" s="445"/>
      <c r="N29" s="428"/>
      <c r="O29" s="428"/>
      <c r="P29" s="446"/>
      <c r="Q29" s="428"/>
      <c r="R29" s="428"/>
    </row>
    <row r="30" spans="1:26" s="115" customFormat="1">
      <c r="L30" s="428"/>
      <c r="M30" s="428"/>
      <c r="N30" s="428"/>
      <c r="O30" s="428"/>
      <c r="P30" s="428"/>
      <c r="Q30" s="428"/>
      <c r="R30" s="428"/>
    </row>
    <row r="31" spans="1:26" s="115" customFormat="1" ht="14.4">
      <c r="L31" s="428"/>
      <c r="M31" s="445"/>
      <c r="N31" s="428"/>
      <c r="O31" s="428"/>
      <c r="P31" s="446"/>
      <c r="Q31" s="428"/>
      <c r="R31" s="428"/>
    </row>
    <row r="32" spans="1:26" s="115" customFormat="1">
      <c r="L32" s="428"/>
      <c r="M32" s="428"/>
      <c r="N32" s="428"/>
      <c r="O32" s="428"/>
      <c r="P32" s="428"/>
      <c r="Q32" s="428"/>
      <c r="R32" s="428"/>
    </row>
    <row r="33" spans="5:16" s="115" customFormat="1" ht="14.4">
      <c r="M33" s="445"/>
      <c r="P33" s="446"/>
    </row>
    <row r="34" spans="5:16" s="115" customFormat="1"/>
    <row r="35" spans="5:16" s="115" customFormat="1"/>
    <row r="36" spans="5:16" s="115" customFormat="1"/>
    <row r="37" spans="5:16" s="115" customFormat="1">
      <c r="E37" s="209"/>
    </row>
    <row r="38" spans="5:16" s="115" customFormat="1">
      <c r="E38" s="209"/>
    </row>
    <row r="39" spans="5:16" s="115" customFormat="1">
      <c r="E39" s="209"/>
    </row>
    <row r="40" spans="5:16" s="115" customFormat="1">
      <c r="E40" s="209"/>
    </row>
    <row r="41" spans="5:16" s="115" customFormat="1">
      <c r="E41" s="209"/>
    </row>
    <row r="42" spans="5:16" s="115" customFormat="1">
      <c r="E42" s="209"/>
    </row>
    <row r="43" spans="5:16" s="115" customFormat="1">
      <c r="E43" s="209"/>
    </row>
    <row r="44" spans="5:16" s="115" customFormat="1">
      <c r="E44" s="209"/>
    </row>
    <row r="45" spans="5:16" s="115" customFormat="1"/>
    <row r="46" spans="5:16" s="115" customFormat="1">
      <c r="E46" s="209"/>
    </row>
    <row r="47" spans="5:16" s="115" customFormat="1"/>
    <row r="48" spans="5:16" s="115" customFormat="1"/>
    <row r="49" s="115" customFormat="1"/>
    <row r="50" s="115" customFormat="1"/>
    <row r="51" s="115" customFormat="1"/>
    <row r="52" s="115" customFormat="1"/>
    <row r="53" s="115" customFormat="1"/>
    <row r="54" s="115" customFormat="1"/>
    <row r="55" s="115" customFormat="1"/>
    <row r="56" s="115" customFormat="1"/>
    <row r="57" s="115" customFormat="1"/>
    <row r="58" s="115" customFormat="1"/>
    <row r="59" s="115" customFormat="1"/>
    <row r="60" s="115" customFormat="1"/>
    <row r="61" s="115" customFormat="1"/>
    <row r="62" s="115" customFormat="1"/>
    <row r="63" s="115" customFormat="1"/>
    <row r="64" s="115" customFormat="1"/>
    <row r="65" s="115" customFormat="1"/>
    <row r="66" s="115" customFormat="1"/>
    <row r="67" s="115" customFormat="1"/>
    <row r="68" s="115" customFormat="1"/>
    <row r="69" s="115" customFormat="1"/>
    <row r="70" s="115" customFormat="1"/>
    <row r="71" s="115" customFormat="1"/>
    <row r="72" s="115" customFormat="1"/>
    <row r="73" s="115" customFormat="1"/>
    <row r="74" s="115" customFormat="1"/>
    <row r="75" s="115" customFormat="1"/>
    <row r="76" s="115" customFormat="1"/>
    <row r="77" s="115" customFormat="1"/>
    <row r="78" s="115" customFormat="1"/>
    <row r="79" s="115" customFormat="1"/>
    <row r="80" s="115" customFormat="1"/>
    <row r="81" s="115" customFormat="1"/>
    <row r="82" s="115" customFormat="1"/>
    <row r="83" s="115" customFormat="1"/>
    <row r="84" s="115" customFormat="1"/>
    <row r="85" s="115" customFormat="1"/>
    <row r="86" s="115" customFormat="1"/>
    <row r="87" s="115" customFormat="1"/>
    <row r="88" s="115" customFormat="1"/>
    <row r="89" s="115" customFormat="1"/>
    <row r="90" s="115" customFormat="1"/>
    <row r="91" s="115" customFormat="1"/>
    <row r="92" s="115" customFormat="1"/>
    <row r="93" s="115" customFormat="1"/>
    <row r="94" s="115" customFormat="1"/>
    <row r="95" s="115" customFormat="1"/>
    <row r="96" s="115" customFormat="1"/>
    <row r="97" s="115" customFormat="1"/>
    <row r="98" s="115" customFormat="1"/>
    <row r="99" s="115" customFormat="1"/>
    <row r="100" s="115" customFormat="1"/>
    <row r="101" s="115" customFormat="1"/>
    <row r="102" s="115" customFormat="1"/>
    <row r="103" s="115" customFormat="1"/>
    <row r="104" s="115" customFormat="1"/>
    <row r="105" s="115" customFormat="1"/>
    <row r="106" s="115" customFormat="1"/>
    <row r="107" s="115" customFormat="1"/>
    <row r="108" s="115" customFormat="1"/>
    <row r="109" s="115" customFormat="1"/>
    <row r="110" s="115" customFormat="1"/>
    <row r="111" s="115" customFormat="1"/>
    <row r="112" s="115" customFormat="1"/>
    <row r="113" s="115" customFormat="1"/>
    <row r="114" s="115" customFormat="1"/>
    <row r="115" s="115" customFormat="1"/>
    <row r="116" s="115" customFormat="1"/>
    <row r="117" s="115" customFormat="1"/>
    <row r="118" s="115" customFormat="1"/>
    <row r="119" s="115" customFormat="1"/>
    <row r="120" s="115" customFormat="1"/>
    <row r="121" s="115" customFormat="1"/>
    <row r="122" s="115" customFormat="1"/>
    <row r="123" s="115" customFormat="1"/>
    <row r="124" s="115" customFormat="1"/>
    <row r="125" s="115" customFormat="1"/>
    <row r="126" s="115" customFormat="1"/>
    <row r="127" s="115" customFormat="1"/>
    <row r="128" s="115" customFormat="1"/>
    <row r="129" s="115" customFormat="1"/>
    <row r="130" s="115" customFormat="1"/>
    <row r="131" s="115" customFormat="1"/>
    <row r="132" s="115" customFormat="1"/>
    <row r="133" s="115" customFormat="1"/>
    <row r="134" s="115" customFormat="1"/>
    <row r="135" s="115" customFormat="1"/>
    <row r="136" s="115" customFormat="1"/>
    <row r="137" s="115" customFormat="1"/>
    <row r="138" s="115" customFormat="1"/>
    <row r="139" s="115" customFormat="1"/>
    <row r="140" s="115" customFormat="1"/>
    <row r="141" s="115" customFormat="1"/>
    <row r="142" s="115" customFormat="1"/>
    <row r="143" s="115" customFormat="1"/>
    <row r="144" s="115" customFormat="1"/>
    <row r="145" s="115" customFormat="1"/>
    <row r="146" s="115" customFormat="1"/>
    <row r="147" s="115" customFormat="1"/>
    <row r="148" s="115" customFormat="1"/>
    <row r="149" s="115" customFormat="1"/>
    <row r="150" s="115" customFormat="1"/>
    <row r="151" s="115" customFormat="1"/>
    <row r="152" s="115" customFormat="1"/>
    <row r="153" s="115" customFormat="1"/>
    <row r="154" s="115" customFormat="1"/>
    <row r="155" s="115" customFormat="1"/>
    <row r="156" s="115" customFormat="1"/>
    <row r="157" s="115" customFormat="1"/>
    <row r="158" s="115" customFormat="1"/>
    <row r="159" s="115" customFormat="1"/>
    <row r="160" s="115" customFormat="1"/>
    <row r="161" s="115" customFormat="1"/>
    <row r="162" s="115" customFormat="1"/>
    <row r="163" s="115" customFormat="1"/>
    <row r="164" s="115" customFormat="1"/>
    <row r="165" s="115" customFormat="1"/>
    <row r="166" s="115" customFormat="1"/>
    <row r="167" s="115" customFormat="1"/>
    <row r="168" s="115" customFormat="1"/>
    <row r="169" s="115" customFormat="1"/>
    <row r="170" s="115" customFormat="1"/>
    <row r="171" s="115" customFormat="1"/>
    <row r="172" s="115" customFormat="1"/>
    <row r="173" s="115" customFormat="1"/>
    <row r="174" s="115" customFormat="1"/>
    <row r="175" s="115" customFormat="1"/>
    <row r="176" s="115" customFormat="1"/>
    <row r="177" s="115" customFormat="1"/>
    <row r="178" s="115" customFormat="1"/>
    <row r="179" s="115" customFormat="1"/>
    <row r="180" s="115" customFormat="1"/>
    <row r="181" s="115" customFormat="1"/>
    <row r="182" s="115" customFormat="1"/>
    <row r="183" s="115" customFormat="1"/>
    <row r="184" s="115" customFormat="1"/>
    <row r="185" s="115" customFormat="1"/>
    <row r="186" s="115" customFormat="1"/>
    <row r="187" s="115" customFormat="1"/>
    <row r="188" s="115" customFormat="1"/>
    <row r="189" s="115" customFormat="1"/>
    <row r="190" s="115" customFormat="1"/>
    <row r="191" s="115" customFormat="1"/>
    <row r="192" s="115" customFormat="1"/>
    <row r="193" s="115" customFormat="1"/>
    <row r="194" s="115" customFormat="1"/>
    <row r="195" s="115" customFormat="1"/>
    <row r="196" s="115" customFormat="1"/>
    <row r="197" s="115" customFormat="1"/>
    <row r="198" s="115" customFormat="1"/>
    <row r="199" s="115" customFormat="1"/>
    <row r="200" s="115" customFormat="1"/>
    <row r="201" s="115" customFormat="1"/>
    <row r="202" s="115" customFormat="1"/>
    <row r="203" s="115" customFormat="1"/>
    <row r="204" s="115" customFormat="1"/>
    <row r="205" s="115" customFormat="1"/>
    <row r="206" s="115" customFormat="1"/>
    <row r="207" s="115" customFormat="1"/>
    <row r="208" s="115" customFormat="1"/>
    <row r="209" s="115" customFormat="1"/>
    <row r="210" s="115" customFormat="1"/>
    <row r="211" s="115" customFormat="1"/>
    <row r="212" s="115" customFormat="1"/>
    <row r="213" s="115" customFormat="1"/>
    <row r="214" s="115" customFormat="1"/>
    <row r="215" s="115" customFormat="1"/>
    <row r="216" s="115" customFormat="1"/>
    <row r="217" s="115" customFormat="1"/>
    <row r="218" s="115" customFormat="1"/>
    <row r="219" s="115" customFormat="1"/>
    <row r="220" s="115" customFormat="1"/>
    <row r="221" s="115" customFormat="1"/>
    <row r="222" s="115" customFormat="1"/>
    <row r="223" s="115" customFormat="1"/>
    <row r="224" s="115" customFormat="1"/>
    <row r="225" s="115" customFormat="1"/>
    <row r="226" s="115" customFormat="1"/>
    <row r="227" s="115" customFormat="1"/>
    <row r="228" s="115" customFormat="1"/>
    <row r="229" s="115" customFormat="1"/>
    <row r="230" s="115" customFormat="1"/>
    <row r="231" s="115" customFormat="1"/>
    <row r="232" s="115" customFormat="1"/>
    <row r="233" s="115" customFormat="1"/>
    <row r="234" s="115" customFormat="1"/>
    <row r="235" s="115" customFormat="1"/>
    <row r="236" s="115" customFormat="1"/>
    <row r="237" s="115" customFormat="1"/>
    <row r="238" s="115" customFormat="1"/>
    <row r="239" s="115" customFormat="1"/>
    <row r="240" s="115" customFormat="1"/>
    <row r="241" s="115" customFormat="1"/>
    <row r="242" s="115" customFormat="1"/>
    <row r="243" s="115" customFormat="1"/>
    <row r="244" s="115" customFormat="1"/>
    <row r="245" s="115" customFormat="1"/>
    <row r="246" s="115" customFormat="1"/>
    <row r="247" s="115" customFormat="1"/>
    <row r="248" s="115" customFormat="1"/>
    <row r="249" s="115" customFormat="1"/>
    <row r="250" s="115" customFormat="1"/>
    <row r="251" s="115" customFormat="1"/>
    <row r="252" s="115" customFormat="1"/>
    <row r="253" s="115" customFormat="1"/>
    <row r="254" s="115" customFormat="1"/>
    <row r="255" s="115" customFormat="1"/>
    <row r="256" s="115" customFormat="1"/>
    <row r="257" s="115" customFormat="1"/>
    <row r="258" s="115" customFormat="1"/>
    <row r="259" s="115" customFormat="1"/>
    <row r="260" s="115" customFormat="1"/>
    <row r="261" s="115" customFormat="1"/>
    <row r="262" s="115" customFormat="1"/>
    <row r="263" s="115" customFormat="1"/>
    <row r="264" s="115" customFormat="1"/>
    <row r="265" s="115" customFormat="1"/>
    <row r="266" s="115" customFormat="1"/>
    <row r="267" s="115" customFormat="1"/>
    <row r="268" s="115" customFormat="1"/>
    <row r="269" s="115" customFormat="1"/>
    <row r="270" s="115" customFormat="1"/>
    <row r="271" s="115" customFormat="1"/>
    <row r="272" s="115" customFormat="1"/>
    <row r="273" s="115" customFormat="1"/>
    <row r="274" s="115" customFormat="1"/>
    <row r="275" s="115" customFormat="1"/>
    <row r="276" s="115" customFormat="1"/>
    <row r="277" s="115" customFormat="1"/>
    <row r="278" s="115" customFormat="1"/>
    <row r="279" s="115" customFormat="1"/>
    <row r="280" s="115" customFormat="1"/>
    <row r="281" s="115" customFormat="1"/>
    <row r="282" s="115" customFormat="1"/>
    <row r="283" s="115" customFormat="1"/>
    <row r="284" s="115" customFormat="1"/>
    <row r="285" s="115" customFormat="1"/>
    <row r="286" s="115" customFormat="1"/>
    <row r="287" s="115" customFormat="1"/>
    <row r="288" s="115" customFormat="1"/>
    <row r="289" s="115" customFormat="1"/>
    <row r="290" s="115" customFormat="1"/>
    <row r="291" s="115" customFormat="1"/>
    <row r="292" s="115" customFormat="1"/>
  </sheetData>
  <sheetProtection algorithmName="SHA-512" hashValue="RikrtRI4bU+fg5JgcH1SrQhtFY6X1edyEDgsXQJTyH3MQQoMgndNjQXk6NeQbgOapeVxCz08sWtjhMkn0I7NqQ==" saltValue="VaZqkZ5S+C8IWzSa+UP5uA==" spinCount="100000" sheet="1" objects="1" scenarios="1"/>
  <mergeCells count="20">
    <mergeCell ref="L26:M26"/>
    <mergeCell ref="N26:O26"/>
    <mergeCell ref="B2:D2"/>
    <mergeCell ref="E2:G2"/>
    <mergeCell ref="H2:I2"/>
    <mergeCell ref="K2:K3"/>
    <mergeCell ref="L2:L3"/>
    <mergeCell ref="M2:M3"/>
    <mergeCell ref="N2:N3"/>
    <mergeCell ref="O2:O3"/>
    <mergeCell ref="K14:W14"/>
    <mergeCell ref="U2:U3"/>
    <mergeCell ref="V2:V3"/>
    <mergeCell ref="W2:W3"/>
    <mergeCell ref="P2:P3"/>
    <mergeCell ref="Q2:Q3"/>
    <mergeCell ref="R2:R3"/>
    <mergeCell ref="S2:S3"/>
    <mergeCell ref="T2:T3"/>
    <mergeCell ref="A1:I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D1F09-6B9E-46B1-9995-AE818CD8A1CE}">
  <sheetPr codeName="Sheet2">
    <tabColor theme="3" tint="-0.499984740745262"/>
  </sheetPr>
  <dimension ref="A1:BF504"/>
  <sheetViews>
    <sheetView topLeftCell="B1" zoomScale="62" workbookViewId="0"/>
  </sheetViews>
  <sheetFormatPr defaultColWidth="8.88671875" defaultRowHeight="13.8"/>
  <cols>
    <col min="1" max="1" width="0" style="18" hidden="1" customWidth="1"/>
    <col min="2" max="2" width="46.6640625" style="18" bestFit="1" customWidth="1"/>
    <col min="3" max="3" width="9.33203125" style="18" bestFit="1" customWidth="1"/>
    <col min="4" max="4" width="9.44140625" style="18" bestFit="1" customWidth="1"/>
    <col min="5" max="7" width="9.33203125" style="18" bestFit="1" customWidth="1"/>
    <col min="8" max="8" width="9.44140625" style="18" bestFit="1" customWidth="1"/>
    <col min="9" max="9" width="9.33203125" style="18" bestFit="1" customWidth="1"/>
    <col min="10" max="10" width="9.109375" style="18" bestFit="1" customWidth="1"/>
    <col min="11" max="11" width="10.5546875" style="405" customWidth="1"/>
    <col min="12" max="12" width="10.33203125" style="385" customWidth="1"/>
    <col min="13" max="13" width="43.6640625" style="18" bestFit="1" customWidth="1"/>
    <col min="14" max="21" width="10.44140625" style="18" bestFit="1" customWidth="1"/>
    <col min="22" max="22" width="10.33203125" style="405" customWidth="1"/>
    <col min="23" max="23" width="10.33203125" style="385" customWidth="1"/>
    <col min="24" max="24" width="46.6640625" style="18" bestFit="1" customWidth="1"/>
    <col min="25" max="25" width="14.109375" style="18" customWidth="1"/>
    <col min="26" max="33" width="9" style="18" bestFit="1" customWidth="1"/>
    <col min="34" max="58" width="8.88671875" style="115"/>
    <col min="59" max="16384" width="8.88671875" style="18"/>
  </cols>
  <sheetData>
    <row r="1" spans="1:58" s="115" customFormat="1">
      <c r="B1" s="585" t="s">
        <v>2241</v>
      </c>
      <c r="C1" s="585"/>
      <c r="D1" s="585"/>
      <c r="E1" s="585"/>
      <c r="F1" s="585"/>
      <c r="G1" s="585"/>
      <c r="H1" s="585"/>
      <c r="I1" s="585"/>
      <c r="J1" s="585"/>
      <c r="K1" s="385"/>
      <c r="L1" s="385"/>
      <c r="V1" s="385"/>
      <c r="W1" s="385"/>
    </row>
    <row r="2" spans="1:58" s="115" customFormat="1" ht="14.4" thickBot="1">
      <c r="C2" s="490" t="s">
        <v>2036</v>
      </c>
      <c r="D2" s="490" t="s">
        <v>2036</v>
      </c>
      <c r="E2" s="490" t="s">
        <v>2036</v>
      </c>
      <c r="F2" s="490" t="s">
        <v>2036</v>
      </c>
      <c r="G2" s="490" t="s">
        <v>2036</v>
      </c>
      <c r="H2" s="490" t="s">
        <v>2036</v>
      </c>
      <c r="I2" s="490" t="s">
        <v>2040</v>
      </c>
      <c r="J2" s="490" t="s">
        <v>2040</v>
      </c>
      <c r="K2" s="385"/>
      <c r="L2" s="385"/>
      <c r="N2" s="490" t="s">
        <v>2036</v>
      </c>
      <c r="O2" s="490" t="s">
        <v>2036</v>
      </c>
      <c r="P2" s="490" t="s">
        <v>2036</v>
      </c>
      <c r="Q2" s="490" t="s">
        <v>2036</v>
      </c>
      <c r="R2" s="490" t="s">
        <v>2036</v>
      </c>
      <c r="S2" s="490" t="s">
        <v>2036</v>
      </c>
      <c r="T2" s="490" t="s">
        <v>2040</v>
      </c>
      <c r="U2" s="490" t="s">
        <v>2040</v>
      </c>
      <c r="V2" s="385"/>
      <c r="W2" s="385"/>
      <c r="Y2" s="490" t="s">
        <v>2036</v>
      </c>
      <c r="Z2" s="490" t="s">
        <v>2036</v>
      </c>
      <c r="AA2" s="490" t="s">
        <v>2036</v>
      </c>
      <c r="AB2" s="490" t="s">
        <v>2036</v>
      </c>
      <c r="AC2" s="490" t="s">
        <v>2036</v>
      </c>
      <c r="AD2" s="490" t="s">
        <v>2036</v>
      </c>
      <c r="AE2" s="490" t="s">
        <v>2040</v>
      </c>
      <c r="AF2" s="490" t="s">
        <v>2040</v>
      </c>
    </row>
    <row r="3" spans="1:58" ht="19.2" customHeight="1">
      <c r="B3" s="594" t="s">
        <v>11</v>
      </c>
      <c r="C3" s="595"/>
      <c r="D3" s="595"/>
      <c r="E3" s="595"/>
      <c r="F3" s="595"/>
      <c r="G3" s="595"/>
      <c r="H3" s="595"/>
      <c r="I3" s="595"/>
      <c r="J3" s="595"/>
      <c r="K3" s="596" t="s">
        <v>2118</v>
      </c>
      <c r="L3" s="115"/>
      <c r="M3" s="594" t="s">
        <v>2096</v>
      </c>
      <c r="N3" s="595"/>
      <c r="O3" s="595"/>
      <c r="P3" s="595"/>
      <c r="Q3" s="595"/>
      <c r="R3" s="595"/>
      <c r="S3" s="595"/>
      <c r="T3" s="595"/>
      <c r="U3" s="595"/>
      <c r="V3" s="596" t="s">
        <v>2118</v>
      </c>
      <c r="W3" s="115"/>
      <c r="X3" s="594" t="s">
        <v>2097</v>
      </c>
      <c r="Y3" s="595"/>
      <c r="Z3" s="595"/>
      <c r="AA3" s="595"/>
      <c r="AB3" s="595"/>
      <c r="AC3" s="595"/>
      <c r="AD3" s="595"/>
      <c r="AE3" s="595"/>
      <c r="AF3" s="595"/>
      <c r="AG3" s="596" t="s">
        <v>2118</v>
      </c>
    </row>
    <row r="4" spans="1:58" s="392" customFormat="1" ht="42" customHeight="1">
      <c r="B4" s="386" t="s">
        <v>2119</v>
      </c>
      <c r="C4" s="387">
        <v>2018</v>
      </c>
      <c r="D4" s="387">
        <v>2019</v>
      </c>
      <c r="E4" s="387">
        <v>2020</v>
      </c>
      <c r="F4" s="387">
        <v>2021</v>
      </c>
      <c r="G4" s="387">
        <v>2022</v>
      </c>
      <c r="H4" s="387">
        <v>2023</v>
      </c>
      <c r="I4" s="387">
        <v>2024</v>
      </c>
      <c r="J4" s="388">
        <v>2025</v>
      </c>
      <c r="K4" s="597"/>
      <c r="L4" s="389"/>
      <c r="M4" s="386" t="s">
        <v>2119</v>
      </c>
      <c r="N4" s="387" t="s">
        <v>2060</v>
      </c>
      <c r="O4" s="387" t="s">
        <v>2061</v>
      </c>
      <c r="P4" s="387" t="s">
        <v>2062</v>
      </c>
      <c r="Q4" s="387" t="s">
        <v>2063</v>
      </c>
      <c r="R4" s="387" t="s">
        <v>2064</v>
      </c>
      <c r="S4" s="387" t="s">
        <v>2065</v>
      </c>
      <c r="T4" s="387" t="s">
        <v>2066</v>
      </c>
      <c r="U4" s="387" t="s">
        <v>2067</v>
      </c>
      <c r="V4" s="597"/>
      <c r="W4" s="389"/>
      <c r="X4" s="386" t="s">
        <v>2119</v>
      </c>
      <c r="Y4" s="390">
        <v>2018</v>
      </c>
      <c r="Z4" s="390">
        <v>2019</v>
      </c>
      <c r="AA4" s="390">
        <v>2020</v>
      </c>
      <c r="AB4" s="390">
        <v>2021</v>
      </c>
      <c r="AC4" s="390">
        <v>2022</v>
      </c>
      <c r="AD4" s="390">
        <v>2023</v>
      </c>
      <c r="AE4" s="390">
        <v>2024</v>
      </c>
      <c r="AF4" s="391">
        <v>2025</v>
      </c>
      <c r="AG4" s="600"/>
      <c r="AH4" s="411"/>
      <c r="AI4" s="411"/>
      <c r="AJ4" s="411"/>
      <c r="AK4" s="411"/>
      <c r="AL4" s="411"/>
      <c r="AM4" s="411"/>
      <c r="AN4" s="411"/>
      <c r="AO4" s="411"/>
      <c r="AP4" s="411"/>
      <c r="AQ4" s="411"/>
      <c r="AR4" s="411"/>
      <c r="AS4" s="411"/>
      <c r="AT4" s="411"/>
      <c r="AU4" s="411"/>
      <c r="AV4" s="411"/>
      <c r="AW4" s="411"/>
      <c r="AX4" s="411"/>
      <c r="AY4" s="411"/>
      <c r="AZ4" s="411"/>
      <c r="BA4" s="411"/>
      <c r="BB4" s="411"/>
      <c r="BC4" s="411"/>
      <c r="BD4" s="411"/>
      <c r="BE4" s="411"/>
      <c r="BF4" s="411"/>
    </row>
    <row r="5" spans="1:58">
      <c r="A5" s="18" t="s">
        <v>45</v>
      </c>
      <c r="B5" s="393" t="s">
        <v>1971</v>
      </c>
      <c r="C5" s="394">
        <f>SUMIFS(Forecast!$E:$E, Forecast!$A:$A, 'Analysis-School'!$A5, Forecast!$C:$C, 'Analysis-School'!C$4, Forecast!$D:$D, 'Analysis-School'!C$2)</f>
        <v>4233</v>
      </c>
      <c r="D5" s="394">
        <f>SUMIFS(Forecast!$E:$E, Forecast!$A:$A, 'Analysis-School'!$A5, Forecast!$C:$C, 'Analysis-School'!D$4, Forecast!$D:$D, 'Analysis-School'!D$2)</f>
        <v>4035</v>
      </c>
      <c r="E5" s="394">
        <f>SUMIFS(Forecast!$E:$E, Forecast!$A:$A, 'Analysis-School'!$A5, Forecast!$C:$C, 'Analysis-School'!E$4, Forecast!$D:$D, 'Analysis-School'!E$2)</f>
        <v>3664</v>
      </c>
      <c r="F5" s="394">
        <f>SUMIFS(Forecast!$E:$E, Forecast!$A:$A, 'Analysis-School'!$A5, Forecast!$C:$C, 'Analysis-School'!F$4, Forecast!$D:$D, 'Analysis-School'!F$2)</f>
        <v>3722</v>
      </c>
      <c r="G5" s="394">
        <f>SUMIFS(Forecast!$E:$E, Forecast!$A:$A, 'Analysis-School'!$A5, Forecast!$C:$C, 'Analysis-School'!G$4, Forecast!$D:$D, 'Analysis-School'!G$2)</f>
        <v>3563</v>
      </c>
      <c r="H5" s="394">
        <f>SUMIFS(Forecast!$E:$E, Forecast!$A:$A, 'Analysis-School'!$A5, Forecast!$C:$C, 'Analysis-School'!H$4, Forecast!$D:$D, 'Analysis-School'!H$2)</f>
        <v>3249</v>
      </c>
      <c r="I5" s="394">
        <f>SUMIFS(Forecast!$E:$E, Forecast!$A:$A, 'Analysis-School'!$A5, Forecast!$C:$C, 'Analysis-School'!I$4, Forecast!$D:$D, 'Analysis-School'!I$2)</f>
        <v>3157.4466177094237</v>
      </c>
      <c r="J5" s="394">
        <f>SUMIFS(Forecast!$E:$E, Forecast!$A:$A, 'Analysis-School'!$A5, Forecast!$C:$C, 'Analysis-School'!J$4, Forecast!$D:$D, 'Analysis-School'!J$2)</f>
        <v>2999.5742868239522</v>
      </c>
      <c r="K5" s="495">
        <f t="shared" ref="K5:K36" si="0">(J5/H5-1)</f>
        <v>-7.676999482180602E-2</v>
      </c>
      <c r="L5" s="397"/>
      <c r="M5" s="393" t="s">
        <v>1971</v>
      </c>
      <c r="N5" s="394">
        <f>SUMIFS(Forecast!$F:$F, Forecast!$A:$A, 'Analysis-School'!$A5, Forecast!$C:$C, 'Analysis-School'!N$4, Forecast!$D:$D, 'Analysis-School'!N$2)</f>
        <v>4832</v>
      </c>
      <c r="O5" s="394">
        <f>SUMIFS(Forecast!$F:$F, Forecast!$A:$A, 'Analysis-School'!$A5, Forecast!$C:$C, 'Analysis-School'!O$4, Forecast!$D:$D, 'Analysis-School'!O$2)</f>
        <v>4893</v>
      </c>
      <c r="P5" s="394">
        <f>SUMIFS(Forecast!$F:$F, Forecast!$A:$A, 'Analysis-School'!$A5, Forecast!$C:$C, 'Analysis-School'!P$4, Forecast!$D:$D, 'Analysis-School'!P$2)</f>
        <v>5018</v>
      </c>
      <c r="Q5" s="394">
        <f>SUMIFS(Forecast!$F:$F, Forecast!$A:$A, 'Analysis-School'!$A5, Forecast!$C:$C, 'Analysis-School'!Q$4, Forecast!$D:$D, 'Analysis-School'!Q$2)</f>
        <v>5143</v>
      </c>
      <c r="R5" s="394">
        <f>SUMIFS(Forecast!$F:$F, Forecast!$A:$A, 'Analysis-School'!$A5, Forecast!$C:$C, 'Analysis-School'!R$4, Forecast!$D:$D, 'Analysis-School'!R$2)</f>
        <v>4547</v>
      </c>
      <c r="S5" s="394">
        <f>SUMIFS(Forecast!$F:$F, Forecast!$A:$A, 'Analysis-School'!$A5, Forecast!$C:$C, 'Analysis-School'!S$4, Forecast!$D:$D, 'Analysis-School'!S$2)</f>
        <v>4462</v>
      </c>
      <c r="T5" s="394">
        <f>SUMIFS(Forecast!$F:$F, Forecast!$A:$A, 'Analysis-School'!$A5, Forecast!$C:$C, 'Analysis-School'!T$4, Forecast!$D:$D, 'Analysis-School'!T$2)</f>
        <v>4367.199043899197</v>
      </c>
      <c r="U5" s="394">
        <f>SUMIFS(Forecast!$F:$F, Forecast!$A:$A, 'Analysis-School'!$A5, Forecast!$C:$C, 'Analysis-School'!U$4, Forecast!$D:$D, 'Analysis-School'!U$2)</f>
        <v>4268.9805028235505</v>
      </c>
      <c r="V5" s="496">
        <f>(U5/S5-1)</f>
        <v>-4.3258515727577218E-2</v>
      </c>
      <c r="W5" s="397"/>
      <c r="X5" s="393" t="s">
        <v>1971</v>
      </c>
      <c r="Y5" s="394">
        <f>SUMIFS(Forecast!$J:$J, Forecast!$A:$A, 'Analysis-School'!$A5, Forecast!$C:$C, 'Analysis-School'!Y$4, Forecast!$D:$D, 'Analysis-School'!Y$2)</f>
        <v>10</v>
      </c>
      <c r="Z5" s="394">
        <f>SUMIFS(Forecast!$J:$J, Forecast!$A:$A, 'Analysis-School'!$A5, Forecast!$C:$C, 'Analysis-School'!Z$4, Forecast!$D:$D, 'Analysis-School'!Z$2)</f>
        <v>9</v>
      </c>
      <c r="AA5" s="394">
        <f>SUMIFS(Forecast!$J:$J, Forecast!$A:$A, 'Analysis-School'!$A5, Forecast!$C:$C, 'Analysis-School'!AA$4, Forecast!$D:$D, 'Analysis-School'!AA$2)</f>
        <v>12</v>
      </c>
      <c r="AB5" s="394">
        <f>SUMIFS(Forecast!$J:$J, Forecast!$A:$A, 'Analysis-School'!$A5, Forecast!$C:$C, 'Analysis-School'!AB$4, Forecast!$D:$D, 'Analysis-School'!AB$2)</f>
        <v>10</v>
      </c>
      <c r="AC5" s="394">
        <f>SUMIFS(Forecast!$J:$J, Forecast!$A:$A, 'Analysis-School'!$A5, Forecast!$C:$C, 'Analysis-School'!AC$4, Forecast!$D:$D, 'Analysis-School'!AC$2)</f>
        <v>17</v>
      </c>
      <c r="AD5" s="394">
        <f>SUMIFS(Forecast!$J:$J, Forecast!$A:$A, 'Analysis-School'!$A5, Forecast!$C:$C, 'Analysis-School'!AD$4, Forecast!$D:$D, 'Analysis-School'!AD$2)</f>
        <v>20</v>
      </c>
      <c r="AE5" s="394">
        <f>SUMIFS(Forecast!$J:$J, Forecast!$A:$A, 'Analysis-School'!$A5, Forecast!$C:$C, 'Analysis-School'!AE$4, Forecast!$D:$D, 'Analysis-School'!AE$2)</f>
        <v>21.334766122305851</v>
      </c>
      <c r="AF5" s="394">
        <f>SUMIFS(Forecast!$J:$J, Forecast!$A:$A, 'Analysis-School'!$A5, Forecast!$C:$C, 'Analysis-School'!AF$4, Forecast!$D:$D, 'Analysis-School'!AF$2)</f>
        <v>23.468242734536439</v>
      </c>
      <c r="AG5" s="495">
        <f t="shared" ref="AG5:AG36" si="1">IFERROR(AF5/AD5-1, "NA")</f>
        <v>0.17341213672682199</v>
      </c>
    </row>
    <row r="6" spans="1:58">
      <c r="A6" s="18" t="s">
        <v>48</v>
      </c>
      <c r="B6" s="398" t="s">
        <v>1926</v>
      </c>
      <c r="C6" s="399">
        <f>SUMIFS(Forecast!$E:$E, Forecast!$A:$A, 'Analysis-School'!$A6, Forecast!$C:$C, 'Analysis-School'!C$4, Forecast!$D:$D, 'Analysis-School'!C$2)</f>
        <v>545</v>
      </c>
      <c r="D6" s="399">
        <f>SUMIFS(Forecast!$E:$E, Forecast!$A:$A, 'Analysis-School'!$A6, Forecast!$C:$C, 'Analysis-School'!D$4, Forecast!$D:$D, 'Analysis-School'!D$2)</f>
        <v>605</v>
      </c>
      <c r="E6" s="399">
        <f>SUMIFS(Forecast!$E:$E, Forecast!$A:$A, 'Analysis-School'!$A6, Forecast!$C:$C, 'Analysis-School'!E$4, Forecast!$D:$D, 'Analysis-School'!E$2)</f>
        <v>633</v>
      </c>
      <c r="F6" s="399">
        <f>SUMIFS(Forecast!$E:$E, Forecast!$A:$A, 'Analysis-School'!$A6, Forecast!$C:$C, 'Analysis-School'!F$4, Forecast!$D:$D, 'Analysis-School'!F$2)</f>
        <v>607</v>
      </c>
      <c r="G6" s="399">
        <f>SUMIFS(Forecast!$E:$E, Forecast!$A:$A, 'Analysis-School'!$A6, Forecast!$C:$C, 'Analysis-School'!G$4, Forecast!$D:$D, 'Analysis-School'!G$2)</f>
        <v>533</v>
      </c>
      <c r="H6" s="399">
        <f>SUMIFS(Forecast!$E:$E, Forecast!$A:$A, 'Analysis-School'!$A6, Forecast!$C:$C, 'Analysis-School'!H$4, Forecast!$D:$D, 'Analysis-School'!H$2)</f>
        <v>601</v>
      </c>
      <c r="I6" s="399">
        <f>SUMIFS(Forecast!$E:$E, Forecast!$A:$A, 'Analysis-School'!$A6, Forecast!$C:$C, 'Analysis-School'!I$4, Forecast!$D:$D, 'Analysis-School'!I$2)</f>
        <v>579.0974072462808</v>
      </c>
      <c r="J6" s="400">
        <f>SUMIFS(Forecast!$E:$E, Forecast!$A:$A, 'Analysis-School'!$A6, Forecast!$C:$C, 'Analysis-School'!J$4, Forecast!$D:$D, 'Analysis-School'!J$2)</f>
        <v>576.04333713136054</v>
      </c>
      <c r="K6" s="494">
        <f t="shared" si="0"/>
        <v>-4.1525229398734487E-2</v>
      </c>
      <c r="M6" s="398" t="s">
        <v>1926</v>
      </c>
      <c r="N6" s="399">
        <f>SUMIFS(Forecast!$F:$F, Forecast!$A:$A, 'Analysis-School'!$A6, Forecast!$C:$C, 'Analysis-School'!N$4, Forecast!$D:$D, 'Analysis-School'!N$2)</f>
        <v>477</v>
      </c>
      <c r="O6" s="399">
        <f>SUMIFS(Forecast!$F:$F, Forecast!$A:$A, 'Analysis-School'!$A6, Forecast!$C:$C, 'Analysis-School'!O$4, Forecast!$D:$D, 'Analysis-School'!O$2)</f>
        <v>484</v>
      </c>
      <c r="P6" s="399">
        <f>SUMIFS(Forecast!$F:$F, Forecast!$A:$A, 'Analysis-School'!$A6, Forecast!$C:$C, 'Analysis-School'!P$4, Forecast!$D:$D, 'Analysis-School'!P$2)</f>
        <v>486</v>
      </c>
      <c r="Q6" s="399">
        <f>SUMIFS(Forecast!$F:$F, Forecast!$A:$A, 'Analysis-School'!$A6, Forecast!$C:$C, 'Analysis-School'!Q$4, Forecast!$D:$D, 'Analysis-School'!Q$2)</f>
        <v>449</v>
      </c>
      <c r="R6" s="399">
        <f>SUMIFS(Forecast!$F:$F, Forecast!$A:$A, 'Analysis-School'!$A6, Forecast!$C:$C, 'Analysis-School'!R$4, Forecast!$D:$D, 'Analysis-School'!R$2)</f>
        <v>478</v>
      </c>
      <c r="S6" s="399">
        <f>SUMIFS(Forecast!$F:$F, Forecast!$A:$A, 'Analysis-School'!$A6, Forecast!$C:$C, 'Analysis-School'!S$4, Forecast!$D:$D, 'Analysis-School'!S$2)</f>
        <v>449</v>
      </c>
      <c r="T6" s="399">
        <f>SUMIFS(Forecast!$F:$F, Forecast!$A:$A, 'Analysis-School'!$A6, Forecast!$C:$C, 'Analysis-School'!T$4, Forecast!$D:$D, 'Analysis-School'!T$2)</f>
        <v>444.27537099802896</v>
      </c>
      <c r="U6" s="400">
        <f>SUMIFS(Forecast!$F:$F, Forecast!$A:$A, 'Analysis-School'!$A6, Forecast!$C:$C, 'Analysis-School'!U$4, Forecast!$D:$D, 'Analysis-School'!U$2)</f>
        <v>437.9502943640677</v>
      </c>
      <c r="V6" s="494">
        <f t="shared" ref="V6:V55" si="2">(U6/S6-1)</f>
        <v>-2.4609589389604225E-2</v>
      </c>
      <c r="X6" s="398" t="s">
        <v>1926</v>
      </c>
      <c r="Y6" s="399">
        <f>SUMIFS(Forecast!$J:$J, Forecast!$A:$A, 'Analysis-School'!$A6, Forecast!$C:$C, 'Analysis-School'!Y$4, Forecast!$D:$D, 'Analysis-School'!Y$2)</f>
        <v>0</v>
      </c>
      <c r="Z6" s="399">
        <f>SUMIFS(Forecast!$J:$J, Forecast!$A:$A, 'Analysis-School'!$A6, Forecast!$C:$C, 'Analysis-School'!Z$4, Forecast!$D:$D, 'Analysis-School'!Z$2)</f>
        <v>0</v>
      </c>
      <c r="AA6" s="399">
        <f>SUMIFS(Forecast!$J:$J, Forecast!$A:$A, 'Analysis-School'!$A6, Forecast!$C:$C, 'Analysis-School'!AA$4, Forecast!$D:$D, 'Analysis-School'!AA$2)</f>
        <v>0</v>
      </c>
      <c r="AB6" s="399">
        <f>SUMIFS(Forecast!$J:$J, Forecast!$A:$A, 'Analysis-School'!$A6, Forecast!$C:$C, 'Analysis-School'!AB$4, Forecast!$D:$D, 'Analysis-School'!AB$2)</f>
        <v>0</v>
      </c>
      <c r="AC6" s="399">
        <f>SUMIFS(Forecast!$J:$J, Forecast!$A:$A, 'Analysis-School'!$A6, Forecast!$C:$C, 'Analysis-School'!AC$4, Forecast!$D:$D, 'Analysis-School'!AC$2)</f>
        <v>0</v>
      </c>
      <c r="AD6" s="399">
        <f>SUMIFS(Forecast!$J:$J, Forecast!$A:$A, 'Analysis-School'!$A6, Forecast!$C:$C, 'Analysis-School'!AD$4, Forecast!$D:$D, 'Analysis-School'!AD$2)</f>
        <v>0</v>
      </c>
      <c r="AE6" s="399">
        <f>SUMIFS(Forecast!$J:$J, Forecast!$A:$A, 'Analysis-School'!$A6, Forecast!$C:$C, 'Analysis-School'!AE$4, Forecast!$D:$D, 'Analysis-School'!AE$2)</f>
        <v>0</v>
      </c>
      <c r="AF6" s="400">
        <f>SUMIFS(Forecast!$J:$J, Forecast!$A:$A, 'Analysis-School'!$A6, Forecast!$C:$C, 'Analysis-School'!AF$4, Forecast!$D:$D, 'Analysis-School'!AF$2)</f>
        <v>0</v>
      </c>
      <c r="AG6" s="494" t="str">
        <f t="shared" si="1"/>
        <v>NA</v>
      </c>
    </row>
    <row r="7" spans="1:58">
      <c r="A7" s="18" t="s">
        <v>50</v>
      </c>
      <c r="B7" s="393" t="s">
        <v>1927</v>
      </c>
      <c r="C7" s="394">
        <f>SUMIFS(Forecast!$E:$E, Forecast!$A:$A, 'Analysis-School'!$A7, Forecast!$C:$C, 'Analysis-School'!C$4, Forecast!$D:$D, 'Analysis-School'!C$2)</f>
        <v>766</v>
      </c>
      <c r="D7" s="394">
        <f>SUMIFS(Forecast!$E:$E, Forecast!$A:$A, 'Analysis-School'!$A7, Forecast!$C:$C, 'Analysis-School'!D$4, Forecast!$D:$D, 'Analysis-School'!D$2)</f>
        <v>718</v>
      </c>
      <c r="E7" s="394">
        <f>SUMIFS(Forecast!$E:$E, Forecast!$A:$A, 'Analysis-School'!$A7, Forecast!$C:$C, 'Analysis-School'!E$4, Forecast!$D:$D, 'Analysis-School'!E$2)</f>
        <v>685</v>
      </c>
      <c r="F7" s="394">
        <f>SUMIFS(Forecast!$E:$E, Forecast!$A:$A, 'Analysis-School'!$A7, Forecast!$C:$C, 'Analysis-School'!F$4, Forecast!$D:$D, 'Analysis-School'!F$2)</f>
        <v>640</v>
      </c>
      <c r="G7" s="394">
        <f>SUMIFS(Forecast!$E:$E, Forecast!$A:$A, 'Analysis-School'!$A7, Forecast!$C:$C, 'Analysis-School'!G$4, Forecast!$D:$D, 'Analysis-School'!G$2)</f>
        <v>651</v>
      </c>
      <c r="H7" s="394">
        <f>SUMIFS(Forecast!$E:$E, Forecast!$A:$A, 'Analysis-School'!$A7, Forecast!$C:$C, 'Analysis-School'!H$4, Forecast!$D:$D, 'Analysis-School'!H$2)</f>
        <v>664</v>
      </c>
      <c r="I7" s="394">
        <f>SUMIFS(Forecast!$E:$E, Forecast!$A:$A, 'Analysis-School'!$A7, Forecast!$C:$C, 'Analysis-School'!I$4, Forecast!$D:$D, 'Analysis-School'!I$2)</f>
        <v>641.55822684534326</v>
      </c>
      <c r="J7" s="395">
        <f>SUMIFS(Forecast!$E:$E, Forecast!$A:$A, 'Analysis-School'!$A7, Forecast!$C:$C, 'Analysis-School'!J$4, Forecast!$D:$D, 'Analysis-School'!J$2)</f>
        <v>622.58942596956251</v>
      </c>
      <c r="K7" s="396">
        <f t="shared" si="0"/>
        <v>-6.2365322334996254E-2</v>
      </c>
      <c r="L7" s="397"/>
      <c r="M7" s="393" t="s">
        <v>1927</v>
      </c>
      <c r="N7" s="394">
        <f>SUMIFS(Forecast!$F:$F, Forecast!$A:$A, 'Analysis-School'!$A7, Forecast!$C:$C, 'Analysis-School'!N$4, Forecast!$D:$D, 'Analysis-School'!N$2)</f>
        <v>836</v>
      </c>
      <c r="O7" s="394">
        <f>SUMIFS(Forecast!$F:$F, Forecast!$A:$A, 'Analysis-School'!$A7, Forecast!$C:$C, 'Analysis-School'!O$4, Forecast!$D:$D, 'Analysis-School'!O$2)</f>
        <v>824</v>
      </c>
      <c r="P7" s="394">
        <f>SUMIFS(Forecast!$F:$F, Forecast!$A:$A, 'Analysis-School'!$A7, Forecast!$C:$C, 'Analysis-School'!P$4, Forecast!$D:$D, 'Analysis-School'!P$2)</f>
        <v>841</v>
      </c>
      <c r="Q7" s="394">
        <f>SUMIFS(Forecast!$F:$F, Forecast!$A:$A, 'Analysis-School'!$A7, Forecast!$C:$C, 'Analysis-School'!Q$4, Forecast!$D:$D, 'Analysis-School'!Q$2)</f>
        <v>794</v>
      </c>
      <c r="R7" s="394">
        <f>SUMIFS(Forecast!$F:$F, Forecast!$A:$A, 'Analysis-School'!$A7, Forecast!$C:$C, 'Analysis-School'!R$4, Forecast!$D:$D, 'Analysis-School'!R$2)</f>
        <v>820</v>
      </c>
      <c r="S7" s="394">
        <f>SUMIFS(Forecast!$F:$F, Forecast!$A:$A, 'Analysis-School'!$A7, Forecast!$C:$C, 'Analysis-School'!S$4, Forecast!$D:$D, 'Analysis-School'!S$2)</f>
        <v>732</v>
      </c>
      <c r="T7" s="394">
        <f>SUMIFS(Forecast!$F:$F, Forecast!$A:$A, 'Analysis-School'!$A7, Forecast!$C:$C, 'Analysis-School'!T$4, Forecast!$D:$D, 'Analysis-School'!T$2)</f>
        <v>737.87770755005897</v>
      </c>
      <c r="U7" s="395">
        <f>SUMIFS(Forecast!$F:$F, Forecast!$A:$A, 'Analysis-School'!$A7, Forecast!$C:$C, 'Analysis-School'!U$4, Forecast!$D:$D, 'Analysis-School'!U$2)</f>
        <v>719.99567159315598</v>
      </c>
      <c r="V7" s="396">
        <f t="shared" si="2"/>
        <v>-1.6399355747054645E-2</v>
      </c>
      <c r="W7" s="397"/>
      <c r="X7" s="393" t="s">
        <v>1927</v>
      </c>
      <c r="Y7" s="394">
        <f>SUMIFS(Forecast!$J:$J, Forecast!$A:$A, 'Analysis-School'!$A7, Forecast!$C:$C, 'Analysis-School'!Y$4, Forecast!$D:$D, 'Analysis-School'!Y$2)</f>
        <v>0</v>
      </c>
      <c r="Z7" s="394">
        <f>SUMIFS(Forecast!$J:$J, Forecast!$A:$A, 'Analysis-School'!$A7, Forecast!$C:$C, 'Analysis-School'!Z$4, Forecast!$D:$D, 'Analysis-School'!Z$2)</f>
        <v>0</v>
      </c>
      <c r="AA7" s="394">
        <f>SUMIFS(Forecast!$J:$J, Forecast!$A:$A, 'Analysis-School'!$A7, Forecast!$C:$C, 'Analysis-School'!AA$4, Forecast!$D:$D, 'Analysis-School'!AA$2)</f>
        <v>0</v>
      </c>
      <c r="AB7" s="394">
        <f>SUMIFS(Forecast!$J:$J, Forecast!$A:$A, 'Analysis-School'!$A7, Forecast!$C:$C, 'Analysis-School'!AB$4, Forecast!$D:$D, 'Analysis-School'!AB$2)</f>
        <v>0</v>
      </c>
      <c r="AC7" s="394">
        <f>SUMIFS(Forecast!$J:$J, Forecast!$A:$A, 'Analysis-School'!$A7, Forecast!$C:$C, 'Analysis-School'!AC$4, Forecast!$D:$D, 'Analysis-School'!AC$2)</f>
        <v>0</v>
      </c>
      <c r="AD7" s="394">
        <f>SUMIFS(Forecast!$J:$J, Forecast!$A:$A, 'Analysis-School'!$A7, Forecast!$C:$C, 'Analysis-School'!AD$4, Forecast!$D:$D, 'Analysis-School'!AD$2)</f>
        <v>0</v>
      </c>
      <c r="AE7" s="394">
        <f>SUMIFS(Forecast!$J:$J, Forecast!$A:$A, 'Analysis-School'!$A7, Forecast!$C:$C, 'Analysis-School'!AE$4, Forecast!$D:$D, 'Analysis-School'!AE$2)</f>
        <v>0</v>
      </c>
      <c r="AF7" s="395">
        <f>SUMIFS(Forecast!$J:$J, Forecast!$A:$A, 'Analysis-School'!$A7, Forecast!$C:$C, 'Analysis-School'!AF$4, Forecast!$D:$D, 'Analysis-School'!AF$2)</f>
        <v>0</v>
      </c>
      <c r="AG7" s="396" t="str">
        <f t="shared" si="1"/>
        <v>NA</v>
      </c>
    </row>
    <row r="8" spans="1:58">
      <c r="A8" s="18" t="s">
        <v>53</v>
      </c>
      <c r="B8" s="398" t="s">
        <v>1755</v>
      </c>
      <c r="C8" s="399">
        <f>SUMIFS(Forecast!$E:$E, Forecast!$A:$A, 'Analysis-School'!$A8, Forecast!$C:$C, 'Analysis-School'!C$4, Forecast!$D:$D, 'Analysis-School'!C$2)</f>
        <v>466</v>
      </c>
      <c r="D8" s="399">
        <f>SUMIFS(Forecast!$E:$E, Forecast!$A:$A, 'Analysis-School'!$A8, Forecast!$C:$C, 'Analysis-School'!D$4, Forecast!$D:$D, 'Analysis-School'!D$2)</f>
        <v>447</v>
      </c>
      <c r="E8" s="399">
        <f>SUMIFS(Forecast!$E:$E, Forecast!$A:$A, 'Analysis-School'!$A8, Forecast!$C:$C, 'Analysis-School'!E$4, Forecast!$D:$D, 'Analysis-School'!E$2)</f>
        <v>474</v>
      </c>
      <c r="F8" s="399">
        <f>SUMIFS(Forecast!$E:$E, Forecast!$A:$A, 'Analysis-School'!$A8, Forecast!$C:$C, 'Analysis-School'!F$4, Forecast!$D:$D, 'Analysis-School'!F$2)</f>
        <v>549</v>
      </c>
      <c r="G8" s="399">
        <f>SUMIFS(Forecast!$E:$E, Forecast!$A:$A, 'Analysis-School'!$A8, Forecast!$C:$C, 'Analysis-School'!G$4, Forecast!$D:$D, 'Analysis-School'!G$2)</f>
        <v>503</v>
      </c>
      <c r="H8" s="399">
        <f>SUMIFS(Forecast!$E:$E, Forecast!$A:$A, 'Analysis-School'!$A8, Forecast!$C:$C, 'Analysis-School'!H$4, Forecast!$D:$D, 'Analysis-School'!H$2)</f>
        <v>512</v>
      </c>
      <c r="I8" s="399">
        <f>SUMIFS(Forecast!$E:$E, Forecast!$A:$A, 'Analysis-School'!$A8, Forecast!$C:$C, 'Analysis-School'!I$4, Forecast!$D:$D, 'Analysis-School'!I$2)</f>
        <v>551.8828536103872</v>
      </c>
      <c r="J8" s="400">
        <f>SUMIFS(Forecast!$E:$E, Forecast!$A:$A, 'Analysis-School'!$A8, Forecast!$C:$C, 'Analysis-School'!J$4, Forecast!$D:$D, 'Analysis-School'!J$2)</f>
        <v>566.18931376158343</v>
      </c>
      <c r="K8" s="401">
        <f t="shared" si="0"/>
        <v>0.10583850344059265</v>
      </c>
      <c r="M8" s="398" t="s">
        <v>1755</v>
      </c>
      <c r="N8" s="399">
        <f>SUMIFS(Forecast!$F:$F, Forecast!$A:$A, 'Analysis-School'!$A8, Forecast!$C:$C, 'Analysis-School'!N$4, Forecast!$D:$D, 'Analysis-School'!N$2)</f>
        <v>401</v>
      </c>
      <c r="O8" s="399">
        <f>SUMIFS(Forecast!$F:$F, Forecast!$A:$A, 'Analysis-School'!$A8, Forecast!$C:$C, 'Analysis-School'!O$4, Forecast!$D:$D, 'Analysis-School'!O$2)</f>
        <v>362</v>
      </c>
      <c r="P8" s="399">
        <f>SUMIFS(Forecast!$F:$F, Forecast!$A:$A, 'Analysis-School'!$A8, Forecast!$C:$C, 'Analysis-School'!P$4, Forecast!$D:$D, 'Analysis-School'!P$2)</f>
        <v>361</v>
      </c>
      <c r="Q8" s="399">
        <f>SUMIFS(Forecast!$F:$F, Forecast!$A:$A, 'Analysis-School'!$A8, Forecast!$C:$C, 'Analysis-School'!Q$4, Forecast!$D:$D, 'Analysis-School'!Q$2)</f>
        <v>358</v>
      </c>
      <c r="R8" s="399">
        <f>SUMIFS(Forecast!$F:$F, Forecast!$A:$A, 'Analysis-School'!$A8, Forecast!$C:$C, 'Analysis-School'!R$4, Forecast!$D:$D, 'Analysis-School'!R$2)</f>
        <v>337</v>
      </c>
      <c r="S8" s="399">
        <f>SUMIFS(Forecast!$F:$F, Forecast!$A:$A, 'Analysis-School'!$A8, Forecast!$C:$C, 'Analysis-School'!S$4, Forecast!$D:$D, 'Analysis-School'!S$2)</f>
        <v>366</v>
      </c>
      <c r="T8" s="399">
        <f>SUMIFS(Forecast!$F:$F, Forecast!$A:$A, 'Analysis-School'!$A8, Forecast!$C:$C, 'Analysis-School'!T$4, Forecast!$D:$D, 'Analysis-School'!T$2)</f>
        <v>353.15736720750954</v>
      </c>
      <c r="U8" s="400">
        <f>SUMIFS(Forecast!$F:$F, Forecast!$A:$A, 'Analysis-School'!$A8, Forecast!$C:$C, 'Analysis-School'!U$4, Forecast!$D:$D, 'Analysis-School'!U$2)</f>
        <v>347.91719999958718</v>
      </c>
      <c r="V8" s="401">
        <f t="shared" si="2"/>
        <v>-4.9406557378177118E-2</v>
      </c>
      <c r="X8" s="398" t="s">
        <v>1755</v>
      </c>
      <c r="Y8" s="399">
        <f>SUMIFS(Forecast!$J:$J, Forecast!$A:$A, 'Analysis-School'!$A8, Forecast!$C:$C, 'Analysis-School'!Y$4, Forecast!$D:$D, 'Analysis-School'!Y$2)</f>
        <v>0</v>
      </c>
      <c r="Z8" s="399">
        <f>SUMIFS(Forecast!$J:$J, Forecast!$A:$A, 'Analysis-School'!$A8, Forecast!$C:$C, 'Analysis-School'!Z$4, Forecast!$D:$D, 'Analysis-School'!Z$2)</f>
        <v>0</v>
      </c>
      <c r="AA8" s="399">
        <f>SUMIFS(Forecast!$J:$J, Forecast!$A:$A, 'Analysis-School'!$A8, Forecast!$C:$C, 'Analysis-School'!AA$4, Forecast!$D:$D, 'Analysis-School'!AA$2)</f>
        <v>0</v>
      </c>
      <c r="AB8" s="399">
        <f>SUMIFS(Forecast!$J:$J, Forecast!$A:$A, 'Analysis-School'!$A8, Forecast!$C:$C, 'Analysis-School'!AB$4, Forecast!$D:$D, 'Analysis-School'!AB$2)</f>
        <v>0</v>
      </c>
      <c r="AC8" s="399">
        <f>SUMIFS(Forecast!$J:$J, Forecast!$A:$A, 'Analysis-School'!$A8, Forecast!$C:$C, 'Analysis-School'!AC$4, Forecast!$D:$D, 'Analysis-School'!AC$2)</f>
        <v>0</v>
      </c>
      <c r="AD8" s="399">
        <f>SUMIFS(Forecast!$J:$J, Forecast!$A:$A, 'Analysis-School'!$A8, Forecast!$C:$C, 'Analysis-School'!AD$4, Forecast!$D:$D, 'Analysis-School'!AD$2)</f>
        <v>0</v>
      </c>
      <c r="AE8" s="399">
        <f>SUMIFS(Forecast!$J:$J, Forecast!$A:$A, 'Analysis-School'!$A8, Forecast!$C:$C, 'Analysis-School'!AE$4, Forecast!$D:$D, 'Analysis-School'!AE$2)</f>
        <v>0</v>
      </c>
      <c r="AF8" s="400">
        <f>SUMIFS(Forecast!$J:$J, Forecast!$A:$A, 'Analysis-School'!$A8, Forecast!$C:$C, 'Analysis-School'!AF$4, Forecast!$D:$D, 'Analysis-School'!AF$2)</f>
        <v>0</v>
      </c>
      <c r="AG8" s="401" t="str">
        <f t="shared" si="1"/>
        <v>NA</v>
      </c>
    </row>
    <row r="9" spans="1:58">
      <c r="A9" s="18" t="s">
        <v>55</v>
      </c>
      <c r="B9" s="393" t="s">
        <v>1757</v>
      </c>
      <c r="C9" s="394">
        <f>SUMIFS(Forecast!$E:$E, Forecast!$A:$A, 'Analysis-School'!$A9, Forecast!$C:$C, 'Analysis-School'!C$4, Forecast!$D:$D, 'Analysis-School'!C$2)</f>
        <v>2197</v>
      </c>
      <c r="D9" s="394">
        <f>SUMIFS(Forecast!$E:$E, Forecast!$A:$A, 'Analysis-School'!$A9, Forecast!$C:$C, 'Analysis-School'!D$4, Forecast!$D:$D, 'Analysis-School'!D$2)</f>
        <v>2274</v>
      </c>
      <c r="E9" s="394">
        <f>SUMIFS(Forecast!$E:$E, Forecast!$A:$A, 'Analysis-School'!$A9, Forecast!$C:$C, 'Analysis-School'!E$4, Forecast!$D:$D, 'Analysis-School'!E$2)</f>
        <v>2543</v>
      </c>
      <c r="F9" s="394">
        <f>SUMIFS(Forecast!$E:$E, Forecast!$A:$A, 'Analysis-School'!$A9, Forecast!$C:$C, 'Analysis-School'!F$4, Forecast!$D:$D, 'Analysis-School'!F$2)</f>
        <v>2211</v>
      </c>
      <c r="G9" s="394">
        <f>SUMIFS(Forecast!$E:$E, Forecast!$A:$A, 'Analysis-School'!$A9, Forecast!$C:$C, 'Analysis-School'!G$4, Forecast!$D:$D, 'Analysis-School'!G$2)</f>
        <v>2345</v>
      </c>
      <c r="H9" s="394">
        <f>SUMIFS(Forecast!$E:$E, Forecast!$A:$A, 'Analysis-School'!$A9, Forecast!$C:$C, 'Analysis-School'!H$4, Forecast!$D:$D, 'Analysis-School'!H$2)</f>
        <v>2034</v>
      </c>
      <c r="I9" s="394">
        <f>SUMIFS(Forecast!$E:$E, Forecast!$A:$A, 'Analysis-School'!$A9, Forecast!$C:$C, 'Analysis-School'!I$4, Forecast!$D:$D, 'Analysis-School'!I$2)</f>
        <v>2097.5445411249621</v>
      </c>
      <c r="J9" s="395">
        <f>SUMIFS(Forecast!$E:$E, Forecast!$A:$A, 'Analysis-School'!$A9, Forecast!$C:$C, 'Analysis-School'!J$4, Forecast!$D:$D, 'Analysis-School'!J$2)</f>
        <v>2056.4691056580591</v>
      </c>
      <c r="K9" s="396">
        <f t="shared" si="0"/>
        <v>1.1046757943981911E-2</v>
      </c>
      <c r="L9" s="397"/>
      <c r="M9" s="393" t="s">
        <v>1757</v>
      </c>
      <c r="N9" s="394">
        <f>SUMIFS(Forecast!$F:$F, Forecast!$A:$A, 'Analysis-School'!$A9, Forecast!$C:$C, 'Analysis-School'!N$4, Forecast!$D:$D, 'Analysis-School'!N$2)</f>
        <v>3295</v>
      </c>
      <c r="O9" s="394">
        <f>SUMIFS(Forecast!$F:$F, Forecast!$A:$A, 'Analysis-School'!$A9, Forecast!$C:$C, 'Analysis-School'!O$4, Forecast!$D:$D, 'Analysis-School'!O$2)</f>
        <v>3133</v>
      </c>
      <c r="P9" s="394">
        <f>SUMIFS(Forecast!$F:$F, Forecast!$A:$A, 'Analysis-School'!$A9, Forecast!$C:$C, 'Analysis-School'!P$4, Forecast!$D:$D, 'Analysis-School'!P$2)</f>
        <v>3283</v>
      </c>
      <c r="Q9" s="394">
        <f>SUMIFS(Forecast!$F:$F, Forecast!$A:$A, 'Analysis-School'!$A9, Forecast!$C:$C, 'Analysis-School'!Q$4, Forecast!$D:$D, 'Analysis-School'!Q$2)</f>
        <v>3345</v>
      </c>
      <c r="R9" s="394">
        <f>SUMIFS(Forecast!$F:$F, Forecast!$A:$A, 'Analysis-School'!$A9, Forecast!$C:$C, 'Analysis-School'!R$4, Forecast!$D:$D, 'Analysis-School'!R$2)</f>
        <v>3108</v>
      </c>
      <c r="S9" s="394">
        <f>SUMIFS(Forecast!$F:$F, Forecast!$A:$A, 'Analysis-School'!$A9, Forecast!$C:$C, 'Analysis-School'!S$4, Forecast!$D:$D, 'Analysis-School'!S$2)</f>
        <v>2641</v>
      </c>
      <c r="T9" s="394">
        <f>SUMIFS(Forecast!$F:$F, Forecast!$A:$A, 'Analysis-School'!$A9, Forecast!$C:$C, 'Analysis-School'!T$4, Forecast!$D:$D, 'Analysis-School'!T$2)</f>
        <v>2730.2962668142632</v>
      </c>
      <c r="U9" s="395">
        <f>SUMIFS(Forecast!$F:$F, Forecast!$A:$A, 'Analysis-School'!$A9, Forecast!$C:$C, 'Analysis-School'!U$4, Forecast!$D:$D, 'Analysis-School'!U$2)</f>
        <v>2629.0415113333743</v>
      </c>
      <c r="V9" s="396">
        <f t="shared" si="2"/>
        <v>-4.5280153981922533E-3</v>
      </c>
      <c r="W9" s="397"/>
      <c r="X9" s="393" t="s">
        <v>1757</v>
      </c>
      <c r="Y9" s="394">
        <f>SUMIFS(Forecast!$J:$J, Forecast!$A:$A, 'Analysis-School'!$A9, Forecast!$C:$C, 'Analysis-School'!Y$4, Forecast!$D:$D, 'Analysis-School'!Y$2)</f>
        <v>99</v>
      </c>
      <c r="Z9" s="394">
        <f>SUMIFS(Forecast!$J:$J, Forecast!$A:$A, 'Analysis-School'!$A9, Forecast!$C:$C, 'Analysis-School'!Z$4, Forecast!$D:$D, 'Analysis-School'!Z$2)</f>
        <v>111</v>
      </c>
      <c r="AA9" s="394">
        <f>SUMIFS(Forecast!$J:$J, Forecast!$A:$A, 'Analysis-School'!$A9, Forecast!$C:$C, 'Analysis-School'!AA$4, Forecast!$D:$D, 'Analysis-School'!AA$2)</f>
        <v>130</v>
      </c>
      <c r="AB9" s="394">
        <f>SUMIFS(Forecast!$J:$J, Forecast!$A:$A, 'Analysis-School'!$A9, Forecast!$C:$C, 'Analysis-School'!AB$4, Forecast!$D:$D, 'Analysis-School'!AB$2)</f>
        <v>129</v>
      </c>
      <c r="AC9" s="394">
        <f>SUMIFS(Forecast!$J:$J, Forecast!$A:$A, 'Analysis-School'!$A9, Forecast!$C:$C, 'Analysis-School'!AC$4, Forecast!$D:$D, 'Analysis-School'!AC$2)</f>
        <v>189</v>
      </c>
      <c r="AD9" s="394">
        <f>SUMIFS(Forecast!$J:$J, Forecast!$A:$A, 'Analysis-School'!$A9, Forecast!$C:$C, 'Analysis-School'!AD$4, Forecast!$D:$D, 'Analysis-School'!AD$2)</f>
        <v>186</v>
      </c>
      <c r="AE9" s="394">
        <f>SUMIFS(Forecast!$J:$J, Forecast!$A:$A, 'Analysis-School'!$A9, Forecast!$C:$C, 'Analysis-School'!AE$4, Forecast!$D:$D, 'Analysis-School'!AE$2)</f>
        <v>204.60000000000002</v>
      </c>
      <c r="AF9" s="395">
        <f>SUMIFS(Forecast!$J:$J, Forecast!$A:$A, 'Analysis-School'!$A9, Forecast!$C:$C, 'Analysis-School'!AF$4, Forecast!$D:$D, 'Analysis-School'!AF$2)</f>
        <v>225.06000000000003</v>
      </c>
      <c r="AG9" s="396">
        <f t="shared" si="1"/>
        <v>0.21000000000000019</v>
      </c>
    </row>
    <row r="10" spans="1:58">
      <c r="A10" s="18" t="s">
        <v>57</v>
      </c>
      <c r="B10" s="398" t="s">
        <v>1972</v>
      </c>
      <c r="C10" s="399">
        <f>SUMIFS(Forecast!$E:$E, Forecast!$A:$A, 'Analysis-School'!$A10, Forecast!$C:$C, 'Analysis-School'!C$4, Forecast!$D:$D, 'Analysis-School'!C$2)</f>
        <v>430</v>
      </c>
      <c r="D10" s="399">
        <f>SUMIFS(Forecast!$E:$E, Forecast!$A:$A, 'Analysis-School'!$A10, Forecast!$C:$C, 'Analysis-School'!D$4, Forecast!$D:$D, 'Analysis-School'!D$2)</f>
        <v>434</v>
      </c>
      <c r="E10" s="399">
        <f>SUMIFS(Forecast!$E:$E, Forecast!$A:$A, 'Analysis-School'!$A10, Forecast!$C:$C, 'Analysis-School'!E$4, Forecast!$D:$D, 'Analysis-School'!E$2)</f>
        <v>460</v>
      </c>
      <c r="F10" s="399">
        <f>SUMIFS(Forecast!$E:$E, Forecast!$A:$A, 'Analysis-School'!$A10, Forecast!$C:$C, 'Analysis-School'!F$4, Forecast!$D:$D, 'Analysis-School'!F$2)</f>
        <v>444</v>
      </c>
      <c r="G10" s="399">
        <f>SUMIFS(Forecast!$E:$E, Forecast!$A:$A, 'Analysis-School'!$A10, Forecast!$C:$C, 'Analysis-School'!G$4, Forecast!$D:$D, 'Analysis-School'!G$2)</f>
        <v>396</v>
      </c>
      <c r="H10" s="399">
        <f>SUMIFS(Forecast!$E:$E, Forecast!$A:$A, 'Analysis-School'!$A10, Forecast!$C:$C, 'Analysis-School'!H$4, Forecast!$D:$D, 'Analysis-School'!H$2)</f>
        <v>466</v>
      </c>
      <c r="I10" s="399">
        <f>SUMIFS(Forecast!$E:$E, Forecast!$A:$A, 'Analysis-School'!$A10, Forecast!$C:$C, 'Analysis-School'!I$4, Forecast!$D:$D, 'Analysis-School'!I$2)</f>
        <v>442.7</v>
      </c>
      <c r="J10" s="400">
        <f>SUMIFS(Forecast!$E:$E, Forecast!$A:$A, 'Analysis-School'!$A10, Forecast!$C:$C, 'Analysis-School'!J$4, Forecast!$D:$D, 'Analysis-School'!J$2)</f>
        <v>436.65328786202838</v>
      </c>
      <c r="K10" s="401">
        <f t="shared" si="0"/>
        <v>-6.2975777120110821E-2</v>
      </c>
      <c r="M10" s="398" t="s">
        <v>1972</v>
      </c>
      <c r="N10" s="399">
        <f>SUMIFS(Forecast!$F:$F, Forecast!$A:$A, 'Analysis-School'!$A10, Forecast!$C:$C, 'Analysis-School'!N$4, Forecast!$D:$D, 'Analysis-School'!N$2)</f>
        <v>4080</v>
      </c>
      <c r="O10" s="399">
        <f>SUMIFS(Forecast!$F:$F, Forecast!$A:$A, 'Analysis-School'!$A10, Forecast!$C:$C, 'Analysis-School'!O$4, Forecast!$D:$D, 'Analysis-School'!O$2)</f>
        <v>3528</v>
      </c>
      <c r="P10" s="399">
        <f>SUMIFS(Forecast!$F:$F, Forecast!$A:$A, 'Analysis-School'!$A10, Forecast!$C:$C, 'Analysis-School'!P$4, Forecast!$D:$D, 'Analysis-School'!P$2)</f>
        <v>3700</v>
      </c>
      <c r="Q10" s="399">
        <f>SUMIFS(Forecast!$F:$F, Forecast!$A:$A, 'Analysis-School'!$A10, Forecast!$C:$C, 'Analysis-School'!Q$4, Forecast!$D:$D, 'Analysis-School'!Q$2)</f>
        <v>3758</v>
      </c>
      <c r="R10" s="399">
        <f>SUMIFS(Forecast!$F:$F, Forecast!$A:$A, 'Analysis-School'!$A10, Forecast!$C:$C, 'Analysis-School'!R$4, Forecast!$D:$D, 'Analysis-School'!R$2)</f>
        <v>3537</v>
      </c>
      <c r="S10" s="399">
        <f>SUMIFS(Forecast!$F:$F, Forecast!$A:$A, 'Analysis-School'!$A10, Forecast!$C:$C, 'Analysis-School'!S$4, Forecast!$D:$D, 'Analysis-School'!S$2)</f>
        <v>3292</v>
      </c>
      <c r="T10" s="399">
        <f>SUMIFS(Forecast!$F:$F, Forecast!$A:$A, 'Analysis-School'!$A10, Forecast!$C:$C, 'Analysis-School'!T$4, Forecast!$D:$D, 'Analysis-School'!T$2)</f>
        <v>3343.0895006135065</v>
      </c>
      <c r="U10" s="400">
        <f>SUMIFS(Forecast!$F:$F, Forecast!$A:$A, 'Analysis-School'!$A10, Forecast!$C:$C, 'Analysis-School'!U$4, Forecast!$D:$D, 'Analysis-School'!U$2)</f>
        <v>3248.9113219835717</v>
      </c>
      <c r="V10" s="401">
        <f t="shared" si="2"/>
        <v>-1.3088905837311149E-2</v>
      </c>
      <c r="X10" s="398" t="s">
        <v>1972</v>
      </c>
      <c r="Y10" s="399">
        <f>SUMIFS(Forecast!$J:$J, Forecast!$A:$A, 'Analysis-School'!$A10, Forecast!$C:$C, 'Analysis-School'!Y$4, Forecast!$D:$D, 'Analysis-School'!Y$2)</f>
        <v>1102</v>
      </c>
      <c r="Z10" s="399">
        <f>SUMIFS(Forecast!$J:$J, Forecast!$A:$A, 'Analysis-School'!$A10, Forecast!$C:$C, 'Analysis-School'!Z$4, Forecast!$D:$D, 'Analysis-School'!Z$2)</f>
        <v>1077</v>
      </c>
      <c r="AA10" s="399">
        <f>SUMIFS(Forecast!$J:$J, Forecast!$A:$A, 'Analysis-School'!$A10, Forecast!$C:$C, 'Analysis-School'!AA$4, Forecast!$D:$D, 'Analysis-School'!AA$2)</f>
        <v>1384</v>
      </c>
      <c r="AB10" s="399">
        <f>SUMIFS(Forecast!$J:$J, Forecast!$A:$A, 'Analysis-School'!$A10, Forecast!$C:$C, 'Analysis-School'!AB$4, Forecast!$D:$D, 'Analysis-School'!AB$2)</f>
        <v>972</v>
      </c>
      <c r="AC10" s="399">
        <f>SUMIFS(Forecast!$J:$J, Forecast!$A:$A, 'Analysis-School'!$A10, Forecast!$C:$C, 'Analysis-School'!AC$4, Forecast!$D:$D, 'Analysis-School'!AC$2)</f>
        <v>817</v>
      </c>
      <c r="AD10" s="399">
        <f>SUMIFS(Forecast!$J:$J, Forecast!$A:$A, 'Analysis-School'!$A10, Forecast!$C:$C, 'Analysis-School'!AD$4, Forecast!$D:$D, 'Analysis-School'!AD$2)</f>
        <v>922</v>
      </c>
      <c r="AE10" s="399">
        <f>SUMIFS(Forecast!$J:$J, Forecast!$A:$A, 'Analysis-School'!$A10, Forecast!$C:$C, 'Analysis-School'!AE$4, Forecast!$D:$D, 'Analysis-School'!AE$2)</f>
        <v>875.9</v>
      </c>
      <c r="AF10" s="400">
        <f>SUMIFS(Forecast!$J:$J, Forecast!$A:$A, 'Analysis-School'!$A10, Forecast!$C:$C, 'Analysis-School'!AF$4, Forecast!$D:$D, 'Analysis-School'!AF$2)</f>
        <v>832.1049999999999</v>
      </c>
      <c r="AG10" s="401">
        <f t="shared" si="1"/>
        <v>-9.7500000000000142E-2</v>
      </c>
    </row>
    <row r="11" spans="1:58">
      <c r="A11" s="18" t="s">
        <v>59</v>
      </c>
      <c r="B11" s="393" t="s">
        <v>1759</v>
      </c>
      <c r="C11" s="394">
        <f>SUMIFS(Forecast!$E:$E, Forecast!$A:$A, 'Analysis-School'!$A11, Forecast!$C:$C, 'Analysis-School'!C$4, Forecast!$D:$D, 'Analysis-School'!C$2)</f>
        <v>377</v>
      </c>
      <c r="D11" s="394">
        <f>SUMIFS(Forecast!$E:$E, Forecast!$A:$A, 'Analysis-School'!$A11, Forecast!$C:$C, 'Analysis-School'!D$4, Forecast!$D:$D, 'Analysis-School'!D$2)</f>
        <v>300</v>
      </c>
      <c r="E11" s="394">
        <f>SUMIFS(Forecast!$E:$E, Forecast!$A:$A, 'Analysis-School'!$A11, Forecast!$C:$C, 'Analysis-School'!E$4, Forecast!$D:$D, 'Analysis-School'!E$2)</f>
        <v>378</v>
      </c>
      <c r="F11" s="394">
        <f>SUMIFS(Forecast!$E:$E, Forecast!$A:$A, 'Analysis-School'!$A11, Forecast!$C:$C, 'Analysis-School'!F$4, Forecast!$D:$D, 'Analysis-School'!F$2)</f>
        <v>280</v>
      </c>
      <c r="G11" s="394">
        <f>SUMIFS(Forecast!$E:$E, Forecast!$A:$A, 'Analysis-School'!$A11, Forecast!$C:$C, 'Analysis-School'!G$4, Forecast!$D:$D, 'Analysis-School'!G$2)</f>
        <v>275</v>
      </c>
      <c r="H11" s="394">
        <f>SUMIFS(Forecast!$E:$E, Forecast!$A:$A, 'Analysis-School'!$A11, Forecast!$C:$C, 'Analysis-School'!H$4, Forecast!$D:$D, 'Analysis-School'!H$2)</f>
        <v>315</v>
      </c>
      <c r="I11" s="394">
        <f>SUMIFS(Forecast!$E:$E, Forecast!$A:$A, 'Analysis-School'!$A11, Forecast!$C:$C, 'Analysis-School'!I$4, Forecast!$D:$D, 'Analysis-School'!I$2)</f>
        <v>299.25</v>
      </c>
      <c r="J11" s="395">
        <f>SUMIFS(Forecast!$E:$E, Forecast!$A:$A, 'Analysis-School'!$A11, Forecast!$C:$C, 'Analysis-School'!J$4, Forecast!$D:$D, 'Analysis-School'!J$2)</f>
        <v>284.28749999999997</v>
      </c>
      <c r="K11" s="396">
        <f t="shared" si="0"/>
        <v>-9.7500000000000142E-2</v>
      </c>
      <c r="L11" s="397"/>
      <c r="M11" s="393" t="s">
        <v>1759</v>
      </c>
      <c r="N11" s="394">
        <f>SUMIFS(Forecast!$F:$F, Forecast!$A:$A, 'Analysis-School'!$A11, Forecast!$C:$C, 'Analysis-School'!N$4, Forecast!$D:$D, 'Analysis-School'!N$2)</f>
        <v>302</v>
      </c>
      <c r="O11" s="394">
        <f>SUMIFS(Forecast!$F:$F, Forecast!$A:$A, 'Analysis-School'!$A11, Forecast!$C:$C, 'Analysis-School'!O$4, Forecast!$D:$D, 'Analysis-School'!O$2)</f>
        <v>278</v>
      </c>
      <c r="P11" s="394">
        <f>SUMIFS(Forecast!$F:$F, Forecast!$A:$A, 'Analysis-School'!$A11, Forecast!$C:$C, 'Analysis-School'!P$4, Forecast!$D:$D, 'Analysis-School'!P$2)</f>
        <v>293</v>
      </c>
      <c r="Q11" s="394">
        <f>SUMIFS(Forecast!$F:$F, Forecast!$A:$A, 'Analysis-School'!$A11, Forecast!$C:$C, 'Analysis-School'!Q$4, Forecast!$D:$D, 'Analysis-School'!Q$2)</f>
        <v>230</v>
      </c>
      <c r="R11" s="394">
        <f>SUMIFS(Forecast!$F:$F, Forecast!$A:$A, 'Analysis-School'!$A11, Forecast!$C:$C, 'Analysis-School'!R$4, Forecast!$D:$D, 'Analysis-School'!R$2)</f>
        <v>246</v>
      </c>
      <c r="S11" s="394">
        <f>SUMIFS(Forecast!$F:$F, Forecast!$A:$A, 'Analysis-School'!$A11, Forecast!$C:$C, 'Analysis-School'!S$4, Forecast!$D:$D, 'Analysis-School'!S$2)</f>
        <v>210</v>
      </c>
      <c r="T11" s="394">
        <f>SUMIFS(Forecast!$F:$F, Forecast!$A:$A, 'Analysis-School'!$A11, Forecast!$C:$C, 'Analysis-School'!T$4, Forecast!$D:$D, 'Analysis-School'!T$2)</f>
        <v>199.5</v>
      </c>
      <c r="U11" s="395">
        <f>SUMIFS(Forecast!$F:$F, Forecast!$A:$A, 'Analysis-School'!$A11, Forecast!$C:$C, 'Analysis-School'!U$4, Forecast!$D:$D, 'Analysis-School'!U$2)</f>
        <v>189.52499999999998</v>
      </c>
      <c r="V11" s="396">
        <f t="shared" si="2"/>
        <v>-9.7500000000000142E-2</v>
      </c>
      <c r="W11" s="397"/>
      <c r="X11" s="393" t="s">
        <v>1759</v>
      </c>
      <c r="Y11" s="394">
        <f>SUMIFS(Forecast!$J:$J, Forecast!$A:$A, 'Analysis-School'!$A11, Forecast!$C:$C, 'Analysis-School'!Y$4, Forecast!$D:$D, 'Analysis-School'!Y$2)</f>
        <v>0</v>
      </c>
      <c r="Z11" s="394">
        <f>SUMIFS(Forecast!$J:$J, Forecast!$A:$A, 'Analysis-School'!$A11, Forecast!$C:$C, 'Analysis-School'!Z$4, Forecast!$D:$D, 'Analysis-School'!Z$2)</f>
        <v>0</v>
      </c>
      <c r="AA11" s="394">
        <f>SUMIFS(Forecast!$J:$J, Forecast!$A:$A, 'Analysis-School'!$A11, Forecast!$C:$C, 'Analysis-School'!AA$4, Forecast!$D:$D, 'Analysis-School'!AA$2)</f>
        <v>0</v>
      </c>
      <c r="AB11" s="394">
        <f>SUMIFS(Forecast!$J:$J, Forecast!$A:$A, 'Analysis-School'!$A11, Forecast!$C:$C, 'Analysis-School'!AB$4, Forecast!$D:$D, 'Analysis-School'!AB$2)</f>
        <v>0</v>
      </c>
      <c r="AC11" s="394">
        <f>SUMIFS(Forecast!$J:$J, Forecast!$A:$A, 'Analysis-School'!$A11, Forecast!$C:$C, 'Analysis-School'!AC$4, Forecast!$D:$D, 'Analysis-School'!AC$2)</f>
        <v>0</v>
      </c>
      <c r="AD11" s="394">
        <f>SUMIFS(Forecast!$J:$J, Forecast!$A:$A, 'Analysis-School'!$A11, Forecast!$C:$C, 'Analysis-School'!AD$4, Forecast!$D:$D, 'Analysis-School'!AD$2)</f>
        <v>0</v>
      </c>
      <c r="AE11" s="394">
        <f>SUMIFS(Forecast!$J:$J, Forecast!$A:$A, 'Analysis-School'!$A11, Forecast!$C:$C, 'Analysis-School'!AE$4, Forecast!$D:$D, 'Analysis-School'!AE$2)</f>
        <v>0</v>
      </c>
      <c r="AF11" s="395">
        <f>SUMIFS(Forecast!$J:$J, Forecast!$A:$A, 'Analysis-School'!$A11, Forecast!$C:$C, 'Analysis-School'!AF$4, Forecast!$D:$D, 'Analysis-School'!AF$2)</f>
        <v>0</v>
      </c>
      <c r="AG11" s="396" t="str">
        <f t="shared" si="1"/>
        <v>NA</v>
      </c>
    </row>
    <row r="12" spans="1:58">
      <c r="A12" s="18" t="s">
        <v>61</v>
      </c>
      <c r="B12" s="398" t="s">
        <v>1928</v>
      </c>
      <c r="C12" s="399">
        <f>SUMIFS(Forecast!$E:$E, Forecast!$A:$A, 'Analysis-School'!$A12, Forecast!$C:$C, 'Analysis-School'!C$4, Forecast!$D:$D, 'Analysis-School'!C$2)</f>
        <v>314</v>
      </c>
      <c r="D12" s="399">
        <f>SUMIFS(Forecast!$E:$E, Forecast!$A:$A, 'Analysis-School'!$A12, Forecast!$C:$C, 'Analysis-School'!D$4, Forecast!$D:$D, 'Analysis-School'!D$2)</f>
        <v>798</v>
      </c>
      <c r="E12" s="399">
        <f>SUMIFS(Forecast!$E:$E, Forecast!$A:$A, 'Analysis-School'!$A12, Forecast!$C:$C, 'Analysis-School'!E$4, Forecast!$D:$D, 'Analysis-School'!E$2)</f>
        <v>653</v>
      </c>
      <c r="F12" s="399">
        <f>SUMIFS(Forecast!$E:$E, Forecast!$A:$A, 'Analysis-School'!$A12, Forecast!$C:$C, 'Analysis-School'!F$4, Forecast!$D:$D, 'Analysis-School'!F$2)</f>
        <v>606</v>
      </c>
      <c r="G12" s="399">
        <f>SUMIFS(Forecast!$E:$E, Forecast!$A:$A, 'Analysis-School'!$A12, Forecast!$C:$C, 'Analysis-School'!G$4, Forecast!$D:$D, 'Analysis-School'!G$2)</f>
        <v>534</v>
      </c>
      <c r="H12" s="399">
        <f>SUMIFS(Forecast!$E:$E, Forecast!$A:$A, 'Analysis-School'!$A12, Forecast!$C:$C, 'Analysis-School'!H$4, Forecast!$D:$D, 'Analysis-School'!H$2)</f>
        <v>523</v>
      </c>
      <c r="I12" s="399">
        <f>SUMIFS(Forecast!$E:$E, Forecast!$A:$A, 'Analysis-School'!$A12, Forecast!$C:$C, 'Analysis-School'!I$4, Forecast!$D:$D, 'Analysis-School'!I$2)</f>
        <v>504.82893026727186</v>
      </c>
      <c r="J12" s="400">
        <f>SUMIFS(Forecast!$E:$E, Forecast!$A:$A, 'Analysis-School'!$A12, Forecast!$C:$C, 'Analysis-School'!J$4, Forecast!$D:$D, 'Analysis-School'!J$2)</f>
        <v>485.13196943145834</v>
      </c>
      <c r="K12" s="401">
        <f t="shared" si="0"/>
        <v>-7.2405412176943851E-2</v>
      </c>
      <c r="M12" s="398" t="s">
        <v>1928</v>
      </c>
      <c r="N12" s="399">
        <f>SUMIFS(Forecast!$F:$F, Forecast!$A:$A, 'Analysis-School'!$A12, Forecast!$C:$C, 'Analysis-School'!N$4, Forecast!$D:$D, 'Analysis-School'!N$2)</f>
        <v>981</v>
      </c>
      <c r="O12" s="399">
        <f>SUMIFS(Forecast!$F:$F, Forecast!$A:$A, 'Analysis-School'!$A12, Forecast!$C:$C, 'Analysis-School'!O$4, Forecast!$D:$D, 'Analysis-School'!O$2)</f>
        <v>949</v>
      </c>
      <c r="P12" s="399">
        <f>SUMIFS(Forecast!$F:$F, Forecast!$A:$A, 'Analysis-School'!$A12, Forecast!$C:$C, 'Analysis-School'!P$4, Forecast!$D:$D, 'Analysis-School'!P$2)</f>
        <v>862</v>
      </c>
      <c r="Q12" s="399">
        <f>SUMIFS(Forecast!$F:$F, Forecast!$A:$A, 'Analysis-School'!$A12, Forecast!$C:$C, 'Analysis-School'!Q$4, Forecast!$D:$D, 'Analysis-School'!Q$2)</f>
        <v>781</v>
      </c>
      <c r="R12" s="399">
        <f>SUMIFS(Forecast!$F:$F, Forecast!$A:$A, 'Analysis-School'!$A12, Forecast!$C:$C, 'Analysis-School'!R$4, Forecast!$D:$D, 'Analysis-School'!R$2)</f>
        <v>699</v>
      </c>
      <c r="S12" s="399">
        <f>SUMIFS(Forecast!$F:$F, Forecast!$A:$A, 'Analysis-School'!$A12, Forecast!$C:$C, 'Analysis-School'!S$4, Forecast!$D:$D, 'Analysis-School'!S$2)</f>
        <v>667</v>
      </c>
      <c r="T12" s="399">
        <f>SUMIFS(Forecast!$F:$F, Forecast!$A:$A, 'Analysis-School'!$A12, Forecast!$C:$C, 'Analysis-School'!T$4, Forecast!$D:$D, 'Analysis-School'!T$2)</f>
        <v>633.65</v>
      </c>
      <c r="U12" s="400">
        <f>SUMIFS(Forecast!$F:$F, Forecast!$A:$A, 'Analysis-School'!$A12, Forecast!$C:$C, 'Analysis-School'!U$4, Forecast!$D:$D, 'Analysis-School'!U$2)</f>
        <v>601.96749999999997</v>
      </c>
      <c r="V12" s="401">
        <f t="shared" si="2"/>
        <v>-9.7500000000000031E-2</v>
      </c>
      <c r="X12" s="398" t="s">
        <v>1928</v>
      </c>
      <c r="Y12" s="399">
        <f>SUMIFS(Forecast!$J:$J, Forecast!$A:$A, 'Analysis-School'!$A12, Forecast!$C:$C, 'Analysis-School'!Y$4, Forecast!$D:$D, 'Analysis-School'!Y$2)</f>
        <v>0</v>
      </c>
      <c r="Z12" s="399">
        <f>SUMIFS(Forecast!$J:$J, Forecast!$A:$A, 'Analysis-School'!$A12, Forecast!$C:$C, 'Analysis-School'!Z$4, Forecast!$D:$D, 'Analysis-School'!Z$2)</f>
        <v>0</v>
      </c>
      <c r="AA12" s="399">
        <f>SUMIFS(Forecast!$J:$J, Forecast!$A:$A, 'Analysis-School'!$A12, Forecast!$C:$C, 'Analysis-School'!AA$4, Forecast!$D:$D, 'Analysis-School'!AA$2)</f>
        <v>0</v>
      </c>
      <c r="AB12" s="399">
        <f>SUMIFS(Forecast!$J:$J, Forecast!$A:$A, 'Analysis-School'!$A12, Forecast!$C:$C, 'Analysis-School'!AB$4, Forecast!$D:$D, 'Analysis-School'!AB$2)</f>
        <v>0</v>
      </c>
      <c r="AC12" s="399">
        <f>SUMIFS(Forecast!$J:$J, Forecast!$A:$A, 'Analysis-School'!$A12, Forecast!$C:$C, 'Analysis-School'!AC$4, Forecast!$D:$D, 'Analysis-School'!AC$2)</f>
        <v>0</v>
      </c>
      <c r="AD12" s="399">
        <f>SUMIFS(Forecast!$J:$J, Forecast!$A:$A, 'Analysis-School'!$A12, Forecast!$C:$C, 'Analysis-School'!AD$4, Forecast!$D:$D, 'Analysis-School'!AD$2)</f>
        <v>0</v>
      </c>
      <c r="AE12" s="399">
        <f>SUMIFS(Forecast!$J:$J, Forecast!$A:$A, 'Analysis-School'!$A12, Forecast!$C:$C, 'Analysis-School'!AE$4, Forecast!$D:$D, 'Analysis-School'!AE$2)</f>
        <v>0</v>
      </c>
      <c r="AF12" s="400">
        <f>SUMIFS(Forecast!$J:$J, Forecast!$A:$A, 'Analysis-School'!$A12, Forecast!$C:$C, 'Analysis-School'!AF$4, Forecast!$D:$D, 'Analysis-School'!AF$2)</f>
        <v>0</v>
      </c>
      <c r="AG12" s="401" t="str">
        <f t="shared" si="1"/>
        <v>NA</v>
      </c>
    </row>
    <row r="13" spans="1:58">
      <c r="A13" s="18" t="s">
        <v>63</v>
      </c>
      <c r="B13" s="393" t="s">
        <v>1973</v>
      </c>
      <c r="C13" s="394">
        <f>SUMIFS(Forecast!$E:$E, Forecast!$A:$A, 'Analysis-School'!$A13, Forecast!$C:$C, 'Analysis-School'!C$4, Forecast!$D:$D, 'Analysis-School'!C$2)</f>
        <v>266</v>
      </c>
      <c r="D13" s="394">
        <f>SUMIFS(Forecast!$E:$E, Forecast!$A:$A, 'Analysis-School'!$A13, Forecast!$C:$C, 'Analysis-School'!D$4, Forecast!$D:$D, 'Analysis-School'!D$2)</f>
        <v>331</v>
      </c>
      <c r="E13" s="394">
        <f>SUMIFS(Forecast!$E:$E, Forecast!$A:$A, 'Analysis-School'!$A13, Forecast!$C:$C, 'Analysis-School'!E$4, Forecast!$D:$D, 'Analysis-School'!E$2)</f>
        <v>405</v>
      </c>
      <c r="F13" s="394">
        <f>SUMIFS(Forecast!$E:$E, Forecast!$A:$A, 'Analysis-School'!$A13, Forecast!$C:$C, 'Analysis-School'!F$4, Forecast!$D:$D, 'Analysis-School'!F$2)</f>
        <v>451</v>
      </c>
      <c r="G13" s="394">
        <f>SUMIFS(Forecast!$E:$E, Forecast!$A:$A, 'Analysis-School'!$A13, Forecast!$C:$C, 'Analysis-School'!G$4, Forecast!$D:$D, 'Analysis-School'!G$2)</f>
        <v>397</v>
      </c>
      <c r="H13" s="394">
        <f>SUMIFS(Forecast!$E:$E, Forecast!$A:$A, 'Analysis-School'!$A13, Forecast!$C:$C, 'Analysis-School'!H$4, Forecast!$D:$D, 'Analysis-School'!H$2)</f>
        <v>390</v>
      </c>
      <c r="I13" s="394">
        <f>SUMIFS(Forecast!$E:$E, Forecast!$A:$A, 'Analysis-School'!$A13, Forecast!$C:$C, 'Analysis-School'!I$4, Forecast!$D:$D, 'Analysis-School'!I$2)</f>
        <v>413.22280899406337</v>
      </c>
      <c r="J13" s="395">
        <f>SUMIFS(Forecast!$E:$E, Forecast!$A:$A, 'Analysis-School'!$A13, Forecast!$C:$C, 'Analysis-School'!J$4, Forecast!$D:$D, 'Analysis-School'!J$2)</f>
        <v>433.05193912122803</v>
      </c>
      <c r="K13" s="396">
        <f t="shared" si="0"/>
        <v>0.11038958749032823</v>
      </c>
      <c r="L13" s="397"/>
      <c r="M13" s="393" t="s">
        <v>1973</v>
      </c>
      <c r="N13" s="394">
        <f>SUMIFS(Forecast!$F:$F, Forecast!$A:$A, 'Analysis-School'!$A13, Forecast!$C:$C, 'Analysis-School'!N$4, Forecast!$D:$D, 'Analysis-School'!N$2)</f>
        <v>211</v>
      </c>
      <c r="O13" s="394">
        <f>SUMIFS(Forecast!$F:$F, Forecast!$A:$A, 'Analysis-School'!$A13, Forecast!$C:$C, 'Analysis-School'!O$4, Forecast!$D:$D, 'Analysis-School'!O$2)</f>
        <v>196</v>
      </c>
      <c r="P13" s="394">
        <f>SUMIFS(Forecast!$F:$F, Forecast!$A:$A, 'Analysis-School'!$A13, Forecast!$C:$C, 'Analysis-School'!P$4, Forecast!$D:$D, 'Analysis-School'!P$2)</f>
        <v>256</v>
      </c>
      <c r="Q13" s="394">
        <f>SUMIFS(Forecast!$F:$F, Forecast!$A:$A, 'Analysis-School'!$A13, Forecast!$C:$C, 'Analysis-School'!Q$4, Forecast!$D:$D, 'Analysis-School'!Q$2)</f>
        <v>225</v>
      </c>
      <c r="R13" s="394">
        <f>SUMIFS(Forecast!$F:$F, Forecast!$A:$A, 'Analysis-School'!$A13, Forecast!$C:$C, 'Analysis-School'!R$4, Forecast!$D:$D, 'Analysis-School'!R$2)</f>
        <v>246</v>
      </c>
      <c r="S13" s="394">
        <f>SUMIFS(Forecast!$F:$F, Forecast!$A:$A, 'Analysis-School'!$A13, Forecast!$C:$C, 'Analysis-School'!S$4, Forecast!$D:$D, 'Analysis-School'!S$2)</f>
        <v>244</v>
      </c>
      <c r="T13" s="394">
        <f>SUMIFS(Forecast!$F:$F, Forecast!$A:$A, 'Analysis-School'!$A13, Forecast!$C:$C, 'Analysis-School'!T$4, Forecast!$D:$D, 'Analysis-School'!T$2)</f>
        <v>260.6625292380258</v>
      </c>
      <c r="U13" s="395">
        <f>SUMIFS(Forecast!$F:$F, Forecast!$A:$A, 'Analysis-School'!$A13, Forecast!$C:$C, 'Analysis-School'!U$4, Forecast!$D:$D, 'Analysis-School'!U$2)</f>
        <v>268.93811559804931</v>
      </c>
      <c r="V13" s="396">
        <f t="shared" si="2"/>
        <v>0.1022053917952841</v>
      </c>
      <c r="W13" s="397"/>
      <c r="X13" s="393" t="s">
        <v>1973</v>
      </c>
      <c r="Y13" s="394">
        <f>SUMIFS(Forecast!$J:$J, Forecast!$A:$A, 'Analysis-School'!$A13, Forecast!$C:$C, 'Analysis-School'!Y$4, Forecast!$D:$D, 'Analysis-School'!Y$2)</f>
        <v>0</v>
      </c>
      <c r="Z13" s="394">
        <f>SUMIFS(Forecast!$J:$J, Forecast!$A:$A, 'Analysis-School'!$A13, Forecast!$C:$C, 'Analysis-School'!Z$4, Forecast!$D:$D, 'Analysis-School'!Z$2)</f>
        <v>0</v>
      </c>
      <c r="AA13" s="394">
        <f>SUMIFS(Forecast!$J:$J, Forecast!$A:$A, 'Analysis-School'!$A13, Forecast!$C:$C, 'Analysis-School'!AA$4, Forecast!$D:$D, 'Analysis-School'!AA$2)</f>
        <v>0</v>
      </c>
      <c r="AB13" s="394">
        <f>SUMIFS(Forecast!$J:$J, Forecast!$A:$A, 'Analysis-School'!$A13, Forecast!$C:$C, 'Analysis-School'!AB$4, Forecast!$D:$D, 'Analysis-School'!AB$2)</f>
        <v>0</v>
      </c>
      <c r="AC13" s="394">
        <f>SUMIFS(Forecast!$J:$J, Forecast!$A:$A, 'Analysis-School'!$A13, Forecast!$C:$C, 'Analysis-School'!AC$4, Forecast!$D:$D, 'Analysis-School'!AC$2)</f>
        <v>0</v>
      </c>
      <c r="AD13" s="394">
        <f>SUMIFS(Forecast!$J:$J, Forecast!$A:$A, 'Analysis-School'!$A13, Forecast!$C:$C, 'Analysis-School'!AD$4, Forecast!$D:$D, 'Analysis-School'!AD$2)</f>
        <v>0</v>
      </c>
      <c r="AE13" s="394">
        <f>SUMIFS(Forecast!$J:$J, Forecast!$A:$A, 'Analysis-School'!$A13, Forecast!$C:$C, 'Analysis-School'!AE$4, Forecast!$D:$D, 'Analysis-School'!AE$2)</f>
        <v>0</v>
      </c>
      <c r="AF13" s="395">
        <f>SUMIFS(Forecast!$J:$J, Forecast!$A:$A, 'Analysis-School'!$A13, Forecast!$C:$C, 'Analysis-School'!AF$4, Forecast!$D:$D, 'Analysis-School'!AF$2)</f>
        <v>0</v>
      </c>
      <c r="AG13" s="396" t="str">
        <f t="shared" si="1"/>
        <v>NA</v>
      </c>
    </row>
    <row r="14" spans="1:58">
      <c r="A14" s="18" t="s">
        <v>65</v>
      </c>
      <c r="B14" s="398" t="s">
        <v>1929</v>
      </c>
      <c r="C14" s="399">
        <f>SUMIFS(Forecast!$E:$E, Forecast!$A:$A, 'Analysis-School'!$A14, Forecast!$C:$C, 'Analysis-School'!C$4, Forecast!$D:$D, 'Analysis-School'!C$2)</f>
        <v>204</v>
      </c>
      <c r="D14" s="399">
        <f>SUMIFS(Forecast!$E:$E, Forecast!$A:$A, 'Analysis-School'!$A14, Forecast!$C:$C, 'Analysis-School'!D$4, Forecast!$D:$D, 'Analysis-School'!D$2)</f>
        <v>186</v>
      </c>
      <c r="E14" s="399">
        <f>SUMIFS(Forecast!$E:$E, Forecast!$A:$A, 'Analysis-School'!$A14, Forecast!$C:$C, 'Analysis-School'!E$4, Forecast!$D:$D, 'Analysis-School'!E$2)</f>
        <v>224</v>
      </c>
      <c r="F14" s="399">
        <f>SUMIFS(Forecast!$E:$E, Forecast!$A:$A, 'Analysis-School'!$A14, Forecast!$C:$C, 'Analysis-School'!F$4, Forecast!$D:$D, 'Analysis-School'!F$2)</f>
        <v>242</v>
      </c>
      <c r="G14" s="399">
        <f>SUMIFS(Forecast!$E:$E, Forecast!$A:$A, 'Analysis-School'!$A14, Forecast!$C:$C, 'Analysis-School'!G$4, Forecast!$D:$D, 'Analysis-School'!G$2)</f>
        <v>204</v>
      </c>
      <c r="H14" s="399">
        <f>SUMIFS(Forecast!$E:$E, Forecast!$A:$A, 'Analysis-School'!$A14, Forecast!$C:$C, 'Analysis-School'!H$4, Forecast!$D:$D, 'Analysis-School'!H$2)</f>
        <v>217</v>
      </c>
      <c r="I14" s="399">
        <f>SUMIFS(Forecast!$E:$E, Forecast!$A:$A, 'Analysis-School'!$A14, Forecast!$C:$C, 'Analysis-School'!I$4, Forecast!$D:$D, 'Analysis-School'!I$2)</f>
        <v>228.06053832443831</v>
      </c>
      <c r="J14" s="400">
        <f>SUMIFS(Forecast!$E:$E, Forecast!$A:$A, 'Analysis-School'!$A14, Forecast!$C:$C, 'Analysis-School'!J$4, Forecast!$D:$D, 'Analysis-School'!J$2)</f>
        <v>232.0697380734203</v>
      </c>
      <c r="K14" s="401">
        <f t="shared" si="0"/>
        <v>6.9445797573365331E-2</v>
      </c>
      <c r="M14" s="398" t="s">
        <v>1929</v>
      </c>
      <c r="N14" s="399">
        <f>SUMIFS(Forecast!$F:$F, Forecast!$A:$A, 'Analysis-School'!$A14, Forecast!$C:$C, 'Analysis-School'!N$4, Forecast!$D:$D, 'Analysis-School'!N$2)</f>
        <v>132</v>
      </c>
      <c r="O14" s="399">
        <f>SUMIFS(Forecast!$F:$F, Forecast!$A:$A, 'Analysis-School'!$A14, Forecast!$C:$C, 'Analysis-School'!O$4, Forecast!$D:$D, 'Analysis-School'!O$2)</f>
        <v>115</v>
      </c>
      <c r="P14" s="399">
        <f>SUMIFS(Forecast!$F:$F, Forecast!$A:$A, 'Analysis-School'!$A14, Forecast!$C:$C, 'Analysis-School'!P$4, Forecast!$D:$D, 'Analysis-School'!P$2)</f>
        <v>132</v>
      </c>
      <c r="Q14" s="399">
        <f>SUMIFS(Forecast!$F:$F, Forecast!$A:$A, 'Analysis-School'!$A14, Forecast!$C:$C, 'Analysis-School'!Q$4, Forecast!$D:$D, 'Analysis-School'!Q$2)</f>
        <v>143</v>
      </c>
      <c r="R14" s="399">
        <f>SUMIFS(Forecast!$F:$F, Forecast!$A:$A, 'Analysis-School'!$A14, Forecast!$C:$C, 'Analysis-School'!R$4, Forecast!$D:$D, 'Analysis-School'!R$2)</f>
        <v>131</v>
      </c>
      <c r="S14" s="399">
        <f>SUMIFS(Forecast!$F:$F, Forecast!$A:$A, 'Analysis-School'!$A14, Forecast!$C:$C, 'Analysis-School'!S$4, Forecast!$D:$D, 'Analysis-School'!S$2)</f>
        <v>112</v>
      </c>
      <c r="T14" s="399">
        <f>SUMIFS(Forecast!$F:$F, Forecast!$A:$A, 'Analysis-School'!$A14, Forecast!$C:$C, 'Analysis-School'!T$4, Forecast!$D:$D, 'Analysis-School'!T$2)</f>
        <v>123.20000000000002</v>
      </c>
      <c r="U14" s="400">
        <f>SUMIFS(Forecast!$F:$F, Forecast!$A:$A, 'Analysis-School'!$A14, Forecast!$C:$C, 'Analysis-School'!U$4, Forecast!$D:$D, 'Analysis-School'!U$2)</f>
        <v>124.90472832117923</v>
      </c>
      <c r="V14" s="401">
        <f t="shared" si="2"/>
        <v>0.11522078858195739</v>
      </c>
      <c r="X14" s="398" t="s">
        <v>1929</v>
      </c>
      <c r="Y14" s="399">
        <f>SUMIFS(Forecast!$J:$J, Forecast!$A:$A, 'Analysis-School'!$A14, Forecast!$C:$C, 'Analysis-School'!Y$4, Forecast!$D:$D, 'Analysis-School'!Y$2)</f>
        <v>0</v>
      </c>
      <c r="Z14" s="399">
        <f>SUMIFS(Forecast!$J:$J, Forecast!$A:$A, 'Analysis-School'!$A14, Forecast!$C:$C, 'Analysis-School'!Z$4, Forecast!$D:$D, 'Analysis-School'!Z$2)</f>
        <v>0</v>
      </c>
      <c r="AA14" s="399">
        <f>SUMIFS(Forecast!$J:$J, Forecast!$A:$A, 'Analysis-School'!$A14, Forecast!$C:$C, 'Analysis-School'!AA$4, Forecast!$D:$D, 'Analysis-School'!AA$2)</f>
        <v>0</v>
      </c>
      <c r="AB14" s="399">
        <f>SUMIFS(Forecast!$J:$J, Forecast!$A:$A, 'Analysis-School'!$A14, Forecast!$C:$C, 'Analysis-School'!AB$4, Forecast!$D:$D, 'Analysis-School'!AB$2)</f>
        <v>0</v>
      </c>
      <c r="AC14" s="399">
        <f>SUMIFS(Forecast!$J:$J, Forecast!$A:$A, 'Analysis-School'!$A14, Forecast!$C:$C, 'Analysis-School'!AC$4, Forecast!$D:$D, 'Analysis-School'!AC$2)</f>
        <v>0</v>
      </c>
      <c r="AD14" s="399">
        <f>SUMIFS(Forecast!$J:$J, Forecast!$A:$A, 'Analysis-School'!$A14, Forecast!$C:$C, 'Analysis-School'!AD$4, Forecast!$D:$D, 'Analysis-School'!AD$2)</f>
        <v>0</v>
      </c>
      <c r="AE14" s="399">
        <f>SUMIFS(Forecast!$J:$J, Forecast!$A:$A, 'Analysis-School'!$A14, Forecast!$C:$C, 'Analysis-School'!AE$4, Forecast!$D:$D, 'Analysis-School'!AE$2)</f>
        <v>0</v>
      </c>
      <c r="AF14" s="400">
        <f>SUMIFS(Forecast!$J:$J, Forecast!$A:$A, 'Analysis-School'!$A14, Forecast!$C:$C, 'Analysis-School'!AF$4, Forecast!$D:$D, 'Analysis-School'!AF$2)</f>
        <v>0</v>
      </c>
      <c r="AG14" s="401" t="str">
        <f t="shared" si="1"/>
        <v>NA</v>
      </c>
    </row>
    <row r="15" spans="1:58">
      <c r="A15" s="18" t="s">
        <v>67</v>
      </c>
      <c r="B15" s="393" t="s">
        <v>1974</v>
      </c>
      <c r="C15" s="394">
        <f>SUMIFS(Forecast!$E:$E, Forecast!$A:$A, 'Analysis-School'!$A15, Forecast!$C:$C, 'Analysis-School'!C$4, Forecast!$D:$D, 'Analysis-School'!C$2)</f>
        <v>538</v>
      </c>
      <c r="D15" s="394">
        <f>SUMIFS(Forecast!$E:$E, Forecast!$A:$A, 'Analysis-School'!$A15, Forecast!$C:$C, 'Analysis-School'!D$4, Forecast!$D:$D, 'Analysis-School'!D$2)</f>
        <v>494</v>
      </c>
      <c r="E15" s="394">
        <f>SUMIFS(Forecast!$E:$E, Forecast!$A:$A, 'Analysis-School'!$A15, Forecast!$C:$C, 'Analysis-School'!E$4, Forecast!$D:$D, 'Analysis-School'!E$2)</f>
        <v>707</v>
      </c>
      <c r="F15" s="394">
        <f>SUMIFS(Forecast!$E:$E, Forecast!$A:$A, 'Analysis-School'!$A15, Forecast!$C:$C, 'Analysis-School'!F$4, Forecast!$D:$D, 'Analysis-School'!F$2)</f>
        <v>437</v>
      </c>
      <c r="G15" s="394">
        <f>SUMIFS(Forecast!$E:$E, Forecast!$A:$A, 'Analysis-School'!$A15, Forecast!$C:$C, 'Analysis-School'!G$4, Forecast!$D:$D, 'Analysis-School'!G$2)</f>
        <v>432</v>
      </c>
      <c r="H15" s="394">
        <f>SUMIFS(Forecast!$E:$E, Forecast!$A:$A, 'Analysis-School'!$A15, Forecast!$C:$C, 'Analysis-School'!H$4, Forecast!$D:$D, 'Analysis-School'!H$2)</f>
        <v>508</v>
      </c>
      <c r="I15" s="394">
        <f>SUMIFS(Forecast!$E:$E, Forecast!$A:$A, 'Analysis-School'!$A15, Forecast!$C:$C, 'Analysis-School'!I$4, Forecast!$D:$D, 'Analysis-School'!I$2)</f>
        <v>482.59999999999997</v>
      </c>
      <c r="J15" s="395">
        <f>SUMIFS(Forecast!$E:$E, Forecast!$A:$A, 'Analysis-School'!$A15, Forecast!$C:$C, 'Analysis-School'!J$4, Forecast!$D:$D, 'Analysis-School'!J$2)</f>
        <v>458.46999999999997</v>
      </c>
      <c r="K15" s="396">
        <f t="shared" si="0"/>
        <v>-9.7500000000000031E-2</v>
      </c>
      <c r="L15" s="397"/>
      <c r="M15" s="393" t="s">
        <v>1974</v>
      </c>
      <c r="N15" s="394">
        <f>SUMIFS(Forecast!$F:$F, Forecast!$A:$A, 'Analysis-School'!$A15, Forecast!$C:$C, 'Analysis-School'!N$4, Forecast!$D:$D, 'Analysis-School'!N$2)</f>
        <v>384</v>
      </c>
      <c r="O15" s="394">
        <f>SUMIFS(Forecast!$F:$F, Forecast!$A:$A, 'Analysis-School'!$A15, Forecast!$C:$C, 'Analysis-School'!O$4, Forecast!$D:$D, 'Analysis-School'!O$2)</f>
        <v>370</v>
      </c>
      <c r="P15" s="394">
        <f>SUMIFS(Forecast!$F:$F, Forecast!$A:$A, 'Analysis-School'!$A15, Forecast!$C:$C, 'Analysis-School'!P$4, Forecast!$D:$D, 'Analysis-School'!P$2)</f>
        <v>354</v>
      </c>
      <c r="Q15" s="394">
        <f>SUMIFS(Forecast!$F:$F, Forecast!$A:$A, 'Analysis-School'!$A15, Forecast!$C:$C, 'Analysis-School'!Q$4, Forecast!$D:$D, 'Analysis-School'!Q$2)</f>
        <v>378</v>
      </c>
      <c r="R15" s="394">
        <f>SUMIFS(Forecast!$F:$F, Forecast!$A:$A, 'Analysis-School'!$A15, Forecast!$C:$C, 'Analysis-School'!R$4, Forecast!$D:$D, 'Analysis-School'!R$2)</f>
        <v>332</v>
      </c>
      <c r="S15" s="394">
        <f>SUMIFS(Forecast!$F:$F, Forecast!$A:$A, 'Analysis-School'!$A15, Forecast!$C:$C, 'Analysis-School'!S$4, Forecast!$D:$D, 'Analysis-School'!S$2)</f>
        <v>328</v>
      </c>
      <c r="T15" s="394">
        <f>SUMIFS(Forecast!$F:$F, Forecast!$A:$A, 'Analysis-School'!$A15, Forecast!$C:$C, 'Analysis-School'!T$4, Forecast!$D:$D, 'Analysis-School'!T$2)</f>
        <v>320.5141444626816</v>
      </c>
      <c r="U15" s="395">
        <f>SUMIFS(Forecast!$F:$F, Forecast!$A:$A, 'Analysis-School'!$A15, Forecast!$C:$C, 'Analysis-School'!U$4, Forecast!$D:$D, 'Analysis-School'!U$2)</f>
        <v>309.93325234770793</v>
      </c>
      <c r="V15" s="396">
        <f t="shared" si="2"/>
        <v>-5.5081547720402635E-2</v>
      </c>
      <c r="W15" s="397"/>
      <c r="X15" s="393" t="s">
        <v>1974</v>
      </c>
      <c r="Y15" s="394">
        <f>SUMIFS(Forecast!$J:$J, Forecast!$A:$A, 'Analysis-School'!$A15, Forecast!$C:$C, 'Analysis-School'!Y$4, Forecast!$D:$D, 'Analysis-School'!Y$2)</f>
        <v>0</v>
      </c>
      <c r="Z15" s="394">
        <f>SUMIFS(Forecast!$J:$J, Forecast!$A:$A, 'Analysis-School'!$A15, Forecast!$C:$C, 'Analysis-School'!Z$4, Forecast!$D:$D, 'Analysis-School'!Z$2)</f>
        <v>0</v>
      </c>
      <c r="AA15" s="394">
        <f>SUMIFS(Forecast!$J:$J, Forecast!$A:$A, 'Analysis-School'!$A15, Forecast!$C:$C, 'Analysis-School'!AA$4, Forecast!$D:$D, 'Analysis-School'!AA$2)</f>
        <v>0</v>
      </c>
      <c r="AB15" s="394">
        <f>SUMIFS(Forecast!$J:$J, Forecast!$A:$A, 'Analysis-School'!$A15, Forecast!$C:$C, 'Analysis-School'!AB$4, Forecast!$D:$D, 'Analysis-School'!AB$2)</f>
        <v>0</v>
      </c>
      <c r="AC15" s="394">
        <f>SUMIFS(Forecast!$J:$J, Forecast!$A:$A, 'Analysis-School'!$A15, Forecast!$C:$C, 'Analysis-School'!AC$4, Forecast!$D:$D, 'Analysis-School'!AC$2)</f>
        <v>0</v>
      </c>
      <c r="AD15" s="394">
        <f>SUMIFS(Forecast!$J:$J, Forecast!$A:$A, 'Analysis-School'!$A15, Forecast!$C:$C, 'Analysis-School'!AD$4, Forecast!$D:$D, 'Analysis-School'!AD$2)</f>
        <v>0</v>
      </c>
      <c r="AE15" s="394">
        <f>SUMIFS(Forecast!$J:$J, Forecast!$A:$A, 'Analysis-School'!$A15, Forecast!$C:$C, 'Analysis-School'!AE$4, Forecast!$D:$D, 'Analysis-School'!AE$2)</f>
        <v>0</v>
      </c>
      <c r="AF15" s="395">
        <f>SUMIFS(Forecast!$J:$J, Forecast!$A:$A, 'Analysis-School'!$A15, Forecast!$C:$C, 'Analysis-School'!AF$4, Forecast!$D:$D, 'Analysis-School'!AF$2)</f>
        <v>0</v>
      </c>
      <c r="AG15" s="396" t="str">
        <f t="shared" si="1"/>
        <v>NA</v>
      </c>
    </row>
    <row r="16" spans="1:58">
      <c r="A16" s="18" t="s">
        <v>69</v>
      </c>
      <c r="B16" s="398" t="s">
        <v>1930</v>
      </c>
      <c r="C16" s="399">
        <f>SUMIFS(Forecast!$E:$E, Forecast!$A:$A, 'Analysis-School'!$A16, Forecast!$C:$C, 'Analysis-School'!C$4, Forecast!$D:$D, 'Analysis-School'!C$2)</f>
        <v>416</v>
      </c>
      <c r="D16" s="399">
        <f>SUMIFS(Forecast!$E:$E, Forecast!$A:$A, 'Analysis-School'!$A16, Forecast!$C:$C, 'Analysis-School'!D$4, Forecast!$D:$D, 'Analysis-School'!D$2)</f>
        <v>472</v>
      </c>
      <c r="E16" s="399">
        <f>SUMIFS(Forecast!$E:$E, Forecast!$A:$A, 'Analysis-School'!$A16, Forecast!$C:$C, 'Analysis-School'!E$4, Forecast!$D:$D, 'Analysis-School'!E$2)</f>
        <v>559</v>
      </c>
      <c r="F16" s="399">
        <f>SUMIFS(Forecast!$E:$E, Forecast!$A:$A, 'Analysis-School'!$A16, Forecast!$C:$C, 'Analysis-School'!F$4, Forecast!$D:$D, 'Analysis-School'!F$2)</f>
        <v>530</v>
      </c>
      <c r="G16" s="399">
        <f>SUMIFS(Forecast!$E:$E, Forecast!$A:$A, 'Analysis-School'!$A16, Forecast!$C:$C, 'Analysis-School'!G$4, Forecast!$D:$D, 'Analysis-School'!G$2)</f>
        <v>450</v>
      </c>
      <c r="H16" s="399">
        <f>SUMIFS(Forecast!$E:$E, Forecast!$A:$A, 'Analysis-School'!$A16, Forecast!$C:$C, 'Analysis-School'!H$4, Forecast!$D:$D, 'Analysis-School'!H$2)</f>
        <v>466</v>
      </c>
      <c r="I16" s="399">
        <f>SUMIFS(Forecast!$E:$E, Forecast!$A:$A, 'Analysis-School'!$A16, Forecast!$C:$C, 'Analysis-School'!I$4, Forecast!$D:$D, 'Analysis-School'!I$2)</f>
        <v>463.65046653429016</v>
      </c>
      <c r="J16" s="400">
        <f>SUMIFS(Forecast!$E:$E, Forecast!$A:$A, 'Analysis-School'!$A16, Forecast!$C:$C, 'Analysis-School'!J$4, Forecast!$D:$D, 'Analysis-School'!J$2)</f>
        <v>462.23824313162589</v>
      </c>
      <c r="K16" s="401">
        <f t="shared" si="0"/>
        <v>-8.0724396317041203E-3</v>
      </c>
      <c r="M16" s="398" t="s">
        <v>1930</v>
      </c>
      <c r="N16" s="399">
        <f>SUMIFS(Forecast!$F:$F, Forecast!$A:$A, 'Analysis-School'!$A16, Forecast!$C:$C, 'Analysis-School'!N$4, Forecast!$D:$D, 'Analysis-School'!N$2)</f>
        <v>266</v>
      </c>
      <c r="O16" s="399">
        <f>SUMIFS(Forecast!$F:$F, Forecast!$A:$A, 'Analysis-School'!$A16, Forecast!$C:$C, 'Analysis-School'!O$4, Forecast!$D:$D, 'Analysis-School'!O$2)</f>
        <v>311</v>
      </c>
      <c r="P16" s="399">
        <f>SUMIFS(Forecast!$F:$F, Forecast!$A:$A, 'Analysis-School'!$A16, Forecast!$C:$C, 'Analysis-School'!P$4, Forecast!$D:$D, 'Analysis-School'!P$2)</f>
        <v>308</v>
      </c>
      <c r="Q16" s="399">
        <f>SUMIFS(Forecast!$F:$F, Forecast!$A:$A, 'Analysis-School'!$A16, Forecast!$C:$C, 'Analysis-School'!Q$4, Forecast!$D:$D, 'Analysis-School'!Q$2)</f>
        <v>322</v>
      </c>
      <c r="R16" s="399">
        <f>SUMIFS(Forecast!$F:$F, Forecast!$A:$A, 'Analysis-School'!$A16, Forecast!$C:$C, 'Analysis-School'!R$4, Forecast!$D:$D, 'Analysis-School'!R$2)</f>
        <v>322</v>
      </c>
      <c r="S16" s="399">
        <f>SUMIFS(Forecast!$F:$F, Forecast!$A:$A, 'Analysis-School'!$A16, Forecast!$C:$C, 'Analysis-School'!S$4, Forecast!$D:$D, 'Analysis-School'!S$2)</f>
        <v>287</v>
      </c>
      <c r="T16" s="399">
        <f>SUMIFS(Forecast!$F:$F, Forecast!$A:$A, 'Analysis-School'!$A16, Forecast!$C:$C, 'Analysis-School'!T$4, Forecast!$D:$D, 'Analysis-School'!T$2)</f>
        <v>292.26321968808037</v>
      </c>
      <c r="U16" s="400">
        <f>SUMIFS(Forecast!$F:$F, Forecast!$A:$A, 'Analysis-School'!$A16, Forecast!$C:$C, 'Analysis-School'!U$4, Forecast!$D:$D, 'Analysis-School'!U$2)</f>
        <v>293.85919551980209</v>
      </c>
      <c r="V16" s="401">
        <f t="shared" si="2"/>
        <v>2.3899635957498555E-2</v>
      </c>
      <c r="X16" s="398" t="s">
        <v>1930</v>
      </c>
      <c r="Y16" s="399">
        <f>SUMIFS(Forecast!$J:$J, Forecast!$A:$A, 'Analysis-School'!$A16, Forecast!$C:$C, 'Analysis-School'!Y$4, Forecast!$D:$D, 'Analysis-School'!Y$2)</f>
        <v>0</v>
      </c>
      <c r="Z16" s="399">
        <f>SUMIFS(Forecast!$J:$J, Forecast!$A:$A, 'Analysis-School'!$A16, Forecast!$C:$C, 'Analysis-School'!Z$4, Forecast!$D:$D, 'Analysis-School'!Z$2)</f>
        <v>0</v>
      </c>
      <c r="AA16" s="399">
        <f>SUMIFS(Forecast!$J:$J, Forecast!$A:$A, 'Analysis-School'!$A16, Forecast!$C:$C, 'Analysis-School'!AA$4, Forecast!$D:$D, 'Analysis-School'!AA$2)</f>
        <v>0</v>
      </c>
      <c r="AB16" s="399">
        <f>SUMIFS(Forecast!$J:$J, Forecast!$A:$A, 'Analysis-School'!$A16, Forecast!$C:$C, 'Analysis-School'!AB$4, Forecast!$D:$D, 'Analysis-School'!AB$2)</f>
        <v>0</v>
      </c>
      <c r="AC16" s="399">
        <f>SUMIFS(Forecast!$J:$J, Forecast!$A:$A, 'Analysis-School'!$A16, Forecast!$C:$C, 'Analysis-School'!AC$4, Forecast!$D:$D, 'Analysis-School'!AC$2)</f>
        <v>0</v>
      </c>
      <c r="AD16" s="399">
        <f>SUMIFS(Forecast!$J:$J, Forecast!$A:$A, 'Analysis-School'!$A16, Forecast!$C:$C, 'Analysis-School'!AD$4, Forecast!$D:$D, 'Analysis-School'!AD$2)</f>
        <v>0</v>
      </c>
      <c r="AE16" s="399">
        <f>SUMIFS(Forecast!$J:$J, Forecast!$A:$A, 'Analysis-School'!$A16, Forecast!$C:$C, 'Analysis-School'!AE$4, Forecast!$D:$D, 'Analysis-School'!AE$2)</f>
        <v>0</v>
      </c>
      <c r="AF16" s="400">
        <f>SUMIFS(Forecast!$J:$J, Forecast!$A:$A, 'Analysis-School'!$A16, Forecast!$C:$C, 'Analysis-School'!AF$4, Forecast!$D:$D, 'Analysis-School'!AF$2)</f>
        <v>0</v>
      </c>
      <c r="AG16" s="401" t="str">
        <f t="shared" si="1"/>
        <v>NA</v>
      </c>
    </row>
    <row r="17" spans="1:33">
      <c r="A17" s="18" t="s">
        <v>71</v>
      </c>
      <c r="B17" s="393" t="s">
        <v>1931</v>
      </c>
      <c r="C17" s="394">
        <f>SUMIFS(Forecast!$E:$E, Forecast!$A:$A, 'Analysis-School'!$A17, Forecast!$C:$C, 'Analysis-School'!C$4, Forecast!$D:$D, 'Analysis-School'!C$2)</f>
        <v>1191</v>
      </c>
      <c r="D17" s="394">
        <f>SUMIFS(Forecast!$E:$E, Forecast!$A:$A, 'Analysis-School'!$A17, Forecast!$C:$C, 'Analysis-School'!D$4, Forecast!$D:$D, 'Analysis-School'!D$2)</f>
        <v>1690</v>
      </c>
      <c r="E17" s="394">
        <f>SUMIFS(Forecast!$E:$E, Forecast!$A:$A, 'Analysis-School'!$A17, Forecast!$C:$C, 'Analysis-School'!E$4, Forecast!$D:$D, 'Analysis-School'!E$2)</f>
        <v>2168</v>
      </c>
      <c r="F17" s="394">
        <f>SUMIFS(Forecast!$E:$E, Forecast!$A:$A, 'Analysis-School'!$A17, Forecast!$C:$C, 'Analysis-School'!F$4, Forecast!$D:$D, 'Analysis-School'!F$2)</f>
        <v>2648</v>
      </c>
      <c r="G17" s="394">
        <f>SUMIFS(Forecast!$E:$E, Forecast!$A:$A, 'Analysis-School'!$A17, Forecast!$C:$C, 'Analysis-School'!G$4, Forecast!$D:$D, 'Analysis-School'!G$2)</f>
        <v>2648</v>
      </c>
      <c r="H17" s="394">
        <f>SUMIFS(Forecast!$E:$E, Forecast!$A:$A, 'Analysis-School'!$A17, Forecast!$C:$C, 'Analysis-School'!H$4, Forecast!$D:$D, 'Analysis-School'!H$2)</f>
        <v>2637</v>
      </c>
      <c r="I17" s="394">
        <f>SUMIFS(Forecast!$E:$E, Forecast!$A:$A, 'Analysis-School'!$A17, Forecast!$C:$C, 'Analysis-School'!I$4, Forecast!$D:$D, 'Analysis-School'!I$2)</f>
        <v>2900.7000000000003</v>
      </c>
      <c r="J17" s="395">
        <f>SUMIFS(Forecast!$E:$E, Forecast!$A:$A, 'Analysis-School'!$A17, Forecast!$C:$C, 'Analysis-School'!J$4, Forecast!$D:$D, 'Analysis-School'!J$2)</f>
        <v>3190.7700000000004</v>
      </c>
      <c r="K17" s="396">
        <f t="shared" si="0"/>
        <v>0.21000000000000019</v>
      </c>
      <c r="L17" s="397"/>
      <c r="M17" s="393" t="s">
        <v>1931</v>
      </c>
      <c r="N17" s="394">
        <f>SUMIFS(Forecast!$F:$F, Forecast!$A:$A, 'Analysis-School'!$A17, Forecast!$C:$C, 'Analysis-School'!N$4, Forecast!$D:$D, 'Analysis-School'!N$2)</f>
        <v>2963</v>
      </c>
      <c r="O17" s="394">
        <f>SUMIFS(Forecast!$F:$F, Forecast!$A:$A, 'Analysis-School'!$A17, Forecast!$C:$C, 'Analysis-School'!O$4, Forecast!$D:$D, 'Analysis-School'!O$2)</f>
        <v>3171</v>
      </c>
      <c r="P17" s="394">
        <f>SUMIFS(Forecast!$F:$F, Forecast!$A:$A, 'Analysis-School'!$A17, Forecast!$C:$C, 'Analysis-School'!P$4, Forecast!$D:$D, 'Analysis-School'!P$2)</f>
        <v>3514</v>
      </c>
      <c r="Q17" s="394">
        <f>SUMIFS(Forecast!$F:$F, Forecast!$A:$A, 'Analysis-School'!$A17, Forecast!$C:$C, 'Analysis-School'!Q$4, Forecast!$D:$D, 'Analysis-School'!Q$2)</f>
        <v>3366</v>
      </c>
      <c r="R17" s="394">
        <f>SUMIFS(Forecast!$F:$F, Forecast!$A:$A, 'Analysis-School'!$A17, Forecast!$C:$C, 'Analysis-School'!R$4, Forecast!$D:$D, 'Analysis-School'!R$2)</f>
        <v>3511</v>
      </c>
      <c r="S17" s="394">
        <f>SUMIFS(Forecast!$F:$F, Forecast!$A:$A, 'Analysis-School'!$A17, Forecast!$C:$C, 'Analysis-School'!S$4, Forecast!$D:$D, 'Analysis-School'!S$2)</f>
        <v>3394</v>
      </c>
      <c r="T17" s="394">
        <f>SUMIFS(Forecast!$F:$F, Forecast!$A:$A, 'Analysis-School'!$A17, Forecast!$C:$C, 'Analysis-School'!T$4, Forecast!$D:$D, 'Analysis-School'!T$2)</f>
        <v>3510.4264947809484</v>
      </c>
      <c r="U17" s="395">
        <f>SUMIFS(Forecast!$F:$F, Forecast!$A:$A, 'Analysis-School'!$A17, Forecast!$C:$C, 'Analysis-School'!U$4, Forecast!$D:$D, 'Analysis-School'!U$2)</f>
        <v>3582.0026023641835</v>
      </c>
      <c r="V17" s="396">
        <f t="shared" si="2"/>
        <v>5.5392634756683323E-2</v>
      </c>
      <c r="W17" s="397"/>
      <c r="X17" s="393" t="s">
        <v>1931</v>
      </c>
      <c r="Y17" s="394">
        <f>SUMIFS(Forecast!$J:$J, Forecast!$A:$A, 'Analysis-School'!$A17, Forecast!$C:$C, 'Analysis-School'!Y$4, Forecast!$D:$D, 'Analysis-School'!Y$2)</f>
        <v>0</v>
      </c>
      <c r="Z17" s="394">
        <f>SUMIFS(Forecast!$J:$J, Forecast!$A:$A, 'Analysis-School'!$A17, Forecast!$C:$C, 'Analysis-School'!Z$4, Forecast!$D:$D, 'Analysis-School'!Z$2)</f>
        <v>0</v>
      </c>
      <c r="AA17" s="394">
        <f>SUMIFS(Forecast!$J:$J, Forecast!$A:$A, 'Analysis-School'!$A17, Forecast!$C:$C, 'Analysis-School'!AA$4, Forecast!$D:$D, 'Analysis-School'!AA$2)</f>
        <v>0</v>
      </c>
      <c r="AB17" s="394">
        <f>SUMIFS(Forecast!$J:$J, Forecast!$A:$A, 'Analysis-School'!$A17, Forecast!$C:$C, 'Analysis-School'!AB$4, Forecast!$D:$D, 'Analysis-School'!AB$2)</f>
        <v>0</v>
      </c>
      <c r="AC17" s="394">
        <f>SUMIFS(Forecast!$J:$J, Forecast!$A:$A, 'Analysis-School'!$A17, Forecast!$C:$C, 'Analysis-School'!AC$4, Forecast!$D:$D, 'Analysis-School'!AC$2)</f>
        <v>8</v>
      </c>
      <c r="AD17" s="394">
        <f>SUMIFS(Forecast!$J:$J, Forecast!$A:$A, 'Analysis-School'!$A17, Forecast!$C:$C, 'Analysis-School'!AD$4, Forecast!$D:$D, 'Analysis-School'!AD$2)</f>
        <v>0</v>
      </c>
      <c r="AE17" s="394">
        <f>SUMIFS(Forecast!$J:$J, Forecast!$A:$A, 'Analysis-School'!$A17, Forecast!$C:$C, 'Analysis-School'!AE$4, Forecast!$D:$D, 'Analysis-School'!AE$2)</f>
        <v>4.3440872880721981</v>
      </c>
      <c r="AF17" s="395">
        <f>SUMIFS(Forecast!$J:$J, Forecast!$A:$A, 'Analysis-School'!$A17, Forecast!$C:$C, 'Analysis-School'!AF$4, Forecast!$D:$D, 'Analysis-School'!AF$2)</f>
        <v>4.7784960168794184</v>
      </c>
      <c r="AG17" s="396" t="str">
        <f t="shared" si="1"/>
        <v>NA</v>
      </c>
    </row>
    <row r="18" spans="1:33">
      <c r="A18" s="18" t="s">
        <v>73</v>
      </c>
      <c r="B18" s="398" t="s">
        <v>1975</v>
      </c>
      <c r="C18" s="399">
        <f>SUMIFS(Forecast!$E:$E, Forecast!$A:$A, 'Analysis-School'!$A18, Forecast!$C:$C, 'Analysis-School'!C$4, Forecast!$D:$D, 'Analysis-School'!C$2)</f>
        <v>1172</v>
      </c>
      <c r="D18" s="399">
        <f>SUMIFS(Forecast!$E:$E, Forecast!$A:$A, 'Analysis-School'!$A18, Forecast!$C:$C, 'Analysis-School'!D$4, Forecast!$D:$D, 'Analysis-School'!D$2)</f>
        <v>4390</v>
      </c>
      <c r="E18" s="399">
        <f>SUMIFS(Forecast!$E:$E, Forecast!$A:$A, 'Analysis-School'!$A18, Forecast!$C:$C, 'Analysis-School'!E$4, Forecast!$D:$D, 'Analysis-School'!E$2)</f>
        <v>4499</v>
      </c>
      <c r="F18" s="399">
        <f>SUMIFS(Forecast!$E:$E, Forecast!$A:$A, 'Analysis-School'!$A18, Forecast!$C:$C, 'Analysis-School'!F$4, Forecast!$D:$D, 'Analysis-School'!F$2)</f>
        <v>4597</v>
      </c>
      <c r="G18" s="399">
        <f>SUMIFS(Forecast!$E:$E, Forecast!$A:$A, 'Analysis-School'!$A18, Forecast!$C:$C, 'Analysis-School'!G$4, Forecast!$D:$D, 'Analysis-School'!G$2)</f>
        <v>4521</v>
      </c>
      <c r="H18" s="399">
        <f>SUMIFS(Forecast!$E:$E, Forecast!$A:$A, 'Analysis-School'!$A18, Forecast!$C:$C, 'Analysis-School'!H$4, Forecast!$D:$D, 'Analysis-School'!H$2)</f>
        <v>3364</v>
      </c>
      <c r="I18" s="399">
        <f>SUMIFS(Forecast!$E:$E, Forecast!$A:$A, 'Analysis-School'!$A18, Forecast!$C:$C, 'Analysis-School'!I$4, Forecast!$D:$D, 'Analysis-School'!I$2)</f>
        <v>3635.6085380733384</v>
      </c>
      <c r="J18" s="400">
        <f>SUMIFS(Forecast!$E:$E, Forecast!$A:$A, 'Analysis-School'!$A18, Forecast!$C:$C, 'Analysis-School'!J$4, Forecast!$D:$D, 'Analysis-School'!J$2)</f>
        <v>3775.2352059155796</v>
      </c>
      <c r="K18" s="401">
        <f t="shared" si="0"/>
        <v>0.12224589949928055</v>
      </c>
      <c r="M18" s="398" t="s">
        <v>1975</v>
      </c>
      <c r="N18" s="399">
        <f>SUMIFS(Forecast!$F:$F, Forecast!$A:$A, 'Analysis-School'!$A18, Forecast!$C:$C, 'Analysis-School'!N$4, Forecast!$D:$D, 'Analysis-School'!N$2)</f>
        <v>5638</v>
      </c>
      <c r="O18" s="399">
        <f>SUMIFS(Forecast!$F:$F, Forecast!$A:$A, 'Analysis-School'!$A18, Forecast!$C:$C, 'Analysis-School'!O$4, Forecast!$D:$D, 'Analysis-School'!O$2)</f>
        <v>5681</v>
      </c>
      <c r="P18" s="399">
        <f>SUMIFS(Forecast!$F:$F, Forecast!$A:$A, 'Analysis-School'!$A18, Forecast!$C:$C, 'Analysis-School'!P$4, Forecast!$D:$D, 'Analysis-School'!P$2)</f>
        <v>5790</v>
      </c>
      <c r="Q18" s="399">
        <f>SUMIFS(Forecast!$F:$F, Forecast!$A:$A, 'Analysis-School'!$A18, Forecast!$C:$C, 'Analysis-School'!Q$4, Forecast!$D:$D, 'Analysis-School'!Q$2)</f>
        <v>6002</v>
      </c>
      <c r="R18" s="399">
        <f>SUMIFS(Forecast!$F:$F, Forecast!$A:$A, 'Analysis-School'!$A18, Forecast!$C:$C, 'Analysis-School'!R$4, Forecast!$D:$D, 'Analysis-School'!R$2)</f>
        <v>5680</v>
      </c>
      <c r="S18" s="399">
        <f>SUMIFS(Forecast!$F:$F, Forecast!$A:$A, 'Analysis-School'!$A18, Forecast!$C:$C, 'Analysis-School'!S$4, Forecast!$D:$D, 'Analysis-School'!S$2)</f>
        <v>5135</v>
      </c>
      <c r="T18" s="399">
        <f>SUMIFS(Forecast!$F:$F, Forecast!$A:$A, 'Analysis-School'!$A18, Forecast!$C:$C, 'Analysis-School'!T$4, Forecast!$D:$D, 'Analysis-School'!T$2)</f>
        <v>5097.7553213316896</v>
      </c>
      <c r="U18" s="400">
        <f>SUMIFS(Forecast!$F:$F, Forecast!$A:$A, 'Analysis-School'!$A18, Forecast!$C:$C, 'Analysis-School'!U$4, Forecast!$D:$D, 'Analysis-School'!U$2)</f>
        <v>5012.4382334196616</v>
      </c>
      <c r="V18" s="401">
        <f t="shared" si="2"/>
        <v>-2.3867919489841904E-2</v>
      </c>
      <c r="X18" s="398" t="s">
        <v>1975</v>
      </c>
      <c r="Y18" s="399">
        <f>SUMIFS(Forecast!$J:$J, Forecast!$A:$A, 'Analysis-School'!$A18, Forecast!$C:$C, 'Analysis-School'!Y$4, Forecast!$D:$D, 'Analysis-School'!Y$2)</f>
        <v>0</v>
      </c>
      <c r="Z18" s="399">
        <f>SUMIFS(Forecast!$J:$J, Forecast!$A:$A, 'Analysis-School'!$A18, Forecast!$C:$C, 'Analysis-School'!Z$4, Forecast!$D:$D, 'Analysis-School'!Z$2)</f>
        <v>0</v>
      </c>
      <c r="AA18" s="399">
        <f>SUMIFS(Forecast!$J:$J, Forecast!$A:$A, 'Analysis-School'!$A18, Forecast!$C:$C, 'Analysis-School'!AA$4, Forecast!$D:$D, 'Analysis-School'!AA$2)</f>
        <v>0</v>
      </c>
      <c r="AB18" s="399">
        <f>SUMIFS(Forecast!$J:$J, Forecast!$A:$A, 'Analysis-School'!$A18, Forecast!$C:$C, 'Analysis-School'!AB$4, Forecast!$D:$D, 'Analysis-School'!AB$2)</f>
        <v>0</v>
      </c>
      <c r="AC18" s="399">
        <f>SUMIFS(Forecast!$J:$J, Forecast!$A:$A, 'Analysis-School'!$A18, Forecast!$C:$C, 'Analysis-School'!AC$4, Forecast!$D:$D, 'Analysis-School'!AC$2)</f>
        <v>9</v>
      </c>
      <c r="AD18" s="399">
        <f>SUMIFS(Forecast!$J:$J, Forecast!$A:$A, 'Analysis-School'!$A18, Forecast!$C:$C, 'Analysis-School'!AD$4, Forecast!$D:$D, 'Analysis-School'!AD$2)</f>
        <v>1</v>
      </c>
      <c r="AE18" s="399">
        <f>SUMIFS(Forecast!$J:$J, Forecast!$A:$A, 'Analysis-School'!$A18, Forecast!$C:$C, 'Analysis-School'!AE$4, Forecast!$D:$D, 'Analysis-School'!AE$2)</f>
        <v>1.1000000000000001</v>
      </c>
      <c r="AF18" s="400">
        <f>SUMIFS(Forecast!$J:$J, Forecast!$A:$A, 'Analysis-School'!$A18, Forecast!$C:$C, 'Analysis-School'!AF$4, Forecast!$D:$D, 'Analysis-School'!AF$2)</f>
        <v>1.2100000000000002</v>
      </c>
      <c r="AG18" s="401">
        <f t="shared" si="1"/>
        <v>0.21000000000000019</v>
      </c>
    </row>
    <row r="19" spans="1:33">
      <c r="A19" s="18" t="s">
        <v>75</v>
      </c>
      <c r="B19" s="393" t="s">
        <v>1932</v>
      </c>
      <c r="C19" s="394">
        <f>SUMIFS(Forecast!$E:$E, Forecast!$A:$A, 'Analysis-School'!$A19, Forecast!$C:$C, 'Analysis-School'!C$4, Forecast!$D:$D, 'Analysis-School'!C$2)</f>
        <v>766</v>
      </c>
      <c r="D19" s="394">
        <f>SUMIFS(Forecast!$E:$E, Forecast!$A:$A, 'Analysis-School'!$A19, Forecast!$C:$C, 'Analysis-School'!D$4, Forecast!$D:$D, 'Analysis-School'!D$2)</f>
        <v>787</v>
      </c>
      <c r="E19" s="394">
        <f>SUMIFS(Forecast!$E:$E, Forecast!$A:$A, 'Analysis-School'!$A19, Forecast!$C:$C, 'Analysis-School'!E$4, Forecast!$D:$D, 'Analysis-School'!E$2)</f>
        <v>750</v>
      </c>
      <c r="F19" s="394">
        <f>SUMIFS(Forecast!$E:$E, Forecast!$A:$A, 'Analysis-School'!$A19, Forecast!$C:$C, 'Analysis-School'!F$4, Forecast!$D:$D, 'Analysis-School'!F$2)</f>
        <v>797</v>
      </c>
      <c r="G19" s="394">
        <f>SUMIFS(Forecast!$E:$E, Forecast!$A:$A, 'Analysis-School'!$A19, Forecast!$C:$C, 'Analysis-School'!G$4, Forecast!$D:$D, 'Analysis-School'!G$2)</f>
        <v>875</v>
      </c>
      <c r="H19" s="394">
        <f>SUMIFS(Forecast!$E:$E, Forecast!$A:$A, 'Analysis-School'!$A19, Forecast!$C:$C, 'Analysis-School'!H$4, Forecast!$D:$D, 'Analysis-School'!H$2)</f>
        <v>841</v>
      </c>
      <c r="I19" s="394">
        <f>SUMIFS(Forecast!$E:$E, Forecast!$A:$A, 'Analysis-School'!$A19, Forecast!$C:$C, 'Analysis-School'!I$4, Forecast!$D:$D, 'Analysis-School'!I$2)</f>
        <v>883.83259158816736</v>
      </c>
      <c r="J19" s="395">
        <f>SUMIFS(Forecast!$E:$E, Forecast!$A:$A, 'Analysis-School'!$A19, Forecast!$C:$C, 'Analysis-School'!J$4, Forecast!$D:$D, 'Analysis-School'!J$2)</f>
        <v>904.67971611159783</v>
      </c>
      <c r="K19" s="396">
        <f t="shared" si="0"/>
        <v>7.5719044127940283E-2</v>
      </c>
      <c r="L19" s="397"/>
      <c r="M19" s="393" t="s">
        <v>1932</v>
      </c>
      <c r="N19" s="394">
        <f>SUMIFS(Forecast!$F:$F, Forecast!$A:$A, 'Analysis-School'!$A19, Forecast!$C:$C, 'Analysis-School'!N$4, Forecast!$D:$D, 'Analysis-School'!N$2)</f>
        <v>702</v>
      </c>
      <c r="O19" s="394">
        <f>SUMIFS(Forecast!$F:$F, Forecast!$A:$A, 'Analysis-School'!$A19, Forecast!$C:$C, 'Analysis-School'!O$4, Forecast!$D:$D, 'Analysis-School'!O$2)</f>
        <v>737</v>
      </c>
      <c r="P19" s="394">
        <f>SUMIFS(Forecast!$F:$F, Forecast!$A:$A, 'Analysis-School'!$A19, Forecast!$C:$C, 'Analysis-School'!P$4, Forecast!$D:$D, 'Analysis-School'!P$2)</f>
        <v>757</v>
      </c>
      <c r="Q19" s="394">
        <f>SUMIFS(Forecast!$F:$F, Forecast!$A:$A, 'Analysis-School'!$A19, Forecast!$C:$C, 'Analysis-School'!Q$4, Forecast!$D:$D, 'Analysis-School'!Q$2)</f>
        <v>753</v>
      </c>
      <c r="R19" s="394">
        <f>SUMIFS(Forecast!$F:$F, Forecast!$A:$A, 'Analysis-School'!$A19, Forecast!$C:$C, 'Analysis-School'!R$4, Forecast!$D:$D, 'Analysis-School'!R$2)</f>
        <v>680</v>
      </c>
      <c r="S19" s="394">
        <f>SUMIFS(Forecast!$F:$F, Forecast!$A:$A, 'Analysis-School'!$A19, Forecast!$C:$C, 'Analysis-School'!S$4, Forecast!$D:$D, 'Analysis-School'!S$2)</f>
        <v>669</v>
      </c>
      <c r="T19" s="394">
        <f>SUMIFS(Forecast!$F:$F, Forecast!$A:$A, 'Analysis-School'!$A19, Forecast!$C:$C, 'Analysis-School'!T$4, Forecast!$D:$D, 'Analysis-School'!T$2)</f>
        <v>655.48625003667235</v>
      </c>
      <c r="U19" s="395">
        <f>SUMIFS(Forecast!$F:$F, Forecast!$A:$A, 'Analysis-School'!$A19, Forecast!$C:$C, 'Analysis-School'!U$4, Forecast!$D:$D, 'Analysis-School'!U$2)</f>
        <v>641.67451736764042</v>
      </c>
      <c r="V19" s="396">
        <f t="shared" si="2"/>
        <v>-4.0845265519222074E-2</v>
      </c>
      <c r="W19" s="397"/>
      <c r="X19" s="393" t="s">
        <v>1932</v>
      </c>
      <c r="Y19" s="394">
        <f>SUMIFS(Forecast!$J:$J, Forecast!$A:$A, 'Analysis-School'!$A19, Forecast!$C:$C, 'Analysis-School'!Y$4, Forecast!$D:$D, 'Analysis-School'!Y$2)</f>
        <v>3</v>
      </c>
      <c r="Z19" s="394">
        <f>SUMIFS(Forecast!$J:$J, Forecast!$A:$A, 'Analysis-School'!$A19, Forecast!$C:$C, 'Analysis-School'!Z$4, Forecast!$D:$D, 'Analysis-School'!Z$2)</f>
        <v>1</v>
      </c>
      <c r="AA19" s="394">
        <f>SUMIFS(Forecast!$J:$J, Forecast!$A:$A, 'Analysis-School'!$A19, Forecast!$C:$C, 'Analysis-School'!AA$4, Forecast!$D:$D, 'Analysis-School'!AA$2)</f>
        <v>0</v>
      </c>
      <c r="AB19" s="394">
        <f>SUMIFS(Forecast!$J:$J, Forecast!$A:$A, 'Analysis-School'!$A19, Forecast!$C:$C, 'Analysis-School'!AB$4, Forecast!$D:$D, 'Analysis-School'!AB$2)</f>
        <v>0</v>
      </c>
      <c r="AC19" s="394">
        <f>SUMIFS(Forecast!$J:$J, Forecast!$A:$A, 'Analysis-School'!$A19, Forecast!$C:$C, 'Analysis-School'!AC$4, Forecast!$D:$D, 'Analysis-School'!AC$2)</f>
        <v>5</v>
      </c>
      <c r="AD19" s="394">
        <f>SUMIFS(Forecast!$J:$J, Forecast!$A:$A, 'Analysis-School'!$A19, Forecast!$C:$C, 'Analysis-School'!AD$4, Forecast!$D:$D, 'Analysis-School'!AD$2)</f>
        <v>1</v>
      </c>
      <c r="AE19" s="394">
        <f>SUMIFS(Forecast!$J:$J, Forecast!$A:$A, 'Analysis-School'!$A19, Forecast!$C:$C, 'Analysis-School'!AE$4, Forecast!$D:$D, 'Analysis-School'!AE$2)</f>
        <v>1.1000000000000001</v>
      </c>
      <c r="AF19" s="395">
        <f>SUMIFS(Forecast!$J:$J, Forecast!$A:$A, 'Analysis-School'!$A19, Forecast!$C:$C, 'Analysis-School'!AF$4, Forecast!$D:$D, 'Analysis-School'!AF$2)</f>
        <v>1.2100000000000002</v>
      </c>
      <c r="AG19" s="396">
        <f t="shared" si="1"/>
        <v>0.21000000000000019</v>
      </c>
    </row>
    <row r="20" spans="1:33">
      <c r="A20" s="18" t="s">
        <v>77</v>
      </c>
      <c r="B20" s="398" t="s">
        <v>1976</v>
      </c>
      <c r="C20" s="399">
        <f>SUMIFS(Forecast!$E:$E, Forecast!$A:$A, 'Analysis-School'!$A20, Forecast!$C:$C, 'Analysis-School'!C$4, Forecast!$D:$D, 'Analysis-School'!C$2)</f>
        <v>2185</v>
      </c>
      <c r="D20" s="399">
        <f>SUMIFS(Forecast!$E:$E, Forecast!$A:$A, 'Analysis-School'!$A20, Forecast!$C:$C, 'Analysis-School'!D$4, Forecast!$D:$D, 'Analysis-School'!D$2)</f>
        <v>2328</v>
      </c>
      <c r="E20" s="399">
        <f>SUMIFS(Forecast!$E:$E, Forecast!$A:$A, 'Analysis-School'!$A20, Forecast!$C:$C, 'Analysis-School'!E$4, Forecast!$D:$D, 'Analysis-School'!E$2)</f>
        <v>2469</v>
      </c>
      <c r="F20" s="399">
        <f>SUMIFS(Forecast!$E:$E, Forecast!$A:$A, 'Analysis-School'!$A20, Forecast!$C:$C, 'Analysis-School'!F$4, Forecast!$D:$D, 'Analysis-School'!F$2)</f>
        <v>2442</v>
      </c>
      <c r="G20" s="399">
        <f>SUMIFS(Forecast!$E:$E, Forecast!$A:$A, 'Analysis-School'!$A20, Forecast!$C:$C, 'Analysis-School'!G$4, Forecast!$D:$D, 'Analysis-School'!G$2)</f>
        <v>2418</v>
      </c>
      <c r="H20" s="399">
        <f>SUMIFS(Forecast!$E:$E, Forecast!$A:$A, 'Analysis-School'!$A20, Forecast!$C:$C, 'Analysis-School'!H$4, Forecast!$D:$D, 'Analysis-School'!H$2)</f>
        <v>2534</v>
      </c>
      <c r="I20" s="399">
        <f>SUMIFS(Forecast!$E:$E, Forecast!$A:$A, 'Analysis-School'!$A20, Forecast!$C:$C, 'Analysis-School'!I$4, Forecast!$D:$D, 'Analysis-School'!I$2)</f>
        <v>2572.244169237088</v>
      </c>
      <c r="J20" s="400">
        <f>SUMIFS(Forecast!$E:$E, Forecast!$A:$A, 'Analysis-School'!$A20, Forecast!$C:$C, 'Analysis-School'!J$4, Forecast!$D:$D, 'Analysis-School'!J$2)</f>
        <v>2621.7715032677529</v>
      </c>
      <c r="K20" s="401">
        <f t="shared" si="0"/>
        <v>3.4637530887037471E-2</v>
      </c>
      <c r="M20" s="398" t="s">
        <v>1976</v>
      </c>
      <c r="N20" s="399">
        <f>SUMIFS(Forecast!$F:$F, Forecast!$A:$A, 'Analysis-School'!$A20, Forecast!$C:$C, 'Analysis-School'!N$4, Forecast!$D:$D, 'Analysis-School'!N$2)</f>
        <v>2558</v>
      </c>
      <c r="O20" s="399">
        <f>SUMIFS(Forecast!$F:$F, Forecast!$A:$A, 'Analysis-School'!$A20, Forecast!$C:$C, 'Analysis-School'!O$4, Forecast!$D:$D, 'Analysis-School'!O$2)</f>
        <v>2530</v>
      </c>
      <c r="P20" s="399">
        <f>SUMIFS(Forecast!$F:$F, Forecast!$A:$A, 'Analysis-School'!$A20, Forecast!$C:$C, 'Analysis-School'!P$4, Forecast!$D:$D, 'Analysis-School'!P$2)</f>
        <v>2346</v>
      </c>
      <c r="Q20" s="399">
        <f>SUMIFS(Forecast!$F:$F, Forecast!$A:$A, 'Analysis-School'!$A20, Forecast!$C:$C, 'Analysis-School'!Q$4, Forecast!$D:$D, 'Analysis-School'!Q$2)</f>
        <v>1909</v>
      </c>
      <c r="R20" s="399">
        <f>SUMIFS(Forecast!$F:$F, Forecast!$A:$A, 'Analysis-School'!$A20, Forecast!$C:$C, 'Analysis-School'!R$4, Forecast!$D:$D, 'Analysis-School'!R$2)</f>
        <v>1906</v>
      </c>
      <c r="S20" s="399">
        <f>SUMIFS(Forecast!$F:$F, Forecast!$A:$A, 'Analysis-School'!$A20, Forecast!$C:$C, 'Analysis-School'!S$4, Forecast!$D:$D, 'Analysis-School'!S$2)</f>
        <v>1896</v>
      </c>
      <c r="T20" s="399">
        <f>SUMIFS(Forecast!$F:$F, Forecast!$A:$A, 'Analysis-School'!$A20, Forecast!$C:$C, 'Analysis-School'!T$4, Forecast!$D:$D, 'Analysis-School'!T$2)</f>
        <v>1801.1999999999998</v>
      </c>
      <c r="U20" s="400">
        <f>SUMIFS(Forecast!$F:$F, Forecast!$A:$A, 'Analysis-School'!$A20, Forecast!$C:$C, 'Analysis-School'!U$4, Forecast!$D:$D, 'Analysis-School'!U$2)</f>
        <v>1711.1399999999996</v>
      </c>
      <c r="V20" s="401">
        <f t="shared" si="2"/>
        <v>-9.7500000000000142E-2</v>
      </c>
      <c r="X20" s="398" t="s">
        <v>1976</v>
      </c>
      <c r="Y20" s="399">
        <f>SUMIFS(Forecast!$J:$J, Forecast!$A:$A, 'Analysis-School'!$A20, Forecast!$C:$C, 'Analysis-School'!Y$4, Forecast!$D:$D, 'Analysis-School'!Y$2)</f>
        <v>22</v>
      </c>
      <c r="Z20" s="399">
        <f>SUMIFS(Forecast!$J:$J, Forecast!$A:$A, 'Analysis-School'!$A20, Forecast!$C:$C, 'Analysis-School'!Z$4, Forecast!$D:$D, 'Analysis-School'!Z$2)</f>
        <v>28</v>
      </c>
      <c r="AA20" s="399">
        <f>SUMIFS(Forecast!$J:$J, Forecast!$A:$A, 'Analysis-School'!$A20, Forecast!$C:$C, 'Analysis-School'!AA$4, Forecast!$D:$D, 'Analysis-School'!AA$2)</f>
        <v>21</v>
      </c>
      <c r="AB20" s="399">
        <f>SUMIFS(Forecast!$J:$J, Forecast!$A:$A, 'Analysis-School'!$A20, Forecast!$C:$C, 'Analysis-School'!AB$4, Forecast!$D:$D, 'Analysis-School'!AB$2)</f>
        <v>0</v>
      </c>
      <c r="AC20" s="399">
        <f>SUMIFS(Forecast!$J:$J, Forecast!$A:$A, 'Analysis-School'!$A20, Forecast!$C:$C, 'Analysis-School'!AC$4, Forecast!$D:$D, 'Analysis-School'!AC$2)</f>
        <v>0</v>
      </c>
      <c r="AD20" s="399">
        <f>SUMIFS(Forecast!$J:$J, Forecast!$A:$A, 'Analysis-School'!$A20, Forecast!$C:$C, 'Analysis-School'!AD$4, Forecast!$D:$D, 'Analysis-School'!AD$2)</f>
        <v>0</v>
      </c>
      <c r="AE20" s="505">
        <f>MAX(SUMIFS(Forecast!$J:$J, Forecast!$A:$A, 'Analysis-School'!$A20, Forecast!$C:$C, 'Analysis-School'!AE$4, Forecast!$D:$D, 'Analysis-School'!AE$2),0)</f>
        <v>0</v>
      </c>
      <c r="AF20" s="505">
        <f>MAX(SUMIFS(Forecast!$J:$J, Forecast!$A:$A, 'Analysis-School'!$A20, Forecast!$C:$C, 'Analysis-School'!AF$4, Forecast!$D:$D, 'Analysis-School'!AF$2),0)</f>
        <v>0</v>
      </c>
      <c r="AG20" s="499" t="str">
        <f t="shared" si="1"/>
        <v>NA</v>
      </c>
    </row>
    <row r="21" spans="1:33">
      <c r="A21" s="18" t="s">
        <v>79</v>
      </c>
      <c r="B21" s="393" t="s">
        <v>1933</v>
      </c>
      <c r="C21" s="394">
        <f>SUMIFS(Forecast!$E:$E, Forecast!$A:$A, 'Analysis-School'!$A21, Forecast!$C:$C, 'Analysis-School'!C$4, Forecast!$D:$D, 'Analysis-School'!C$2)</f>
        <v>300</v>
      </c>
      <c r="D21" s="394">
        <f>SUMIFS(Forecast!$E:$E, Forecast!$A:$A, 'Analysis-School'!$A21, Forecast!$C:$C, 'Analysis-School'!D$4, Forecast!$D:$D, 'Analysis-School'!D$2)</f>
        <v>267</v>
      </c>
      <c r="E21" s="394">
        <f>SUMIFS(Forecast!$E:$E, Forecast!$A:$A, 'Analysis-School'!$A21, Forecast!$C:$C, 'Analysis-School'!E$4, Forecast!$D:$D, 'Analysis-School'!E$2)</f>
        <v>295</v>
      </c>
      <c r="F21" s="394">
        <f>SUMIFS(Forecast!$E:$E, Forecast!$A:$A, 'Analysis-School'!$A21, Forecast!$C:$C, 'Analysis-School'!F$4, Forecast!$D:$D, 'Analysis-School'!F$2)</f>
        <v>272</v>
      </c>
      <c r="G21" s="394">
        <f>SUMIFS(Forecast!$E:$E, Forecast!$A:$A, 'Analysis-School'!$A21, Forecast!$C:$C, 'Analysis-School'!G$4, Forecast!$D:$D, 'Analysis-School'!G$2)</f>
        <v>291</v>
      </c>
      <c r="H21" s="394">
        <f>SUMIFS(Forecast!$E:$E, Forecast!$A:$A, 'Analysis-School'!$A21, Forecast!$C:$C, 'Analysis-School'!H$4, Forecast!$D:$D, 'Analysis-School'!H$2)</f>
        <v>358</v>
      </c>
      <c r="I21" s="394">
        <f>SUMIFS(Forecast!$E:$E, Forecast!$A:$A, 'Analysis-School'!$A21, Forecast!$C:$C, 'Analysis-School'!I$4, Forecast!$D:$D, 'Analysis-School'!I$2)</f>
        <v>357.06951389113397</v>
      </c>
      <c r="J21" s="395">
        <f>SUMIFS(Forecast!$E:$E, Forecast!$A:$A, 'Analysis-School'!$A21, Forecast!$C:$C, 'Analysis-School'!J$4, Forecast!$D:$D, 'Analysis-School'!J$2)</f>
        <v>369.62896472424126</v>
      </c>
      <c r="K21" s="396">
        <f t="shared" si="0"/>
        <v>3.2483141687824846E-2</v>
      </c>
      <c r="L21" s="397"/>
      <c r="M21" s="393" t="s">
        <v>1933</v>
      </c>
      <c r="N21" s="394">
        <f>SUMIFS(Forecast!$F:$F, Forecast!$A:$A, 'Analysis-School'!$A21, Forecast!$C:$C, 'Analysis-School'!N$4, Forecast!$D:$D, 'Analysis-School'!N$2)</f>
        <v>106</v>
      </c>
      <c r="O21" s="394">
        <f>SUMIFS(Forecast!$F:$F, Forecast!$A:$A, 'Analysis-School'!$A21, Forecast!$C:$C, 'Analysis-School'!O$4, Forecast!$D:$D, 'Analysis-School'!O$2)</f>
        <v>118</v>
      </c>
      <c r="P21" s="394">
        <f>SUMIFS(Forecast!$F:$F, Forecast!$A:$A, 'Analysis-School'!$A21, Forecast!$C:$C, 'Analysis-School'!P$4, Forecast!$D:$D, 'Analysis-School'!P$2)</f>
        <v>108</v>
      </c>
      <c r="Q21" s="394">
        <f>SUMIFS(Forecast!$F:$F, Forecast!$A:$A, 'Analysis-School'!$A21, Forecast!$C:$C, 'Analysis-School'!Q$4, Forecast!$D:$D, 'Analysis-School'!Q$2)</f>
        <v>83</v>
      </c>
      <c r="R21" s="394">
        <f>SUMIFS(Forecast!$F:$F, Forecast!$A:$A, 'Analysis-School'!$A21, Forecast!$C:$C, 'Analysis-School'!R$4, Forecast!$D:$D, 'Analysis-School'!R$2)</f>
        <v>112</v>
      </c>
      <c r="S21" s="394">
        <f>SUMIFS(Forecast!$F:$F, Forecast!$A:$A, 'Analysis-School'!$A21, Forecast!$C:$C, 'Analysis-School'!S$4, Forecast!$D:$D, 'Analysis-School'!S$2)</f>
        <v>110</v>
      </c>
      <c r="T21" s="394">
        <f>SUMIFS(Forecast!$F:$F, Forecast!$A:$A, 'Analysis-School'!$A21, Forecast!$C:$C, 'Analysis-School'!T$4, Forecast!$D:$D, 'Analysis-School'!T$2)</f>
        <v>104.5</v>
      </c>
      <c r="U21" s="395">
        <f>SUMIFS(Forecast!$F:$F, Forecast!$A:$A, 'Analysis-School'!$A21, Forecast!$C:$C, 'Analysis-School'!U$4, Forecast!$D:$D, 'Analysis-School'!U$2)</f>
        <v>100.12804144622805</v>
      </c>
      <c r="V21" s="396">
        <f t="shared" si="2"/>
        <v>-8.9745077761563152E-2</v>
      </c>
      <c r="W21" s="397"/>
      <c r="X21" s="393" t="s">
        <v>1933</v>
      </c>
      <c r="Y21" s="394">
        <f>SUMIFS(Forecast!$J:$J, Forecast!$A:$A, 'Analysis-School'!$A21, Forecast!$C:$C, 'Analysis-School'!Y$4, Forecast!$D:$D, 'Analysis-School'!Y$2)</f>
        <v>0</v>
      </c>
      <c r="Z21" s="394">
        <f>SUMIFS(Forecast!$J:$J, Forecast!$A:$A, 'Analysis-School'!$A21, Forecast!$C:$C, 'Analysis-School'!Z$4, Forecast!$D:$D, 'Analysis-School'!Z$2)</f>
        <v>0</v>
      </c>
      <c r="AA21" s="394">
        <f>SUMIFS(Forecast!$J:$J, Forecast!$A:$A, 'Analysis-School'!$A21, Forecast!$C:$C, 'Analysis-School'!AA$4, Forecast!$D:$D, 'Analysis-School'!AA$2)</f>
        <v>0</v>
      </c>
      <c r="AB21" s="394">
        <f>SUMIFS(Forecast!$J:$J, Forecast!$A:$A, 'Analysis-School'!$A21, Forecast!$C:$C, 'Analysis-School'!AB$4, Forecast!$D:$D, 'Analysis-School'!AB$2)</f>
        <v>0</v>
      </c>
      <c r="AC21" s="394">
        <f>SUMIFS(Forecast!$J:$J, Forecast!$A:$A, 'Analysis-School'!$A21, Forecast!$C:$C, 'Analysis-School'!AC$4, Forecast!$D:$D, 'Analysis-School'!AC$2)</f>
        <v>0</v>
      </c>
      <c r="AD21" s="394">
        <f>SUMIFS(Forecast!$J:$J, Forecast!$A:$A, 'Analysis-School'!$A21, Forecast!$C:$C, 'Analysis-School'!AD$4, Forecast!$D:$D, 'Analysis-School'!AD$2)</f>
        <v>0</v>
      </c>
      <c r="AE21" s="394">
        <f>SUMIFS(Forecast!$J:$J, Forecast!$A:$A, 'Analysis-School'!$A21, Forecast!$C:$C, 'Analysis-School'!AE$4, Forecast!$D:$D, 'Analysis-School'!AE$2)</f>
        <v>0</v>
      </c>
      <c r="AF21" s="500">
        <f>SUMIFS(Forecast!$J:$J, Forecast!$A:$A, 'Analysis-School'!$A21, Forecast!$C:$C, 'Analysis-School'!AF$4, Forecast!$D:$D, 'Analysis-School'!AF$2)</f>
        <v>0</v>
      </c>
      <c r="AG21" s="396" t="str">
        <f t="shared" si="1"/>
        <v>NA</v>
      </c>
    </row>
    <row r="22" spans="1:33">
      <c r="A22" s="18" t="s">
        <v>81</v>
      </c>
      <c r="B22" s="398" t="s">
        <v>1934</v>
      </c>
      <c r="C22" s="399">
        <f>SUMIFS(Forecast!$E:$E, Forecast!$A:$A, 'Analysis-School'!$A22, Forecast!$C:$C, 'Analysis-School'!C$4, Forecast!$D:$D, 'Analysis-School'!C$2)</f>
        <v>112</v>
      </c>
      <c r="D22" s="399">
        <f>SUMIFS(Forecast!$E:$E, Forecast!$A:$A, 'Analysis-School'!$A22, Forecast!$C:$C, 'Analysis-School'!D$4, Forecast!$D:$D, 'Analysis-School'!D$2)</f>
        <v>237</v>
      </c>
      <c r="E22" s="399">
        <f>SUMIFS(Forecast!$E:$E, Forecast!$A:$A, 'Analysis-School'!$A22, Forecast!$C:$C, 'Analysis-School'!E$4, Forecast!$D:$D, 'Analysis-School'!E$2)</f>
        <v>165</v>
      </c>
      <c r="F22" s="399">
        <f>SUMIFS(Forecast!$E:$E, Forecast!$A:$A, 'Analysis-School'!$A22, Forecast!$C:$C, 'Analysis-School'!F$4, Forecast!$D:$D, 'Analysis-School'!F$2)</f>
        <v>147</v>
      </c>
      <c r="G22" s="399">
        <f>SUMIFS(Forecast!$E:$E, Forecast!$A:$A, 'Analysis-School'!$A22, Forecast!$C:$C, 'Analysis-School'!G$4, Forecast!$D:$D, 'Analysis-School'!G$2)</f>
        <v>130</v>
      </c>
      <c r="H22" s="399">
        <f>SUMIFS(Forecast!$E:$E, Forecast!$A:$A, 'Analysis-School'!$A22, Forecast!$C:$C, 'Analysis-School'!H$4, Forecast!$D:$D, 'Analysis-School'!H$2)</f>
        <v>145</v>
      </c>
      <c r="I22" s="399">
        <f>SUMIFS(Forecast!$E:$E, Forecast!$A:$A, 'Analysis-School'!$A22, Forecast!$C:$C, 'Analysis-School'!I$4, Forecast!$D:$D, 'Analysis-School'!I$2)</f>
        <v>137.75</v>
      </c>
      <c r="J22" s="400">
        <f>SUMIFS(Forecast!$E:$E, Forecast!$A:$A, 'Analysis-School'!$A22, Forecast!$C:$C, 'Analysis-School'!J$4, Forecast!$D:$D, 'Analysis-School'!J$2)</f>
        <v>130.86249999999998</v>
      </c>
      <c r="K22" s="401">
        <f t="shared" si="0"/>
        <v>-9.7500000000000142E-2</v>
      </c>
      <c r="M22" s="398" t="s">
        <v>1934</v>
      </c>
      <c r="N22" s="399">
        <f>SUMIFS(Forecast!$F:$F, Forecast!$A:$A, 'Analysis-School'!$A22, Forecast!$C:$C, 'Analysis-School'!N$4, Forecast!$D:$D, 'Analysis-School'!N$2)</f>
        <v>223</v>
      </c>
      <c r="O22" s="399">
        <f>SUMIFS(Forecast!$F:$F, Forecast!$A:$A, 'Analysis-School'!$A22, Forecast!$C:$C, 'Analysis-School'!O$4, Forecast!$D:$D, 'Analysis-School'!O$2)</f>
        <v>182</v>
      </c>
      <c r="P22" s="399">
        <f>SUMIFS(Forecast!$F:$F, Forecast!$A:$A, 'Analysis-School'!$A22, Forecast!$C:$C, 'Analysis-School'!P$4, Forecast!$D:$D, 'Analysis-School'!P$2)</f>
        <v>144</v>
      </c>
      <c r="Q22" s="399">
        <f>SUMIFS(Forecast!$F:$F, Forecast!$A:$A, 'Analysis-School'!$A22, Forecast!$C:$C, 'Analysis-School'!Q$4, Forecast!$D:$D, 'Analysis-School'!Q$2)</f>
        <v>170</v>
      </c>
      <c r="R22" s="399">
        <f>SUMIFS(Forecast!$F:$F, Forecast!$A:$A, 'Analysis-School'!$A22, Forecast!$C:$C, 'Analysis-School'!R$4, Forecast!$D:$D, 'Analysis-School'!R$2)</f>
        <v>149</v>
      </c>
      <c r="S22" s="399">
        <f>SUMIFS(Forecast!$F:$F, Forecast!$A:$A, 'Analysis-School'!$A22, Forecast!$C:$C, 'Analysis-School'!S$4, Forecast!$D:$D, 'Analysis-School'!S$2)</f>
        <v>133</v>
      </c>
      <c r="T22" s="399">
        <f>SUMIFS(Forecast!$F:$F, Forecast!$A:$A, 'Analysis-School'!$A22, Forecast!$C:$C, 'Analysis-School'!T$4, Forecast!$D:$D, 'Analysis-School'!T$2)</f>
        <v>126.35</v>
      </c>
      <c r="U22" s="400">
        <f>SUMIFS(Forecast!$F:$F, Forecast!$A:$A, 'Analysis-School'!$A22, Forecast!$C:$C, 'Analysis-School'!U$4, Forecast!$D:$D, 'Analysis-School'!U$2)</f>
        <v>120.03249999999998</v>
      </c>
      <c r="V22" s="401">
        <f t="shared" si="2"/>
        <v>-9.7500000000000142E-2</v>
      </c>
      <c r="X22" s="398" t="s">
        <v>1934</v>
      </c>
      <c r="Y22" s="399">
        <f>SUMIFS(Forecast!$J:$J, Forecast!$A:$A, 'Analysis-School'!$A22, Forecast!$C:$C, 'Analysis-School'!Y$4, Forecast!$D:$D, 'Analysis-School'!Y$2)</f>
        <v>0</v>
      </c>
      <c r="Z22" s="399">
        <f>SUMIFS(Forecast!$J:$J, Forecast!$A:$A, 'Analysis-School'!$A22, Forecast!$C:$C, 'Analysis-School'!Z$4, Forecast!$D:$D, 'Analysis-School'!Z$2)</f>
        <v>0</v>
      </c>
      <c r="AA22" s="399">
        <f>SUMIFS(Forecast!$J:$J, Forecast!$A:$A, 'Analysis-School'!$A22, Forecast!$C:$C, 'Analysis-School'!AA$4, Forecast!$D:$D, 'Analysis-School'!AA$2)</f>
        <v>0</v>
      </c>
      <c r="AB22" s="399">
        <f>SUMIFS(Forecast!$J:$J, Forecast!$A:$A, 'Analysis-School'!$A22, Forecast!$C:$C, 'Analysis-School'!AB$4, Forecast!$D:$D, 'Analysis-School'!AB$2)</f>
        <v>0</v>
      </c>
      <c r="AC22" s="399">
        <f>SUMIFS(Forecast!$J:$J, Forecast!$A:$A, 'Analysis-School'!$A22, Forecast!$C:$C, 'Analysis-School'!AC$4, Forecast!$D:$D, 'Analysis-School'!AC$2)</f>
        <v>0</v>
      </c>
      <c r="AD22" s="399">
        <f>SUMIFS(Forecast!$J:$J, Forecast!$A:$A, 'Analysis-School'!$A22, Forecast!$C:$C, 'Analysis-School'!AD$4, Forecast!$D:$D, 'Analysis-School'!AD$2)</f>
        <v>0</v>
      </c>
      <c r="AE22" s="399">
        <f>SUMIFS(Forecast!$J:$J, Forecast!$A:$A, 'Analysis-School'!$A22, Forecast!$C:$C, 'Analysis-School'!AE$4, Forecast!$D:$D, 'Analysis-School'!AE$2)</f>
        <v>0</v>
      </c>
      <c r="AF22" s="400">
        <f>SUMIFS(Forecast!$J:$J, Forecast!$A:$A, 'Analysis-School'!$A22, Forecast!$C:$C, 'Analysis-School'!AF$4, Forecast!$D:$D, 'Analysis-School'!AF$2)</f>
        <v>0</v>
      </c>
      <c r="AG22" s="401" t="str">
        <f t="shared" si="1"/>
        <v>NA</v>
      </c>
    </row>
    <row r="23" spans="1:33">
      <c r="A23" s="18" t="s">
        <v>83</v>
      </c>
      <c r="B23" s="393" t="s">
        <v>1977</v>
      </c>
      <c r="C23" s="394">
        <f>SUMIFS(Forecast!$E:$E, Forecast!$A:$A, 'Analysis-School'!$A23, Forecast!$C:$C, 'Analysis-School'!C$4, Forecast!$D:$D, 'Analysis-School'!C$2)</f>
        <v>339</v>
      </c>
      <c r="D23" s="394">
        <f>SUMIFS(Forecast!$E:$E, Forecast!$A:$A, 'Analysis-School'!$A23, Forecast!$C:$C, 'Analysis-School'!D$4, Forecast!$D:$D, 'Analysis-School'!D$2)</f>
        <v>382</v>
      </c>
      <c r="E23" s="394">
        <f>SUMIFS(Forecast!$E:$E, Forecast!$A:$A, 'Analysis-School'!$A23, Forecast!$C:$C, 'Analysis-School'!E$4, Forecast!$D:$D, 'Analysis-School'!E$2)</f>
        <v>314</v>
      </c>
      <c r="F23" s="394">
        <f>SUMIFS(Forecast!$E:$E, Forecast!$A:$A, 'Analysis-School'!$A23, Forecast!$C:$C, 'Analysis-School'!F$4, Forecast!$D:$D, 'Analysis-School'!F$2)</f>
        <v>396</v>
      </c>
      <c r="G23" s="394">
        <f>SUMIFS(Forecast!$E:$E, Forecast!$A:$A, 'Analysis-School'!$A23, Forecast!$C:$C, 'Analysis-School'!G$4, Forecast!$D:$D, 'Analysis-School'!G$2)</f>
        <v>382</v>
      </c>
      <c r="H23" s="394">
        <f>SUMIFS(Forecast!$E:$E, Forecast!$A:$A, 'Analysis-School'!$A23, Forecast!$C:$C, 'Analysis-School'!H$4, Forecast!$D:$D, 'Analysis-School'!H$2)</f>
        <v>351</v>
      </c>
      <c r="I23" s="394">
        <f>SUMIFS(Forecast!$E:$E, Forecast!$A:$A, 'Analysis-School'!$A23, Forecast!$C:$C, 'Analysis-School'!I$4, Forecast!$D:$D, 'Analysis-School'!I$2)</f>
        <v>363.12532595436909</v>
      </c>
      <c r="J23" s="395">
        <f>SUMIFS(Forecast!$E:$E, Forecast!$A:$A, 'Analysis-School'!$A23, Forecast!$C:$C, 'Analysis-School'!J$4, Forecast!$D:$D, 'Analysis-School'!J$2)</f>
        <v>366.01719950420278</v>
      </c>
      <c r="K23" s="396">
        <f t="shared" si="0"/>
        <v>4.2784044171517932E-2</v>
      </c>
      <c r="L23" s="397"/>
      <c r="M23" s="393" t="s">
        <v>1977</v>
      </c>
      <c r="N23" s="394">
        <f>SUMIFS(Forecast!$F:$F, Forecast!$A:$A, 'Analysis-School'!$A23, Forecast!$C:$C, 'Analysis-School'!N$4, Forecast!$D:$D, 'Analysis-School'!N$2)</f>
        <v>349</v>
      </c>
      <c r="O23" s="394">
        <f>SUMIFS(Forecast!$F:$F, Forecast!$A:$A, 'Analysis-School'!$A23, Forecast!$C:$C, 'Analysis-School'!O$4, Forecast!$D:$D, 'Analysis-School'!O$2)</f>
        <v>264</v>
      </c>
      <c r="P23" s="394">
        <f>SUMIFS(Forecast!$F:$F, Forecast!$A:$A, 'Analysis-School'!$A23, Forecast!$C:$C, 'Analysis-School'!P$4, Forecast!$D:$D, 'Analysis-School'!P$2)</f>
        <v>241</v>
      </c>
      <c r="Q23" s="394">
        <f>SUMIFS(Forecast!$F:$F, Forecast!$A:$A, 'Analysis-School'!$A23, Forecast!$C:$C, 'Analysis-School'!Q$4, Forecast!$D:$D, 'Analysis-School'!Q$2)</f>
        <v>203</v>
      </c>
      <c r="R23" s="394">
        <f>SUMIFS(Forecast!$F:$F, Forecast!$A:$A, 'Analysis-School'!$A23, Forecast!$C:$C, 'Analysis-School'!R$4, Forecast!$D:$D, 'Analysis-School'!R$2)</f>
        <v>180</v>
      </c>
      <c r="S23" s="394">
        <f>SUMIFS(Forecast!$F:$F, Forecast!$A:$A, 'Analysis-School'!$A23, Forecast!$C:$C, 'Analysis-School'!S$4, Forecast!$D:$D, 'Analysis-School'!S$2)</f>
        <v>189</v>
      </c>
      <c r="T23" s="394">
        <f>SUMIFS(Forecast!$F:$F, Forecast!$A:$A, 'Analysis-School'!$A23, Forecast!$C:$C, 'Analysis-School'!T$4, Forecast!$D:$D, 'Analysis-School'!T$2)</f>
        <v>179.54999999999998</v>
      </c>
      <c r="U23" s="395">
        <f>SUMIFS(Forecast!$F:$F, Forecast!$A:$A, 'Analysis-School'!$A23, Forecast!$C:$C, 'Analysis-School'!U$4, Forecast!$D:$D, 'Analysis-School'!U$2)</f>
        <v>170.57249999999996</v>
      </c>
      <c r="V23" s="396">
        <f t="shared" si="2"/>
        <v>-9.7500000000000253E-2</v>
      </c>
      <c r="W23" s="397"/>
      <c r="X23" s="393" t="s">
        <v>1977</v>
      </c>
      <c r="Y23" s="394">
        <f>SUMIFS(Forecast!$J:$J, Forecast!$A:$A, 'Analysis-School'!$A23, Forecast!$C:$C, 'Analysis-School'!Y$4, Forecast!$D:$D, 'Analysis-School'!Y$2)</f>
        <v>0</v>
      </c>
      <c r="Z23" s="394">
        <f>SUMIFS(Forecast!$J:$J, Forecast!$A:$A, 'Analysis-School'!$A23, Forecast!$C:$C, 'Analysis-School'!Z$4, Forecast!$D:$D, 'Analysis-School'!Z$2)</f>
        <v>0</v>
      </c>
      <c r="AA23" s="394">
        <f>SUMIFS(Forecast!$J:$J, Forecast!$A:$A, 'Analysis-School'!$A23, Forecast!$C:$C, 'Analysis-School'!AA$4, Forecast!$D:$D, 'Analysis-School'!AA$2)</f>
        <v>0</v>
      </c>
      <c r="AB23" s="394">
        <f>SUMIFS(Forecast!$J:$J, Forecast!$A:$A, 'Analysis-School'!$A23, Forecast!$C:$C, 'Analysis-School'!AB$4, Forecast!$D:$D, 'Analysis-School'!AB$2)</f>
        <v>0</v>
      </c>
      <c r="AC23" s="394">
        <f>SUMIFS(Forecast!$J:$J, Forecast!$A:$A, 'Analysis-School'!$A23, Forecast!$C:$C, 'Analysis-School'!AC$4, Forecast!$D:$D, 'Analysis-School'!AC$2)</f>
        <v>0</v>
      </c>
      <c r="AD23" s="394">
        <f>SUMIFS(Forecast!$J:$J, Forecast!$A:$A, 'Analysis-School'!$A23, Forecast!$C:$C, 'Analysis-School'!AD$4, Forecast!$D:$D, 'Analysis-School'!AD$2)</f>
        <v>0</v>
      </c>
      <c r="AE23" s="394">
        <f>SUMIFS(Forecast!$J:$J, Forecast!$A:$A, 'Analysis-School'!$A23, Forecast!$C:$C, 'Analysis-School'!AE$4, Forecast!$D:$D, 'Analysis-School'!AE$2)</f>
        <v>0</v>
      </c>
      <c r="AF23" s="395">
        <f>SUMIFS(Forecast!$J:$J, Forecast!$A:$A, 'Analysis-School'!$A23, Forecast!$C:$C, 'Analysis-School'!AF$4, Forecast!$D:$D, 'Analysis-School'!AF$2)</f>
        <v>0</v>
      </c>
      <c r="AG23" s="396" t="str">
        <f t="shared" si="1"/>
        <v>NA</v>
      </c>
    </row>
    <row r="24" spans="1:33">
      <c r="A24" s="18" t="s">
        <v>85</v>
      </c>
      <c r="B24" s="398" t="s">
        <v>1766</v>
      </c>
      <c r="C24" s="399">
        <f>SUMIFS(Forecast!$E:$E, Forecast!$A:$A, 'Analysis-School'!$A24, Forecast!$C:$C, 'Analysis-School'!C$4, Forecast!$D:$D, 'Analysis-School'!C$2)</f>
        <v>544</v>
      </c>
      <c r="D24" s="399">
        <f>SUMIFS(Forecast!$E:$E, Forecast!$A:$A, 'Analysis-School'!$A24, Forecast!$C:$C, 'Analysis-School'!D$4, Forecast!$D:$D, 'Analysis-School'!D$2)</f>
        <v>662</v>
      </c>
      <c r="E24" s="399">
        <f>SUMIFS(Forecast!$E:$E, Forecast!$A:$A, 'Analysis-School'!$A24, Forecast!$C:$C, 'Analysis-School'!E$4, Forecast!$D:$D, 'Analysis-School'!E$2)</f>
        <v>644</v>
      </c>
      <c r="F24" s="399">
        <f>SUMIFS(Forecast!$E:$E, Forecast!$A:$A, 'Analysis-School'!$A24, Forecast!$C:$C, 'Analysis-School'!F$4, Forecast!$D:$D, 'Analysis-School'!F$2)</f>
        <v>595</v>
      </c>
      <c r="G24" s="399">
        <f>SUMIFS(Forecast!$E:$E, Forecast!$A:$A, 'Analysis-School'!$A24, Forecast!$C:$C, 'Analysis-School'!G$4, Forecast!$D:$D, 'Analysis-School'!G$2)</f>
        <v>575</v>
      </c>
      <c r="H24" s="399">
        <f>SUMIFS(Forecast!$E:$E, Forecast!$A:$A, 'Analysis-School'!$A24, Forecast!$C:$C, 'Analysis-School'!H$4, Forecast!$D:$D, 'Analysis-School'!H$2)</f>
        <v>418</v>
      </c>
      <c r="I24" s="399">
        <f>SUMIFS(Forecast!$E:$E, Forecast!$A:$A, 'Analysis-School'!$A24, Forecast!$C:$C, 'Analysis-School'!I$4, Forecast!$D:$D, 'Analysis-School'!I$2)</f>
        <v>397.09999999999997</v>
      </c>
      <c r="J24" s="400">
        <f>SUMIFS(Forecast!$E:$E, Forecast!$A:$A, 'Analysis-School'!$A24, Forecast!$C:$C, 'Analysis-School'!J$4, Forecast!$D:$D, 'Analysis-School'!J$2)</f>
        <v>377.24499999999995</v>
      </c>
      <c r="K24" s="401">
        <f t="shared" si="0"/>
        <v>-9.7500000000000142E-2</v>
      </c>
      <c r="M24" s="398" t="s">
        <v>1766</v>
      </c>
      <c r="N24" s="399">
        <f>SUMIFS(Forecast!$F:$F, Forecast!$A:$A, 'Analysis-School'!$A24, Forecast!$C:$C, 'Analysis-School'!N$4, Forecast!$D:$D, 'Analysis-School'!N$2)</f>
        <v>359</v>
      </c>
      <c r="O24" s="399">
        <f>SUMIFS(Forecast!$F:$F, Forecast!$A:$A, 'Analysis-School'!$A24, Forecast!$C:$C, 'Analysis-School'!O$4, Forecast!$D:$D, 'Analysis-School'!O$2)</f>
        <v>361</v>
      </c>
      <c r="P24" s="399">
        <f>SUMIFS(Forecast!$F:$F, Forecast!$A:$A, 'Analysis-School'!$A24, Forecast!$C:$C, 'Analysis-School'!P$4, Forecast!$D:$D, 'Analysis-School'!P$2)</f>
        <v>376</v>
      </c>
      <c r="Q24" s="399">
        <f>SUMIFS(Forecast!$F:$F, Forecast!$A:$A, 'Analysis-School'!$A24, Forecast!$C:$C, 'Analysis-School'!Q$4, Forecast!$D:$D, 'Analysis-School'!Q$2)</f>
        <v>373</v>
      </c>
      <c r="R24" s="399">
        <f>SUMIFS(Forecast!$F:$F, Forecast!$A:$A, 'Analysis-School'!$A24, Forecast!$C:$C, 'Analysis-School'!R$4, Forecast!$D:$D, 'Analysis-School'!R$2)</f>
        <v>386</v>
      </c>
      <c r="S24" s="399">
        <f>SUMIFS(Forecast!$F:$F, Forecast!$A:$A, 'Analysis-School'!$A24, Forecast!$C:$C, 'Analysis-School'!S$4, Forecast!$D:$D, 'Analysis-School'!S$2)</f>
        <v>340</v>
      </c>
      <c r="T24" s="399">
        <f>SUMIFS(Forecast!$F:$F, Forecast!$A:$A, 'Analysis-School'!$A24, Forecast!$C:$C, 'Analysis-School'!T$4, Forecast!$D:$D, 'Analysis-School'!T$2)</f>
        <v>355.77180678525872</v>
      </c>
      <c r="U24" s="400">
        <f>SUMIFS(Forecast!$F:$F, Forecast!$A:$A, 'Analysis-School'!$A24, Forecast!$C:$C, 'Analysis-School'!U$4, Forecast!$D:$D, 'Analysis-School'!U$2)</f>
        <v>354.25398557925928</v>
      </c>
      <c r="V24" s="401">
        <f t="shared" si="2"/>
        <v>4.1923486997821335E-2</v>
      </c>
      <c r="X24" s="398" t="s">
        <v>1766</v>
      </c>
      <c r="Y24" s="399">
        <f>SUMIFS(Forecast!$J:$J, Forecast!$A:$A, 'Analysis-School'!$A24, Forecast!$C:$C, 'Analysis-School'!Y$4, Forecast!$D:$D, 'Analysis-School'!Y$2)</f>
        <v>0</v>
      </c>
      <c r="Z24" s="399">
        <f>SUMIFS(Forecast!$J:$J, Forecast!$A:$A, 'Analysis-School'!$A24, Forecast!$C:$C, 'Analysis-School'!Z$4, Forecast!$D:$D, 'Analysis-School'!Z$2)</f>
        <v>0</v>
      </c>
      <c r="AA24" s="399">
        <f>SUMIFS(Forecast!$J:$J, Forecast!$A:$A, 'Analysis-School'!$A24, Forecast!$C:$C, 'Analysis-School'!AA$4, Forecast!$D:$D, 'Analysis-School'!AA$2)</f>
        <v>0</v>
      </c>
      <c r="AB24" s="399">
        <f>SUMIFS(Forecast!$J:$J, Forecast!$A:$A, 'Analysis-School'!$A24, Forecast!$C:$C, 'Analysis-School'!AB$4, Forecast!$D:$D, 'Analysis-School'!AB$2)</f>
        <v>0</v>
      </c>
      <c r="AC24" s="399">
        <f>SUMIFS(Forecast!$J:$J, Forecast!$A:$A, 'Analysis-School'!$A24, Forecast!$C:$C, 'Analysis-School'!AC$4, Forecast!$D:$D, 'Analysis-School'!AC$2)</f>
        <v>0</v>
      </c>
      <c r="AD24" s="399">
        <f>SUMIFS(Forecast!$J:$J, Forecast!$A:$A, 'Analysis-School'!$A24, Forecast!$C:$C, 'Analysis-School'!AD$4, Forecast!$D:$D, 'Analysis-School'!AD$2)</f>
        <v>0</v>
      </c>
      <c r="AE24" s="399">
        <f>SUMIFS(Forecast!$J:$J, Forecast!$A:$A, 'Analysis-School'!$A24, Forecast!$C:$C, 'Analysis-School'!AE$4, Forecast!$D:$D, 'Analysis-School'!AE$2)</f>
        <v>0</v>
      </c>
      <c r="AF24" s="400">
        <f>SUMIFS(Forecast!$J:$J, Forecast!$A:$A, 'Analysis-School'!$A24, Forecast!$C:$C, 'Analysis-School'!AF$4, Forecast!$D:$D, 'Analysis-School'!AF$2)</f>
        <v>0</v>
      </c>
      <c r="AG24" s="401" t="str">
        <f t="shared" si="1"/>
        <v>NA</v>
      </c>
    </row>
    <row r="25" spans="1:33">
      <c r="A25" s="18" t="s">
        <v>87</v>
      </c>
      <c r="B25" s="393" t="s">
        <v>1767</v>
      </c>
      <c r="C25" s="394">
        <f>SUMIFS(Forecast!$E:$E, Forecast!$A:$A, 'Analysis-School'!$A25, Forecast!$C:$C, 'Analysis-School'!C$4, Forecast!$D:$D, 'Analysis-School'!C$2)</f>
        <v>1603</v>
      </c>
      <c r="D25" s="394">
        <f>SUMIFS(Forecast!$E:$E, Forecast!$A:$A, 'Analysis-School'!$A25, Forecast!$C:$C, 'Analysis-School'!D$4, Forecast!$D:$D, 'Analysis-School'!D$2)</f>
        <v>1703</v>
      </c>
      <c r="E25" s="394">
        <f>SUMIFS(Forecast!$E:$E, Forecast!$A:$A, 'Analysis-School'!$A25, Forecast!$C:$C, 'Analysis-School'!E$4, Forecast!$D:$D, 'Analysis-School'!E$2)</f>
        <v>1923</v>
      </c>
      <c r="F25" s="394">
        <f>SUMIFS(Forecast!$E:$E, Forecast!$A:$A, 'Analysis-School'!$A25, Forecast!$C:$C, 'Analysis-School'!F$4, Forecast!$D:$D, 'Analysis-School'!F$2)</f>
        <v>1798</v>
      </c>
      <c r="G25" s="394">
        <f>SUMIFS(Forecast!$E:$E, Forecast!$A:$A, 'Analysis-School'!$A25, Forecast!$C:$C, 'Analysis-School'!G$4, Forecast!$D:$D, 'Analysis-School'!G$2)</f>
        <v>1988</v>
      </c>
      <c r="H25" s="394">
        <f>SUMIFS(Forecast!$E:$E, Forecast!$A:$A, 'Analysis-School'!$A25, Forecast!$C:$C, 'Analysis-School'!H$4, Forecast!$D:$D, 'Analysis-School'!H$2)</f>
        <v>2357</v>
      </c>
      <c r="I25" s="394">
        <f>SUMIFS(Forecast!$E:$E, Forecast!$A:$A, 'Analysis-School'!$A25, Forecast!$C:$C, 'Analysis-School'!I$4, Forecast!$D:$D, 'Analysis-School'!I$2)</f>
        <v>2391.9757556364625</v>
      </c>
      <c r="J25" s="395">
        <f>SUMIFS(Forecast!$E:$E, Forecast!$A:$A, 'Analysis-School'!$A25, Forecast!$C:$C, 'Analysis-School'!J$4, Forecast!$D:$D, 'Analysis-School'!J$2)</f>
        <v>2523.444913739454</v>
      </c>
      <c r="K25" s="396">
        <f t="shared" si="0"/>
        <v>7.0617273542407322E-2</v>
      </c>
      <c r="L25" s="397"/>
      <c r="M25" s="393" t="s">
        <v>1767</v>
      </c>
      <c r="N25" s="394">
        <f>SUMIFS(Forecast!$F:$F, Forecast!$A:$A, 'Analysis-School'!$A25, Forecast!$C:$C, 'Analysis-School'!N$4, Forecast!$D:$D, 'Analysis-School'!N$2)</f>
        <v>4043</v>
      </c>
      <c r="O25" s="394">
        <f>SUMIFS(Forecast!$F:$F, Forecast!$A:$A, 'Analysis-School'!$A25, Forecast!$C:$C, 'Analysis-School'!O$4, Forecast!$D:$D, 'Analysis-School'!O$2)</f>
        <v>3901</v>
      </c>
      <c r="P25" s="394">
        <f>SUMIFS(Forecast!$F:$F, Forecast!$A:$A, 'Analysis-School'!$A25, Forecast!$C:$C, 'Analysis-School'!P$4, Forecast!$D:$D, 'Analysis-School'!P$2)</f>
        <v>3826</v>
      </c>
      <c r="Q25" s="394">
        <f>SUMIFS(Forecast!$F:$F, Forecast!$A:$A, 'Analysis-School'!$A25, Forecast!$C:$C, 'Analysis-School'!Q$4, Forecast!$D:$D, 'Analysis-School'!Q$2)</f>
        <v>3889</v>
      </c>
      <c r="R25" s="394">
        <f>SUMIFS(Forecast!$F:$F, Forecast!$A:$A, 'Analysis-School'!$A25, Forecast!$C:$C, 'Analysis-School'!R$4, Forecast!$D:$D, 'Analysis-School'!R$2)</f>
        <v>3652</v>
      </c>
      <c r="S25" s="394">
        <f>SUMIFS(Forecast!$F:$F, Forecast!$A:$A, 'Analysis-School'!$A25, Forecast!$C:$C, 'Analysis-School'!S$4, Forecast!$D:$D, 'Analysis-School'!S$2)</f>
        <v>3524</v>
      </c>
      <c r="T25" s="394">
        <f>SUMIFS(Forecast!$F:$F, Forecast!$A:$A, 'Analysis-School'!$A25, Forecast!$C:$C, 'Analysis-School'!T$4, Forecast!$D:$D, 'Analysis-School'!T$2)</f>
        <v>3482.6678893146632</v>
      </c>
      <c r="U25" s="395">
        <f>SUMIFS(Forecast!$F:$F, Forecast!$A:$A, 'Analysis-School'!$A25, Forecast!$C:$C, 'Analysis-School'!U$4, Forecast!$D:$D, 'Analysis-School'!U$2)</f>
        <v>3389.2764469737185</v>
      </c>
      <c r="V25" s="396">
        <f t="shared" si="2"/>
        <v>-3.8230293140261495E-2</v>
      </c>
      <c r="W25" s="397"/>
      <c r="X25" s="393" t="s">
        <v>1767</v>
      </c>
      <c r="Y25" s="394">
        <f>SUMIFS(Forecast!$J:$J, Forecast!$A:$A, 'Analysis-School'!$A25, Forecast!$C:$C, 'Analysis-School'!Y$4, Forecast!$D:$D, 'Analysis-School'!Y$2)</f>
        <v>0</v>
      </c>
      <c r="Z25" s="394">
        <f>SUMIFS(Forecast!$J:$J, Forecast!$A:$A, 'Analysis-School'!$A25, Forecast!$C:$C, 'Analysis-School'!Z$4, Forecast!$D:$D, 'Analysis-School'!Z$2)</f>
        <v>0</v>
      </c>
      <c r="AA25" s="394">
        <f>SUMIFS(Forecast!$J:$J, Forecast!$A:$A, 'Analysis-School'!$A25, Forecast!$C:$C, 'Analysis-School'!AA$4, Forecast!$D:$D, 'Analysis-School'!AA$2)</f>
        <v>0</v>
      </c>
      <c r="AB25" s="394">
        <f>SUMIFS(Forecast!$J:$J, Forecast!$A:$A, 'Analysis-School'!$A25, Forecast!$C:$C, 'Analysis-School'!AB$4, Forecast!$D:$D, 'Analysis-School'!AB$2)</f>
        <v>0</v>
      </c>
      <c r="AC25" s="394">
        <f>SUMIFS(Forecast!$J:$J, Forecast!$A:$A, 'Analysis-School'!$A25, Forecast!$C:$C, 'Analysis-School'!AC$4, Forecast!$D:$D, 'Analysis-School'!AC$2)</f>
        <v>0</v>
      </c>
      <c r="AD25" s="394">
        <f>SUMIFS(Forecast!$J:$J, Forecast!$A:$A, 'Analysis-School'!$A25, Forecast!$C:$C, 'Analysis-School'!AD$4, Forecast!$D:$D, 'Analysis-School'!AD$2)</f>
        <v>63</v>
      </c>
      <c r="AE25" s="394">
        <f>SUMIFS(Forecast!$J:$J, Forecast!$A:$A, 'Analysis-School'!$A25, Forecast!$C:$C, 'Analysis-School'!AE$4, Forecast!$D:$D, 'Analysis-School'!AE$2)</f>
        <v>59.849999999999994</v>
      </c>
      <c r="AF25" s="395">
        <f>SUMIFS(Forecast!$J:$J, Forecast!$A:$A, 'Analysis-School'!$A25, Forecast!$C:$C, 'Analysis-School'!AF$4, Forecast!$D:$D, 'Analysis-School'!AF$2)</f>
        <v>59.65490359302941</v>
      </c>
      <c r="AG25" s="396">
        <f t="shared" si="1"/>
        <v>-5.3096768364612523E-2</v>
      </c>
    </row>
    <row r="26" spans="1:33">
      <c r="A26" s="18" t="s">
        <v>89</v>
      </c>
      <c r="B26" s="398" t="s">
        <v>1769</v>
      </c>
      <c r="C26" s="399">
        <f>SUMIFS(Forecast!$E:$E, Forecast!$A:$A, 'Analysis-School'!$A26, Forecast!$C:$C, 'Analysis-School'!C$4, Forecast!$D:$D, 'Analysis-School'!C$2)</f>
        <v>393</v>
      </c>
      <c r="D26" s="399">
        <f>SUMIFS(Forecast!$E:$E, Forecast!$A:$A, 'Analysis-School'!$A26, Forecast!$C:$C, 'Analysis-School'!D$4, Forecast!$D:$D, 'Analysis-School'!D$2)</f>
        <v>434</v>
      </c>
      <c r="E26" s="399">
        <f>SUMIFS(Forecast!$E:$E, Forecast!$A:$A, 'Analysis-School'!$A26, Forecast!$C:$C, 'Analysis-School'!E$4, Forecast!$D:$D, 'Analysis-School'!E$2)</f>
        <v>418</v>
      </c>
      <c r="F26" s="399">
        <f>SUMIFS(Forecast!$E:$E, Forecast!$A:$A, 'Analysis-School'!$A26, Forecast!$C:$C, 'Analysis-School'!F$4, Forecast!$D:$D, 'Analysis-School'!F$2)</f>
        <v>314</v>
      </c>
      <c r="G26" s="399">
        <f>SUMIFS(Forecast!$E:$E, Forecast!$A:$A, 'Analysis-School'!$A26, Forecast!$C:$C, 'Analysis-School'!G$4, Forecast!$D:$D, 'Analysis-School'!G$2)</f>
        <v>365</v>
      </c>
      <c r="H26" s="399">
        <f>SUMIFS(Forecast!$E:$E, Forecast!$A:$A, 'Analysis-School'!$A26, Forecast!$C:$C, 'Analysis-School'!H$4, Forecast!$D:$D, 'Analysis-School'!H$2)</f>
        <v>484</v>
      </c>
      <c r="I26" s="399">
        <f>SUMIFS(Forecast!$E:$E, Forecast!$A:$A, 'Analysis-School'!$A26, Forecast!$C:$C, 'Analysis-School'!I$4, Forecast!$D:$D, 'Analysis-School'!I$2)</f>
        <v>459.79999999999995</v>
      </c>
      <c r="J26" s="400">
        <f>SUMIFS(Forecast!$E:$E, Forecast!$A:$A, 'Analysis-School'!$A26, Forecast!$C:$C, 'Analysis-School'!J$4, Forecast!$D:$D, 'Analysis-School'!J$2)</f>
        <v>436.80999999999995</v>
      </c>
      <c r="K26" s="401">
        <f t="shared" si="0"/>
        <v>-9.7500000000000142E-2</v>
      </c>
      <c r="M26" s="398" t="s">
        <v>1769</v>
      </c>
      <c r="N26" s="399">
        <f>SUMIFS(Forecast!$F:$F, Forecast!$A:$A, 'Analysis-School'!$A26, Forecast!$C:$C, 'Analysis-School'!N$4, Forecast!$D:$D, 'Analysis-School'!N$2)</f>
        <v>276</v>
      </c>
      <c r="O26" s="399">
        <f>SUMIFS(Forecast!$F:$F, Forecast!$A:$A, 'Analysis-School'!$A26, Forecast!$C:$C, 'Analysis-School'!O$4, Forecast!$D:$D, 'Analysis-School'!O$2)</f>
        <v>263</v>
      </c>
      <c r="P26" s="399">
        <f>SUMIFS(Forecast!$F:$F, Forecast!$A:$A, 'Analysis-School'!$A26, Forecast!$C:$C, 'Analysis-School'!P$4, Forecast!$D:$D, 'Analysis-School'!P$2)</f>
        <v>247</v>
      </c>
      <c r="Q26" s="399">
        <f>SUMIFS(Forecast!$F:$F, Forecast!$A:$A, 'Analysis-School'!$A26, Forecast!$C:$C, 'Analysis-School'!Q$4, Forecast!$D:$D, 'Analysis-School'!Q$2)</f>
        <v>260</v>
      </c>
      <c r="R26" s="399">
        <f>SUMIFS(Forecast!$F:$F, Forecast!$A:$A, 'Analysis-School'!$A26, Forecast!$C:$C, 'Analysis-School'!R$4, Forecast!$D:$D, 'Analysis-School'!R$2)</f>
        <v>244</v>
      </c>
      <c r="S26" s="399">
        <f>SUMIFS(Forecast!$F:$F, Forecast!$A:$A, 'Analysis-School'!$A26, Forecast!$C:$C, 'Analysis-School'!S$4, Forecast!$D:$D, 'Analysis-School'!S$2)</f>
        <v>237</v>
      </c>
      <c r="T26" s="399">
        <f>SUMIFS(Forecast!$F:$F, Forecast!$A:$A, 'Analysis-School'!$A26, Forecast!$C:$C, 'Analysis-School'!T$4, Forecast!$D:$D, 'Analysis-School'!T$2)</f>
        <v>232.97055184257985</v>
      </c>
      <c r="U26" s="400">
        <f>SUMIFS(Forecast!$F:$F, Forecast!$A:$A, 'Analysis-School'!$A26, Forecast!$C:$C, 'Analysis-School'!U$4, Forecast!$D:$D, 'Analysis-School'!U$2)</f>
        <v>226.59715550351393</v>
      </c>
      <c r="V26" s="401">
        <f t="shared" si="2"/>
        <v>-4.3893858634962313E-2</v>
      </c>
      <c r="X26" s="398" t="s">
        <v>1769</v>
      </c>
      <c r="Y26" s="399">
        <f>SUMIFS(Forecast!$J:$J, Forecast!$A:$A, 'Analysis-School'!$A26, Forecast!$C:$C, 'Analysis-School'!Y$4, Forecast!$D:$D, 'Analysis-School'!Y$2)</f>
        <v>0</v>
      </c>
      <c r="Z26" s="399">
        <f>SUMIFS(Forecast!$J:$J, Forecast!$A:$A, 'Analysis-School'!$A26, Forecast!$C:$C, 'Analysis-School'!Z$4, Forecast!$D:$D, 'Analysis-School'!Z$2)</f>
        <v>0</v>
      </c>
      <c r="AA26" s="399">
        <f>SUMIFS(Forecast!$J:$J, Forecast!$A:$A, 'Analysis-School'!$A26, Forecast!$C:$C, 'Analysis-School'!AA$4, Forecast!$D:$D, 'Analysis-School'!AA$2)</f>
        <v>0</v>
      </c>
      <c r="AB26" s="399">
        <f>SUMIFS(Forecast!$J:$J, Forecast!$A:$A, 'Analysis-School'!$A26, Forecast!$C:$C, 'Analysis-School'!AB$4, Forecast!$D:$D, 'Analysis-School'!AB$2)</f>
        <v>0</v>
      </c>
      <c r="AC26" s="399">
        <f>SUMIFS(Forecast!$J:$J, Forecast!$A:$A, 'Analysis-School'!$A26, Forecast!$C:$C, 'Analysis-School'!AC$4, Forecast!$D:$D, 'Analysis-School'!AC$2)</f>
        <v>0</v>
      </c>
      <c r="AD26" s="399">
        <f>SUMIFS(Forecast!$J:$J, Forecast!$A:$A, 'Analysis-School'!$A26, Forecast!$C:$C, 'Analysis-School'!AD$4, Forecast!$D:$D, 'Analysis-School'!AD$2)</f>
        <v>0</v>
      </c>
      <c r="AE26" s="399">
        <f>SUMIFS(Forecast!$J:$J, Forecast!$A:$A, 'Analysis-School'!$A26, Forecast!$C:$C, 'Analysis-School'!AE$4, Forecast!$D:$D, 'Analysis-School'!AE$2)</f>
        <v>0</v>
      </c>
      <c r="AF26" s="400">
        <f>SUMIFS(Forecast!$J:$J, Forecast!$A:$A, 'Analysis-School'!$A26, Forecast!$C:$C, 'Analysis-School'!AF$4, Forecast!$D:$D, 'Analysis-School'!AF$2)</f>
        <v>0</v>
      </c>
      <c r="AG26" s="401" t="str">
        <f t="shared" si="1"/>
        <v>NA</v>
      </c>
    </row>
    <row r="27" spans="1:33">
      <c r="A27" s="115" t="s">
        <v>91</v>
      </c>
      <c r="B27" s="393" t="s">
        <v>1935</v>
      </c>
      <c r="C27" s="394">
        <f>SUMIFS(Forecast!$E:$E, Forecast!$A:$A, 'Analysis-School'!$A27, Forecast!$C:$C, 'Analysis-School'!C$4, Forecast!$D:$D, 'Analysis-School'!C$2)</f>
        <v>422</v>
      </c>
      <c r="D27" s="394">
        <f>SUMIFS(Forecast!$E:$E, Forecast!$A:$A, 'Analysis-School'!$A27, Forecast!$C:$C, 'Analysis-School'!D$4, Forecast!$D:$D, 'Analysis-School'!D$2)</f>
        <v>381</v>
      </c>
      <c r="E27" s="394">
        <f>SUMIFS(Forecast!$E:$E, Forecast!$A:$A, 'Analysis-School'!$A27, Forecast!$C:$C, 'Analysis-School'!E$4, Forecast!$D:$D, 'Analysis-School'!E$2)</f>
        <v>391</v>
      </c>
      <c r="F27" s="394">
        <f>SUMIFS(Forecast!$E:$E, Forecast!$A:$A, 'Analysis-School'!$A27, Forecast!$C:$C, 'Analysis-School'!F$4, Forecast!$D:$D, 'Analysis-School'!F$2)</f>
        <v>445</v>
      </c>
      <c r="G27" s="394">
        <f>SUMIFS(Forecast!$E:$E, Forecast!$A:$A, 'Analysis-School'!$A27, Forecast!$C:$C, 'Analysis-School'!G$4, Forecast!$D:$D, 'Analysis-School'!G$2)</f>
        <v>510</v>
      </c>
      <c r="H27" s="394">
        <f>SUMIFS(Forecast!$E:$E, Forecast!$A:$A, 'Analysis-School'!$A27, Forecast!$C:$C, 'Analysis-School'!H$4, Forecast!$D:$D, 'Analysis-School'!H$2)</f>
        <v>549</v>
      </c>
      <c r="I27" s="394">
        <f>SUMIFS(Forecast!$E:$E, Forecast!$A:$A, 'Analysis-School'!$A27, Forecast!$C:$C, 'Analysis-School'!I$4, Forecast!$D:$D, 'Analysis-School'!I$2)</f>
        <v>584.343242065646</v>
      </c>
      <c r="J27" s="395">
        <f>SUMIFS(Forecast!$E:$E, Forecast!$A:$A, 'Analysis-School'!$A27, Forecast!$C:$C, 'Analysis-School'!J$4, Forecast!$D:$D, 'Analysis-School'!J$2)</f>
        <v>620.29725386761288</v>
      </c>
      <c r="K27" s="396">
        <f t="shared" si="0"/>
        <v>0.12986749338363013</v>
      </c>
      <c r="L27" s="397"/>
      <c r="M27" s="393" t="s">
        <v>1935</v>
      </c>
      <c r="N27" s="394">
        <f>SUMIFS(Forecast!$F:$F, Forecast!$A:$A, 'Analysis-School'!$A27, Forecast!$C:$C, 'Analysis-School'!N$4, Forecast!$D:$D, 'Analysis-School'!N$2)</f>
        <v>392</v>
      </c>
      <c r="O27" s="394">
        <f>SUMIFS(Forecast!$F:$F, Forecast!$A:$A, 'Analysis-School'!$A27, Forecast!$C:$C, 'Analysis-School'!O$4, Forecast!$D:$D, 'Analysis-School'!O$2)</f>
        <v>403</v>
      </c>
      <c r="P27" s="394">
        <f>SUMIFS(Forecast!$F:$F, Forecast!$A:$A, 'Analysis-School'!$A27, Forecast!$C:$C, 'Analysis-School'!P$4, Forecast!$D:$D, 'Analysis-School'!P$2)</f>
        <v>419</v>
      </c>
      <c r="Q27" s="394">
        <f>SUMIFS(Forecast!$F:$F, Forecast!$A:$A, 'Analysis-School'!$A27, Forecast!$C:$C, 'Analysis-School'!Q$4, Forecast!$D:$D, 'Analysis-School'!Q$2)</f>
        <v>424</v>
      </c>
      <c r="R27" s="394">
        <f>SUMIFS(Forecast!$F:$F, Forecast!$A:$A, 'Analysis-School'!$A27, Forecast!$C:$C, 'Analysis-School'!R$4, Forecast!$D:$D, 'Analysis-School'!R$2)</f>
        <v>395</v>
      </c>
      <c r="S27" s="394">
        <f>SUMIFS(Forecast!$F:$F, Forecast!$A:$A, 'Analysis-School'!$A27, Forecast!$C:$C, 'Analysis-School'!S$4, Forecast!$D:$D, 'Analysis-School'!S$2)</f>
        <v>370</v>
      </c>
      <c r="T27" s="394">
        <f>SUMIFS(Forecast!$F:$F, Forecast!$A:$A, 'Analysis-School'!$A27, Forecast!$C:$C, 'Analysis-School'!T$4, Forecast!$D:$D, 'Analysis-School'!T$2)</f>
        <v>366.59166023607577</v>
      </c>
      <c r="U27" s="395">
        <f>SUMIFS(Forecast!$F:$F, Forecast!$A:$A, 'Analysis-School'!$A27, Forecast!$C:$C, 'Analysis-School'!U$4, Forecast!$D:$D, 'Analysis-School'!U$2)</f>
        <v>361.01681489047064</v>
      </c>
      <c r="V27" s="396">
        <f t="shared" si="2"/>
        <v>-2.4278878674403703E-2</v>
      </c>
      <c r="W27" s="397"/>
      <c r="X27" s="393" t="s">
        <v>1935</v>
      </c>
      <c r="Y27" s="394">
        <f>SUMIFS(Forecast!$J:$J, Forecast!$A:$A, 'Analysis-School'!$A27, Forecast!$C:$C, 'Analysis-School'!Y$4, Forecast!$D:$D, 'Analysis-School'!Y$2)</f>
        <v>0</v>
      </c>
      <c r="Z27" s="394">
        <f>SUMIFS(Forecast!$J:$J, Forecast!$A:$A, 'Analysis-School'!$A27, Forecast!$C:$C, 'Analysis-School'!Z$4, Forecast!$D:$D, 'Analysis-School'!Z$2)</f>
        <v>0</v>
      </c>
      <c r="AA27" s="394">
        <f>SUMIFS(Forecast!$J:$J, Forecast!$A:$A, 'Analysis-School'!$A27, Forecast!$C:$C, 'Analysis-School'!AA$4, Forecast!$D:$D, 'Analysis-School'!AA$2)</f>
        <v>0</v>
      </c>
      <c r="AB27" s="394">
        <f>SUMIFS(Forecast!$J:$J, Forecast!$A:$A, 'Analysis-School'!$A27, Forecast!$C:$C, 'Analysis-School'!AB$4, Forecast!$D:$D, 'Analysis-School'!AB$2)</f>
        <v>0</v>
      </c>
      <c r="AC27" s="394">
        <f>SUMIFS(Forecast!$J:$J, Forecast!$A:$A, 'Analysis-School'!$A27, Forecast!$C:$C, 'Analysis-School'!AC$4, Forecast!$D:$D, 'Analysis-School'!AC$2)</f>
        <v>0</v>
      </c>
      <c r="AD27" s="394">
        <f>SUMIFS(Forecast!$J:$J, Forecast!$A:$A, 'Analysis-School'!$A27, Forecast!$C:$C, 'Analysis-School'!AD$4, Forecast!$D:$D, 'Analysis-School'!AD$2)</f>
        <v>0</v>
      </c>
      <c r="AE27" s="394">
        <f>SUMIFS(Forecast!$J:$J, Forecast!$A:$A, 'Analysis-School'!$A27, Forecast!$C:$C, 'Analysis-School'!AE$4, Forecast!$D:$D, 'Analysis-School'!AE$2)</f>
        <v>0</v>
      </c>
      <c r="AF27" s="395">
        <f>SUMIFS(Forecast!$J:$J, Forecast!$A:$A, 'Analysis-School'!$A27, Forecast!$C:$C, 'Analysis-School'!AF$4, Forecast!$D:$D, 'Analysis-School'!AF$2)</f>
        <v>0</v>
      </c>
      <c r="AG27" s="396" t="str">
        <f t="shared" si="1"/>
        <v>NA</v>
      </c>
    </row>
    <row r="28" spans="1:33">
      <c r="A28" s="115" t="s">
        <v>93</v>
      </c>
      <c r="B28" s="398" t="s">
        <v>1978</v>
      </c>
      <c r="C28" s="399">
        <f>SUMIFS(Forecast!$E:$E, Forecast!$A:$A, 'Analysis-School'!$A28, Forecast!$C:$C, 'Analysis-School'!C$4, Forecast!$D:$D, 'Analysis-School'!C$2)</f>
        <v>561</v>
      </c>
      <c r="D28" s="399">
        <f>SUMIFS(Forecast!$E:$E, Forecast!$A:$A, 'Analysis-School'!$A28, Forecast!$C:$C, 'Analysis-School'!D$4, Forecast!$D:$D, 'Analysis-School'!D$2)</f>
        <v>1093</v>
      </c>
      <c r="E28" s="399">
        <f>SUMIFS(Forecast!$E:$E, Forecast!$A:$A, 'Analysis-School'!$A28, Forecast!$C:$C, 'Analysis-School'!E$4, Forecast!$D:$D, 'Analysis-School'!E$2)</f>
        <v>1626</v>
      </c>
      <c r="F28" s="399">
        <f>SUMIFS(Forecast!$E:$E, Forecast!$A:$A, 'Analysis-School'!$A28, Forecast!$C:$C, 'Analysis-School'!F$4, Forecast!$D:$D, 'Analysis-School'!F$2)</f>
        <v>1286</v>
      </c>
      <c r="G28" s="399">
        <f>SUMIFS(Forecast!$E:$E, Forecast!$A:$A, 'Analysis-School'!$A28, Forecast!$C:$C, 'Analysis-School'!G$4, Forecast!$D:$D, 'Analysis-School'!G$2)</f>
        <v>1431</v>
      </c>
      <c r="H28" s="399">
        <f>SUMIFS(Forecast!$E:$E, Forecast!$A:$A, 'Analysis-School'!$A28, Forecast!$C:$C, 'Analysis-School'!H$4, Forecast!$D:$D, 'Analysis-School'!H$2)</f>
        <v>1392</v>
      </c>
      <c r="I28" s="399">
        <f>SUMIFS(Forecast!$E:$E, Forecast!$A:$A, 'Analysis-School'!$A28, Forecast!$C:$C, 'Analysis-School'!I$4, Forecast!$D:$D, 'Analysis-School'!I$2)</f>
        <v>1509.694806656516</v>
      </c>
      <c r="J28" s="400">
        <f>SUMIFS(Forecast!$E:$E, Forecast!$A:$A, 'Analysis-School'!$A28, Forecast!$C:$C, 'Analysis-School'!J$4, Forecast!$D:$D, 'Analysis-School'!J$2)</f>
        <v>1613.1474236344256</v>
      </c>
      <c r="K28" s="401">
        <f t="shared" si="0"/>
        <v>0.15887027559944378</v>
      </c>
      <c r="M28" s="398" t="s">
        <v>1978</v>
      </c>
      <c r="N28" s="399">
        <f>SUMIFS(Forecast!$F:$F, Forecast!$A:$A, 'Analysis-School'!$A28, Forecast!$C:$C, 'Analysis-School'!N$4, Forecast!$D:$D, 'Analysis-School'!N$2)</f>
        <v>772</v>
      </c>
      <c r="O28" s="399">
        <f>SUMIFS(Forecast!$F:$F, Forecast!$A:$A, 'Analysis-School'!$A28, Forecast!$C:$C, 'Analysis-School'!O$4, Forecast!$D:$D, 'Analysis-School'!O$2)</f>
        <v>810</v>
      </c>
      <c r="P28" s="399">
        <f>SUMIFS(Forecast!$F:$F, Forecast!$A:$A, 'Analysis-School'!$A28, Forecast!$C:$C, 'Analysis-School'!P$4, Forecast!$D:$D, 'Analysis-School'!P$2)</f>
        <v>844</v>
      </c>
      <c r="Q28" s="399">
        <f>SUMIFS(Forecast!$F:$F, Forecast!$A:$A, 'Analysis-School'!$A28, Forecast!$C:$C, 'Analysis-School'!Q$4, Forecast!$D:$D, 'Analysis-School'!Q$2)</f>
        <v>897</v>
      </c>
      <c r="R28" s="399">
        <f>SUMIFS(Forecast!$F:$F, Forecast!$A:$A, 'Analysis-School'!$A28, Forecast!$C:$C, 'Analysis-School'!R$4, Forecast!$D:$D, 'Analysis-School'!R$2)</f>
        <v>1083</v>
      </c>
      <c r="S28" s="399">
        <f>SUMIFS(Forecast!$F:$F, Forecast!$A:$A, 'Analysis-School'!$A28, Forecast!$C:$C, 'Analysis-School'!S$4, Forecast!$D:$D, 'Analysis-School'!S$2)</f>
        <v>1074</v>
      </c>
      <c r="T28" s="399">
        <f>SUMIFS(Forecast!$F:$F, Forecast!$A:$A, 'Analysis-School'!$A28, Forecast!$C:$C, 'Analysis-School'!T$4, Forecast!$D:$D, 'Analysis-School'!T$2)</f>
        <v>1167.584146534113</v>
      </c>
      <c r="U28" s="400">
        <f>SUMIFS(Forecast!$F:$F, Forecast!$A:$A, 'Analysis-School'!$A28, Forecast!$C:$C, 'Analysis-School'!U$4, Forecast!$D:$D, 'Analysis-School'!U$2)</f>
        <v>1238.6049236521897</v>
      </c>
      <c r="V28" s="401">
        <f t="shared" si="2"/>
        <v>0.15326342984375207</v>
      </c>
      <c r="X28" s="398" t="s">
        <v>1978</v>
      </c>
      <c r="Y28" s="399">
        <f>SUMIFS(Forecast!$J:$J, Forecast!$A:$A, 'Analysis-School'!$A28, Forecast!$C:$C, 'Analysis-School'!Y$4, Forecast!$D:$D, 'Analysis-School'!Y$2)</f>
        <v>0</v>
      </c>
      <c r="Z28" s="399">
        <f>SUMIFS(Forecast!$J:$J, Forecast!$A:$A, 'Analysis-School'!$A28, Forecast!$C:$C, 'Analysis-School'!Z$4, Forecast!$D:$D, 'Analysis-School'!Z$2)</f>
        <v>0</v>
      </c>
      <c r="AA28" s="399">
        <f>SUMIFS(Forecast!$J:$J, Forecast!$A:$A, 'Analysis-School'!$A28, Forecast!$C:$C, 'Analysis-School'!AA$4, Forecast!$D:$D, 'Analysis-School'!AA$2)</f>
        <v>0</v>
      </c>
      <c r="AB28" s="399">
        <f>SUMIFS(Forecast!$J:$J, Forecast!$A:$A, 'Analysis-School'!$A28, Forecast!$C:$C, 'Analysis-School'!AB$4, Forecast!$D:$D, 'Analysis-School'!AB$2)</f>
        <v>0</v>
      </c>
      <c r="AC28" s="399">
        <f>SUMIFS(Forecast!$J:$J, Forecast!$A:$A, 'Analysis-School'!$A28, Forecast!$C:$C, 'Analysis-School'!AC$4, Forecast!$D:$D, 'Analysis-School'!AC$2)</f>
        <v>0</v>
      </c>
      <c r="AD28" s="399">
        <f>SUMIFS(Forecast!$J:$J, Forecast!$A:$A, 'Analysis-School'!$A28, Forecast!$C:$C, 'Analysis-School'!AD$4, Forecast!$D:$D, 'Analysis-School'!AD$2)</f>
        <v>0</v>
      </c>
      <c r="AE28" s="399">
        <f>SUMIFS(Forecast!$J:$J, Forecast!$A:$A, 'Analysis-School'!$A28, Forecast!$C:$C, 'Analysis-School'!AE$4, Forecast!$D:$D, 'Analysis-School'!AE$2)</f>
        <v>0</v>
      </c>
      <c r="AF28" s="400">
        <f>SUMIFS(Forecast!$J:$J, Forecast!$A:$A, 'Analysis-School'!$A28, Forecast!$C:$C, 'Analysis-School'!AF$4, Forecast!$D:$D, 'Analysis-School'!AF$2)</f>
        <v>0</v>
      </c>
      <c r="AG28" s="401" t="str">
        <f t="shared" si="1"/>
        <v>NA</v>
      </c>
    </row>
    <row r="29" spans="1:33">
      <c r="A29" s="115" t="s">
        <v>95</v>
      </c>
      <c r="B29" s="393" t="s">
        <v>1936</v>
      </c>
      <c r="C29" s="394">
        <f>SUMIFS(Forecast!$E:$E, Forecast!$A:$A, 'Analysis-School'!$A29, Forecast!$C:$C, 'Analysis-School'!C$4, Forecast!$D:$D, 'Analysis-School'!C$2)</f>
        <v>466</v>
      </c>
      <c r="D29" s="394">
        <f>SUMIFS(Forecast!$E:$E, Forecast!$A:$A, 'Analysis-School'!$A29, Forecast!$C:$C, 'Analysis-School'!D$4, Forecast!$D:$D, 'Analysis-School'!D$2)</f>
        <v>575</v>
      </c>
      <c r="E29" s="394">
        <f>SUMIFS(Forecast!$E:$E, Forecast!$A:$A, 'Analysis-School'!$A29, Forecast!$C:$C, 'Analysis-School'!E$4, Forecast!$D:$D, 'Analysis-School'!E$2)</f>
        <v>659</v>
      </c>
      <c r="F29" s="394">
        <f>SUMIFS(Forecast!$E:$E, Forecast!$A:$A, 'Analysis-School'!$A29, Forecast!$C:$C, 'Analysis-School'!F$4, Forecast!$D:$D, 'Analysis-School'!F$2)</f>
        <v>592</v>
      </c>
      <c r="G29" s="394">
        <f>SUMIFS(Forecast!$E:$E, Forecast!$A:$A, 'Analysis-School'!$A29, Forecast!$C:$C, 'Analysis-School'!G$4, Forecast!$D:$D, 'Analysis-School'!G$2)</f>
        <v>702</v>
      </c>
      <c r="H29" s="394">
        <f>SUMIFS(Forecast!$E:$E, Forecast!$A:$A, 'Analysis-School'!$A29, Forecast!$C:$C, 'Analysis-School'!H$4, Forecast!$D:$D, 'Analysis-School'!H$2)</f>
        <v>809</v>
      </c>
      <c r="I29" s="394">
        <f>SUMIFS(Forecast!$E:$E, Forecast!$A:$A, 'Analysis-School'!$A29, Forecast!$C:$C, 'Analysis-School'!I$4, Forecast!$D:$D, 'Analysis-School'!I$2)</f>
        <v>816.17475832187688</v>
      </c>
      <c r="J29" s="395">
        <f>SUMIFS(Forecast!$E:$E, Forecast!$A:$A, 'Analysis-School'!$A29, Forecast!$C:$C, 'Analysis-School'!J$4, Forecast!$D:$D, 'Analysis-School'!J$2)</f>
        <v>871.82392002790516</v>
      </c>
      <c r="K29" s="396">
        <f t="shared" si="0"/>
        <v>7.7656267030785209E-2</v>
      </c>
      <c r="L29" s="397"/>
      <c r="M29" s="393" t="s">
        <v>1936</v>
      </c>
      <c r="N29" s="394">
        <f>SUMIFS(Forecast!$F:$F, Forecast!$A:$A, 'Analysis-School'!$A29, Forecast!$C:$C, 'Analysis-School'!N$4, Forecast!$D:$D, 'Analysis-School'!N$2)</f>
        <v>363</v>
      </c>
      <c r="O29" s="394">
        <f>SUMIFS(Forecast!$F:$F, Forecast!$A:$A, 'Analysis-School'!$A29, Forecast!$C:$C, 'Analysis-School'!O$4, Forecast!$D:$D, 'Analysis-School'!O$2)</f>
        <v>409</v>
      </c>
      <c r="P29" s="394">
        <f>SUMIFS(Forecast!$F:$F, Forecast!$A:$A, 'Analysis-School'!$A29, Forecast!$C:$C, 'Analysis-School'!P$4, Forecast!$D:$D, 'Analysis-School'!P$2)</f>
        <v>395</v>
      </c>
      <c r="Q29" s="394">
        <f>SUMIFS(Forecast!$F:$F, Forecast!$A:$A, 'Analysis-School'!$A29, Forecast!$C:$C, 'Analysis-School'!Q$4, Forecast!$D:$D, 'Analysis-School'!Q$2)</f>
        <v>514</v>
      </c>
      <c r="R29" s="394">
        <f>SUMIFS(Forecast!$F:$F, Forecast!$A:$A, 'Analysis-School'!$A29, Forecast!$C:$C, 'Analysis-School'!R$4, Forecast!$D:$D, 'Analysis-School'!R$2)</f>
        <v>455</v>
      </c>
      <c r="S29" s="394">
        <f>SUMIFS(Forecast!$F:$F, Forecast!$A:$A, 'Analysis-School'!$A29, Forecast!$C:$C, 'Analysis-School'!S$4, Forecast!$D:$D, 'Analysis-School'!S$2)</f>
        <v>419</v>
      </c>
      <c r="T29" s="394">
        <f>SUMIFS(Forecast!$F:$F, Forecast!$A:$A, 'Analysis-School'!$A29, Forecast!$C:$C, 'Analysis-School'!T$4, Forecast!$D:$D, 'Analysis-School'!T$2)</f>
        <v>460.90000000000003</v>
      </c>
      <c r="U29" s="395">
        <f>SUMIFS(Forecast!$F:$F, Forecast!$A:$A, 'Analysis-School'!$A29, Forecast!$C:$C, 'Analysis-School'!U$4, Forecast!$D:$D, 'Analysis-School'!U$2)</f>
        <v>477.45110749264165</v>
      </c>
      <c r="V29" s="396">
        <f t="shared" si="2"/>
        <v>0.13950144986310664</v>
      </c>
      <c r="W29" s="397"/>
      <c r="X29" s="393" t="s">
        <v>1936</v>
      </c>
      <c r="Y29" s="394">
        <f>SUMIFS(Forecast!$J:$J, Forecast!$A:$A, 'Analysis-School'!$A29, Forecast!$C:$C, 'Analysis-School'!Y$4, Forecast!$D:$D, 'Analysis-School'!Y$2)</f>
        <v>0</v>
      </c>
      <c r="Z29" s="394">
        <f>SUMIFS(Forecast!$J:$J, Forecast!$A:$A, 'Analysis-School'!$A29, Forecast!$C:$C, 'Analysis-School'!Z$4, Forecast!$D:$D, 'Analysis-School'!Z$2)</f>
        <v>0</v>
      </c>
      <c r="AA29" s="394">
        <f>SUMIFS(Forecast!$J:$J, Forecast!$A:$A, 'Analysis-School'!$A29, Forecast!$C:$C, 'Analysis-School'!AA$4, Forecast!$D:$D, 'Analysis-School'!AA$2)</f>
        <v>0</v>
      </c>
      <c r="AB29" s="394">
        <f>SUMIFS(Forecast!$J:$J, Forecast!$A:$A, 'Analysis-School'!$A29, Forecast!$C:$C, 'Analysis-School'!AB$4, Forecast!$D:$D, 'Analysis-School'!AB$2)</f>
        <v>0</v>
      </c>
      <c r="AC29" s="394">
        <f>SUMIFS(Forecast!$J:$J, Forecast!$A:$A, 'Analysis-School'!$A29, Forecast!$C:$C, 'Analysis-School'!AC$4, Forecast!$D:$D, 'Analysis-School'!AC$2)</f>
        <v>0</v>
      </c>
      <c r="AD29" s="394">
        <f>SUMIFS(Forecast!$J:$J, Forecast!$A:$A, 'Analysis-School'!$A29, Forecast!$C:$C, 'Analysis-School'!AD$4, Forecast!$D:$D, 'Analysis-School'!AD$2)</f>
        <v>0</v>
      </c>
      <c r="AE29" s="394">
        <f>SUMIFS(Forecast!$J:$J, Forecast!$A:$A, 'Analysis-School'!$A29, Forecast!$C:$C, 'Analysis-School'!AE$4, Forecast!$D:$D, 'Analysis-School'!AE$2)</f>
        <v>0</v>
      </c>
      <c r="AF29" s="395">
        <f>SUMIFS(Forecast!$J:$J, Forecast!$A:$A, 'Analysis-School'!$A29, Forecast!$C:$C, 'Analysis-School'!AF$4, Forecast!$D:$D, 'Analysis-School'!AF$2)</f>
        <v>0</v>
      </c>
      <c r="AG29" s="396" t="str">
        <f t="shared" si="1"/>
        <v>NA</v>
      </c>
    </row>
    <row r="30" spans="1:33">
      <c r="A30" s="115" t="s">
        <v>97</v>
      </c>
      <c r="B30" s="398" t="s">
        <v>1937</v>
      </c>
      <c r="C30" s="399">
        <f>SUMIFS(Forecast!$E:$E, Forecast!$A:$A, 'Analysis-School'!$A30, Forecast!$C:$C, 'Analysis-School'!C$4, Forecast!$D:$D, 'Analysis-School'!C$2)</f>
        <v>4408</v>
      </c>
      <c r="D30" s="399">
        <f>SUMIFS(Forecast!$E:$E, Forecast!$A:$A, 'Analysis-School'!$A30, Forecast!$C:$C, 'Analysis-School'!D$4, Forecast!$D:$D, 'Analysis-School'!D$2)</f>
        <v>4657</v>
      </c>
      <c r="E30" s="399">
        <f>SUMIFS(Forecast!$E:$E, Forecast!$A:$A, 'Analysis-School'!$A30, Forecast!$C:$C, 'Analysis-School'!E$4, Forecast!$D:$D, 'Analysis-School'!E$2)</f>
        <v>4510</v>
      </c>
      <c r="F30" s="399">
        <f>SUMIFS(Forecast!$E:$E, Forecast!$A:$A, 'Analysis-School'!$A30, Forecast!$C:$C, 'Analysis-School'!F$4, Forecast!$D:$D, 'Analysis-School'!F$2)</f>
        <v>6331</v>
      </c>
      <c r="G30" s="399">
        <f>SUMIFS(Forecast!$E:$E, Forecast!$A:$A, 'Analysis-School'!$A30, Forecast!$C:$C, 'Analysis-School'!G$4, Forecast!$D:$D, 'Analysis-School'!G$2)</f>
        <v>6165</v>
      </c>
      <c r="H30" s="399">
        <f>SUMIFS(Forecast!$E:$E, Forecast!$A:$A, 'Analysis-School'!$A30, Forecast!$C:$C, 'Analysis-School'!H$4, Forecast!$D:$D, 'Analysis-School'!H$2)</f>
        <v>6918</v>
      </c>
      <c r="I30" s="399">
        <f>SUMIFS(Forecast!$E:$E, Forecast!$A:$A, 'Analysis-School'!$A30, Forecast!$C:$C, 'Analysis-School'!I$4, Forecast!$D:$D, 'Analysis-School'!I$2)</f>
        <v>7609.8</v>
      </c>
      <c r="J30" s="400">
        <f>SUMIFS(Forecast!$E:$E, Forecast!$A:$A, 'Analysis-School'!$A30, Forecast!$C:$C, 'Analysis-School'!J$4, Forecast!$D:$D, 'Analysis-School'!J$2)</f>
        <v>8188.6287663732528</v>
      </c>
      <c r="K30" s="401">
        <f t="shared" si="0"/>
        <v>0.18366995755612203</v>
      </c>
      <c r="M30" s="398" t="s">
        <v>1937</v>
      </c>
      <c r="N30" s="399">
        <f>SUMIFS(Forecast!$F:$F, Forecast!$A:$A, 'Analysis-School'!$A30, Forecast!$C:$C, 'Analysis-School'!N$4, Forecast!$D:$D, 'Analysis-School'!N$2)</f>
        <v>5759</v>
      </c>
      <c r="O30" s="399">
        <f>SUMIFS(Forecast!$F:$F, Forecast!$A:$A, 'Analysis-School'!$A30, Forecast!$C:$C, 'Analysis-School'!O$4, Forecast!$D:$D, 'Analysis-School'!O$2)</f>
        <v>5684</v>
      </c>
      <c r="P30" s="399">
        <f>SUMIFS(Forecast!$F:$F, Forecast!$A:$A, 'Analysis-School'!$A30, Forecast!$C:$C, 'Analysis-School'!P$4, Forecast!$D:$D, 'Analysis-School'!P$2)</f>
        <v>5785</v>
      </c>
      <c r="Q30" s="399">
        <f>SUMIFS(Forecast!$F:$F, Forecast!$A:$A, 'Analysis-School'!$A30, Forecast!$C:$C, 'Analysis-School'!Q$4, Forecast!$D:$D, 'Analysis-School'!Q$2)</f>
        <v>6089</v>
      </c>
      <c r="R30" s="399">
        <f>SUMIFS(Forecast!$F:$F, Forecast!$A:$A, 'Analysis-School'!$A30, Forecast!$C:$C, 'Analysis-School'!R$4, Forecast!$D:$D, 'Analysis-School'!R$2)</f>
        <v>6279</v>
      </c>
      <c r="S30" s="399">
        <f>SUMIFS(Forecast!$F:$F, Forecast!$A:$A, 'Analysis-School'!$A30, Forecast!$C:$C, 'Analysis-School'!S$4, Forecast!$D:$D, 'Analysis-School'!S$2)</f>
        <v>6077</v>
      </c>
      <c r="T30" s="399">
        <f>SUMIFS(Forecast!$F:$F, Forecast!$A:$A, 'Analysis-School'!$A30, Forecast!$C:$C, 'Analysis-School'!T$4, Forecast!$D:$D, 'Analysis-School'!T$2)</f>
        <v>6381.8849585581984</v>
      </c>
      <c r="U30" s="400">
        <f>SUMIFS(Forecast!$F:$F, Forecast!$A:$A, 'Analysis-School'!$A30, Forecast!$C:$C, 'Analysis-School'!U$4, Forecast!$D:$D, 'Analysis-School'!U$2)</f>
        <v>6494.7338091479778</v>
      </c>
      <c r="V30" s="401">
        <f t="shared" si="2"/>
        <v>6.8740136440345267E-2</v>
      </c>
      <c r="X30" s="398" t="s">
        <v>1937</v>
      </c>
      <c r="Y30" s="399">
        <f>SUMIFS(Forecast!$J:$J, Forecast!$A:$A, 'Analysis-School'!$A30, Forecast!$C:$C, 'Analysis-School'!Y$4, Forecast!$D:$D, 'Analysis-School'!Y$2)</f>
        <v>0</v>
      </c>
      <c r="Z30" s="399">
        <f>SUMIFS(Forecast!$J:$J, Forecast!$A:$A, 'Analysis-School'!$A30, Forecast!$C:$C, 'Analysis-School'!Z$4, Forecast!$D:$D, 'Analysis-School'!Z$2)</f>
        <v>0</v>
      </c>
      <c r="AA30" s="399">
        <f>SUMIFS(Forecast!$J:$J, Forecast!$A:$A, 'Analysis-School'!$A30, Forecast!$C:$C, 'Analysis-School'!AA$4, Forecast!$D:$D, 'Analysis-School'!AA$2)</f>
        <v>0</v>
      </c>
      <c r="AB30" s="399">
        <f>SUMIFS(Forecast!$J:$J, Forecast!$A:$A, 'Analysis-School'!$A30, Forecast!$C:$C, 'Analysis-School'!AB$4, Forecast!$D:$D, 'Analysis-School'!AB$2)</f>
        <v>0</v>
      </c>
      <c r="AC30" s="399">
        <f>SUMIFS(Forecast!$J:$J, Forecast!$A:$A, 'Analysis-School'!$A30, Forecast!$C:$C, 'Analysis-School'!AC$4, Forecast!$D:$D, 'Analysis-School'!AC$2)</f>
        <v>1</v>
      </c>
      <c r="AD30" s="399">
        <f>SUMIFS(Forecast!$J:$J, Forecast!$A:$A, 'Analysis-School'!$A30, Forecast!$C:$C, 'Analysis-School'!AD$4, Forecast!$D:$D, 'Analysis-School'!AD$2)</f>
        <v>1</v>
      </c>
      <c r="AE30" s="399">
        <f>SUMIFS(Forecast!$J:$J, Forecast!$A:$A, 'Analysis-School'!$A30, Forecast!$C:$C, 'Analysis-School'!AE$4, Forecast!$D:$D, 'Analysis-School'!AE$2)</f>
        <v>1.1000000000000001</v>
      </c>
      <c r="AF30" s="400">
        <f>SUMIFS(Forecast!$J:$J, Forecast!$A:$A, 'Analysis-School'!$A30, Forecast!$C:$C, 'Analysis-School'!AF$4, Forecast!$D:$D, 'Analysis-School'!AF$2)</f>
        <v>1.2100000000000002</v>
      </c>
      <c r="AG30" s="401">
        <f t="shared" si="1"/>
        <v>0.21000000000000019</v>
      </c>
    </row>
    <row r="31" spans="1:33">
      <c r="A31" s="115" t="s">
        <v>99</v>
      </c>
      <c r="B31" s="393" t="s">
        <v>1938</v>
      </c>
      <c r="C31" s="394">
        <f>SUMIFS(Forecast!$E:$E, Forecast!$A:$A, 'Analysis-School'!$A31, Forecast!$C:$C, 'Analysis-School'!C$4, Forecast!$D:$D, 'Analysis-School'!C$2)</f>
        <v>297</v>
      </c>
      <c r="D31" s="394">
        <f>SUMIFS(Forecast!$E:$E, Forecast!$A:$A, 'Analysis-School'!$A31, Forecast!$C:$C, 'Analysis-School'!D$4, Forecast!$D:$D, 'Analysis-School'!D$2)</f>
        <v>606</v>
      </c>
      <c r="E31" s="394">
        <f>SUMIFS(Forecast!$E:$E, Forecast!$A:$A, 'Analysis-School'!$A31, Forecast!$C:$C, 'Analysis-School'!E$4, Forecast!$D:$D, 'Analysis-School'!E$2)</f>
        <v>512</v>
      </c>
      <c r="F31" s="394">
        <f>SUMIFS(Forecast!$E:$E, Forecast!$A:$A, 'Analysis-School'!$A31, Forecast!$C:$C, 'Analysis-School'!F$4, Forecast!$D:$D, 'Analysis-School'!F$2)</f>
        <v>469</v>
      </c>
      <c r="G31" s="394">
        <f>SUMIFS(Forecast!$E:$E, Forecast!$A:$A, 'Analysis-School'!$A31, Forecast!$C:$C, 'Analysis-School'!G$4, Forecast!$D:$D, 'Analysis-School'!G$2)</f>
        <v>382</v>
      </c>
      <c r="H31" s="394">
        <f>SUMIFS(Forecast!$E:$E, Forecast!$A:$A, 'Analysis-School'!$A31, Forecast!$C:$C, 'Analysis-School'!H$4, Forecast!$D:$D, 'Analysis-School'!H$2)</f>
        <v>392</v>
      </c>
      <c r="I31" s="394">
        <f>SUMIFS(Forecast!$E:$E, Forecast!$A:$A, 'Analysis-School'!$A31, Forecast!$C:$C, 'Analysis-School'!I$4, Forecast!$D:$D, 'Analysis-School'!I$2)</f>
        <v>372.4</v>
      </c>
      <c r="J31" s="395">
        <f>SUMIFS(Forecast!$E:$E, Forecast!$A:$A, 'Analysis-School'!$A31, Forecast!$C:$C, 'Analysis-School'!J$4, Forecast!$D:$D, 'Analysis-School'!J$2)</f>
        <v>353.78</v>
      </c>
      <c r="K31" s="396">
        <f t="shared" si="0"/>
        <v>-9.7500000000000031E-2</v>
      </c>
      <c r="L31" s="397"/>
      <c r="M31" s="393" t="s">
        <v>1938</v>
      </c>
      <c r="N31" s="394">
        <f>SUMIFS(Forecast!$F:$F, Forecast!$A:$A, 'Analysis-School'!$A31, Forecast!$C:$C, 'Analysis-School'!N$4, Forecast!$D:$D, 'Analysis-School'!N$2)</f>
        <v>800</v>
      </c>
      <c r="O31" s="394">
        <f>SUMIFS(Forecast!$F:$F, Forecast!$A:$A, 'Analysis-School'!$A31, Forecast!$C:$C, 'Analysis-School'!O$4, Forecast!$D:$D, 'Analysis-School'!O$2)</f>
        <v>881</v>
      </c>
      <c r="P31" s="394">
        <f>SUMIFS(Forecast!$F:$F, Forecast!$A:$A, 'Analysis-School'!$A31, Forecast!$C:$C, 'Analysis-School'!P$4, Forecast!$D:$D, 'Analysis-School'!P$2)</f>
        <v>835</v>
      </c>
      <c r="Q31" s="394">
        <f>SUMIFS(Forecast!$F:$F, Forecast!$A:$A, 'Analysis-School'!$A31, Forecast!$C:$C, 'Analysis-School'!Q$4, Forecast!$D:$D, 'Analysis-School'!Q$2)</f>
        <v>736</v>
      </c>
      <c r="R31" s="394">
        <f>SUMIFS(Forecast!$F:$F, Forecast!$A:$A, 'Analysis-School'!$A31, Forecast!$C:$C, 'Analysis-School'!R$4, Forecast!$D:$D, 'Analysis-School'!R$2)</f>
        <v>655</v>
      </c>
      <c r="S31" s="394">
        <f>SUMIFS(Forecast!$F:$F, Forecast!$A:$A, 'Analysis-School'!$A31, Forecast!$C:$C, 'Analysis-School'!S$4, Forecast!$D:$D, 'Analysis-School'!S$2)</f>
        <v>616</v>
      </c>
      <c r="T31" s="394">
        <f>SUMIFS(Forecast!$F:$F, Forecast!$A:$A, 'Analysis-School'!$A31, Forecast!$C:$C, 'Analysis-School'!T$4, Forecast!$D:$D, 'Analysis-School'!T$2)</f>
        <v>585.19999999999993</v>
      </c>
      <c r="U31" s="395">
        <f>SUMIFS(Forecast!$F:$F, Forecast!$A:$A, 'Analysis-School'!$A31, Forecast!$C:$C, 'Analysis-School'!U$4, Forecast!$D:$D, 'Analysis-School'!U$2)</f>
        <v>555.93999999999994</v>
      </c>
      <c r="V31" s="396">
        <f t="shared" si="2"/>
        <v>-9.7500000000000142E-2</v>
      </c>
      <c r="W31" s="397"/>
      <c r="X31" s="393" t="s">
        <v>1938</v>
      </c>
      <c r="Y31" s="394">
        <f>SUMIFS(Forecast!$J:$J, Forecast!$A:$A, 'Analysis-School'!$A31, Forecast!$C:$C, 'Analysis-School'!Y$4, Forecast!$D:$D, 'Analysis-School'!Y$2)</f>
        <v>0</v>
      </c>
      <c r="Z31" s="394">
        <f>SUMIFS(Forecast!$J:$J, Forecast!$A:$A, 'Analysis-School'!$A31, Forecast!$C:$C, 'Analysis-School'!Z$4, Forecast!$D:$D, 'Analysis-School'!Z$2)</f>
        <v>0</v>
      </c>
      <c r="AA31" s="394">
        <f>SUMIFS(Forecast!$J:$J, Forecast!$A:$A, 'Analysis-School'!$A31, Forecast!$C:$C, 'Analysis-School'!AA$4, Forecast!$D:$D, 'Analysis-School'!AA$2)</f>
        <v>0</v>
      </c>
      <c r="AB31" s="394">
        <f>SUMIFS(Forecast!$J:$J, Forecast!$A:$A, 'Analysis-School'!$A31, Forecast!$C:$C, 'Analysis-School'!AB$4, Forecast!$D:$D, 'Analysis-School'!AB$2)</f>
        <v>0</v>
      </c>
      <c r="AC31" s="394">
        <f>SUMIFS(Forecast!$J:$J, Forecast!$A:$A, 'Analysis-School'!$A31, Forecast!$C:$C, 'Analysis-School'!AC$4, Forecast!$D:$D, 'Analysis-School'!AC$2)</f>
        <v>0</v>
      </c>
      <c r="AD31" s="394">
        <f>SUMIFS(Forecast!$J:$J, Forecast!$A:$A, 'Analysis-School'!$A31, Forecast!$C:$C, 'Analysis-School'!AD$4, Forecast!$D:$D, 'Analysis-School'!AD$2)</f>
        <v>0</v>
      </c>
      <c r="AE31" s="394">
        <f>SUMIFS(Forecast!$J:$J, Forecast!$A:$A, 'Analysis-School'!$A31, Forecast!$C:$C, 'Analysis-School'!AE$4, Forecast!$D:$D, 'Analysis-School'!AE$2)</f>
        <v>0</v>
      </c>
      <c r="AF31" s="395">
        <f>SUMIFS(Forecast!$J:$J, Forecast!$A:$A, 'Analysis-School'!$A31, Forecast!$C:$C, 'Analysis-School'!AF$4, Forecast!$D:$D, 'Analysis-School'!AF$2)</f>
        <v>0</v>
      </c>
      <c r="AG31" s="396" t="str">
        <f t="shared" si="1"/>
        <v>NA</v>
      </c>
    </row>
    <row r="32" spans="1:33">
      <c r="A32" s="115" t="s">
        <v>101</v>
      </c>
      <c r="B32" s="398" t="s">
        <v>1773</v>
      </c>
      <c r="C32" s="399">
        <f>SUMIFS(Forecast!$E:$E, Forecast!$A:$A, 'Analysis-School'!$A32, Forecast!$C:$C, 'Analysis-School'!C$4, Forecast!$D:$D, 'Analysis-School'!C$2)</f>
        <v>451</v>
      </c>
      <c r="D32" s="399">
        <f>SUMIFS(Forecast!$E:$E, Forecast!$A:$A, 'Analysis-School'!$A32, Forecast!$C:$C, 'Analysis-School'!D$4, Forecast!$D:$D, 'Analysis-School'!D$2)</f>
        <v>404</v>
      </c>
      <c r="E32" s="399">
        <f>SUMIFS(Forecast!$E:$E, Forecast!$A:$A, 'Analysis-School'!$A32, Forecast!$C:$C, 'Analysis-School'!E$4, Forecast!$D:$D, 'Analysis-School'!E$2)</f>
        <v>571</v>
      </c>
      <c r="F32" s="399">
        <f>SUMIFS(Forecast!$E:$E, Forecast!$A:$A, 'Analysis-School'!$A32, Forecast!$C:$C, 'Analysis-School'!F$4, Forecast!$D:$D, 'Analysis-School'!F$2)</f>
        <v>551</v>
      </c>
      <c r="G32" s="399">
        <f>SUMIFS(Forecast!$E:$E, Forecast!$A:$A, 'Analysis-School'!$A32, Forecast!$C:$C, 'Analysis-School'!G$4, Forecast!$D:$D, 'Analysis-School'!G$2)</f>
        <v>562</v>
      </c>
      <c r="H32" s="399">
        <f>SUMIFS(Forecast!$E:$E, Forecast!$A:$A, 'Analysis-School'!$A32, Forecast!$C:$C, 'Analysis-School'!H$4, Forecast!$D:$D, 'Analysis-School'!H$2)</f>
        <v>640</v>
      </c>
      <c r="I32" s="399">
        <f>SUMIFS(Forecast!$E:$E, Forecast!$A:$A, 'Analysis-School'!$A32, Forecast!$C:$C, 'Analysis-School'!I$4, Forecast!$D:$D, 'Analysis-School'!I$2)</f>
        <v>664.93438833151743</v>
      </c>
      <c r="J32" s="400">
        <f>SUMIFS(Forecast!$E:$E, Forecast!$A:$A, 'Analysis-School'!$A32, Forecast!$C:$C, 'Analysis-School'!J$4, Forecast!$D:$D, 'Analysis-School'!J$2)</f>
        <v>700.08251975722942</v>
      </c>
      <c r="K32" s="401">
        <f t="shared" si="0"/>
        <v>9.3878937120670969E-2</v>
      </c>
      <c r="M32" s="398" t="s">
        <v>1773</v>
      </c>
      <c r="N32" s="399">
        <f>SUMIFS(Forecast!$F:$F, Forecast!$A:$A, 'Analysis-School'!$A32, Forecast!$C:$C, 'Analysis-School'!N$4, Forecast!$D:$D, 'Analysis-School'!N$2)</f>
        <v>370</v>
      </c>
      <c r="O32" s="399">
        <f>SUMIFS(Forecast!$F:$F, Forecast!$A:$A, 'Analysis-School'!$A32, Forecast!$C:$C, 'Analysis-School'!O$4, Forecast!$D:$D, 'Analysis-School'!O$2)</f>
        <v>359</v>
      </c>
      <c r="P32" s="399">
        <f>SUMIFS(Forecast!$F:$F, Forecast!$A:$A, 'Analysis-School'!$A32, Forecast!$C:$C, 'Analysis-School'!P$4, Forecast!$D:$D, 'Analysis-School'!P$2)</f>
        <v>411</v>
      </c>
      <c r="Q32" s="399">
        <f>SUMIFS(Forecast!$F:$F, Forecast!$A:$A, 'Analysis-School'!$A32, Forecast!$C:$C, 'Analysis-School'!Q$4, Forecast!$D:$D, 'Analysis-School'!Q$2)</f>
        <v>355</v>
      </c>
      <c r="R32" s="399">
        <f>SUMIFS(Forecast!$F:$F, Forecast!$A:$A, 'Analysis-School'!$A32, Forecast!$C:$C, 'Analysis-School'!R$4, Forecast!$D:$D, 'Analysis-School'!R$2)</f>
        <v>405</v>
      </c>
      <c r="S32" s="399">
        <f>SUMIFS(Forecast!$F:$F, Forecast!$A:$A, 'Analysis-School'!$A32, Forecast!$C:$C, 'Analysis-School'!S$4, Forecast!$D:$D, 'Analysis-School'!S$2)</f>
        <v>410</v>
      </c>
      <c r="T32" s="399">
        <f>SUMIFS(Forecast!$F:$F, Forecast!$A:$A, 'Analysis-School'!$A32, Forecast!$C:$C, 'Analysis-School'!T$4, Forecast!$D:$D, 'Analysis-School'!T$2)</f>
        <v>421.44481583489033</v>
      </c>
      <c r="U32" s="400">
        <f>SUMIFS(Forecast!$F:$F, Forecast!$A:$A, 'Analysis-School'!$A32, Forecast!$C:$C, 'Analysis-School'!U$4, Forecast!$D:$D, 'Analysis-School'!U$2)</f>
        <v>430.01420713386102</v>
      </c>
      <c r="V32" s="401">
        <f t="shared" si="2"/>
        <v>4.8815139350880443E-2</v>
      </c>
      <c r="X32" s="398" t="s">
        <v>1773</v>
      </c>
      <c r="Y32" s="399">
        <f>SUMIFS(Forecast!$J:$J, Forecast!$A:$A, 'Analysis-School'!$A32, Forecast!$C:$C, 'Analysis-School'!Y$4, Forecast!$D:$D, 'Analysis-School'!Y$2)</f>
        <v>0</v>
      </c>
      <c r="Z32" s="399">
        <f>SUMIFS(Forecast!$J:$J, Forecast!$A:$A, 'Analysis-School'!$A32, Forecast!$C:$C, 'Analysis-School'!Z$4, Forecast!$D:$D, 'Analysis-School'!Z$2)</f>
        <v>1</v>
      </c>
      <c r="AA32" s="399">
        <f>SUMIFS(Forecast!$J:$J, Forecast!$A:$A, 'Analysis-School'!$A32, Forecast!$C:$C, 'Analysis-School'!AA$4, Forecast!$D:$D, 'Analysis-School'!AA$2)</f>
        <v>1</v>
      </c>
      <c r="AB32" s="399">
        <f>SUMIFS(Forecast!$J:$J, Forecast!$A:$A, 'Analysis-School'!$A32, Forecast!$C:$C, 'Analysis-School'!AB$4, Forecast!$D:$D, 'Analysis-School'!AB$2)</f>
        <v>0</v>
      </c>
      <c r="AC32" s="399">
        <f>SUMIFS(Forecast!$J:$J, Forecast!$A:$A, 'Analysis-School'!$A32, Forecast!$C:$C, 'Analysis-School'!AC$4, Forecast!$D:$D, 'Analysis-School'!AC$2)</f>
        <v>6</v>
      </c>
      <c r="AD32" s="399">
        <f>SUMIFS(Forecast!$J:$J, Forecast!$A:$A, 'Analysis-School'!$A32, Forecast!$C:$C, 'Analysis-School'!AD$4, Forecast!$D:$D, 'Analysis-School'!AD$2)</f>
        <v>8</v>
      </c>
      <c r="AE32" s="399">
        <f>SUMIFS(Forecast!$J:$J, Forecast!$A:$A, 'Analysis-School'!$A32, Forecast!$C:$C, 'Analysis-School'!AE$4, Forecast!$D:$D, 'Analysis-School'!AE$2)</f>
        <v>8.7872139579256157</v>
      </c>
      <c r="AF32" s="400">
        <f>SUMIFS(Forecast!$J:$J, Forecast!$A:$A, 'Analysis-School'!$A32, Forecast!$C:$C, 'Analysis-School'!AF$4, Forecast!$D:$D, 'Analysis-School'!AF$2)</f>
        <v>9.6659353537181776</v>
      </c>
      <c r="AG32" s="401">
        <f t="shared" si="1"/>
        <v>0.2082419192147722</v>
      </c>
    </row>
    <row r="33" spans="1:33">
      <c r="A33" s="115" t="s">
        <v>103</v>
      </c>
      <c r="B33" s="393" t="s">
        <v>1939</v>
      </c>
      <c r="C33" s="394">
        <f>SUMIFS(Forecast!$E:$E, Forecast!$A:$A, 'Analysis-School'!$A33, Forecast!$C:$C, 'Analysis-School'!C$4, Forecast!$D:$D, 'Analysis-School'!C$2)</f>
        <v>1093</v>
      </c>
      <c r="D33" s="394">
        <f>SUMIFS(Forecast!$E:$E, Forecast!$A:$A, 'Analysis-School'!$A33, Forecast!$C:$C, 'Analysis-School'!D$4, Forecast!$D:$D, 'Analysis-School'!D$2)</f>
        <v>945</v>
      </c>
      <c r="E33" s="394">
        <f>SUMIFS(Forecast!$E:$E, Forecast!$A:$A, 'Analysis-School'!$A33, Forecast!$C:$C, 'Analysis-School'!E$4, Forecast!$D:$D, 'Analysis-School'!E$2)</f>
        <v>1038</v>
      </c>
      <c r="F33" s="394">
        <f>SUMIFS(Forecast!$E:$E, Forecast!$A:$A, 'Analysis-School'!$A33, Forecast!$C:$C, 'Analysis-School'!F$4, Forecast!$D:$D, 'Analysis-School'!F$2)</f>
        <v>817</v>
      </c>
      <c r="G33" s="394">
        <f>SUMIFS(Forecast!$E:$E, Forecast!$A:$A, 'Analysis-School'!$A33, Forecast!$C:$C, 'Analysis-School'!G$4, Forecast!$D:$D, 'Analysis-School'!G$2)</f>
        <v>754</v>
      </c>
      <c r="H33" s="394">
        <f>SUMIFS(Forecast!$E:$E, Forecast!$A:$A, 'Analysis-School'!$A33, Forecast!$C:$C, 'Analysis-School'!H$4, Forecast!$D:$D, 'Analysis-School'!H$2)</f>
        <v>708</v>
      </c>
      <c r="I33" s="394">
        <f>SUMIFS(Forecast!$E:$E, Forecast!$A:$A, 'Analysis-School'!$A33, Forecast!$C:$C, 'Analysis-School'!I$4, Forecast!$D:$D, 'Analysis-School'!I$2)</f>
        <v>672.6</v>
      </c>
      <c r="J33" s="395">
        <f>SUMIFS(Forecast!$E:$E, Forecast!$A:$A, 'Analysis-School'!$A33, Forecast!$C:$C, 'Analysis-School'!J$4, Forecast!$D:$D, 'Analysis-School'!J$2)</f>
        <v>638.97</v>
      </c>
      <c r="K33" s="396">
        <f t="shared" si="0"/>
        <v>-9.749999999999992E-2</v>
      </c>
      <c r="L33" s="397"/>
      <c r="M33" s="393" t="s">
        <v>1939</v>
      </c>
      <c r="N33" s="394">
        <f>SUMIFS(Forecast!$F:$F, Forecast!$A:$A, 'Analysis-School'!$A33, Forecast!$C:$C, 'Analysis-School'!N$4, Forecast!$D:$D, 'Analysis-School'!N$2)</f>
        <v>806</v>
      </c>
      <c r="O33" s="394">
        <f>SUMIFS(Forecast!$F:$F, Forecast!$A:$A, 'Analysis-School'!$A33, Forecast!$C:$C, 'Analysis-School'!O$4, Forecast!$D:$D, 'Analysis-School'!O$2)</f>
        <v>824</v>
      </c>
      <c r="P33" s="394">
        <f>SUMIFS(Forecast!$F:$F, Forecast!$A:$A, 'Analysis-School'!$A33, Forecast!$C:$C, 'Analysis-School'!P$4, Forecast!$D:$D, 'Analysis-School'!P$2)</f>
        <v>916</v>
      </c>
      <c r="Q33" s="394">
        <f>SUMIFS(Forecast!$F:$F, Forecast!$A:$A, 'Analysis-School'!$A33, Forecast!$C:$C, 'Analysis-School'!Q$4, Forecast!$D:$D, 'Analysis-School'!Q$2)</f>
        <v>765</v>
      </c>
      <c r="R33" s="394">
        <f>SUMIFS(Forecast!$F:$F, Forecast!$A:$A, 'Analysis-School'!$A33, Forecast!$C:$C, 'Analysis-School'!R$4, Forecast!$D:$D, 'Analysis-School'!R$2)</f>
        <v>677</v>
      </c>
      <c r="S33" s="394">
        <f>SUMIFS(Forecast!$F:$F, Forecast!$A:$A, 'Analysis-School'!$A33, Forecast!$C:$C, 'Analysis-School'!S$4, Forecast!$D:$D, 'Analysis-School'!S$2)</f>
        <v>687</v>
      </c>
      <c r="T33" s="394">
        <f>SUMIFS(Forecast!$F:$F, Forecast!$A:$A, 'Analysis-School'!$A33, Forecast!$C:$C, 'Analysis-School'!T$4, Forecast!$D:$D, 'Analysis-School'!T$2)</f>
        <v>652.65</v>
      </c>
      <c r="U33" s="395">
        <f>SUMIFS(Forecast!$F:$F, Forecast!$A:$A, 'Analysis-School'!$A33, Forecast!$C:$C, 'Analysis-School'!U$4, Forecast!$D:$D, 'Analysis-School'!U$2)</f>
        <v>620.01749999999993</v>
      </c>
      <c r="V33" s="396">
        <f t="shared" si="2"/>
        <v>-9.7500000000000142E-2</v>
      </c>
      <c r="W33" s="397"/>
      <c r="X33" s="393" t="s">
        <v>1939</v>
      </c>
      <c r="Y33" s="394">
        <f>SUMIFS(Forecast!$J:$J, Forecast!$A:$A, 'Analysis-School'!$A33, Forecast!$C:$C, 'Analysis-School'!Y$4, Forecast!$D:$D, 'Analysis-School'!Y$2)</f>
        <v>1</v>
      </c>
      <c r="Z33" s="394">
        <f>SUMIFS(Forecast!$J:$J, Forecast!$A:$A, 'Analysis-School'!$A33, Forecast!$C:$C, 'Analysis-School'!Z$4, Forecast!$D:$D, 'Analysis-School'!Z$2)</f>
        <v>2</v>
      </c>
      <c r="AA33" s="394">
        <f>SUMIFS(Forecast!$J:$J, Forecast!$A:$A, 'Analysis-School'!$A33, Forecast!$C:$C, 'Analysis-School'!AA$4, Forecast!$D:$D, 'Analysis-School'!AA$2)</f>
        <v>2</v>
      </c>
      <c r="AB33" s="394">
        <f>SUMIFS(Forecast!$J:$J, Forecast!$A:$A, 'Analysis-School'!$A33, Forecast!$C:$C, 'Analysis-School'!AB$4, Forecast!$D:$D, 'Analysis-School'!AB$2)</f>
        <v>0</v>
      </c>
      <c r="AC33" s="394">
        <f>SUMIFS(Forecast!$J:$J, Forecast!$A:$A, 'Analysis-School'!$A33, Forecast!$C:$C, 'Analysis-School'!AC$4, Forecast!$D:$D, 'Analysis-School'!AC$2)</f>
        <v>0</v>
      </c>
      <c r="AD33" s="394">
        <f>SUMIFS(Forecast!$J:$J, Forecast!$A:$A, 'Analysis-School'!$A33, Forecast!$C:$C, 'Analysis-School'!AD$4, Forecast!$D:$D, 'Analysis-School'!AD$2)</f>
        <v>0</v>
      </c>
      <c r="AE33" s="394">
        <f>MAX(SUMIFS(Forecast!$J:$J, Forecast!$A:$A, 'Analysis-School'!$A33, Forecast!$C:$C, 'Analysis-School'!AE$4, Forecast!$D:$D, 'Analysis-School'!AE$2),0)</f>
        <v>0</v>
      </c>
      <c r="AF33" s="395">
        <f>MAX(SUMIFS(Forecast!$J:$J, Forecast!$A:$A, 'Analysis-School'!$A33, Forecast!$C:$C, 'Analysis-School'!AF$4, Forecast!$D:$D, 'Analysis-School'!AF$2),0)</f>
        <v>0</v>
      </c>
      <c r="AG33" s="396" t="str">
        <f t="shared" si="1"/>
        <v>NA</v>
      </c>
    </row>
    <row r="34" spans="1:33">
      <c r="A34" s="115" t="s">
        <v>105</v>
      </c>
      <c r="B34" s="398" t="s">
        <v>1775</v>
      </c>
      <c r="C34" s="399">
        <f>SUMIFS(Forecast!$E:$E, Forecast!$A:$A, 'Analysis-School'!$A34, Forecast!$C:$C, 'Analysis-School'!C$4, Forecast!$D:$D, 'Analysis-School'!C$2)</f>
        <v>581</v>
      </c>
      <c r="D34" s="399">
        <f>SUMIFS(Forecast!$E:$E, Forecast!$A:$A, 'Analysis-School'!$A34, Forecast!$C:$C, 'Analysis-School'!D$4, Forecast!$D:$D, 'Analysis-School'!D$2)</f>
        <v>659</v>
      </c>
      <c r="E34" s="399">
        <f>SUMIFS(Forecast!$E:$E, Forecast!$A:$A, 'Analysis-School'!$A34, Forecast!$C:$C, 'Analysis-School'!E$4, Forecast!$D:$D, 'Analysis-School'!E$2)</f>
        <v>667</v>
      </c>
      <c r="F34" s="399">
        <f>SUMIFS(Forecast!$E:$E, Forecast!$A:$A, 'Analysis-School'!$A34, Forecast!$C:$C, 'Analysis-School'!F$4, Forecast!$D:$D, 'Analysis-School'!F$2)</f>
        <v>733</v>
      </c>
      <c r="G34" s="399">
        <f>SUMIFS(Forecast!$E:$E, Forecast!$A:$A, 'Analysis-School'!$A34, Forecast!$C:$C, 'Analysis-School'!G$4, Forecast!$D:$D, 'Analysis-School'!G$2)</f>
        <v>575</v>
      </c>
      <c r="H34" s="399">
        <f>SUMIFS(Forecast!$E:$E, Forecast!$A:$A, 'Analysis-School'!$A34, Forecast!$C:$C, 'Analysis-School'!H$4, Forecast!$D:$D, 'Analysis-School'!H$2)</f>
        <v>531</v>
      </c>
      <c r="I34" s="399">
        <f>SUMIFS(Forecast!$E:$E, Forecast!$A:$A, 'Analysis-School'!$A34, Forecast!$C:$C, 'Analysis-School'!I$4, Forecast!$D:$D, 'Analysis-School'!I$2)</f>
        <v>514.27858923866711</v>
      </c>
      <c r="J34" s="400">
        <f>SUMIFS(Forecast!$E:$E, Forecast!$A:$A, 'Analysis-School'!$A34, Forecast!$C:$C, 'Analysis-School'!J$4, Forecast!$D:$D, 'Analysis-School'!J$2)</f>
        <v>493.90327435177466</v>
      </c>
      <c r="K34" s="401">
        <f t="shared" si="0"/>
        <v>-6.9862006870480831E-2</v>
      </c>
      <c r="M34" s="398" t="s">
        <v>1775</v>
      </c>
      <c r="N34" s="399">
        <f>SUMIFS(Forecast!$F:$F, Forecast!$A:$A, 'Analysis-School'!$A34, Forecast!$C:$C, 'Analysis-School'!N$4, Forecast!$D:$D, 'Analysis-School'!N$2)</f>
        <v>857</v>
      </c>
      <c r="O34" s="399">
        <f>SUMIFS(Forecast!$F:$F, Forecast!$A:$A, 'Analysis-School'!$A34, Forecast!$C:$C, 'Analysis-School'!O$4, Forecast!$D:$D, 'Analysis-School'!O$2)</f>
        <v>888</v>
      </c>
      <c r="P34" s="399">
        <f>SUMIFS(Forecast!$F:$F, Forecast!$A:$A, 'Analysis-School'!$A34, Forecast!$C:$C, 'Analysis-School'!P$4, Forecast!$D:$D, 'Analysis-School'!P$2)</f>
        <v>931</v>
      </c>
      <c r="Q34" s="399">
        <f>SUMIFS(Forecast!$F:$F, Forecast!$A:$A, 'Analysis-School'!$A34, Forecast!$C:$C, 'Analysis-School'!Q$4, Forecast!$D:$D, 'Analysis-School'!Q$2)</f>
        <v>915</v>
      </c>
      <c r="R34" s="399">
        <f>SUMIFS(Forecast!$F:$F, Forecast!$A:$A, 'Analysis-School'!$A34, Forecast!$C:$C, 'Analysis-School'!R$4, Forecast!$D:$D, 'Analysis-School'!R$2)</f>
        <v>887</v>
      </c>
      <c r="S34" s="399">
        <f>SUMIFS(Forecast!$F:$F, Forecast!$A:$A, 'Analysis-School'!$A34, Forecast!$C:$C, 'Analysis-School'!S$4, Forecast!$D:$D, 'Analysis-School'!S$2)</f>
        <v>791</v>
      </c>
      <c r="T34" s="399">
        <f>SUMIFS(Forecast!$F:$F, Forecast!$A:$A, 'Analysis-School'!$A34, Forecast!$C:$C, 'Analysis-School'!T$4, Forecast!$D:$D, 'Analysis-School'!T$2)</f>
        <v>784.35408572897052</v>
      </c>
      <c r="U34" s="400">
        <f>SUMIFS(Forecast!$F:$F, Forecast!$A:$A, 'Analysis-School'!$A34, Forecast!$C:$C, 'Analysis-School'!U$4, Forecast!$D:$D, 'Analysis-School'!U$2)</f>
        <v>769.46213570637372</v>
      </c>
      <c r="V34" s="401">
        <f t="shared" si="2"/>
        <v>-2.7228652710020618E-2</v>
      </c>
      <c r="X34" s="398" t="s">
        <v>1775</v>
      </c>
      <c r="Y34" s="399">
        <f>SUMIFS(Forecast!$J:$J, Forecast!$A:$A, 'Analysis-School'!$A34, Forecast!$C:$C, 'Analysis-School'!Y$4, Forecast!$D:$D, 'Analysis-School'!Y$2)</f>
        <v>0</v>
      </c>
      <c r="Z34" s="399">
        <f>SUMIFS(Forecast!$J:$J, Forecast!$A:$A, 'Analysis-School'!$A34, Forecast!$C:$C, 'Analysis-School'!Z$4, Forecast!$D:$D, 'Analysis-School'!Z$2)</f>
        <v>0</v>
      </c>
      <c r="AA34" s="399">
        <f>SUMIFS(Forecast!$J:$J, Forecast!$A:$A, 'Analysis-School'!$A34, Forecast!$C:$C, 'Analysis-School'!AA$4, Forecast!$D:$D, 'Analysis-School'!AA$2)</f>
        <v>0</v>
      </c>
      <c r="AB34" s="399">
        <f>SUMIFS(Forecast!$J:$J, Forecast!$A:$A, 'Analysis-School'!$A34, Forecast!$C:$C, 'Analysis-School'!AB$4, Forecast!$D:$D, 'Analysis-School'!AB$2)</f>
        <v>0</v>
      </c>
      <c r="AC34" s="399">
        <f>SUMIFS(Forecast!$J:$J, Forecast!$A:$A, 'Analysis-School'!$A34, Forecast!$C:$C, 'Analysis-School'!AC$4, Forecast!$D:$D, 'Analysis-School'!AC$2)</f>
        <v>0</v>
      </c>
      <c r="AD34" s="399">
        <f>SUMIFS(Forecast!$J:$J, Forecast!$A:$A, 'Analysis-School'!$A34, Forecast!$C:$C, 'Analysis-School'!AD$4, Forecast!$D:$D, 'Analysis-School'!AD$2)</f>
        <v>0</v>
      </c>
      <c r="AE34" s="399">
        <f>SUMIFS(Forecast!$J:$J, Forecast!$A:$A, 'Analysis-School'!$A34, Forecast!$C:$C, 'Analysis-School'!AE$4, Forecast!$D:$D, 'Analysis-School'!AE$2)</f>
        <v>0</v>
      </c>
      <c r="AF34" s="400">
        <f>SUMIFS(Forecast!$J:$J, Forecast!$A:$A, 'Analysis-School'!$A34, Forecast!$C:$C, 'Analysis-School'!AF$4, Forecast!$D:$D, 'Analysis-School'!AF$2)</f>
        <v>0</v>
      </c>
      <c r="AG34" s="401" t="str">
        <f t="shared" si="1"/>
        <v>NA</v>
      </c>
    </row>
    <row r="35" spans="1:33">
      <c r="A35" s="115" t="s">
        <v>107</v>
      </c>
      <c r="B35" s="393" t="s">
        <v>1940</v>
      </c>
      <c r="C35" s="394">
        <f>SUMIFS(Forecast!$E:$E, Forecast!$A:$A, 'Analysis-School'!$A35, Forecast!$C:$C, 'Analysis-School'!C$4, Forecast!$D:$D, 'Analysis-School'!C$2)</f>
        <v>279</v>
      </c>
      <c r="D35" s="394">
        <f>SUMIFS(Forecast!$E:$E, Forecast!$A:$A, 'Analysis-School'!$A35, Forecast!$C:$C, 'Analysis-School'!D$4, Forecast!$D:$D, 'Analysis-School'!D$2)</f>
        <v>326</v>
      </c>
      <c r="E35" s="394">
        <f>SUMIFS(Forecast!$E:$E, Forecast!$A:$A, 'Analysis-School'!$A35, Forecast!$C:$C, 'Analysis-School'!E$4, Forecast!$D:$D, 'Analysis-School'!E$2)</f>
        <v>276</v>
      </c>
      <c r="F35" s="394">
        <f>SUMIFS(Forecast!$E:$E, Forecast!$A:$A, 'Analysis-School'!$A35, Forecast!$C:$C, 'Analysis-School'!F$4, Forecast!$D:$D, 'Analysis-School'!F$2)</f>
        <v>263</v>
      </c>
      <c r="G35" s="394">
        <f>SUMIFS(Forecast!$E:$E, Forecast!$A:$A, 'Analysis-School'!$A35, Forecast!$C:$C, 'Analysis-School'!G$4, Forecast!$D:$D, 'Analysis-School'!G$2)</f>
        <v>292</v>
      </c>
      <c r="H35" s="394">
        <f>SUMIFS(Forecast!$E:$E, Forecast!$A:$A, 'Analysis-School'!$A35, Forecast!$C:$C, 'Analysis-School'!H$4, Forecast!$D:$D, 'Analysis-School'!H$2)</f>
        <v>289</v>
      </c>
      <c r="I35" s="394">
        <f>SUMIFS(Forecast!$E:$E, Forecast!$A:$A, 'Analysis-School'!$A35, Forecast!$C:$C, 'Analysis-School'!I$4, Forecast!$D:$D, 'Analysis-School'!I$2)</f>
        <v>285.73469387755102</v>
      </c>
      <c r="J35" s="395">
        <f>SUMIFS(Forecast!$E:$E, Forecast!$A:$A, 'Analysis-School'!$A35, Forecast!$C:$C, 'Analysis-School'!J$4, Forecast!$D:$D, 'Analysis-School'!J$2)</f>
        <v>282.46938775510205</v>
      </c>
      <c r="K35" s="396">
        <f t="shared" si="0"/>
        <v>-2.2597274203799089E-2</v>
      </c>
      <c r="L35" s="397"/>
      <c r="M35" s="393" t="s">
        <v>1940</v>
      </c>
      <c r="N35" s="394">
        <f>SUMIFS(Forecast!$F:$F, Forecast!$A:$A, 'Analysis-School'!$A35, Forecast!$C:$C, 'Analysis-School'!N$4, Forecast!$D:$D, 'Analysis-School'!N$2)</f>
        <v>254</v>
      </c>
      <c r="O35" s="394">
        <f>SUMIFS(Forecast!$F:$F, Forecast!$A:$A, 'Analysis-School'!$A35, Forecast!$C:$C, 'Analysis-School'!O$4, Forecast!$D:$D, 'Analysis-School'!O$2)</f>
        <v>274</v>
      </c>
      <c r="P35" s="394">
        <f>SUMIFS(Forecast!$F:$F, Forecast!$A:$A, 'Analysis-School'!$A35, Forecast!$C:$C, 'Analysis-School'!P$4, Forecast!$D:$D, 'Analysis-School'!P$2)</f>
        <v>287</v>
      </c>
      <c r="Q35" s="394">
        <f>SUMIFS(Forecast!$F:$F, Forecast!$A:$A, 'Analysis-School'!$A35, Forecast!$C:$C, 'Analysis-School'!Q$4, Forecast!$D:$D, 'Analysis-School'!Q$2)</f>
        <v>272</v>
      </c>
      <c r="R35" s="394">
        <f>SUMIFS(Forecast!$F:$F, Forecast!$A:$A, 'Analysis-School'!$A35, Forecast!$C:$C, 'Analysis-School'!R$4, Forecast!$D:$D, 'Analysis-School'!R$2)</f>
        <v>259</v>
      </c>
      <c r="S35" s="394">
        <f>SUMIFS(Forecast!$F:$F, Forecast!$A:$A, 'Analysis-School'!$A35, Forecast!$C:$C, 'Analysis-School'!S$4, Forecast!$D:$D, 'Analysis-School'!S$2)</f>
        <v>276</v>
      </c>
      <c r="T35" s="394">
        <f>SUMIFS(Forecast!$F:$F, Forecast!$A:$A, 'Analysis-School'!$A35, Forecast!$C:$C, 'Analysis-School'!T$4, Forecast!$D:$D, 'Analysis-School'!T$2)</f>
        <v>271.37023143554114</v>
      </c>
      <c r="U35" s="395">
        <f>SUMIFS(Forecast!$F:$F, Forecast!$A:$A, 'Analysis-School'!$A35, Forecast!$C:$C, 'Analysis-School'!U$4, Forecast!$D:$D, 'Analysis-School'!U$2)</f>
        <v>271.46514198314333</v>
      </c>
      <c r="V35" s="396">
        <f t="shared" si="2"/>
        <v>-1.6430644988611132E-2</v>
      </c>
      <c r="W35" s="397"/>
      <c r="X35" s="393" t="s">
        <v>1940</v>
      </c>
      <c r="Y35" s="394">
        <f>SUMIFS(Forecast!$J:$J, Forecast!$A:$A, 'Analysis-School'!$A35, Forecast!$C:$C, 'Analysis-School'!Y$4, Forecast!$D:$D, 'Analysis-School'!Y$2)</f>
        <v>0</v>
      </c>
      <c r="Z35" s="394">
        <f>SUMIFS(Forecast!$J:$J, Forecast!$A:$A, 'Analysis-School'!$A35, Forecast!$C:$C, 'Analysis-School'!Z$4, Forecast!$D:$D, 'Analysis-School'!Z$2)</f>
        <v>0</v>
      </c>
      <c r="AA35" s="394">
        <f>SUMIFS(Forecast!$J:$J, Forecast!$A:$A, 'Analysis-School'!$A35, Forecast!$C:$C, 'Analysis-School'!AA$4, Forecast!$D:$D, 'Analysis-School'!AA$2)</f>
        <v>0</v>
      </c>
      <c r="AB35" s="394">
        <f>SUMIFS(Forecast!$J:$J, Forecast!$A:$A, 'Analysis-School'!$A35, Forecast!$C:$C, 'Analysis-School'!AB$4, Forecast!$D:$D, 'Analysis-School'!AB$2)</f>
        <v>0</v>
      </c>
      <c r="AC35" s="394">
        <f>SUMIFS(Forecast!$J:$J, Forecast!$A:$A, 'Analysis-School'!$A35, Forecast!$C:$C, 'Analysis-School'!AC$4, Forecast!$D:$D, 'Analysis-School'!AC$2)</f>
        <v>0</v>
      </c>
      <c r="AD35" s="394">
        <f>SUMIFS(Forecast!$J:$J, Forecast!$A:$A, 'Analysis-School'!$A35, Forecast!$C:$C, 'Analysis-School'!AD$4, Forecast!$D:$D, 'Analysis-School'!AD$2)</f>
        <v>0</v>
      </c>
      <c r="AE35" s="394">
        <f>SUMIFS(Forecast!$J:$J, Forecast!$A:$A, 'Analysis-School'!$A35, Forecast!$C:$C, 'Analysis-School'!AE$4, Forecast!$D:$D, 'Analysis-School'!AE$2)</f>
        <v>0</v>
      </c>
      <c r="AF35" s="395">
        <f>SUMIFS(Forecast!$J:$J, Forecast!$A:$A, 'Analysis-School'!$A35, Forecast!$C:$C, 'Analysis-School'!AF$4, Forecast!$D:$D, 'Analysis-School'!AF$2)</f>
        <v>0</v>
      </c>
      <c r="AG35" s="396" t="str">
        <f t="shared" si="1"/>
        <v>NA</v>
      </c>
    </row>
    <row r="36" spans="1:33">
      <c r="A36" s="115" t="s">
        <v>109</v>
      </c>
      <c r="B36" s="398" t="s">
        <v>1941</v>
      </c>
      <c r="C36" s="399">
        <f>SUMIFS(Forecast!$E:$E, Forecast!$A:$A, 'Analysis-School'!$A36, Forecast!$C:$C, 'Analysis-School'!C$4, Forecast!$D:$D, 'Analysis-School'!C$2)</f>
        <v>595</v>
      </c>
      <c r="D36" s="399">
        <f>SUMIFS(Forecast!$E:$E, Forecast!$A:$A, 'Analysis-School'!$A36, Forecast!$C:$C, 'Analysis-School'!D$4, Forecast!$D:$D, 'Analysis-School'!D$2)</f>
        <v>689</v>
      </c>
      <c r="E36" s="399">
        <f>SUMIFS(Forecast!$E:$E, Forecast!$A:$A, 'Analysis-School'!$A36, Forecast!$C:$C, 'Analysis-School'!E$4, Forecast!$D:$D, 'Analysis-School'!E$2)</f>
        <v>700</v>
      </c>
      <c r="F36" s="399">
        <f>SUMIFS(Forecast!$E:$E, Forecast!$A:$A, 'Analysis-School'!$A36, Forecast!$C:$C, 'Analysis-School'!F$4, Forecast!$D:$D, 'Analysis-School'!F$2)</f>
        <v>779</v>
      </c>
      <c r="G36" s="399">
        <f>SUMIFS(Forecast!$E:$E, Forecast!$A:$A, 'Analysis-School'!$A36, Forecast!$C:$C, 'Analysis-School'!G$4, Forecast!$D:$D, 'Analysis-School'!G$2)</f>
        <v>1023</v>
      </c>
      <c r="H36" s="399">
        <f>SUMIFS(Forecast!$E:$E, Forecast!$A:$A, 'Analysis-School'!$A36, Forecast!$C:$C, 'Analysis-School'!H$4, Forecast!$D:$D, 'Analysis-School'!H$2)</f>
        <v>1227</v>
      </c>
      <c r="I36" s="399">
        <f>SUMIFS(Forecast!$E:$E, Forecast!$A:$A, 'Analysis-School'!$A36, Forecast!$C:$C, 'Analysis-School'!I$4, Forecast!$D:$D, 'Analysis-School'!I$2)</f>
        <v>1346.1157085141192</v>
      </c>
      <c r="J36" s="400">
        <f>SUMIFS(Forecast!$E:$E, Forecast!$A:$A, 'Analysis-School'!$A36, Forecast!$C:$C, 'Analysis-School'!J$4, Forecast!$D:$D, 'Analysis-School'!J$2)</f>
        <v>1473.9586670184049</v>
      </c>
      <c r="K36" s="401">
        <f t="shared" si="0"/>
        <v>0.20127030726846362</v>
      </c>
      <c r="M36" s="398" t="s">
        <v>1941</v>
      </c>
      <c r="N36" s="399">
        <f>SUMIFS(Forecast!$F:$F, Forecast!$A:$A, 'Analysis-School'!$A36, Forecast!$C:$C, 'Analysis-School'!N$4, Forecast!$D:$D, 'Analysis-School'!N$2)</f>
        <v>421</v>
      </c>
      <c r="O36" s="399">
        <f>SUMIFS(Forecast!$F:$F, Forecast!$A:$A, 'Analysis-School'!$A36, Forecast!$C:$C, 'Analysis-School'!O$4, Forecast!$D:$D, 'Analysis-School'!O$2)</f>
        <v>480</v>
      </c>
      <c r="P36" s="399">
        <f>SUMIFS(Forecast!$F:$F, Forecast!$A:$A, 'Analysis-School'!$A36, Forecast!$C:$C, 'Analysis-School'!P$4, Forecast!$D:$D, 'Analysis-School'!P$2)</f>
        <v>471</v>
      </c>
      <c r="Q36" s="399">
        <f>SUMIFS(Forecast!$F:$F, Forecast!$A:$A, 'Analysis-School'!$A36, Forecast!$C:$C, 'Analysis-School'!Q$4, Forecast!$D:$D, 'Analysis-School'!Q$2)</f>
        <v>571</v>
      </c>
      <c r="R36" s="399">
        <f>SUMIFS(Forecast!$F:$F, Forecast!$A:$A, 'Analysis-School'!$A36, Forecast!$C:$C, 'Analysis-School'!R$4, Forecast!$D:$D, 'Analysis-School'!R$2)</f>
        <v>538</v>
      </c>
      <c r="S36" s="399">
        <f>SUMIFS(Forecast!$F:$F, Forecast!$A:$A, 'Analysis-School'!$A36, Forecast!$C:$C, 'Analysis-School'!S$4, Forecast!$D:$D, 'Analysis-School'!S$2)</f>
        <v>621</v>
      </c>
      <c r="T36" s="399">
        <f>SUMIFS(Forecast!$F:$F, Forecast!$A:$A, 'Analysis-School'!$A36, Forecast!$C:$C, 'Analysis-School'!T$4, Forecast!$D:$D, 'Analysis-School'!T$2)</f>
        <v>636.3840025020852</v>
      </c>
      <c r="U36" s="400">
        <f>SUMIFS(Forecast!$F:$F, Forecast!$A:$A, 'Analysis-School'!$A36, Forecast!$C:$C, 'Analysis-School'!U$4, Forecast!$D:$D, 'Analysis-School'!U$2)</f>
        <v>672.28595224189326</v>
      </c>
      <c r="V36" s="401">
        <f t="shared" si="2"/>
        <v>8.2586074463596226E-2</v>
      </c>
      <c r="X36" s="398" t="s">
        <v>1941</v>
      </c>
      <c r="Y36" s="399">
        <f>SUMIFS(Forecast!$J:$J, Forecast!$A:$A, 'Analysis-School'!$A36, Forecast!$C:$C, 'Analysis-School'!Y$4, Forecast!$D:$D, 'Analysis-School'!Y$2)</f>
        <v>0</v>
      </c>
      <c r="Z36" s="399">
        <f>SUMIFS(Forecast!$J:$J, Forecast!$A:$A, 'Analysis-School'!$A36, Forecast!$C:$C, 'Analysis-School'!Z$4, Forecast!$D:$D, 'Analysis-School'!Z$2)</f>
        <v>0</v>
      </c>
      <c r="AA36" s="399">
        <f>SUMIFS(Forecast!$J:$J, Forecast!$A:$A, 'Analysis-School'!$A36, Forecast!$C:$C, 'Analysis-School'!AA$4, Forecast!$D:$D, 'Analysis-School'!AA$2)</f>
        <v>0</v>
      </c>
      <c r="AB36" s="399">
        <f>SUMIFS(Forecast!$J:$J, Forecast!$A:$A, 'Analysis-School'!$A36, Forecast!$C:$C, 'Analysis-School'!AB$4, Forecast!$D:$D, 'Analysis-School'!AB$2)</f>
        <v>0</v>
      </c>
      <c r="AC36" s="399">
        <f>SUMIFS(Forecast!$J:$J, Forecast!$A:$A, 'Analysis-School'!$A36, Forecast!$C:$C, 'Analysis-School'!AC$4, Forecast!$D:$D, 'Analysis-School'!AC$2)</f>
        <v>0</v>
      </c>
      <c r="AD36" s="399">
        <f>SUMIFS(Forecast!$J:$J, Forecast!$A:$A, 'Analysis-School'!$A36, Forecast!$C:$C, 'Analysis-School'!AD$4, Forecast!$D:$D, 'Analysis-School'!AD$2)</f>
        <v>0</v>
      </c>
      <c r="AE36" s="399">
        <f>SUMIFS(Forecast!$J:$J, Forecast!$A:$A, 'Analysis-School'!$A36, Forecast!$C:$C, 'Analysis-School'!AE$4, Forecast!$D:$D, 'Analysis-School'!AE$2)</f>
        <v>0</v>
      </c>
      <c r="AF36" s="400">
        <f>SUMIFS(Forecast!$J:$J, Forecast!$A:$A, 'Analysis-School'!$A36, Forecast!$C:$C, 'Analysis-School'!AF$4, Forecast!$D:$D, 'Analysis-School'!AF$2)</f>
        <v>0</v>
      </c>
      <c r="AG36" s="401" t="str">
        <f t="shared" si="1"/>
        <v>NA</v>
      </c>
    </row>
    <row r="37" spans="1:33">
      <c r="A37" s="115" t="s">
        <v>111</v>
      </c>
      <c r="B37" s="393" t="s">
        <v>1942</v>
      </c>
      <c r="C37" s="394">
        <f>SUMIFS(Forecast!$E:$E, Forecast!$A:$A, 'Analysis-School'!$A37, Forecast!$C:$C, 'Analysis-School'!C$4, Forecast!$D:$D, 'Analysis-School'!C$2)</f>
        <v>227</v>
      </c>
      <c r="D37" s="394">
        <f>SUMIFS(Forecast!$E:$E, Forecast!$A:$A, 'Analysis-School'!$A37, Forecast!$C:$C, 'Analysis-School'!D$4, Forecast!$D:$D, 'Analysis-School'!D$2)</f>
        <v>229</v>
      </c>
      <c r="E37" s="394">
        <f>SUMIFS(Forecast!$E:$E, Forecast!$A:$A, 'Analysis-School'!$A37, Forecast!$C:$C, 'Analysis-School'!E$4, Forecast!$D:$D, 'Analysis-School'!E$2)</f>
        <v>305</v>
      </c>
      <c r="F37" s="394">
        <f>SUMIFS(Forecast!$E:$E, Forecast!$A:$A, 'Analysis-School'!$A37, Forecast!$C:$C, 'Analysis-School'!F$4, Forecast!$D:$D, 'Analysis-School'!F$2)</f>
        <v>369</v>
      </c>
      <c r="G37" s="394">
        <f>SUMIFS(Forecast!$E:$E, Forecast!$A:$A, 'Analysis-School'!$A37, Forecast!$C:$C, 'Analysis-School'!G$4, Forecast!$D:$D, 'Analysis-School'!G$2)</f>
        <v>302</v>
      </c>
      <c r="H37" s="394">
        <f>SUMIFS(Forecast!$E:$E, Forecast!$A:$A, 'Analysis-School'!$A37, Forecast!$C:$C, 'Analysis-School'!H$4, Forecast!$D:$D, 'Analysis-School'!H$2)</f>
        <v>298</v>
      </c>
      <c r="I37" s="394">
        <f>SUMIFS(Forecast!$E:$E, Forecast!$A:$A, 'Analysis-School'!$A37, Forecast!$C:$C, 'Analysis-School'!I$4, Forecast!$D:$D, 'Analysis-School'!I$2)</f>
        <v>327.8</v>
      </c>
      <c r="J37" s="395">
        <f>SUMIFS(Forecast!$E:$E, Forecast!$A:$A, 'Analysis-School'!$A37, Forecast!$C:$C, 'Analysis-School'!J$4, Forecast!$D:$D, 'Analysis-School'!J$2)</f>
        <v>352.61331270880726</v>
      </c>
      <c r="K37" s="396">
        <f t="shared" ref="K37:K55" si="3">(J37/H37-1)</f>
        <v>0.18326615002955449</v>
      </c>
      <c r="L37" s="397"/>
      <c r="M37" s="393" t="s">
        <v>1942</v>
      </c>
      <c r="N37" s="394">
        <f>SUMIFS(Forecast!$F:$F, Forecast!$A:$A, 'Analysis-School'!$A37, Forecast!$C:$C, 'Analysis-School'!N$4, Forecast!$D:$D, 'Analysis-School'!N$2)</f>
        <v>180</v>
      </c>
      <c r="O37" s="394">
        <f>SUMIFS(Forecast!$F:$F, Forecast!$A:$A, 'Analysis-School'!$A37, Forecast!$C:$C, 'Analysis-School'!O$4, Forecast!$D:$D, 'Analysis-School'!O$2)</f>
        <v>191</v>
      </c>
      <c r="P37" s="394">
        <f>SUMIFS(Forecast!$F:$F, Forecast!$A:$A, 'Analysis-School'!$A37, Forecast!$C:$C, 'Analysis-School'!P$4, Forecast!$D:$D, 'Analysis-School'!P$2)</f>
        <v>213</v>
      </c>
      <c r="Q37" s="394">
        <f>SUMIFS(Forecast!$F:$F, Forecast!$A:$A, 'Analysis-School'!$A37, Forecast!$C:$C, 'Analysis-School'!Q$4, Forecast!$D:$D, 'Analysis-School'!Q$2)</f>
        <v>161</v>
      </c>
      <c r="R37" s="394">
        <f>SUMIFS(Forecast!$F:$F, Forecast!$A:$A, 'Analysis-School'!$A37, Forecast!$C:$C, 'Analysis-School'!R$4, Forecast!$D:$D, 'Analysis-School'!R$2)</f>
        <v>148</v>
      </c>
      <c r="S37" s="394">
        <f>SUMIFS(Forecast!$F:$F, Forecast!$A:$A, 'Analysis-School'!$A37, Forecast!$C:$C, 'Analysis-School'!S$4, Forecast!$D:$D, 'Analysis-School'!S$2)</f>
        <v>164</v>
      </c>
      <c r="T37" s="394">
        <f>SUMIFS(Forecast!$F:$F, Forecast!$A:$A, 'Analysis-School'!$A37, Forecast!$C:$C, 'Analysis-School'!T$4, Forecast!$D:$D, 'Analysis-School'!T$2)</f>
        <v>155.79999999999998</v>
      </c>
      <c r="U37" s="395">
        <f>SUMIFS(Forecast!$F:$F, Forecast!$A:$A, 'Analysis-School'!$A37, Forecast!$C:$C, 'Analysis-School'!U$4, Forecast!$D:$D, 'Analysis-School'!U$2)</f>
        <v>148.01</v>
      </c>
      <c r="V37" s="396">
        <f t="shared" si="2"/>
        <v>-9.7500000000000031E-2</v>
      </c>
      <c r="W37" s="397"/>
      <c r="X37" s="393" t="s">
        <v>1942</v>
      </c>
      <c r="Y37" s="394">
        <f>SUMIFS(Forecast!$J:$J, Forecast!$A:$A, 'Analysis-School'!$A37, Forecast!$C:$C, 'Analysis-School'!Y$4, Forecast!$D:$D, 'Analysis-School'!Y$2)</f>
        <v>0</v>
      </c>
      <c r="Z37" s="394">
        <f>SUMIFS(Forecast!$J:$J, Forecast!$A:$A, 'Analysis-School'!$A37, Forecast!$C:$C, 'Analysis-School'!Z$4, Forecast!$D:$D, 'Analysis-School'!Z$2)</f>
        <v>0</v>
      </c>
      <c r="AA37" s="394">
        <f>SUMIFS(Forecast!$J:$J, Forecast!$A:$A, 'Analysis-School'!$A37, Forecast!$C:$C, 'Analysis-School'!AA$4, Forecast!$D:$D, 'Analysis-School'!AA$2)</f>
        <v>0</v>
      </c>
      <c r="AB37" s="394">
        <f>SUMIFS(Forecast!$J:$J, Forecast!$A:$A, 'Analysis-School'!$A37, Forecast!$C:$C, 'Analysis-School'!AB$4, Forecast!$D:$D, 'Analysis-School'!AB$2)</f>
        <v>0</v>
      </c>
      <c r="AC37" s="394">
        <f>SUMIFS(Forecast!$J:$J, Forecast!$A:$A, 'Analysis-School'!$A37, Forecast!$C:$C, 'Analysis-School'!AC$4, Forecast!$D:$D, 'Analysis-School'!AC$2)</f>
        <v>0</v>
      </c>
      <c r="AD37" s="394">
        <f>SUMIFS(Forecast!$J:$J, Forecast!$A:$A, 'Analysis-School'!$A37, Forecast!$C:$C, 'Analysis-School'!AD$4, Forecast!$D:$D, 'Analysis-School'!AD$2)</f>
        <v>0</v>
      </c>
      <c r="AE37" s="394">
        <f>SUMIFS(Forecast!$J:$J, Forecast!$A:$A, 'Analysis-School'!$A37, Forecast!$C:$C, 'Analysis-School'!AE$4, Forecast!$D:$D, 'Analysis-School'!AE$2)</f>
        <v>0</v>
      </c>
      <c r="AF37" s="395">
        <f>SUMIFS(Forecast!$J:$J, Forecast!$A:$A, 'Analysis-School'!$A37, Forecast!$C:$C, 'Analysis-School'!AF$4, Forecast!$D:$D, 'Analysis-School'!AF$2)</f>
        <v>0</v>
      </c>
      <c r="AG37" s="396" t="str">
        <f t="shared" ref="AG37:AG54" si="4">IFERROR(AF37/AD37-1, "NA")</f>
        <v>NA</v>
      </c>
    </row>
    <row r="38" spans="1:33">
      <c r="A38" s="115" t="s">
        <v>113</v>
      </c>
      <c r="B38" s="398" t="s">
        <v>1943</v>
      </c>
      <c r="C38" s="399">
        <f>SUMIFS(Forecast!$E:$E, Forecast!$A:$A, 'Analysis-School'!$A38, Forecast!$C:$C, 'Analysis-School'!C$4, Forecast!$D:$D, 'Analysis-School'!C$2)</f>
        <v>602</v>
      </c>
      <c r="D38" s="399">
        <f>SUMIFS(Forecast!$E:$E, Forecast!$A:$A, 'Analysis-School'!$A38, Forecast!$C:$C, 'Analysis-School'!D$4, Forecast!$D:$D, 'Analysis-School'!D$2)</f>
        <v>668</v>
      </c>
      <c r="E38" s="399">
        <f>SUMIFS(Forecast!$E:$E, Forecast!$A:$A, 'Analysis-School'!$A38, Forecast!$C:$C, 'Analysis-School'!E$4, Forecast!$D:$D, 'Analysis-School'!E$2)</f>
        <v>699</v>
      </c>
      <c r="F38" s="399">
        <f>SUMIFS(Forecast!$E:$E, Forecast!$A:$A, 'Analysis-School'!$A38, Forecast!$C:$C, 'Analysis-School'!F$4, Forecast!$D:$D, 'Analysis-School'!F$2)</f>
        <v>643</v>
      </c>
      <c r="G38" s="399">
        <f>SUMIFS(Forecast!$E:$E, Forecast!$A:$A, 'Analysis-School'!$A38, Forecast!$C:$C, 'Analysis-School'!G$4, Forecast!$D:$D, 'Analysis-School'!G$2)</f>
        <v>621</v>
      </c>
      <c r="H38" s="399">
        <f>SUMIFS(Forecast!$E:$E, Forecast!$A:$A, 'Analysis-School'!$A38, Forecast!$C:$C, 'Analysis-School'!H$4, Forecast!$D:$D, 'Analysis-School'!H$2)</f>
        <v>749</v>
      </c>
      <c r="I38" s="399">
        <f>SUMIFS(Forecast!$E:$E, Forecast!$A:$A, 'Analysis-School'!$A38, Forecast!$C:$C, 'Analysis-School'!I$4, Forecast!$D:$D, 'Analysis-School'!I$2)</f>
        <v>711.55</v>
      </c>
      <c r="J38" s="400">
        <f>SUMIFS(Forecast!$E:$E, Forecast!$A:$A, 'Analysis-School'!$A38, Forecast!$C:$C, 'Analysis-School'!J$4, Forecast!$D:$D, 'Analysis-School'!J$2)</f>
        <v>709.62936499379407</v>
      </c>
      <c r="K38" s="401">
        <f t="shared" si="3"/>
        <v>-5.2564265695869028E-2</v>
      </c>
      <c r="M38" s="398" t="s">
        <v>1943</v>
      </c>
      <c r="N38" s="399">
        <f>SUMIFS(Forecast!$F:$F, Forecast!$A:$A, 'Analysis-School'!$A38, Forecast!$C:$C, 'Analysis-School'!N$4, Forecast!$D:$D, 'Analysis-School'!N$2)</f>
        <v>517</v>
      </c>
      <c r="O38" s="399">
        <f>SUMIFS(Forecast!$F:$F, Forecast!$A:$A, 'Analysis-School'!$A38, Forecast!$C:$C, 'Analysis-School'!O$4, Forecast!$D:$D, 'Analysis-School'!O$2)</f>
        <v>439</v>
      </c>
      <c r="P38" s="399">
        <f>SUMIFS(Forecast!$F:$F, Forecast!$A:$A, 'Analysis-School'!$A38, Forecast!$C:$C, 'Analysis-School'!P$4, Forecast!$D:$D, 'Analysis-School'!P$2)</f>
        <v>492</v>
      </c>
      <c r="Q38" s="399">
        <f>SUMIFS(Forecast!$F:$F, Forecast!$A:$A, 'Analysis-School'!$A38, Forecast!$C:$C, 'Analysis-School'!Q$4, Forecast!$D:$D, 'Analysis-School'!Q$2)</f>
        <v>430</v>
      </c>
      <c r="R38" s="399">
        <f>SUMIFS(Forecast!$F:$F, Forecast!$A:$A, 'Analysis-School'!$A38, Forecast!$C:$C, 'Analysis-School'!R$4, Forecast!$D:$D, 'Analysis-School'!R$2)</f>
        <v>358</v>
      </c>
      <c r="S38" s="399">
        <f>SUMIFS(Forecast!$F:$F, Forecast!$A:$A, 'Analysis-School'!$A38, Forecast!$C:$C, 'Analysis-School'!S$4, Forecast!$D:$D, 'Analysis-School'!S$2)</f>
        <v>367</v>
      </c>
      <c r="T38" s="399">
        <f>SUMIFS(Forecast!$F:$F, Forecast!$A:$A, 'Analysis-School'!$A38, Forecast!$C:$C, 'Analysis-School'!T$4, Forecast!$D:$D, 'Analysis-School'!T$2)</f>
        <v>348.65</v>
      </c>
      <c r="U38" s="400">
        <f>SUMIFS(Forecast!$F:$F, Forecast!$A:$A, 'Analysis-School'!$A38, Forecast!$C:$C, 'Analysis-School'!U$4, Forecast!$D:$D, 'Analysis-School'!U$2)</f>
        <v>331.21749999999997</v>
      </c>
      <c r="V38" s="401">
        <f t="shared" si="2"/>
        <v>-9.7500000000000031E-2</v>
      </c>
      <c r="X38" s="398" t="s">
        <v>1943</v>
      </c>
      <c r="Y38" s="399">
        <f>SUMIFS(Forecast!$J:$J, Forecast!$A:$A, 'Analysis-School'!$A38, Forecast!$C:$C, 'Analysis-School'!Y$4, Forecast!$D:$D, 'Analysis-School'!Y$2)</f>
        <v>0</v>
      </c>
      <c r="Z38" s="399">
        <f>SUMIFS(Forecast!$J:$J, Forecast!$A:$A, 'Analysis-School'!$A38, Forecast!$C:$C, 'Analysis-School'!Z$4, Forecast!$D:$D, 'Analysis-School'!Z$2)</f>
        <v>0</v>
      </c>
      <c r="AA38" s="399">
        <f>SUMIFS(Forecast!$J:$J, Forecast!$A:$A, 'Analysis-School'!$A38, Forecast!$C:$C, 'Analysis-School'!AA$4, Forecast!$D:$D, 'Analysis-School'!AA$2)</f>
        <v>0</v>
      </c>
      <c r="AB38" s="399">
        <f>SUMIFS(Forecast!$J:$J, Forecast!$A:$A, 'Analysis-School'!$A38, Forecast!$C:$C, 'Analysis-School'!AB$4, Forecast!$D:$D, 'Analysis-School'!AB$2)</f>
        <v>2</v>
      </c>
      <c r="AC38" s="399">
        <f>SUMIFS(Forecast!$J:$J, Forecast!$A:$A, 'Analysis-School'!$A38, Forecast!$C:$C, 'Analysis-School'!AC$4, Forecast!$D:$D, 'Analysis-School'!AC$2)</f>
        <v>1</v>
      </c>
      <c r="AD38" s="399">
        <f>SUMIFS(Forecast!$J:$J, Forecast!$A:$A, 'Analysis-School'!$A38, Forecast!$C:$C, 'Analysis-School'!AD$4, Forecast!$D:$D, 'Analysis-School'!AD$2)</f>
        <v>0</v>
      </c>
      <c r="AE38" s="399">
        <f>SUMIFS(Forecast!$J:$J, Forecast!$A:$A, 'Analysis-School'!$A38, Forecast!$C:$C, 'Analysis-School'!AE$4, Forecast!$D:$D, 'Analysis-School'!AE$2)</f>
        <v>0.77099349081042834</v>
      </c>
      <c r="AF38" s="400">
        <f>SUMIFS(Forecast!$J:$J, Forecast!$A:$A, 'Analysis-School'!$A38, Forecast!$C:$C, 'Analysis-School'!AF$4, Forecast!$D:$D, 'Analysis-School'!AF$2)</f>
        <v>0.84809283989147122</v>
      </c>
      <c r="AG38" s="401" t="str">
        <f t="shared" si="4"/>
        <v>NA</v>
      </c>
    </row>
    <row r="39" spans="1:33">
      <c r="A39" s="115" t="s">
        <v>115</v>
      </c>
      <c r="B39" s="393" t="s">
        <v>1944</v>
      </c>
      <c r="C39" s="394">
        <f>SUMIFS(Forecast!$E:$E, Forecast!$A:$A, 'Analysis-School'!$A39, Forecast!$C:$C, 'Analysis-School'!C$4, Forecast!$D:$D, 'Analysis-School'!C$2)</f>
        <v>323</v>
      </c>
      <c r="D39" s="394">
        <f>SUMIFS(Forecast!$E:$E, Forecast!$A:$A, 'Analysis-School'!$A39, Forecast!$C:$C, 'Analysis-School'!D$4, Forecast!$D:$D, 'Analysis-School'!D$2)</f>
        <v>399</v>
      </c>
      <c r="E39" s="394">
        <f>SUMIFS(Forecast!$E:$E, Forecast!$A:$A, 'Analysis-School'!$A39, Forecast!$C:$C, 'Analysis-School'!E$4, Forecast!$D:$D, 'Analysis-School'!E$2)</f>
        <v>325</v>
      </c>
      <c r="F39" s="394">
        <f>SUMIFS(Forecast!$E:$E, Forecast!$A:$A, 'Analysis-School'!$A39, Forecast!$C:$C, 'Analysis-School'!F$4, Forecast!$D:$D, 'Analysis-School'!F$2)</f>
        <v>352</v>
      </c>
      <c r="G39" s="394">
        <f>SUMIFS(Forecast!$E:$E, Forecast!$A:$A, 'Analysis-School'!$A39, Forecast!$C:$C, 'Analysis-School'!G$4, Forecast!$D:$D, 'Analysis-School'!G$2)</f>
        <v>412</v>
      </c>
      <c r="H39" s="394">
        <f>SUMIFS(Forecast!$E:$E, Forecast!$A:$A, 'Analysis-School'!$A39, Forecast!$C:$C, 'Analysis-School'!H$4, Forecast!$D:$D, 'Analysis-School'!H$2)</f>
        <v>337</v>
      </c>
      <c r="I39" s="394">
        <f>SUMIFS(Forecast!$E:$E, Forecast!$A:$A, 'Analysis-School'!$A39, Forecast!$C:$C, 'Analysis-School'!I$4, Forecast!$D:$D, 'Analysis-School'!I$2)</f>
        <v>357.65115678101415</v>
      </c>
      <c r="J39" s="395">
        <f>SUMIFS(Forecast!$E:$E, Forecast!$A:$A, 'Analysis-School'!$A39, Forecast!$C:$C, 'Analysis-School'!J$4, Forecast!$D:$D, 'Analysis-School'!J$2)</f>
        <v>358.93629267649976</v>
      </c>
      <c r="K39" s="396">
        <f t="shared" si="3"/>
        <v>6.509285660682429E-2</v>
      </c>
      <c r="L39" s="397"/>
      <c r="M39" s="393" t="s">
        <v>1944</v>
      </c>
      <c r="N39" s="394">
        <f>SUMIFS(Forecast!$F:$F, Forecast!$A:$A, 'Analysis-School'!$A39, Forecast!$C:$C, 'Analysis-School'!N$4, Forecast!$D:$D, 'Analysis-School'!N$2)</f>
        <v>262</v>
      </c>
      <c r="O39" s="394">
        <f>SUMIFS(Forecast!$F:$F, Forecast!$A:$A, 'Analysis-School'!$A39, Forecast!$C:$C, 'Analysis-School'!O$4, Forecast!$D:$D, 'Analysis-School'!O$2)</f>
        <v>244</v>
      </c>
      <c r="P39" s="394">
        <f>SUMIFS(Forecast!$F:$F, Forecast!$A:$A, 'Analysis-School'!$A39, Forecast!$C:$C, 'Analysis-School'!P$4, Forecast!$D:$D, 'Analysis-School'!P$2)</f>
        <v>226</v>
      </c>
      <c r="Q39" s="394">
        <f>SUMIFS(Forecast!$F:$F, Forecast!$A:$A, 'Analysis-School'!$A39, Forecast!$C:$C, 'Analysis-School'!Q$4, Forecast!$D:$D, 'Analysis-School'!Q$2)</f>
        <v>238</v>
      </c>
      <c r="R39" s="394">
        <f>SUMIFS(Forecast!$F:$F, Forecast!$A:$A, 'Analysis-School'!$A39, Forecast!$C:$C, 'Analysis-School'!R$4, Forecast!$D:$D, 'Analysis-School'!R$2)</f>
        <v>213</v>
      </c>
      <c r="S39" s="394">
        <f>SUMIFS(Forecast!$F:$F, Forecast!$A:$A, 'Analysis-School'!$A39, Forecast!$C:$C, 'Analysis-School'!S$4, Forecast!$D:$D, 'Analysis-School'!S$2)</f>
        <v>242</v>
      </c>
      <c r="T39" s="394">
        <f>SUMIFS(Forecast!$F:$F, Forecast!$A:$A, 'Analysis-School'!$A39, Forecast!$C:$C, 'Analysis-School'!T$4, Forecast!$D:$D, 'Analysis-School'!T$2)</f>
        <v>229.89999999999998</v>
      </c>
      <c r="U39" s="395">
        <f>SUMIFS(Forecast!$F:$F, Forecast!$A:$A, 'Analysis-School'!$A39, Forecast!$C:$C, 'Analysis-School'!U$4, Forecast!$D:$D, 'Analysis-School'!U$2)</f>
        <v>222.18023598427951</v>
      </c>
      <c r="V39" s="396">
        <f t="shared" si="2"/>
        <v>-8.1899851304630178E-2</v>
      </c>
      <c r="W39" s="397"/>
      <c r="X39" s="393" t="s">
        <v>1944</v>
      </c>
      <c r="Y39" s="394">
        <f>SUMIFS(Forecast!$J:$J, Forecast!$A:$A, 'Analysis-School'!$A39, Forecast!$C:$C, 'Analysis-School'!Y$4, Forecast!$D:$D, 'Analysis-School'!Y$2)</f>
        <v>0</v>
      </c>
      <c r="Z39" s="394">
        <f>SUMIFS(Forecast!$J:$J, Forecast!$A:$A, 'Analysis-School'!$A39, Forecast!$C:$C, 'Analysis-School'!Z$4, Forecast!$D:$D, 'Analysis-School'!Z$2)</f>
        <v>0</v>
      </c>
      <c r="AA39" s="394">
        <f>SUMIFS(Forecast!$J:$J, Forecast!$A:$A, 'Analysis-School'!$A39, Forecast!$C:$C, 'Analysis-School'!AA$4, Forecast!$D:$D, 'Analysis-School'!AA$2)</f>
        <v>0</v>
      </c>
      <c r="AB39" s="394">
        <f>SUMIFS(Forecast!$J:$J, Forecast!$A:$A, 'Analysis-School'!$A39, Forecast!$C:$C, 'Analysis-School'!AB$4, Forecast!$D:$D, 'Analysis-School'!AB$2)</f>
        <v>0</v>
      </c>
      <c r="AC39" s="394">
        <f>SUMIFS(Forecast!$J:$J, Forecast!$A:$A, 'Analysis-School'!$A39, Forecast!$C:$C, 'Analysis-School'!AC$4, Forecast!$D:$D, 'Analysis-School'!AC$2)</f>
        <v>0</v>
      </c>
      <c r="AD39" s="394">
        <f>SUMIFS(Forecast!$J:$J, Forecast!$A:$A, 'Analysis-School'!$A39, Forecast!$C:$C, 'Analysis-School'!AD$4, Forecast!$D:$D, 'Analysis-School'!AD$2)</f>
        <v>0</v>
      </c>
      <c r="AE39" s="394">
        <f>SUMIFS(Forecast!$J:$J, Forecast!$A:$A, 'Analysis-School'!$A39, Forecast!$C:$C, 'Analysis-School'!AE$4, Forecast!$D:$D, 'Analysis-School'!AE$2)</f>
        <v>0</v>
      </c>
      <c r="AF39" s="395">
        <f>SUMIFS(Forecast!$J:$J, Forecast!$A:$A, 'Analysis-School'!$A39, Forecast!$C:$C, 'Analysis-School'!AF$4, Forecast!$D:$D, 'Analysis-School'!AF$2)</f>
        <v>0</v>
      </c>
      <c r="AG39" s="396" t="str">
        <f t="shared" si="4"/>
        <v>NA</v>
      </c>
    </row>
    <row r="40" spans="1:33">
      <c r="A40" s="115" t="s">
        <v>117</v>
      </c>
      <c r="B40" s="398" t="s">
        <v>1979</v>
      </c>
      <c r="C40" s="399">
        <f>SUMIFS(Forecast!$E:$E, Forecast!$A:$A, 'Analysis-School'!$A40, Forecast!$C:$C, 'Analysis-School'!C$4, Forecast!$D:$D, 'Analysis-School'!C$2)</f>
        <v>1288</v>
      </c>
      <c r="D40" s="399">
        <f>SUMIFS(Forecast!$E:$E, Forecast!$A:$A, 'Analysis-School'!$A40, Forecast!$C:$C, 'Analysis-School'!D$4, Forecast!$D:$D, 'Analysis-School'!D$2)</f>
        <v>1436</v>
      </c>
      <c r="E40" s="399">
        <f>SUMIFS(Forecast!$E:$E, Forecast!$A:$A, 'Analysis-School'!$A40, Forecast!$C:$C, 'Analysis-School'!E$4, Forecast!$D:$D, 'Analysis-School'!E$2)</f>
        <v>1991</v>
      </c>
      <c r="F40" s="399">
        <f>SUMIFS(Forecast!$E:$E, Forecast!$A:$A, 'Analysis-School'!$A40, Forecast!$C:$C, 'Analysis-School'!F$4, Forecast!$D:$D, 'Analysis-School'!F$2)</f>
        <v>1909</v>
      </c>
      <c r="G40" s="399">
        <f>SUMIFS(Forecast!$E:$E, Forecast!$A:$A, 'Analysis-School'!$A40, Forecast!$C:$C, 'Analysis-School'!G$4, Forecast!$D:$D, 'Analysis-School'!G$2)</f>
        <v>1897</v>
      </c>
      <c r="H40" s="399">
        <f>SUMIFS(Forecast!$E:$E, Forecast!$A:$A, 'Analysis-School'!$A40, Forecast!$C:$C, 'Analysis-School'!H$4, Forecast!$D:$D, 'Analysis-School'!H$2)</f>
        <v>2001</v>
      </c>
      <c r="I40" s="399">
        <f>SUMIFS(Forecast!$E:$E, Forecast!$A:$A, 'Analysis-School'!$A40, Forecast!$C:$C, 'Analysis-School'!I$4, Forecast!$D:$D, 'Analysis-School'!I$2)</f>
        <v>2170.5851579174528</v>
      </c>
      <c r="J40" s="400">
        <f>SUMIFS(Forecast!$E:$E, Forecast!$A:$A, 'Analysis-School'!$A40, Forecast!$C:$C, 'Analysis-School'!J$4, Forecast!$D:$D, 'Analysis-School'!J$2)</f>
        <v>2297.4495405253274</v>
      </c>
      <c r="K40" s="401">
        <f t="shared" si="3"/>
        <v>0.14815069491520605</v>
      </c>
      <c r="M40" s="398" t="s">
        <v>1979</v>
      </c>
      <c r="N40" s="399">
        <f>SUMIFS(Forecast!$F:$F, Forecast!$A:$A, 'Analysis-School'!$A40, Forecast!$C:$C, 'Analysis-School'!N$4, Forecast!$D:$D, 'Analysis-School'!N$2)</f>
        <v>2445</v>
      </c>
      <c r="O40" s="399">
        <f>SUMIFS(Forecast!$F:$F, Forecast!$A:$A, 'Analysis-School'!$A40, Forecast!$C:$C, 'Analysis-School'!O$4, Forecast!$D:$D, 'Analysis-School'!O$2)</f>
        <v>2512</v>
      </c>
      <c r="P40" s="399">
        <f>SUMIFS(Forecast!$F:$F, Forecast!$A:$A, 'Analysis-School'!$A40, Forecast!$C:$C, 'Analysis-School'!P$4, Forecast!$D:$D, 'Analysis-School'!P$2)</f>
        <v>2520</v>
      </c>
      <c r="Q40" s="399">
        <f>SUMIFS(Forecast!$F:$F, Forecast!$A:$A, 'Analysis-School'!$A40, Forecast!$C:$C, 'Analysis-School'!Q$4, Forecast!$D:$D, 'Analysis-School'!Q$2)</f>
        <v>2443</v>
      </c>
      <c r="R40" s="399">
        <f>SUMIFS(Forecast!$F:$F, Forecast!$A:$A, 'Analysis-School'!$A40, Forecast!$C:$C, 'Analysis-School'!R$4, Forecast!$D:$D, 'Analysis-School'!R$2)</f>
        <v>2437</v>
      </c>
      <c r="S40" s="399">
        <f>SUMIFS(Forecast!$F:$F, Forecast!$A:$A, 'Analysis-School'!$A40, Forecast!$C:$C, 'Analysis-School'!S$4, Forecast!$D:$D, 'Analysis-School'!S$2)</f>
        <v>2199</v>
      </c>
      <c r="T40" s="399">
        <f>SUMIFS(Forecast!$F:$F, Forecast!$A:$A, 'Analysis-School'!$A40, Forecast!$C:$C, 'Analysis-School'!T$4, Forecast!$D:$D, 'Analysis-School'!T$2)</f>
        <v>2163.6025480429671</v>
      </c>
      <c r="U40" s="400">
        <f>SUMIFS(Forecast!$F:$F, Forecast!$A:$A, 'Analysis-School'!$A40, Forecast!$C:$C, 'Analysis-School'!U$4, Forecast!$D:$D, 'Analysis-School'!U$2)</f>
        <v>2110.1852395454716</v>
      </c>
      <c r="V40" s="401">
        <f t="shared" si="2"/>
        <v>-4.0388704163041522E-2</v>
      </c>
      <c r="X40" s="398" t="s">
        <v>1979</v>
      </c>
      <c r="Y40" s="399">
        <f>SUMIFS(Forecast!$J:$J, Forecast!$A:$A, 'Analysis-School'!$A40, Forecast!$C:$C, 'Analysis-School'!Y$4, Forecast!$D:$D, 'Analysis-School'!Y$2)</f>
        <v>0</v>
      </c>
      <c r="Z40" s="399">
        <f>SUMIFS(Forecast!$J:$J, Forecast!$A:$A, 'Analysis-School'!$A40, Forecast!$C:$C, 'Analysis-School'!Z$4, Forecast!$D:$D, 'Analysis-School'!Z$2)</f>
        <v>0</v>
      </c>
      <c r="AA40" s="399">
        <f>SUMIFS(Forecast!$J:$J, Forecast!$A:$A, 'Analysis-School'!$A40, Forecast!$C:$C, 'Analysis-School'!AA$4, Forecast!$D:$D, 'Analysis-School'!AA$2)</f>
        <v>0</v>
      </c>
      <c r="AB40" s="399">
        <f>SUMIFS(Forecast!$J:$J, Forecast!$A:$A, 'Analysis-School'!$A40, Forecast!$C:$C, 'Analysis-School'!AB$4, Forecast!$D:$D, 'Analysis-School'!AB$2)</f>
        <v>0</v>
      </c>
      <c r="AC40" s="399">
        <f>SUMIFS(Forecast!$J:$J, Forecast!$A:$A, 'Analysis-School'!$A40, Forecast!$C:$C, 'Analysis-School'!AC$4, Forecast!$D:$D, 'Analysis-School'!AC$2)</f>
        <v>0</v>
      </c>
      <c r="AD40" s="399">
        <f>SUMIFS(Forecast!$J:$J, Forecast!$A:$A, 'Analysis-School'!$A40, Forecast!$C:$C, 'Analysis-School'!AD$4, Forecast!$D:$D, 'Analysis-School'!AD$2)</f>
        <v>0</v>
      </c>
      <c r="AE40" s="399">
        <f>SUMIFS(Forecast!$J:$J, Forecast!$A:$A, 'Analysis-School'!$A40, Forecast!$C:$C, 'Analysis-School'!AE$4, Forecast!$D:$D, 'Analysis-School'!AE$2)</f>
        <v>0</v>
      </c>
      <c r="AF40" s="400">
        <f>SUMIFS(Forecast!$J:$J, Forecast!$A:$A, 'Analysis-School'!$A40, Forecast!$C:$C, 'Analysis-School'!AF$4, Forecast!$D:$D, 'Analysis-School'!AF$2)</f>
        <v>0</v>
      </c>
      <c r="AG40" s="401" t="str">
        <f t="shared" si="4"/>
        <v>NA</v>
      </c>
    </row>
    <row r="41" spans="1:33">
      <c r="A41" s="115" t="s">
        <v>119</v>
      </c>
      <c r="B41" s="393" t="s">
        <v>1945</v>
      </c>
      <c r="C41" s="394">
        <f>SUMIFS(Forecast!$E:$E, Forecast!$A:$A, 'Analysis-School'!$A41, Forecast!$C:$C, 'Analysis-School'!C$4, Forecast!$D:$D, 'Analysis-School'!C$2)</f>
        <v>513</v>
      </c>
      <c r="D41" s="394">
        <f>SUMIFS(Forecast!$E:$E, Forecast!$A:$A, 'Analysis-School'!$A41, Forecast!$C:$C, 'Analysis-School'!D$4, Forecast!$D:$D, 'Analysis-School'!D$2)</f>
        <v>210</v>
      </c>
      <c r="E41" s="394">
        <f>SUMIFS(Forecast!$E:$E, Forecast!$A:$A, 'Analysis-School'!$A41, Forecast!$C:$C, 'Analysis-School'!E$4, Forecast!$D:$D, 'Analysis-School'!E$2)</f>
        <v>412</v>
      </c>
      <c r="F41" s="394">
        <f>SUMIFS(Forecast!$E:$E, Forecast!$A:$A, 'Analysis-School'!$A41, Forecast!$C:$C, 'Analysis-School'!F$4, Forecast!$D:$D, 'Analysis-School'!F$2)</f>
        <v>665</v>
      </c>
      <c r="G41" s="394">
        <f>SUMIFS(Forecast!$E:$E, Forecast!$A:$A, 'Analysis-School'!$A41, Forecast!$C:$C, 'Analysis-School'!G$4, Forecast!$D:$D, 'Analysis-School'!G$2)</f>
        <v>658</v>
      </c>
      <c r="H41" s="394">
        <f>SUMIFS(Forecast!$E:$E, Forecast!$A:$A, 'Analysis-School'!$A41, Forecast!$C:$C, 'Analysis-School'!H$4, Forecast!$D:$D, 'Analysis-School'!H$2)</f>
        <v>690</v>
      </c>
      <c r="I41" s="394">
        <f>SUMIFS(Forecast!$E:$E, Forecast!$A:$A, 'Analysis-School'!$A41, Forecast!$C:$C, 'Analysis-School'!I$4, Forecast!$D:$D, 'Analysis-School'!I$2)</f>
        <v>759.00000000000011</v>
      </c>
      <c r="J41" s="395">
        <f>SUMIFS(Forecast!$E:$E, Forecast!$A:$A, 'Analysis-School'!$A41, Forecast!$C:$C, 'Analysis-School'!J$4, Forecast!$D:$D, 'Analysis-School'!J$2)</f>
        <v>834.9000000000002</v>
      </c>
      <c r="K41" s="396">
        <f t="shared" si="3"/>
        <v>0.21000000000000019</v>
      </c>
      <c r="L41" s="397"/>
      <c r="M41" s="393" t="s">
        <v>1945</v>
      </c>
      <c r="N41" s="394">
        <f>SUMIFS(Forecast!$F:$F, Forecast!$A:$A, 'Analysis-School'!$A41, Forecast!$C:$C, 'Analysis-School'!N$4, Forecast!$D:$D, 'Analysis-School'!N$2)</f>
        <v>713</v>
      </c>
      <c r="O41" s="394">
        <f>SUMIFS(Forecast!$F:$F, Forecast!$A:$A, 'Analysis-School'!$A41, Forecast!$C:$C, 'Analysis-School'!O$4, Forecast!$D:$D, 'Analysis-School'!O$2)</f>
        <v>720</v>
      </c>
      <c r="P41" s="394">
        <f>SUMIFS(Forecast!$F:$F, Forecast!$A:$A, 'Analysis-School'!$A41, Forecast!$C:$C, 'Analysis-School'!P$4, Forecast!$D:$D, 'Analysis-School'!P$2)</f>
        <v>881</v>
      </c>
      <c r="Q41" s="394">
        <f>SUMIFS(Forecast!$F:$F, Forecast!$A:$A, 'Analysis-School'!$A41, Forecast!$C:$C, 'Analysis-School'!Q$4, Forecast!$D:$D, 'Analysis-School'!Q$2)</f>
        <v>807</v>
      </c>
      <c r="R41" s="394">
        <f>SUMIFS(Forecast!$F:$F, Forecast!$A:$A, 'Analysis-School'!$A41, Forecast!$C:$C, 'Analysis-School'!R$4, Forecast!$D:$D, 'Analysis-School'!R$2)</f>
        <v>635</v>
      </c>
      <c r="S41" s="394">
        <f>SUMIFS(Forecast!$F:$F, Forecast!$A:$A, 'Analysis-School'!$A41, Forecast!$C:$C, 'Analysis-School'!S$4, Forecast!$D:$D, 'Analysis-School'!S$2)</f>
        <v>639</v>
      </c>
      <c r="T41" s="394">
        <f>SUMIFS(Forecast!$F:$F, Forecast!$A:$A, 'Analysis-School'!$A41, Forecast!$C:$C, 'Analysis-School'!T$4, Forecast!$D:$D, 'Analysis-School'!T$2)</f>
        <v>609.99704265814182</v>
      </c>
      <c r="U41" s="395">
        <f>SUMIFS(Forecast!$F:$F, Forecast!$A:$A, 'Analysis-School'!$A41, Forecast!$C:$C, 'Analysis-School'!U$4, Forecast!$D:$D, 'Analysis-School'!U$2)</f>
        <v>582.65448341157503</v>
      </c>
      <c r="V41" s="396">
        <f t="shared" si="2"/>
        <v>-8.8177647243231516E-2</v>
      </c>
      <c r="W41" s="397"/>
      <c r="X41" s="393" t="s">
        <v>1945</v>
      </c>
      <c r="Y41" s="394">
        <f>SUMIFS(Forecast!$J:$J, Forecast!$A:$A, 'Analysis-School'!$A41, Forecast!$C:$C, 'Analysis-School'!Y$4, Forecast!$D:$D, 'Analysis-School'!Y$2)</f>
        <v>38</v>
      </c>
      <c r="Z41" s="394">
        <f>SUMIFS(Forecast!$J:$J, Forecast!$A:$A, 'Analysis-School'!$A41, Forecast!$C:$C, 'Analysis-School'!Z$4, Forecast!$D:$D, 'Analysis-School'!Z$2)</f>
        <v>37</v>
      </c>
      <c r="AA41" s="394">
        <f>SUMIFS(Forecast!$J:$J, Forecast!$A:$A, 'Analysis-School'!$A41, Forecast!$C:$C, 'Analysis-School'!AA$4, Forecast!$D:$D, 'Analysis-School'!AA$2)</f>
        <v>8</v>
      </c>
      <c r="AB41" s="394">
        <f>SUMIFS(Forecast!$J:$J, Forecast!$A:$A, 'Analysis-School'!$A41, Forecast!$C:$C, 'Analysis-School'!AB$4, Forecast!$D:$D, 'Analysis-School'!AB$2)</f>
        <v>9</v>
      </c>
      <c r="AC41" s="394">
        <f>SUMIFS(Forecast!$J:$J, Forecast!$A:$A, 'Analysis-School'!$A41, Forecast!$C:$C, 'Analysis-School'!AC$4, Forecast!$D:$D, 'Analysis-School'!AC$2)</f>
        <v>0</v>
      </c>
      <c r="AD41" s="394">
        <f>SUMIFS(Forecast!$J:$J, Forecast!$A:$A, 'Analysis-School'!$A41, Forecast!$C:$C, 'Analysis-School'!AD$4, Forecast!$D:$D, 'Analysis-School'!AD$2)</f>
        <v>21</v>
      </c>
      <c r="AE41" s="394">
        <f>MAX(SUMIFS(Forecast!$J:$J, Forecast!$A:$A, 'Analysis-School'!$A41, Forecast!$C:$C, 'Analysis-School'!AE$4, Forecast!$D:$D, 'Analysis-School'!AE$2),0)</f>
        <v>19.95</v>
      </c>
      <c r="AF41" s="395">
        <f>MAX(SUMIFS(Forecast!$J:$J, Forecast!$A:$A, 'Analysis-School'!$A41, Forecast!$C:$C, 'Analysis-School'!AF$4, Forecast!$D:$D, 'Analysis-School'!AF$2),0)</f>
        <v>18.952499999999997</v>
      </c>
      <c r="AG41" s="396">
        <f t="shared" si="4"/>
        <v>-9.7500000000000142E-2</v>
      </c>
    </row>
    <row r="42" spans="1:33">
      <c r="A42" s="115" t="s">
        <v>121</v>
      </c>
      <c r="B42" s="398" t="s">
        <v>1980</v>
      </c>
      <c r="C42" s="399">
        <f>SUMIFS(Forecast!$E:$E, Forecast!$A:$A, 'Analysis-School'!$A42, Forecast!$C:$C, 'Analysis-School'!C$4, Forecast!$D:$D, 'Analysis-School'!C$2)</f>
        <v>4187</v>
      </c>
      <c r="D42" s="399">
        <f>SUMIFS(Forecast!$E:$E, Forecast!$A:$A, 'Analysis-School'!$A42, Forecast!$C:$C, 'Analysis-School'!D$4, Forecast!$D:$D, 'Analysis-School'!D$2)</f>
        <v>4752</v>
      </c>
      <c r="E42" s="399">
        <f>SUMIFS(Forecast!$E:$E, Forecast!$A:$A, 'Analysis-School'!$A42, Forecast!$C:$C, 'Analysis-School'!E$4, Forecast!$D:$D, 'Analysis-School'!E$2)</f>
        <v>4777</v>
      </c>
      <c r="F42" s="399">
        <f>SUMIFS(Forecast!$E:$E, Forecast!$A:$A, 'Analysis-School'!$A42, Forecast!$C:$C, 'Analysis-School'!F$4, Forecast!$D:$D, 'Analysis-School'!F$2)</f>
        <v>3453</v>
      </c>
      <c r="G42" s="399">
        <f>SUMIFS(Forecast!$E:$E, Forecast!$A:$A, 'Analysis-School'!$A42, Forecast!$C:$C, 'Analysis-School'!G$4, Forecast!$D:$D, 'Analysis-School'!G$2)</f>
        <v>3160</v>
      </c>
      <c r="H42" s="399">
        <f>SUMIFS(Forecast!$E:$E, Forecast!$A:$A, 'Analysis-School'!$A42, Forecast!$C:$C, 'Analysis-School'!H$4, Forecast!$D:$D, 'Analysis-School'!H$2)</f>
        <v>3583</v>
      </c>
      <c r="I42" s="399">
        <f>SUMIFS(Forecast!$E:$E, Forecast!$A:$A, 'Analysis-School'!$A42, Forecast!$C:$C, 'Analysis-School'!I$4, Forecast!$D:$D, 'Analysis-School'!I$2)</f>
        <v>3403.85</v>
      </c>
      <c r="J42" s="400">
        <f>SUMIFS(Forecast!$E:$E, Forecast!$A:$A, 'Analysis-School'!$A42, Forecast!$C:$C, 'Analysis-School'!J$4, Forecast!$D:$D, 'Analysis-School'!J$2)</f>
        <v>3233.6574999999998</v>
      </c>
      <c r="K42" s="401">
        <f t="shared" si="3"/>
        <v>-9.7500000000000031E-2</v>
      </c>
      <c r="M42" s="398" t="s">
        <v>1980</v>
      </c>
      <c r="N42" s="399">
        <f>SUMIFS(Forecast!$F:$F, Forecast!$A:$A, 'Analysis-School'!$A42, Forecast!$C:$C, 'Analysis-School'!N$4, Forecast!$D:$D, 'Analysis-School'!N$2)</f>
        <v>2411</v>
      </c>
      <c r="O42" s="399">
        <f>SUMIFS(Forecast!$F:$F, Forecast!$A:$A, 'Analysis-School'!$A42, Forecast!$C:$C, 'Analysis-School'!O$4, Forecast!$D:$D, 'Analysis-School'!O$2)</f>
        <v>2424</v>
      </c>
      <c r="P42" s="399">
        <f>SUMIFS(Forecast!$F:$F, Forecast!$A:$A, 'Analysis-School'!$A42, Forecast!$C:$C, 'Analysis-School'!P$4, Forecast!$D:$D, 'Analysis-School'!P$2)</f>
        <v>2872</v>
      </c>
      <c r="Q42" s="399">
        <f>SUMIFS(Forecast!$F:$F, Forecast!$A:$A, 'Analysis-School'!$A42, Forecast!$C:$C, 'Analysis-School'!Q$4, Forecast!$D:$D, 'Analysis-School'!Q$2)</f>
        <v>3033</v>
      </c>
      <c r="R42" s="399">
        <f>SUMIFS(Forecast!$F:$F, Forecast!$A:$A, 'Analysis-School'!$A42, Forecast!$C:$C, 'Analysis-School'!R$4, Forecast!$D:$D, 'Analysis-School'!R$2)</f>
        <v>2934</v>
      </c>
      <c r="S42" s="399">
        <f>SUMIFS(Forecast!$F:$F, Forecast!$A:$A, 'Analysis-School'!$A42, Forecast!$C:$C, 'Analysis-School'!S$4, Forecast!$D:$D, 'Analysis-School'!S$2)</f>
        <v>2580</v>
      </c>
      <c r="T42" s="399">
        <f>SUMIFS(Forecast!$F:$F, Forecast!$A:$A, 'Analysis-School'!$A42, Forecast!$C:$C, 'Analysis-School'!T$4, Forecast!$D:$D, 'Analysis-School'!T$2)</f>
        <v>2838.0000000000005</v>
      </c>
      <c r="U42" s="400">
        <f>SUMIFS(Forecast!$F:$F, Forecast!$A:$A, 'Analysis-School'!$A42, Forecast!$C:$C, 'Analysis-School'!U$4, Forecast!$D:$D, 'Analysis-School'!U$2)</f>
        <v>2947.4398596811579</v>
      </c>
      <c r="V42" s="401">
        <f t="shared" si="2"/>
        <v>0.14241855026401473</v>
      </c>
      <c r="X42" s="398" t="s">
        <v>1980</v>
      </c>
      <c r="Y42" s="399">
        <f>SUMIFS(Forecast!$J:$J, Forecast!$A:$A, 'Analysis-School'!$A42, Forecast!$C:$C, 'Analysis-School'!Y$4, Forecast!$D:$D, 'Analysis-School'!Y$2)</f>
        <v>0</v>
      </c>
      <c r="Z42" s="399">
        <f>SUMIFS(Forecast!$J:$J, Forecast!$A:$A, 'Analysis-School'!$A42, Forecast!$C:$C, 'Analysis-School'!Z$4, Forecast!$D:$D, 'Analysis-School'!Z$2)</f>
        <v>0</v>
      </c>
      <c r="AA42" s="399">
        <f>SUMIFS(Forecast!$J:$J, Forecast!$A:$A, 'Analysis-School'!$A42, Forecast!$C:$C, 'Analysis-School'!AA$4, Forecast!$D:$D, 'Analysis-School'!AA$2)</f>
        <v>0</v>
      </c>
      <c r="AB42" s="399">
        <f>SUMIFS(Forecast!$J:$J, Forecast!$A:$A, 'Analysis-School'!$A42, Forecast!$C:$C, 'Analysis-School'!AB$4, Forecast!$D:$D, 'Analysis-School'!AB$2)</f>
        <v>0</v>
      </c>
      <c r="AC42" s="399">
        <f>SUMIFS(Forecast!$J:$J, Forecast!$A:$A, 'Analysis-School'!$A42, Forecast!$C:$C, 'Analysis-School'!AC$4, Forecast!$D:$D, 'Analysis-School'!AC$2)</f>
        <v>0</v>
      </c>
      <c r="AD42" s="399">
        <f>SUMIFS(Forecast!$J:$J, Forecast!$A:$A, 'Analysis-School'!$A42, Forecast!$C:$C, 'Analysis-School'!AD$4, Forecast!$D:$D, 'Analysis-School'!AD$2)</f>
        <v>0</v>
      </c>
      <c r="AE42" s="399">
        <f>SUMIFS(Forecast!$J:$J, Forecast!$A:$A, 'Analysis-School'!$A42, Forecast!$C:$C, 'Analysis-School'!AE$4, Forecast!$D:$D, 'Analysis-School'!AE$2)</f>
        <v>0</v>
      </c>
      <c r="AF42" s="400">
        <f>SUMIFS(Forecast!$J:$J, Forecast!$A:$A, 'Analysis-School'!$A42, Forecast!$C:$C, 'Analysis-School'!AF$4, Forecast!$D:$D, 'Analysis-School'!AF$2)</f>
        <v>0</v>
      </c>
      <c r="AG42" s="401" t="str">
        <f t="shared" si="4"/>
        <v>NA</v>
      </c>
    </row>
    <row r="43" spans="1:33">
      <c r="A43" s="115" t="s">
        <v>123</v>
      </c>
      <c r="B43" s="393" t="s">
        <v>2038</v>
      </c>
      <c r="C43" s="394">
        <f>SUMIFS(Forecast!$E:$E, Forecast!$A:$A, 'Analysis-School'!$A43, Forecast!$C:$C, 'Analysis-School'!C$4, Forecast!$D:$D, 'Analysis-School'!C$2)</f>
        <v>781</v>
      </c>
      <c r="D43" s="394">
        <f>SUMIFS(Forecast!$E:$E, Forecast!$A:$A, 'Analysis-School'!$A43, Forecast!$C:$C, 'Analysis-School'!D$4, Forecast!$D:$D, 'Analysis-School'!D$2)</f>
        <v>938</v>
      </c>
      <c r="E43" s="394">
        <f>SUMIFS(Forecast!$E:$E, Forecast!$A:$A, 'Analysis-School'!$A43, Forecast!$C:$C, 'Analysis-School'!E$4, Forecast!$D:$D, 'Analysis-School'!E$2)</f>
        <v>985</v>
      </c>
      <c r="F43" s="394">
        <f>SUMIFS(Forecast!$E:$E, Forecast!$A:$A, 'Analysis-School'!$A43, Forecast!$C:$C, 'Analysis-School'!F$4, Forecast!$D:$D, 'Analysis-School'!F$2)</f>
        <v>885</v>
      </c>
      <c r="G43" s="394">
        <f>SUMIFS(Forecast!$E:$E, Forecast!$A:$A, 'Analysis-School'!$A43, Forecast!$C:$C, 'Analysis-School'!G$4, Forecast!$D:$D, 'Analysis-School'!G$2)</f>
        <v>807</v>
      </c>
      <c r="H43" s="394">
        <f>SUMIFS(Forecast!$E:$E, Forecast!$A:$A, 'Analysis-School'!$A43, Forecast!$C:$C, 'Analysis-School'!H$4, Forecast!$D:$D, 'Analysis-School'!H$2)</f>
        <v>924</v>
      </c>
      <c r="I43" s="394">
        <f>SUMIFS(Forecast!$E:$E, Forecast!$A:$A, 'Analysis-School'!$A43, Forecast!$C:$C, 'Analysis-School'!I$4, Forecast!$D:$D, 'Analysis-School'!I$2)</f>
        <v>883.63681100161932</v>
      </c>
      <c r="J43" s="395">
        <f>SUMIFS(Forecast!$E:$E, Forecast!$A:$A, 'Analysis-School'!$A43, Forecast!$C:$C, 'Analysis-School'!J$4, Forecast!$D:$D, 'Analysis-School'!J$2)</f>
        <v>880.59960868360247</v>
      </c>
      <c r="K43" s="396">
        <f t="shared" si="3"/>
        <v>-4.6970120472291654E-2</v>
      </c>
      <c r="L43" s="397"/>
      <c r="M43" s="393" t="s">
        <v>2038</v>
      </c>
      <c r="N43" s="394">
        <f>SUMIFS(Forecast!$F:$F, Forecast!$A:$A, 'Analysis-School'!$A43, Forecast!$C:$C, 'Analysis-School'!N$4, Forecast!$D:$D, 'Analysis-School'!N$2)</f>
        <v>521</v>
      </c>
      <c r="O43" s="394">
        <f>SUMIFS(Forecast!$F:$F, Forecast!$A:$A, 'Analysis-School'!$A43, Forecast!$C:$C, 'Analysis-School'!O$4, Forecast!$D:$D, 'Analysis-School'!O$2)</f>
        <v>563</v>
      </c>
      <c r="P43" s="394">
        <f>SUMIFS(Forecast!$F:$F, Forecast!$A:$A, 'Analysis-School'!$A43, Forecast!$C:$C, 'Analysis-School'!P$4, Forecast!$D:$D, 'Analysis-School'!P$2)</f>
        <v>605</v>
      </c>
      <c r="Q43" s="394">
        <f>SUMIFS(Forecast!$F:$F, Forecast!$A:$A, 'Analysis-School'!$A43, Forecast!$C:$C, 'Analysis-School'!Q$4, Forecast!$D:$D, 'Analysis-School'!Q$2)</f>
        <v>649</v>
      </c>
      <c r="R43" s="394">
        <f>SUMIFS(Forecast!$F:$F, Forecast!$A:$A, 'Analysis-School'!$A43, Forecast!$C:$C, 'Analysis-School'!R$4, Forecast!$D:$D, 'Analysis-School'!R$2)</f>
        <v>644</v>
      </c>
      <c r="S43" s="394">
        <f>SUMIFS(Forecast!$F:$F, Forecast!$A:$A, 'Analysis-School'!$A43, Forecast!$C:$C, 'Analysis-School'!S$4, Forecast!$D:$D, 'Analysis-School'!S$2)</f>
        <v>584</v>
      </c>
      <c r="T43" s="394">
        <f>SUMIFS(Forecast!$F:$F, Forecast!$A:$A, 'Analysis-School'!$A43, Forecast!$C:$C, 'Analysis-School'!T$4, Forecast!$D:$D, 'Analysis-School'!T$2)</f>
        <v>605.51058383553084</v>
      </c>
      <c r="U43" s="395">
        <f>SUMIFS(Forecast!$F:$F, Forecast!$A:$A, 'Analysis-School'!$A43, Forecast!$C:$C, 'Analysis-School'!U$4, Forecast!$D:$D, 'Analysis-School'!U$2)</f>
        <v>619.46120036152251</v>
      </c>
      <c r="V43" s="396">
        <f t="shared" si="2"/>
        <v>6.0721233495757643E-2</v>
      </c>
      <c r="W43" s="397"/>
      <c r="X43" s="393" t="s">
        <v>2038</v>
      </c>
      <c r="Y43" s="394">
        <f>SUMIFS(Forecast!$J:$J, Forecast!$A:$A, 'Analysis-School'!$A43, Forecast!$C:$C, 'Analysis-School'!Y$4, Forecast!$D:$D, 'Analysis-School'!Y$2)</f>
        <v>0</v>
      </c>
      <c r="Z43" s="394">
        <f>SUMIFS(Forecast!$J:$J, Forecast!$A:$A, 'Analysis-School'!$A43, Forecast!$C:$C, 'Analysis-School'!Z$4, Forecast!$D:$D, 'Analysis-School'!Z$2)</f>
        <v>0</v>
      </c>
      <c r="AA43" s="394">
        <f>SUMIFS(Forecast!$J:$J, Forecast!$A:$A, 'Analysis-School'!$A43, Forecast!$C:$C, 'Analysis-School'!AA$4, Forecast!$D:$D, 'Analysis-School'!AA$2)</f>
        <v>0</v>
      </c>
      <c r="AB43" s="394">
        <f>SUMIFS(Forecast!$J:$J, Forecast!$A:$A, 'Analysis-School'!$A43, Forecast!$C:$C, 'Analysis-School'!AB$4, Forecast!$D:$D, 'Analysis-School'!AB$2)</f>
        <v>0</v>
      </c>
      <c r="AC43" s="394">
        <f>SUMIFS(Forecast!$J:$J, Forecast!$A:$A, 'Analysis-School'!$A43, Forecast!$C:$C, 'Analysis-School'!AC$4, Forecast!$D:$D, 'Analysis-School'!AC$2)</f>
        <v>0</v>
      </c>
      <c r="AD43" s="394">
        <f>SUMIFS(Forecast!$J:$J, Forecast!$A:$A, 'Analysis-School'!$A43, Forecast!$C:$C, 'Analysis-School'!AD$4, Forecast!$D:$D, 'Analysis-School'!AD$2)</f>
        <v>0</v>
      </c>
      <c r="AE43" s="394">
        <f>SUMIFS(Forecast!$J:$J, Forecast!$A:$A, 'Analysis-School'!$A43, Forecast!$C:$C, 'Analysis-School'!AE$4, Forecast!$D:$D, 'Analysis-School'!AE$2)</f>
        <v>0</v>
      </c>
      <c r="AF43" s="395">
        <f>SUMIFS(Forecast!$J:$J, Forecast!$A:$A, 'Analysis-School'!$A43, Forecast!$C:$C, 'Analysis-School'!AF$4, Forecast!$D:$D, 'Analysis-School'!AF$2)</f>
        <v>0</v>
      </c>
      <c r="AG43" s="396" t="str">
        <f t="shared" si="4"/>
        <v>NA</v>
      </c>
    </row>
    <row r="44" spans="1:33">
      <c r="A44" s="115" t="s">
        <v>125</v>
      </c>
      <c r="B44" s="398" t="s">
        <v>1946</v>
      </c>
      <c r="C44" s="399">
        <f>SUMIFS(Forecast!$E:$E, Forecast!$A:$A, 'Analysis-School'!$A44, Forecast!$C:$C, 'Analysis-School'!C$4, Forecast!$D:$D, 'Analysis-School'!C$2)</f>
        <v>1661</v>
      </c>
      <c r="D44" s="399">
        <f>SUMIFS(Forecast!$E:$E, Forecast!$A:$A, 'Analysis-School'!$A44, Forecast!$C:$C, 'Analysis-School'!D$4, Forecast!$D:$D, 'Analysis-School'!D$2)</f>
        <v>2843</v>
      </c>
      <c r="E44" s="399">
        <f>SUMIFS(Forecast!$E:$E, Forecast!$A:$A, 'Analysis-School'!$A44, Forecast!$C:$C, 'Analysis-School'!E$4, Forecast!$D:$D, 'Analysis-School'!E$2)</f>
        <v>2802</v>
      </c>
      <c r="F44" s="399">
        <f>SUMIFS(Forecast!$E:$E, Forecast!$A:$A, 'Analysis-School'!$A44, Forecast!$C:$C, 'Analysis-School'!F$4, Forecast!$D:$D, 'Analysis-School'!F$2)</f>
        <v>2524</v>
      </c>
      <c r="G44" s="399">
        <f>SUMIFS(Forecast!$E:$E, Forecast!$A:$A, 'Analysis-School'!$A44, Forecast!$C:$C, 'Analysis-School'!G$4, Forecast!$D:$D, 'Analysis-School'!G$2)</f>
        <v>2425</v>
      </c>
      <c r="H44" s="399">
        <f>SUMIFS(Forecast!$E:$E, Forecast!$A:$A, 'Analysis-School'!$A44, Forecast!$C:$C, 'Analysis-School'!H$4, Forecast!$D:$D, 'Analysis-School'!H$2)</f>
        <v>2580</v>
      </c>
      <c r="I44" s="399">
        <f>SUMIFS(Forecast!$E:$E, Forecast!$A:$A, 'Analysis-School'!$A44, Forecast!$C:$C, 'Analysis-School'!I$4, Forecast!$D:$D, 'Analysis-School'!I$2)</f>
        <v>2593.3935896967914</v>
      </c>
      <c r="J44" s="400">
        <f>SUMIFS(Forecast!$E:$E, Forecast!$A:$A, 'Analysis-School'!$A44, Forecast!$C:$C, 'Analysis-School'!J$4, Forecast!$D:$D, 'Analysis-School'!J$2)</f>
        <v>2618.2732593633964</v>
      </c>
      <c r="K44" s="401">
        <f t="shared" si="3"/>
        <v>1.4834596652479215E-2</v>
      </c>
      <c r="M44" s="398" t="s">
        <v>1946</v>
      </c>
      <c r="N44" s="399">
        <f>SUMIFS(Forecast!$F:$F, Forecast!$A:$A, 'Analysis-School'!$A44, Forecast!$C:$C, 'Analysis-School'!N$4, Forecast!$D:$D, 'Analysis-School'!N$2)</f>
        <v>5084</v>
      </c>
      <c r="O44" s="399">
        <f>SUMIFS(Forecast!$F:$F, Forecast!$A:$A, 'Analysis-School'!$A44, Forecast!$C:$C, 'Analysis-School'!O$4, Forecast!$D:$D, 'Analysis-School'!O$2)</f>
        <v>5062</v>
      </c>
      <c r="P44" s="399">
        <f>SUMIFS(Forecast!$F:$F, Forecast!$A:$A, 'Analysis-School'!$A44, Forecast!$C:$C, 'Analysis-School'!P$4, Forecast!$D:$D, 'Analysis-School'!P$2)</f>
        <v>4407</v>
      </c>
      <c r="Q44" s="399">
        <f>SUMIFS(Forecast!$F:$F, Forecast!$A:$A, 'Analysis-School'!$A44, Forecast!$C:$C, 'Analysis-School'!Q$4, Forecast!$D:$D, 'Analysis-School'!Q$2)</f>
        <v>4325</v>
      </c>
      <c r="R44" s="399">
        <f>SUMIFS(Forecast!$F:$F, Forecast!$A:$A, 'Analysis-School'!$A44, Forecast!$C:$C, 'Analysis-School'!R$4, Forecast!$D:$D, 'Analysis-School'!R$2)</f>
        <v>3804</v>
      </c>
      <c r="S44" s="399">
        <f>SUMIFS(Forecast!$F:$F, Forecast!$A:$A, 'Analysis-School'!$A44, Forecast!$C:$C, 'Analysis-School'!S$4, Forecast!$D:$D, 'Analysis-School'!S$2)</f>
        <v>3507</v>
      </c>
      <c r="T44" s="399">
        <f>SUMIFS(Forecast!$F:$F, Forecast!$A:$A, 'Analysis-School'!$A44, Forecast!$C:$C, 'Analysis-School'!T$4, Forecast!$D:$D, 'Analysis-School'!T$2)</f>
        <v>3331.6499999999996</v>
      </c>
      <c r="U44" s="400">
        <f>SUMIFS(Forecast!$F:$F, Forecast!$A:$A, 'Analysis-School'!$A44, Forecast!$C:$C, 'Analysis-School'!U$4, Forecast!$D:$D, 'Analysis-School'!U$2)</f>
        <v>3165.0674999999997</v>
      </c>
      <c r="V44" s="401">
        <f t="shared" si="2"/>
        <v>-9.7500000000000142E-2</v>
      </c>
      <c r="X44" s="398" t="s">
        <v>1946</v>
      </c>
      <c r="Y44" s="399">
        <f>SUMIFS(Forecast!$J:$J, Forecast!$A:$A, 'Analysis-School'!$A44, Forecast!$C:$C, 'Analysis-School'!Y$4, Forecast!$D:$D, 'Analysis-School'!Y$2)</f>
        <v>0</v>
      </c>
      <c r="Z44" s="399">
        <f>SUMIFS(Forecast!$J:$J, Forecast!$A:$A, 'Analysis-School'!$A44, Forecast!$C:$C, 'Analysis-School'!Z$4, Forecast!$D:$D, 'Analysis-School'!Z$2)</f>
        <v>0</v>
      </c>
      <c r="AA44" s="399">
        <f>SUMIFS(Forecast!$J:$J, Forecast!$A:$A, 'Analysis-School'!$A44, Forecast!$C:$C, 'Analysis-School'!AA$4, Forecast!$D:$D, 'Analysis-School'!AA$2)</f>
        <v>0</v>
      </c>
      <c r="AB44" s="399">
        <f>SUMIFS(Forecast!$J:$J, Forecast!$A:$A, 'Analysis-School'!$A44, Forecast!$C:$C, 'Analysis-School'!AB$4, Forecast!$D:$D, 'Analysis-School'!AB$2)</f>
        <v>3</v>
      </c>
      <c r="AC44" s="399">
        <f>SUMIFS(Forecast!$J:$J, Forecast!$A:$A, 'Analysis-School'!$A44, Forecast!$C:$C, 'Analysis-School'!AC$4, Forecast!$D:$D, 'Analysis-School'!AC$2)</f>
        <v>0</v>
      </c>
      <c r="AD44" s="399">
        <f>SUMIFS(Forecast!$J:$J, Forecast!$A:$A, 'Analysis-School'!$A44, Forecast!$C:$C, 'Analysis-School'!AD$4, Forecast!$D:$D, 'Analysis-School'!AD$2)</f>
        <v>0</v>
      </c>
      <c r="AE44" s="399">
        <f>SUMIFS(Forecast!$J:$J, Forecast!$A:$A, 'Analysis-School'!$A44, Forecast!$C:$C, 'Analysis-School'!AE$4, Forecast!$D:$D, 'Analysis-School'!AE$2)</f>
        <v>0.3419738697021048</v>
      </c>
      <c r="AF44" s="400">
        <f>SUMIFS(Forecast!$J:$J, Forecast!$A:$A, 'Analysis-School'!$A44, Forecast!$C:$C, 'Analysis-School'!AF$4, Forecast!$D:$D, 'Analysis-School'!AF$2)</f>
        <v>0.37617125667231532</v>
      </c>
      <c r="AG44" s="401" t="str">
        <f t="shared" si="4"/>
        <v>NA</v>
      </c>
    </row>
    <row r="45" spans="1:33">
      <c r="A45" s="115" t="s">
        <v>127</v>
      </c>
      <c r="B45" s="393" t="s">
        <v>1947</v>
      </c>
      <c r="C45" s="394">
        <f>SUMIFS(Forecast!$E:$E, Forecast!$A:$A, 'Analysis-School'!$A45, Forecast!$C:$C, 'Analysis-School'!C$4, Forecast!$D:$D, 'Analysis-School'!C$2)</f>
        <v>333</v>
      </c>
      <c r="D45" s="394">
        <f>SUMIFS(Forecast!$E:$E, Forecast!$A:$A, 'Analysis-School'!$A45, Forecast!$C:$C, 'Analysis-School'!D$4, Forecast!$D:$D, 'Analysis-School'!D$2)</f>
        <v>335</v>
      </c>
      <c r="E45" s="394">
        <f>SUMIFS(Forecast!$E:$E, Forecast!$A:$A, 'Analysis-School'!$A45, Forecast!$C:$C, 'Analysis-School'!E$4, Forecast!$D:$D, 'Analysis-School'!E$2)</f>
        <v>402</v>
      </c>
      <c r="F45" s="394">
        <f>SUMIFS(Forecast!$E:$E, Forecast!$A:$A, 'Analysis-School'!$A45, Forecast!$C:$C, 'Analysis-School'!F$4, Forecast!$D:$D, 'Analysis-School'!F$2)</f>
        <v>339</v>
      </c>
      <c r="G45" s="394">
        <f>SUMIFS(Forecast!$E:$E, Forecast!$A:$A, 'Analysis-School'!$A45, Forecast!$C:$C, 'Analysis-School'!G$4, Forecast!$D:$D, 'Analysis-School'!G$2)</f>
        <v>363</v>
      </c>
      <c r="H45" s="394">
        <f>SUMIFS(Forecast!$E:$E, Forecast!$A:$A, 'Analysis-School'!$A45, Forecast!$C:$C, 'Analysis-School'!H$4, Forecast!$D:$D, 'Analysis-School'!H$2)</f>
        <v>398</v>
      </c>
      <c r="I45" s="394">
        <f>SUMIFS(Forecast!$E:$E, Forecast!$A:$A, 'Analysis-School'!$A45, Forecast!$C:$C, 'Analysis-School'!I$4, Forecast!$D:$D, 'Analysis-School'!I$2)</f>
        <v>389.93029776989243</v>
      </c>
      <c r="J45" s="395">
        <f>SUMIFS(Forecast!$E:$E, Forecast!$A:$A, 'Analysis-School'!$A45, Forecast!$C:$C, 'Analysis-School'!J$4, Forecast!$D:$D, 'Analysis-School'!J$2)</f>
        <v>399.42232352389829</v>
      </c>
      <c r="K45" s="396">
        <f t="shared" si="3"/>
        <v>3.573677195724434E-3</v>
      </c>
      <c r="L45" s="397"/>
      <c r="M45" s="393" t="s">
        <v>1947</v>
      </c>
      <c r="N45" s="394">
        <f>SUMIFS(Forecast!$F:$F, Forecast!$A:$A, 'Analysis-School'!$A45, Forecast!$C:$C, 'Analysis-School'!N$4, Forecast!$D:$D, 'Analysis-School'!N$2)</f>
        <v>375</v>
      </c>
      <c r="O45" s="394">
        <f>SUMIFS(Forecast!$F:$F, Forecast!$A:$A, 'Analysis-School'!$A45, Forecast!$C:$C, 'Analysis-School'!O$4, Forecast!$D:$D, 'Analysis-School'!O$2)</f>
        <v>402</v>
      </c>
      <c r="P45" s="394">
        <f>SUMIFS(Forecast!$F:$F, Forecast!$A:$A, 'Analysis-School'!$A45, Forecast!$C:$C, 'Analysis-School'!P$4, Forecast!$D:$D, 'Analysis-School'!P$2)</f>
        <v>440</v>
      </c>
      <c r="Q45" s="394">
        <f>SUMIFS(Forecast!$F:$F, Forecast!$A:$A, 'Analysis-School'!$A45, Forecast!$C:$C, 'Analysis-School'!Q$4, Forecast!$D:$D, 'Analysis-School'!Q$2)</f>
        <v>393</v>
      </c>
      <c r="R45" s="394">
        <f>SUMIFS(Forecast!$F:$F, Forecast!$A:$A, 'Analysis-School'!$A45, Forecast!$C:$C, 'Analysis-School'!R$4, Forecast!$D:$D, 'Analysis-School'!R$2)</f>
        <v>364</v>
      </c>
      <c r="S45" s="394">
        <f>SUMIFS(Forecast!$F:$F, Forecast!$A:$A, 'Analysis-School'!$A45, Forecast!$C:$C, 'Analysis-School'!S$4, Forecast!$D:$D, 'Analysis-School'!S$2)</f>
        <v>385</v>
      </c>
      <c r="T45" s="394">
        <f>SUMIFS(Forecast!$F:$F, Forecast!$A:$A, 'Analysis-School'!$A45, Forecast!$C:$C, 'Analysis-School'!T$4, Forecast!$D:$D, 'Analysis-School'!T$2)</f>
        <v>372.78585522493967</v>
      </c>
      <c r="U45" s="395">
        <f>SUMIFS(Forecast!$F:$F, Forecast!$A:$A, 'Analysis-School'!$A45, Forecast!$C:$C, 'Analysis-School'!U$4, Forecast!$D:$D, 'Analysis-School'!U$2)</f>
        <v>366.88502968528974</v>
      </c>
      <c r="V45" s="396">
        <f t="shared" si="2"/>
        <v>-4.7051870947299346E-2</v>
      </c>
      <c r="W45" s="397"/>
      <c r="X45" s="393" t="s">
        <v>1947</v>
      </c>
      <c r="Y45" s="394">
        <f>SUMIFS(Forecast!$J:$J, Forecast!$A:$A, 'Analysis-School'!$A45, Forecast!$C:$C, 'Analysis-School'!Y$4, Forecast!$D:$D, 'Analysis-School'!Y$2)</f>
        <v>0</v>
      </c>
      <c r="Z45" s="394">
        <f>SUMIFS(Forecast!$J:$J, Forecast!$A:$A, 'Analysis-School'!$A45, Forecast!$C:$C, 'Analysis-School'!Z$4, Forecast!$D:$D, 'Analysis-School'!Z$2)</f>
        <v>0</v>
      </c>
      <c r="AA45" s="394">
        <f>SUMIFS(Forecast!$J:$J, Forecast!$A:$A, 'Analysis-School'!$A45, Forecast!$C:$C, 'Analysis-School'!AA$4, Forecast!$D:$D, 'Analysis-School'!AA$2)</f>
        <v>0</v>
      </c>
      <c r="AB45" s="394">
        <f>SUMIFS(Forecast!$J:$J, Forecast!$A:$A, 'Analysis-School'!$A45, Forecast!$C:$C, 'Analysis-School'!AB$4, Forecast!$D:$D, 'Analysis-School'!AB$2)</f>
        <v>0</v>
      </c>
      <c r="AC45" s="394">
        <f>SUMIFS(Forecast!$J:$J, Forecast!$A:$A, 'Analysis-School'!$A45, Forecast!$C:$C, 'Analysis-School'!AC$4, Forecast!$D:$D, 'Analysis-School'!AC$2)</f>
        <v>0</v>
      </c>
      <c r="AD45" s="394">
        <f>SUMIFS(Forecast!$J:$J, Forecast!$A:$A, 'Analysis-School'!$A45, Forecast!$C:$C, 'Analysis-School'!AD$4, Forecast!$D:$D, 'Analysis-School'!AD$2)</f>
        <v>0</v>
      </c>
      <c r="AE45" s="394">
        <f>SUMIFS(Forecast!$J:$J, Forecast!$A:$A, 'Analysis-School'!$A45, Forecast!$C:$C, 'Analysis-School'!AE$4, Forecast!$D:$D, 'Analysis-School'!AE$2)</f>
        <v>0</v>
      </c>
      <c r="AF45" s="395">
        <f>SUMIFS(Forecast!$J:$J, Forecast!$A:$A, 'Analysis-School'!$A45, Forecast!$C:$C, 'Analysis-School'!AF$4, Forecast!$D:$D, 'Analysis-School'!AF$2)</f>
        <v>0</v>
      </c>
      <c r="AG45" s="396" t="str">
        <f t="shared" si="4"/>
        <v>NA</v>
      </c>
    </row>
    <row r="46" spans="1:33">
      <c r="A46" s="115" t="s">
        <v>129</v>
      </c>
      <c r="B46" s="398" t="s">
        <v>1948</v>
      </c>
      <c r="C46" s="399">
        <f>SUMIFS(Forecast!$E:$E, Forecast!$A:$A, 'Analysis-School'!$A46, Forecast!$C:$C, 'Analysis-School'!C$4, Forecast!$D:$D, 'Analysis-School'!C$2)</f>
        <v>548</v>
      </c>
      <c r="D46" s="399">
        <f>SUMIFS(Forecast!$E:$E, Forecast!$A:$A, 'Analysis-School'!$A46, Forecast!$C:$C, 'Analysis-School'!D$4, Forecast!$D:$D, 'Analysis-School'!D$2)</f>
        <v>580</v>
      </c>
      <c r="E46" s="399">
        <f>SUMIFS(Forecast!$E:$E, Forecast!$A:$A, 'Analysis-School'!$A46, Forecast!$C:$C, 'Analysis-School'!E$4, Forecast!$D:$D, 'Analysis-School'!E$2)</f>
        <v>551</v>
      </c>
      <c r="F46" s="399">
        <f>SUMIFS(Forecast!$E:$E, Forecast!$A:$A, 'Analysis-School'!$A46, Forecast!$C:$C, 'Analysis-School'!F$4, Forecast!$D:$D, 'Analysis-School'!F$2)</f>
        <v>531</v>
      </c>
      <c r="G46" s="399">
        <f>SUMIFS(Forecast!$E:$E, Forecast!$A:$A, 'Analysis-School'!$A46, Forecast!$C:$C, 'Analysis-School'!G$4, Forecast!$D:$D, 'Analysis-School'!G$2)</f>
        <v>578</v>
      </c>
      <c r="H46" s="399">
        <f>SUMIFS(Forecast!$E:$E, Forecast!$A:$A, 'Analysis-School'!$A46, Forecast!$C:$C, 'Analysis-School'!H$4, Forecast!$D:$D, 'Analysis-School'!H$2)</f>
        <v>571</v>
      </c>
      <c r="I46" s="399">
        <f>SUMIFS(Forecast!$E:$E, Forecast!$A:$A, 'Analysis-School'!$A46, Forecast!$C:$C, 'Analysis-School'!I$4, Forecast!$D:$D, 'Analysis-School'!I$2)</f>
        <v>559.95370227786532</v>
      </c>
      <c r="J46" s="400">
        <f>SUMIFS(Forecast!$E:$E, Forecast!$A:$A, 'Analysis-School'!$A46, Forecast!$C:$C, 'Analysis-School'!J$4, Forecast!$D:$D, 'Analysis-School'!J$2)</f>
        <v>561.95104873281196</v>
      </c>
      <c r="K46" s="401">
        <f t="shared" si="3"/>
        <v>-1.5847550380364339E-2</v>
      </c>
      <c r="M46" s="398" t="s">
        <v>1948</v>
      </c>
      <c r="N46" s="399">
        <f>SUMIFS(Forecast!$F:$F, Forecast!$A:$A, 'Analysis-School'!$A46, Forecast!$C:$C, 'Analysis-School'!N$4, Forecast!$D:$D, 'Analysis-School'!N$2)</f>
        <v>320</v>
      </c>
      <c r="O46" s="399">
        <f>SUMIFS(Forecast!$F:$F, Forecast!$A:$A, 'Analysis-School'!$A46, Forecast!$C:$C, 'Analysis-School'!O$4, Forecast!$D:$D, 'Analysis-School'!O$2)</f>
        <v>341</v>
      </c>
      <c r="P46" s="399">
        <f>SUMIFS(Forecast!$F:$F, Forecast!$A:$A, 'Analysis-School'!$A46, Forecast!$C:$C, 'Analysis-School'!P$4, Forecast!$D:$D, 'Analysis-School'!P$2)</f>
        <v>350</v>
      </c>
      <c r="Q46" s="399">
        <f>SUMIFS(Forecast!$F:$F, Forecast!$A:$A, 'Analysis-School'!$A46, Forecast!$C:$C, 'Analysis-School'!Q$4, Forecast!$D:$D, 'Analysis-School'!Q$2)</f>
        <v>308</v>
      </c>
      <c r="R46" s="399">
        <f>SUMIFS(Forecast!$F:$F, Forecast!$A:$A, 'Analysis-School'!$A46, Forecast!$C:$C, 'Analysis-School'!R$4, Forecast!$D:$D, 'Analysis-School'!R$2)</f>
        <v>337</v>
      </c>
      <c r="S46" s="399">
        <f>SUMIFS(Forecast!$F:$F, Forecast!$A:$A, 'Analysis-School'!$A46, Forecast!$C:$C, 'Analysis-School'!S$4, Forecast!$D:$D, 'Analysis-School'!S$2)</f>
        <v>300</v>
      </c>
      <c r="T46" s="399">
        <f>SUMIFS(Forecast!$F:$F, Forecast!$A:$A, 'Analysis-School'!$A46, Forecast!$C:$C, 'Analysis-School'!T$4, Forecast!$D:$D, 'Analysis-School'!T$2)</f>
        <v>301.06783338998031</v>
      </c>
      <c r="U46" s="400">
        <f>SUMIFS(Forecast!$F:$F, Forecast!$A:$A, 'Analysis-School'!$A46, Forecast!$C:$C, 'Analysis-School'!U$4, Forecast!$D:$D, 'Analysis-School'!U$2)</f>
        <v>294.91879779941655</v>
      </c>
      <c r="V46" s="401">
        <f t="shared" si="2"/>
        <v>-1.6937340668611522E-2</v>
      </c>
      <c r="X46" s="398" t="s">
        <v>1948</v>
      </c>
      <c r="Y46" s="399">
        <f>SUMIFS(Forecast!$J:$J, Forecast!$A:$A, 'Analysis-School'!$A46, Forecast!$C:$C, 'Analysis-School'!Y$4, Forecast!$D:$D, 'Analysis-School'!Y$2)</f>
        <v>0</v>
      </c>
      <c r="Z46" s="399">
        <f>SUMIFS(Forecast!$J:$J, Forecast!$A:$A, 'Analysis-School'!$A46, Forecast!$C:$C, 'Analysis-School'!Z$4, Forecast!$D:$D, 'Analysis-School'!Z$2)</f>
        <v>0</v>
      </c>
      <c r="AA46" s="399">
        <f>SUMIFS(Forecast!$J:$J, Forecast!$A:$A, 'Analysis-School'!$A46, Forecast!$C:$C, 'Analysis-School'!AA$4, Forecast!$D:$D, 'Analysis-School'!AA$2)</f>
        <v>0</v>
      </c>
      <c r="AB46" s="399">
        <f>SUMIFS(Forecast!$J:$J, Forecast!$A:$A, 'Analysis-School'!$A46, Forecast!$C:$C, 'Analysis-School'!AB$4, Forecast!$D:$D, 'Analysis-School'!AB$2)</f>
        <v>0</v>
      </c>
      <c r="AC46" s="399">
        <f>SUMIFS(Forecast!$J:$J, Forecast!$A:$A, 'Analysis-School'!$A46, Forecast!$C:$C, 'Analysis-School'!AC$4, Forecast!$D:$D, 'Analysis-School'!AC$2)</f>
        <v>0</v>
      </c>
      <c r="AD46" s="399">
        <f>SUMIFS(Forecast!$J:$J, Forecast!$A:$A, 'Analysis-School'!$A46, Forecast!$C:$C, 'Analysis-School'!AD$4, Forecast!$D:$D, 'Analysis-School'!AD$2)</f>
        <v>0</v>
      </c>
      <c r="AE46" s="399">
        <f>SUMIFS(Forecast!$J:$J, Forecast!$A:$A, 'Analysis-School'!$A46, Forecast!$C:$C, 'Analysis-School'!AE$4, Forecast!$D:$D, 'Analysis-School'!AE$2)</f>
        <v>0</v>
      </c>
      <c r="AF46" s="400">
        <f>SUMIFS(Forecast!$J:$J, Forecast!$A:$A, 'Analysis-School'!$A46, Forecast!$C:$C, 'Analysis-School'!AF$4, Forecast!$D:$D, 'Analysis-School'!AF$2)</f>
        <v>0</v>
      </c>
      <c r="AG46" s="401" t="str">
        <f t="shared" si="4"/>
        <v>NA</v>
      </c>
    </row>
    <row r="47" spans="1:33">
      <c r="A47" s="115" t="s">
        <v>131</v>
      </c>
      <c r="B47" s="393" t="s">
        <v>1949</v>
      </c>
      <c r="C47" s="394">
        <f>SUMIFS(Forecast!$E:$E, Forecast!$A:$A, 'Analysis-School'!$A47, Forecast!$C:$C, 'Analysis-School'!C$4, Forecast!$D:$D, 'Analysis-School'!C$2)</f>
        <v>657</v>
      </c>
      <c r="D47" s="394">
        <f>SUMIFS(Forecast!$E:$E, Forecast!$A:$A, 'Analysis-School'!$A47, Forecast!$C:$C, 'Analysis-School'!D$4, Forecast!$D:$D, 'Analysis-School'!D$2)</f>
        <v>965</v>
      </c>
      <c r="E47" s="394">
        <f>SUMIFS(Forecast!$E:$E, Forecast!$A:$A, 'Analysis-School'!$A47, Forecast!$C:$C, 'Analysis-School'!E$4, Forecast!$D:$D, 'Analysis-School'!E$2)</f>
        <v>1444</v>
      </c>
      <c r="F47" s="394">
        <f>SUMIFS(Forecast!$E:$E, Forecast!$A:$A, 'Analysis-School'!$A47, Forecast!$C:$C, 'Analysis-School'!F$4, Forecast!$D:$D, 'Analysis-School'!F$2)</f>
        <v>1424</v>
      </c>
      <c r="G47" s="394">
        <f>SUMIFS(Forecast!$E:$E, Forecast!$A:$A, 'Analysis-School'!$A47, Forecast!$C:$C, 'Analysis-School'!G$4, Forecast!$D:$D, 'Analysis-School'!G$2)</f>
        <v>1215</v>
      </c>
      <c r="H47" s="394">
        <f>SUMIFS(Forecast!$E:$E, Forecast!$A:$A, 'Analysis-School'!$A47, Forecast!$C:$C, 'Analysis-School'!H$4, Forecast!$D:$D, 'Analysis-School'!H$2)</f>
        <v>1278</v>
      </c>
      <c r="I47" s="394">
        <f>SUMIFS(Forecast!$E:$E, Forecast!$A:$A, 'Analysis-School'!$A47, Forecast!$C:$C, 'Analysis-School'!I$4, Forecast!$D:$D, 'Analysis-School'!I$2)</f>
        <v>1368.0359669837917</v>
      </c>
      <c r="J47" s="395">
        <f>SUMIFS(Forecast!$E:$E, Forecast!$A:$A, 'Analysis-School'!$A47, Forecast!$C:$C, 'Analysis-School'!J$4, Forecast!$D:$D, 'Analysis-School'!J$2)</f>
        <v>1452.8770837687889</v>
      </c>
      <c r="K47" s="396">
        <f t="shared" si="3"/>
        <v>0.1368365287705704</v>
      </c>
      <c r="L47" s="397"/>
      <c r="M47" s="393" t="s">
        <v>1949</v>
      </c>
      <c r="N47" s="394">
        <f>SUMIFS(Forecast!$F:$F, Forecast!$A:$A, 'Analysis-School'!$A47, Forecast!$C:$C, 'Analysis-School'!N$4, Forecast!$D:$D, 'Analysis-School'!N$2)</f>
        <v>443</v>
      </c>
      <c r="O47" s="394">
        <f>SUMIFS(Forecast!$F:$F, Forecast!$A:$A, 'Analysis-School'!$A47, Forecast!$C:$C, 'Analysis-School'!O$4, Forecast!$D:$D, 'Analysis-School'!O$2)</f>
        <v>410</v>
      </c>
      <c r="P47" s="394">
        <f>SUMIFS(Forecast!$F:$F, Forecast!$A:$A, 'Analysis-School'!$A47, Forecast!$C:$C, 'Analysis-School'!P$4, Forecast!$D:$D, 'Analysis-School'!P$2)</f>
        <v>519</v>
      </c>
      <c r="Q47" s="394">
        <f>SUMIFS(Forecast!$F:$F, Forecast!$A:$A, 'Analysis-School'!$A47, Forecast!$C:$C, 'Analysis-School'!Q$4, Forecast!$D:$D, 'Analysis-School'!Q$2)</f>
        <v>628</v>
      </c>
      <c r="R47" s="394">
        <f>SUMIFS(Forecast!$F:$F, Forecast!$A:$A, 'Analysis-School'!$A47, Forecast!$C:$C, 'Analysis-School'!R$4, Forecast!$D:$D, 'Analysis-School'!R$2)</f>
        <v>821</v>
      </c>
      <c r="S47" s="394">
        <f>SUMIFS(Forecast!$F:$F, Forecast!$A:$A, 'Analysis-School'!$A47, Forecast!$C:$C, 'Analysis-School'!S$4, Forecast!$D:$D, 'Analysis-School'!S$2)</f>
        <v>968</v>
      </c>
      <c r="T47" s="394">
        <f>SUMIFS(Forecast!$F:$F, Forecast!$A:$A, 'Analysis-School'!$A47, Forecast!$C:$C, 'Analysis-School'!T$4, Forecast!$D:$D, 'Analysis-School'!T$2)</f>
        <v>1064.8000000000002</v>
      </c>
      <c r="U47" s="395">
        <f>SUMIFS(Forecast!$F:$F, Forecast!$A:$A, 'Analysis-School'!$A47, Forecast!$C:$C, 'Analysis-School'!U$4, Forecast!$D:$D, 'Analysis-School'!U$2)</f>
        <v>1171.2800000000002</v>
      </c>
      <c r="V47" s="396">
        <f t="shared" si="2"/>
        <v>0.21000000000000019</v>
      </c>
      <c r="W47" s="397"/>
      <c r="X47" s="393" t="s">
        <v>1949</v>
      </c>
      <c r="Y47" s="394">
        <f>SUMIFS(Forecast!$J:$J, Forecast!$A:$A, 'Analysis-School'!$A47, Forecast!$C:$C, 'Analysis-School'!Y$4, Forecast!$D:$D, 'Analysis-School'!Y$2)</f>
        <v>0</v>
      </c>
      <c r="Z47" s="394">
        <f>SUMIFS(Forecast!$J:$J, Forecast!$A:$A, 'Analysis-School'!$A47, Forecast!$C:$C, 'Analysis-School'!Z$4, Forecast!$D:$D, 'Analysis-School'!Z$2)</f>
        <v>0</v>
      </c>
      <c r="AA47" s="394">
        <f>SUMIFS(Forecast!$J:$J, Forecast!$A:$A, 'Analysis-School'!$A47, Forecast!$C:$C, 'Analysis-School'!AA$4, Forecast!$D:$D, 'Analysis-School'!AA$2)</f>
        <v>0</v>
      </c>
      <c r="AB47" s="394">
        <f>SUMIFS(Forecast!$J:$J, Forecast!$A:$A, 'Analysis-School'!$A47, Forecast!$C:$C, 'Analysis-School'!AB$4, Forecast!$D:$D, 'Analysis-School'!AB$2)</f>
        <v>0</v>
      </c>
      <c r="AC47" s="394">
        <f>SUMIFS(Forecast!$J:$J, Forecast!$A:$A, 'Analysis-School'!$A47, Forecast!$C:$C, 'Analysis-School'!AC$4, Forecast!$D:$D, 'Analysis-School'!AC$2)</f>
        <v>0</v>
      </c>
      <c r="AD47" s="394">
        <f>SUMIFS(Forecast!$J:$J, Forecast!$A:$A, 'Analysis-School'!$A47, Forecast!$C:$C, 'Analysis-School'!AD$4, Forecast!$D:$D, 'Analysis-School'!AD$2)</f>
        <v>0</v>
      </c>
      <c r="AE47" s="394">
        <f>SUMIFS(Forecast!$J:$J, Forecast!$A:$A, 'Analysis-School'!$A47, Forecast!$C:$C, 'Analysis-School'!AE$4, Forecast!$D:$D, 'Analysis-School'!AE$2)</f>
        <v>0</v>
      </c>
      <c r="AF47" s="395">
        <f>SUMIFS(Forecast!$J:$J, Forecast!$A:$A, 'Analysis-School'!$A47, Forecast!$C:$C, 'Analysis-School'!AF$4, Forecast!$D:$D, 'Analysis-School'!AF$2)</f>
        <v>0</v>
      </c>
      <c r="AG47" s="396" t="str">
        <f t="shared" si="4"/>
        <v>NA</v>
      </c>
    </row>
    <row r="48" spans="1:33">
      <c r="A48" s="18" t="s">
        <v>133</v>
      </c>
      <c r="B48" s="398" t="s">
        <v>1950</v>
      </c>
      <c r="C48" s="399">
        <f>SUMIFS(Forecast!$E:$E, Forecast!$A:$A, 'Analysis-School'!$A48, Forecast!$C:$C, 'Analysis-School'!C$4, Forecast!$D:$D, 'Analysis-School'!C$2)</f>
        <v>682</v>
      </c>
      <c r="D48" s="399">
        <f>SUMIFS(Forecast!$E:$E, Forecast!$A:$A, 'Analysis-School'!$A48, Forecast!$C:$C, 'Analysis-School'!D$4, Forecast!$D:$D, 'Analysis-School'!D$2)</f>
        <v>705</v>
      </c>
      <c r="E48" s="399">
        <f>SUMIFS(Forecast!$E:$E, Forecast!$A:$A, 'Analysis-School'!$A48, Forecast!$C:$C, 'Analysis-School'!E$4, Forecast!$D:$D, 'Analysis-School'!E$2)</f>
        <v>525</v>
      </c>
      <c r="F48" s="399">
        <f>SUMIFS(Forecast!$E:$E, Forecast!$A:$A, 'Analysis-School'!$A48, Forecast!$C:$C, 'Analysis-School'!F$4, Forecast!$D:$D, 'Analysis-School'!F$2)</f>
        <v>712</v>
      </c>
      <c r="G48" s="399">
        <f>SUMIFS(Forecast!$E:$E, Forecast!$A:$A, 'Analysis-School'!$A48, Forecast!$C:$C, 'Analysis-School'!G$4, Forecast!$D:$D, 'Analysis-School'!G$2)</f>
        <v>797</v>
      </c>
      <c r="H48" s="399">
        <f>SUMIFS(Forecast!$E:$E, Forecast!$A:$A, 'Analysis-School'!$A48, Forecast!$C:$C, 'Analysis-School'!H$4, Forecast!$D:$D, 'Analysis-School'!H$2)</f>
        <v>710</v>
      </c>
      <c r="I48" s="399">
        <f>SUMIFS(Forecast!$E:$E, Forecast!$A:$A, 'Analysis-School'!$A48, Forecast!$C:$C, 'Analysis-School'!I$4, Forecast!$D:$D, 'Analysis-School'!I$2)</f>
        <v>781.00000000000011</v>
      </c>
      <c r="J48" s="400">
        <f>SUMIFS(Forecast!$E:$E, Forecast!$A:$A, 'Analysis-School'!$A48, Forecast!$C:$C, 'Analysis-School'!J$4, Forecast!$D:$D, 'Analysis-School'!J$2)</f>
        <v>806.97857591494403</v>
      </c>
      <c r="K48" s="401">
        <f t="shared" si="3"/>
        <v>0.13658954354217467</v>
      </c>
      <c r="M48" s="398" t="s">
        <v>1950</v>
      </c>
      <c r="N48" s="399">
        <f>SUMIFS(Forecast!$F:$F, Forecast!$A:$A, 'Analysis-School'!$A48, Forecast!$C:$C, 'Analysis-School'!N$4, Forecast!$D:$D, 'Analysis-School'!N$2)</f>
        <v>637</v>
      </c>
      <c r="O48" s="399">
        <f>SUMIFS(Forecast!$F:$F, Forecast!$A:$A, 'Analysis-School'!$A48, Forecast!$C:$C, 'Analysis-School'!O$4, Forecast!$D:$D, 'Analysis-School'!O$2)</f>
        <v>670</v>
      </c>
      <c r="P48" s="399">
        <f>SUMIFS(Forecast!$F:$F, Forecast!$A:$A, 'Analysis-School'!$A48, Forecast!$C:$C, 'Analysis-School'!P$4, Forecast!$D:$D, 'Analysis-School'!P$2)</f>
        <v>664</v>
      </c>
      <c r="Q48" s="399">
        <f>SUMIFS(Forecast!$F:$F, Forecast!$A:$A, 'Analysis-School'!$A48, Forecast!$C:$C, 'Analysis-School'!Q$4, Forecast!$D:$D, 'Analysis-School'!Q$2)</f>
        <v>712</v>
      </c>
      <c r="R48" s="399">
        <f>SUMIFS(Forecast!$F:$F, Forecast!$A:$A, 'Analysis-School'!$A48, Forecast!$C:$C, 'Analysis-School'!R$4, Forecast!$D:$D, 'Analysis-School'!R$2)</f>
        <v>611</v>
      </c>
      <c r="S48" s="399">
        <f>SUMIFS(Forecast!$F:$F, Forecast!$A:$A, 'Analysis-School'!$A48, Forecast!$C:$C, 'Analysis-School'!S$4, Forecast!$D:$D, 'Analysis-School'!S$2)</f>
        <v>497</v>
      </c>
      <c r="T48" s="399">
        <f>SUMIFS(Forecast!$F:$F, Forecast!$A:$A, 'Analysis-School'!$A48, Forecast!$C:$C, 'Analysis-School'!T$4, Forecast!$D:$D, 'Analysis-School'!T$2)</f>
        <v>476.64113764671384</v>
      </c>
      <c r="U48" s="400">
        <f>SUMIFS(Forecast!$F:$F, Forecast!$A:$A, 'Analysis-School'!$A48, Forecast!$C:$C, 'Analysis-School'!U$4, Forecast!$D:$D, 'Analysis-School'!U$2)</f>
        <v>452.80908076437811</v>
      </c>
      <c r="V48" s="401">
        <f t="shared" si="2"/>
        <v>-8.89153304539676E-2</v>
      </c>
      <c r="X48" s="398" t="s">
        <v>1950</v>
      </c>
      <c r="Y48" s="399">
        <f>SUMIFS(Forecast!$J:$J, Forecast!$A:$A, 'Analysis-School'!$A48, Forecast!$C:$C, 'Analysis-School'!Y$4, Forecast!$D:$D, 'Analysis-School'!Y$2)</f>
        <v>0</v>
      </c>
      <c r="Z48" s="399">
        <f>SUMIFS(Forecast!$J:$J, Forecast!$A:$A, 'Analysis-School'!$A48, Forecast!$C:$C, 'Analysis-School'!Z$4, Forecast!$D:$D, 'Analysis-School'!Z$2)</f>
        <v>0</v>
      </c>
      <c r="AA48" s="399">
        <f>SUMIFS(Forecast!$J:$J, Forecast!$A:$A, 'Analysis-School'!$A48, Forecast!$C:$C, 'Analysis-School'!AA$4, Forecast!$D:$D, 'Analysis-School'!AA$2)</f>
        <v>0</v>
      </c>
      <c r="AB48" s="399">
        <f>SUMIFS(Forecast!$J:$J, Forecast!$A:$A, 'Analysis-School'!$A48, Forecast!$C:$C, 'Analysis-School'!AB$4, Forecast!$D:$D, 'Analysis-School'!AB$2)</f>
        <v>0</v>
      </c>
      <c r="AC48" s="399">
        <f>SUMIFS(Forecast!$J:$J, Forecast!$A:$A, 'Analysis-School'!$A48, Forecast!$C:$C, 'Analysis-School'!AC$4, Forecast!$D:$D, 'Analysis-School'!AC$2)</f>
        <v>0</v>
      </c>
      <c r="AD48" s="399">
        <f>SUMIFS(Forecast!$J:$J, Forecast!$A:$A, 'Analysis-School'!$A48, Forecast!$C:$C, 'Analysis-School'!AD$4, Forecast!$D:$D, 'Analysis-School'!AD$2)</f>
        <v>0</v>
      </c>
      <c r="AE48" s="399">
        <f>SUMIFS(Forecast!$J:$J, Forecast!$A:$A, 'Analysis-School'!$A48, Forecast!$C:$C, 'Analysis-School'!AE$4, Forecast!$D:$D, 'Analysis-School'!AE$2)</f>
        <v>0</v>
      </c>
      <c r="AF48" s="400">
        <f>SUMIFS(Forecast!$J:$J, Forecast!$A:$A, 'Analysis-School'!$A48, Forecast!$C:$C, 'Analysis-School'!AF$4, Forecast!$D:$D, 'Analysis-School'!AF$2)</f>
        <v>0</v>
      </c>
      <c r="AG48" s="401" t="str">
        <f t="shared" si="4"/>
        <v>NA</v>
      </c>
    </row>
    <row r="49" spans="1:33">
      <c r="A49" s="18" t="s">
        <v>135</v>
      </c>
      <c r="B49" s="393" t="s">
        <v>1951</v>
      </c>
      <c r="C49" s="394">
        <f>SUMIFS(Forecast!$E:$E, Forecast!$A:$A, 'Analysis-School'!$A49, Forecast!$C:$C, 'Analysis-School'!C$4, Forecast!$D:$D, 'Analysis-School'!C$2)</f>
        <v>688</v>
      </c>
      <c r="D49" s="394">
        <f>SUMIFS(Forecast!$E:$E, Forecast!$A:$A, 'Analysis-School'!$A49, Forecast!$C:$C, 'Analysis-School'!D$4, Forecast!$D:$D, 'Analysis-School'!D$2)</f>
        <v>790</v>
      </c>
      <c r="E49" s="394">
        <f>SUMIFS(Forecast!$E:$E, Forecast!$A:$A, 'Analysis-School'!$A49, Forecast!$C:$C, 'Analysis-School'!E$4, Forecast!$D:$D, 'Analysis-School'!E$2)</f>
        <v>824</v>
      </c>
      <c r="F49" s="394">
        <f>SUMIFS(Forecast!$E:$E, Forecast!$A:$A, 'Analysis-School'!$A49, Forecast!$C:$C, 'Analysis-School'!F$4, Forecast!$D:$D, 'Analysis-School'!F$2)</f>
        <v>689</v>
      </c>
      <c r="G49" s="394">
        <f>SUMIFS(Forecast!$E:$E, Forecast!$A:$A, 'Analysis-School'!$A49, Forecast!$C:$C, 'Analysis-School'!G$4, Forecast!$D:$D, 'Analysis-School'!G$2)</f>
        <v>748</v>
      </c>
      <c r="H49" s="394">
        <f>SUMIFS(Forecast!$E:$E, Forecast!$A:$A, 'Analysis-School'!$A49, Forecast!$C:$C, 'Analysis-School'!H$4, Forecast!$D:$D, 'Analysis-School'!H$2)</f>
        <v>799</v>
      </c>
      <c r="I49" s="394">
        <f>SUMIFS(Forecast!$E:$E, Forecast!$A:$A, 'Analysis-School'!$A49, Forecast!$C:$C, 'Analysis-School'!I$4, Forecast!$D:$D, 'Analysis-School'!I$2)</f>
        <v>761.01901069071755</v>
      </c>
      <c r="J49" s="395">
        <f>SUMIFS(Forecast!$E:$E, Forecast!$A:$A, 'Analysis-School'!$A49, Forecast!$C:$C, 'Analysis-School'!J$4, Forecast!$D:$D, 'Analysis-School'!J$2)</f>
        <v>764.55654193189469</v>
      </c>
      <c r="K49" s="396">
        <f t="shared" si="3"/>
        <v>-4.3108207844937851E-2</v>
      </c>
      <c r="L49" s="397"/>
      <c r="M49" s="393" t="s">
        <v>1951</v>
      </c>
      <c r="N49" s="394">
        <f>SUMIFS(Forecast!$F:$F, Forecast!$A:$A, 'Analysis-School'!$A49, Forecast!$C:$C, 'Analysis-School'!N$4, Forecast!$D:$D, 'Analysis-School'!N$2)</f>
        <v>1035</v>
      </c>
      <c r="O49" s="394">
        <f>SUMIFS(Forecast!$F:$F, Forecast!$A:$A, 'Analysis-School'!$A49, Forecast!$C:$C, 'Analysis-School'!O$4, Forecast!$D:$D, 'Analysis-School'!O$2)</f>
        <v>1031</v>
      </c>
      <c r="P49" s="394">
        <f>SUMIFS(Forecast!$F:$F, Forecast!$A:$A, 'Analysis-School'!$A49, Forecast!$C:$C, 'Analysis-School'!P$4, Forecast!$D:$D, 'Analysis-School'!P$2)</f>
        <v>1020</v>
      </c>
      <c r="Q49" s="394">
        <f>SUMIFS(Forecast!$F:$F, Forecast!$A:$A, 'Analysis-School'!$A49, Forecast!$C:$C, 'Analysis-School'!Q$4, Forecast!$D:$D, 'Analysis-School'!Q$2)</f>
        <v>1032</v>
      </c>
      <c r="R49" s="394">
        <f>SUMIFS(Forecast!$F:$F, Forecast!$A:$A, 'Analysis-School'!$A49, Forecast!$C:$C, 'Analysis-School'!R$4, Forecast!$D:$D, 'Analysis-School'!R$2)</f>
        <v>1000</v>
      </c>
      <c r="S49" s="394">
        <f>SUMIFS(Forecast!$F:$F, Forecast!$A:$A, 'Analysis-School'!$A49, Forecast!$C:$C, 'Analysis-School'!S$4, Forecast!$D:$D, 'Analysis-School'!S$2)</f>
        <v>1000</v>
      </c>
      <c r="T49" s="394">
        <f>SUMIFS(Forecast!$F:$F, Forecast!$A:$A, 'Analysis-School'!$A49, Forecast!$C:$C, 'Analysis-School'!T$4, Forecast!$D:$D, 'Analysis-School'!T$2)</f>
        <v>989.33359285419476</v>
      </c>
      <c r="U49" s="395">
        <f>SUMIFS(Forecast!$F:$F, Forecast!$A:$A, 'Analysis-School'!$A49, Forecast!$C:$C, 'Analysis-School'!U$4, Forecast!$D:$D, 'Analysis-School'!U$2)</f>
        <v>981.72524597102029</v>
      </c>
      <c r="V49" s="396">
        <f t="shared" si="2"/>
        <v>-1.8274754028979712E-2</v>
      </c>
      <c r="W49" s="397"/>
      <c r="X49" s="393" t="s">
        <v>1951</v>
      </c>
      <c r="Y49" s="394">
        <f>SUMIFS(Forecast!$J:$J, Forecast!$A:$A, 'Analysis-School'!$A49, Forecast!$C:$C, 'Analysis-School'!Y$4, Forecast!$D:$D, 'Analysis-School'!Y$2)</f>
        <v>0</v>
      </c>
      <c r="Z49" s="394">
        <f>SUMIFS(Forecast!$J:$J, Forecast!$A:$A, 'Analysis-School'!$A49, Forecast!$C:$C, 'Analysis-School'!Z$4, Forecast!$D:$D, 'Analysis-School'!Z$2)</f>
        <v>1</v>
      </c>
      <c r="AA49" s="394">
        <f>SUMIFS(Forecast!$J:$J, Forecast!$A:$A, 'Analysis-School'!$A49, Forecast!$C:$C, 'Analysis-School'!AA$4, Forecast!$D:$D, 'Analysis-School'!AA$2)</f>
        <v>2</v>
      </c>
      <c r="AB49" s="394">
        <f>SUMIFS(Forecast!$J:$J, Forecast!$A:$A, 'Analysis-School'!$A49, Forecast!$C:$C, 'Analysis-School'!AB$4, Forecast!$D:$D, 'Analysis-School'!AB$2)</f>
        <v>0</v>
      </c>
      <c r="AC49" s="394">
        <f>SUMIFS(Forecast!$J:$J, Forecast!$A:$A, 'Analysis-School'!$A49, Forecast!$C:$C, 'Analysis-School'!AC$4, Forecast!$D:$D, 'Analysis-School'!AC$2)</f>
        <v>0</v>
      </c>
      <c r="AD49" s="394">
        <f>SUMIFS(Forecast!$J:$J, Forecast!$A:$A, 'Analysis-School'!$A49, Forecast!$C:$C, 'Analysis-School'!AD$4, Forecast!$D:$D, 'Analysis-School'!AD$2)</f>
        <v>1</v>
      </c>
      <c r="AE49" s="394">
        <f>SUMIFS(Forecast!$J:$J, Forecast!$A:$A, 'Analysis-School'!$A49, Forecast!$C:$C, 'Analysis-School'!AE$4, Forecast!$D:$D, 'Analysis-School'!AE$2)</f>
        <v>0.95</v>
      </c>
      <c r="AF49" s="395">
        <f>SUMIFS(Forecast!$J:$J, Forecast!$A:$A, 'Analysis-School'!$A49, Forecast!$C:$C, 'Analysis-School'!AF$4, Forecast!$D:$D, 'Analysis-School'!AF$2)</f>
        <v>0.90249999999999997</v>
      </c>
      <c r="AG49" s="396">
        <f t="shared" si="4"/>
        <v>-9.7500000000000031E-2</v>
      </c>
    </row>
    <row r="50" spans="1:33">
      <c r="A50" s="18" t="s">
        <v>137</v>
      </c>
      <c r="B50" s="398" t="s">
        <v>1952</v>
      </c>
      <c r="C50" s="399">
        <f>SUMIFS(Forecast!$E:$E, Forecast!$A:$A, 'Analysis-School'!$A50, Forecast!$C:$C, 'Analysis-School'!C$4, Forecast!$D:$D, 'Analysis-School'!C$2)</f>
        <v>196</v>
      </c>
      <c r="D50" s="399">
        <f>SUMIFS(Forecast!$E:$E, Forecast!$A:$A, 'Analysis-School'!$A50, Forecast!$C:$C, 'Analysis-School'!D$4, Forecast!$D:$D, 'Analysis-School'!D$2)</f>
        <v>239</v>
      </c>
      <c r="E50" s="399">
        <f>SUMIFS(Forecast!$E:$E, Forecast!$A:$A, 'Analysis-School'!$A50, Forecast!$C:$C, 'Analysis-School'!E$4, Forecast!$D:$D, 'Analysis-School'!E$2)</f>
        <v>297</v>
      </c>
      <c r="F50" s="399">
        <f>SUMIFS(Forecast!$E:$E, Forecast!$A:$A, 'Analysis-School'!$A50, Forecast!$C:$C, 'Analysis-School'!F$4, Forecast!$D:$D, 'Analysis-School'!F$2)</f>
        <v>211</v>
      </c>
      <c r="G50" s="399">
        <f>SUMIFS(Forecast!$E:$E, Forecast!$A:$A, 'Analysis-School'!$A50, Forecast!$C:$C, 'Analysis-School'!G$4, Forecast!$D:$D, 'Analysis-School'!G$2)</f>
        <v>261</v>
      </c>
      <c r="H50" s="399">
        <f>SUMIFS(Forecast!$E:$E, Forecast!$A:$A, 'Analysis-School'!$A50, Forecast!$C:$C, 'Analysis-School'!H$4, Forecast!$D:$D, 'Analysis-School'!H$2)</f>
        <v>196</v>
      </c>
      <c r="I50" s="399">
        <f>SUMIFS(Forecast!$E:$E, Forecast!$A:$A, 'Analysis-School'!$A50, Forecast!$C:$C, 'Analysis-School'!I$4, Forecast!$D:$D, 'Analysis-School'!I$2)</f>
        <v>212.67860136020366</v>
      </c>
      <c r="J50" s="400">
        <f>SUMIFS(Forecast!$E:$E, Forecast!$A:$A, 'Analysis-School'!$A50, Forecast!$C:$C, 'Analysis-School'!J$4, Forecast!$D:$D, 'Analysis-School'!J$2)</f>
        <v>208.04316495241071</v>
      </c>
      <c r="K50" s="401">
        <f t="shared" si="3"/>
        <v>6.1444719144952531E-2</v>
      </c>
      <c r="M50" s="398" t="s">
        <v>1952</v>
      </c>
      <c r="N50" s="399">
        <f>SUMIFS(Forecast!$F:$F, Forecast!$A:$A, 'Analysis-School'!$A50, Forecast!$C:$C, 'Analysis-School'!N$4, Forecast!$D:$D, 'Analysis-School'!N$2)</f>
        <v>253</v>
      </c>
      <c r="O50" s="399">
        <f>SUMIFS(Forecast!$F:$F, Forecast!$A:$A, 'Analysis-School'!$A50, Forecast!$C:$C, 'Analysis-School'!O$4, Forecast!$D:$D, 'Analysis-School'!O$2)</f>
        <v>273</v>
      </c>
      <c r="P50" s="399">
        <f>SUMIFS(Forecast!$F:$F, Forecast!$A:$A, 'Analysis-School'!$A50, Forecast!$C:$C, 'Analysis-School'!P$4, Forecast!$D:$D, 'Analysis-School'!P$2)</f>
        <v>230</v>
      </c>
      <c r="Q50" s="399">
        <f>SUMIFS(Forecast!$F:$F, Forecast!$A:$A, 'Analysis-School'!$A50, Forecast!$C:$C, 'Analysis-School'!Q$4, Forecast!$D:$D, 'Analysis-School'!Q$2)</f>
        <v>229</v>
      </c>
      <c r="R50" s="399">
        <f>SUMIFS(Forecast!$F:$F, Forecast!$A:$A, 'Analysis-School'!$A50, Forecast!$C:$C, 'Analysis-School'!R$4, Forecast!$D:$D, 'Analysis-School'!R$2)</f>
        <v>195</v>
      </c>
      <c r="S50" s="399">
        <f>SUMIFS(Forecast!$F:$F, Forecast!$A:$A, 'Analysis-School'!$A50, Forecast!$C:$C, 'Analysis-School'!S$4, Forecast!$D:$D, 'Analysis-School'!S$2)</f>
        <v>202</v>
      </c>
      <c r="T50" s="399">
        <f>SUMIFS(Forecast!$F:$F, Forecast!$A:$A, 'Analysis-School'!$A50, Forecast!$C:$C, 'Analysis-School'!T$4, Forecast!$D:$D, 'Analysis-School'!T$2)</f>
        <v>191.89999999999998</v>
      </c>
      <c r="U50" s="400">
        <f>SUMIFS(Forecast!$F:$F, Forecast!$A:$A, 'Analysis-School'!$A50, Forecast!$C:$C, 'Analysis-School'!U$4, Forecast!$D:$D, 'Analysis-School'!U$2)</f>
        <v>182.30499999999998</v>
      </c>
      <c r="V50" s="401">
        <f t="shared" si="2"/>
        <v>-9.7500000000000142E-2</v>
      </c>
      <c r="X50" s="398" t="s">
        <v>1952</v>
      </c>
      <c r="Y50" s="399">
        <f>SUMIFS(Forecast!$J:$J, Forecast!$A:$A, 'Analysis-School'!$A50, Forecast!$C:$C, 'Analysis-School'!Y$4, Forecast!$D:$D, 'Analysis-School'!Y$2)</f>
        <v>0</v>
      </c>
      <c r="Z50" s="399">
        <f>SUMIFS(Forecast!$J:$J, Forecast!$A:$A, 'Analysis-School'!$A50, Forecast!$C:$C, 'Analysis-School'!Z$4, Forecast!$D:$D, 'Analysis-School'!Z$2)</f>
        <v>0</v>
      </c>
      <c r="AA50" s="399">
        <f>SUMIFS(Forecast!$J:$J, Forecast!$A:$A, 'Analysis-School'!$A50, Forecast!$C:$C, 'Analysis-School'!AA$4, Forecast!$D:$D, 'Analysis-School'!AA$2)</f>
        <v>0</v>
      </c>
      <c r="AB50" s="399">
        <f>SUMIFS(Forecast!$J:$J, Forecast!$A:$A, 'Analysis-School'!$A50, Forecast!$C:$C, 'Analysis-School'!AB$4, Forecast!$D:$D, 'Analysis-School'!AB$2)</f>
        <v>0</v>
      </c>
      <c r="AC50" s="399">
        <f>SUMIFS(Forecast!$J:$J, Forecast!$A:$A, 'Analysis-School'!$A50, Forecast!$C:$C, 'Analysis-School'!AC$4, Forecast!$D:$D, 'Analysis-School'!AC$2)</f>
        <v>0</v>
      </c>
      <c r="AD50" s="399">
        <f>SUMIFS(Forecast!$J:$J, Forecast!$A:$A, 'Analysis-School'!$A50, Forecast!$C:$C, 'Analysis-School'!AD$4, Forecast!$D:$D, 'Analysis-School'!AD$2)</f>
        <v>0</v>
      </c>
      <c r="AE50" s="399">
        <f>SUMIFS(Forecast!$J:$J, Forecast!$A:$A, 'Analysis-School'!$A50, Forecast!$C:$C, 'Analysis-School'!AE$4, Forecast!$D:$D, 'Analysis-School'!AE$2)</f>
        <v>0</v>
      </c>
      <c r="AF50" s="400">
        <f>SUMIFS(Forecast!$J:$J, Forecast!$A:$A, 'Analysis-School'!$A50, Forecast!$C:$C, 'Analysis-School'!AF$4, Forecast!$D:$D, 'Analysis-School'!AF$2)</f>
        <v>0</v>
      </c>
      <c r="AG50" s="401" t="str">
        <f t="shared" si="4"/>
        <v>NA</v>
      </c>
    </row>
    <row r="51" spans="1:33">
      <c r="A51" s="18" t="s">
        <v>139</v>
      </c>
      <c r="B51" s="393" t="s">
        <v>1981</v>
      </c>
      <c r="C51" s="394">
        <f>SUMIFS(Forecast!$E:$E, Forecast!$A:$A, 'Analysis-School'!$A51, Forecast!$C:$C, 'Analysis-School'!C$4, Forecast!$D:$D, 'Analysis-School'!C$2)</f>
        <v>186</v>
      </c>
      <c r="D51" s="394">
        <f>SUMIFS(Forecast!$E:$E, Forecast!$A:$A, 'Analysis-School'!$A51, Forecast!$C:$C, 'Analysis-School'!D$4, Forecast!$D:$D, 'Analysis-School'!D$2)</f>
        <v>173</v>
      </c>
      <c r="E51" s="394">
        <f>SUMIFS(Forecast!$E:$E, Forecast!$A:$A, 'Analysis-School'!$A51, Forecast!$C:$C, 'Analysis-School'!E$4, Forecast!$D:$D, 'Analysis-School'!E$2)</f>
        <v>199</v>
      </c>
      <c r="F51" s="394">
        <f>SUMIFS(Forecast!$E:$E, Forecast!$A:$A, 'Analysis-School'!$A51, Forecast!$C:$C, 'Analysis-School'!F$4, Forecast!$D:$D, 'Analysis-School'!F$2)</f>
        <v>131</v>
      </c>
      <c r="G51" s="394">
        <f>SUMIFS(Forecast!$E:$E, Forecast!$A:$A, 'Analysis-School'!$A51, Forecast!$C:$C, 'Analysis-School'!G$4, Forecast!$D:$D, 'Analysis-School'!G$2)</f>
        <v>147</v>
      </c>
      <c r="H51" s="394">
        <f>SUMIFS(Forecast!$E:$E, Forecast!$A:$A, 'Analysis-School'!$A51, Forecast!$C:$C, 'Analysis-School'!H$4, Forecast!$D:$D, 'Analysis-School'!H$2)</f>
        <v>195</v>
      </c>
      <c r="I51" s="394">
        <f>SUMIFS(Forecast!$E:$E, Forecast!$A:$A, 'Analysis-School'!$A51, Forecast!$C:$C, 'Analysis-School'!I$4, Forecast!$D:$D, 'Analysis-School'!I$2)</f>
        <v>185.25</v>
      </c>
      <c r="J51" s="395">
        <f>SUMIFS(Forecast!$E:$E, Forecast!$A:$A, 'Analysis-School'!$A51, Forecast!$C:$C, 'Analysis-School'!J$4, Forecast!$D:$D, 'Analysis-School'!J$2)</f>
        <v>175.98749999999998</v>
      </c>
      <c r="K51" s="396">
        <f t="shared" si="3"/>
        <v>-9.7500000000000142E-2</v>
      </c>
      <c r="L51" s="397"/>
      <c r="M51" s="393" t="s">
        <v>1981</v>
      </c>
      <c r="N51" s="394">
        <f>SUMIFS(Forecast!$F:$F, Forecast!$A:$A, 'Analysis-School'!$A51, Forecast!$C:$C, 'Analysis-School'!N$4, Forecast!$D:$D, 'Analysis-School'!N$2)</f>
        <v>266</v>
      </c>
      <c r="O51" s="394">
        <f>SUMIFS(Forecast!$F:$F, Forecast!$A:$A, 'Analysis-School'!$A51, Forecast!$C:$C, 'Analysis-School'!O$4, Forecast!$D:$D, 'Analysis-School'!O$2)</f>
        <v>284</v>
      </c>
      <c r="P51" s="394">
        <f>SUMIFS(Forecast!$F:$F, Forecast!$A:$A, 'Analysis-School'!$A51, Forecast!$C:$C, 'Analysis-School'!P$4, Forecast!$D:$D, 'Analysis-School'!P$2)</f>
        <v>250</v>
      </c>
      <c r="Q51" s="394">
        <f>SUMIFS(Forecast!$F:$F, Forecast!$A:$A, 'Analysis-School'!$A51, Forecast!$C:$C, 'Analysis-School'!Q$4, Forecast!$D:$D, 'Analysis-School'!Q$2)</f>
        <v>264</v>
      </c>
      <c r="R51" s="394">
        <f>SUMIFS(Forecast!$F:$F, Forecast!$A:$A, 'Analysis-School'!$A51, Forecast!$C:$C, 'Analysis-School'!R$4, Forecast!$D:$D, 'Analysis-School'!R$2)</f>
        <v>228</v>
      </c>
      <c r="S51" s="394">
        <f>SUMIFS(Forecast!$F:$F, Forecast!$A:$A, 'Analysis-School'!$A51, Forecast!$C:$C, 'Analysis-School'!S$4, Forecast!$D:$D, 'Analysis-School'!S$2)</f>
        <v>208</v>
      </c>
      <c r="T51" s="394">
        <f>SUMIFS(Forecast!$F:$F, Forecast!$A:$A, 'Analysis-School'!$A51, Forecast!$C:$C, 'Analysis-School'!T$4, Forecast!$D:$D, 'Analysis-School'!T$2)</f>
        <v>198.60306554785109</v>
      </c>
      <c r="U51" s="395">
        <f>SUMIFS(Forecast!$F:$F, Forecast!$A:$A, 'Analysis-School'!$A51, Forecast!$C:$C, 'Analysis-School'!U$4, Forecast!$D:$D, 'Analysis-School'!U$2)</f>
        <v>188.67291227045851</v>
      </c>
      <c r="V51" s="396">
        <f t="shared" si="2"/>
        <v>-9.2918691007411014E-2</v>
      </c>
      <c r="W51" s="397"/>
      <c r="X51" s="393" t="s">
        <v>1981</v>
      </c>
      <c r="Y51" s="394">
        <f>SUMIFS(Forecast!$J:$J, Forecast!$A:$A, 'Analysis-School'!$A51, Forecast!$C:$C, 'Analysis-School'!Y$4, Forecast!$D:$D, 'Analysis-School'!Y$2)</f>
        <v>0</v>
      </c>
      <c r="Z51" s="394">
        <f>SUMIFS(Forecast!$J:$J, Forecast!$A:$A, 'Analysis-School'!$A51, Forecast!$C:$C, 'Analysis-School'!Z$4, Forecast!$D:$D, 'Analysis-School'!Z$2)</f>
        <v>0</v>
      </c>
      <c r="AA51" s="394">
        <f>SUMIFS(Forecast!$J:$J, Forecast!$A:$A, 'Analysis-School'!$A51, Forecast!$C:$C, 'Analysis-School'!AA$4, Forecast!$D:$D, 'Analysis-School'!AA$2)</f>
        <v>0</v>
      </c>
      <c r="AB51" s="394">
        <f>SUMIFS(Forecast!$J:$J, Forecast!$A:$A, 'Analysis-School'!$A51, Forecast!$C:$C, 'Analysis-School'!AB$4, Forecast!$D:$D, 'Analysis-School'!AB$2)</f>
        <v>0</v>
      </c>
      <c r="AC51" s="394">
        <f>SUMIFS(Forecast!$J:$J, Forecast!$A:$A, 'Analysis-School'!$A51, Forecast!$C:$C, 'Analysis-School'!AC$4, Forecast!$D:$D, 'Analysis-School'!AC$2)</f>
        <v>0</v>
      </c>
      <c r="AD51" s="394">
        <f>SUMIFS(Forecast!$J:$J, Forecast!$A:$A, 'Analysis-School'!$A51, Forecast!$C:$C, 'Analysis-School'!AD$4, Forecast!$D:$D, 'Analysis-School'!AD$2)</f>
        <v>2</v>
      </c>
      <c r="AE51" s="394">
        <f>SUMIFS(Forecast!$J:$J, Forecast!$A:$A, 'Analysis-School'!$A51, Forecast!$C:$C, 'Analysis-School'!AE$4, Forecast!$D:$D, 'Analysis-School'!AE$2)</f>
        <v>1.9</v>
      </c>
      <c r="AF51" s="395">
        <f>SUMIFS(Forecast!$J:$J, Forecast!$A:$A, 'Analysis-School'!$A51, Forecast!$C:$C, 'Analysis-School'!AF$4, Forecast!$D:$D, 'Analysis-School'!AF$2)</f>
        <v>1.8938064632707747</v>
      </c>
      <c r="AG51" s="396">
        <f t="shared" si="4"/>
        <v>-5.3096768364612634E-2</v>
      </c>
    </row>
    <row r="52" spans="1:33">
      <c r="A52" s="18" t="s">
        <v>141</v>
      </c>
      <c r="B52" s="398" t="s">
        <v>1953</v>
      </c>
      <c r="C52" s="399">
        <f>SUMIFS(Forecast!$E:$E, Forecast!$A:$A, 'Analysis-School'!$A52, Forecast!$C:$C, 'Analysis-School'!C$4, Forecast!$D:$D, 'Analysis-School'!C$2)</f>
        <v>567</v>
      </c>
      <c r="D52" s="399">
        <f>SUMIFS(Forecast!$E:$E, Forecast!$A:$A, 'Analysis-School'!$A52, Forecast!$C:$C, 'Analysis-School'!D$4, Forecast!$D:$D, 'Analysis-School'!D$2)</f>
        <v>620</v>
      </c>
      <c r="E52" s="399">
        <f>SUMIFS(Forecast!$E:$E, Forecast!$A:$A, 'Analysis-School'!$A52, Forecast!$C:$C, 'Analysis-School'!E$4, Forecast!$D:$D, 'Analysis-School'!E$2)</f>
        <v>506</v>
      </c>
      <c r="F52" s="399">
        <f>SUMIFS(Forecast!$E:$E, Forecast!$A:$A, 'Analysis-School'!$A52, Forecast!$C:$C, 'Analysis-School'!F$4, Forecast!$D:$D, 'Analysis-School'!F$2)</f>
        <v>473</v>
      </c>
      <c r="G52" s="399">
        <f>SUMIFS(Forecast!$E:$E, Forecast!$A:$A, 'Analysis-School'!$A52, Forecast!$C:$C, 'Analysis-School'!G$4, Forecast!$D:$D, 'Analysis-School'!G$2)</f>
        <v>506</v>
      </c>
      <c r="H52" s="399">
        <f>SUMIFS(Forecast!$E:$E, Forecast!$A:$A, 'Analysis-School'!$A52, Forecast!$C:$C, 'Analysis-School'!H$4, Forecast!$D:$D, 'Analysis-School'!H$2)</f>
        <v>504</v>
      </c>
      <c r="I52" s="399">
        <f>SUMIFS(Forecast!$E:$E, Forecast!$A:$A, 'Analysis-School'!$A52, Forecast!$C:$C, 'Analysis-School'!I$4, Forecast!$D:$D, 'Analysis-School'!I$2)</f>
        <v>478.79999999999995</v>
      </c>
      <c r="J52" s="400">
        <f>SUMIFS(Forecast!$E:$E, Forecast!$A:$A, 'Analysis-School'!$A52, Forecast!$C:$C, 'Analysis-School'!J$4, Forecast!$D:$D, 'Analysis-School'!J$2)</f>
        <v>454.85999999999996</v>
      </c>
      <c r="K52" s="401">
        <f t="shared" si="3"/>
        <v>-9.7500000000000031E-2</v>
      </c>
      <c r="M52" s="398" t="s">
        <v>1953</v>
      </c>
      <c r="N52" s="399">
        <f>SUMIFS(Forecast!$F:$F, Forecast!$A:$A, 'Analysis-School'!$A52, Forecast!$C:$C, 'Analysis-School'!N$4, Forecast!$D:$D, 'Analysis-School'!N$2)</f>
        <v>510</v>
      </c>
      <c r="O52" s="399">
        <f>SUMIFS(Forecast!$F:$F, Forecast!$A:$A, 'Analysis-School'!$A52, Forecast!$C:$C, 'Analysis-School'!O$4, Forecast!$D:$D, 'Analysis-School'!O$2)</f>
        <v>526</v>
      </c>
      <c r="P52" s="399">
        <f>SUMIFS(Forecast!$F:$F, Forecast!$A:$A, 'Analysis-School'!$A52, Forecast!$C:$C, 'Analysis-School'!P$4, Forecast!$D:$D, 'Analysis-School'!P$2)</f>
        <v>613</v>
      </c>
      <c r="Q52" s="399">
        <f>SUMIFS(Forecast!$F:$F, Forecast!$A:$A, 'Analysis-School'!$A52, Forecast!$C:$C, 'Analysis-School'!Q$4, Forecast!$D:$D, 'Analysis-School'!Q$2)</f>
        <v>526</v>
      </c>
      <c r="R52" s="399">
        <f>SUMIFS(Forecast!$F:$F, Forecast!$A:$A, 'Analysis-School'!$A52, Forecast!$C:$C, 'Analysis-School'!R$4, Forecast!$D:$D, 'Analysis-School'!R$2)</f>
        <v>507</v>
      </c>
      <c r="S52" s="399">
        <f>SUMIFS(Forecast!$F:$F, Forecast!$A:$A, 'Analysis-School'!$A52, Forecast!$C:$C, 'Analysis-School'!S$4, Forecast!$D:$D, 'Analysis-School'!S$2)</f>
        <v>471</v>
      </c>
      <c r="T52" s="399">
        <f>SUMIFS(Forecast!$F:$F, Forecast!$A:$A, 'Analysis-School'!$A52, Forecast!$C:$C, 'Analysis-School'!T$4, Forecast!$D:$D, 'Analysis-School'!T$2)</f>
        <v>463.6843817213051</v>
      </c>
      <c r="U52" s="400">
        <f>SUMIFS(Forecast!$F:$F, Forecast!$A:$A, 'Analysis-School'!$A52, Forecast!$C:$C, 'Analysis-School'!U$4, Forecast!$D:$D, 'Analysis-School'!U$2)</f>
        <v>449.79282398495434</v>
      </c>
      <c r="V52" s="401">
        <f t="shared" si="2"/>
        <v>-4.5025851411986562E-2</v>
      </c>
      <c r="X52" s="398" t="s">
        <v>1953</v>
      </c>
      <c r="Y52" s="399">
        <f>SUMIFS(Forecast!$J:$J, Forecast!$A:$A, 'Analysis-School'!$A52, Forecast!$C:$C, 'Analysis-School'!Y$4, Forecast!$D:$D, 'Analysis-School'!Y$2)</f>
        <v>0</v>
      </c>
      <c r="Z52" s="399">
        <f>SUMIFS(Forecast!$J:$J, Forecast!$A:$A, 'Analysis-School'!$A52, Forecast!$C:$C, 'Analysis-School'!Z$4, Forecast!$D:$D, 'Analysis-School'!Z$2)</f>
        <v>0</v>
      </c>
      <c r="AA52" s="399">
        <f>SUMIFS(Forecast!$J:$J, Forecast!$A:$A, 'Analysis-School'!$A52, Forecast!$C:$C, 'Analysis-School'!AA$4, Forecast!$D:$D, 'Analysis-School'!AA$2)</f>
        <v>0</v>
      </c>
      <c r="AB52" s="399">
        <f>SUMIFS(Forecast!$J:$J, Forecast!$A:$A, 'Analysis-School'!$A52, Forecast!$C:$C, 'Analysis-School'!AB$4, Forecast!$D:$D, 'Analysis-School'!AB$2)</f>
        <v>0</v>
      </c>
      <c r="AC52" s="399">
        <f>SUMIFS(Forecast!$J:$J, Forecast!$A:$A, 'Analysis-School'!$A52, Forecast!$C:$C, 'Analysis-School'!AC$4, Forecast!$D:$D, 'Analysis-School'!AC$2)</f>
        <v>0</v>
      </c>
      <c r="AD52" s="399">
        <f>SUMIFS(Forecast!$J:$J, Forecast!$A:$A, 'Analysis-School'!$A52, Forecast!$C:$C, 'Analysis-School'!AD$4, Forecast!$D:$D, 'Analysis-School'!AD$2)</f>
        <v>0</v>
      </c>
      <c r="AE52" s="399">
        <f>SUMIFS(Forecast!$J:$J, Forecast!$A:$A, 'Analysis-School'!$A52, Forecast!$C:$C, 'Analysis-School'!AE$4, Forecast!$D:$D, 'Analysis-School'!AE$2)</f>
        <v>0</v>
      </c>
      <c r="AF52" s="400">
        <f>SUMIFS(Forecast!$J:$J, Forecast!$A:$A, 'Analysis-School'!$A52, Forecast!$C:$C, 'Analysis-School'!AF$4, Forecast!$D:$D, 'Analysis-School'!AF$2)</f>
        <v>0</v>
      </c>
      <c r="AG52" s="401" t="str">
        <f t="shared" si="4"/>
        <v>NA</v>
      </c>
    </row>
    <row r="53" spans="1:33">
      <c r="A53" s="18" t="s">
        <v>143</v>
      </c>
      <c r="B53" s="393" t="s">
        <v>1954</v>
      </c>
      <c r="C53" s="394">
        <f>SUMIFS(Forecast!$E:$E, Forecast!$A:$A, 'Analysis-School'!$A53, Forecast!$C:$C, 'Analysis-School'!C$4, Forecast!$D:$D, 'Analysis-School'!C$2)</f>
        <v>213</v>
      </c>
      <c r="D53" s="394">
        <f>SUMIFS(Forecast!$E:$E, Forecast!$A:$A, 'Analysis-School'!$A53, Forecast!$C:$C, 'Analysis-School'!D$4, Forecast!$D:$D, 'Analysis-School'!D$2)</f>
        <v>204</v>
      </c>
      <c r="E53" s="394">
        <f>SUMIFS(Forecast!$E:$E, Forecast!$A:$A, 'Analysis-School'!$A53, Forecast!$C:$C, 'Analysis-School'!E$4, Forecast!$D:$D, 'Analysis-School'!E$2)</f>
        <v>243</v>
      </c>
      <c r="F53" s="394">
        <f>SUMIFS(Forecast!$E:$E, Forecast!$A:$A, 'Analysis-School'!$A53, Forecast!$C:$C, 'Analysis-School'!F$4, Forecast!$D:$D, 'Analysis-School'!F$2)</f>
        <v>220</v>
      </c>
      <c r="G53" s="394">
        <f>SUMIFS(Forecast!$E:$E, Forecast!$A:$A, 'Analysis-School'!$A53, Forecast!$C:$C, 'Analysis-School'!G$4, Forecast!$D:$D, 'Analysis-School'!G$2)</f>
        <v>182</v>
      </c>
      <c r="H53" s="394">
        <f>SUMIFS(Forecast!$E:$E, Forecast!$A:$A, 'Analysis-School'!$A53, Forecast!$C:$C, 'Analysis-School'!H$4, Forecast!$D:$D, 'Analysis-School'!H$2)</f>
        <v>179</v>
      </c>
      <c r="I53" s="394">
        <f>SUMIFS(Forecast!$E:$E, Forecast!$A:$A, 'Analysis-School'!$A53, Forecast!$C:$C, 'Analysis-School'!I$4, Forecast!$D:$D, 'Analysis-School'!I$2)</f>
        <v>173.59781366447328</v>
      </c>
      <c r="J53" s="395">
        <f>SUMIFS(Forecast!$E:$E, Forecast!$A:$A, 'Analysis-School'!$A53, Forecast!$C:$C, 'Analysis-School'!J$4, Forecast!$D:$D, 'Analysis-School'!J$2)</f>
        <v>164.927204650882</v>
      </c>
      <c r="K53" s="396">
        <f t="shared" si="3"/>
        <v>-7.861896843082683E-2</v>
      </c>
      <c r="L53" s="397"/>
      <c r="M53" s="393" t="s">
        <v>1954</v>
      </c>
      <c r="N53" s="394">
        <f>SUMIFS(Forecast!$F:$F, Forecast!$A:$A, 'Analysis-School'!$A53, Forecast!$C:$C, 'Analysis-School'!N$4, Forecast!$D:$D, 'Analysis-School'!N$2)</f>
        <v>135</v>
      </c>
      <c r="O53" s="394">
        <f>SUMIFS(Forecast!$F:$F, Forecast!$A:$A, 'Analysis-School'!$A53, Forecast!$C:$C, 'Analysis-School'!O$4, Forecast!$D:$D, 'Analysis-School'!O$2)</f>
        <v>101</v>
      </c>
      <c r="P53" s="394">
        <f>SUMIFS(Forecast!$F:$F, Forecast!$A:$A, 'Analysis-School'!$A53, Forecast!$C:$C, 'Analysis-School'!P$4, Forecast!$D:$D, 'Analysis-School'!P$2)</f>
        <v>129</v>
      </c>
      <c r="Q53" s="394">
        <f>SUMIFS(Forecast!$F:$F, Forecast!$A:$A, 'Analysis-School'!$A53, Forecast!$C:$C, 'Analysis-School'!Q$4, Forecast!$D:$D, 'Analysis-School'!Q$2)</f>
        <v>155</v>
      </c>
      <c r="R53" s="394">
        <f>SUMIFS(Forecast!$F:$F, Forecast!$A:$A, 'Analysis-School'!$A53, Forecast!$C:$C, 'Analysis-School'!R$4, Forecast!$D:$D, 'Analysis-School'!R$2)</f>
        <v>124</v>
      </c>
      <c r="S53" s="394">
        <f>SUMIFS(Forecast!$F:$F, Forecast!$A:$A, 'Analysis-School'!$A53, Forecast!$C:$C, 'Analysis-School'!S$4, Forecast!$D:$D, 'Analysis-School'!S$2)</f>
        <v>118</v>
      </c>
      <c r="T53" s="394">
        <f>SUMIFS(Forecast!$F:$F, Forecast!$A:$A, 'Analysis-School'!$A53, Forecast!$C:$C, 'Analysis-School'!T$4, Forecast!$D:$D, 'Analysis-School'!T$2)</f>
        <v>129.80000000000001</v>
      </c>
      <c r="U53" s="395">
        <f>SUMIFS(Forecast!$F:$F, Forecast!$A:$A, 'Analysis-School'!$A53, Forecast!$C:$C, 'Analysis-School'!U$4, Forecast!$D:$D, 'Analysis-School'!U$2)</f>
        <v>137.99016499673337</v>
      </c>
      <c r="V53" s="396">
        <f t="shared" si="2"/>
        <v>0.16940817793841845</v>
      </c>
      <c r="W53" s="397"/>
      <c r="X53" s="393" t="s">
        <v>1954</v>
      </c>
      <c r="Y53" s="394">
        <f>SUMIFS(Forecast!$J:$J, Forecast!$A:$A, 'Analysis-School'!$A53, Forecast!$C:$C, 'Analysis-School'!Y$4, Forecast!$D:$D, 'Analysis-School'!Y$2)</f>
        <v>0</v>
      </c>
      <c r="Z53" s="394">
        <f>SUMIFS(Forecast!$J:$J, Forecast!$A:$A, 'Analysis-School'!$A53, Forecast!$C:$C, 'Analysis-School'!Z$4, Forecast!$D:$D, 'Analysis-School'!Z$2)</f>
        <v>0</v>
      </c>
      <c r="AA53" s="394">
        <f>SUMIFS(Forecast!$J:$J, Forecast!$A:$A, 'Analysis-School'!$A53, Forecast!$C:$C, 'Analysis-School'!AA$4, Forecast!$D:$D, 'Analysis-School'!AA$2)</f>
        <v>0</v>
      </c>
      <c r="AB53" s="394">
        <f>SUMIFS(Forecast!$J:$J, Forecast!$A:$A, 'Analysis-School'!$A53, Forecast!$C:$C, 'Analysis-School'!AB$4, Forecast!$D:$D, 'Analysis-School'!AB$2)</f>
        <v>0</v>
      </c>
      <c r="AC53" s="394">
        <f>SUMIFS(Forecast!$J:$J, Forecast!$A:$A, 'Analysis-School'!$A53, Forecast!$C:$C, 'Analysis-School'!AC$4, Forecast!$D:$D, 'Analysis-School'!AC$2)</f>
        <v>0</v>
      </c>
      <c r="AD53" s="394">
        <f>SUMIFS(Forecast!$J:$J, Forecast!$A:$A, 'Analysis-School'!$A53, Forecast!$C:$C, 'Analysis-School'!AD$4, Forecast!$D:$D, 'Analysis-School'!AD$2)</f>
        <v>0</v>
      </c>
      <c r="AE53" s="394">
        <f>SUMIFS(Forecast!$J:$J, Forecast!$A:$A, 'Analysis-School'!$A53, Forecast!$C:$C, 'Analysis-School'!AE$4, Forecast!$D:$D, 'Analysis-School'!AE$2)</f>
        <v>0</v>
      </c>
      <c r="AF53" s="395">
        <f>SUMIFS(Forecast!$J:$J, Forecast!$A:$A, 'Analysis-School'!$A53, Forecast!$C:$C, 'Analysis-School'!AF$4, Forecast!$D:$D, 'Analysis-School'!AF$2)</f>
        <v>0</v>
      </c>
      <c r="AG53" s="396" t="str">
        <f t="shared" si="4"/>
        <v>NA</v>
      </c>
    </row>
    <row r="54" spans="1:33">
      <c r="A54" s="18" t="s">
        <v>145</v>
      </c>
      <c r="B54" s="398" t="s">
        <v>1779</v>
      </c>
      <c r="C54" s="399">
        <f>SUMIFS(Forecast!$E:$E, Forecast!$A:$A, 'Analysis-School'!$A54, Forecast!$C:$C, 'Analysis-School'!C$4, Forecast!$D:$D, 'Analysis-School'!C$2)</f>
        <v>167</v>
      </c>
      <c r="D54" s="399">
        <f>SUMIFS(Forecast!$E:$E, Forecast!$A:$A, 'Analysis-School'!$A54, Forecast!$C:$C, 'Analysis-School'!D$4, Forecast!$D:$D, 'Analysis-School'!D$2)</f>
        <v>166</v>
      </c>
      <c r="E54" s="399">
        <f>SUMIFS(Forecast!$E:$E, Forecast!$A:$A, 'Analysis-School'!$A54, Forecast!$C:$C, 'Analysis-School'!E$4, Forecast!$D:$D, 'Analysis-School'!E$2)</f>
        <v>175</v>
      </c>
      <c r="F54" s="399">
        <f>SUMIFS(Forecast!$E:$E, Forecast!$A:$A, 'Analysis-School'!$A54, Forecast!$C:$C, 'Analysis-School'!F$4, Forecast!$D:$D, 'Analysis-School'!F$2)</f>
        <v>181</v>
      </c>
      <c r="G54" s="399">
        <f>SUMIFS(Forecast!$E:$E, Forecast!$A:$A, 'Analysis-School'!$A54, Forecast!$C:$C, 'Analysis-School'!G$4, Forecast!$D:$D, 'Analysis-School'!G$2)</f>
        <v>179</v>
      </c>
      <c r="H54" s="399">
        <f>SUMIFS(Forecast!$E:$E, Forecast!$A:$A, 'Analysis-School'!$A54, Forecast!$C:$C, 'Analysis-School'!H$4, Forecast!$D:$D, 'Analysis-School'!H$2)</f>
        <v>218</v>
      </c>
      <c r="I54" s="399">
        <f>SUMIFS(Forecast!$E:$E, Forecast!$A:$A, 'Analysis-School'!$A54, Forecast!$C:$C, 'Analysis-School'!I$4, Forecast!$D:$D, 'Analysis-School'!I$2)</f>
        <v>215.44194052558072</v>
      </c>
      <c r="J54" s="400">
        <f>SUMIFS(Forecast!$E:$E, Forecast!$A:$A, 'Analysis-School'!$A54, Forecast!$C:$C, 'Analysis-School'!J$4, Forecast!$D:$D, 'Analysis-School'!J$2)</f>
        <v>224.7787737103271</v>
      </c>
      <c r="K54" s="401">
        <f t="shared" si="3"/>
        <v>3.1095292249206929E-2</v>
      </c>
      <c r="M54" s="398" t="s">
        <v>1779</v>
      </c>
      <c r="N54" s="399">
        <f>SUMIFS(Forecast!$F:$F, Forecast!$A:$A, 'Analysis-School'!$A54, Forecast!$C:$C, 'Analysis-School'!N$4, Forecast!$D:$D, 'Analysis-School'!N$2)</f>
        <v>837</v>
      </c>
      <c r="O54" s="399">
        <f>SUMIFS(Forecast!$F:$F, Forecast!$A:$A, 'Analysis-School'!$A54, Forecast!$C:$C, 'Analysis-School'!O$4, Forecast!$D:$D, 'Analysis-School'!O$2)</f>
        <v>838</v>
      </c>
      <c r="P54" s="399">
        <f>SUMIFS(Forecast!$F:$F, Forecast!$A:$A, 'Analysis-School'!$A54, Forecast!$C:$C, 'Analysis-School'!P$4, Forecast!$D:$D, 'Analysis-School'!P$2)</f>
        <v>778</v>
      </c>
      <c r="Q54" s="399">
        <f>SUMIFS(Forecast!$F:$F, Forecast!$A:$A, 'Analysis-School'!$A54, Forecast!$C:$C, 'Analysis-School'!Q$4, Forecast!$D:$D, 'Analysis-School'!Q$2)</f>
        <v>788</v>
      </c>
      <c r="R54" s="399">
        <f>SUMIFS(Forecast!$F:$F, Forecast!$A:$A, 'Analysis-School'!$A54, Forecast!$C:$C, 'Analysis-School'!R$4, Forecast!$D:$D, 'Analysis-School'!R$2)</f>
        <v>751</v>
      </c>
      <c r="S54" s="399">
        <f>SUMIFS(Forecast!$F:$F, Forecast!$A:$A, 'Analysis-School'!$A54, Forecast!$C:$C, 'Analysis-School'!S$4, Forecast!$D:$D, 'Analysis-School'!S$2)</f>
        <v>553</v>
      </c>
      <c r="T54" s="399">
        <f>SUMIFS(Forecast!$F:$F, Forecast!$A:$A, 'Analysis-School'!$A54, Forecast!$C:$C, 'Analysis-School'!T$4, Forecast!$D:$D, 'Analysis-School'!T$2)</f>
        <v>566.31501859407831</v>
      </c>
      <c r="U54" s="400">
        <f>SUMIFS(Forecast!$F:$F, Forecast!$A:$A, 'Analysis-School'!$A54, Forecast!$C:$C, 'Analysis-School'!U$4, Forecast!$D:$D, 'Analysis-School'!U$2)</f>
        <v>537.99926766437432</v>
      </c>
      <c r="V54" s="401">
        <f t="shared" si="2"/>
        <v>-2.7126098256104347E-2</v>
      </c>
      <c r="X54" s="398" t="s">
        <v>1779</v>
      </c>
      <c r="Y54" s="399">
        <f>SUMIFS(Forecast!$J:$J, Forecast!$A:$A, 'Analysis-School'!$A54, Forecast!$C:$C, 'Analysis-School'!Y$4, Forecast!$D:$D, 'Analysis-School'!Y$2)</f>
        <v>0</v>
      </c>
      <c r="Z54" s="399">
        <f>SUMIFS(Forecast!$J:$J, Forecast!$A:$A, 'Analysis-School'!$A54, Forecast!$C:$C, 'Analysis-School'!Z$4, Forecast!$D:$D, 'Analysis-School'!Z$2)</f>
        <v>0</v>
      </c>
      <c r="AA54" s="399">
        <f>SUMIFS(Forecast!$J:$J, Forecast!$A:$A, 'Analysis-School'!$A54, Forecast!$C:$C, 'Analysis-School'!AA$4, Forecast!$D:$D, 'Analysis-School'!AA$2)</f>
        <v>0</v>
      </c>
      <c r="AB54" s="399">
        <f>SUMIFS(Forecast!$J:$J, Forecast!$A:$A, 'Analysis-School'!$A54, Forecast!$C:$C, 'Analysis-School'!AB$4, Forecast!$D:$D, 'Analysis-School'!AB$2)</f>
        <v>0</v>
      </c>
      <c r="AC54" s="399">
        <f>SUMIFS(Forecast!$J:$J, Forecast!$A:$A, 'Analysis-School'!$A54, Forecast!$C:$C, 'Analysis-School'!AC$4, Forecast!$D:$D, 'Analysis-School'!AC$2)</f>
        <v>0</v>
      </c>
      <c r="AD54" s="399">
        <f>SUMIFS(Forecast!$J:$J, Forecast!$A:$A, 'Analysis-School'!$A54, Forecast!$C:$C, 'Analysis-School'!AD$4, Forecast!$D:$D, 'Analysis-School'!AD$2)</f>
        <v>0</v>
      </c>
      <c r="AE54" s="399">
        <f>SUMIFS(Forecast!$J:$J, Forecast!$A:$A, 'Analysis-School'!$A54, Forecast!$C:$C, 'Analysis-School'!AE$4, Forecast!$D:$D, 'Analysis-School'!AE$2)</f>
        <v>0</v>
      </c>
      <c r="AF54" s="400">
        <f>SUMIFS(Forecast!$J:$J, Forecast!$A:$A, 'Analysis-School'!$A54, Forecast!$C:$C, 'Analysis-School'!AF$4, Forecast!$D:$D, 'Analysis-School'!AF$2)</f>
        <v>0</v>
      </c>
      <c r="AG54" s="401" t="str">
        <f t="shared" si="4"/>
        <v>NA</v>
      </c>
    </row>
    <row r="55" spans="1:33" ht="15" thickBot="1">
      <c r="A55"/>
      <c r="B55" s="402" t="s">
        <v>2068</v>
      </c>
      <c r="C55" s="403">
        <f>SUM(C5:C54)</f>
        <v>42329</v>
      </c>
      <c r="D55" s="403">
        <f t="shared" ref="D55" si="5">SUM(D5:D54)</f>
        <v>50561</v>
      </c>
      <c r="E55" s="403">
        <f t="shared" ref="E55" si="6">SUM(E5:E54)</f>
        <v>53442</v>
      </c>
      <c r="F55" s="403">
        <f t="shared" ref="F55" si="7">SUM(F5:F54)</f>
        <v>52702</v>
      </c>
      <c r="G55" s="403">
        <f t="shared" ref="G55" si="8">SUM(G5:G54)</f>
        <v>52130</v>
      </c>
      <c r="H55" s="403">
        <f t="shared" ref="H55" si="9">SUM(H5:H54)</f>
        <v>53099</v>
      </c>
      <c r="I55" s="403">
        <f t="shared" ref="I55" si="10">SUM(I5:I54)</f>
        <v>54670.298520712327</v>
      </c>
      <c r="J55" s="403">
        <f t="shared" ref="J55" si="11">SUM(J5:J54)</f>
        <v>56046.735459150223</v>
      </c>
      <c r="K55" s="404">
        <f t="shared" si="3"/>
        <v>5.5513954295753676E-2</v>
      </c>
      <c r="L55" s="397"/>
      <c r="M55" s="402" t="s">
        <v>2068</v>
      </c>
      <c r="N55" s="403">
        <f>SUM(N5:N54)</f>
        <v>61152</v>
      </c>
      <c r="O55" s="403">
        <f t="shared" ref="O55:U55" si="12">SUM(O5:O54)</f>
        <v>60694</v>
      </c>
      <c r="P55" s="403">
        <f t="shared" si="12"/>
        <v>61746</v>
      </c>
      <c r="Q55" s="403">
        <f t="shared" si="12"/>
        <v>61593</v>
      </c>
      <c r="R55" s="403">
        <f t="shared" si="12"/>
        <v>59047</v>
      </c>
      <c r="S55" s="403">
        <f t="shared" si="12"/>
        <v>55742</v>
      </c>
      <c r="T55" s="403">
        <f t="shared" si="12"/>
        <v>56118.768424908754</v>
      </c>
      <c r="U55" s="403">
        <f t="shared" si="12"/>
        <v>55531.626210907438</v>
      </c>
      <c r="V55" s="404">
        <f t="shared" si="2"/>
        <v>-3.774062450083604E-3</v>
      </c>
      <c r="W55" s="397"/>
      <c r="X55" s="402" t="s">
        <v>2068</v>
      </c>
      <c r="Y55" s="403">
        <f>SUM(Y5:Y54)</f>
        <v>1275</v>
      </c>
      <c r="Z55" s="403">
        <f t="shared" ref="Z55" si="13">SUM(Z5:Z54)</f>
        <v>1267</v>
      </c>
      <c r="AA55" s="403">
        <f t="shared" ref="AA55" si="14">SUM(AA5:AA54)</f>
        <v>1560</v>
      </c>
      <c r="AB55" s="403">
        <f t="shared" ref="AB55" si="15">SUM(AB5:AB54)</f>
        <v>1125</v>
      </c>
      <c r="AC55" s="403">
        <f t="shared" ref="AC55" si="16">SUM(AC5:AC54)</f>
        <v>1053</v>
      </c>
      <c r="AD55" s="403">
        <f t="shared" ref="AD55" si="17">SUM(AD5:AD54)</f>
        <v>1226</v>
      </c>
      <c r="AE55" s="403">
        <f t="shared" ref="AE55" si="18">SUM(AE5:AE54)</f>
        <v>1202.029034728816</v>
      </c>
      <c r="AF55" s="403">
        <f t="shared" ref="AF55" si="19">SUM(AF5:AF54)</f>
        <v>1181.3356482579979</v>
      </c>
      <c r="AG55" s="404">
        <f t="shared" ref="AG55" si="20">(AF55/AD55-1)</f>
        <v>-3.6430955743884219E-2</v>
      </c>
    </row>
    <row r="56" spans="1:33" s="115" customFormat="1" ht="14.4">
      <c r="A56"/>
      <c r="K56" s="385"/>
      <c r="L56" s="385"/>
      <c r="V56" s="385"/>
      <c r="W56" s="385"/>
    </row>
    <row r="57" spans="1:33" s="115" customFormat="1" ht="15" thickBot="1">
      <c r="A57"/>
      <c r="C57" s="490" t="s">
        <v>2036</v>
      </c>
      <c r="D57" s="490" t="s">
        <v>2036</v>
      </c>
      <c r="E57" s="490" t="s">
        <v>2036</v>
      </c>
      <c r="F57" s="490" t="s">
        <v>2036</v>
      </c>
      <c r="G57" s="490" t="s">
        <v>2036</v>
      </c>
      <c r="H57" s="490" t="s">
        <v>2036</v>
      </c>
      <c r="I57" s="490" t="s">
        <v>2040</v>
      </c>
      <c r="J57" s="490" t="s">
        <v>2040</v>
      </c>
      <c r="K57" s="385"/>
      <c r="L57" s="385"/>
      <c r="N57" s="490" t="s">
        <v>2036</v>
      </c>
      <c r="O57" s="490" t="s">
        <v>2036</v>
      </c>
      <c r="P57" s="490" t="s">
        <v>2036</v>
      </c>
      <c r="Q57" s="490" t="s">
        <v>2036</v>
      </c>
      <c r="R57" s="490" t="s">
        <v>2036</v>
      </c>
      <c r="S57" s="490" t="s">
        <v>2036</v>
      </c>
      <c r="T57" s="490" t="s">
        <v>2040</v>
      </c>
      <c r="U57" s="490" t="s">
        <v>2040</v>
      </c>
      <c r="V57" s="385"/>
      <c r="W57" s="385"/>
      <c r="Y57" s="490" t="s">
        <v>2036</v>
      </c>
      <c r="Z57" s="490" t="s">
        <v>2036</v>
      </c>
      <c r="AA57" s="490" t="s">
        <v>2036</v>
      </c>
      <c r="AB57" s="490" t="s">
        <v>2036</v>
      </c>
      <c r="AC57" s="490" t="s">
        <v>2036</v>
      </c>
      <c r="AD57" s="490" t="s">
        <v>2036</v>
      </c>
      <c r="AE57" s="490" t="s">
        <v>2040</v>
      </c>
      <c r="AF57" s="490" t="s">
        <v>2040</v>
      </c>
    </row>
    <row r="58" spans="1:33" ht="28.2" customHeight="1">
      <c r="A58"/>
      <c r="B58" s="594" t="s">
        <v>2102</v>
      </c>
      <c r="C58" s="595"/>
      <c r="D58" s="595"/>
      <c r="E58" s="595"/>
      <c r="F58" s="595"/>
      <c r="G58" s="595"/>
      <c r="H58" s="595"/>
      <c r="I58" s="595"/>
      <c r="J58" s="595"/>
      <c r="K58" s="596" t="s">
        <v>2118</v>
      </c>
      <c r="L58" s="115"/>
      <c r="M58" s="594" t="s">
        <v>2069</v>
      </c>
      <c r="N58" s="595"/>
      <c r="O58" s="595"/>
      <c r="P58" s="595"/>
      <c r="Q58" s="595"/>
      <c r="R58" s="595"/>
      <c r="S58" s="595"/>
      <c r="T58" s="595"/>
      <c r="U58" s="595"/>
      <c r="V58" s="596" t="s">
        <v>2118</v>
      </c>
      <c r="W58" s="115"/>
      <c r="X58" s="594" t="s">
        <v>2098</v>
      </c>
      <c r="Y58" s="595"/>
      <c r="Z58" s="595"/>
      <c r="AA58" s="595"/>
      <c r="AB58" s="595"/>
      <c r="AC58" s="595"/>
      <c r="AD58" s="595"/>
      <c r="AE58" s="595"/>
      <c r="AF58" s="595"/>
      <c r="AG58" s="596" t="s">
        <v>2118</v>
      </c>
    </row>
    <row r="59" spans="1:33" ht="32.4" customHeight="1">
      <c r="A59"/>
      <c r="B59" s="386" t="s">
        <v>2119</v>
      </c>
      <c r="C59" s="390">
        <v>2018</v>
      </c>
      <c r="D59" s="390">
        <v>2019</v>
      </c>
      <c r="E59" s="390">
        <v>2020</v>
      </c>
      <c r="F59" s="390">
        <v>2021</v>
      </c>
      <c r="G59" s="390">
        <v>2022</v>
      </c>
      <c r="H59" s="390">
        <v>2023</v>
      </c>
      <c r="I59" s="390">
        <v>2024</v>
      </c>
      <c r="J59" s="406">
        <v>2025</v>
      </c>
      <c r="K59" s="597"/>
      <c r="L59" s="407"/>
      <c r="M59" s="386" t="s">
        <v>2119</v>
      </c>
      <c r="N59" s="390" t="s">
        <v>2060</v>
      </c>
      <c r="O59" s="390" t="s">
        <v>2061</v>
      </c>
      <c r="P59" s="390" t="s">
        <v>2062</v>
      </c>
      <c r="Q59" s="390" t="s">
        <v>2063</v>
      </c>
      <c r="R59" s="390" t="s">
        <v>2064</v>
      </c>
      <c r="S59" s="390" t="s">
        <v>2065</v>
      </c>
      <c r="T59" s="390" t="s">
        <v>2066</v>
      </c>
      <c r="U59" s="391" t="s">
        <v>2067</v>
      </c>
      <c r="V59" s="597"/>
      <c r="W59" s="407"/>
      <c r="X59" s="386" t="s">
        <v>2119</v>
      </c>
      <c r="Y59" s="390" t="s">
        <v>2060</v>
      </c>
      <c r="Z59" s="390" t="s">
        <v>2061</v>
      </c>
      <c r="AA59" s="390" t="s">
        <v>2062</v>
      </c>
      <c r="AB59" s="390" t="s">
        <v>2063</v>
      </c>
      <c r="AC59" s="390" t="s">
        <v>2064</v>
      </c>
      <c r="AD59" s="390" t="s">
        <v>2065</v>
      </c>
      <c r="AE59" s="390" t="s">
        <v>2066</v>
      </c>
      <c r="AF59" s="391" t="s">
        <v>2067</v>
      </c>
      <c r="AG59" s="597"/>
    </row>
    <row r="60" spans="1:33">
      <c r="A60" s="18" t="s">
        <v>45</v>
      </c>
      <c r="B60" s="393" t="s">
        <v>1971</v>
      </c>
      <c r="C60" s="394">
        <f>SUMIFS(Forecast!$AC:$AC, Forecast!$A:$A, 'Analysis-School'!$A60, Forecast!$C:$C, 'Analysis-School'!C$4, Forecast!$D:$D, 'Analysis-School'!C$2)</f>
        <v>1902</v>
      </c>
      <c r="D60" s="394">
        <f>SUMIFS(Forecast!$AC:$AC, Forecast!$A:$A, 'Analysis-School'!$A60, Forecast!$C:$C, 'Analysis-School'!D$4, Forecast!$D:$D, 'Analysis-School'!D$2)</f>
        <v>2393</v>
      </c>
      <c r="E60" s="394">
        <f>SUMIFS(Forecast!$AC:$AC, Forecast!$A:$A, 'Analysis-School'!$A60, Forecast!$C:$C, 'Analysis-School'!E$4, Forecast!$D:$D, 'Analysis-School'!E$2)</f>
        <v>1930</v>
      </c>
      <c r="F60" s="394">
        <f>SUMIFS(Forecast!$AC:$AC, Forecast!$A:$A, 'Analysis-School'!$A60, Forecast!$C:$C, 'Analysis-School'!F$4, Forecast!$D:$D, 'Analysis-School'!F$2)</f>
        <v>1840</v>
      </c>
      <c r="G60" s="394">
        <f>SUMIFS(Forecast!$AC:$AC, Forecast!$A:$A, 'Analysis-School'!$A60, Forecast!$C:$C, 'Analysis-School'!G$4, Forecast!$D:$D, 'Analysis-School'!G$2)</f>
        <v>2012</v>
      </c>
      <c r="H60" s="394">
        <f>SUMIFS(Forecast!$AC:$AC, Forecast!$A:$A, 'Analysis-School'!$A60, Forecast!$C:$C, 'Analysis-School'!H$4, Forecast!$D:$D, 'Analysis-School'!H$2)</f>
        <v>2193</v>
      </c>
      <c r="I60" s="394">
        <f>SUMIFS(Forecast!$AC:$AC, Forecast!$A:$A, 'Analysis-School'!$A60, Forecast!$C:$C, 'Analysis-School'!I$4, Forecast!$D:$D, 'Analysis-School'!I$2)</f>
        <v>2085.5766996035313</v>
      </c>
      <c r="J60" s="394">
        <f>SUMIFS(Forecast!$AC:$AC, Forecast!$A:$A, 'Analysis-School'!$A60, Forecast!$C:$C, 'Analysis-School'!J$4, Forecast!$D:$D, 'Analysis-School'!J$2)</f>
        <v>2119.3469446740114</v>
      </c>
      <c r="K60" s="495">
        <f t="shared" ref="K60:K91" si="21">(J60/H60-1)</f>
        <v>-3.3585524544454404E-2</v>
      </c>
      <c r="L60" s="397"/>
      <c r="M60" s="393" t="s">
        <v>1971</v>
      </c>
      <c r="N60" s="394">
        <f>SUMIFS(Forecast!$BB:$BB, Forecast!$A:$A, 'Analysis-School'!$A60, Forecast!$C:$C, 'Analysis-School'!N$4, Forecast!$D:$D, 'Analysis-School'!N$2)</f>
        <v>8749</v>
      </c>
      <c r="O60" s="394">
        <f>SUMIFS(Forecast!$BB:$BB, Forecast!$A:$A, 'Analysis-School'!$A60, Forecast!$C:$C, 'Analysis-School'!O$4, Forecast!$D:$D, 'Analysis-School'!O$2)</f>
        <v>9213</v>
      </c>
      <c r="P60" s="394">
        <f>SUMIFS(Forecast!$BB:$BB, Forecast!$A:$A, 'Analysis-School'!$A60, Forecast!$C:$C, 'Analysis-School'!P$4, Forecast!$D:$D, 'Analysis-School'!P$2)</f>
        <v>9690</v>
      </c>
      <c r="Q60" s="394">
        <f>SUMIFS(Forecast!$BB:$BB, Forecast!$A:$A, 'Analysis-School'!$A60, Forecast!$C:$C, 'Analysis-School'!Q$4, Forecast!$D:$D, 'Analysis-School'!Q$2)</f>
        <v>8810</v>
      </c>
      <c r="R60" s="394">
        <f>SUMIFS(Forecast!$BB:$BB, Forecast!$A:$A, 'Analysis-School'!$A60, Forecast!$C:$C, 'Analysis-School'!R$4, Forecast!$D:$D, 'Analysis-School'!R$2)</f>
        <v>8732</v>
      </c>
      <c r="S60" s="394">
        <f>SUMIFS(Forecast!$BB:$BB, Forecast!$A:$A, 'Analysis-School'!$A60, Forecast!$C:$C, 'Analysis-School'!S$4, Forecast!$D:$D, 'Analysis-School'!S$2)</f>
        <v>8078</v>
      </c>
      <c r="T60" s="394">
        <f>SUMIFS(Forecast!$BB:$BB, Forecast!$A:$A, 'Analysis-School'!$A60, Forecast!$C:$C, 'Analysis-School'!T$4, Forecast!$D:$D, 'Analysis-School'!T$2)</f>
        <v>7901.6571032479769</v>
      </c>
      <c r="U60" s="394">
        <f>SUMIFS(Forecast!$BB:$BB, Forecast!$A:$A, 'Analysis-School'!$A60, Forecast!$C:$C, 'Analysis-School'!U$4, Forecast!$D:$D, 'Analysis-School'!U$2)</f>
        <v>7682.5989868733204</v>
      </c>
      <c r="V60" s="496">
        <f>(U60/S60-1)</f>
        <v>-4.8947884764382166E-2</v>
      </c>
      <c r="W60" s="397"/>
      <c r="X60" s="393" t="s">
        <v>1971</v>
      </c>
      <c r="Y60" s="394">
        <f>SUMIFS(Forecast!$BO:$BO, Forecast!$A:$A, 'Analysis-School'!$A60, Forecast!$C:$C, 'Analysis-School'!Y$4, Forecast!$D:$D, 'Analysis-School'!Y$2)</f>
        <v>0</v>
      </c>
      <c r="Z60" s="394">
        <f>SUMIFS(Forecast!$BO:$BO, Forecast!$A:$A, 'Analysis-School'!$A60, Forecast!$C:$C, 'Analysis-School'!Z$4, Forecast!$D:$D, 'Analysis-School'!Z$2)</f>
        <v>0</v>
      </c>
      <c r="AA60" s="394">
        <f>SUMIFS(Forecast!$BO:$BO, Forecast!$A:$A, 'Analysis-School'!$A60, Forecast!$C:$C, 'Analysis-School'!AA$4, Forecast!$D:$D, 'Analysis-School'!AA$2)</f>
        <v>0</v>
      </c>
      <c r="AB60" s="394">
        <f>SUMIFS(Forecast!$BO:$BO, Forecast!$A:$A, 'Analysis-School'!$A60, Forecast!$C:$C, 'Analysis-School'!AB$4, Forecast!$D:$D, 'Analysis-School'!AB$2)</f>
        <v>0</v>
      </c>
      <c r="AC60" s="394">
        <f>SUMIFS(Forecast!$BO:$BO, Forecast!$A:$A, 'Analysis-School'!$A60, Forecast!$C:$C, 'Analysis-School'!AC$4, Forecast!$D:$D, 'Analysis-School'!AC$2)</f>
        <v>20</v>
      </c>
      <c r="AD60" s="394">
        <f>SUMIFS(Forecast!$BO:$BO, Forecast!$A:$A, 'Analysis-School'!$A60, Forecast!$C:$C, 'Analysis-School'!AD$4, Forecast!$D:$D, 'Analysis-School'!AD$2)</f>
        <v>23</v>
      </c>
      <c r="AE60" s="394">
        <f>SUMIFS(Forecast!$BO:$BO, Forecast!$A:$A, 'Analysis-School'!$A60, Forecast!$C:$C, 'Analysis-School'!AE$4, Forecast!$D:$D, 'Analysis-School'!AE$2)</f>
        <v>25.3</v>
      </c>
      <c r="AF60" s="394">
        <f>SUMIFS(Forecast!$BO:$BO, Forecast!$A:$A, 'Analysis-School'!$A60, Forecast!$C:$C, 'Analysis-School'!AF$4, Forecast!$D:$D, 'Analysis-School'!AF$2)</f>
        <v>27.830000000000002</v>
      </c>
      <c r="AG60" s="496">
        <f t="shared" ref="AG60:AG91" si="22">IFERROR(AF60/AD60-1, "NA")</f>
        <v>0.21000000000000019</v>
      </c>
    </row>
    <row r="61" spans="1:33">
      <c r="A61" s="18" t="s">
        <v>48</v>
      </c>
      <c r="B61" s="398" t="s">
        <v>1926</v>
      </c>
      <c r="C61" s="399">
        <f>SUMIFS(Forecast!$AC:$AC, Forecast!$A:$A, 'Analysis-School'!$A61, Forecast!$C:$C, 'Analysis-School'!C$4, Forecast!$D:$D, 'Analysis-School'!C$2)</f>
        <v>357</v>
      </c>
      <c r="D61" s="399">
        <f>SUMIFS(Forecast!$AC:$AC, Forecast!$A:$A, 'Analysis-School'!$A61, Forecast!$C:$C, 'Analysis-School'!D$4, Forecast!$D:$D, 'Analysis-School'!D$2)</f>
        <v>426</v>
      </c>
      <c r="E61" s="399">
        <f>SUMIFS(Forecast!$AC:$AC, Forecast!$A:$A, 'Analysis-School'!$A61, Forecast!$C:$C, 'Analysis-School'!E$4, Forecast!$D:$D, 'Analysis-School'!E$2)</f>
        <v>424</v>
      </c>
      <c r="F61" s="399">
        <f>SUMIFS(Forecast!$AC:$AC, Forecast!$A:$A, 'Analysis-School'!$A61, Forecast!$C:$C, 'Analysis-School'!F$4, Forecast!$D:$D, 'Analysis-School'!F$2)</f>
        <v>381</v>
      </c>
      <c r="G61" s="399">
        <f>SUMIFS(Forecast!$AC:$AC, Forecast!$A:$A, 'Analysis-School'!$A61, Forecast!$C:$C, 'Analysis-School'!G$4, Forecast!$D:$D, 'Analysis-School'!G$2)</f>
        <v>347</v>
      </c>
      <c r="H61" s="399">
        <f>SUMIFS(Forecast!$AC:$AC, Forecast!$A:$A, 'Analysis-School'!$A61, Forecast!$C:$C, 'Analysis-School'!H$4, Forecast!$D:$D, 'Analysis-School'!H$2)</f>
        <v>495</v>
      </c>
      <c r="I61" s="399">
        <f>SUMIFS(Forecast!$AC:$AC, Forecast!$A:$A, 'Analysis-School'!$A61, Forecast!$C:$C, 'Analysis-School'!I$4, Forecast!$D:$D, 'Analysis-School'!I$2)</f>
        <v>470.25</v>
      </c>
      <c r="J61" s="400">
        <f>SUMIFS(Forecast!$AC:$AC, Forecast!$A:$A, 'Analysis-School'!$A61, Forecast!$C:$C, 'Analysis-School'!J$4, Forecast!$D:$D, 'Analysis-School'!J$2)</f>
        <v>446.73749999999995</v>
      </c>
      <c r="K61" s="494">
        <f t="shared" si="21"/>
        <v>-9.7500000000000142E-2</v>
      </c>
      <c r="M61" s="398" t="s">
        <v>1926</v>
      </c>
      <c r="N61" s="399">
        <f>SUMIFS(Forecast!$BB:$BB, Forecast!$A:$A, 'Analysis-School'!$A61, Forecast!$C:$C, 'Analysis-School'!N$4, Forecast!$D:$D, 'Analysis-School'!N$2)</f>
        <v>868</v>
      </c>
      <c r="O61" s="399">
        <f>SUMIFS(Forecast!$BB:$BB, Forecast!$A:$A, 'Analysis-School'!$A61, Forecast!$C:$C, 'Analysis-School'!O$4, Forecast!$D:$D, 'Analysis-School'!O$2)</f>
        <v>804</v>
      </c>
      <c r="P61" s="399">
        <f>SUMIFS(Forecast!$BB:$BB, Forecast!$A:$A, 'Analysis-School'!$A61, Forecast!$C:$C, 'Analysis-School'!P$4, Forecast!$D:$D, 'Analysis-School'!P$2)</f>
        <v>866</v>
      </c>
      <c r="Q61" s="399">
        <f>SUMIFS(Forecast!$BB:$BB, Forecast!$A:$A, 'Analysis-School'!$A61, Forecast!$C:$C, 'Analysis-School'!Q$4, Forecast!$D:$D, 'Analysis-School'!Q$2)</f>
        <v>789</v>
      </c>
      <c r="R61" s="399">
        <f>SUMIFS(Forecast!$BB:$BB, Forecast!$A:$A, 'Analysis-School'!$A61, Forecast!$C:$C, 'Analysis-School'!R$4, Forecast!$D:$D, 'Analysis-School'!R$2)</f>
        <v>776</v>
      </c>
      <c r="S61" s="399">
        <f>SUMIFS(Forecast!$BB:$BB, Forecast!$A:$A, 'Analysis-School'!$A61, Forecast!$C:$C, 'Analysis-School'!S$4, Forecast!$D:$D, 'Analysis-School'!S$2)</f>
        <v>811</v>
      </c>
      <c r="T61" s="399">
        <f>SUMIFS(Forecast!$BB:$BB, Forecast!$A:$A, 'Analysis-School'!$A61, Forecast!$C:$C, 'Analysis-School'!T$4, Forecast!$D:$D, 'Analysis-School'!T$2)</f>
        <v>789.9391127931392</v>
      </c>
      <c r="U61" s="400">
        <f>SUMIFS(Forecast!$BB:$BB, Forecast!$A:$A, 'Analysis-School'!$A61, Forecast!$C:$C, 'Analysis-School'!U$4, Forecast!$D:$D, 'Analysis-School'!U$2)</f>
        <v>778.93561834589332</v>
      </c>
      <c r="V61" s="494">
        <f t="shared" ref="V61:V110" si="23">(U61/S61-1)</f>
        <v>-3.9536845442794899E-2</v>
      </c>
      <c r="X61" s="398" t="s">
        <v>1926</v>
      </c>
      <c r="Y61" s="399">
        <f>SUMIFS(Forecast!$BO:$BO, Forecast!$A:$A, 'Analysis-School'!$A61, Forecast!$C:$C, 'Analysis-School'!Y$4, Forecast!$D:$D, 'Analysis-School'!Y$2)</f>
        <v>0</v>
      </c>
      <c r="Z61" s="399">
        <f>SUMIFS(Forecast!$BO:$BO, Forecast!$A:$A, 'Analysis-School'!$A61, Forecast!$C:$C, 'Analysis-School'!Z$4, Forecast!$D:$D, 'Analysis-School'!Z$2)</f>
        <v>0</v>
      </c>
      <c r="AA61" s="399">
        <f>SUMIFS(Forecast!$BO:$BO, Forecast!$A:$A, 'Analysis-School'!$A61, Forecast!$C:$C, 'Analysis-School'!AA$4, Forecast!$D:$D, 'Analysis-School'!AA$2)</f>
        <v>0</v>
      </c>
      <c r="AB61" s="399">
        <f>SUMIFS(Forecast!$BO:$BO, Forecast!$A:$A, 'Analysis-School'!$A61, Forecast!$C:$C, 'Analysis-School'!AB$4, Forecast!$D:$D, 'Analysis-School'!AB$2)</f>
        <v>0</v>
      </c>
      <c r="AC61" s="399">
        <f>SUMIFS(Forecast!$BO:$BO, Forecast!$A:$A, 'Analysis-School'!$A61, Forecast!$C:$C, 'Analysis-School'!AC$4, Forecast!$D:$D, 'Analysis-School'!AC$2)</f>
        <v>0</v>
      </c>
      <c r="AD61" s="399">
        <f>SUMIFS(Forecast!$BO:$BO, Forecast!$A:$A, 'Analysis-School'!$A61, Forecast!$C:$C, 'Analysis-School'!AD$4, Forecast!$D:$D, 'Analysis-School'!AD$2)</f>
        <v>0</v>
      </c>
      <c r="AE61" s="399">
        <f>SUMIFS(Forecast!$BO:$BO, Forecast!$A:$A, 'Analysis-School'!$A61, Forecast!$C:$C, 'Analysis-School'!AE$4, Forecast!$D:$D, 'Analysis-School'!AE$2)</f>
        <v>0</v>
      </c>
      <c r="AF61" s="400">
        <f>SUMIFS(Forecast!$BO:$BO, Forecast!$A:$A, 'Analysis-School'!$A61, Forecast!$C:$C, 'Analysis-School'!AF$4, Forecast!$D:$D, 'Analysis-School'!AF$2)</f>
        <v>0</v>
      </c>
      <c r="AG61" s="494" t="str">
        <f t="shared" si="22"/>
        <v>NA</v>
      </c>
    </row>
    <row r="62" spans="1:33">
      <c r="A62" s="18" t="s">
        <v>50</v>
      </c>
      <c r="B62" s="393" t="s">
        <v>1927</v>
      </c>
      <c r="C62" s="394">
        <f>SUMIFS(Forecast!$AC:$AC, Forecast!$A:$A, 'Analysis-School'!$A62, Forecast!$C:$C, 'Analysis-School'!C$4, Forecast!$D:$D, 'Analysis-School'!C$2)</f>
        <v>928</v>
      </c>
      <c r="D62" s="394">
        <f>SUMIFS(Forecast!$AC:$AC, Forecast!$A:$A, 'Analysis-School'!$A62, Forecast!$C:$C, 'Analysis-School'!D$4, Forecast!$D:$D, 'Analysis-School'!D$2)</f>
        <v>984</v>
      </c>
      <c r="E62" s="394">
        <f>SUMIFS(Forecast!$AC:$AC, Forecast!$A:$A, 'Analysis-School'!$A62, Forecast!$C:$C, 'Analysis-School'!E$4, Forecast!$D:$D, 'Analysis-School'!E$2)</f>
        <v>899</v>
      </c>
      <c r="F62" s="394">
        <f>SUMIFS(Forecast!$AC:$AC, Forecast!$A:$A, 'Analysis-School'!$A62, Forecast!$C:$C, 'Analysis-School'!F$4, Forecast!$D:$D, 'Analysis-School'!F$2)</f>
        <v>941</v>
      </c>
      <c r="G62" s="394">
        <f>SUMIFS(Forecast!$AC:$AC, Forecast!$A:$A, 'Analysis-School'!$A62, Forecast!$C:$C, 'Analysis-School'!G$4, Forecast!$D:$D, 'Analysis-School'!G$2)</f>
        <v>961</v>
      </c>
      <c r="H62" s="394">
        <f>SUMIFS(Forecast!$AC:$AC, Forecast!$A:$A, 'Analysis-School'!$A62, Forecast!$C:$C, 'Analysis-School'!H$4, Forecast!$D:$D, 'Analysis-School'!H$2)</f>
        <v>977</v>
      </c>
      <c r="I62" s="394">
        <f>SUMIFS(Forecast!$AC:$AC, Forecast!$A:$A, 'Analysis-School'!$A62, Forecast!$C:$C, 'Analysis-School'!I$4, Forecast!$D:$D, 'Analysis-School'!I$2)</f>
        <v>962.49856700425528</v>
      </c>
      <c r="J62" s="395">
        <f>SUMIFS(Forecast!$AC:$AC, Forecast!$A:$A, 'Analysis-School'!$A62, Forecast!$C:$C, 'Analysis-School'!J$4, Forecast!$D:$D, 'Analysis-School'!J$2)</f>
        <v>968.25274031328968</v>
      </c>
      <c r="K62" s="396">
        <f t="shared" si="21"/>
        <v>-8.953182893255196E-3</v>
      </c>
      <c r="L62" s="397"/>
      <c r="M62" s="393" t="s">
        <v>1927</v>
      </c>
      <c r="N62" s="394">
        <f>SUMIFS(Forecast!$BB:$BB, Forecast!$A:$A, 'Analysis-School'!$A62, Forecast!$C:$C, 'Analysis-School'!N$4, Forecast!$D:$D, 'Analysis-School'!N$2)</f>
        <v>1200</v>
      </c>
      <c r="O62" s="394">
        <f>SUMIFS(Forecast!$BB:$BB, Forecast!$A:$A, 'Analysis-School'!$A62, Forecast!$C:$C, 'Analysis-School'!O$4, Forecast!$D:$D, 'Analysis-School'!O$2)</f>
        <v>1470</v>
      </c>
      <c r="P62" s="394">
        <f>SUMIFS(Forecast!$BB:$BB, Forecast!$A:$A, 'Analysis-School'!$A62, Forecast!$C:$C, 'Analysis-School'!P$4, Forecast!$D:$D, 'Analysis-School'!P$2)</f>
        <v>1297</v>
      </c>
      <c r="Q62" s="394">
        <f>SUMIFS(Forecast!$BB:$BB, Forecast!$A:$A, 'Analysis-School'!$A62, Forecast!$C:$C, 'Analysis-School'!Q$4, Forecast!$D:$D, 'Analysis-School'!Q$2)</f>
        <v>1455</v>
      </c>
      <c r="R62" s="394">
        <f>SUMIFS(Forecast!$BB:$BB, Forecast!$A:$A, 'Analysis-School'!$A62, Forecast!$C:$C, 'Analysis-School'!R$4, Forecast!$D:$D, 'Analysis-School'!R$2)</f>
        <v>1357</v>
      </c>
      <c r="S62" s="394">
        <f>SUMIFS(Forecast!$BB:$BB, Forecast!$A:$A, 'Analysis-School'!$A62, Forecast!$C:$C, 'Analysis-School'!S$4, Forecast!$D:$D, 'Analysis-School'!S$2)</f>
        <v>1287</v>
      </c>
      <c r="T62" s="394">
        <f>SUMIFS(Forecast!$BB:$BB, Forecast!$A:$A, 'Analysis-School'!$A62, Forecast!$C:$C, 'Analysis-School'!T$4, Forecast!$D:$D, 'Analysis-School'!T$2)</f>
        <v>1317.438252017932</v>
      </c>
      <c r="U62" s="395">
        <f>SUMIFS(Forecast!$BB:$BB, Forecast!$A:$A, 'Analysis-School'!$A62, Forecast!$C:$C, 'Analysis-School'!U$4, Forecast!$D:$D, 'Analysis-School'!U$2)</f>
        <v>1311.4818083297325</v>
      </c>
      <c r="V62" s="396">
        <f t="shared" si="23"/>
        <v>1.9022384094586231E-2</v>
      </c>
      <c r="W62" s="397"/>
      <c r="X62" s="393" t="s">
        <v>1927</v>
      </c>
      <c r="Y62" s="394">
        <f>SUMIFS(Forecast!$BO:$BO, Forecast!$A:$A, 'Analysis-School'!$A62, Forecast!$C:$C, 'Analysis-School'!Y$4, Forecast!$D:$D, 'Analysis-School'!Y$2)</f>
        <v>0</v>
      </c>
      <c r="Z62" s="394">
        <f>SUMIFS(Forecast!$BO:$BO, Forecast!$A:$A, 'Analysis-School'!$A62, Forecast!$C:$C, 'Analysis-School'!Z$4, Forecast!$D:$D, 'Analysis-School'!Z$2)</f>
        <v>0</v>
      </c>
      <c r="AA62" s="394">
        <f>SUMIFS(Forecast!$BO:$BO, Forecast!$A:$A, 'Analysis-School'!$A62, Forecast!$C:$C, 'Analysis-School'!AA$4, Forecast!$D:$D, 'Analysis-School'!AA$2)</f>
        <v>0</v>
      </c>
      <c r="AB62" s="394">
        <f>SUMIFS(Forecast!$BO:$BO, Forecast!$A:$A, 'Analysis-School'!$A62, Forecast!$C:$C, 'Analysis-School'!AB$4, Forecast!$D:$D, 'Analysis-School'!AB$2)</f>
        <v>0</v>
      </c>
      <c r="AC62" s="394">
        <f>SUMIFS(Forecast!$BO:$BO, Forecast!$A:$A, 'Analysis-School'!$A62, Forecast!$C:$C, 'Analysis-School'!AC$4, Forecast!$D:$D, 'Analysis-School'!AC$2)</f>
        <v>0</v>
      </c>
      <c r="AD62" s="394">
        <f>SUMIFS(Forecast!$BO:$BO, Forecast!$A:$A, 'Analysis-School'!$A62, Forecast!$C:$C, 'Analysis-School'!AD$4, Forecast!$D:$D, 'Analysis-School'!AD$2)</f>
        <v>0</v>
      </c>
      <c r="AE62" s="394">
        <f>SUMIFS(Forecast!$BO:$BO, Forecast!$A:$A, 'Analysis-School'!$A62, Forecast!$C:$C, 'Analysis-School'!AE$4, Forecast!$D:$D, 'Analysis-School'!AE$2)</f>
        <v>0</v>
      </c>
      <c r="AF62" s="395">
        <f>SUMIFS(Forecast!$BO:$BO, Forecast!$A:$A, 'Analysis-School'!$A62, Forecast!$C:$C, 'Analysis-School'!AF$4, Forecast!$D:$D, 'Analysis-School'!AF$2)</f>
        <v>0</v>
      </c>
      <c r="AG62" s="396" t="str">
        <f t="shared" si="22"/>
        <v>NA</v>
      </c>
    </row>
    <row r="63" spans="1:33">
      <c r="A63" s="18" t="s">
        <v>53</v>
      </c>
      <c r="B63" s="398" t="s">
        <v>1755</v>
      </c>
      <c r="C63" s="399">
        <f>SUMIFS(Forecast!$AC:$AC, Forecast!$A:$A, 'Analysis-School'!$A63, Forecast!$C:$C, 'Analysis-School'!C$4, Forecast!$D:$D, 'Analysis-School'!C$2)</f>
        <v>575</v>
      </c>
      <c r="D63" s="399">
        <f>SUMIFS(Forecast!$AC:$AC, Forecast!$A:$A, 'Analysis-School'!$A63, Forecast!$C:$C, 'Analysis-School'!D$4, Forecast!$D:$D, 'Analysis-School'!D$2)</f>
        <v>420</v>
      </c>
      <c r="E63" s="399">
        <f>SUMIFS(Forecast!$AC:$AC, Forecast!$A:$A, 'Analysis-School'!$A63, Forecast!$C:$C, 'Analysis-School'!E$4, Forecast!$D:$D, 'Analysis-School'!E$2)</f>
        <v>306</v>
      </c>
      <c r="F63" s="399">
        <f>SUMIFS(Forecast!$AC:$AC, Forecast!$A:$A, 'Analysis-School'!$A63, Forecast!$C:$C, 'Analysis-School'!F$4, Forecast!$D:$D, 'Analysis-School'!F$2)</f>
        <v>432</v>
      </c>
      <c r="G63" s="399">
        <f>SUMIFS(Forecast!$AC:$AC, Forecast!$A:$A, 'Analysis-School'!$A63, Forecast!$C:$C, 'Analysis-School'!G$4, Forecast!$D:$D, 'Analysis-School'!G$2)</f>
        <v>349</v>
      </c>
      <c r="H63" s="399">
        <f>SUMIFS(Forecast!$AC:$AC, Forecast!$A:$A, 'Analysis-School'!$A63, Forecast!$C:$C, 'Analysis-School'!H$4, Forecast!$D:$D, 'Analysis-School'!H$2)</f>
        <v>458</v>
      </c>
      <c r="I63" s="399">
        <f>SUMIFS(Forecast!$AC:$AC, Forecast!$A:$A, 'Analysis-School'!$A63, Forecast!$C:$C, 'Analysis-School'!I$4, Forecast!$D:$D, 'Analysis-School'!I$2)</f>
        <v>435.09999999999997</v>
      </c>
      <c r="J63" s="400">
        <f>SUMIFS(Forecast!$AC:$AC, Forecast!$A:$A, 'Analysis-School'!$A63, Forecast!$C:$C, 'Analysis-School'!J$4, Forecast!$D:$D, 'Analysis-School'!J$2)</f>
        <v>415.33588922498683</v>
      </c>
      <c r="K63" s="401">
        <f t="shared" si="21"/>
        <v>-9.3153080294788637E-2</v>
      </c>
      <c r="M63" s="398" t="s">
        <v>1755</v>
      </c>
      <c r="N63" s="399">
        <f>SUMIFS(Forecast!$BB:$BB, Forecast!$A:$A, 'Analysis-School'!$A63, Forecast!$C:$C, 'Analysis-School'!N$4, Forecast!$D:$D, 'Analysis-School'!N$2)</f>
        <v>367</v>
      </c>
      <c r="O63" s="399">
        <f>SUMIFS(Forecast!$BB:$BB, Forecast!$A:$A, 'Analysis-School'!$A63, Forecast!$C:$C, 'Analysis-School'!O$4, Forecast!$D:$D, 'Analysis-School'!O$2)</f>
        <v>426</v>
      </c>
      <c r="P63" s="399">
        <f>SUMIFS(Forecast!$BB:$BB, Forecast!$A:$A, 'Analysis-School'!$A63, Forecast!$C:$C, 'Analysis-School'!P$4, Forecast!$D:$D, 'Analysis-School'!P$2)</f>
        <v>452</v>
      </c>
      <c r="Q63" s="399">
        <f>SUMIFS(Forecast!$BB:$BB, Forecast!$A:$A, 'Analysis-School'!$A63, Forecast!$C:$C, 'Analysis-School'!Q$4, Forecast!$D:$D, 'Analysis-School'!Q$2)</f>
        <v>398</v>
      </c>
      <c r="R63" s="399">
        <f>SUMIFS(Forecast!$BB:$BB, Forecast!$A:$A, 'Analysis-School'!$A63, Forecast!$C:$C, 'Analysis-School'!R$4, Forecast!$D:$D, 'Analysis-School'!R$2)</f>
        <v>425</v>
      </c>
      <c r="S63" s="399">
        <f>SUMIFS(Forecast!$BB:$BB, Forecast!$A:$A, 'Analysis-School'!$A63, Forecast!$C:$C, 'Analysis-School'!S$4, Forecast!$D:$D, 'Analysis-School'!S$2)</f>
        <v>462</v>
      </c>
      <c r="T63" s="399">
        <f>SUMIFS(Forecast!$BB:$BB, Forecast!$A:$A, 'Analysis-School'!$A63, Forecast!$C:$C, 'Analysis-School'!T$4, Forecast!$D:$D, 'Analysis-School'!T$2)</f>
        <v>450.42000301427936</v>
      </c>
      <c r="U63" s="400">
        <f>SUMIFS(Forecast!$BB:$BB, Forecast!$A:$A, 'Analysis-School'!$A63, Forecast!$C:$C, 'Analysis-School'!U$4, Forecast!$D:$D, 'Analysis-School'!U$2)</f>
        <v>459.81384641214288</v>
      </c>
      <c r="V63" s="401">
        <f t="shared" si="23"/>
        <v>-4.7319341728508935E-3</v>
      </c>
      <c r="X63" s="398" t="s">
        <v>1755</v>
      </c>
      <c r="Y63" s="399">
        <f>SUMIFS(Forecast!$BO:$BO, Forecast!$A:$A, 'Analysis-School'!$A63, Forecast!$C:$C, 'Analysis-School'!Y$4, Forecast!$D:$D, 'Analysis-School'!Y$2)</f>
        <v>0</v>
      </c>
      <c r="Z63" s="399">
        <f>SUMIFS(Forecast!$BO:$BO, Forecast!$A:$A, 'Analysis-School'!$A63, Forecast!$C:$C, 'Analysis-School'!Z$4, Forecast!$D:$D, 'Analysis-School'!Z$2)</f>
        <v>0</v>
      </c>
      <c r="AA63" s="399">
        <f>SUMIFS(Forecast!$BO:$BO, Forecast!$A:$A, 'Analysis-School'!$A63, Forecast!$C:$C, 'Analysis-School'!AA$4, Forecast!$D:$D, 'Analysis-School'!AA$2)</f>
        <v>0</v>
      </c>
      <c r="AB63" s="399">
        <f>SUMIFS(Forecast!$BO:$BO, Forecast!$A:$A, 'Analysis-School'!$A63, Forecast!$C:$C, 'Analysis-School'!AB$4, Forecast!$D:$D, 'Analysis-School'!AB$2)</f>
        <v>0</v>
      </c>
      <c r="AC63" s="399">
        <f>SUMIFS(Forecast!$BO:$BO, Forecast!$A:$A, 'Analysis-School'!$A63, Forecast!$C:$C, 'Analysis-School'!AC$4, Forecast!$D:$D, 'Analysis-School'!AC$2)</f>
        <v>0</v>
      </c>
      <c r="AD63" s="399">
        <f>SUMIFS(Forecast!$BO:$BO, Forecast!$A:$A, 'Analysis-School'!$A63, Forecast!$C:$C, 'Analysis-School'!AD$4, Forecast!$D:$D, 'Analysis-School'!AD$2)</f>
        <v>0</v>
      </c>
      <c r="AE63" s="399">
        <f>SUMIFS(Forecast!$BO:$BO, Forecast!$A:$A, 'Analysis-School'!$A63, Forecast!$C:$C, 'Analysis-School'!AE$4, Forecast!$D:$D, 'Analysis-School'!AE$2)</f>
        <v>0</v>
      </c>
      <c r="AF63" s="400">
        <f>SUMIFS(Forecast!$BO:$BO, Forecast!$A:$A, 'Analysis-School'!$A63, Forecast!$C:$C, 'Analysis-School'!AF$4, Forecast!$D:$D, 'Analysis-School'!AF$2)</f>
        <v>0</v>
      </c>
      <c r="AG63" s="401" t="str">
        <f t="shared" si="22"/>
        <v>NA</v>
      </c>
    </row>
    <row r="64" spans="1:33">
      <c r="A64" s="18" t="s">
        <v>55</v>
      </c>
      <c r="B64" s="393" t="s">
        <v>1757</v>
      </c>
      <c r="C64" s="394">
        <f>SUMIFS(Forecast!$AC:$AC, Forecast!$A:$A, 'Analysis-School'!$A64, Forecast!$C:$C, 'Analysis-School'!C$4, Forecast!$D:$D, 'Analysis-School'!C$2)</f>
        <v>918</v>
      </c>
      <c r="D64" s="394">
        <f>SUMIFS(Forecast!$AC:$AC, Forecast!$A:$A, 'Analysis-School'!$A64, Forecast!$C:$C, 'Analysis-School'!D$4, Forecast!$D:$D, 'Analysis-School'!D$2)</f>
        <v>1091</v>
      </c>
      <c r="E64" s="394">
        <f>SUMIFS(Forecast!$AC:$AC, Forecast!$A:$A, 'Analysis-School'!$A64, Forecast!$C:$C, 'Analysis-School'!E$4, Forecast!$D:$D, 'Analysis-School'!E$2)</f>
        <v>1119</v>
      </c>
      <c r="F64" s="394">
        <f>SUMIFS(Forecast!$AC:$AC, Forecast!$A:$A, 'Analysis-School'!$A64, Forecast!$C:$C, 'Analysis-School'!F$4, Forecast!$D:$D, 'Analysis-School'!F$2)</f>
        <v>1265</v>
      </c>
      <c r="G64" s="394">
        <f>SUMIFS(Forecast!$AC:$AC, Forecast!$A:$A, 'Analysis-School'!$A64, Forecast!$C:$C, 'Analysis-School'!G$4, Forecast!$D:$D, 'Analysis-School'!G$2)</f>
        <v>1605</v>
      </c>
      <c r="H64" s="394">
        <f>SUMIFS(Forecast!$AC:$AC, Forecast!$A:$A, 'Analysis-School'!$A64, Forecast!$C:$C, 'Analysis-School'!H$4, Forecast!$D:$D, 'Analysis-School'!H$2)</f>
        <v>1406</v>
      </c>
      <c r="I64" s="394">
        <f>SUMIFS(Forecast!$AC:$AC, Forecast!$A:$A, 'Analysis-School'!$A64, Forecast!$C:$C, 'Analysis-School'!I$4, Forecast!$D:$D, 'Analysis-School'!I$2)</f>
        <v>1546.6000000000001</v>
      </c>
      <c r="J64" s="395">
        <f>SUMIFS(Forecast!$AC:$AC, Forecast!$A:$A, 'Analysis-School'!$A64, Forecast!$C:$C, 'Analysis-School'!J$4, Forecast!$D:$D, 'Analysis-School'!J$2)</f>
        <v>1701.2600000000002</v>
      </c>
      <c r="K64" s="396">
        <f t="shared" si="21"/>
        <v>0.21000000000000019</v>
      </c>
      <c r="L64" s="397"/>
      <c r="M64" s="393" t="s">
        <v>1757</v>
      </c>
      <c r="N64" s="394">
        <f>SUMIFS(Forecast!$BB:$BB, Forecast!$A:$A, 'Analysis-School'!$A64, Forecast!$C:$C, 'Analysis-School'!N$4, Forecast!$D:$D, 'Analysis-School'!N$2)</f>
        <v>3413</v>
      </c>
      <c r="O64" s="394">
        <f>SUMIFS(Forecast!$BB:$BB, Forecast!$A:$A, 'Analysis-School'!$A64, Forecast!$C:$C, 'Analysis-School'!O$4, Forecast!$D:$D, 'Analysis-School'!O$2)</f>
        <v>4017</v>
      </c>
      <c r="P64" s="394">
        <f>SUMIFS(Forecast!$BB:$BB, Forecast!$A:$A, 'Analysis-School'!$A64, Forecast!$C:$C, 'Analysis-School'!P$4, Forecast!$D:$D, 'Analysis-School'!P$2)</f>
        <v>4399</v>
      </c>
      <c r="Q64" s="394">
        <f>SUMIFS(Forecast!$BB:$BB, Forecast!$A:$A, 'Analysis-School'!$A64, Forecast!$C:$C, 'Analysis-School'!Q$4, Forecast!$D:$D, 'Analysis-School'!Q$2)</f>
        <v>4556</v>
      </c>
      <c r="R64" s="394">
        <f>SUMIFS(Forecast!$BB:$BB, Forecast!$A:$A, 'Analysis-School'!$A64, Forecast!$C:$C, 'Analysis-School'!R$4, Forecast!$D:$D, 'Analysis-School'!R$2)</f>
        <v>4564</v>
      </c>
      <c r="S64" s="394">
        <f>SUMIFS(Forecast!$BB:$BB, Forecast!$A:$A, 'Analysis-School'!$A64, Forecast!$C:$C, 'Analysis-School'!S$4, Forecast!$D:$D, 'Analysis-School'!S$2)</f>
        <v>4615</v>
      </c>
      <c r="T64" s="394">
        <f>SUMIFS(Forecast!$BB:$BB, Forecast!$A:$A, 'Analysis-School'!$A64, Forecast!$C:$C, 'Analysis-School'!T$4, Forecast!$D:$D, 'Analysis-School'!T$2)</f>
        <v>4814.8179700411101</v>
      </c>
      <c r="U64" s="395">
        <f>SUMIFS(Forecast!$BB:$BB, Forecast!$A:$A, 'Analysis-School'!$A64, Forecast!$C:$C, 'Analysis-School'!U$4, Forecast!$D:$D, 'Analysis-School'!U$2)</f>
        <v>5014.3053093948884</v>
      </c>
      <c r="V64" s="396">
        <f t="shared" si="23"/>
        <v>8.6523360648946612E-2</v>
      </c>
      <c r="W64" s="397"/>
      <c r="X64" s="393" t="s">
        <v>1757</v>
      </c>
      <c r="Y64" s="394">
        <f>SUMIFS(Forecast!$BO:$BO, Forecast!$A:$A, 'Analysis-School'!$A64, Forecast!$C:$C, 'Analysis-School'!Y$4, Forecast!$D:$D, 'Analysis-School'!Y$2)</f>
        <v>0</v>
      </c>
      <c r="Z64" s="394">
        <f>SUMIFS(Forecast!$BO:$BO, Forecast!$A:$A, 'Analysis-School'!$A64, Forecast!$C:$C, 'Analysis-School'!Z$4, Forecast!$D:$D, 'Analysis-School'!Z$2)</f>
        <v>23</v>
      </c>
      <c r="AA64" s="394">
        <f>SUMIFS(Forecast!$BO:$BO, Forecast!$A:$A, 'Analysis-School'!$A64, Forecast!$C:$C, 'Analysis-School'!AA$4, Forecast!$D:$D, 'Analysis-School'!AA$2)</f>
        <v>38</v>
      </c>
      <c r="AB64" s="394">
        <f>SUMIFS(Forecast!$BO:$BO, Forecast!$A:$A, 'Analysis-School'!$A64, Forecast!$C:$C, 'Analysis-School'!AB$4, Forecast!$D:$D, 'Analysis-School'!AB$2)</f>
        <v>46</v>
      </c>
      <c r="AC64" s="394">
        <f>SUMIFS(Forecast!$BO:$BO, Forecast!$A:$A, 'Analysis-School'!$A64, Forecast!$C:$C, 'Analysis-School'!AC$4, Forecast!$D:$D, 'Analysis-School'!AC$2)</f>
        <v>63</v>
      </c>
      <c r="AD64" s="394">
        <f>SUMIFS(Forecast!$BO:$BO, Forecast!$A:$A, 'Analysis-School'!$A64, Forecast!$C:$C, 'Analysis-School'!AD$4, Forecast!$D:$D, 'Analysis-School'!AD$2)</f>
        <v>76</v>
      </c>
      <c r="AE64" s="394">
        <f>SUMIFS(Forecast!$BO:$BO, Forecast!$A:$A, 'Analysis-School'!$A64, Forecast!$C:$C, 'Analysis-School'!AE$4, Forecast!$D:$D, 'Analysis-School'!AE$2)</f>
        <v>83.600000000000009</v>
      </c>
      <c r="AF64" s="395">
        <f>SUMIFS(Forecast!$BO:$BO, Forecast!$A:$A, 'Analysis-School'!$A64, Forecast!$C:$C, 'Analysis-School'!AF$4, Forecast!$D:$D, 'Analysis-School'!AF$2)</f>
        <v>91.960000000000022</v>
      </c>
      <c r="AG64" s="396">
        <f t="shared" si="22"/>
        <v>0.21000000000000019</v>
      </c>
    </row>
    <row r="65" spans="1:33">
      <c r="A65" s="18" t="s">
        <v>57</v>
      </c>
      <c r="B65" s="398" t="s">
        <v>1972</v>
      </c>
      <c r="C65" s="399">
        <f>SUMIFS(Forecast!$AC:$AC, Forecast!$A:$A, 'Analysis-School'!$A65, Forecast!$C:$C, 'Analysis-School'!C$4, Forecast!$D:$D, 'Analysis-School'!C$2)</f>
        <v>293</v>
      </c>
      <c r="D65" s="399">
        <f>SUMIFS(Forecast!$AC:$AC, Forecast!$A:$A, 'Analysis-School'!$A65, Forecast!$C:$C, 'Analysis-School'!D$4, Forecast!$D:$D, 'Analysis-School'!D$2)</f>
        <v>283</v>
      </c>
      <c r="E65" s="399">
        <f>SUMIFS(Forecast!$AC:$AC, Forecast!$A:$A, 'Analysis-School'!$A65, Forecast!$C:$C, 'Analysis-School'!E$4, Forecast!$D:$D, 'Analysis-School'!E$2)</f>
        <v>209</v>
      </c>
      <c r="F65" s="399">
        <f>SUMIFS(Forecast!$AC:$AC, Forecast!$A:$A, 'Analysis-School'!$A65, Forecast!$C:$C, 'Analysis-School'!F$4, Forecast!$D:$D, 'Analysis-School'!F$2)</f>
        <v>202</v>
      </c>
      <c r="G65" s="399">
        <f>SUMIFS(Forecast!$AC:$AC, Forecast!$A:$A, 'Analysis-School'!$A65, Forecast!$C:$C, 'Analysis-School'!G$4, Forecast!$D:$D, 'Analysis-School'!G$2)</f>
        <v>276</v>
      </c>
      <c r="H65" s="399">
        <f>SUMIFS(Forecast!$AC:$AC, Forecast!$A:$A, 'Analysis-School'!$A65, Forecast!$C:$C, 'Analysis-School'!H$4, Forecast!$D:$D, 'Analysis-School'!H$2)</f>
        <v>250</v>
      </c>
      <c r="I65" s="399">
        <f>SUMIFS(Forecast!$AC:$AC, Forecast!$A:$A, 'Analysis-School'!$A65, Forecast!$C:$C, 'Analysis-School'!I$4, Forecast!$D:$D, 'Analysis-School'!I$2)</f>
        <v>241.77130795930645</v>
      </c>
      <c r="J65" s="400">
        <f>SUMIFS(Forecast!$AC:$AC, Forecast!$A:$A, 'Analysis-School'!$A65, Forecast!$C:$C, 'Analysis-School'!J$4, Forecast!$D:$D, 'Analysis-School'!J$2)</f>
        <v>237.24678696088327</v>
      </c>
      <c r="K65" s="401">
        <f t="shared" si="21"/>
        <v>-5.1012852156466892E-2</v>
      </c>
      <c r="M65" s="398" t="s">
        <v>1972</v>
      </c>
      <c r="N65" s="399">
        <f>SUMIFS(Forecast!$BB:$BB, Forecast!$A:$A, 'Analysis-School'!$A65, Forecast!$C:$C, 'Analysis-School'!N$4, Forecast!$D:$D, 'Analysis-School'!N$2)</f>
        <v>1998</v>
      </c>
      <c r="O65" s="399">
        <f>SUMIFS(Forecast!$BB:$BB, Forecast!$A:$A, 'Analysis-School'!$A65, Forecast!$C:$C, 'Analysis-School'!O$4, Forecast!$D:$D, 'Analysis-School'!O$2)</f>
        <v>1405</v>
      </c>
      <c r="P65" s="399">
        <f>SUMIFS(Forecast!$BB:$BB, Forecast!$A:$A, 'Analysis-School'!$A65, Forecast!$C:$C, 'Analysis-School'!P$4, Forecast!$D:$D, 'Analysis-School'!P$2)</f>
        <v>2326</v>
      </c>
      <c r="Q65" s="399">
        <f>SUMIFS(Forecast!$BB:$BB, Forecast!$A:$A, 'Analysis-School'!$A65, Forecast!$C:$C, 'Analysis-School'!Q$4, Forecast!$D:$D, 'Analysis-School'!Q$2)</f>
        <v>2280</v>
      </c>
      <c r="R65" s="399">
        <f>SUMIFS(Forecast!$BB:$BB, Forecast!$A:$A, 'Analysis-School'!$A65, Forecast!$C:$C, 'Analysis-School'!R$4, Forecast!$D:$D, 'Analysis-School'!R$2)</f>
        <v>1938</v>
      </c>
      <c r="S65" s="399">
        <f>SUMIFS(Forecast!$BB:$BB, Forecast!$A:$A, 'Analysis-School'!$A65, Forecast!$C:$C, 'Analysis-School'!S$4, Forecast!$D:$D, 'Analysis-School'!S$2)</f>
        <v>2106</v>
      </c>
      <c r="T65" s="399">
        <f>SUMIFS(Forecast!$BB:$BB, Forecast!$A:$A, 'Analysis-School'!$A65, Forecast!$C:$C, 'Analysis-School'!T$4, Forecast!$D:$D, 'Analysis-School'!T$2)</f>
        <v>2199.3640237632226</v>
      </c>
      <c r="U65" s="400">
        <f>SUMIFS(Forecast!$BB:$BB, Forecast!$A:$A, 'Analysis-School'!$A65, Forecast!$C:$C, 'Analysis-School'!U$4, Forecast!$D:$D, 'Analysis-School'!U$2)</f>
        <v>2228.7353542480819</v>
      </c>
      <c r="V65" s="401">
        <f t="shared" si="23"/>
        <v>5.8278895654359841E-2</v>
      </c>
      <c r="X65" s="398" t="s">
        <v>1972</v>
      </c>
      <c r="Y65" s="399">
        <f>SUMIFS(Forecast!$BO:$BO, Forecast!$A:$A, 'Analysis-School'!$A65, Forecast!$C:$C, 'Analysis-School'!Y$4, Forecast!$D:$D, 'Analysis-School'!Y$2)</f>
        <v>0</v>
      </c>
      <c r="Z65" s="399">
        <f>SUMIFS(Forecast!$BO:$BO, Forecast!$A:$A, 'Analysis-School'!$A65, Forecast!$C:$C, 'Analysis-School'!Z$4, Forecast!$D:$D, 'Analysis-School'!Z$2)</f>
        <v>0</v>
      </c>
      <c r="AA65" s="399">
        <f>SUMIFS(Forecast!$BO:$BO, Forecast!$A:$A, 'Analysis-School'!$A65, Forecast!$C:$C, 'Analysis-School'!AA$4, Forecast!$D:$D, 'Analysis-School'!AA$2)</f>
        <v>0</v>
      </c>
      <c r="AB65" s="399">
        <f>SUMIFS(Forecast!$BO:$BO, Forecast!$A:$A, 'Analysis-School'!$A65, Forecast!$C:$C, 'Analysis-School'!AB$4, Forecast!$D:$D, 'Analysis-School'!AB$2)</f>
        <v>0</v>
      </c>
      <c r="AC65" s="399">
        <f>SUMIFS(Forecast!$BO:$BO, Forecast!$A:$A, 'Analysis-School'!$A65, Forecast!$C:$C, 'Analysis-School'!AC$4, Forecast!$D:$D, 'Analysis-School'!AC$2)</f>
        <v>0</v>
      </c>
      <c r="AD65" s="399">
        <f>SUMIFS(Forecast!$BO:$BO, Forecast!$A:$A, 'Analysis-School'!$A65, Forecast!$C:$C, 'Analysis-School'!AD$4, Forecast!$D:$D, 'Analysis-School'!AD$2)</f>
        <v>0</v>
      </c>
      <c r="AE65" s="399">
        <f>SUMIFS(Forecast!$BO:$BO, Forecast!$A:$A, 'Analysis-School'!$A65, Forecast!$C:$C, 'Analysis-School'!AE$4, Forecast!$D:$D, 'Analysis-School'!AE$2)</f>
        <v>0</v>
      </c>
      <c r="AF65" s="400">
        <f>SUMIFS(Forecast!$BO:$BO, Forecast!$A:$A, 'Analysis-School'!$A65, Forecast!$C:$C, 'Analysis-School'!AF$4, Forecast!$D:$D, 'Analysis-School'!AF$2)</f>
        <v>0</v>
      </c>
      <c r="AG65" s="401" t="str">
        <f t="shared" si="22"/>
        <v>NA</v>
      </c>
    </row>
    <row r="66" spans="1:33">
      <c r="A66" s="18" t="s">
        <v>59</v>
      </c>
      <c r="B66" s="393" t="s">
        <v>1759</v>
      </c>
      <c r="C66" s="394">
        <f>SUMIFS(Forecast!$AC:$AC, Forecast!$A:$A, 'Analysis-School'!$A66, Forecast!$C:$C, 'Analysis-School'!C$4, Forecast!$D:$D, 'Analysis-School'!C$2)</f>
        <v>584</v>
      </c>
      <c r="D66" s="394">
        <f>SUMIFS(Forecast!$AC:$AC, Forecast!$A:$A, 'Analysis-School'!$A66, Forecast!$C:$C, 'Analysis-School'!D$4, Forecast!$D:$D, 'Analysis-School'!D$2)</f>
        <v>528</v>
      </c>
      <c r="E66" s="394">
        <f>SUMIFS(Forecast!$AC:$AC, Forecast!$A:$A, 'Analysis-School'!$A66, Forecast!$C:$C, 'Analysis-School'!E$4, Forecast!$D:$D, 'Analysis-School'!E$2)</f>
        <v>381</v>
      </c>
      <c r="F66" s="394">
        <f>SUMIFS(Forecast!$AC:$AC, Forecast!$A:$A, 'Analysis-School'!$A66, Forecast!$C:$C, 'Analysis-School'!F$4, Forecast!$D:$D, 'Analysis-School'!F$2)</f>
        <v>337</v>
      </c>
      <c r="G66" s="394">
        <f>SUMIFS(Forecast!$AC:$AC, Forecast!$A:$A, 'Analysis-School'!$A66, Forecast!$C:$C, 'Analysis-School'!G$4, Forecast!$D:$D, 'Analysis-School'!G$2)</f>
        <v>364</v>
      </c>
      <c r="H66" s="394">
        <f>SUMIFS(Forecast!$AC:$AC, Forecast!$A:$A, 'Analysis-School'!$A66, Forecast!$C:$C, 'Analysis-School'!H$4, Forecast!$D:$D, 'Analysis-School'!H$2)</f>
        <v>542</v>
      </c>
      <c r="I66" s="394">
        <f>SUMIFS(Forecast!$AC:$AC, Forecast!$A:$A, 'Analysis-School'!$A66, Forecast!$C:$C, 'Analysis-School'!I$4, Forecast!$D:$D, 'Analysis-School'!I$2)</f>
        <v>514.9</v>
      </c>
      <c r="J66" s="395">
        <f>SUMIFS(Forecast!$AC:$AC, Forecast!$A:$A, 'Analysis-School'!$A66, Forecast!$C:$C, 'Analysis-School'!J$4, Forecast!$D:$D, 'Analysis-School'!J$2)</f>
        <v>495.88339932936594</v>
      </c>
      <c r="K66" s="396">
        <f t="shared" si="21"/>
        <v>-8.5085979097110798E-2</v>
      </c>
      <c r="L66" s="397"/>
      <c r="M66" s="393" t="s">
        <v>1759</v>
      </c>
      <c r="N66" s="394">
        <f>SUMIFS(Forecast!$BB:$BB, Forecast!$A:$A, 'Analysis-School'!$A66, Forecast!$C:$C, 'Analysis-School'!N$4, Forecast!$D:$D, 'Analysis-School'!N$2)</f>
        <v>623</v>
      </c>
      <c r="O66" s="394">
        <f>SUMIFS(Forecast!$BB:$BB, Forecast!$A:$A, 'Analysis-School'!$A66, Forecast!$C:$C, 'Analysis-School'!O$4, Forecast!$D:$D, 'Analysis-School'!O$2)</f>
        <v>553</v>
      </c>
      <c r="P66" s="394">
        <f>SUMIFS(Forecast!$BB:$BB, Forecast!$A:$A, 'Analysis-School'!$A66, Forecast!$C:$C, 'Analysis-School'!P$4, Forecast!$D:$D, 'Analysis-School'!P$2)</f>
        <v>506</v>
      </c>
      <c r="Q66" s="394">
        <f>SUMIFS(Forecast!$BB:$BB, Forecast!$A:$A, 'Analysis-School'!$A66, Forecast!$C:$C, 'Analysis-School'!Q$4, Forecast!$D:$D, 'Analysis-School'!Q$2)</f>
        <v>433</v>
      </c>
      <c r="R66" s="394">
        <f>SUMIFS(Forecast!$BB:$BB, Forecast!$A:$A, 'Analysis-School'!$A66, Forecast!$C:$C, 'Analysis-School'!R$4, Forecast!$D:$D, 'Analysis-School'!R$2)</f>
        <v>492</v>
      </c>
      <c r="S66" s="394">
        <f>SUMIFS(Forecast!$BB:$BB, Forecast!$A:$A, 'Analysis-School'!$A66, Forecast!$C:$C, 'Analysis-School'!S$4, Forecast!$D:$D, 'Analysis-School'!S$2)</f>
        <v>554</v>
      </c>
      <c r="T66" s="394">
        <f>SUMIFS(Forecast!$BB:$BB, Forecast!$A:$A, 'Analysis-School'!$A66, Forecast!$C:$C, 'Analysis-School'!T$4, Forecast!$D:$D, 'Analysis-School'!T$2)</f>
        <v>534.51364820595256</v>
      </c>
      <c r="U66" s="395">
        <f>SUMIFS(Forecast!$BB:$BB, Forecast!$A:$A, 'Analysis-School'!$A66, Forecast!$C:$C, 'Analysis-School'!U$4, Forecast!$D:$D, 'Analysis-School'!U$2)</f>
        <v>523.02492823438217</v>
      </c>
      <c r="V66" s="396">
        <f t="shared" si="23"/>
        <v>-5.5911681887396814E-2</v>
      </c>
      <c r="W66" s="397"/>
      <c r="X66" s="393" t="s">
        <v>1759</v>
      </c>
      <c r="Y66" s="394">
        <f>SUMIFS(Forecast!$BO:$BO, Forecast!$A:$A, 'Analysis-School'!$A66, Forecast!$C:$C, 'Analysis-School'!Y$4, Forecast!$D:$D, 'Analysis-School'!Y$2)</f>
        <v>62</v>
      </c>
      <c r="Z66" s="394">
        <f>SUMIFS(Forecast!$BO:$BO, Forecast!$A:$A, 'Analysis-School'!$A66, Forecast!$C:$C, 'Analysis-School'!Z$4, Forecast!$D:$D, 'Analysis-School'!Z$2)</f>
        <v>46</v>
      </c>
      <c r="AA66" s="394">
        <f>SUMIFS(Forecast!$BO:$BO, Forecast!$A:$A, 'Analysis-School'!$A66, Forecast!$C:$C, 'Analysis-School'!AA$4, Forecast!$D:$D, 'Analysis-School'!AA$2)</f>
        <v>30</v>
      </c>
      <c r="AB66" s="394">
        <f>SUMIFS(Forecast!$BO:$BO, Forecast!$A:$A, 'Analysis-School'!$A66, Forecast!$C:$C, 'Analysis-School'!AB$4, Forecast!$D:$D, 'Analysis-School'!AB$2)</f>
        <v>56</v>
      </c>
      <c r="AC66" s="394">
        <f>SUMIFS(Forecast!$BO:$BO, Forecast!$A:$A, 'Analysis-School'!$A66, Forecast!$C:$C, 'Analysis-School'!AC$4, Forecast!$D:$D, 'Analysis-School'!AC$2)</f>
        <v>59</v>
      </c>
      <c r="AD66" s="394">
        <f>SUMIFS(Forecast!$BO:$BO, Forecast!$A:$A, 'Analysis-School'!$A66, Forecast!$C:$C, 'Analysis-School'!AD$4, Forecast!$D:$D, 'Analysis-School'!AD$2)</f>
        <v>88</v>
      </c>
      <c r="AE66" s="394">
        <f>SUMIFS(Forecast!$BO:$BO, Forecast!$A:$A, 'Analysis-School'!$A66, Forecast!$C:$C, 'Analysis-School'!AE$4, Forecast!$D:$D, 'Analysis-School'!AE$2)</f>
        <v>93.489790774021202</v>
      </c>
      <c r="AF66" s="395">
        <f>SUMIFS(Forecast!$BO:$BO, Forecast!$A:$A, 'Analysis-School'!$A66, Forecast!$C:$C, 'Analysis-School'!AF$4, Forecast!$D:$D, 'Analysis-School'!AF$2)</f>
        <v>101.09152103300309</v>
      </c>
      <c r="AG66" s="396">
        <f t="shared" si="22"/>
        <v>0.14876728446594423</v>
      </c>
    </row>
    <row r="67" spans="1:33">
      <c r="A67" s="18" t="s">
        <v>61</v>
      </c>
      <c r="B67" s="398" t="s">
        <v>1928</v>
      </c>
      <c r="C67" s="399">
        <f>SUMIFS(Forecast!$AC:$AC, Forecast!$A:$A, 'Analysis-School'!$A67, Forecast!$C:$C, 'Analysis-School'!C$4, Forecast!$D:$D, 'Analysis-School'!C$2)</f>
        <v>546</v>
      </c>
      <c r="D67" s="399">
        <f>SUMIFS(Forecast!$AC:$AC, Forecast!$A:$A, 'Analysis-School'!$A67, Forecast!$C:$C, 'Analysis-School'!D$4, Forecast!$D:$D, 'Analysis-School'!D$2)</f>
        <v>639</v>
      </c>
      <c r="E67" s="399">
        <f>SUMIFS(Forecast!$AC:$AC, Forecast!$A:$A, 'Analysis-School'!$A67, Forecast!$C:$C, 'Analysis-School'!E$4, Forecast!$D:$D, 'Analysis-School'!E$2)</f>
        <v>561</v>
      </c>
      <c r="F67" s="399">
        <f>SUMIFS(Forecast!$AC:$AC, Forecast!$A:$A, 'Analysis-School'!$A67, Forecast!$C:$C, 'Analysis-School'!F$4, Forecast!$D:$D, 'Analysis-School'!F$2)</f>
        <v>880</v>
      </c>
      <c r="G67" s="399">
        <f>SUMIFS(Forecast!$AC:$AC, Forecast!$A:$A, 'Analysis-School'!$A67, Forecast!$C:$C, 'Analysis-School'!G$4, Forecast!$D:$D, 'Analysis-School'!G$2)</f>
        <v>690</v>
      </c>
      <c r="H67" s="399">
        <f>SUMIFS(Forecast!$AC:$AC, Forecast!$A:$A, 'Analysis-School'!$A67, Forecast!$C:$C, 'Analysis-School'!H$4, Forecast!$D:$D, 'Analysis-School'!H$2)</f>
        <v>868</v>
      </c>
      <c r="I67" s="399">
        <f>SUMIFS(Forecast!$AC:$AC, Forecast!$A:$A, 'Analysis-School'!$A67, Forecast!$C:$C, 'Analysis-School'!I$4, Forecast!$D:$D, 'Analysis-School'!I$2)</f>
        <v>901.33455369705496</v>
      </c>
      <c r="J67" s="400">
        <f>SUMIFS(Forecast!$AC:$AC, Forecast!$A:$A, 'Analysis-School'!$A67, Forecast!$C:$C, 'Analysis-School'!J$4, Forecast!$D:$D, 'Analysis-School'!J$2)</f>
        <v>960.55939625286703</v>
      </c>
      <c r="K67" s="401">
        <f t="shared" si="21"/>
        <v>0.10663524913924771</v>
      </c>
      <c r="M67" s="398" t="s">
        <v>1928</v>
      </c>
      <c r="N67" s="399">
        <f>SUMIFS(Forecast!$BB:$BB, Forecast!$A:$A, 'Analysis-School'!$A67, Forecast!$C:$C, 'Analysis-School'!N$4, Forecast!$D:$D, 'Analysis-School'!N$2)</f>
        <v>1709</v>
      </c>
      <c r="O67" s="399">
        <f>SUMIFS(Forecast!$BB:$BB, Forecast!$A:$A, 'Analysis-School'!$A67, Forecast!$C:$C, 'Analysis-School'!O$4, Forecast!$D:$D, 'Analysis-School'!O$2)</f>
        <v>1843</v>
      </c>
      <c r="P67" s="399">
        <f>SUMIFS(Forecast!$BB:$BB, Forecast!$A:$A, 'Analysis-School'!$A67, Forecast!$C:$C, 'Analysis-School'!P$4, Forecast!$D:$D, 'Analysis-School'!P$2)</f>
        <v>1318</v>
      </c>
      <c r="Q67" s="399">
        <f>SUMIFS(Forecast!$BB:$BB, Forecast!$A:$A, 'Analysis-School'!$A67, Forecast!$C:$C, 'Analysis-School'!Q$4, Forecast!$D:$D, 'Analysis-School'!Q$2)</f>
        <v>1436</v>
      </c>
      <c r="R67" s="399">
        <f>SUMIFS(Forecast!$BB:$BB, Forecast!$A:$A, 'Analysis-School'!$A67, Forecast!$C:$C, 'Analysis-School'!R$4, Forecast!$D:$D, 'Analysis-School'!R$2)</f>
        <v>1219</v>
      </c>
      <c r="S67" s="399">
        <f>SUMIFS(Forecast!$BB:$BB, Forecast!$A:$A, 'Analysis-School'!$A67, Forecast!$C:$C, 'Analysis-School'!S$4, Forecast!$D:$D, 'Analysis-School'!S$2)</f>
        <v>1284</v>
      </c>
      <c r="T67" s="399">
        <f>SUMIFS(Forecast!$BB:$BB, Forecast!$A:$A, 'Analysis-School'!$A67, Forecast!$C:$C, 'Analysis-School'!T$4, Forecast!$D:$D, 'Analysis-School'!T$2)</f>
        <v>1219.8</v>
      </c>
      <c r="U67" s="400">
        <f>SUMIFS(Forecast!$BB:$BB, Forecast!$A:$A, 'Analysis-School'!$A67, Forecast!$C:$C, 'Analysis-School'!U$4, Forecast!$D:$D, 'Analysis-School'!U$2)</f>
        <v>1158.81</v>
      </c>
      <c r="V67" s="401">
        <f t="shared" si="23"/>
        <v>-9.7500000000000031E-2</v>
      </c>
      <c r="X67" s="398" t="s">
        <v>1928</v>
      </c>
      <c r="Y67" s="399">
        <f>SUMIFS(Forecast!$BO:$BO, Forecast!$A:$A, 'Analysis-School'!$A67, Forecast!$C:$C, 'Analysis-School'!Y$4, Forecast!$D:$D, 'Analysis-School'!Y$2)</f>
        <v>0</v>
      </c>
      <c r="Z67" s="399">
        <f>SUMIFS(Forecast!$BO:$BO, Forecast!$A:$A, 'Analysis-School'!$A67, Forecast!$C:$C, 'Analysis-School'!Z$4, Forecast!$D:$D, 'Analysis-School'!Z$2)</f>
        <v>0</v>
      </c>
      <c r="AA67" s="399">
        <f>SUMIFS(Forecast!$BO:$BO, Forecast!$A:$A, 'Analysis-School'!$A67, Forecast!$C:$C, 'Analysis-School'!AA$4, Forecast!$D:$D, 'Analysis-School'!AA$2)</f>
        <v>0</v>
      </c>
      <c r="AB67" s="399">
        <f>SUMIFS(Forecast!$BO:$BO, Forecast!$A:$A, 'Analysis-School'!$A67, Forecast!$C:$C, 'Analysis-School'!AB$4, Forecast!$D:$D, 'Analysis-School'!AB$2)</f>
        <v>0</v>
      </c>
      <c r="AC67" s="399">
        <f>SUMIFS(Forecast!$BO:$BO, Forecast!$A:$A, 'Analysis-School'!$A67, Forecast!$C:$C, 'Analysis-School'!AC$4, Forecast!$D:$D, 'Analysis-School'!AC$2)</f>
        <v>0</v>
      </c>
      <c r="AD67" s="399">
        <f>SUMIFS(Forecast!$BO:$BO, Forecast!$A:$A, 'Analysis-School'!$A67, Forecast!$C:$C, 'Analysis-School'!AD$4, Forecast!$D:$D, 'Analysis-School'!AD$2)</f>
        <v>0</v>
      </c>
      <c r="AE67" s="399">
        <f>SUMIFS(Forecast!$BO:$BO, Forecast!$A:$A, 'Analysis-School'!$A67, Forecast!$C:$C, 'Analysis-School'!AE$4, Forecast!$D:$D, 'Analysis-School'!AE$2)</f>
        <v>0</v>
      </c>
      <c r="AF67" s="400">
        <f>SUMIFS(Forecast!$BO:$BO, Forecast!$A:$A, 'Analysis-School'!$A67, Forecast!$C:$C, 'Analysis-School'!AF$4, Forecast!$D:$D, 'Analysis-School'!AF$2)</f>
        <v>0</v>
      </c>
      <c r="AG67" s="401" t="str">
        <f t="shared" si="22"/>
        <v>NA</v>
      </c>
    </row>
    <row r="68" spans="1:33">
      <c r="A68" s="18" t="s">
        <v>63</v>
      </c>
      <c r="B68" s="393" t="s">
        <v>1973</v>
      </c>
      <c r="C68" s="394">
        <f>SUMIFS(Forecast!$AC:$AC, Forecast!$A:$A, 'Analysis-School'!$A68, Forecast!$C:$C, 'Analysis-School'!C$4, Forecast!$D:$D, 'Analysis-School'!C$2)</f>
        <v>267</v>
      </c>
      <c r="D68" s="394">
        <f>SUMIFS(Forecast!$AC:$AC, Forecast!$A:$A, 'Analysis-School'!$A68, Forecast!$C:$C, 'Analysis-School'!D$4, Forecast!$D:$D, 'Analysis-School'!D$2)</f>
        <v>257</v>
      </c>
      <c r="E68" s="394">
        <f>SUMIFS(Forecast!$AC:$AC, Forecast!$A:$A, 'Analysis-School'!$A68, Forecast!$C:$C, 'Analysis-School'!E$4, Forecast!$D:$D, 'Analysis-School'!E$2)</f>
        <v>189</v>
      </c>
      <c r="F68" s="394">
        <f>SUMIFS(Forecast!$AC:$AC, Forecast!$A:$A, 'Analysis-School'!$A68, Forecast!$C:$C, 'Analysis-School'!F$4, Forecast!$D:$D, 'Analysis-School'!F$2)</f>
        <v>231</v>
      </c>
      <c r="G68" s="394">
        <f>SUMIFS(Forecast!$AC:$AC, Forecast!$A:$A, 'Analysis-School'!$A68, Forecast!$C:$C, 'Analysis-School'!G$4, Forecast!$D:$D, 'Analysis-School'!G$2)</f>
        <v>211</v>
      </c>
      <c r="H68" s="394">
        <f>SUMIFS(Forecast!$AC:$AC, Forecast!$A:$A, 'Analysis-School'!$A68, Forecast!$C:$C, 'Analysis-School'!H$4, Forecast!$D:$D, 'Analysis-School'!H$2)</f>
        <v>200</v>
      </c>
      <c r="I68" s="394">
        <f>SUMIFS(Forecast!$AC:$AC, Forecast!$A:$A, 'Analysis-School'!$A68, Forecast!$C:$C, 'Analysis-School'!I$4, Forecast!$D:$D, 'Analysis-School'!I$2)</f>
        <v>192.17118803648401</v>
      </c>
      <c r="J68" s="395">
        <f>SUMIFS(Forecast!$AC:$AC, Forecast!$A:$A, 'Analysis-School'!$A68, Forecast!$C:$C, 'Analysis-School'!J$4, Forecast!$D:$D, 'Analysis-School'!J$2)</f>
        <v>182.5626286346598</v>
      </c>
      <c r="K68" s="396">
        <f t="shared" si="21"/>
        <v>-8.718685682670102E-2</v>
      </c>
      <c r="L68" s="397"/>
      <c r="M68" s="393" t="s">
        <v>1973</v>
      </c>
      <c r="N68" s="394">
        <f>SUMIFS(Forecast!$BB:$BB, Forecast!$A:$A, 'Analysis-School'!$A68, Forecast!$C:$C, 'Analysis-School'!N$4, Forecast!$D:$D, 'Analysis-School'!N$2)</f>
        <v>426</v>
      </c>
      <c r="O68" s="394">
        <f>SUMIFS(Forecast!$BB:$BB, Forecast!$A:$A, 'Analysis-School'!$A68, Forecast!$C:$C, 'Analysis-School'!O$4, Forecast!$D:$D, 'Analysis-School'!O$2)</f>
        <v>478</v>
      </c>
      <c r="P68" s="394">
        <f>SUMIFS(Forecast!$BB:$BB, Forecast!$A:$A, 'Analysis-School'!$A68, Forecast!$C:$C, 'Analysis-School'!P$4, Forecast!$D:$D, 'Analysis-School'!P$2)</f>
        <v>431</v>
      </c>
      <c r="Q68" s="394">
        <f>SUMIFS(Forecast!$BB:$BB, Forecast!$A:$A, 'Analysis-School'!$A68, Forecast!$C:$C, 'Analysis-School'!Q$4, Forecast!$D:$D, 'Analysis-School'!Q$2)</f>
        <v>430</v>
      </c>
      <c r="R68" s="394">
        <f>SUMIFS(Forecast!$BB:$BB, Forecast!$A:$A, 'Analysis-School'!$A68, Forecast!$C:$C, 'Analysis-School'!R$4, Forecast!$D:$D, 'Analysis-School'!R$2)</f>
        <v>420</v>
      </c>
      <c r="S68" s="394">
        <f>SUMIFS(Forecast!$BB:$BB, Forecast!$A:$A, 'Analysis-School'!$A68, Forecast!$C:$C, 'Analysis-School'!S$4, Forecast!$D:$D, 'Analysis-School'!S$2)</f>
        <v>451</v>
      </c>
      <c r="T68" s="394">
        <f>SUMIFS(Forecast!$BB:$BB, Forecast!$A:$A, 'Analysis-School'!$A68, Forecast!$C:$C, 'Analysis-School'!T$4, Forecast!$D:$D, 'Analysis-School'!T$2)</f>
        <v>437.65942201835281</v>
      </c>
      <c r="U68" s="395">
        <f>SUMIFS(Forecast!$BB:$BB, Forecast!$A:$A, 'Analysis-School'!$A68, Forecast!$C:$C, 'Analysis-School'!U$4, Forecast!$D:$D, 'Analysis-School'!U$2)</f>
        <v>439.93244110633367</v>
      </c>
      <c r="V68" s="396">
        <f t="shared" si="23"/>
        <v>-2.4540041892829989E-2</v>
      </c>
      <c r="W68" s="397"/>
      <c r="X68" s="393" t="s">
        <v>1973</v>
      </c>
      <c r="Y68" s="394">
        <f>SUMIFS(Forecast!$BO:$BO, Forecast!$A:$A, 'Analysis-School'!$A68, Forecast!$C:$C, 'Analysis-School'!Y$4, Forecast!$D:$D, 'Analysis-School'!Y$2)</f>
        <v>0</v>
      </c>
      <c r="Z68" s="394">
        <f>SUMIFS(Forecast!$BO:$BO, Forecast!$A:$A, 'Analysis-School'!$A68, Forecast!$C:$C, 'Analysis-School'!Z$4, Forecast!$D:$D, 'Analysis-School'!Z$2)</f>
        <v>0</v>
      </c>
      <c r="AA68" s="394">
        <f>SUMIFS(Forecast!$BO:$BO, Forecast!$A:$A, 'Analysis-School'!$A68, Forecast!$C:$C, 'Analysis-School'!AA$4, Forecast!$D:$D, 'Analysis-School'!AA$2)</f>
        <v>0</v>
      </c>
      <c r="AB68" s="394">
        <f>SUMIFS(Forecast!$BO:$BO, Forecast!$A:$A, 'Analysis-School'!$A68, Forecast!$C:$C, 'Analysis-School'!AB$4, Forecast!$D:$D, 'Analysis-School'!AB$2)</f>
        <v>0</v>
      </c>
      <c r="AC68" s="394">
        <f>SUMIFS(Forecast!$BO:$BO, Forecast!$A:$A, 'Analysis-School'!$A68, Forecast!$C:$C, 'Analysis-School'!AC$4, Forecast!$D:$D, 'Analysis-School'!AC$2)</f>
        <v>0</v>
      </c>
      <c r="AD68" s="394">
        <f>SUMIFS(Forecast!$BO:$BO, Forecast!$A:$A, 'Analysis-School'!$A68, Forecast!$C:$C, 'Analysis-School'!AD$4, Forecast!$D:$D, 'Analysis-School'!AD$2)</f>
        <v>0</v>
      </c>
      <c r="AE68" s="394">
        <f>SUMIFS(Forecast!$BO:$BO, Forecast!$A:$A, 'Analysis-School'!$A68, Forecast!$C:$C, 'Analysis-School'!AE$4, Forecast!$D:$D, 'Analysis-School'!AE$2)</f>
        <v>0</v>
      </c>
      <c r="AF68" s="395">
        <f>SUMIFS(Forecast!$BO:$BO, Forecast!$A:$A, 'Analysis-School'!$A68, Forecast!$C:$C, 'Analysis-School'!AF$4, Forecast!$D:$D, 'Analysis-School'!AF$2)</f>
        <v>0</v>
      </c>
      <c r="AG68" s="396" t="str">
        <f t="shared" si="22"/>
        <v>NA</v>
      </c>
    </row>
    <row r="69" spans="1:33">
      <c r="A69" s="18" t="s">
        <v>65</v>
      </c>
      <c r="B69" s="398" t="s">
        <v>1929</v>
      </c>
      <c r="C69" s="399">
        <f>SUMIFS(Forecast!$AC:$AC, Forecast!$A:$A, 'Analysis-School'!$A69, Forecast!$C:$C, 'Analysis-School'!C$4, Forecast!$D:$D, 'Analysis-School'!C$2)</f>
        <v>142</v>
      </c>
      <c r="D69" s="399">
        <f>SUMIFS(Forecast!$AC:$AC, Forecast!$A:$A, 'Analysis-School'!$A69, Forecast!$C:$C, 'Analysis-School'!D$4, Forecast!$D:$D, 'Analysis-School'!D$2)</f>
        <v>171</v>
      </c>
      <c r="E69" s="399">
        <f>SUMIFS(Forecast!$AC:$AC, Forecast!$A:$A, 'Analysis-School'!$A69, Forecast!$C:$C, 'Analysis-School'!E$4, Forecast!$D:$D, 'Analysis-School'!E$2)</f>
        <v>156</v>
      </c>
      <c r="F69" s="399">
        <f>SUMIFS(Forecast!$AC:$AC, Forecast!$A:$A, 'Analysis-School'!$A69, Forecast!$C:$C, 'Analysis-School'!F$4, Forecast!$D:$D, 'Analysis-School'!F$2)</f>
        <v>152</v>
      </c>
      <c r="G69" s="399">
        <f>SUMIFS(Forecast!$AC:$AC, Forecast!$A:$A, 'Analysis-School'!$A69, Forecast!$C:$C, 'Analysis-School'!G$4, Forecast!$D:$D, 'Analysis-School'!G$2)</f>
        <v>139</v>
      </c>
      <c r="H69" s="399">
        <f>SUMIFS(Forecast!$AC:$AC, Forecast!$A:$A, 'Analysis-School'!$A69, Forecast!$C:$C, 'Analysis-School'!H$4, Forecast!$D:$D, 'Analysis-School'!H$2)</f>
        <v>192</v>
      </c>
      <c r="I69" s="399">
        <f>SUMIFS(Forecast!$AC:$AC, Forecast!$A:$A, 'Analysis-School'!$A69, Forecast!$C:$C, 'Analysis-School'!I$4, Forecast!$D:$D, 'Analysis-School'!I$2)</f>
        <v>182.39999999999998</v>
      </c>
      <c r="J69" s="400">
        <f>SUMIFS(Forecast!$AC:$AC, Forecast!$A:$A, 'Analysis-School'!$A69, Forecast!$C:$C, 'Analysis-School'!J$4, Forecast!$D:$D, 'Analysis-School'!J$2)</f>
        <v>173.27999999999997</v>
      </c>
      <c r="K69" s="401">
        <f t="shared" si="21"/>
        <v>-9.7500000000000142E-2</v>
      </c>
      <c r="M69" s="398" t="s">
        <v>1929</v>
      </c>
      <c r="N69" s="399">
        <f>SUMIFS(Forecast!$BB:$BB, Forecast!$A:$A, 'Analysis-School'!$A69, Forecast!$C:$C, 'Analysis-School'!N$4, Forecast!$D:$D, 'Analysis-School'!N$2)</f>
        <v>159</v>
      </c>
      <c r="O69" s="399">
        <f>SUMIFS(Forecast!$BB:$BB, Forecast!$A:$A, 'Analysis-School'!$A69, Forecast!$C:$C, 'Analysis-School'!O$4, Forecast!$D:$D, 'Analysis-School'!O$2)</f>
        <v>171</v>
      </c>
      <c r="P69" s="399">
        <f>SUMIFS(Forecast!$BB:$BB, Forecast!$A:$A, 'Analysis-School'!$A69, Forecast!$C:$C, 'Analysis-School'!P$4, Forecast!$D:$D, 'Analysis-School'!P$2)</f>
        <v>178</v>
      </c>
      <c r="Q69" s="399">
        <f>SUMIFS(Forecast!$BB:$BB, Forecast!$A:$A, 'Analysis-School'!$A69, Forecast!$C:$C, 'Analysis-School'!Q$4, Forecast!$D:$D, 'Analysis-School'!Q$2)</f>
        <v>178</v>
      </c>
      <c r="R69" s="399">
        <f>SUMIFS(Forecast!$BB:$BB, Forecast!$A:$A, 'Analysis-School'!$A69, Forecast!$C:$C, 'Analysis-School'!R$4, Forecast!$D:$D, 'Analysis-School'!R$2)</f>
        <v>178</v>
      </c>
      <c r="S69" s="399">
        <f>SUMIFS(Forecast!$BB:$BB, Forecast!$A:$A, 'Analysis-School'!$A69, Forecast!$C:$C, 'Analysis-School'!S$4, Forecast!$D:$D, 'Analysis-School'!S$2)</f>
        <v>137</v>
      </c>
      <c r="T69" s="399">
        <f>SUMIFS(Forecast!$BB:$BB, Forecast!$A:$A, 'Analysis-School'!$A69, Forecast!$C:$C, 'Analysis-School'!T$4, Forecast!$D:$D, 'Analysis-School'!T$2)</f>
        <v>141.81818926979412</v>
      </c>
      <c r="U69" s="400">
        <f>SUMIFS(Forecast!$BB:$BB, Forecast!$A:$A, 'Analysis-School'!$A69, Forecast!$C:$C, 'Analysis-School'!U$4, Forecast!$D:$D, 'Analysis-School'!U$2)</f>
        <v>137.76433377643923</v>
      </c>
      <c r="V69" s="401">
        <f t="shared" si="23"/>
        <v>5.5790786601404019E-3</v>
      </c>
      <c r="X69" s="398" t="s">
        <v>1929</v>
      </c>
      <c r="Y69" s="399">
        <f>SUMIFS(Forecast!$BO:$BO, Forecast!$A:$A, 'Analysis-School'!$A69, Forecast!$C:$C, 'Analysis-School'!Y$4, Forecast!$D:$D, 'Analysis-School'!Y$2)</f>
        <v>0</v>
      </c>
      <c r="Z69" s="399">
        <f>SUMIFS(Forecast!$BO:$BO, Forecast!$A:$A, 'Analysis-School'!$A69, Forecast!$C:$C, 'Analysis-School'!Z$4, Forecast!$D:$D, 'Analysis-School'!Z$2)</f>
        <v>0</v>
      </c>
      <c r="AA69" s="399">
        <f>SUMIFS(Forecast!$BO:$BO, Forecast!$A:$A, 'Analysis-School'!$A69, Forecast!$C:$C, 'Analysis-School'!AA$4, Forecast!$D:$D, 'Analysis-School'!AA$2)</f>
        <v>0</v>
      </c>
      <c r="AB69" s="399">
        <f>SUMIFS(Forecast!$BO:$BO, Forecast!$A:$A, 'Analysis-School'!$A69, Forecast!$C:$C, 'Analysis-School'!AB$4, Forecast!$D:$D, 'Analysis-School'!AB$2)</f>
        <v>0</v>
      </c>
      <c r="AC69" s="399">
        <f>SUMIFS(Forecast!$BO:$BO, Forecast!$A:$A, 'Analysis-School'!$A69, Forecast!$C:$C, 'Analysis-School'!AC$4, Forecast!$D:$D, 'Analysis-School'!AC$2)</f>
        <v>0</v>
      </c>
      <c r="AD69" s="399">
        <f>SUMIFS(Forecast!$BO:$BO, Forecast!$A:$A, 'Analysis-School'!$A69, Forecast!$C:$C, 'Analysis-School'!AD$4, Forecast!$D:$D, 'Analysis-School'!AD$2)</f>
        <v>0</v>
      </c>
      <c r="AE69" s="399">
        <f>SUMIFS(Forecast!$BO:$BO, Forecast!$A:$A, 'Analysis-School'!$A69, Forecast!$C:$C, 'Analysis-School'!AE$4, Forecast!$D:$D, 'Analysis-School'!AE$2)</f>
        <v>0</v>
      </c>
      <c r="AF69" s="400">
        <f>SUMIFS(Forecast!$BO:$BO, Forecast!$A:$A, 'Analysis-School'!$A69, Forecast!$C:$C, 'Analysis-School'!AF$4, Forecast!$D:$D, 'Analysis-School'!AF$2)</f>
        <v>0</v>
      </c>
      <c r="AG69" s="401" t="str">
        <f t="shared" si="22"/>
        <v>NA</v>
      </c>
    </row>
    <row r="70" spans="1:33">
      <c r="A70" s="18" t="s">
        <v>67</v>
      </c>
      <c r="B70" s="393" t="s">
        <v>1974</v>
      </c>
      <c r="C70" s="394">
        <f>SUMIFS(Forecast!$AC:$AC, Forecast!$A:$A, 'Analysis-School'!$A70, Forecast!$C:$C, 'Analysis-School'!C$4, Forecast!$D:$D, 'Analysis-School'!C$2)</f>
        <v>484</v>
      </c>
      <c r="D70" s="394">
        <f>SUMIFS(Forecast!$AC:$AC, Forecast!$A:$A, 'Analysis-School'!$A70, Forecast!$C:$C, 'Analysis-School'!D$4, Forecast!$D:$D, 'Analysis-School'!D$2)</f>
        <v>423</v>
      </c>
      <c r="E70" s="394">
        <f>SUMIFS(Forecast!$AC:$AC, Forecast!$A:$A, 'Analysis-School'!$A70, Forecast!$C:$C, 'Analysis-School'!E$4, Forecast!$D:$D, 'Analysis-School'!E$2)</f>
        <v>543</v>
      </c>
      <c r="F70" s="394">
        <f>SUMIFS(Forecast!$AC:$AC, Forecast!$A:$A, 'Analysis-School'!$A70, Forecast!$C:$C, 'Analysis-School'!F$4, Forecast!$D:$D, 'Analysis-School'!F$2)</f>
        <v>189</v>
      </c>
      <c r="G70" s="394">
        <f>SUMIFS(Forecast!$AC:$AC, Forecast!$A:$A, 'Analysis-School'!$A70, Forecast!$C:$C, 'Analysis-School'!G$4, Forecast!$D:$D, 'Analysis-School'!G$2)</f>
        <v>131</v>
      </c>
      <c r="H70" s="394">
        <f>SUMIFS(Forecast!$AC:$AC, Forecast!$A:$A, 'Analysis-School'!$A70, Forecast!$C:$C, 'Analysis-School'!H$4, Forecast!$D:$D, 'Analysis-School'!H$2)</f>
        <v>309</v>
      </c>
      <c r="I70" s="394">
        <f>SUMIFS(Forecast!$AC:$AC, Forecast!$A:$A, 'Analysis-School'!$A70, Forecast!$C:$C, 'Analysis-School'!I$4, Forecast!$D:$D, 'Analysis-School'!I$2)</f>
        <v>293.55</v>
      </c>
      <c r="J70" s="395">
        <f>SUMIFS(Forecast!$AC:$AC, Forecast!$A:$A, 'Analysis-School'!$A70, Forecast!$C:$C, 'Analysis-School'!J$4, Forecast!$D:$D, 'Analysis-School'!J$2)</f>
        <v>278.8725</v>
      </c>
      <c r="K70" s="396">
        <f t="shared" si="21"/>
        <v>-9.7500000000000031E-2</v>
      </c>
      <c r="L70" s="397"/>
      <c r="M70" s="393" t="s">
        <v>1974</v>
      </c>
      <c r="N70" s="394">
        <f>SUMIFS(Forecast!$BB:$BB, Forecast!$A:$A, 'Analysis-School'!$A70, Forecast!$C:$C, 'Analysis-School'!N$4, Forecast!$D:$D, 'Analysis-School'!N$2)</f>
        <v>403</v>
      </c>
      <c r="O70" s="394">
        <f>SUMIFS(Forecast!$BB:$BB, Forecast!$A:$A, 'Analysis-School'!$A70, Forecast!$C:$C, 'Analysis-School'!O$4, Forecast!$D:$D, 'Analysis-School'!O$2)</f>
        <v>399</v>
      </c>
      <c r="P70" s="394">
        <f>SUMIFS(Forecast!$BB:$BB, Forecast!$A:$A, 'Analysis-School'!$A70, Forecast!$C:$C, 'Analysis-School'!P$4, Forecast!$D:$D, 'Analysis-School'!P$2)</f>
        <v>433</v>
      </c>
      <c r="Q70" s="394">
        <f>SUMIFS(Forecast!$BB:$BB, Forecast!$A:$A, 'Analysis-School'!$A70, Forecast!$C:$C, 'Analysis-School'!Q$4, Forecast!$D:$D, 'Analysis-School'!Q$2)</f>
        <v>391</v>
      </c>
      <c r="R70" s="394">
        <f>SUMIFS(Forecast!$BB:$BB, Forecast!$A:$A, 'Analysis-School'!$A70, Forecast!$C:$C, 'Analysis-School'!R$4, Forecast!$D:$D, 'Analysis-School'!R$2)</f>
        <v>487</v>
      </c>
      <c r="S70" s="394">
        <f>SUMIFS(Forecast!$BB:$BB, Forecast!$A:$A, 'Analysis-School'!$A70, Forecast!$C:$C, 'Analysis-School'!S$4, Forecast!$D:$D, 'Analysis-School'!S$2)</f>
        <v>425</v>
      </c>
      <c r="T70" s="394">
        <f>SUMIFS(Forecast!$BB:$BB, Forecast!$A:$A, 'Analysis-School'!$A70, Forecast!$C:$C, 'Analysis-School'!T$4, Forecast!$D:$D, 'Analysis-School'!T$2)</f>
        <v>462.15478204686383</v>
      </c>
      <c r="U70" s="395">
        <f>SUMIFS(Forecast!$BB:$BB, Forecast!$A:$A, 'Analysis-School'!$A70, Forecast!$C:$C, 'Analysis-School'!U$4, Forecast!$D:$D, 'Analysis-School'!U$2)</f>
        <v>472.01048455732609</v>
      </c>
      <c r="V70" s="396">
        <f t="shared" si="23"/>
        <v>0.11061290484076736</v>
      </c>
      <c r="W70" s="397"/>
      <c r="X70" s="393" t="s">
        <v>1974</v>
      </c>
      <c r="Y70" s="394">
        <f>SUMIFS(Forecast!$BO:$BO, Forecast!$A:$A, 'Analysis-School'!$A70, Forecast!$C:$C, 'Analysis-School'!Y$4, Forecast!$D:$D, 'Analysis-School'!Y$2)</f>
        <v>0</v>
      </c>
      <c r="Z70" s="394">
        <f>SUMIFS(Forecast!$BO:$BO, Forecast!$A:$A, 'Analysis-School'!$A70, Forecast!$C:$C, 'Analysis-School'!Z$4, Forecast!$D:$D, 'Analysis-School'!Z$2)</f>
        <v>0</v>
      </c>
      <c r="AA70" s="394">
        <f>SUMIFS(Forecast!$BO:$BO, Forecast!$A:$A, 'Analysis-School'!$A70, Forecast!$C:$C, 'Analysis-School'!AA$4, Forecast!$D:$D, 'Analysis-School'!AA$2)</f>
        <v>0</v>
      </c>
      <c r="AB70" s="394">
        <f>SUMIFS(Forecast!$BO:$BO, Forecast!$A:$A, 'Analysis-School'!$A70, Forecast!$C:$C, 'Analysis-School'!AB$4, Forecast!$D:$D, 'Analysis-School'!AB$2)</f>
        <v>0</v>
      </c>
      <c r="AC70" s="394">
        <f>SUMIFS(Forecast!$BO:$BO, Forecast!$A:$A, 'Analysis-School'!$A70, Forecast!$C:$C, 'Analysis-School'!AC$4, Forecast!$D:$D, 'Analysis-School'!AC$2)</f>
        <v>0</v>
      </c>
      <c r="AD70" s="394">
        <f>SUMIFS(Forecast!$BO:$BO, Forecast!$A:$A, 'Analysis-School'!$A70, Forecast!$C:$C, 'Analysis-School'!AD$4, Forecast!$D:$D, 'Analysis-School'!AD$2)</f>
        <v>0</v>
      </c>
      <c r="AE70" s="394">
        <f>SUMIFS(Forecast!$BO:$BO, Forecast!$A:$A, 'Analysis-School'!$A70, Forecast!$C:$C, 'Analysis-School'!AE$4, Forecast!$D:$D, 'Analysis-School'!AE$2)</f>
        <v>0</v>
      </c>
      <c r="AF70" s="395">
        <f>SUMIFS(Forecast!$BO:$BO, Forecast!$A:$A, 'Analysis-School'!$A70, Forecast!$C:$C, 'Analysis-School'!AF$4, Forecast!$D:$D, 'Analysis-School'!AF$2)</f>
        <v>0</v>
      </c>
      <c r="AG70" s="396" t="str">
        <f t="shared" si="22"/>
        <v>NA</v>
      </c>
    </row>
    <row r="71" spans="1:33">
      <c r="A71" s="18" t="s">
        <v>69</v>
      </c>
      <c r="B71" s="398" t="s">
        <v>1930</v>
      </c>
      <c r="C71" s="399">
        <f>SUMIFS(Forecast!$AC:$AC, Forecast!$A:$A, 'Analysis-School'!$A71, Forecast!$C:$C, 'Analysis-School'!C$4, Forecast!$D:$D, 'Analysis-School'!C$2)</f>
        <v>290</v>
      </c>
      <c r="D71" s="399">
        <f>SUMIFS(Forecast!$AC:$AC, Forecast!$A:$A, 'Analysis-School'!$A71, Forecast!$C:$C, 'Analysis-School'!D$4, Forecast!$D:$D, 'Analysis-School'!D$2)</f>
        <v>321</v>
      </c>
      <c r="E71" s="399">
        <f>SUMIFS(Forecast!$AC:$AC, Forecast!$A:$A, 'Analysis-School'!$A71, Forecast!$C:$C, 'Analysis-School'!E$4, Forecast!$D:$D, 'Analysis-School'!E$2)</f>
        <v>227</v>
      </c>
      <c r="F71" s="399">
        <f>SUMIFS(Forecast!$AC:$AC, Forecast!$A:$A, 'Analysis-School'!$A71, Forecast!$C:$C, 'Analysis-School'!F$4, Forecast!$D:$D, 'Analysis-School'!F$2)</f>
        <v>435</v>
      </c>
      <c r="G71" s="399">
        <f>SUMIFS(Forecast!$AC:$AC, Forecast!$A:$A, 'Analysis-School'!$A71, Forecast!$C:$C, 'Analysis-School'!G$4, Forecast!$D:$D, 'Analysis-School'!G$2)</f>
        <v>202</v>
      </c>
      <c r="H71" s="399">
        <f>SUMIFS(Forecast!$AC:$AC, Forecast!$A:$A, 'Analysis-School'!$A71, Forecast!$C:$C, 'Analysis-School'!H$4, Forecast!$D:$D, 'Analysis-School'!H$2)</f>
        <v>315</v>
      </c>
      <c r="I71" s="399">
        <f>SUMIFS(Forecast!$AC:$AC, Forecast!$A:$A, 'Analysis-School'!$A71, Forecast!$C:$C, 'Analysis-School'!I$4, Forecast!$D:$D, 'Analysis-School'!I$2)</f>
        <v>299.25</v>
      </c>
      <c r="J71" s="400">
        <f>SUMIFS(Forecast!$AC:$AC, Forecast!$A:$A, 'Analysis-School'!$A71, Forecast!$C:$C, 'Analysis-School'!J$4, Forecast!$D:$D, 'Analysis-School'!J$2)</f>
        <v>284.28749999999997</v>
      </c>
      <c r="K71" s="401">
        <f t="shared" si="21"/>
        <v>-9.7500000000000142E-2</v>
      </c>
      <c r="M71" s="398" t="s">
        <v>1930</v>
      </c>
      <c r="N71" s="399">
        <f>SUMIFS(Forecast!$BB:$BB, Forecast!$A:$A, 'Analysis-School'!$A71, Forecast!$C:$C, 'Analysis-School'!N$4, Forecast!$D:$D, 'Analysis-School'!N$2)</f>
        <v>601</v>
      </c>
      <c r="O71" s="399">
        <f>SUMIFS(Forecast!$BB:$BB, Forecast!$A:$A, 'Analysis-School'!$A71, Forecast!$C:$C, 'Analysis-School'!O$4, Forecast!$D:$D, 'Analysis-School'!O$2)</f>
        <v>560</v>
      </c>
      <c r="P71" s="399">
        <f>SUMIFS(Forecast!$BB:$BB, Forecast!$A:$A, 'Analysis-School'!$A71, Forecast!$C:$C, 'Analysis-School'!P$4, Forecast!$D:$D, 'Analysis-School'!P$2)</f>
        <v>582</v>
      </c>
      <c r="Q71" s="399">
        <f>SUMIFS(Forecast!$BB:$BB, Forecast!$A:$A, 'Analysis-School'!$A71, Forecast!$C:$C, 'Analysis-School'!Q$4, Forecast!$D:$D, 'Analysis-School'!Q$2)</f>
        <v>657</v>
      </c>
      <c r="R71" s="399">
        <f>SUMIFS(Forecast!$BB:$BB, Forecast!$A:$A, 'Analysis-School'!$A71, Forecast!$C:$C, 'Analysis-School'!R$4, Forecast!$D:$D, 'Analysis-School'!R$2)</f>
        <v>556</v>
      </c>
      <c r="S71" s="399">
        <f>SUMIFS(Forecast!$BB:$BB, Forecast!$A:$A, 'Analysis-School'!$A71, Forecast!$C:$C, 'Analysis-School'!S$4, Forecast!$D:$D, 'Analysis-School'!S$2)</f>
        <v>545</v>
      </c>
      <c r="T71" s="399">
        <f>SUMIFS(Forecast!$BB:$BB, Forecast!$A:$A, 'Analysis-School'!$A71, Forecast!$C:$C, 'Analysis-School'!T$4, Forecast!$D:$D, 'Analysis-School'!T$2)</f>
        <v>565.00717614160044</v>
      </c>
      <c r="U71" s="400">
        <f>SUMIFS(Forecast!$BB:$BB, Forecast!$A:$A, 'Analysis-School'!$A71, Forecast!$C:$C, 'Analysis-School'!U$4, Forecast!$D:$D, 'Analysis-School'!U$2)</f>
        <v>559.00650531405711</v>
      </c>
      <c r="V71" s="401">
        <f t="shared" si="23"/>
        <v>2.5700009750563524E-2</v>
      </c>
      <c r="X71" s="398" t="s">
        <v>1930</v>
      </c>
      <c r="Y71" s="399">
        <f>SUMIFS(Forecast!$BO:$BO, Forecast!$A:$A, 'Analysis-School'!$A71, Forecast!$C:$C, 'Analysis-School'!Y$4, Forecast!$D:$D, 'Analysis-School'!Y$2)</f>
        <v>0</v>
      </c>
      <c r="Z71" s="399">
        <f>SUMIFS(Forecast!$BO:$BO, Forecast!$A:$A, 'Analysis-School'!$A71, Forecast!$C:$C, 'Analysis-School'!Z$4, Forecast!$D:$D, 'Analysis-School'!Z$2)</f>
        <v>0</v>
      </c>
      <c r="AA71" s="399">
        <f>SUMIFS(Forecast!$BO:$BO, Forecast!$A:$A, 'Analysis-School'!$A71, Forecast!$C:$C, 'Analysis-School'!AA$4, Forecast!$D:$D, 'Analysis-School'!AA$2)</f>
        <v>0</v>
      </c>
      <c r="AB71" s="399">
        <f>SUMIFS(Forecast!$BO:$BO, Forecast!$A:$A, 'Analysis-School'!$A71, Forecast!$C:$C, 'Analysis-School'!AB$4, Forecast!$D:$D, 'Analysis-School'!AB$2)</f>
        <v>0</v>
      </c>
      <c r="AC71" s="399">
        <f>SUMIFS(Forecast!$BO:$BO, Forecast!$A:$A, 'Analysis-School'!$A71, Forecast!$C:$C, 'Analysis-School'!AC$4, Forecast!$D:$D, 'Analysis-School'!AC$2)</f>
        <v>0</v>
      </c>
      <c r="AD71" s="399">
        <f>SUMIFS(Forecast!$BO:$BO, Forecast!$A:$A, 'Analysis-School'!$A71, Forecast!$C:$C, 'Analysis-School'!AD$4, Forecast!$D:$D, 'Analysis-School'!AD$2)</f>
        <v>8</v>
      </c>
      <c r="AE71" s="399">
        <f>SUMIFS(Forecast!$BO:$BO, Forecast!$A:$A, 'Analysis-School'!$A71, Forecast!$C:$C, 'Analysis-School'!AE$4, Forecast!$D:$D, 'Analysis-School'!AE$2)</f>
        <v>7.6</v>
      </c>
      <c r="AF71" s="400">
        <f>SUMIFS(Forecast!$BO:$BO, Forecast!$A:$A, 'Analysis-School'!$A71, Forecast!$C:$C, 'Analysis-School'!AF$4, Forecast!$D:$D, 'Analysis-School'!AF$2)</f>
        <v>7.5752258530830989</v>
      </c>
      <c r="AG71" s="401">
        <f t="shared" si="22"/>
        <v>-5.3096768364612634E-2</v>
      </c>
    </row>
    <row r="72" spans="1:33">
      <c r="A72" s="18" t="s">
        <v>71</v>
      </c>
      <c r="B72" s="393" t="s">
        <v>1931</v>
      </c>
      <c r="C72" s="394">
        <f>SUMIFS(Forecast!$AC:$AC, Forecast!$A:$A, 'Analysis-School'!$A72, Forecast!$C:$C, 'Analysis-School'!C$4, Forecast!$D:$D, 'Analysis-School'!C$2)</f>
        <v>839</v>
      </c>
      <c r="D72" s="394">
        <f>SUMIFS(Forecast!$AC:$AC, Forecast!$A:$A, 'Analysis-School'!$A72, Forecast!$C:$C, 'Analysis-School'!D$4, Forecast!$D:$D, 'Analysis-School'!D$2)</f>
        <v>732</v>
      </c>
      <c r="E72" s="394">
        <f>SUMIFS(Forecast!$AC:$AC, Forecast!$A:$A, 'Analysis-School'!$A72, Forecast!$C:$C, 'Analysis-School'!E$4, Forecast!$D:$D, 'Analysis-School'!E$2)</f>
        <v>798</v>
      </c>
      <c r="F72" s="394">
        <f>SUMIFS(Forecast!$AC:$AC, Forecast!$A:$A, 'Analysis-School'!$A72, Forecast!$C:$C, 'Analysis-School'!F$4, Forecast!$D:$D, 'Analysis-School'!F$2)</f>
        <v>1148</v>
      </c>
      <c r="G72" s="394">
        <f>SUMIFS(Forecast!$AC:$AC, Forecast!$A:$A, 'Analysis-School'!$A72, Forecast!$C:$C, 'Analysis-School'!G$4, Forecast!$D:$D, 'Analysis-School'!G$2)</f>
        <v>1769</v>
      </c>
      <c r="H72" s="394">
        <f>SUMIFS(Forecast!$AC:$AC, Forecast!$A:$A, 'Analysis-School'!$A72, Forecast!$C:$C, 'Analysis-School'!H$4, Forecast!$D:$D, 'Analysis-School'!H$2)</f>
        <v>2188</v>
      </c>
      <c r="I72" s="394">
        <f>SUMIFS(Forecast!$AC:$AC, Forecast!$A:$A, 'Analysis-School'!$A72, Forecast!$C:$C, 'Analysis-School'!I$4, Forecast!$D:$D, 'Analysis-School'!I$2)</f>
        <v>2406.8000000000002</v>
      </c>
      <c r="J72" s="395">
        <f>SUMIFS(Forecast!$AC:$AC, Forecast!$A:$A, 'Analysis-School'!$A72, Forecast!$C:$C, 'Analysis-School'!J$4, Forecast!$D:$D, 'Analysis-School'!J$2)</f>
        <v>2647.4800000000005</v>
      </c>
      <c r="K72" s="396">
        <f t="shared" si="21"/>
        <v>0.21000000000000019</v>
      </c>
      <c r="L72" s="397"/>
      <c r="M72" s="393" t="s">
        <v>1931</v>
      </c>
      <c r="N72" s="394">
        <f>SUMIFS(Forecast!$BB:$BB, Forecast!$A:$A, 'Analysis-School'!$A72, Forecast!$C:$C, 'Analysis-School'!N$4, Forecast!$D:$D, 'Analysis-School'!N$2)</f>
        <v>2649</v>
      </c>
      <c r="O72" s="394">
        <f>SUMIFS(Forecast!$BB:$BB, Forecast!$A:$A, 'Analysis-School'!$A72, Forecast!$C:$C, 'Analysis-School'!O$4, Forecast!$D:$D, 'Analysis-School'!O$2)</f>
        <v>3356</v>
      </c>
      <c r="P72" s="394">
        <f>SUMIFS(Forecast!$BB:$BB, Forecast!$A:$A, 'Analysis-School'!$A72, Forecast!$C:$C, 'Analysis-School'!P$4, Forecast!$D:$D, 'Analysis-School'!P$2)</f>
        <v>4351</v>
      </c>
      <c r="Q72" s="394">
        <f>SUMIFS(Forecast!$BB:$BB, Forecast!$A:$A, 'Analysis-School'!$A72, Forecast!$C:$C, 'Analysis-School'!Q$4, Forecast!$D:$D, 'Analysis-School'!Q$2)</f>
        <v>4129</v>
      </c>
      <c r="R72" s="394">
        <f>SUMIFS(Forecast!$BB:$BB, Forecast!$A:$A, 'Analysis-School'!$A72, Forecast!$C:$C, 'Analysis-School'!R$4, Forecast!$D:$D, 'Analysis-School'!R$2)</f>
        <v>4248</v>
      </c>
      <c r="S72" s="394">
        <f>SUMIFS(Forecast!$BB:$BB, Forecast!$A:$A, 'Analysis-School'!$A72, Forecast!$C:$C, 'Analysis-School'!S$4, Forecast!$D:$D, 'Analysis-School'!S$2)</f>
        <v>4423</v>
      </c>
      <c r="T72" s="394">
        <f>SUMIFS(Forecast!$BB:$BB, Forecast!$A:$A, 'Analysis-School'!$A72, Forecast!$C:$C, 'Analysis-School'!T$4, Forecast!$D:$D, 'Analysis-School'!T$2)</f>
        <v>4716.6096292072234</v>
      </c>
      <c r="U72" s="395">
        <f>SUMIFS(Forecast!$BB:$BB, Forecast!$A:$A, 'Analysis-School'!$A72, Forecast!$C:$C, 'Analysis-School'!U$4, Forecast!$D:$D, 'Analysis-School'!U$2)</f>
        <v>4997.5606314187844</v>
      </c>
      <c r="V72" s="396">
        <f t="shared" si="23"/>
        <v>0.12990292367596301</v>
      </c>
      <c r="W72" s="397"/>
      <c r="X72" s="393" t="s">
        <v>1931</v>
      </c>
      <c r="Y72" s="394">
        <f>SUMIFS(Forecast!$BO:$BO, Forecast!$A:$A, 'Analysis-School'!$A72, Forecast!$C:$C, 'Analysis-School'!Y$4, Forecast!$D:$D, 'Analysis-School'!Y$2)</f>
        <v>0</v>
      </c>
      <c r="Z72" s="394">
        <f>SUMIFS(Forecast!$BO:$BO, Forecast!$A:$A, 'Analysis-School'!$A72, Forecast!$C:$C, 'Analysis-School'!Z$4, Forecast!$D:$D, 'Analysis-School'!Z$2)</f>
        <v>0</v>
      </c>
      <c r="AA72" s="394">
        <f>SUMIFS(Forecast!$BO:$BO, Forecast!$A:$A, 'Analysis-School'!$A72, Forecast!$C:$C, 'Analysis-School'!AA$4, Forecast!$D:$D, 'Analysis-School'!AA$2)</f>
        <v>0</v>
      </c>
      <c r="AB72" s="394">
        <f>SUMIFS(Forecast!$BO:$BO, Forecast!$A:$A, 'Analysis-School'!$A72, Forecast!$C:$C, 'Analysis-School'!AB$4, Forecast!$D:$D, 'Analysis-School'!AB$2)</f>
        <v>28</v>
      </c>
      <c r="AC72" s="394">
        <f>SUMIFS(Forecast!$BO:$BO, Forecast!$A:$A, 'Analysis-School'!$A72, Forecast!$C:$C, 'Analysis-School'!AC$4, Forecast!$D:$D, 'Analysis-School'!AC$2)</f>
        <v>34</v>
      </c>
      <c r="AD72" s="394">
        <f>SUMIFS(Forecast!$BO:$BO, Forecast!$A:$A, 'Analysis-School'!$A72, Forecast!$C:$C, 'Analysis-School'!AD$4, Forecast!$D:$D, 'Analysis-School'!AD$2)</f>
        <v>110</v>
      </c>
      <c r="AE72" s="394">
        <f>SUMIFS(Forecast!$BO:$BO, Forecast!$A:$A, 'Analysis-School'!$A72, Forecast!$C:$C, 'Analysis-School'!AE$4, Forecast!$D:$D, 'Analysis-School'!AE$2)</f>
        <v>118.89511463690896</v>
      </c>
      <c r="AF72" s="395">
        <f>SUMIFS(Forecast!$BO:$BO, Forecast!$A:$A, 'Analysis-School'!$A72, Forecast!$C:$C, 'Analysis-School'!AF$4, Forecast!$D:$D, 'Analysis-School'!AF$2)</f>
        <v>130.78462610059987</v>
      </c>
      <c r="AG72" s="396">
        <f t="shared" si="22"/>
        <v>0.18895114636908961</v>
      </c>
    </row>
    <row r="73" spans="1:33">
      <c r="A73" s="18" t="s">
        <v>73</v>
      </c>
      <c r="B73" s="398" t="s">
        <v>1975</v>
      </c>
      <c r="C73" s="399">
        <f>SUMIFS(Forecast!$AC:$AC, Forecast!$A:$A, 'Analysis-School'!$A73, Forecast!$C:$C, 'Analysis-School'!C$4, Forecast!$D:$D, 'Analysis-School'!C$2)</f>
        <v>4522</v>
      </c>
      <c r="D73" s="399">
        <f>SUMIFS(Forecast!$AC:$AC, Forecast!$A:$A, 'Analysis-School'!$A73, Forecast!$C:$C, 'Analysis-School'!D$4, Forecast!$D:$D, 'Analysis-School'!D$2)</f>
        <v>4998</v>
      </c>
      <c r="E73" s="399">
        <f>SUMIFS(Forecast!$AC:$AC, Forecast!$A:$A, 'Analysis-School'!$A73, Forecast!$C:$C, 'Analysis-School'!E$4, Forecast!$D:$D, 'Analysis-School'!E$2)</f>
        <v>4615</v>
      </c>
      <c r="F73" s="399">
        <f>SUMIFS(Forecast!$AC:$AC, Forecast!$A:$A, 'Analysis-School'!$A73, Forecast!$C:$C, 'Analysis-School'!F$4, Forecast!$D:$D, 'Analysis-School'!F$2)</f>
        <v>3048</v>
      </c>
      <c r="G73" s="399">
        <f>SUMIFS(Forecast!$AC:$AC, Forecast!$A:$A, 'Analysis-School'!$A73, Forecast!$C:$C, 'Analysis-School'!G$4, Forecast!$D:$D, 'Analysis-School'!G$2)</f>
        <v>4083</v>
      </c>
      <c r="H73" s="399">
        <f>SUMIFS(Forecast!$AC:$AC, Forecast!$A:$A, 'Analysis-School'!$A73, Forecast!$C:$C, 'Analysis-School'!H$4, Forecast!$D:$D, 'Analysis-School'!H$2)</f>
        <v>4207</v>
      </c>
      <c r="I73" s="399">
        <f>SUMIFS(Forecast!$AC:$AC, Forecast!$A:$A, 'Analysis-School'!$A73, Forecast!$C:$C, 'Analysis-School'!I$4, Forecast!$D:$D, 'Analysis-School'!I$2)</f>
        <v>3996.6499999999996</v>
      </c>
      <c r="J73" s="400">
        <f>SUMIFS(Forecast!$AC:$AC, Forecast!$A:$A, 'Analysis-School'!$A73, Forecast!$C:$C, 'Analysis-School'!J$4, Forecast!$D:$D, 'Analysis-School'!J$2)</f>
        <v>3796.8174999999997</v>
      </c>
      <c r="K73" s="401">
        <f t="shared" si="21"/>
        <v>-9.7500000000000031E-2</v>
      </c>
      <c r="M73" s="398" t="s">
        <v>1975</v>
      </c>
      <c r="N73" s="399">
        <f>SUMIFS(Forecast!$BB:$BB, Forecast!$A:$A, 'Analysis-School'!$A73, Forecast!$C:$C, 'Analysis-School'!N$4, Forecast!$D:$D, 'Analysis-School'!N$2)</f>
        <v>8555</v>
      </c>
      <c r="O73" s="399">
        <f>SUMIFS(Forecast!$BB:$BB, Forecast!$A:$A, 'Analysis-School'!$A73, Forecast!$C:$C, 'Analysis-School'!O$4, Forecast!$D:$D, 'Analysis-School'!O$2)</f>
        <v>8430</v>
      </c>
      <c r="P73" s="399">
        <f>SUMIFS(Forecast!$BB:$BB, Forecast!$A:$A, 'Analysis-School'!$A73, Forecast!$C:$C, 'Analysis-School'!P$4, Forecast!$D:$D, 'Analysis-School'!P$2)</f>
        <v>8481</v>
      </c>
      <c r="Q73" s="399">
        <f>SUMIFS(Forecast!$BB:$BB, Forecast!$A:$A, 'Analysis-School'!$A73, Forecast!$C:$C, 'Analysis-School'!Q$4, Forecast!$D:$D, 'Analysis-School'!Q$2)</f>
        <v>9226</v>
      </c>
      <c r="R73" s="399">
        <f>SUMIFS(Forecast!$BB:$BB, Forecast!$A:$A, 'Analysis-School'!$A73, Forecast!$C:$C, 'Analysis-School'!R$4, Forecast!$D:$D, 'Analysis-School'!R$2)</f>
        <v>7602</v>
      </c>
      <c r="S73" s="399">
        <f>SUMIFS(Forecast!$BB:$BB, Forecast!$A:$A, 'Analysis-School'!$A73, Forecast!$C:$C, 'Analysis-School'!S$4, Forecast!$D:$D, 'Analysis-School'!S$2)</f>
        <v>7519</v>
      </c>
      <c r="T73" s="399">
        <f>SUMIFS(Forecast!$BB:$BB, Forecast!$A:$A, 'Analysis-School'!$A73, Forecast!$C:$C, 'Analysis-School'!T$4, Forecast!$D:$D, 'Analysis-School'!T$2)</f>
        <v>7389.6250128567726</v>
      </c>
      <c r="U73" s="400">
        <f>SUMIFS(Forecast!$BB:$BB, Forecast!$A:$A, 'Analysis-School'!$A73, Forecast!$C:$C, 'Analysis-School'!U$4, Forecast!$D:$D, 'Analysis-School'!U$2)</f>
        <v>7167.4325734303729</v>
      </c>
      <c r="V73" s="401">
        <f t="shared" si="23"/>
        <v>-4.6757205289217563E-2</v>
      </c>
      <c r="X73" s="398" t="s">
        <v>1975</v>
      </c>
      <c r="Y73" s="399">
        <f>SUMIFS(Forecast!$BO:$BO, Forecast!$A:$A, 'Analysis-School'!$A73, Forecast!$C:$C, 'Analysis-School'!Y$4, Forecast!$D:$D, 'Analysis-School'!Y$2)</f>
        <v>0</v>
      </c>
      <c r="Z73" s="399">
        <f>SUMIFS(Forecast!$BO:$BO, Forecast!$A:$A, 'Analysis-School'!$A73, Forecast!$C:$C, 'Analysis-School'!Z$4, Forecast!$D:$D, 'Analysis-School'!Z$2)</f>
        <v>0</v>
      </c>
      <c r="AA73" s="399">
        <f>SUMIFS(Forecast!$BO:$BO, Forecast!$A:$A, 'Analysis-School'!$A73, Forecast!$C:$C, 'Analysis-School'!AA$4, Forecast!$D:$D, 'Analysis-School'!AA$2)</f>
        <v>0</v>
      </c>
      <c r="AB73" s="399">
        <f>SUMIFS(Forecast!$BO:$BO, Forecast!$A:$A, 'Analysis-School'!$A73, Forecast!$C:$C, 'Analysis-School'!AB$4, Forecast!$D:$D, 'Analysis-School'!AB$2)</f>
        <v>0</v>
      </c>
      <c r="AC73" s="399">
        <f>SUMIFS(Forecast!$BO:$BO, Forecast!$A:$A, 'Analysis-School'!$A73, Forecast!$C:$C, 'Analysis-School'!AC$4, Forecast!$D:$D, 'Analysis-School'!AC$2)</f>
        <v>0</v>
      </c>
      <c r="AD73" s="399">
        <f>SUMIFS(Forecast!$BO:$BO, Forecast!$A:$A, 'Analysis-School'!$A73, Forecast!$C:$C, 'Analysis-School'!AD$4, Forecast!$D:$D, 'Analysis-School'!AD$2)</f>
        <v>88</v>
      </c>
      <c r="AE73" s="399">
        <f>SUMIFS(Forecast!$BO:$BO, Forecast!$A:$A, 'Analysis-School'!$A73, Forecast!$C:$C, 'Analysis-School'!AE$4, Forecast!$D:$D, 'Analysis-School'!AE$2)</f>
        <v>83.6</v>
      </c>
      <c r="AF73" s="400">
        <f>SUMIFS(Forecast!$BO:$BO, Forecast!$A:$A, 'Analysis-School'!$A73, Forecast!$C:$C, 'Analysis-School'!AF$4, Forecast!$D:$D, 'Analysis-School'!AF$2)</f>
        <v>83.327484383914083</v>
      </c>
      <c r="AG73" s="401">
        <f t="shared" si="22"/>
        <v>-5.3096768364612745E-2</v>
      </c>
    </row>
    <row r="74" spans="1:33">
      <c r="A74" s="18" t="s">
        <v>75</v>
      </c>
      <c r="B74" s="393" t="s">
        <v>1932</v>
      </c>
      <c r="C74" s="394">
        <f>SUMIFS(Forecast!$AC:$AC, Forecast!$A:$A, 'Analysis-School'!$A74, Forecast!$C:$C, 'Analysis-School'!C$4, Forecast!$D:$D, 'Analysis-School'!C$2)</f>
        <v>600</v>
      </c>
      <c r="D74" s="394">
        <f>SUMIFS(Forecast!$AC:$AC, Forecast!$A:$A, 'Analysis-School'!$A74, Forecast!$C:$C, 'Analysis-School'!D$4, Forecast!$D:$D, 'Analysis-School'!D$2)</f>
        <v>490</v>
      </c>
      <c r="E74" s="394">
        <f>SUMIFS(Forecast!$AC:$AC, Forecast!$A:$A, 'Analysis-School'!$A74, Forecast!$C:$C, 'Analysis-School'!E$4, Forecast!$D:$D, 'Analysis-School'!E$2)</f>
        <v>552</v>
      </c>
      <c r="F74" s="394">
        <f>SUMIFS(Forecast!$AC:$AC, Forecast!$A:$A, 'Analysis-School'!$A74, Forecast!$C:$C, 'Analysis-School'!F$4, Forecast!$D:$D, 'Analysis-School'!F$2)</f>
        <v>494</v>
      </c>
      <c r="G74" s="394">
        <f>SUMIFS(Forecast!$AC:$AC, Forecast!$A:$A, 'Analysis-School'!$A74, Forecast!$C:$C, 'Analysis-School'!G$4, Forecast!$D:$D, 'Analysis-School'!G$2)</f>
        <v>549</v>
      </c>
      <c r="H74" s="394">
        <f>SUMIFS(Forecast!$AC:$AC, Forecast!$A:$A, 'Analysis-School'!$A74, Forecast!$C:$C, 'Analysis-School'!H$4, Forecast!$D:$D, 'Analysis-School'!H$2)</f>
        <v>546</v>
      </c>
      <c r="I74" s="394">
        <f>SUMIFS(Forecast!$AC:$AC, Forecast!$A:$A, 'Analysis-School'!$A74, Forecast!$C:$C, 'Analysis-School'!I$4, Forecast!$D:$D, 'Analysis-School'!I$2)</f>
        <v>542.51046917374424</v>
      </c>
      <c r="J74" s="395">
        <f>SUMIFS(Forecast!$AC:$AC, Forecast!$A:$A, 'Analysis-School'!$A74, Forecast!$C:$C, 'Analysis-School'!J$4, Forecast!$D:$D, 'Analysis-School'!J$2)</f>
        <v>543.50272923560749</v>
      </c>
      <c r="K74" s="396">
        <f t="shared" si="21"/>
        <v>-4.5737559787408788E-3</v>
      </c>
      <c r="L74" s="397"/>
      <c r="M74" s="393" t="s">
        <v>1932</v>
      </c>
      <c r="N74" s="394">
        <f>SUMIFS(Forecast!$BB:$BB, Forecast!$A:$A, 'Analysis-School'!$A74, Forecast!$C:$C, 'Analysis-School'!N$4, Forecast!$D:$D, 'Analysis-School'!N$2)</f>
        <v>1422</v>
      </c>
      <c r="O74" s="394">
        <f>SUMIFS(Forecast!$BB:$BB, Forecast!$A:$A, 'Analysis-School'!$A74, Forecast!$C:$C, 'Analysis-School'!O$4, Forecast!$D:$D, 'Analysis-School'!O$2)</f>
        <v>1354</v>
      </c>
      <c r="P74" s="394">
        <f>SUMIFS(Forecast!$BB:$BB, Forecast!$A:$A, 'Analysis-School'!$A74, Forecast!$C:$C, 'Analysis-School'!P$4, Forecast!$D:$D, 'Analysis-School'!P$2)</f>
        <v>1197</v>
      </c>
      <c r="Q74" s="394">
        <f>SUMIFS(Forecast!$BB:$BB, Forecast!$A:$A, 'Analysis-School'!$A74, Forecast!$C:$C, 'Analysis-School'!Q$4, Forecast!$D:$D, 'Analysis-School'!Q$2)</f>
        <v>1340</v>
      </c>
      <c r="R74" s="394">
        <f>SUMIFS(Forecast!$BB:$BB, Forecast!$A:$A, 'Analysis-School'!$A74, Forecast!$C:$C, 'Analysis-School'!R$4, Forecast!$D:$D, 'Analysis-School'!R$2)</f>
        <v>1320</v>
      </c>
      <c r="S74" s="394">
        <f>SUMIFS(Forecast!$BB:$BB, Forecast!$A:$A, 'Analysis-School'!$A74, Forecast!$C:$C, 'Analysis-School'!S$4, Forecast!$D:$D, 'Analysis-School'!S$2)</f>
        <v>1075</v>
      </c>
      <c r="T74" s="394">
        <f>SUMIFS(Forecast!$BB:$BB, Forecast!$A:$A, 'Analysis-School'!$A74, Forecast!$C:$C, 'Analysis-School'!T$4, Forecast!$D:$D, 'Analysis-School'!T$2)</f>
        <v>1141.4527600042841</v>
      </c>
      <c r="U74" s="395">
        <f>SUMIFS(Forecast!$BB:$BB, Forecast!$A:$A, 'Analysis-School'!$A74, Forecast!$C:$C, 'Analysis-School'!U$4, Forecast!$D:$D, 'Analysis-School'!U$2)</f>
        <v>1094.6798097495202</v>
      </c>
      <c r="V74" s="396">
        <f t="shared" si="23"/>
        <v>1.8306799766995674E-2</v>
      </c>
      <c r="W74" s="397"/>
      <c r="X74" s="393" t="s">
        <v>1932</v>
      </c>
      <c r="Y74" s="394">
        <f>SUMIFS(Forecast!$BO:$BO, Forecast!$A:$A, 'Analysis-School'!$A74, Forecast!$C:$C, 'Analysis-School'!Y$4, Forecast!$D:$D, 'Analysis-School'!Y$2)</f>
        <v>0</v>
      </c>
      <c r="Z74" s="394">
        <f>SUMIFS(Forecast!$BO:$BO, Forecast!$A:$A, 'Analysis-School'!$A74, Forecast!$C:$C, 'Analysis-School'!Z$4, Forecast!$D:$D, 'Analysis-School'!Z$2)</f>
        <v>0</v>
      </c>
      <c r="AA74" s="394">
        <f>SUMIFS(Forecast!$BO:$BO, Forecast!$A:$A, 'Analysis-School'!$A74, Forecast!$C:$C, 'Analysis-School'!AA$4, Forecast!$D:$D, 'Analysis-School'!AA$2)</f>
        <v>0</v>
      </c>
      <c r="AB74" s="394">
        <f>SUMIFS(Forecast!$BO:$BO, Forecast!$A:$A, 'Analysis-School'!$A74, Forecast!$C:$C, 'Analysis-School'!AB$4, Forecast!$D:$D, 'Analysis-School'!AB$2)</f>
        <v>0</v>
      </c>
      <c r="AC74" s="394">
        <f>SUMIFS(Forecast!$BO:$BO, Forecast!$A:$A, 'Analysis-School'!$A74, Forecast!$C:$C, 'Analysis-School'!AC$4, Forecast!$D:$D, 'Analysis-School'!AC$2)</f>
        <v>14</v>
      </c>
      <c r="AD74" s="394">
        <f>SUMIFS(Forecast!$BO:$BO, Forecast!$A:$A, 'Analysis-School'!$A74, Forecast!$C:$C, 'Analysis-School'!AD$4, Forecast!$D:$D, 'Analysis-School'!AD$2)</f>
        <v>12</v>
      </c>
      <c r="AE74" s="394">
        <f>SUMIFS(Forecast!$BO:$BO, Forecast!$A:$A, 'Analysis-School'!$A74, Forecast!$C:$C, 'Analysis-School'!AE$4, Forecast!$D:$D, 'Analysis-School'!AE$2)</f>
        <v>13.200000000000001</v>
      </c>
      <c r="AF74" s="395">
        <f>SUMIFS(Forecast!$BO:$BO, Forecast!$A:$A, 'Analysis-School'!$A74, Forecast!$C:$C, 'Analysis-School'!AF$4, Forecast!$D:$D, 'Analysis-School'!AF$2)</f>
        <v>14.520000000000003</v>
      </c>
      <c r="AG74" s="396">
        <f t="shared" si="22"/>
        <v>0.21000000000000019</v>
      </c>
    </row>
    <row r="75" spans="1:33">
      <c r="A75" s="18" t="s">
        <v>77</v>
      </c>
      <c r="B75" s="398" t="s">
        <v>1976</v>
      </c>
      <c r="C75" s="399">
        <f>SUMIFS(Forecast!$AC:$AC, Forecast!$A:$A, 'Analysis-School'!$A75, Forecast!$C:$C, 'Analysis-School'!C$4, Forecast!$D:$D, 'Analysis-School'!C$2)</f>
        <v>847</v>
      </c>
      <c r="D75" s="399">
        <f>SUMIFS(Forecast!$AC:$AC, Forecast!$A:$A, 'Analysis-School'!$A75, Forecast!$C:$C, 'Analysis-School'!D$4, Forecast!$D:$D, 'Analysis-School'!D$2)</f>
        <v>802</v>
      </c>
      <c r="E75" s="399">
        <f>SUMIFS(Forecast!$AC:$AC, Forecast!$A:$A, 'Analysis-School'!$A75, Forecast!$C:$C, 'Analysis-School'!E$4, Forecast!$D:$D, 'Analysis-School'!E$2)</f>
        <v>916</v>
      </c>
      <c r="F75" s="399">
        <f>SUMIFS(Forecast!$AC:$AC, Forecast!$A:$A, 'Analysis-School'!$A75, Forecast!$C:$C, 'Analysis-School'!F$4, Forecast!$D:$D, 'Analysis-School'!F$2)</f>
        <v>769</v>
      </c>
      <c r="G75" s="399">
        <f>SUMIFS(Forecast!$AC:$AC, Forecast!$A:$A, 'Analysis-School'!$A75, Forecast!$C:$C, 'Analysis-School'!G$4, Forecast!$D:$D, 'Analysis-School'!G$2)</f>
        <v>660</v>
      </c>
      <c r="H75" s="399">
        <f>SUMIFS(Forecast!$AC:$AC, Forecast!$A:$A, 'Analysis-School'!$A75, Forecast!$C:$C, 'Analysis-School'!H$4, Forecast!$D:$D, 'Analysis-School'!H$2)</f>
        <v>853</v>
      </c>
      <c r="I75" s="399">
        <f>SUMIFS(Forecast!$AC:$AC, Forecast!$A:$A, 'Analysis-School'!$A75, Forecast!$C:$C, 'Analysis-School'!I$4, Forecast!$D:$D, 'Analysis-School'!I$2)</f>
        <v>810.34999999999991</v>
      </c>
      <c r="J75" s="400">
        <f>SUMIFS(Forecast!$AC:$AC, Forecast!$A:$A, 'Analysis-School'!$A75, Forecast!$C:$C, 'Analysis-School'!J$4, Forecast!$D:$D, 'Analysis-School'!J$2)</f>
        <v>769.83249999999987</v>
      </c>
      <c r="K75" s="401">
        <f t="shared" si="21"/>
        <v>-9.7500000000000142E-2</v>
      </c>
      <c r="M75" s="398" t="s">
        <v>1976</v>
      </c>
      <c r="N75" s="399">
        <f>SUMIFS(Forecast!$BB:$BB, Forecast!$A:$A, 'Analysis-School'!$A75, Forecast!$C:$C, 'Analysis-School'!N$4, Forecast!$D:$D, 'Analysis-School'!N$2)</f>
        <v>3581</v>
      </c>
      <c r="O75" s="399">
        <f>SUMIFS(Forecast!$BB:$BB, Forecast!$A:$A, 'Analysis-School'!$A75, Forecast!$C:$C, 'Analysis-School'!O$4, Forecast!$D:$D, 'Analysis-School'!O$2)</f>
        <v>3527</v>
      </c>
      <c r="P75" s="399">
        <f>SUMIFS(Forecast!$BB:$BB, Forecast!$A:$A, 'Analysis-School'!$A75, Forecast!$C:$C, 'Analysis-School'!P$4, Forecast!$D:$D, 'Analysis-School'!P$2)</f>
        <v>3439</v>
      </c>
      <c r="Q75" s="399">
        <f>SUMIFS(Forecast!$BB:$BB, Forecast!$A:$A, 'Analysis-School'!$A75, Forecast!$C:$C, 'Analysis-School'!Q$4, Forecast!$D:$D, 'Analysis-School'!Q$2)</f>
        <v>3614</v>
      </c>
      <c r="R75" s="399">
        <f>SUMIFS(Forecast!$BB:$BB, Forecast!$A:$A, 'Analysis-School'!$A75, Forecast!$C:$C, 'Analysis-School'!R$4, Forecast!$D:$D, 'Analysis-School'!R$2)</f>
        <v>3254</v>
      </c>
      <c r="S75" s="399">
        <f>SUMIFS(Forecast!$BB:$BB, Forecast!$A:$A, 'Analysis-School'!$A75, Forecast!$C:$C, 'Analysis-School'!S$4, Forecast!$D:$D, 'Analysis-School'!S$2)</f>
        <v>3257</v>
      </c>
      <c r="T75" s="399">
        <f>SUMIFS(Forecast!$BB:$BB, Forecast!$A:$A, 'Analysis-School'!$A75, Forecast!$C:$C, 'Analysis-School'!T$4, Forecast!$D:$D, 'Analysis-School'!T$2)</f>
        <v>3177.1759636441107</v>
      </c>
      <c r="U75" s="400">
        <f>SUMIFS(Forecast!$BB:$BB, Forecast!$A:$A, 'Analysis-School'!$A75, Forecast!$C:$C, 'Analysis-School'!U$4, Forecast!$D:$D, 'Analysis-School'!U$2)</f>
        <v>3109.8959492005883</v>
      </c>
      <c r="V75" s="401">
        <f t="shared" si="23"/>
        <v>-4.51655053114558E-2</v>
      </c>
      <c r="X75" s="398" t="s">
        <v>1976</v>
      </c>
      <c r="Y75" s="399">
        <f>SUMIFS(Forecast!$BO:$BO, Forecast!$A:$A, 'Analysis-School'!$A75, Forecast!$C:$C, 'Analysis-School'!Y$4, Forecast!$D:$D, 'Analysis-School'!Y$2)</f>
        <v>0</v>
      </c>
      <c r="Z75" s="399">
        <f>SUMIFS(Forecast!$BO:$BO, Forecast!$A:$A, 'Analysis-School'!$A75, Forecast!$C:$C, 'Analysis-School'!Z$4, Forecast!$D:$D, 'Analysis-School'!Z$2)</f>
        <v>0</v>
      </c>
      <c r="AA75" s="399">
        <f>SUMIFS(Forecast!$BO:$BO, Forecast!$A:$A, 'Analysis-School'!$A75, Forecast!$C:$C, 'Analysis-School'!AA$4, Forecast!$D:$D, 'Analysis-School'!AA$2)</f>
        <v>0</v>
      </c>
      <c r="AB75" s="399">
        <f>SUMIFS(Forecast!$BO:$BO, Forecast!$A:$A, 'Analysis-School'!$A75, Forecast!$C:$C, 'Analysis-School'!AB$4, Forecast!$D:$D, 'Analysis-School'!AB$2)</f>
        <v>0</v>
      </c>
      <c r="AC75" s="399">
        <f>SUMIFS(Forecast!$BO:$BO, Forecast!$A:$A, 'Analysis-School'!$A75, Forecast!$C:$C, 'Analysis-School'!AC$4, Forecast!$D:$D, 'Analysis-School'!AC$2)</f>
        <v>0</v>
      </c>
      <c r="AD75" s="399">
        <f>SUMIFS(Forecast!$BO:$BO, Forecast!$A:$A, 'Analysis-School'!$A75, Forecast!$C:$C, 'Analysis-School'!AD$4, Forecast!$D:$D, 'Analysis-School'!AD$2)</f>
        <v>0</v>
      </c>
      <c r="AE75" s="399">
        <f>SUMIFS(Forecast!$BO:$BO, Forecast!$A:$A, 'Analysis-School'!$A75, Forecast!$C:$C, 'Analysis-School'!AE$4, Forecast!$D:$D, 'Analysis-School'!AE$2)</f>
        <v>0</v>
      </c>
      <c r="AF75" s="400">
        <f>SUMIFS(Forecast!$BO:$BO, Forecast!$A:$A, 'Analysis-School'!$A75, Forecast!$C:$C, 'Analysis-School'!AF$4, Forecast!$D:$D, 'Analysis-School'!AF$2)</f>
        <v>0</v>
      </c>
      <c r="AG75" s="401" t="str">
        <f t="shared" si="22"/>
        <v>NA</v>
      </c>
    </row>
    <row r="76" spans="1:33">
      <c r="A76" s="18" t="s">
        <v>79</v>
      </c>
      <c r="B76" s="393" t="s">
        <v>1933</v>
      </c>
      <c r="C76" s="394">
        <f>SUMIFS(Forecast!$AC:$AC, Forecast!$A:$A, 'Analysis-School'!$A76, Forecast!$C:$C, 'Analysis-School'!C$4, Forecast!$D:$D, 'Analysis-School'!C$2)</f>
        <v>101</v>
      </c>
      <c r="D76" s="394">
        <f>SUMIFS(Forecast!$AC:$AC, Forecast!$A:$A, 'Analysis-School'!$A76, Forecast!$C:$C, 'Analysis-School'!D$4, Forecast!$D:$D, 'Analysis-School'!D$2)</f>
        <v>109</v>
      </c>
      <c r="E76" s="394">
        <f>SUMIFS(Forecast!$AC:$AC, Forecast!$A:$A, 'Analysis-School'!$A76, Forecast!$C:$C, 'Analysis-School'!E$4, Forecast!$D:$D, 'Analysis-School'!E$2)</f>
        <v>117</v>
      </c>
      <c r="F76" s="394">
        <f>SUMIFS(Forecast!$AC:$AC, Forecast!$A:$A, 'Analysis-School'!$A76, Forecast!$C:$C, 'Analysis-School'!F$4, Forecast!$D:$D, 'Analysis-School'!F$2)</f>
        <v>147</v>
      </c>
      <c r="G76" s="394">
        <f>SUMIFS(Forecast!$AC:$AC, Forecast!$A:$A, 'Analysis-School'!$A76, Forecast!$C:$C, 'Analysis-School'!G$4, Forecast!$D:$D, 'Analysis-School'!G$2)</f>
        <v>136</v>
      </c>
      <c r="H76" s="394">
        <f>SUMIFS(Forecast!$AC:$AC, Forecast!$A:$A, 'Analysis-School'!$A76, Forecast!$C:$C, 'Analysis-School'!H$4, Forecast!$D:$D, 'Analysis-School'!H$2)</f>
        <v>137</v>
      </c>
      <c r="I76" s="394">
        <f>SUMIFS(Forecast!$AC:$AC, Forecast!$A:$A, 'Analysis-School'!$A76, Forecast!$C:$C, 'Analysis-School'!I$4, Forecast!$D:$D, 'Analysis-School'!I$2)</f>
        <v>149.24874287437299</v>
      </c>
      <c r="J76" s="395">
        <f>SUMIFS(Forecast!$AC:$AC, Forecast!$A:$A, 'Analysis-School'!$A76, Forecast!$C:$C, 'Analysis-School'!J$4, Forecast!$D:$D, 'Analysis-School'!J$2)</f>
        <v>157.29269917548351</v>
      </c>
      <c r="K76" s="396">
        <f t="shared" si="21"/>
        <v>0.14812189179185031</v>
      </c>
      <c r="L76" s="397"/>
      <c r="M76" s="393" t="s">
        <v>1933</v>
      </c>
      <c r="N76" s="394">
        <f>SUMIFS(Forecast!$BB:$BB, Forecast!$A:$A, 'Analysis-School'!$A76, Forecast!$C:$C, 'Analysis-School'!N$4, Forecast!$D:$D, 'Analysis-School'!N$2)</f>
        <v>79</v>
      </c>
      <c r="O76" s="394">
        <f>SUMIFS(Forecast!$BB:$BB, Forecast!$A:$A, 'Analysis-School'!$A76, Forecast!$C:$C, 'Analysis-School'!O$4, Forecast!$D:$D, 'Analysis-School'!O$2)</f>
        <v>112</v>
      </c>
      <c r="P76" s="394">
        <f>SUMIFS(Forecast!$BB:$BB, Forecast!$A:$A, 'Analysis-School'!$A76, Forecast!$C:$C, 'Analysis-School'!P$4, Forecast!$D:$D, 'Analysis-School'!P$2)</f>
        <v>125</v>
      </c>
      <c r="Q76" s="394">
        <f>SUMIFS(Forecast!$BB:$BB, Forecast!$A:$A, 'Analysis-School'!$A76, Forecast!$C:$C, 'Analysis-School'!Q$4, Forecast!$D:$D, 'Analysis-School'!Q$2)</f>
        <v>138</v>
      </c>
      <c r="R76" s="394">
        <f>SUMIFS(Forecast!$BB:$BB, Forecast!$A:$A, 'Analysis-School'!$A76, Forecast!$C:$C, 'Analysis-School'!R$4, Forecast!$D:$D, 'Analysis-School'!R$2)</f>
        <v>136</v>
      </c>
      <c r="S76" s="394">
        <f>SUMIFS(Forecast!$BB:$BB, Forecast!$A:$A, 'Analysis-School'!$A76, Forecast!$C:$C, 'Analysis-School'!S$4, Forecast!$D:$D, 'Analysis-School'!S$2)</f>
        <v>149</v>
      </c>
      <c r="T76" s="394">
        <f>SUMIFS(Forecast!$BB:$BB, Forecast!$A:$A, 'Analysis-School'!$A76, Forecast!$C:$C, 'Analysis-School'!T$4, Forecast!$D:$D, 'Analysis-School'!T$2)</f>
        <v>159.9741520657864</v>
      </c>
      <c r="U76" s="395">
        <f>SUMIFS(Forecast!$BB:$BB, Forecast!$A:$A, 'Analysis-School'!$A76, Forecast!$C:$C, 'Analysis-School'!U$4, Forecast!$D:$D, 'Analysis-School'!U$2)</f>
        <v>171.01600947733482</v>
      </c>
      <c r="V76" s="396">
        <f t="shared" si="23"/>
        <v>0.14775845286801892</v>
      </c>
      <c r="W76" s="397"/>
      <c r="X76" s="393" t="s">
        <v>1933</v>
      </c>
      <c r="Y76" s="394">
        <f>SUMIFS(Forecast!$BO:$BO, Forecast!$A:$A, 'Analysis-School'!$A76, Forecast!$C:$C, 'Analysis-School'!Y$4, Forecast!$D:$D, 'Analysis-School'!Y$2)</f>
        <v>0</v>
      </c>
      <c r="Z76" s="394">
        <f>SUMIFS(Forecast!$BO:$BO, Forecast!$A:$A, 'Analysis-School'!$A76, Forecast!$C:$C, 'Analysis-School'!Z$4, Forecast!$D:$D, 'Analysis-School'!Z$2)</f>
        <v>0</v>
      </c>
      <c r="AA76" s="394">
        <f>SUMIFS(Forecast!$BO:$BO, Forecast!$A:$A, 'Analysis-School'!$A76, Forecast!$C:$C, 'Analysis-School'!AA$4, Forecast!$D:$D, 'Analysis-School'!AA$2)</f>
        <v>0</v>
      </c>
      <c r="AB76" s="394">
        <f>SUMIFS(Forecast!$BO:$BO, Forecast!$A:$A, 'Analysis-School'!$A76, Forecast!$C:$C, 'Analysis-School'!AB$4, Forecast!$D:$D, 'Analysis-School'!AB$2)</f>
        <v>0</v>
      </c>
      <c r="AC76" s="394">
        <f>SUMIFS(Forecast!$BO:$BO, Forecast!$A:$A, 'Analysis-School'!$A76, Forecast!$C:$C, 'Analysis-School'!AC$4, Forecast!$D:$D, 'Analysis-School'!AC$2)</f>
        <v>0</v>
      </c>
      <c r="AD76" s="394">
        <f>SUMIFS(Forecast!$BO:$BO, Forecast!$A:$A, 'Analysis-School'!$A76, Forecast!$C:$C, 'Analysis-School'!AD$4, Forecast!$D:$D, 'Analysis-School'!AD$2)</f>
        <v>0</v>
      </c>
      <c r="AE76" s="394">
        <f>SUMIFS(Forecast!$BO:$BO, Forecast!$A:$A, 'Analysis-School'!$A76, Forecast!$C:$C, 'Analysis-School'!AE$4, Forecast!$D:$D, 'Analysis-School'!AE$2)</f>
        <v>0</v>
      </c>
      <c r="AF76" s="395">
        <f>SUMIFS(Forecast!$BO:$BO, Forecast!$A:$A, 'Analysis-School'!$A76, Forecast!$C:$C, 'Analysis-School'!AF$4, Forecast!$D:$D, 'Analysis-School'!AF$2)</f>
        <v>0</v>
      </c>
      <c r="AG76" s="396" t="str">
        <f t="shared" si="22"/>
        <v>NA</v>
      </c>
    </row>
    <row r="77" spans="1:33">
      <c r="A77" s="18" t="s">
        <v>81</v>
      </c>
      <c r="B77" s="398" t="s">
        <v>1934</v>
      </c>
      <c r="C77" s="399">
        <f>SUMIFS(Forecast!$AC:$AC, Forecast!$A:$A, 'Analysis-School'!$A77, Forecast!$C:$C, 'Analysis-School'!C$4, Forecast!$D:$D, 'Analysis-School'!C$2)</f>
        <v>253</v>
      </c>
      <c r="D77" s="399">
        <f>SUMIFS(Forecast!$AC:$AC, Forecast!$A:$A, 'Analysis-School'!$A77, Forecast!$C:$C, 'Analysis-School'!D$4, Forecast!$D:$D, 'Analysis-School'!D$2)</f>
        <v>322</v>
      </c>
      <c r="E77" s="399">
        <f>SUMIFS(Forecast!$AC:$AC, Forecast!$A:$A, 'Analysis-School'!$A77, Forecast!$C:$C, 'Analysis-School'!E$4, Forecast!$D:$D, 'Analysis-School'!E$2)</f>
        <v>251</v>
      </c>
      <c r="F77" s="399">
        <f>SUMIFS(Forecast!$AC:$AC, Forecast!$A:$A, 'Analysis-School'!$A77, Forecast!$C:$C, 'Analysis-School'!F$4, Forecast!$D:$D, 'Analysis-School'!F$2)</f>
        <v>291</v>
      </c>
      <c r="G77" s="399">
        <f>SUMIFS(Forecast!$AC:$AC, Forecast!$A:$A, 'Analysis-School'!$A77, Forecast!$C:$C, 'Analysis-School'!G$4, Forecast!$D:$D, 'Analysis-School'!G$2)</f>
        <v>326</v>
      </c>
      <c r="H77" s="399">
        <f>SUMIFS(Forecast!$AC:$AC, Forecast!$A:$A, 'Analysis-School'!$A77, Forecast!$C:$C, 'Analysis-School'!H$4, Forecast!$D:$D, 'Analysis-School'!H$2)</f>
        <v>269</v>
      </c>
      <c r="I77" s="399">
        <f>SUMIFS(Forecast!$AC:$AC, Forecast!$A:$A, 'Analysis-School'!$A77, Forecast!$C:$C, 'Analysis-School'!I$4, Forecast!$D:$D, 'Analysis-School'!I$2)</f>
        <v>285.87670978267909</v>
      </c>
      <c r="J77" s="400">
        <f>SUMIFS(Forecast!$AC:$AC, Forecast!$A:$A, 'Analysis-School'!$A77, Forecast!$C:$C, 'Analysis-School'!J$4, Forecast!$D:$D, 'Analysis-School'!J$2)</f>
        <v>287.2923495476324</v>
      </c>
      <c r="K77" s="401">
        <f t="shared" si="21"/>
        <v>6.8001299433577689E-2</v>
      </c>
      <c r="M77" s="398" t="s">
        <v>1934</v>
      </c>
      <c r="N77" s="399">
        <f>SUMIFS(Forecast!$BB:$BB, Forecast!$A:$A, 'Analysis-School'!$A77, Forecast!$C:$C, 'Analysis-School'!N$4, Forecast!$D:$D, 'Analysis-School'!N$2)</f>
        <v>293</v>
      </c>
      <c r="O77" s="399">
        <f>SUMIFS(Forecast!$BB:$BB, Forecast!$A:$A, 'Analysis-School'!$A77, Forecast!$C:$C, 'Analysis-School'!O$4, Forecast!$D:$D, 'Analysis-School'!O$2)</f>
        <v>268</v>
      </c>
      <c r="P77" s="399">
        <f>SUMIFS(Forecast!$BB:$BB, Forecast!$A:$A, 'Analysis-School'!$A77, Forecast!$C:$C, 'Analysis-School'!P$4, Forecast!$D:$D, 'Analysis-School'!P$2)</f>
        <v>266</v>
      </c>
      <c r="Q77" s="399">
        <f>SUMIFS(Forecast!$BB:$BB, Forecast!$A:$A, 'Analysis-School'!$A77, Forecast!$C:$C, 'Analysis-School'!Q$4, Forecast!$D:$D, 'Analysis-School'!Q$2)</f>
        <v>304</v>
      </c>
      <c r="R77" s="399">
        <f>SUMIFS(Forecast!$BB:$BB, Forecast!$A:$A, 'Analysis-School'!$A77, Forecast!$C:$C, 'Analysis-School'!R$4, Forecast!$D:$D, 'Analysis-School'!R$2)</f>
        <v>339</v>
      </c>
      <c r="S77" s="399">
        <f>SUMIFS(Forecast!$BB:$BB, Forecast!$A:$A, 'Analysis-School'!$A77, Forecast!$C:$C, 'Analysis-School'!S$4, Forecast!$D:$D, 'Analysis-School'!S$2)</f>
        <v>329</v>
      </c>
      <c r="T77" s="399">
        <f>SUMIFS(Forecast!$BB:$BB, Forecast!$A:$A, 'Analysis-School'!$A77, Forecast!$C:$C, 'Analysis-School'!T$4, Forecast!$D:$D, 'Analysis-School'!T$2)</f>
        <v>348.53143387777595</v>
      </c>
      <c r="U77" s="400">
        <f>SUMIFS(Forecast!$BB:$BB, Forecast!$A:$A, 'Analysis-School'!$A77, Forecast!$C:$C, 'Analysis-School'!U$4, Forecast!$D:$D, 'Analysis-School'!U$2)</f>
        <v>363.36734633353933</v>
      </c>
      <c r="V77" s="401">
        <f t="shared" si="23"/>
        <v>0.10446001925087933</v>
      </c>
      <c r="X77" s="398" t="s">
        <v>1934</v>
      </c>
      <c r="Y77" s="399">
        <f>SUMIFS(Forecast!$BO:$BO, Forecast!$A:$A, 'Analysis-School'!$A77, Forecast!$C:$C, 'Analysis-School'!Y$4, Forecast!$D:$D, 'Analysis-School'!Y$2)</f>
        <v>0</v>
      </c>
      <c r="Z77" s="399">
        <f>SUMIFS(Forecast!$BO:$BO, Forecast!$A:$A, 'Analysis-School'!$A77, Forecast!$C:$C, 'Analysis-School'!Z$4, Forecast!$D:$D, 'Analysis-School'!Z$2)</f>
        <v>0</v>
      </c>
      <c r="AA77" s="399">
        <f>SUMIFS(Forecast!$BO:$BO, Forecast!$A:$A, 'Analysis-School'!$A77, Forecast!$C:$C, 'Analysis-School'!AA$4, Forecast!$D:$D, 'Analysis-School'!AA$2)</f>
        <v>0</v>
      </c>
      <c r="AB77" s="399">
        <f>SUMIFS(Forecast!$BO:$BO, Forecast!$A:$A, 'Analysis-School'!$A77, Forecast!$C:$C, 'Analysis-School'!AB$4, Forecast!$D:$D, 'Analysis-School'!AB$2)</f>
        <v>16</v>
      </c>
      <c r="AC77" s="399">
        <f>SUMIFS(Forecast!$BO:$BO, Forecast!$A:$A, 'Analysis-School'!$A77, Forecast!$C:$C, 'Analysis-School'!AC$4, Forecast!$D:$D, 'Analysis-School'!AC$2)</f>
        <v>7</v>
      </c>
      <c r="AD77" s="399">
        <f>SUMIFS(Forecast!$BO:$BO, Forecast!$A:$A, 'Analysis-School'!$A77, Forecast!$C:$C, 'Analysis-School'!AD$4, Forecast!$D:$D, 'Analysis-School'!AD$2)</f>
        <v>23</v>
      </c>
      <c r="AE77" s="399">
        <f>SUMIFS(Forecast!$BO:$BO, Forecast!$A:$A, 'Analysis-School'!$A77, Forecast!$C:$C, 'Analysis-School'!AE$4, Forecast!$D:$D, 'Analysis-School'!AE$2)</f>
        <v>25.3</v>
      </c>
      <c r="AF77" s="400">
        <f>SUMIFS(Forecast!$BO:$BO, Forecast!$A:$A, 'Analysis-School'!$A77, Forecast!$C:$C, 'Analysis-School'!AF$4, Forecast!$D:$D, 'Analysis-School'!AF$2)</f>
        <v>27.830000000000002</v>
      </c>
      <c r="AG77" s="401">
        <f t="shared" si="22"/>
        <v>0.21000000000000019</v>
      </c>
    </row>
    <row r="78" spans="1:33">
      <c r="A78" s="18" t="s">
        <v>83</v>
      </c>
      <c r="B78" s="393" t="s">
        <v>1977</v>
      </c>
      <c r="C78" s="394">
        <f>SUMIFS(Forecast!$AC:$AC, Forecast!$A:$A, 'Analysis-School'!$A78, Forecast!$C:$C, 'Analysis-School'!C$4, Forecast!$D:$D, 'Analysis-School'!C$2)</f>
        <v>335</v>
      </c>
      <c r="D78" s="394">
        <f>SUMIFS(Forecast!$AC:$AC, Forecast!$A:$A, 'Analysis-School'!$A78, Forecast!$C:$C, 'Analysis-School'!D$4, Forecast!$D:$D, 'Analysis-School'!D$2)</f>
        <v>484</v>
      </c>
      <c r="E78" s="394">
        <f>SUMIFS(Forecast!$AC:$AC, Forecast!$A:$A, 'Analysis-School'!$A78, Forecast!$C:$C, 'Analysis-School'!E$4, Forecast!$D:$D, 'Analysis-School'!E$2)</f>
        <v>285</v>
      </c>
      <c r="F78" s="394">
        <f>SUMIFS(Forecast!$AC:$AC, Forecast!$A:$A, 'Analysis-School'!$A78, Forecast!$C:$C, 'Analysis-School'!F$4, Forecast!$D:$D, 'Analysis-School'!F$2)</f>
        <v>223</v>
      </c>
      <c r="G78" s="394">
        <f>SUMIFS(Forecast!$AC:$AC, Forecast!$A:$A, 'Analysis-School'!$A78, Forecast!$C:$C, 'Analysis-School'!G$4, Forecast!$D:$D, 'Analysis-School'!G$2)</f>
        <v>442</v>
      </c>
      <c r="H78" s="394">
        <f>SUMIFS(Forecast!$AC:$AC, Forecast!$A:$A, 'Analysis-School'!$A78, Forecast!$C:$C, 'Analysis-School'!H$4, Forecast!$D:$D, 'Analysis-School'!H$2)</f>
        <v>376</v>
      </c>
      <c r="I78" s="394">
        <f>SUMIFS(Forecast!$AC:$AC, Forecast!$A:$A, 'Analysis-School'!$A78, Forecast!$C:$C, 'Analysis-School'!I$4, Forecast!$D:$D, 'Analysis-School'!I$2)</f>
        <v>357.2</v>
      </c>
      <c r="J78" s="395">
        <f>SUMIFS(Forecast!$AC:$AC, Forecast!$A:$A, 'Analysis-School'!$A78, Forecast!$C:$C, 'Analysis-School'!J$4, Forecast!$D:$D, 'Analysis-School'!J$2)</f>
        <v>339.34</v>
      </c>
      <c r="K78" s="396">
        <f t="shared" si="21"/>
        <v>-9.7500000000000031E-2</v>
      </c>
      <c r="L78" s="397"/>
      <c r="M78" s="393" t="s">
        <v>1977</v>
      </c>
      <c r="N78" s="394">
        <f>SUMIFS(Forecast!$BB:$BB, Forecast!$A:$A, 'Analysis-School'!$A78, Forecast!$C:$C, 'Analysis-School'!N$4, Forecast!$D:$D, 'Analysis-School'!N$2)</f>
        <v>566</v>
      </c>
      <c r="O78" s="394">
        <f>SUMIFS(Forecast!$BB:$BB, Forecast!$A:$A, 'Analysis-School'!$A78, Forecast!$C:$C, 'Analysis-School'!O$4, Forecast!$D:$D, 'Analysis-School'!O$2)</f>
        <v>660</v>
      </c>
      <c r="P78" s="394">
        <f>SUMIFS(Forecast!$BB:$BB, Forecast!$A:$A, 'Analysis-School'!$A78, Forecast!$C:$C, 'Analysis-School'!P$4, Forecast!$D:$D, 'Analysis-School'!P$2)</f>
        <v>691</v>
      </c>
      <c r="Q78" s="394">
        <f>SUMIFS(Forecast!$BB:$BB, Forecast!$A:$A, 'Analysis-School'!$A78, Forecast!$C:$C, 'Analysis-School'!Q$4, Forecast!$D:$D, 'Analysis-School'!Q$2)</f>
        <v>481</v>
      </c>
      <c r="R78" s="394">
        <f>SUMIFS(Forecast!$BB:$BB, Forecast!$A:$A, 'Analysis-School'!$A78, Forecast!$C:$C, 'Analysis-School'!R$4, Forecast!$D:$D, 'Analysis-School'!R$2)</f>
        <v>624</v>
      </c>
      <c r="S78" s="394">
        <f>SUMIFS(Forecast!$BB:$BB, Forecast!$A:$A, 'Analysis-School'!$A78, Forecast!$C:$C, 'Analysis-School'!S$4, Forecast!$D:$D, 'Analysis-School'!S$2)</f>
        <v>579</v>
      </c>
      <c r="T78" s="394">
        <f>SUMIFS(Forecast!$BB:$BB, Forecast!$A:$A, 'Analysis-School'!$A78, Forecast!$C:$C, 'Analysis-School'!T$4, Forecast!$D:$D, 'Analysis-School'!T$2)</f>
        <v>550.04999999999995</v>
      </c>
      <c r="U78" s="395">
        <f>SUMIFS(Forecast!$BB:$BB, Forecast!$A:$A, 'Analysis-School'!$A78, Forecast!$C:$C, 'Analysis-School'!U$4, Forecast!$D:$D, 'Analysis-School'!U$2)</f>
        <v>534.6068516416442</v>
      </c>
      <c r="V78" s="396">
        <f t="shared" si="23"/>
        <v>-7.6672104245864903E-2</v>
      </c>
      <c r="W78" s="397"/>
      <c r="X78" s="393" t="s">
        <v>1977</v>
      </c>
      <c r="Y78" s="394">
        <f>SUMIFS(Forecast!$BO:$BO, Forecast!$A:$A, 'Analysis-School'!$A78, Forecast!$C:$C, 'Analysis-School'!Y$4, Forecast!$D:$D, 'Analysis-School'!Y$2)</f>
        <v>0</v>
      </c>
      <c r="Z78" s="394">
        <f>SUMIFS(Forecast!$BO:$BO, Forecast!$A:$A, 'Analysis-School'!$A78, Forecast!$C:$C, 'Analysis-School'!Z$4, Forecast!$D:$D, 'Analysis-School'!Z$2)</f>
        <v>0</v>
      </c>
      <c r="AA78" s="394">
        <f>SUMIFS(Forecast!$BO:$BO, Forecast!$A:$A, 'Analysis-School'!$A78, Forecast!$C:$C, 'Analysis-School'!AA$4, Forecast!$D:$D, 'Analysis-School'!AA$2)</f>
        <v>49</v>
      </c>
      <c r="AB78" s="394">
        <f>SUMIFS(Forecast!$BO:$BO, Forecast!$A:$A, 'Analysis-School'!$A78, Forecast!$C:$C, 'Analysis-School'!AB$4, Forecast!$D:$D, 'Analysis-School'!AB$2)</f>
        <v>61</v>
      </c>
      <c r="AC78" s="394">
        <f>SUMIFS(Forecast!$BO:$BO, Forecast!$A:$A, 'Analysis-School'!$A78, Forecast!$C:$C, 'Analysis-School'!AC$4, Forecast!$D:$D, 'Analysis-School'!AC$2)</f>
        <v>45</v>
      </c>
      <c r="AD78" s="394">
        <f>SUMIFS(Forecast!$BO:$BO, Forecast!$A:$A, 'Analysis-School'!$A78, Forecast!$C:$C, 'Analysis-School'!AD$4, Forecast!$D:$D, 'Analysis-School'!AD$2)</f>
        <v>50</v>
      </c>
      <c r="AE78" s="394">
        <f>SUMIFS(Forecast!$BO:$BO, Forecast!$A:$A, 'Analysis-School'!$A78, Forecast!$C:$C, 'Analysis-School'!AE$4, Forecast!$D:$D, 'Analysis-School'!AE$2)</f>
        <v>55.000000000000007</v>
      </c>
      <c r="AF78" s="395">
        <f>SUMIFS(Forecast!$BO:$BO, Forecast!$A:$A, 'Analysis-School'!$A78, Forecast!$C:$C, 'Analysis-School'!AF$4, Forecast!$D:$D, 'Analysis-School'!AF$2)</f>
        <v>60.500000000000014</v>
      </c>
      <c r="AG78" s="396">
        <f t="shared" si="22"/>
        <v>0.21000000000000019</v>
      </c>
    </row>
    <row r="79" spans="1:33">
      <c r="A79" s="18" t="s">
        <v>85</v>
      </c>
      <c r="B79" s="398" t="s">
        <v>1766</v>
      </c>
      <c r="C79" s="399">
        <f>SUMIFS(Forecast!$AC:$AC, Forecast!$A:$A, 'Analysis-School'!$A79, Forecast!$C:$C, 'Analysis-School'!C$4, Forecast!$D:$D, 'Analysis-School'!C$2)</f>
        <v>287</v>
      </c>
      <c r="D79" s="399">
        <f>SUMIFS(Forecast!$AC:$AC, Forecast!$A:$A, 'Analysis-School'!$A79, Forecast!$C:$C, 'Analysis-School'!D$4, Forecast!$D:$D, 'Analysis-School'!D$2)</f>
        <v>325</v>
      </c>
      <c r="E79" s="399">
        <f>SUMIFS(Forecast!$AC:$AC, Forecast!$A:$A, 'Analysis-School'!$A79, Forecast!$C:$C, 'Analysis-School'!E$4, Forecast!$D:$D, 'Analysis-School'!E$2)</f>
        <v>270</v>
      </c>
      <c r="F79" s="399">
        <f>SUMIFS(Forecast!$AC:$AC, Forecast!$A:$A, 'Analysis-School'!$A79, Forecast!$C:$C, 'Analysis-School'!F$4, Forecast!$D:$D, 'Analysis-School'!F$2)</f>
        <v>368</v>
      </c>
      <c r="G79" s="399">
        <f>SUMIFS(Forecast!$AC:$AC, Forecast!$A:$A, 'Analysis-School'!$A79, Forecast!$C:$C, 'Analysis-School'!G$4, Forecast!$D:$D, 'Analysis-School'!G$2)</f>
        <v>251</v>
      </c>
      <c r="H79" s="399">
        <f>SUMIFS(Forecast!$AC:$AC, Forecast!$A:$A, 'Analysis-School'!$A79, Forecast!$C:$C, 'Analysis-School'!H$4, Forecast!$D:$D, 'Analysis-School'!H$2)</f>
        <v>199</v>
      </c>
      <c r="I79" s="399">
        <f>SUMIFS(Forecast!$AC:$AC, Forecast!$A:$A, 'Analysis-School'!$A79, Forecast!$C:$C, 'Analysis-School'!I$4, Forecast!$D:$D, 'Analysis-School'!I$2)</f>
        <v>205.41367237554147</v>
      </c>
      <c r="J79" s="400">
        <f>SUMIFS(Forecast!$AC:$AC, Forecast!$A:$A, 'Analysis-School'!$A79, Forecast!$C:$C, 'Analysis-School'!J$4, Forecast!$D:$D, 'Analysis-School'!J$2)</f>
        <v>195.1429887567644</v>
      </c>
      <c r="K79" s="401">
        <f t="shared" si="21"/>
        <v>-1.9381966046410071E-2</v>
      </c>
      <c r="M79" s="398" t="s">
        <v>1766</v>
      </c>
      <c r="N79" s="399">
        <f>SUMIFS(Forecast!$BB:$BB, Forecast!$A:$A, 'Analysis-School'!$A79, Forecast!$C:$C, 'Analysis-School'!N$4, Forecast!$D:$D, 'Analysis-School'!N$2)</f>
        <v>414</v>
      </c>
      <c r="O79" s="399">
        <f>SUMIFS(Forecast!$BB:$BB, Forecast!$A:$A, 'Analysis-School'!$A79, Forecast!$C:$C, 'Analysis-School'!O$4, Forecast!$D:$D, 'Analysis-School'!O$2)</f>
        <v>463</v>
      </c>
      <c r="P79" s="399">
        <f>SUMIFS(Forecast!$BB:$BB, Forecast!$A:$A, 'Analysis-School'!$A79, Forecast!$C:$C, 'Analysis-School'!P$4, Forecast!$D:$D, 'Analysis-School'!P$2)</f>
        <v>481</v>
      </c>
      <c r="Q79" s="399">
        <f>SUMIFS(Forecast!$BB:$BB, Forecast!$A:$A, 'Analysis-School'!$A79, Forecast!$C:$C, 'Analysis-School'!Q$4, Forecast!$D:$D, 'Analysis-School'!Q$2)</f>
        <v>447</v>
      </c>
      <c r="R79" s="399">
        <f>SUMIFS(Forecast!$BB:$BB, Forecast!$A:$A, 'Analysis-School'!$A79, Forecast!$C:$C, 'Analysis-School'!R$4, Forecast!$D:$D, 'Analysis-School'!R$2)</f>
        <v>380</v>
      </c>
      <c r="S79" s="399">
        <f>SUMIFS(Forecast!$BB:$BB, Forecast!$A:$A, 'Analysis-School'!$A79, Forecast!$C:$C, 'Analysis-School'!S$4, Forecast!$D:$D, 'Analysis-School'!S$2)</f>
        <v>403</v>
      </c>
      <c r="T79" s="399">
        <f>SUMIFS(Forecast!$BB:$BB, Forecast!$A:$A, 'Analysis-School'!$A79, Forecast!$C:$C, 'Analysis-School'!T$4, Forecast!$D:$D, 'Analysis-School'!T$2)</f>
        <v>385.80024691149447</v>
      </c>
      <c r="U79" s="400">
        <f>SUMIFS(Forecast!$BB:$BB, Forecast!$A:$A, 'Analysis-School'!$A79, Forecast!$C:$C, 'Analysis-School'!U$4, Forecast!$D:$D, 'Analysis-School'!U$2)</f>
        <v>371.76151934827368</v>
      </c>
      <c r="V79" s="401">
        <f t="shared" si="23"/>
        <v>-7.7514840326864287E-2</v>
      </c>
      <c r="X79" s="398" t="s">
        <v>1766</v>
      </c>
      <c r="Y79" s="399">
        <f>SUMIFS(Forecast!$BO:$BO, Forecast!$A:$A, 'Analysis-School'!$A79, Forecast!$C:$C, 'Analysis-School'!Y$4, Forecast!$D:$D, 'Analysis-School'!Y$2)</f>
        <v>0</v>
      </c>
      <c r="Z79" s="399">
        <f>SUMIFS(Forecast!$BO:$BO, Forecast!$A:$A, 'Analysis-School'!$A79, Forecast!$C:$C, 'Analysis-School'!Z$4, Forecast!$D:$D, 'Analysis-School'!Z$2)</f>
        <v>0</v>
      </c>
      <c r="AA79" s="399">
        <f>SUMIFS(Forecast!$BO:$BO, Forecast!$A:$A, 'Analysis-School'!$A79, Forecast!$C:$C, 'Analysis-School'!AA$4, Forecast!$D:$D, 'Analysis-School'!AA$2)</f>
        <v>0</v>
      </c>
      <c r="AB79" s="399">
        <f>SUMIFS(Forecast!$BO:$BO, Forecast!$A:$A, 'Analysis-School'!$A79, Forecast!$C:$C, 'Analysis-School'!AB$4, Forecast!$D:$D, 'Analysis-School'!AB$2)</f>
        <v>0</v>
      </c>
      <c r="AC79" s="399">
        <f>SUMIFS(Forecast!$BO:$BO, Forecast!$A:$A, 'Analysis-School'!$A79, Forecast!$C:$C, 'Analysis-School'!AC$4, Forecast!$D:$D, 'Analysis-School'!AC$2)</f>
        <v>0</v>
      </c>
      <c r="AD79" s="399">
        <f>SUMIFS(Forecast!$BO:$BO, Forecast!$A:$A, 'Analysis-School'!$A79, Forecast!$C:$C, 'Analysis-School'!AD$4, Forecast!$D:$D, 'Analysis-School'!AD$2)</f>
        <v>0</v>
      </c>
      <c r="AE79" s="399">
        <f>SUMIFS(Forecast!$BO:$BO, Forecast!$A:$A, 'Analysis-School'!$A79, Forecast!$C:$C, 'Analysis-School'!AE$4, Forecast!$D:$D, 'Analysis-School'!AE$2)</f>
        <v>0</v>
      </c>
      <c r="AF79" s="400">
        <f>SUMIFS(Forecast!$BO:$BO, Forecast!$A:$A, 'Analysis-School'!$A79, Forecast!$C:$C, 'Analysis-School'!AF$4, Forecast!$D:$D, 'Analysis-School'!AF$2)</f>
        <v>0</v>
      </c>
      <c r="AG79" s="401" t="str">
        <f t="shared" si="22"/>
        <v>NA</v>
      </c>
    </row>
    <row r="80" spans="1:33">
      <c r="A80" s="18" t="s">
        <v>87</v>
      </c>
      <c r="B80" s="393" t="s">
        <v>1767</v>
      </c>
      <c r="C80" s="394">
        <f>SUMIFS(Forecast!$AC:$AC, Forecast!$A:$A, 'Analysis-School'!$A80, Forecast!$C:$C, 'Analysis-School'!C$4, Forecast!$D:$D, 'Analysis-School'!C$2)</f>
        <v>1351</v>
      </c>
      <c r="D80" s="394">
        <f>SUMIFS(Forecast!$AC:$AC, Forecast!$A:$A, 'Analysis-School'!$A80, Forecast!$C:$C, 'Analysis-School'!D$4, Forecast!$D:$D, 'Analysis-School'!D$2)</f>
        <v>1414</v>
      </c>
      <c r="E80" s="394">
        <f>SUMIFS(Forecast!$AC:$AC, Forecast!$A:$A, 'Analysis-School'!$A80, Forecast!$C:$C, 'Analysis-School'!E$4, Forecast!$D:$D, 'Analysis-School'!E$2)</f>
        <v>1255</v>
      </c>
      <c r="F80" s="394">
        <f>SUMIFS(Forecast!$AC:$AC, Forecast!$A:$A, 'Analysis-School'!$A80, Forecast!$C:$C, 'Analysis-School'!F$4, Forecast!$D:$D, 'Analysis-School'!F$2)</f>
        <v>1347</v>
      </c>
      <c r="G80" s="394">
        <f>SUMIFS(Forecast!$AC:$AC, Forecast!$A:$A, 'Analysis-School'!$A80, Forecast!$C:$C, 'Analysis-School'!G$4, Forecast!$D:$D, 'Analysis-School'!G$2)</f>
        <v>1259</v>
      </c>
      <c r="H80" s="394">
        <f>SUMIFS(Forecast!$AC:$AC, Forecast!$A:$A, 'Analysis-School'!$A80, Forecast!$C:$C, 'Analysis-School'!H$4, Forecast!$D:$D, 'Analysis-School'!H$2)</f>
        <v>1546</v>
      </c>
      <c r="I80" s="394">
        <f>SUMIFS(Forecast!$AC:$AC, Forecast!$A:$A, 'Analysis-School'!$A80, Forecast!$C:$C, 'Analysis-School'!I$4, Forecast!$D:$D, 'Analysis-School'!I$2)</f>
        <v>1473.498812126051</v>
      </c>
      <c r="J80" s="395">
        <f>SUMIFS(Forecast!$AC:$AC, Forecast!$A:$A, 'Analysis-School'!$A80, Forecast!$C:$C, 'Analysis-School'!J$4, Forecast!$D:$D, 'Analysis-School'!J$2)</f>
        <v>1493.8858223489256</v>
      </c>
      <c r="K80" s="396">
        <f t="shared" si="21"/>
        <v>-3.3709041171458232E-2</v>
      </c>
      <c r="L80" s="397"/>
      <c r="M80" s="393" t="s">
        <v>1767</v>
      </c>
      <c r="N80" s="394">
        <f>SUMIFS(Forecast!$BB:$BB, Forecast!$A:$A, 'Analysis-School'!$A80, Forecast!$C:$C, 'Analysis-School'!N$4, Forecast!$D:$D, 'Analysis-School'!N$2)</f>
        <v>5814</v>
      </c>
      <c r="O80" s="394">
        <f>SUMIFS(Forecast!$BB:$BB, Forecast!$A:$A, 'Analysis-School'!$A80, Forecast!$C:$C, 'Analysis-School'!O$4, Forecast!$D:$D, 'Analysis-School'!O$2)</f>
        <v>5711</v>
      </c>
      <c r="P80" s="394">
        <f>SUMIFS(Forecast!$BB:$BB, Forecast!$A:$A, 'Analysis-School'!$A80, Forecast!$C:$C, 'Analysis-School'!P$4, Forecast!$D:$D, 'Analysis-School'!P$2)</f>
        <v>5690</v>
      </c>
      <c r="Q80" s="394">
        <f>SUMIFS(Forecast!$BB:$BB, Forecast!$A:$A, 'Analysis-School'!$A80, Forecast!$C:$C, 'Analysis-School'!Q$4, Forecast!$D:$D, 'Analysis-School'!Q$2)</f>
        <v>5565</v>
      </c>
      <c r="R80" s="394">
        <f>SUMIFS(Forecast!$BB:$BB, Forecast!$A:$A, 'Analysis-School'!$A80, Forecast!$C:$C, 'Analysis-School'!R$4, Forecast!$D:$D, 'Analysis-School'!R$2)</f>
        <v>5181</v>
      </c>
      <c r="S80" s="394">
        <f>SUMIFS(Forecast!$BB:$BB, Forecast!$A:$A, 'Analysis-School'!$A80, Forecast!$C:$C, 'Analysis-School'!S$4, Forecast!$D:$D, 'Analysis-School'!S$2)</f>
        <v>5213</v>
      </c>
      <c r="T80" s="394">
        <f>SUMIFS(Forecast!$BB:$BB, Forecast!$A:$A, 'Analysis-School'!$A80, Forecast!$C:$C, 'Analysis-School'!T$4, Forecast!$D:$D, 'Analysis-School'!T$2)</f>
        <v>5009.6814586174178</v>
      </c>
      <c r="U80" s="395">
        <f>SUMIFS(Forecast!$BB:$BB, Forecast!$A:$A, 'Analysis-School'!$A80, Forecast!$C:$C, 'Analysis-School'!U$4, Forecast!$D:$D, 'Analysis-School'!U$2)</f>
        <v>4869.5333012761557</v>
      </c>
      <c r="V80" s="396">
        <f t="shared" si="23"/>
        <v>-6.5886571786657244E-2</v>
      </c>
      <c r="W80" s="397"/>
      <c r="X80" s="393" t="s">
        <v>1767</v>
      </c>
      <c r="Y80" s="394">
        <f>SUMIFS(Forecast!$BO:$BO, Forecast!$A:$A, 'Analysis-School'!$A80, Forecast!$C:$C, 'Analysis-School'!Y$4, Forecast!$D:$D, 'Analysis-School'!Y$2)</f>
        <v>0</v>
      </c>
      <c r="Z80" s="394">
        <f>SUMIFS(Forecast!$BO:$BO, Forecast!$A:$A, 'Analysis-School'!$A80, Forecast!$C:$C, 'Analysis-School'!Z$4, Forecast!$D:$D, 'Analysis-School'!Z$2)</f>
        <v>0</v>
      </c>
      <c r="AA80" s="394">
        <f>SUMIFS(Forecast!$BO:$BO, Forecast!$A:$A, 'Analysis-School'!$A80, Forecast!$C:$C, 'Analysis-School'!AA$4, Forecast!$D:$D, 'Analysis-School'!AA$2)</f>
        <v>0</v>
      </c>
      <c r="AB80" s="394">
        <f>SUMIFS(Forecast!$BO:$BO, Forecast!$A:$A, 'Analysis-School'!$A80, Forecast!$C:$C, 'Analysis-School'!AB$4, Forecast!$D:$D, 'Analysis-School'!AB$2)</f>
        <v>0</v>
      </c>
      <c r="AC80" s="394">
        <f>SUMIFS(Forecast!$BO:$BO, Forecast!$A:$A, 'Analysis-School'!$A80, Forecast!$C:$C, 'Analysis-School'!AC$4, Forecast!$D:$D, 'Analysis-School'!AC$2)</f>
        <v>0</v>
      </c>
      <c r="AD80" s="394">
        <f>SUMIFS(Forecast!$BO:$BO, Forecast!$A:$A, 'Analysis-School'!$A80, Forecast!$C:$C, 'Analysis-School'!AD$4, Forecast!$D:$D, 'Analysis-School'!AD$2)</f>
        <v>0</v>
      </c>
      <c r="AE80" s="394">
        <f>SUMIFS(Forecast!$BO:$BO, Forecast!$A:$A, 'Analysis-School'!$A80, Forecast!$C:$C, 'Analysis-School'!AE$4, Forecast!$D:$D, 'Analysis-School'!AE$2)</f>
        <v>0</v>
      </c>
      <c r="AF80" s="395">
        <f>SUMIFS(Forecast!$BO:$BO, Forecast!$A:$A, 'Analysis-School'!$A80, Forecast!$C:$C, 'Analysis-School'!AF$4, Forecast!$D:$D, 'Analysis-School'!AF$2)</f>
        <v>0</v>
      </c>
      <c r="AG80" s="396" t="str">
        <f t="shared" si="22"/>
        <v>NA</v>
      </c>
    </row>
    <row r="81" spans="1:33">
      <c r="A81" s="18" t="s">
        <v>89</v>
      </c>
      <c r="B81" s="398" t="s">
        <v>1769</v>
      </c>
      <c r="C81" s="399">
        <f>SUMIFS(Forecast!$AC:$AC, Forecast!$A:$A, 'Analysis-School'!$A81, Forecast!$C:$C, 'Analysis-School'!C$4, Forecast!$D:$D, 'Analysis-School'!C$2)</f>
        <v>166</v>
      </c>
      <c r="D81" s="399">
        <f>SUMIFS(Forecast!$AC:$AC, Forecast!$A:$A, 'Analysis-School'!$A81, Forecast!$C:$C, 'Analysis-School'!D$4, Forecast!$D:$D, 'Analysis-School'!D$2)</f>
        <v>228</v>
      </c>
      <c r="E81" s="399">
        <f>SUMIFS(Forecast!$AC:$AC, Forecast!$A:$A, 'Analysis-School'!$A81, Forecast!$C:$C, 'Analysis-School'!E$4, Forecast!$D:$D, 'Analysis-School'!E$2)</f>
        <v>180</v>
      </c>
      <c r="F81" s="399">
        <f>SUMIFS(Forecast!$AC:$AC, Forecast!$A:$A, 'Analysis-School'!$A81, Forecast!$C:$C, 'Analysis-School'!F$4, Forecast!$D:$D, 'Analysis-School'!F$2)</f>
        <v>197</v>
      </c>
      <c r="G81" s="399">
        <f>SUMIFS(Forecast!$AC:$AC, Forecast!$A:$A, 'Analysis-School'!$A81, Forecast!$C:$C, 'Analysis-School'!G$4, Forecast!$D:$D, 'Analysis-School'!G$2)</f>
        <v>198</v>
      </c>
      <c r="H81" s="399">
        <f>SUMIFS(Forecast!$AC:$AC, Forecast!$A:$A, 'Analysis-School'!$A81, Forecast!$C:$C, 'Analysis-School'!H$4, Forecast!$D:$D, 'Analysis-School'!H$2)</f>
        <v>186</v>
      </c>
      <c r="I81" s="399">
        <f>SUMIFS(Forecast!$AC:$AC, Forecast!$A:$A, 'Analysis-School'!$A81, Forecast!$C:$C, 'Analysis-School'!I$4, Forecast!$D:$D, 'Analysis-School'!I$2)</f>
        <v>187.14768456684737</v>
      </c>
      <c r="J81" s="400">
        <f>SUMIFS(Forecast!$AC:$AC, Forecast!$A:$A, 'Analysis-School'!$A81, Forecast!$C:$C, 'Analysis-School'!J$4, Forecast!$D:$D, 'Analysis-School'!J$2)</f>
        <v>185.35047287877572</v>
      </c>
      <c r="K81" s="401">
        <f t="shared" si="21"/>
        <v>-3.4920812969047033E-3</v>
      </c>
      <c r="M81" s="398" t="s">
        <v>1769</v>
      </c>
      <c r="N81" s="399">
        <f>SUMIFS(Forecast!$BB:$BB, Forecast!$A:$A, 'Analysis-School'!$A81, Forecast!$C:$C, 'Analysis-School'!N$4, Forecast!$D:$D, 'Analysis-School'!N$2)</f>
        <v>489</v>
      </c>
      <c r="O81" s="399">
        <f>SUMIFS(Forecast!$BB:$BB, Forecast!$A:$A, 'Analysis-School'!$A81, Forecast!$C:$C, 'Analysis-School'!O$4, Forecast!$D:$D, 'Analysis-School'!O$2)</f>
        <v>495</v>
      </c>
      <c r="P81" s="399">
        <f>SUMIFS(Forecast!$BB:$BB, Forecast!$A:$A, 'Analysis-School'!$A81, Forecast!$C:$C, 'Analysis-School'!P$4, Forecast!$D:$D, 'Analysis-School'!P$2)</f>
        <v>407</v>
      </c>
      <c r="Q81" s="399">
        <f>SUMIFS(Forecast!$BB:$BB, Forecast!$A:$A, 'Analysis-School'!$A81, Forecast!$C:$C, 'Analysis-School'!Q$4, Forecast!$D:$D, 'Analysis-School'!Q$2)</f>
        <v>499</v>
      </c>
      <c r="R81" s="399">
        <f>SUMIFS(Forecast!$BB:$BB, Forecast!$A:$A, 'Analysis-School'!$A81, Forecast!$C:$C, 'Analysis-School'!R$4, Forecast!$D:$D, 'Analysis-School'!R$2)</f>
        <v>424</v>
      </c>
      <c r="S81" s="399">
        <f>SUMIFS(Forecast!$BB:$BB, Forecast!$A:$A, 'Analysis-School'!$A81, Forecast!$C:$C, 'Analysis-School'!S$4, Forecast!$D:$D, 'Analysis-School'!S$2)</f>
        <v>418</v>
      </c>
      <c r="T81" s="399">
        <f>SUMIFS(Forecast!$BB:$BB, Forecast!$A:$A, 'Analysis-School'!$A81, Forecast!$C:$C, 'Analysis-School'!T$4, Forecast!$D:$D, 'Analysis-School'!T$2)</f>
        <v>407.19893419526926</v>
      </c>
      <c r="U81" s="400">
        <f>SUMIFS(Forecast!$BB:$BB, Forecast!$A:$A, 'Analysis-School'!$A81, Forecast!$C:$C, 'Analysis-School'!U$4, Forecast!$D:$D, 'Analysis-School'!U$2)</f>
        <v>393.56573414744054</v>
      </c>
      <c r="V81" s="401">
        <f t="shared" si="23"/>
        <v>-5.8455181465453254E-2</v>
      </c>
      <c r="X81" s="398" t="s">
        <v>1769</v>
      </c>
      <c r="Y81" s="399">
        <f>SUMIFS(Forecast!$BO:$BO, Forecast!$A:$A, 'Analysis-School'!$A81, Forecast!$C:$C, 'Analysis-School'!Y$4, Forecast!$D:$D, 'Analysis-School'!Y$2)</f>
        <v>0</v>
      </c>
      <c r="Z81" s="399">
        <f>SUMIFS(Forecast!$BO:$BO, Forecast!$A:$A, 'Analysis-School'!$A81, Forecast!$C:$C, 'Analysis-School'!Z$4, Forecast!$D:$D, 'Analysis-School'!Z$2)</f>
        <v>0</v>
      </c>
      <c r="AA81" s="399">
        <f>SUMIFS(Forecast!$BO:$BO, Forecast!$A:$A, 'Analysis-School'!$A81, Forecast!$C:$C, 'Analysis-School'!AA$4, Forecast!$D:$D, 'Analysis-School'!AA$2)</f>
        <v>0</v>
      </c>
      <c r="AB81" s="399">
        <f>SUMIFS(Forecast!$BO:$BO, Forecast!$A:$A, 'Analysis-School'!$A81, Forecast!$C:$C, 'Analysis-School'!AB$4, Forecast!$D:$D, 'Analysis-School'!AB$2)</f>
        <v>0</v>
      </c>
      <c r="AC81" s="399">
        <f>SUMIFS(Forecast!$BO:$BO, Forecast!$A:$A, 'Analysis-School'!$A81, Forecast!$C:$C, 'Analysis-School'!AC$4, Forecast!$D:$D, 'Analysis-School'!AC$2)</f>
        <v>0</v>
      </c>
      <c r="AD81" s="399">
        <f>SUMIFS(Forecast!$BO:$BO, Forecast!$A:$A, 'Analysis-School'!$A81, Forecast!$C:$C, 'Analysis-School'!AD$4, Forecast!$D:$D, 'Analysis-School'!AD$2)</f>
        <v>0</v>
      </c>
      <c r="AE81" s="399">
        <f>SUMIFS(Forecast!$BO:$BO, Forecast!$A:$A, 'Analysis-School'!$A81, Forecast!$C:$C, 'Analysis-School'!AE$4, Forecast!$D:$D, 'Analysis-School'!AE$2)</f>
        <v>0</v>
      </c>
      <c r="AF81" s="400">
        <f>SUMIFS(Forecast!$BO:$BO, Forecast!$A:$A, 'Analysis-School'!$A81, Forecast!$C:$C, 'Analysis-School'!AF$4, Forecast!$D:$D, 'Analysis-School'!AF$2)</f>
        <v>0</v>
      </c>
      <c r="AG81" s="401" t="str">
        <f t="shared" si="22"/>
        <v>NA</v>
      </c>
    </row>
    <row r="82" spans="1:33">
      <c r="A82" s="115" t="s">
        <v>91</v>
      </c>
      <c r="B82" s="393" t="s">
        <v>1935</v>
      </c>
      <c r="C82" s="394">
        <f>SUMIFS(Forecast!$AC:$AC, Forecast!$A:$A, 'Analysis-School'!$A82, Forecast!$C:$C, 'Analysis-School'!C$4, Forecast!$D:$D, 'Analysis-School'!C$2)</f>
        <v>336</v>
      </c>
      <c r="D82" s="394">
        <f>SUMIFS(Forecast!$AC:$AC, Forecast!$A:$A, 'Analysis-School'!$A82, Forecast!$C:$C, 'Analysis-School'!D$4, Forecast!$D:$D, 'Analysis-School'!D$2)</f>
        <v>540</v>
      </c>
      <c r="E82" s="394">
        <f>SUMIFS(Forecast!$AC:$AC, Forecast!$A:$A, 'Analysis-School'!$A82, Forecast!$C:$C, 'Analysis-School'!E$4, Forecast!$D:$D, 'Analysis-School'!E$2)</f>
        <v>458</v>
      </c>
      <c r="F82" s="394">
        <f>SUMIFS(Forecast!$AC:$AC, Forecast!$A:$A, 'Analysis-School'!$A82, Forecast!$C:$C, 'Analysis-School'!F$4, Forecast!$D:$D, 'Analysis-School'!F$2)</f>
        <v>602</v>
      </c>
      <c r="G82" s="394">
        <f>SUMIFS(Forecast!$AC:$AC, Forecast!$A:$A, 'Analysis-School'!$A82, Forecast!$C:$C, 'Analysis-School'!G$4, Forecast!$D:$D, 'Analysis-School'!G$2)</f>
        <v>619</v>
      </c>
      <c r="H82" s="394">
        <f>SUMIFS(Forecast!$AC:$AC, Forecast!$A:$A, 'Analysis-School'!$A82, Forecast!$C:$C, 'Analysis-School'!H$4, Forecast!$D:$D, 'Analysis-School'!H$2)</f>
        <v>544</v>
      </c>
      <c r="I82" s="394">
        <f>SUMIFS(Forecast!$AC:$AC, Forecast!$A:$A, 'Analysis-School'!$A82, Forecast!$C:$C, 'Analysis-School'!I$4, Forecast!$D:$D, 'Analysis-School'!I$2)</f>
        <v>598.40000000000009</v>
      </c>
      <c r="J82" s="395">
        <f>SUMIFS(Forecast!$AC:$AC, Forecast!$A:$A, 'Analysis-School'!$A82, Forecast!$C:$C, 'Analysis-School'!J$4, Forecast!$D:$D, 'Analysis-School'!J$2)</f>
        <v>653.99643377406608</v>
      </c>
      <c r="K82" s="396">
        <f t="shared" si="21"/>
        <v>0.20219932679056263</v>
      </c>
      <c r="L82" s="397"/>
      <c r="M82" s="393" t="s">
        <v>1935</v>
      </c>
      <c r="N82" s="394">
        <f>SUMIFS(Forecast!$BB:$BB, Forecast!$A:$A, 'Analysis-School'!$A82, Forecast!$C:$C, 'Analysis-School'!N$4, Forecast!$D:$D, 'Analysis-School'!N$2)</f>
        <v>672</v>
      </c>
      <c r="O82" s="394">
        <f>SUMIFS(Forecast!$BB:$BB, Forecast!$A:$A, 'Analysis-School'!$A82, Forecast!$C:$C, 'Analysis-School'!O$4, Forecast!$D:$D, 'Analysis-School'!O$2)</f>
        <v>734</v>
      </c>
      <c r="P82" s="394">
        <f>SUMIFS(Forecast!$BB:$BB, Forecast!$A:$A, 'Analysis-School'!$A82, Forecast!$C:$C, 'Analysis-School'!P$4, Forecast!$D:$D, 'Analysis-School'!P$2)</f>
        <v>843</v>
      </c>
      <c r="Q82" s="394">
        <f>SUMIFS(Forecast!$BB:$BB, Forecast!$A:$A, 'Analysis-School'!$A82, Forecast!$C:$C, 'Analysis-School'!Q$4, Forecast!$D:$D, 'Analysis-School'!Q$2)</f>
        <v>702</v>
      </c>
      <c r="R82" s="394">
        <f>SUMIFS(Forecast!$BB:$BB, Forecast!$A:$A, 'Analysis-School'!$A82, Forecast!$C:$C, 'Analysis-School'!R$4, Forecast!$D:$D, 'Analysis-School'!R$2)</f>
        <v>679</v>
      </c>
      <c r="S82" s="394">
        <f>SUMIFS(Forecast!$BB:$BB, Forecast!$A:$A, 'Analysis-School'!$A82, Forecast!$C:$C, 'Analysis-School'!S$4, Forecast!$D:$D, 'Analysis-School'!S$2)</f>
        <v>657</v>
      </c>
      <c r="T82" s="394">
        <f>SUMIFS(Forecast!$BB:$BB, Forecast!$A:$A, 'Analysis-School'!$A82, Forecast!$C:$C, 'Analysis-School'!T$4, Forecast!$D:$D, 'Analysis-School'!T$2)</f>
        <v>641.33343641857277</v>
      </c>
      <c r="U82" s="395">
        <f>SUMIFS(Forecast!$BB:$BB, Forecast!$A:$A, 'Analysis-School'!$A82, Forecast!$C:$C, 'Analysis-School'!U$4, Forecast!$D:$D, 'Analysis-School'!U$2)</f>
        <v>623.0833928273953</v>
      </c>
      <c r="V82" s="396">
        <f t="shared" si="23"/>
        <v>-5.1623450795440951E-2</v>
      </c>
      <c r="W82" s="397"/>
      <c r="X82" s="393" t="s">
        <v>1935</v>
      </c>
      <c r="Y82" s="394">
        <f>SUMIFS(Forecast!$BO:$BO, Forecast!$A:$A, 'Analysis-School'!$A82, Forecast!$C:$C, 'Analysis-School'!Y$4, Forecast!$D:$D, 'Analysis-School'!Y$2)</f>
        <v>0</v>
      </c>
      <c r="Z82" s="394">
        <f>SUMIFS(Forecast!$BO:$BO, Forecast!$A:$A, 'Analysis-School'!$A82, Forecast!$C:$C, 'Analysis-School'!Z$4, Forecast!$D:$D, 'Analysis-School'!Z$2)</f>
        <v>0</v>
      </c>
      <c r="AA82" s="394">
        <f>SUMIFS(Forecast!$BO:$BO, Forecast!$A:$A, 'Analysis-School'!$A82, Forecast!$C:$C, 'Analysis-School'!AA$4, Forecast!$D:$D, 'Analysis-School'!AA$2)</f>
        <v>0</v>
      </c>
      <c r="AB82" s="394">
        <f>SUMIFS(Forecast!$BO:$BO, Forecast!$A:$A, 'Analysis-School'!$A82, Forecast!$C:$C, 'Analysis-School'!AB$4, Forecast!$D:$D, 'Analysis-School'!AB$2)</f>
        <v>0</v>
      </c>
      <c r="AC82" s="394">
        <f>SUMIFS(Forecast!$BO:$BO, Forecast!$A:$A, 'Analysis-School'!$A82, Forecast!$C:$C, 'Analysis-School'!AC$4, Forecast!$D:$D, 'Analysis-School'!AC$2)</f>
        <v>0</v>
      </c>
      <c r="AD82" s="394">
        <f>SUMIFS(Forecast!$BO:$BO, Forecast!$A:$A, 'Analysis-School'!$A82, Forecast!$C:$C, 'Analysis-School'!AD$4, Forecast!$D:$D, 'Analysis-School'!AD$2)</f>
        <v>0</v>
      </c>
      <c r="AE82" s="394">
        <f>SUMIFS(Forecast!$BO:$BO, Forecast!$A:$A, 'Analysis-School'!$A82, Forecast!$C:$C, 'Analysis-School'!AE$4, Forecast!$D:$D, 'Analysis-School'!AE$2)</f>
        <v>0</v>
      </c>
      <c r="AF82" s="395">
        <f>SUMIFS(Forecast!$BO:$BO, Forecast!$A:$A, 'Analysis-School'!$A82, Forecast!$C:$C, 'Analysis-School'!AF$4, Forecast!$D:$D, 'Analysis-School'!AF$2)</f>
        <v>0</v>
      </c>
      <c r="AG82" s="396" t="str">
        <f t="shared" si="22"/>
        <v>NA</v>
      </c>
    </row>
    <row r="83" spans="1:33">
      <c r="A83" s="115" t="s">
        <v>93</v>
      </c>
      <c r="B83" s="398" t="s">
        <v>1978</v>
      </c>
      <c r="C83" s="399">
        <f>SUMIFS(Forecast!$AC:$AC, Forecast!$A:$A, 'Analysis-School'!$A83, Forecast!$C:$C, 'Analysis-School'!C$4, Forecast!$D:$D, 'Analysis-School'!C$2)</f>
        <v>974</v>
      </c>
      <c r="D83" s="399">
        <f>SUMIFS(Forecast!$AC:$AC, Forecast!$A:$A, 'Analysis-School'!$A83, Forecast!$C:$C, 'Analysis-School'!D$4, Forecast!$D:$D, 'Analysis-School'!D$2)</f>
        <v>884</v>
      </c>
      <c r="E83" s="399">
        <f>SUMIFS(Forecast!$AC:$AC, Forecast!$A:$A, 'Analysis-School'!$A83, Forecast!$C:$C, 'Analysis-School'!E$4, Forecast!$D:$D, 'Analysis-School'!E$2)</f>
        <v>823</v>
      </c>
      <c r="F83" s="399">
        <f>SUMIFS(Forecast!$AC:$AC, Forecast!$A:$A, 'Analysis-School'!$A83, Forecast!$C:$C, 'Analysis-School'!F$4, Forecast!$D:$D, 'Analysis-School'!F$2)</f>
        <v>467</v>
      </c>
      <c r="G83" s="399">
        <f>SUMIFS(Forecast!$AC:$AC, Forecast!$A:$A, 'Analysis-School'!$A83, Forecast!$C:$C, 'Analysis-School'!G$4, Forecast!$D:$D, 'Analysis-School'!G$2)</f>
        <v>801</v>
      </c>
      <c r="H83" s="399">
        <f>SUMIFS(Forecast!$AC:$AC, Forecast!$A:$A, 'Analysis-School'!$A83, Forecast!$C:$C, 'Analysis-School'!H$4, Forecast!$D:$D, 'Analysis-School'!H$2)</f>
        <v>732</v>
      </c>
      <c r="I83" s="399">
        <f>SUMIFS(Forecast!$AC:$AC, Forecast!$A:$A, 'Analysis-School'!$A83, Forecast!$C:$C, 'Analysis-School'!I$4, Forecast!$D:$D, 'Analysis-School'!I$2)</f>
        <v>695.4</v>
      </c>
      <c r="J83" s="400">
        <f>SUMIFS(Forecast!$AC:$AC, Forecast!$A:$A, 'Analysis-School'!$A83, Forecast!$C:$C, 'Analysis-School'!J$4, Forecast!$D:$D, 'Analysis-School'!J$2)</f>
        <v>660.63</v>
      </c>
      <c r="K83" s="401">
        <f t="shared" si="21"/>
        <v>-9.7500000000000031E-2</v>
      </c>
      <c r="M83" s="398" t="s">
        <v>1978</v>
      </c>
      <c r="N83" s="399">
        <f>SUMIFS(Forecast!$BB:$BB, Forecast!$A:$A, 'Analysis-School'!$A83, Forecast!$C:$C, 'Analysis-School'!N$4, Forecast!$D:$D, 'Analysis-School'!N$2)</f>
        <v>1066</v>
      </c>
      <c r="O83" s="399">
        <f>SUMIFS(Forecast!$BB:$BB, Forecast!$A:$A, 'Analysis-School'!$A83, Forecast!$C:$C, 'Analysis-School'!O$4, Forecast!$D:$D, 'Analysis-School'!O$2)</f>
        <v>977</v>
      </c>
      <c r="P83" s="399">
        <f>SUMIFS(Forecast!$BB:$BB, Forecast!$A:$A, 'Analysis-School'!$A83, Forecast!$C:$C, 'Analysis-School'!P$4, Forecast!$D:$D, 'Analysis-School'!P$2)</f>
        <v>939</v>
      </c>
      <c r="Q83" s="399">
        <f>SUMIFS(Forecast!$BB:$BB, Forecast!$A:$A, 'Analysis-School'!$A83, Forecast!$C:$C, 'Analysis-School'!Q$4, Forecast!$D:$D, 'Analysis-School'!Q$2)</f>
        <v>1127</v>
      </c>
      <c r="R83" s="399">
        <f>SUMIFS(Forecast!$BB:$BB, Forecast!$A:$A, 'Analysis-School'!$A83, Forecast!$C:$C, 'Analysis-School'!R$4, Forecast!$D:$D, 'Analysis-School'!R$2)</f>
        <v>1238</v>
      </c>
      <c r="S83" s="399">
        <f>SUMIFS(Forecast!$BB:$BB, Forecast!$A:$A, 'Analysis-School'!$A83, Forecast!$C:$C, 'Analysis-School'!S$4, Forecast!$D:$D, 'Analysis-School'!S$2)</f>
        <v>1118</v>
      </c>
      <c r="T83" s="399">
        <f>SUMIFS(Forecast!$BB:$BB, Forecast!$A:$A, 'Analysis-School'!$A83, Forecast!$C:$C, 'Analysis-School'!T$4, Forecast!$D:$D, 'Analysis-School'!T$2)</f>
        <v>1229.8000000000002</v>
      </c>
      <c r="U83" s="400">
        <f>SUMIFS(Forecast!$BB:$BB, Forecast!$A:$A, 'Analysis-School'!$A83, Forecast!$C:$C, 'Analysis-School'!U$4, Forecast!$D:$D, 'Analysis-School'!U$2)</f>
        <v>1284.1403850971544</v>
      </c>
      <c r="V83" s="401">
        <f t="shared" si="23"/>
        <v>0.14860499561462825</v>
      </c>
      <c r="X83" s="398" t="s">
        <v>1978</v>
      </c>
      <c r="Y83" s="399">
        <f>SUMIFS(Forecast!$BO:$BO, Forecast!$A:$A, 'Analysis-School'!$A83, Forecast!$C:$C, 'Analysis-School'!Y$4, Forecast!$D:$D, 'Analysis-School'!Y$2)</f>
        <v>0</v>
      </c>
      <c r="Z83" s="399">
        <f>SUMIFS(Forecast!$BO:$BO, Forecast!$A:$A, 'Analysis-School'!$A83, Forecast!$C:$C, 'Analysis-School'!Z$4, Forecast!$D:$D, 'Analysis-School'!Z$2)</f>
        <v>0</v>
      </c>
      <c r="AA83" s="399">
        <f>SUMIFS(Forecast!$BO:$BO, Forecast!$A:$A, 'Analysis-School'!$A83, Forecast!$C:$C, 'Analysis-School'!AA$4, Forecast!$D:$D, 'Analysis-School'!AA$2)</f>
        <v>21</v>
      </c>
      <c r="AB83" s="399">
        <f>SUMIFS(Forecast!$BO:$BO, Forecast!$A:$A, 'Analysis-School'!$A83, Forecast!$C:$C, 'Analysis-School'!AB$4, Forecast!$D:$D, 'Analysis-School'!AB$2)</f>
        <v>9</v>
      </c>
      <c r="AC83" s="399">
        <f>SUMIFS(Forecast!$BO:$BO, Forecast!$A:$A, 'Analysis-School'!$A83, Forecast!$C:$C, 'Analysis-School'!AC$4, Forecast!$D:$D, 'Analysis-School'!AC$2)</f>
        <v>12</v>
      </c>
      <c r="AD83" s="399">
        <f>SUMIFS(Forecast!$BO:$BO, Forecast!$A:$A, 'Analysis-School'!$A83, Forecast!$C:$C, 'Analysis-School'!AD$4, Forecast!$D:$D, 'Analysis-School'!AD$2)</f>
        <v>63</v>
      </c>
      <c r="AE83" s="399">
        <f>SUMIFS(Forecast!$BO:$BO, Forecast!$A:$A, 'Analysis-School'!$A83, Forecast!$C:$C, 'Analysis-School'!AE$4, Forecast!$D:$D, 'Analysis-School'!AE$2)</f>
        <v>59.849999999999994</v>
      </c>
      <c r="AF83" s="400">
        <f>SUMIFS(Forecast!$BO:$BO, Forecast!$A:$A, 'Analysis-School'!$A83, Forecast!$C:$C, 'Analysis-School'!AF$4, Forecast!$D:$D, 'Analysis-School'!AF$2)</f>
        <v>65.834999999999994</v>
      </c>
      <c r="AG83" s="401">
        <f t="shared" si="22"/>
        <v>4.4999999999999929E-2</v>
      </c>
    </row>
    <row r="84" spans="1:33">
      <c r="A84" s="115" t="s">
        <v>95</v>
      </c>
      <c r="B84" s="393" t="s">
        <v>1936</v>
      </c>
      <c r="C84" s="394">
        <f>SUMIFS(Forecast!$AC:$AC, Forecast!$A:$A, 'Analysis-School'!$A84, Forecast!$C:$C, 'Analysis-School'!C$4, Forecast!$D:$D, 'Analysis-School'!C$2)</f>
        <v>2114</v>
      </c>
      <c r="D84" s="394">
        <f>SUMIFS(Forecast!$AC:$AC, Forecast!$A:$A, 'Analysis-School'!$A84, Forecast!$C:$C, 'Analysis-School'!D$4, Forecast!$D:$D, 'Analysis-School'!D$2)</f>
        <v>1993</v>
      </c>
      <c r="E84" s="394">
        <f>SUMIFS(Forecast!$AC:$AC, Forecast!$A:$A, 'Analysis-School'!$A84, Forecast!$C:$C, 'Analysis-School'!E$4, Forecast!$D:$D, 'Analysis-School'!E$2)</f>
        <v>2235</v>
      </c>
      <c r="F84" s="394">
        <f>SUMIFS(Forecast!$AC:$AC, Forecast!$A:$A, 'Analysis-School'!$A84, Forecast!$C:$C, 'Analysis-School'!F$4, Forecast!$D:$D, 'Analysis-School'!F$2)</f>
        <v>2521</v>
      </c>
      <c r="G84" s="394">
        <f>SUMIFS(Forecast!$AC:$AC, Forecast!$A:$A, 'Analysis-School'!$A84, Forecast!$C:$C, 'Analysis-School'!G$4, Forecast!$D:$D, 'Analysis-School'!G$2)</f>
        <v>2275</v>
      </c>
      <c r="H84" s="394">
        <f>SUMIFS(Forecast!$AC:$AC, Forecast!$A:$A, 'Analysis-School'!$A84, Forecast!$C:$C, 'Analysis-School'!H$4, Forecast!$D:$D, 'Analysis-School'!H$2)</f>
        <v>2386</v>
      </c>
      <c r="I84" s="394">
        <f>SUMIFS(Forecast!$AC:$AC, Forecast!$A:$A, 'Analysis-School'!$A84, Forecast!$C:$C, 'Analysis-School'!I$4, Forecast!$D:$D, 'Analysis-School'!I$2)</f>
        <v>2564.123063514503</v>
      </c>
      <c r="J84" s="395">
        <f>SUMIFS(Forecast!$AC:$AC, Forecast!$A:$A, 'Analysis-School'!$A84, Forecast!$C:$C, 'Analysis-School'!J$4, Forecast!$D:$D, 'Analysis-School'!J$2)</f>
        <v>2639.1084451920951</v>
      </c>
      <c r="K84" s="396">
        <f t="shared" si="21"/>
        <v>0.10608065598998118</v>
      </c>
      <c r="L84" s="397"/>
      <c r="M84" s="393" t="s">
        <v>1936</v>
      </c>
      <c r="N84" s="394">
        <f>SUMIFS(Forecast!$BB:$BB, Forecast!$A:$A, 'Analysis-School'!$A84, Forecast!$C:$C, 'Analysis-School'!N$4, Forecast!$D:$D, 'Analysis-School'!N$2)</f>
        <v>1145</v>
      </c>
      <c r="O84" s="394">
        <f>SUMIFS(Forecast!$BB:$BB, Forecast!$A:$A, 'Analysis-School'!$A84, Forecast!$C:$C, 'Analysis-School'!O$4, Forecast!$D:$D, 'Analysis-School'!O$2)</f>
        <v>1218</v>
      </c>
      <c r="P84" s="394">
        <f>SUMIFS(Forecast!$BB:$BB, Forecast!$A:$A, 'Analysis-School'!$A84, Forecast!$C:$C, 'Analysis-School'!P$4, Forecast!$D:$D, 'Analysis-School'!P$2)</f>
        <v>1174</v>
      </c>
      <c r="Q84" s="394">
        <f>SUMIFS(Forecast!$BB:$BB, Forecast!$A:$A, 'Analysis-School'!$A84, Forecast!$C:$C, 'Analysis-School'!Q$4, Forecast!$D:$D, 'Analysis-School'!Q$2)</f>
        <v>1236</v>
      </c>
      <c r="R84" s="394">
        <f>SUMIFS(Forecast!$BB:$BB, Forecast!$A:$A, 'Analysis-School'!$A84, Forecast!$C:$C, 'Analysis-School'!R$4, Forecast!$D:$D, 'Analysis-School'!R$2)</f>
        <v>1216</v>
      </c>
      <c r="S84" s="394">
        <f>SUMIFS(Forecast!$BB:$BB, Forecast!$A:$A, 'Analysis-School'!$A84, Forecast!$C:$C, 'Analysis-School'!S$4, Forecast!$D:$D, 'Analysis-School'!S$2)</f>
        <v>1100</v>
      </c>
      <c r="T84" s="394">
        <f>SUMIFS(Forecast!$BB:$BB, Forecast!$A:$A, 'Analysis-School'!$A84, Forecast!$C:$C, 'Analysis-School'!T$4, Forecast!$D:$D, 'Analysis-School'!T$2)</f>
        <v>1136.2235170372965</v>
      </c>
      <c r="U84" s="395">
        <f>SUMIFS(Forecast!$BB:$BB, Forecast!$A:$A, 'Analysis-School'!$A84, Forecast!$C:$C, 'Analysis-School'!U$4, Forecast!$D:$D, 'Analysis-School'!U$2)</f>
        <v>1126.2924325442405</v>
      </c>
      <c r="V84" s="396">
        <f t="shared" si="23"/>
        <v>2.3902211403854956E-2</v>
      </c>
      <c r="W84" s="397"/>
      <c r="X84" s="393" t="s">
        <v>1936</v>
      </c>
      <c r="Y84" s="394">
        <f>SUMIFS(Forecast!$BO:$BO, Forecast!$A:$A, 'Analysis-School'!$A84, Forecast!$C:$C, 'Analysis-School'!Y$4, Forecast!$D:$D, 'Analysis-School'!Y$2)</f>
        <v>0</v>
      </c>
      <c r="Z84" s="394">
        <f>SUMIFS(Forecast!$BO:$BO, Forecast!$A:$A, 'Analysis-School'!$A84, Forecast!$C:$C, 'Analysis-School'!Z$4, Forecast!$D:$D, 'Analysis-School'!Z$2)</f>
        <v>0</v>
      </c>
      <c r="AA84" s="394">
        <f>SUMIFS(Forecast!$BO:$BO, Forecast!$A:$A, 'Analysis-School'!$A84, Forecast!$C:$C, 'Analysis-School'!AA$4, Forecast!$D:$D, 'Analysis-School'!AA$2)</f>
        <v>0</v>
      </c>
      <c r="AB84" s="394">
        <f>SUMIFS(Forecast!$BO:$BO, Forecast!$A:$A, 'Analysis-School'!$A84, Forecast!$C:$C, 'Analysis-School'!AB$4, Forecast!$D:$D, 'Analysis-School'!AB$2)</f>
        <v>0</v>
      </c>
      <c r="AC84" s="394">
        <f>SUMIFS(Forecast!$BO:$BO, Forecast!$A:$A, 'Analysis-School'!$A84, Forecast!$C:$C, 'Analysis-School'!AC$4, Forecast!$D:$D, 'Analysis-School'!AC$2)</f>
        <v>0</v>
      </c>
      <c r="AD84" s="394">
        <f>SUMIFS(Forecast!$BO:$BO, Forecast!$A:$A, 'Analysis-School'!$A84, Forecast!$C:$C, 'Analysis-School'!AD$4, Forecast!$D:$D, 'Analysis-School'!AD$2)</f>
        <v>0</v>
      </c>
      <c r="AE84" s="394">
        <f>SUMIFS(Forecast!$BO:$BO, Forecast!$A:$A, 'Analysis-School'!$A84, Forecast!$C:$C, 'Analysis-School'!AE$4, Forecast!$D:$D, 'Analysis-School'!AE$2)</f>
        <v>0</v>
      </c>
      <c r="AF84" s="395">
        <f>SUMIFS(Forecast!$BO:$BO, Forecast!$A:$A, 'Analysis-School'!$A84, Forecast!$C:$C, 'Analysis-School'!AF$4, Forecast!$D:$D, 'Analysis-School'!AF$2)</f>
        <v>0</v>
      </c>
      <c r="AG84" s="396" t="str">
        <f t="shared" si="22"/>
        <v>NA</v>
      </c>
    </row>
    <row r="85" spans="1:33">
      <c r="A85" s="115" t="s">
        <v>97</v>
      </c>
      <c r="B85" s="398" t="s">
        <v>1937</v>
      </c>
      <c r="C85" s="399">
        <f>SUMIFS(Forecast!$AC:$AC, Forecast!$A:$A, 'Analysis-School'!$A85, Forecast!$C:$C, 'Analysis-School'!C$4, Forecast!$D:$D, 'Analysis-School'!C$2)</f>
        <v>1221</v>
      </c>
      <c r="D85" s="399">
        <f>SUMIFS(Forecast!$AC:$AC, Forecast!$A:$A, 'Analysis-School'!$A85, Forecast!$C:$C, 'Analysis-School'!D$4, Forecast!$D:$D, 'Analysis-School'!D$2)</f>
        <v>2278</v>
      </c>
      <c r="E85" s="399">
        <f>SUMIFS(Forecast!$AC:$AC, Forecast!$A:$A, 'Analysis-School'!$A85, Forecast!$C:$C, 'Analysis-School'!E$4, Forecast!$D:$D, 'Analysis-School'!E$2)</f>
        <v>2293</v>
      </c>
      <c r="F85" s="399">
        <f>SUMIFS(Forecast!$AC:$AC, Forecast!$A:$A, 'Analysis-School'!$A85, Forecast!$C:$C, 'Analysis-School'!F$4, Forecast!$D:$D, 'Analysis-School'!F$2)</f>
        <v>2921</v>
      </c>
      <c r="G85" s="399">
        <f>SUMIFS(Forecast!$AC:$AC, Forecast!$A:$A, 'Analysis-School'!$A85, Forecast!$C:$C, 'Analysis-School'!G$4, Forecast!$D:$D, 'Analysis-School'!G$2)</f>
        <v>1775</v>
      </c>
      <c r="H85" s="399">
        <f>SUMIFS(Forecast!$AC:$AC, Forecast!$A:$A, 'Analysis-School'!$A85, Forecast!$C:$C, 'Analysis-School'!H$4, Forecast!$D:$D, 'Analysis-School'!H$2)</f>
        <v>1813</v>
      </c>
      <c r="I85" s="399">
        <f>SUMIFS(Forecast!$AC:$AC, Forecast!$A:$A, 'Analysis-School'!$A85, Forecast!$C:$C, 'Analysis-School'!I$4, Forecast!$D:$D, 'Analysis-School'!I$2)</f>
        <v>1847.5592272100821</v>
      </c>
      <c r="J85" s="400">
        <f>SUMIFS(Forecast!$AC:$AC, Forecast!$A:$A, 'Analysis-School'!$A85, Forecast!$C:$C, 'Analysis-School'!J$4, Forecast!$D:$D, 'Analysis-School'!J$2)</f>
        <v>1834.9655312369687</v>
      </c>
      <c r="K85" s="401">
        <f t="shared" si="21"/>
        <v>1.2115571559276672E-2</v>
      </c>
      <c r="M85" s="398" t="s">
        <v>1937</v>
      </c>
      <c r="N85" s="399">
        <f>SUMIFS(Forecast!$BB:$BB, Forecast!$A:$A, 'Analysis-School'!$A85, Forecast!$C:$C, 'Analysis-School'!N$4, Forecast!$D:$D, 'Analysis-School'!N$2)</f>
        <v>7292</v>
      </c>
      <c r="O85" s="399">
        <f>SUMIFS(Forecast!$BB:$BB, Forecast!$A:$A, 'Analysis-School'!$A85, Forecast!$C:$C, 'Analysis-School'!O$4, Forecast!$D:$D, 'Analysis-School'!O$2)</f>
        <v>7659</v>
      </c>
      <c r="P85" s="399">
        <f>SUMIFS(Forecast!$BB:$BB, Forecast!$A:$A, 'Analysis-School'!$A85, Forecast!$C:$C, 'Analysis-School'!P$4, Forecast!$D:$D, 'Analysis-School'!P$2)</f>
        <v>7947</v>
      </c>
      <c r="Q85" s="399">
        <f>SUMIFS(Forecast!$BB:$BB, Forecast!$A:$A, 'Analysis-School'!$A85, Forecast!$C:$C, 'Analysis-School'!Q$4, Forecast!$D:$D, 'Analysis-School'!Q$2)</f>
        <v>8051</v>
      </c>
      <c r="R85" s="399">
        <f>SUMIFS(Forecast!$BB:$BB, Forecast!$A:$A, 'Analysis-School'!$A85, Forecast!$C:$C, 'Analysis-School'!R$4, Forecast!$D:$D, 'Analysis-School'!R$2)</f>
        <v>8231</v>
      </c>
      <c r="S85" s="399">
        <f>SUMIFS(Forecast!$BB:$BB, Forecast!$A:$A, 'Analysis-School'!$A85, Forecast!$C:$C, 'Analysis-School'!S$4, Forecast!$D:$D, 'Analysis-School'!S$2)</f>
        <v>8261</v>
      </c>
      <c r="T85" s="399">
        <f>SUMIFS(Forecast!$BB:$BB, Forecast!$A:$A, 'Analysis-School'!$A85, Forecast!$C:$C, 'Analysis-School'!T$4, Forecast!$D:$D, 'Analysis-School'!T$2)</f>
        <v>8451.2769751565447</v>
      </c>
      <c r="U85" s="400">
        <f>SUMIFS(Forecast!$BB:$BB, Forecast!$A:$A, 'Analysis-School'!$A85, Forecast!$C:$C, 'Analysis-School'!U$4, Forecast!$D:$D, 'Analysis-School'!U$2)</f>
        <v>8626.9545913102047</v>
      </c>
      <c r="V85" s="401">
        <f t="shared" si="23"/>
        <v>4.4299066857548031E-2</v>
      </c>
      <c r="X85" s="398" t="s">
        <v>1937</v>
      </c>
      <c r="Y85" s="399">
        <f>SUMIFS(Forecast!$BO:$BO, Forecast!$A:$A, 'Analysis-School'!$A85, Forecast!$C:$C, 'Analysis-School'!Y$4, Forecast!$D:$D, 'Analysis-School'!Y$2)</f>
        <v>0</v>
      </c>
      <c r="Z85" s="399">
        <f>SUMIFS(Forecast!$BO:$BO, Forecast!$A:$A, 'Analysis-School'!$A85, Forecast!$C:$C, 'Analysis-School'!Z$4, Forecast!$D:$D, 'Analysis-School'!Z$2)</f>
        <v>0</v>
      </c>
      <c r="AA85" s="399">
        <f>SUMIFS(Forecast!$BO:$BO, Forecast!$A:$A, 'Analysis-School'!$A85, Forecast!$C:$C, 'Analysis-School'!AA$4, Forecast!$D:$D, 'Analysis-School'!AA$2)</f>
        <v>0</v>
      </c>
      <c r="AB85" s="399">
        <f>SUMIFS(Forecast!$BO:$BO, Forecast!$A:$A, 'Analysis-School'!$A85, Forecast!$C:$C, 'Analysis-School'!AB$4, Forecast!$D:$D, 'Analysis-School'!AB$2)</f>
        <v>24</v>
      </c>
      <c r="AC85" s="399">
        <f>SUMIFS(Forecast!$BO:$BO, Forecast!$A:$A, 'Analysis-School'!$A85, Forecast!$C:$C, 'Analysis-School'!AC$4, Forecast!$D:$D, 'Analysis-School'!AC$2)</f>
        <v>99</v>
      </c>
      <c r="AD85" s="399">
        <f>SUMIFS(Forecast!$BO:$BO, Forecast!$A:$A, 'Analysis-School'!$A85, Forecast!$C:$C, 'Analysis-School'!AD$4, Forecast!$D:$D, 'Analysis-School'!AD$2)</f>
        <v>221</v>
      </c>
      <c r="AE85" s="399">
        <f>SUMIFS(Forecast!$BO:$BO, Forecast!$A:$A, 'Analysis-School'!$A85, Forecast!$C:$C, 'Analysis-School'!AE$4, Forecast!$D:$D, 'Analysis-School'!AE$2)</f>
        <v>243.10000000000002</v>
      </c>
      <c r="AF85" s="400">
        <f>SUMIFS(Forecast!$BO:$BO, Forecast!$A:$A, 'Analysis-School'!$A85, Forecast!$C:$C, 'Analysis-School'!AF$4, Forecast!$D:$D, 'Analysis-School'!AF$2)</f>
        <v>267.41000000000003</v>
      </c>
      <c r="AG85" s="401">
        <f t="shared" si="22"/>
        <v>0.21000000000000019</v>
      </c>
    </row>
    <row r="86" spans="1:33">
      <c r="A86" s="115" t="s">
        <v>99</v>
      </c>
      <c r="B86" s="393" t="s">
        <v>1938</v>
      </c>
      <c r="C86" s="394">
        <f>SUMIFS(Forecast!$AC:$AC, Forecast!$A:$A, 'Analysis-School'!$A86, Forecast!$C:$C, 'Analysis-School'!C$4, Forecast!$D:$D, 'Analysis-School'!C$2)</f>
        <v>348</v>
      </c>
      <c r="D86" s="394">
        <f>SUMIFS(Forecast!$AC:$AC, Forecast!$A:$A, 'Analysis-School'!$A86, Forecast!$C:$C, 'Analysis-School'!D$4, Forecast!$D:$D, 'Analysis-School'!D$2)</f>
        <v>376</v>
      </c>
      <c r="E86" s="394">
        <f>SUMIFS(Forecast!$AC:$AC, Forecast!$A:$A, 'Analysis-School'!$A86, Forecast!$C:$C, 'Analysis-School'!E$4, Forecast!$D:$D, 'Analysis-School'!E$2)</f>
        <v>391</v>
      </c>
      <c r="F86" s="394">
        <f>SUMIFS(Forecast!$AC:$AC, Forecast!$A:$A, 'Analysis-School'!$A86, Forecast!$C:$C, 'Analysis-School'!F$4, Forecast!$D:$D, 'Analysis-School'!F$2)</f>
        <v>382</v>
      </c>
      <c r="G86" s="394">
        <f>SUMIFS(Forecast!$AC:$AC, Forecast!$A:$A, 'Analysis-School'!$A86, Forecast!$C:$C, 'Analysis-School'!G$4, Forecast!$D:$D, 'Analysis-School'!G$2)</f>
        <v>386</v>
      </c>
      <c r="H86" s="394">
        <f>SUMIFS(Forecast!$AC:$AC, Forecast!$A:$A, 'Analysis-School'!$A86, Forecast!$C:$C, 'Analysis-School'!H$4, Forecast!$D:$D, 'Analysis-School'!H$2)</f>
        <v>356</v>
      </c>
      <c r="I86" s="394">
        <f>SUMIFS(Forecast!$AC:$AC, Forecast!$A:$A, 'Analysis-School'!$A86, Forecast!$C:$C, 'Analysis-School'!I$4, Forecast!$D:$D, 'Analysis-School'!I$2)</f>
        <v>358.44589659487974</v>
      </c>
      <c r="J86" s="395">
        <f>SUMIFS(Forecast!$AC:$AC, Forecast!$A:$A, 'Analysis-School'!$A86, Forecast!$C:$C, 'Analysis-School'!J$4, Forecast!$D:$D, 'Analysis-School'!J$2)</f>
        <v>357.97382019407104</v>
      </c>
      <c r="K86" s="396">
        <f t="shared" si="21"/>
        <v>5.5444387473906342E-3</v>
      </c>
      <c r="L86" s="397"/>
      <c r="M86" s="393" t="s">
        <v>1938</v>
      </c>
      <c r="N86" s="394">
        <f>SUMIFS(Forecast!$BB:$BB, Forecast!$A:$A, 'Analysis-School'!$A86, Forecast!$C:$C, 'Analysis-School'!N$4, Forecast!$D:$D, 'Analysis-School'!N$2)</f>
        <v>1270</v>
      </c>
      <c r="O86" s="394">
        <f>SUMIFS(Forecast!$BB:$BB, Forecast!$A:$A, 'Analysis-School'!$A86, Forecast!$C:$C, 'Analysis-School'!O$4, Forecast!$D:$D, 'Analysis-School'!O$2)</f>
        <v>1353</v>
      </c>
      <c r="P86" s="394">
        <f>SUMIFS(Forecast!$BB:$BB, Forecast!$A:$A, 'Analysis-School'!$A86, Forecast!$C:$C, 'Analysis-School'!P$4, Forecast!$D:$D, 'Analysis-School'!P$2)</f>
        <v>1284</v>
      </c>
      <c r="Q86" s="394">
        <f>SUMIFS(Forecast!$BB:$BB, Forecast!$A:$A, 'Analysis-School'!$A86, Forecast!$C:$C, 'Analysis-School'!Q$4, Forecast!$D:$D, 'Analysis-School'!Q$2)</f>
        <v>1295</v>
      </c>
      <c r="R86" s="394">
        <f>SUMIFS(Forecast!$BB:$BB, Forecast!$A:$A, 'Analysis-School'!$A86, Forecast!$C:$C, 'Analysis-School'!R$4, Forecast!$D:$D, 'Analysis-School'!R$2)</f>
        <v>1172</v>
      </c>
      <c r="S86" s="394">
        <f>SUMIFS(Forecast!$BB:$BB, Forecast!$A:$A, 'Analysis-School'!$A86, Forecast!$C:$C, 'Analysis-School'!S$4, Forecast!$D:$D, 'Analysis-School'!S$2)</f>
        <v>1108</v>
      </c>
      <c r="T86" s="394">
        <f>SUMIFS(Forecast!$BB:$BB, Forecast!$A:$A, 'Analysis-School'!$A86, Forecast!$C:$C, 'Analysis-School'!T$4, Forecast!$D:$D, 'Analysis-School'!T$2)</f>
        <v>1070.3381145251128</v>
      </c>
      <c r="U86" s="395">
        <f>SUMIFS(Forecast!$BB:$BB, Forecast!$A:$A, 'Analysis-School'!$A86, Forecast!$C:$C, 'Analysis-School'!U$4, Forecast!$D:$D, 'Analysis-School'!U$2)</f>
        <v>1024.2911735682119</v>
      </c>
      <c r="V86" s="396">
        <f t="shared" si="23"/>
        <v>-7.5549482339158924E-2</v>
      </c>
      <c r="W86" s="397"/>
      <c r="X86" s="393" t="s">
        <v>1938</v>
      </c>
      <c r="Y86" s="394">
        <f>SUMIFS(Forecast!$BO:$BO, Forecast!$A:$A, 'Analysis-School'!$A86, Forecast!$C:$C, 'Analysis-School'!Y$4, Forecast!$D:$D, 'Analysis-School'!Y$2)</f>
        <v>0</v>
      </c>
      <c r="Z86" s="394">
        <f>SUMIFS(Forecast!$BO:$BO, Forecast!$A:$A, 'Analysis-School'!$A86, Forecast!$C:$C, 'Analysis-School'!Z$4, Forecast!$D:$D, 'Analysis-School'!Z$2)</f>
        <v>0</v>
      </c>
      <c r="AA86" s="394">
        <f>SUMIFS(Forecast!$BO:$BO, Forecast!$A:$A, 'Analysis-School'!$A86, Forecast!$C:$C, 'Analysis-School'!AA$4, Forecast!$D:$D, 'Analysis-School'!AA$2)</f>
        <v>0</v>
      </c>
      <c r="AB86" s="394">
        <f>SUMIFS(Forecast!$BO:$BO, Forecast!$A:$A, 'Analysis-School'!$A86, Forecast!$C:$C, 'Analysis-School'!AB$4, Forecast!$D:$D, 'Analysis-School'!AB$2)</f>
        <v>0</v>
      </c>
      <c r="AC86" s="394">
        <f>SUMIFS(Forecast!$BO:$BO, Forecast!$A:$A, 'Analysis-School'!$A86, Forecast!$C:$C, 'Analysis-School'!AC$4, Forecast!$D:$D, 'Analysis-School'!AC$2)</f>
        <v>0</v>
      </c>
      <c r="AD86" s="394">
        <f>SUMIFS(Forecast!$BO:$BO, Forecast!$A:$A, 'Analysis-School'!$A86, Forecast!$C:$C, 'Analysis-School'!AD$4, Forecast!$D:$D, 'Analysis-School'!AD$2)</f>
        <v>0</v>
      </c>
      <c r="AE86" s="394">
        <f>SUMIFS(Forecast!$BO:$BO, Forecast!$A:$A, 'Analysis-School'!$A86, Forecast!$C:$C, 'Analysis-School'!AE$4, Forecast!$D:$D, 'Analysis-School'!AE$2)</f>
        <v>0</v>
      </c>
      <c r="AF86" s="395">
        <f>SUMIFS(Forecast!$BO:$BO, Forecast!$A:$A, 'Analysis-School'!$A86, Forecast!$C:$C, 'Analysis-School'!AF$4, Forecast!$D:$D, 'Analysis-School'!AF$2)</f>
        <v>0</v>
      </c>
      <c r="AG86" s="396" t="str">
        <f t="shared" si="22"/>
        <v>NA</v>
      </c>
    </row>
    <row r="87" spans="1:33">
      <c r="A87" s="115" t="s">
        <v>101</v>
      </c>
      <c r="B87" s="398" t="s">
        <v>1773</v>
      </c>
      <c r="C87" s="399">
        <f>SUMIFS(Forecast!$AC:$AC, Forecast!$A:$A, 'Analysis-School'!$A87, Forecast!$C:$C, 'Analysis-School'!C$4, Forecast!$D:$D, 'Analysis-School'!C$2)</f>
        <v>317</v>
      </c>
      <c r="D87" s="399">
        <f>SUMIFS(Forecast!$AC:$AC, Forecast!$A:$A, 'Analysis-School'!$A87, Forecast!$C:$C, 'Analysis-School'!D$4, Forecast!$D:$D, 'Analysis-School'!D$2)</f>
        <v>284</v>
      </c>
      <c r="E87" s="399">
        <f>SUMIFS(Forecast!$AC:$AC, Forecast!$A:$A, 'Analysis-School'!$A87, Forecast!$C:$C, 'Analysis-School'!E$4, Forecast!$D:$D, 'Analysis-School'!E$2)</f>
        <v>358</v>
      </c>
      <c r="F87" s="399">
        <f>SUMIFS(Forecast!$AC:$AC, Forecast!$A:$A, 'Analysis-School'!$A87, Forecast!$C:$C, 'Analysis-School'!F$4, Forecast!$D:$D, 'Analysis-School'!F$2)</f>
        <v>430</v>
      </c>
      <c r="G87" s="399">
        <f>SUMIFS(Forecast!$AC:$AC, Forecast!$A:$A, 'Analysis-School'!$A87, Forecast!$C:$C, 'Analysis-School'!G$4, Forecast!$D:$D, 'Analysis-School'!G$2)</f>
        <v>597</v>
      </c>
      <c r="H87" s="399">
        <f>SUMIFS(Forecast!$AC:$AC, Forecast!$A:$A, 'Analysis-School'!$A87, Forecast!$C:$C, 'Analysis-School'!H$4, Forecast!$D:$D, 'Analysis-School'!H$2)</f>
        <v>656</v>
      </c>
      <c r="I87" s="399">
        <f>SUMIFS(Forecast!$AC:$AC, Forecast!$A:$A, 'Analysis-School'!$A87, Forecast!$C:$C, 'Analysis-School'!I$4, Forecast!$D:$D, 'Analysis-School'!I$2)</f>
        <v>721.6</v>
      </c>
      <c r="J87" s="400">
        <f>SUMIFS(Forecast!$AC:$AC, Forecast!$A:$A, 'Analysis-School'!$A87, Forecast!$C:$C, 'Analysis-School'!J$4, Forecast!$D:$D, 'Analysis-School'!J$2)</f>
        <v>793.7600000000001</v>
      </c>
      <c r="K87" s="401">
        <f t="shared" si="21"/>
        <v>0.21000000000000019</v>
      </c>
      <c r="M87" s="398" t="s">
        <v>1773</v>
      </c>
      <c r="N87" s="399">
        <f>SUMIFS(Forecast!$BB:$BB, Forecast!$A:$A, 'Analysis-School'!$A87, Forecast!$C:$C, 'Analysis-School'!N$4, Forecast!$D:$D, 'Analysis-School'!N$2)</f>
        <v>530</v>
      </c>
      <c r="O87" s="399">
        <f>SUMIFS(Forecast!$BB:$BB, Forecast!$A:$A, 'Analysis-School'!$A87, Forecast!$C:$C, 'Analysis-School'!O$4, Forecast!$D:$D, 'Analysis-School'!O$2)</f>
        <v>468</v>
      </c>
      <c r="P87" s="399">
        <f>SUMIFS(Forecast!$BB:$BB, Forecast!$A:$A, 'Analysis-School'!$A87, Forecast!$C:$C, 'Analysis-School'!P$4, Forecast!$D:$D, 'Analysis-School'!P$2)</f>
        <v>425</v>
      </c>
      <c r="Q87" s="399">
        <f>SUMIFS(Forecast!$BB:$BB, Forecast!$A:$A, 'Analysis-School'!$A87, Forecast!$C:$C, 'Analysis-School'!Q$4, Forecast!$D:$D, 'Analysis-School'!Q$2)</f>
        <v>470</v>
      </c>
      <c r="R87" s="399">
        <f>SUMIFS(Forecast!$BB:$BB, Forecast!$A:$A, 'Analysis-School'!$A87, Forecast!$C:$C, 'Analysis-School'!R$4, Forecast!$D:$D, 'Analysis-School'!R$2)</f>
        <v>479</v>
      </c>
      <c r="S87" s="399">
        <f>SUMIFS(Forecast!$BB:$BB, Forecast!$A:$A, 'Analysis-School'!$A87, Forecast!$C:$C, 'Analysis-School'!S$4, Forecast!$D:$D, 'Analysis-School'!S$2)</f>
        <v>500</v>
      </c>
      <c r="T87" s="399">
        <f>SUMIFS(Forecast!$BB:$BB, Forecast!$A:$A, 'Analysis-School'!$A87, Forecast!$C:$C, 'Analysis-School'!T$4, Forecast!$D:$D, 'Analysis-School'!T$2)</f>
        <v>500.923951041132</v>
      </c>
      <c r="U87" s="400">
        <f>SUMIFS(Forecast!$BB:$BB, Forecast!$A:$A, 'Analysis-School'!$A87, Forecast!$C:$C, 'Analysis-School'!U$4, Forecast!$D:$D, 'Analysis-School'!U$2)</f>
        <v>503.76462858725267</v>
      </c>
      <c r="V87" s="401">
        <f t="shared" si="23"/>
        <v>7.529257174505366E-3</v>
      </c>
      <c r="X87" s="398" t="s">
        <v>1773</v>
      </c>
      <c r="Y87" s="399">
        <f>SUMIFS(Forecast!$BO:$BO, Forecast!$A:$A, 'Analysis-School'!$A87, Forecast!$C:$C, 'Analysis-School'!Y$4, Forecast!$D:$D, 'Analysis-School'!Y$2)</f>
        <v>16</v>
      </c>
      <c r="Z87" s="399">
        <f>SUMIFS(Forecast!$BO:$BO, Forecast!$A:$A, 'Analysis-School'!$A87, Forecast!$C:$C, 'Analysis-School'!Z$4, Forecast!$D:$D, 'Analysis-School'!Z$2)</f>
        <v>25</v>
      </c>
      <c r="AA87" s="399">
        <f>SUMIFS(Forecast!$BO:$BO, Forecast!$A:$A, 'Analysis-School'!$A87, Forecast!$C:$C, 'Analysis-School'!AA$4, Forecast!$D:$D, 'Analysis-School'!AA$2)</f>
        <v>23</v>
      </c>
      <c r="AB87" s="399">
        <f>SUMIFS(Forecast!$BO:$BO, Forecast!$A:$A, 'Analysis-School'!$A87, Forecast!$C:$C, 'Analysis-School'!AB$4, Forecast!$D:$D, 'Analysis-School'!AB$2)</f>
        <v>15</v>
      </c>
      <c r="AC87" s="399">
        <f>SUMIFS(Forecast!$BO:$BO, Forecast!$A:$A, 'Analysis-School'!$A87, Forecast!$C:$C, 'Analysis-School'!AC$4, Forecast!$D:$D, 'Analysis-School'!AC$2)</f>
        <v>26</v>
      </c>
      <c r="AD87" s="399">
        <f>SUMIFS(Forecast!$BO:$BO, Forecast!$A:$A, 'Analysis-School'!$A87, Forecast!$C:$C, 'Analysis-School'!AD$4, Forecast!$D:$D, 'Analysis-School'!AD$2)</f>
        <v>10</v>
      </c>
      <c r="AE87" s="399">
        <f>SUMIFS(Forecast!$BO:$BO, Forecast!$A:$A, 'Analysis-School'!$A87, Forecast!$C:$C, 'Analysis-School'!AE$4, Forecast!$D:$D, 'Analysis-School'!AE$2)</f>
        <v>11</v>
      </c>
      <c r="AF87" s="400">
        <f>SUMIFS(Forecast!$BO:$BO, Forecast!$A:$A, 'Analysis-School'!$A87, Forecast!$C:$C, 'Analysis-School'!AF$4, Forecast!$D:$D, 'Analysis-School'!AF$2)</f>
        <v>10.883978074460421</v>
      </c>
      <c r="AG87" s="401">
        <f t="shared" si="22"/>
        <v>8.8397807446042087E-2</v>
      </c>
    </row>
    <row r="88" spans="1:33">
      <c r="A88" s="115" t="s">
        <v>103</v>
      </c>
      <c r="B88" s="393" t="s">
        <v>1939</v>
      </c>
      <c r="C88" s="394">
        <f>SUMIFS(Forecast!$AC:$AC, Forecast!$A:$A, 'Analysis-School'!$A88, Forecast!$C:$C, 'Analysis-School'!C$4, Forecast!$D:$D, 'Analysis-School'!C$2)</f>
        <v>610</v>
      </c>
      <c r="D88" s="394">
        <f>SUMIFS(Forecast!$AC:$AC, Forecast!$A:$A, 'Analysis-School'!$A88, Forecast!$C:$C, 'Analysis-School'!D$4, Forecast!$D:$D, 'Analysis-School'!D$2)</f>
        <v>502</v>
      </c>
      <c r="E88" s="394">
        <f>SUMIFS(Forecast!$AC:$AC, Forecast!$A:$A, 'Analysis-School'!$A88, Forecast!$C:$C, 'Analysis-School'!E$4, Forecast!$D:$D, 'Analysis-School'!E$2)</f>
        <v>461</v>
      </c>
      <c r="F88" s="394">
        <f>SUMIFS(Forecast!$AC:$AC, Forecast!$A:$A, 'Analysis-School'!$A88, Forecast!$C:$C, 'Analysis-School'!F$4, Forecast!$D:$D, 'Analysis-School'!F$2)</f>
        <v>366</v>
      </c>
      <c r="G88" s="394">
        <f>SUMIFS(Forecast!$AC:$AC, Forecast!$A:$A, 'Analysis-School'!$A88, Forecast!$C:$C, 'Analysis-School'!G$4, Forecast!$D:$D, 'Analysis-School'!G$2)</f>
        <v>385</v>
      </c>
      <c r="H88" s="394">
        <f>SUMIFS(Forecast!$AC:$AC, Forecast!$A:$A, 'Analysis-School'!$A88, Forecast!$C:$C, 'Analysis-School'!H$4, Forecast!$D:$D, 'Analysis-School'!H$2)</f>
        <v>397</v>
      </c>
      <c r="I88" s="394">
        <f>SUMIFS(Forecast!$AC:$AC, Forecast!$A:$A, 'Analysis-School'!$A88, Forecast!$C:$C, 'Analysis-School'!I$4, Forecast!$D:$D, 'Analysis-School'!I$2)</f>
        <v>377.15</v>
      </c>
      <c r="J88" s="395">
        <f>SUMIFS(Forecast!$AC:$AC, Forecast!$A:$A, 'Analysis-School'!$A88, Forecast!$C:$C, 'Analysis-School'!J$4, Forecast!$D:$D, 'Analysis-School'!J$2)</f>
        <v>358.29249999999996</v>
      </c>
      <c r="K88" s="396">
        <f t="shared" si="21"/>
        <v>-9.7500000000000142E-2</v>
      </c>
      <c r="L88" s="397"/>
      <c r="M88" s="393" t="s">
        <v>1939</v>
      </c>
      <c r="N88" s="394">
        <f>SUMIFS(Forecast!$BB:$BB, Forecast!$A:$A, 'Analysis-School'!$A88, Forecast!$C:$C, 'Analysis-School'!N$4, Forecast!$D:$D, 'Analysis-School'!N$2)</f>
        <v>935</v>
      </c>
      <c r="O88" s="394">
        <f>SUMIFS(Forecast!$BB:$BB, Forecast!$A:$A, 'Analysis-School'!$A88, Forecast!$C:$C, 'Analysis-School'!O$4, Forecast!$D:$D, 'Analysis-School'!O$2)</f>
        <v>1055</v>
      </c>
      <c r="P88" s="394">
        <f>SUMIFS(Forecast!$BB:$BB, Forecast!$A:$A, 'Analysis-School'!$A88, Forecast!$C:$C, 'Analysis-School'!P$4, Forecast!$D:$D, 'Analysis-School'!P$2)</f>
        <v>1020</v>
      </c>
      <c r="Q88" s="394">
        <f>SUMIFS(Forecast!$BB:$BB, Forecast!$A:$A, 'Analysis-School'!$A88, Forecast!$C:$C, 'Analysis-School'!Q$4, Forecast!$D:$D, 'Analysis-School'!Q$2)</f>
        <v>958</v>
      </c>
      <c r="R88" s="394">
        <f>SUMIFS(Forecast!$BB:$BB, Forecast!$A:$A, 'Analysis-School'!$A88, Forecast!$C:$C, 'Analysis-School'!R$4, Forecast!$D:$D, 'Analysis-School'!R$2)</f>
        <v>910</v>
      </c>
      <c r="S88" s="394">
        <f>SUMIFS(Forecast!$BB:$BB, Forecast!$A:$A, 'Analysis-School'!$A88, Forecast!$C:$C, 'Analysis-School'!S$4, Forecast!$D:$D, 'Analysis-School'!S$2)</f>
        <v>859</v>
      </c>
      <c r="T88" s="394">
        <f>SUMIFS(Forecast!$BB:$BB, Forecast!$A:$A, 'Analysis-School'!$A88, Forecast!$C:$C, 'Analysis-School'!T$4, Forecast!$D:$D, 'Analysis-School'!T$2)</f>
        <v>826.94590748596625</v>
      </c>
      <c r="U88" s="395">
        <f>SUMIFS(Forecast!$BB:$BB, Forecast!$A:$A, 'Analysis-School'!$A88, Forecast!$C:$C, 'Analysis-School'!U$4, Forecast!$D:$D, 'Analysis-School'!U$2)</f>
        <v>793.0152521380146</v>
      </c>
      <c r="V88" s="396">
        <f t="shared" si="23"/>
        <v>-7.681577166703768E-2</v>
      </c>
      <c r="W88" s="397"/>
      <c r="X88" s="393" t="s">
        <v>1939</v>
      </c>
      <c r="Y88" s="394">
        <f>SUMIFS(Forecast!$BO:$BO, Forecast!$A:$A, 'Analysis-School'!$A88, Forecast!$C:$C, 'Analysis-School'!Y$4, Forecast!$D:$D, 'Analysis-School'!Y$2)</f>
        <v>0</v>
      </c>
      <c r="Z88" s="394">
        <f>SUMIFS(Forecast!$BO:$BO, Forecast!$A:$A, 'Analysis-School'!$A88, Forecast!$C:$C, 'Analysis-School'!Z$4, Forecast!$D:$D, 'Analysis-School'!Z$2)</f>
        <v>0</v>
      </c>
      <c r="AA88" s="394">
        <f>SUMIFS(Forecast!$BO:$BO, Forecast!$A:$A, 'Analysis-School'!$A88, Forecast!$C:$C, 'Analysis-School'!AA$4, Forecast!$D:$D, 'Analysis-School'!AA$2)</f>
        <v>0</v>
      </c>
      <c r="AB88" s="394">
        <f>SUMIFS(Forecast!$BO:$BO, Forecast!$A:$A, 'Analysis-School'!$A88, Forecast!$C:$C, 'Analysis-School'!AB$4, Forecast!$D:$D, 'Analysis-School'!AB$2)</f>
        <v>0</v>
      </c>
      <c r="AC88" s="394">
        <f>SUMIFS(Forecast!$BO:$BO, Forecast!$A:$A, 'Analysis-School'!$A88, Forecast!$C:$C, 'Analysis-School'!AC$4, Forecast!$D:$D, 'Analysis-School'!AC$2)</f>
        <v>0</v>
      </c>
      <c r="AD88" s="394">
        <f>SUMIFS(Forecast!$BO:$BO, Forecast!$A:$A, 'Analysis-School'!$A88, Forecast!$C:$C, 'Analysis-School'!AD$4, Forecast!$D:$D, 'Analysis-School'!AD$2)</f>
        <v>0</v>
      </c>
      <c r="AE88" s="394">
        <f>SUMIFS(Forecast!$BO:$BO, Forecast!$A:$A, 'Analysis-School'!$A88, Forecast!$C:$C, 'Analysis-School'!AE$4, Forecast!$D:$D, 'Analysis-School'!AE$2)</f>
        <v>0</v>
      </c>
      <c r="AF88" s="395">
        <f>SUMIFS(Forecast!$BO:$BO, Forecast!$A:$A, 'Analysis-School'!$A88, Forecast!$C:$C, 'Analysis-School'!AF$4, Forecast!$D:$D, 'Analysis-School'!AF$2)</f>
        <v>0</v>
      </c>
      <c r="AG88" s="396" t="str">
        <f t="shared" si="22"/>
        <v>NA</v>
      </c>
    </row>
    <row r="89" spans="1:33">
      <c r="A89" s="115" t="s">
        <v>105</v>
      </c>
      <c r="B89" s="398" t="s">
        <v>1775</v>
      </c>
      <c r="C89" s="399">
        <f>SUMIFS(Forecast!$AC:$AC, Forecast!$A:$A, 'Analysis-School'!$A89, Forecast!$C:$C, 'Analysis-School'!C$4, Forecast!$D:$D, 'Analysis-School'!C$2)</f>
        <v>246</v>
      </c>
      <c r="D89" s="399">
        <f>SUMIFS(Forecast!$AC:$AC, Forecast!$A:$A, 'Analysis-School'!$A89, Forecast!$C:$C, 'Analysis-School'!D$4, Forecast!$D:$D, 'Analysis-School'!D$2)</f>
        <v>253</v>
      </c>
      <c r="E89" s="399">
        <f>SUMIFS(Forecast!$AC:$AC, Forecast!$A:$A, 'Analysis-School'!$A89, Forecast!$C:$C, 'Analysis-School'!E$4, Forecast!$D:$D, 'Analysis-School'!E$2)</f>
        <v>139</v>
      </c>
      <c r="F89" s="399">
        <f>SUMIFS(Forecast!$AC:$AC, Forecast!$A:$A, 'Analysis-School'!$A89, Forecast!$C:$C, 'Analysis-School'!F$4, Forecast!$D:$D, 'Analysis-School'!F$2)</f>
        <v>642</v>
      </c>
      <c r="G89" s="399">
        <f>SUMIFS(Forecast!$AC:$AC, Forecast!$A:$A, 'Analysis-School'!$A89, Forecast!$C:$C, 'Analysis-School'!G$4, Forecast!$D:$D, 'Analysis-School'!G$2)</f>
        <v>442</v>
      </c>
      <c r="H89" s="399">
        <f>SUMIFS(Forecast!$AC:$AC, Forecast!$A:$A, 'Analysis-School'!$A89, Forecast!$C:$C, 'Analysis-School'!H$4, Forecast!$D:$D, 'Analysis-School'!H$2)</f>
        <v>394</v>
      </c>
      <c r="I89" s="399">
        <f>SUMIFS(Forecast!$AC:$AC, Forecast!$A:$A, 'Analysis-School'!$A89, Forecast!$C:$C, 'Analysis-School'!I$4, Forecast!$D:$D, 'Analysis-School'!I$2)</f>
        <v>433.40000000000003</v>
      </c>
      <c r="J89" s="400">
        <f>SUMIFS(Forecast!$AC:$AC, Forecast!$A:$A, 'Analysis-School'!$A89, Forecast!$C:$C, 'Analysis-School'!J$4, Forecast!$D:$D, 'Analysis-School'!J$2)</f>
        <v>476.74000000000007</v>
      </c>
      <c r="K89" s="401">
        <f t="shared" si="21"/>
        <v>0.21000000000000019</v>
      </c>
      <c r="M89" s="398" t="s">
        <v>1775</v>
      </c>
      <c r="N89" s="399">
        <f>SUMIFS(Forecast!$BB:$BB, Forecast!$A:$A, 'Analysis-School'!$A89, Forecast!$C:$C, 'Analysis-School'!N$4, Forecast!$D:$D, 'Analysis-School'!N$2)</f>
        <v>860</v>
      </c>
      <c r="O89" s="399">
        <f>SUMIFS(Forecast!$BB:$BB, Forecast!$A:$A, 'Analysis-School'!$A89, Forecast!$C:$C, 'Analysis-School'!O$4, Forecast!$D:$D, 'Analysis-School'!O$2)</f>
        <v>925</v>
      </c>
      <c r="P89" s="399">
        <f>SUMIFS(Forecast!$BB:$BB, Forecast!$A:$A, 'Analysis-School'!$A89, Forecast!$C:$C, 'Analysis-School'!P$4, Forecast!$D:$D, 'Analysis-School'!P$2)</f>
        <v>995</v>
      </c>
      <c r="Q89" s="399">
        <f>SUMIFS(Forecast!$BB:$BB, Forecast!$A:$A, 'Analysis-School'!$A89, Forecast!$C:$C, 'Analysis-School'!Q$4, Forecast!$D:$D, 'Analysis-School'!Q$2)</f>
        <v>1039</v>
      </c>
      <c r="R89" s="399">
        <f>SUMIFS(Forecast!$BB:$BB, Forecast!$A:$A, 'Analysis-School'!$A89, Forecast!$C:$C, 'Analysis-School'!R$4, Forecast!$D:$D, 'Analysis-School'!R$2)</f>
        <v>1055</v>
      </c>
      <c r="S89" s="399">
        <f>SUMIFS(Forecast!$BB:$BB, Forecast!$A:$A, 'Analysis-School'!$A89, Forecast!$C:$C, 'Analysis-School'!S$4, Forecast!$D:$D, 'Analysis-School'!S$2)</f>
        <v>1118</v>
      </c>
      <c r="T89" s="399">
        <f>SUMIFS(Forecast!$BB:$BB, Forecast!$A:$A, 'Analysis-School'!$A89, Forecast!$C:$C, 'Analysis-School'!T$4, Forecast!$D:$D, 'Analysis-School'!T$2)</f>
        <v>1163.7003665079151</v>
      </c>
      <c r="U89" s="400">
        <f>SUMIFS(Forecast!$BB:$BB, Forecast!$A:$A, 'Analysis-School'!$A89, Forecast!$C:$C, 'Analysis-School'!U$4, Forecast!$D:$D, 'Analysis-School'!U$2)</f>
        <v>1211.3182281351098</v>
      </c>
      <c r="V89" s="401">
        <f t="shared" si="23"/>
        <v>8.3468898153050031E-2</v>
      </c>
      <c r="X89" s="398" t="s">
        <v>1775</v>
      </c>
      <c r="Y89" s="399">
        <f>SUMIFS(Forecast!$BO:$BO, Forecast!$A:$A, 'Analysis-School'!$A89, Forecast!$C:$C, 'Analysis-School'!Y$4, Forecast!$D:$D, 'Analysis-School'!Y$2)</f>
        <v>0</v>
      </c>
      <c r="Z89" s="399">
        <f>SUMIFS(Forecast!$BO:$BO, Forecast!$A:$A, 'Analysis-School'!$A89, Forecast!$C:$C, 'Analysis-School'!Z$4, Forecast!$D:$D, 'Analysis-School'!Z$2)</f>
        <v>0</v>
      </c>
      <c r="AA89" s="399">
        <f>SUMIFS(Forecast!$BO:$BO, Forecast!$A:$A, 'Analysis-School'!$A89, Forecast!$C:$C, 'Analysis-School'!AA$4, Forecast!$D:$D, 'Analysis-School'!AA$2)</f>
        <v>0</v>
      </c>
      <c r="AB89" s="399">
        <f>SUMIFS(Forecast!$BO:$BO, Forecast!$A:$A, 'Analysis-School'!$A89, Forecast!$C:$C, 'Analysis-School'!AB$4, Forecast!$D:$D, 'Analysis-School'!AB$2)</f>
        <v>0</v>
      </c>
      <c r="AC89" s="399">
        <f>SUMIFS(Forecast!$BO:$BO, Forecast!$A:$A, 'Analysis-School'!$A89, Forecast!$C:$C, 'Analysis-School'!AC$4, Forecast!$D:$D, 'Analysis-School'!AC$2)</f>
        <v>0</v>
      </c>
      <c r="AD89" s="399">
        <f>SUMIFS(Forecast!$BO:$BO, Forecast!$A:$A, 'Analysis-School'!$A89, Forecast!$C:$C, 'Analysis-School'!AD$4, Forecast!$D:$D, 'Analysis-School'!AD$2)</f>
        <v>0</v>
      </c>
      <c r="AE89" s="399">
        <f>SUMIFS(Forecast!$BO:$BO, Forecast!$A:$A, 'Analysis-School'!$A89, Forecast!$C:$C, 'Analysis-School'!AE$4, Forecast!$D:$D, 'Analysis-School'!AE$2)</f>
        <v>0</v>
      </c>
      <c r="AF89" s="400">
        <f>SUMIFS(Forecast!$BO:$BO, Forecast!$A:$A, 'Analysis-School'!$A89, Forecast!$C:$C, 'Analysis-School'!AF$4, Forecast!$D:$D, 'Analysis-School'!AF$2)</f>
        <v>0</v>
      </c>
      <c r="AG89" s="401" t="str">
        <f t="shared" si="22"/>
        <v>NA</v>
      </c>
    </row>
    <row r="90" spans="1:33">
      <c r="A90" s="115" t="s">
        <v>107</v>
      </c>
      <c r="B90" s="393" t="s">
        <v>1940</v>
      </c>
      <c r="C90" s="394">
        <f>SUMIFS(Forecast!$AC:$AC, Forecast!$A:$A, 'Analysis-School'!$A90, Forecast!$C:$C, 'Analysis-School'!C$4, Forecast!$D:$D, 'Analysis-School'!C$2)</f>
        <v>325</v>
      </c>
      <c r="D90" s="394">
        <f>SUMIFS(Forecast!$AC:$AC, Forecast!$A:$A, 'Analysis-School'!$A90, Forecast!$C:$C, 'Analysis-School'!D$4, Forecast!$D:$D, 'Analysis-School'!D$2)</f>
        <v>277</v>
      </c>
      <c r="E90" s="394">
        <f>SUMIFS(Forecast!$AC:$AC, Forecast!$A:$A, 'Analysis-School'!$A90, Forecast!$C:$C, 'Analysis-School'!E$4, Forecast!$D:$D, 'Analysis-School'!E$2)</f>
        <v>233</v>
      </c>
      <c r="F90" s="394">
        <f>SUMIFS(Forecast!$AC:$AC, Forecast!$A:$A, 'Analysis-School'!$A90, Forecast!$C:$C, 'Analysis-School'!F$4, Forecast!$D:$D, 'Analysis-School'!F$2)</f>
        <v>273</v>
      </c>
      <c r="G90" s="394">
        <f>SUMIFS(Forecast!$AC:$AC, Forecast!$A:$A, 'Analysis-School'!$A90, Forecast!$C:$C, 'Analysis-School'!G$4, Forecast!$D:$D, 'Analysis-School'!G$2)</f>
        <v>278</v>
      </c>
      <c r="H90" s="394">
        <f>SUMIFS(Forecast!$AC:$AC, Forecast!$A:$A, 'Analysis-School'!$A90, Forecast!$C:$C, 'Analysis-School'!H$4, Forecast!$D:$D, 'Analysis-School'!H$2)</f>
        <v>286</v>
      </c>
      <c r="I90" s="394">
        <f>SUMIFS(Forecast!$AC:$AC, Forecast!$A:$A, 'Analysis-School'!$A90, Forecast!$C:$C, 'Analysis-School'!I$4, Forecast!$D:$D, 'Analysis-School'!I$2)</f>
        <v>284.46598233966796</v>
      </c>
      <c r="J90" s="395">
        <f>SUMIFS(Forecast!$AC:$AC, Forecast!$A:$A, 'Analysis-School'!$A90, Forecast!$C:$C, 'Analysis-School'!J$4, Forecast!$D:$D, 'Analysis-School'!J$2)</f>
        <v>283.88304735586985</v>
      </c>
      <c r="K90" s="396">
        <f t="shared" si="21"/>
        <v>-7.4019323221333755E-3</v>
      </c>
      <c r="L90" s="397"/>
      <c r="M90" s="393" t="s">
        <v>1940</v>
      </c>
      <c r="N90" s="394">
        <f>SUMIFS(Forecast!$BB:$BB, Forecast!$A:$A, 'Analysis-School'!$A90, Forecast!$C:$C, 'Analysis-School'!N$4, Forecast!$D:$D, 'Analysis-School'!N$2)</f>
        <v>421</v>
      </c>
      <c r="O90" s="394">
        <f>SUMIFS(Forecast!$BB:$BB, Forecast!$A:$A, 'Analysis-School'!$A90, Forecast!$C:$C, 'Analysis-School'!O$4, Forecast!$D:$D, 'Analysis-School'!O$2)</f>
        <v>489</v>
      </c>
      <c r="P90" s="394">
        <f>SUMIFS(Forecast!$BB:$BB, Forecast!$A:$A, 'Analysis-School'!$A90, Forecast!$C:$C, 'Analysis-School'!P$4, Forecast!$D:$D, 'Analysis-School'!P$2)</f>
        <v>385</v>
      </c>
      <c r="Q90" s="394">
        <f>SUMIFS(Forecast!$BB:$BB, Forecast!$A:$A, 'Analysis-School'!$A90, Forecast!$C:$C, 'Analysis-School'!Q$4, Forecast!$D:$D, 'Analysis-School'!Q$2)</f>
        <v>396</v>
      </c>
      <c r="R90" s="394">
        <f>SUMIFS(Forecast!$BB:$BB, Forecast!$A:$A, 'Analysis-School'!$A90, Forecast!$C:$C, 'Analysis-School'!R$4, Forecast!$D:$D, 'Analysis-School'!R$2)</f>
        <v>395</v>
      </c>
      <c r="S90" s="394">
        <f>SUMIFS(Forecast!$BB:$BB, Forecast!$A:$A, 'Analysis-School'!$A90, Forecast!$C:$C, 'Analysis-School'!S$4, Forecast!$D:$D, 'Analysis-School'!S$2)</f>
        <v>389</v>
      </c>
      <c r="T90" s="394">
        <f>SUMIFS(Forecast!$BB:$BB, Forecast!$A:$A, 'Analysis-School'!$A90, Forecast!$C:$C, 'Analysis-School'!T$4, Forecast!$D:$D, 'Analysis-School'!T$2)</f>
        <v>373.9761709044372</v>
      </c>
      <c r="U90" s="395">
        <f>SUMIFS(Forecast!$BB:$BB, Forecast!$A:$A, 'Analysis-School'!$A90, Forecast!$C:$C, 'Analysis-School'!U$4, Forecast!$D:$D, 'Analysis-School'!U$2)</f>
        <v>366.62563749941336</v>
      </c>
      <c r="V90" s="396">
        <f t="shared" si="23"/>
        <v>-5.751764138968285E-2</v>
      </c>
      <c r="W90" s="397"/>
      <c r="X90" s="393" t="s">
        <v>1940</v>
      </c>
      <c r="Y90" s="394">
        <f>SUMIFS(Forecast!$BO:$BO, Forecast!$A:$A, 'Analysis-School'!$A90, Forecast!$C:$C, 'Analysis-School'!Y$4, Forecast!$D:$D, 'Analysis-School'!Y$2)</f>
        <v>0</v>
      </c>
      <c r="Z90" s="394">
        <f>SUMIFS(Forecast!$BO:$BO, Forecast!$A:$A, 'Analysis-School'!$A90, Forecast!$C:$C, 'Analysis-School'!Z$4, Forecast!$D:$D, 'Analysis-School'!Z$2)</f>
        <v>0</v>
      </c>
      <c r="AA90" s="394">
        <f>SUMIFS(Forecast!$BO:$BO, Forecast!$A:$A, 'Analysis-School'!$A90, Forecast!$C:$C, 'Analysis-School'!AA$4, Forecast!$D:$D, 'Analysis-School'!AA$2)</f>
        <v>0</v>
      </c>
      <c r="AB90" s="394">
        <f>SUMIFS(Forecast!$BO:$BO, Forecast!$A:$A, 'Analysis-School'!$A90, Forecast!$C:$C, 'Analysis-School'!AB$4, Forecast!$D:$D, 'Analysis-School'!AB$2)</f>
        <v>0</v>
      </c>
      <c r="AC90" s="394">
        <f>SUMIFS(Forecast!$BO:$BO, Forecast!$A:$A, 'Analysis-School'!$A90, Forecast!$C:$C, 'Analysis-School'!AC$4, Forecast!$D:$D, 'Analysis-School'!AC$2)</f>
        <v>0</v>
      </c>
      <c r="AD90" s="394">
        <f>SUMIFS(Forecast!$BO:$BO, Forecast!$A:$A, 'Analysis-School'!$A90, Forecast!$C:$C, 'Analysis-School'!AD$4, Forecast!$D:$D, 'Analysis-School'!AD$2)</f>
        <v>0</v>
      </c>
      <c r="AE90" s="394">
        <f>SUMIFS(Forecast!$BO:$BO, Forecast!$A:$A, 'Analysis-School'!$A90, Forecast!$C:$C, 'Analysis-School'!AE$4, Forecast!$D:$D, 'Analysis-School'!AE$2)</f>
        <v>0</v>
      </c>
      <c r="AF90" s="395">
        <f>SUMIFS(Forecast!$BO:$BO, Forecast!$A:$A, 'Analysis-School'!$A90, Forecast!$C:$C, 'Analysis-School'!AF$4, Forecast!$D:$D, 'Analysis-School'!AF$2)</f>
        <v>0</v>
      </c>
      <c r="AG90" s="396" t="str">
        <f t="shared" si="22"/>
        <v>NA</v>
      </c>
    </row>
    <row r="91" spans="1:33">
      <c r="A91" s="115" t="s">
        <v>109</v>
      </c>
      <c r="B91" s="398" t="s">
        <v>1941</v>
      </c>
      <c r="C91" s="399">
        <f>SUMIFS(Forecast!$AC:$AC, Forecast!$A:$A, 'Analysis-School'!$A91, Forecast!$C:$C, 'Analysis-School'!C$4, Forecast!$D:$D, 'Analysis-School'!C$2)</f>
        <v>495</v>
      </c>
      <c r="D91" s="399">
        <f>SUMIFS(Forecast!$AC:$AC, Forecast!$A:$A, 'Analysis-School'!$A91, Forecast!$C:$C, 'Analysis-School'!D$4, Forecast!$D:$D, 'Analysis-School'!D$2)</f>
        <v>601</v>
      </c>
      <c r="E91" s="399">
        <f>SUMIFS(Forecast!$AC:$AC, Forecast!$A:$A, 'Analysis-School'!$A91, Forecast!$C:$C, 'Analysis-School'!E$4, Forecast!$D:$D, 'Analysis-School'!E$2)</f>
        <v>444</v>
      </c>
      <c r="F91" s="399">
        <f>SUMIFS(Forecast!$AC:$AC, Forecast!$A:$A, 'Analysis-School'!$A91, Forecast!$C:$C, 'Analysis-School'!F$4, Forecast!$D:$D, 'Analysis-School'!F$2)</f>
        <v>573</v>
      </c>
      <c r="G91" s="399">
        <f>SUMIFS(Forecast!$AC:$AC, Forecast!$A:$A, 'Analysis-School'!$A91, Forecast!$C:$C, 'Analysis-School'!G$4, Forecast!$D:$D, 'Analysis-School'!G$2)</f>
        <v>565</v>
      </c>
      <c r="H91" s="399">
        <f>SUMIFS(Forecast!$AC:$AC, Forecast!$A:$A, 'Analysis-School'!$A91, Forecast!$C:$C, 'Analysis-School'!H$4, Forecast!$D:$D, 'Analysis-School'!H$2)</f>
        <v>665</v>
      </c>
      <c r="I91" s="399">
        <f>SUMIFS(Forecast!$AC:$AC, Forecast!$A:$A, 'Analysis-School'!$A91, Forecast!$C:$C, 'Analysis-School'!I$4, Forecast!$D:$D, 'Analysis-School'!I$2)</f>
        <v>644.34166457129913</v>
      </c>
      <c r="J91" s="400">
        <f>SUMIFS(Forecast!$AC:$AC, Forecast!$A:$A, 'Analysis-School'!$A91, Forecast!$C:$C, 'Analysis-School'!J$4, Forecast!$D:$D, 'Analysis-School'!J$2)</f>
        <v>669.23193656771389</v>
      </c>
      <c r="K91" s="401">
        <f t="shared" si="21"/>
        <v>6.3638143875397457E-3</v>
      </c>
      <c r="M91" s="398" t="s">
        <v>1941</v>
      </c>
      <c r="N91" s="399">
        <f>SUMIFS(Forecast!$BB:$BB, Forecast!$A:$A, 'Analysis-School'!$A91, Forecast!$C:$C, 'Analysis-School'!N$4, Forecast!$D:$D, 'Analysis-School'!N$2)</f>
        <v>750</v>
      </c>
      <c r="O91" s="399">
        <f>SUMIFS(Forecast!$BB:$BB, Forecast!$A:$A, 'Analysis-School'!$A91, Forecast!$C:$C, 'Analysis-School'!O$4, Forecast!$D:$D, 'Analysis-School'!O$2)</f>
        <v>977</v>
      </c>
      <c r="P91" s="399">
        <f>SUMIFS(Forecast!$BB:$BB, Forecast!$A:$A, 'Analysis-School'!$A91, Forecast!$C:$C, 'Analysis-School'!P$4, Forecast!$D:$D, 'Analysis-School'!P$2)</f>
        <v>910</v>
      </c>
      <c r="Q91" s="399">
        <f>SUMIFS(Forecast!$BB:$BB, Forecast!$A:$A, 'Analysis-School'!$A91, Forecast!$C:$C, 'Analysis-School'!Q$4, Forecast!$D:$D, 'Analysis-School'!Q$2)</f>
        <v>1099</v>
      </c>
      <c r="R91" s="399">
        <f>SUMIFS(Forecast!$BB:$BB, Forecast!$A:$A, 'Analysis-School'!$A91, Forecast!$C:$C, 'Analysis-School'!R$4, Forecast!$D:$D, 'Analysis-School'!R$2)</f>
        <v>1126</v>
      </c>
      <c r="S91" s="399">
        <f>SUMIFS(Forecast!$BB:$BB, Forecast!$A:$A, 'Analysis-School'!$A91, Forecast!$C:$C, 'Analysis-School'!S$4, Forecast!$D:$D, 'Analysis-School'!S$2)</f>
        <v>1178</v>
      </c>
      <c r="T91" s="399">
        <f>SUMIFS(Forecast!$BB:$BB, Forecast!$A:$A, 'Analysis-School'!$A91, Forecast!$C:$C, 'Analysis-School'!T$4, Forecast!$D:$D, 'Analysis-School'!T$2)</f>
        <v>1252.3061784306847</v>
      </c>
      <c r="U91" s="400">
        <f>SUMIFS(Forecast!$BB:$BB, Forecast!$A:$A, 'Analysis-School'!$A91, Forecast!$C:$C, 'Analysis-School'!U$4, Forecast!$D:$D, 'Analysis-School'!U$2)</f>
        <v>1325.6171089234765</v>
      </c>
      <c r="V91" s="401">
        <f t="shared" si="23"/>
        <v>0.12531163745626195</v>
      </c>
      <c r="X91" s="398" t="s">
        <v>1941</v>
      </c>
      <c r="Y91" s="399">
        <f>SUMIFS(Forecast!$BO:$BO, Forecast!$A:$A, 'Analysis-School'!$A91, Forecast!$C:$C, 'Analysis-School'!Y$4, Forecast!$D:$D, 'Analysis-School'!Y$2)</f>
        <v>0</v>
      </c>
      <c r="Z91" s="399">
        <f>SUMIFS(Forecast!$BO:$BO, Forecast!$A:$A, 'Analysis-School'!$A91, Forecast!$C:$C, 'Analysis-School'!Z$4, Forecast!$D:$D, 'Analysis-School'!Z$2)</f>
        <v>0</v>
      </c>
      <c r="AA91" s="399">
        <f>SUMIFS(Forecast!$BO:$BO, Forecast!$A:$A, 'Analysis-School'!$A91, Forecast!$C:$C, 'Analysis-School'!AA$4, Forecast!$D:$D, 'Analysis-School'!AA$2)</f>
        <v>0</v>
      </c>
      <c r="AB91" s="399">
        <f>SUMIFS(Forecast!$BO:$BO, Forecast!$A:$A, 'Analysis-School'!$A91, Forecast!$C:$C, 'Analysis-School'!AB$4, Forecast!$D:$D, 'Analysis-School'!AB$2)</f>
        <v>71</v>
      </c>
      <c r="AC91" s="399">
        <f>SUMIFS(Forecast!$BO:$BO, Forecast!$A:$A, 'Analysis-School'!$A91, Forecast!$C:$C, 'Analysis-School'!AC$4, Forecast!$D:$D, 'Analysis-School'!AC$2)</f>
        <v>80</v>
      </c>
      <c r="AD91" s="399">
        <f>SUMIFS(Forecast!$BO:$BO, Forecast!$A:$A, 'Analysis-School'!$A91, Forecast!$C:$C, 'Analysis-School'!AD$4, Forecast!$D:$D, 'Analysis-School'!AD$2)</f>
        <v>63</v>
      </c>
      <c r="AE91" s="399">
        <f>SUMIFS(Forecast!$BO:$BO, Forecast!$A:$A, 'Analysis-School'!$A91, Forecast!$C:$C, 'Analysis-School'!AE$4, Forecast!$D:$D, 'Analysis-School'!AE$2)</f>
        <v>69.300000000000011</v>
      </c>
      <c r="AF91" s="400">
        <f>SUMIFS(Forecast!$BO:$BO, Forecast!$A:$A, 'Analysis-School'!$A91, Forecast!$C:$C, 'Analysis-School'!AF$4, Forecast!$D:$D, 'Analysis-School'!AF$2)</f>
        <v>76.230000000000018</v>
      </c>
      <c r="AG91" s="401">
        <f t="shared" si="22"/>
        <v>0.21000000000000019</v>
      </c>
    </row>
    <row r="92" spans="1:33">
      <c r="A92" s="115" t="s">
        <v>111</v>
      </c>
      <c r="B92" s="393" t="s">
        <v>1942</v>
      </c>
      <c r="C92" s="394">
        <f>SUMIFS(Forecast!$AC:$AC, Forecast!$A:$A, 'Analysis-School'!$A92, Forecast!$C:$C, 'Analysis-School'!C$4, Forecast!$D:$D, 'Analysis-School'!C$2)</f>
        <v>243</v>
      </c>
      <c r="D92" s="394">
        <f>SUMIFS(Forecast!$AC:$AC, Forecast!$A:$A, 'Analysis-School'!$A92, Forecast!$C:$C, 'Analysis-School'!D$4, Forecast!$D:$D, 'Analysis-School'!D$2)</f>
        <v>321</v>
      </c>
      <c r="E92" s="394">
        <f>SUMIFS(Forecast!$AC:$AC, Forecast!$A:$A, 'Analysis-School'!$A92, Forecast!$C:$C, 'Analysis-School'!E$4, Forecast!$D:$D, 'Analysis-School'!E$2)</f>
        <v>313</v>
      </c>
      <c r="F92" s="394">
        <f>SUMIFS(Forecast!$AC:$AC, Forecast!$A:$A, 'Analysis-School'!$A92, Forecast!$C:$C, 'Analysis-School'!F$4, Forecast!$D:$D, 'Analysis-School'!F$2)</f>
        <v>281</v>
      </c>
      <c r="G92" s="394">
        <f>SUMIFS(Forecast!$AC:$AC, Forecast!$A:$A, 'Analysis-School'!$A92, Forecast!$C:$C, 'Analysis-School'!G$4, Forecast!$D:$D, 'Analysis-School'!G$2)</f>
        <v>288</v>
      </c>
      <c r="H92" s="394">
        <f>SUMIFS(Forecast!$AC:$AC, Forecast!$A:$A, 'Analysis-School'!$A92, Forecast!$C:$C, 'Analysis-School'!H$4, Forecast!$D:$D, 'Analysis-School'!H$2)</f>
        <v>394</v>
      </c>
      <c r="I92" s="394">
        <f>SUMIFS(Forecast!$AC:$AC, Forecast!$A:$A, 'Analysis-School'!$A92, Forecast!$C:$C, 'Analysis-School'!I$4, Forecast!$D:$D, 'Analysis-School'!I$2)</f>
        <v>374.29999999999995</v>
      </c>
      <c r="J92" s="395">
        <f>SUMIFS(Forecast!$AC:$AC, Forecast!$A:$A, 'Analysis-School'!$A92, Forecast!$C:$C, 'Analysis-School'!J$4, Forecast!$D:$D, 'Analysis-School'!J$2)</f>
        <v>367.88504079314527</v>
      </c>
      <c r="K92" s="396">
        <f t="shared" ref="K92:K110" si="24">(J92/H92-1)</f>
        <v>-6.6281622352423186E-2</v>
      </c>
      <c r="L92" s="397"/>
      <c r="M92" s="393" t="s">
        <v>1942</v>
      </c>
      <c r="N92" s="394">
        <f>SUMIFS(Forecast!$BB:$BB, Forecast!$A:$A, 'Analysis-School'!$A92, Forecast!$C:$C, 'Analysis-School'!N$4, Forecast!$D:$D, 'Analysis-School'!N$2)</f>
        <v>363</v>
      </c>
      <c r="O92" s="394">
        <f>SUMIFS(Forecast!$BB:$BB, Forecast!$A:$A, 'Analysis-School'!$A92, Forecast!$C:$C, 'Analysis-School'!O$4, Forecast!$D:$D, 'Analysis-School'!O$2)</f>
        <v>362</v>
      </c>
      <c r="P92" s="394">
        <f>SUMIFS(Forecast!$BB:$BB, Forecast!$A:$A, 'Analysis-School'!$A92, Forecast!$C:$C, 'Analysis-School'!P$4, Forecast!$D:$D, 'Analysis-School'!P$2)</f>
        <v>359</v>
      </c>
      <c r="Q92" s="394">
        <f>SUMIFS(Forecast!$BB:$BB, Forecast!$A:$A, 'Analysis-School'!$A92, Forecast!$C:$C, 'Analysis-School'!Q$4, Forecast!$D:$D, 'Analysis-School'!Q$2)</f>
        <v>331</v>
      </c>
      <c r="R92" s="394">
        <f>SUMIFS(Forecast!$BB:$BB, Forecast!$A:$A, 'Analysis-School'!$A92, Forecast!$C:$C, 'Analysis-School'!R$4, Forecast!$D:$D, 'Analysis-School'!R$2)</f>
        <v>350</v>
      </c>
      <c r="S92" s="394">
        <f>SUMIFS(Forecast!$BB:$BB, Forecast!$A:$A, 'Analysis-School'!$A92, Forecast!$C:$C, 'Analysis-School'!S$4, Forecast!$D:$D, 'Analysis-School'!S$2)</f>
        <v>407</v>
      </c>
      <c r="T92" s="394">
        <f>SUMIFS(Forecast!$BB:$BB, Forecast!$A:$A, 'Analysis-School'!$A92, Forecast!$C:$C, 'Analysis-School'!T$4, Forecast!$D:$D, 'Analysis-School'!T$2)</f>
        <v>386.65</v>
      </c>
      <c r="U92" s="395">
        <f>SUMIFS(Forecast!$BB:$BB, Forecast!$A:$A, 'Analysis-School'!$A92, Forecast!$C:$C, 'Analysis-School'!U$4, Forecast!$D:$D, 'Analysis-School'!U$2)</f>
        <v>391.04657569301145</v>
      </c>
      <c r="V92" s="396">
        <f t="shared" si="23"/>
        <v>-3.9197602719873603E-2</v>
      </c>
      <c r="W92" s="397"/>
      <c r="X92" s="393" t="s">
        <v>1942</v>
      </c>
      <c r="Y92" s="394">
        <f>SUMIFS(Forecast!$BO:$BO, Forecast!$A:$A, 'Analysis-School'!$A92, Forecast!$C:$C, 'Analysis-School'!Y$4, Forecast!$D:$D, 'Analysis-School'!Y$2)</f>
        <v>0</v>
      </c>
      <c r="Z92" s="394">
        <f>SUMIFS(Forecast!$BO:$BO, Forecast!$A:$A, 'Analysis-School'!$A92, Forecast!$C:$C, 'Analysis-School'!Z$4, Forecast!$D:$D, 'Analysis-School'!Z$2)</f>
        <v>0</v>
      </c>
      <c r="AA92" s="394">
        <f>SUMIFS(Forecast!$BO:$BO, Forecast!$A:$A, 'Analysis-School'!$A92, Forecast!$C:$C, 'Analysis-School'!AA$4, Forecast!$D:$D, 'Analysis-School'!AA$2)</f>
        <v>0</v>
      </c>
      <c r="AB92" s="394">
        <f>SUMIFS(Forecast!$BO:$BO, Forecast!$A:$A, 'Analysis-School'!$A92, Forecast!$C:$C, 'Analysis-School'!AB$4, Forecast!$D:$D, 'Analysis-School'!AB$2)</f>
        <v>0</v>
      </c>
      <c r="AC92" s="394">
        <f>SUMIFS(Forecast!$BO:$BO, Forecast!$A:$A, 'Analysis-School'!$A92, Forecast!$C:$C, 'Analysis-School'!AC$4, Forecast!$D:$D, 'Analysis-School'!AC$2)</f>
        <v>0</v>
      </c>
      <c r="AD92" s="394">
        <f>SUMIFS(Forecast!$BO:$BO, Forecast!$A:$A, 'Analysis-School'!$A92, Forecast!$C:$C, 'Analysis-School'!AD$4, Forecast!$D:$D, 'Analysis-School'!AD$2)</f>
        <v>0</v>
      </c>
      <c r="AE92" s="394">
        <f>SUMIFS(Forecast!$BO:$BO, Forecast!$A:$A, 'Analysis-School'!$A92, Forecast!$C:$C, 'Analysis-School'!AE$4, Forecast!$D:$D, 'Analysis-School'!AE$2)</f>
        <v>0</v>
      </c>
      <c r="AF92" s="395">
        <f>SUMIFS(Forecast!$BO:$BO, Forecast!$A:$A, 'Analysis-School'!$A92, Forecast!$C:$C, 'Analysis-School'!AF$4, Forecast!$D:$D, 'Analysis-School'!AF$2)</f>
        <v>0</v>
      </c>
      <c r="AG92" s="396" t="str">
        <f t="shared" ref="AG92:AG109" si="25">IFERROR(AF92/AD92-1, "NA")</f>
        <v>NA</v>
      </c>
    </row>
    <row r="93" spans="1:33">
      <c r="A93" s="115" t="s">
        <v>113</v>
      </c>
      <c r="B93" s="398" t="s">
        <v>1943</v>
      </c>
      <c r="C93" s="399">
        <f>SUMIFS(Forecast!$AC:$AC, Forecast!$A:$A, 'Analysis-School'!$A93, Forecast!$C:$C, 'Analysis-School'!C$4, Forecast!$D:$D, 'Analysis-School'!C$2)</f>
        <v>328</v>
      </c>
      <c r="D93" s="399">
        <f>SUMIFS(Forecast!$AC:$AC, Forecast!$A:$A, 'Analysis-School'!$A93, Forecast!$C:$C, 'Analysis-School'!D$4, Forecast!$D:$D, 'Analysis-School'!D$2)</f>
        <v>362</v>
      </c>
      <c r="E93" s="399">
        <f>SUMIFS(Forecast!$AC:$AC, Forecast!$A:$A, 'Analysis-School'!$A93, Forecast!$C:$C, 'Analysis-School'!E$4, Forecast!$D:$D, 'Analysis-School'!E$2)</f>
        <v>284</v>
      </c>
      <c r="F93" s="399">
        <f>SUMIFS(Forecast!$AC:$AC, Forecast!$A:$A, 'Analysis-School'!$A93, Forecast!$C:$C, 'Analysis-School'!F$4, Forecast!$D:$D, 'Analysis-School'!F$2)</f>
        <v>283</v>
      </c>
      <c r="G93" s="399">
        <f>SUMIFS(Forecast!$AC:$AC, Forecast!$A:$A, 'Analysis-School'!$A93, Forecast!$C:$C, 'Analysis-School'!G$4, Forecast!$D:$D, 'Analysis-School'!G$2)</f>
        <v>338</v>
      </c>
      <c r="H93" s="399">
        <f>SUMIFS(Forecast!$AC:$AC, Forecast!$A:$A, 'Analysis-School'!$A93, Forecast!$C:$C, 'Analysis-School'!H$4, Forecast!$D:$D, 'Analysis-School'!H$2)</f>
        <v>279</v>
      </c>
      <c r="I93" s="399">
        <f>SUMIFS(Forecast!$AC:$AC, Forecast!$A:$A, 'Analysis-School'!$A93, Forecast!$C:$C, 'Analysis-School'!I$4, Forecast!$D:$D, 'Analysis-School'!I$2)</f>
        <v>269.23447820708577</v>
      </c>
      <c r="J93" s="400">
        <f>SUMIFS(Forecast!$AC:$AC, Forecast!$A:$A, 'Analysis-School'!$A93, Forecast!$C:$C, 'Analysis-School'!J$4, Forecast!$D:$D, 'Analysis-School'!J$2)</f>
        <v>259.44673958059059</v>
      </c>
      <c r="K93" s="401">
        <f t="shared" si="24"/>
        <v>-7.0083370678886814E-2</v>
      </c>
      <c r="M93" s="398" t="s">
        <v>1943</v>
      </c>
      <c r="N93" s="399">
        <f>SUMIFS(Forecast!$BB:$BB, Forecast!$A:$A, 'Analysis-School'!$A93, Forecast!$C:$C, 'Analysis-School'!N$4, Forecast!$D:$D, 'Analysis-School'!N$2)</f>
        <v>520</v>
      </c>
      <c r="O93" s="399">
        <f>SUMIFS(Forecast!$BB:$BB, Forecast!$A:$A, 'Analysis-School'!$A93, Forecast!$C:$C, 'Analysis-School'!O$4, Forecast!$D:$D, 'Analysis-School'!O$2)</f>
        <v>512</v>
      </c>
      <c r="P93" s="399">
        <f>SUMIFS(Forecast!$BB:$BB, Forecast!$A:$A, 'Analysis-School'!$A93, Forecast!$C:$C, 'Analysis-School'!P$4, Forecast!$D:$D, 'Analysis-School'!P$2)</f>
        <v>538</v>
      </c>
      <c r="Q93" s="399">
        <f>SUMIFS(Forecast!$BB:$BB, Forecast!$A:$A, 'Analysis-School'!$A93, Forecast!$C:$C, 'Analysis-School'!Q$4, Forecast!$D:$D, 'Analysis-School'!Q$2)</f>
        <v>500</v>
      </c>
      <c r="R93" s="399">
        <f>SUMIFS(Forecast!$BB:$BB, Forecast!$A:$A, 'Analysis-School'!$A93, Forecast!$C:$C, 'Analysis-School'!R$4, Forecast!$D:$D, 'Analysis-School'!R$2)</f>
        <v>564</v>
      </c>
      <c r="S93" s="399">
        <f>SUMIFS(Forecast!$BB:$BB, Forecast!$A:$A, 'Analysis-School'!$A93, Forecast!$C:$C, 'Analysis-School'!S$4, Forecast!$D:$D, 'Analysis-School'!S$2)</f>
        <v>562</v>
      </c>
      <c r="T93" s="399">
        <f>SUMIFS(Forecast!$BB:$BB, Forecast!$A:$A, 'Analysis-School'!$A93, Forecast!$C:$C, 'Analysis-School'!T$4, Forecast!$D:$D, 'Analysis-School'!T$2)</f>
        <v>575.24848229606926</v>
      </c>
      <c r="U93" s="400">
        <f>SUMIFS(Forecast!$BB:$BB, Forecast!$A:$A, 'Analysis-School'!$A93, Forecast!$C:$C, 'Analysis-School'!U$4, Forecast!$D:$D, 'Analysis-School'!U$2)</f>
        <v>585.71206925796741</v>
      </c>
      <c r="V93" s="401">
        <f t="shared" si="23"/>
        <v>4.219229405332281E-2</v>
      </c>
      <c r="X93" s="398" t="s">
        <v>1943</v>
      </c>
      <c r="Y93" s="399">
        <f>SUMIFS(Forecast!$BO:$BO, Forecast!$A:$A, 'Analysis-School'!$A93, Forecast!$C:$C, 'Analysis-School'!Y$4, Forecast!$D:$D, 'Analysis-School'!Y$2)</f>
        <v>0</v>
      </c>
      <c r="Z93" s="399">
        <f>SUMIFS(Forecast!$BO:$BO, Forecast!$A:$A, 'Analysis-School'!$A93, Forecast!$C:$C, 'Analysis-School'!Z$4, Forecast!$D:$D, 'Analysis-School'!Z$2)</f>
        <v>0</v>
      </c>
      <c r="AA93" s="399">
        <f>SUMIFS(Forecast!$BO:$BO, Forecast!$A:$A, 'Analysis-School'!$A93, Forecast!$C:$C, 'Analysis-School'!AA$4, Forecast!$D:$D, 'Analysis-School'!AA$2)</f>
        <v>0</v>
      </c>
      <c r="AB93" s="399">
        <f>SUMIFS(Forecast!$BO:$BO, Forecast!$A:$A, 'Analysis-School'!$A93, Forecast!$C:$C, 'Analysis-School'!AB$4, Forecast!$D:$D, 'Analysis-School'!AB$2)</f>
        <v>0</v>
      </c>
      <c r="AC93" s="399">
        <f>SUMIFS(Forecast!$BO:$BO, Forecast!$A:$A, 'Analysis-School'!$A93, Forecast!$C:$C, 'Analysis-School'!AC$4, Forecast!$D:$D, 'Analysis-School'!AC$2)</f>
        <v>0</v>
      </c>
      <c r="AD93" s="399">
        <f>SUMIFS(Forecast!$BO:$BO, Forecast!$A:$A, 'Analysis-School'!$A93, Forecast!$C:$C, 'Analysis-School'!AD$4, Forecast!$D:$D, 'Analysis-School'!AD$2)</f>
        <v>0</v>
      </c>
      <c r="AE93" s="399">
        <f>SUMIFS(Forecast!$BO:$BO, Forecast!$A:$A, 'Analysis-School'!$A93, Forecast!$C:$C, 'Analysis-School'!AE$4, Forecast!$D:$D, 'Analysis-School'!AE$2)</f>
        <v>0</v>
      </c>
      <c r="AF93" s="400">
        <f>SUMIFS(Forecast!$BO:$BO, Forecast!$A:$A, 'Analysis-School'!$A93, Forecast!$C:$C, 'Analysis-School'!AF$4, Forecast!$D:$D, 'Analysis-School'!AF$2)</f>
        <v>0</v>
      </c>
      <c r="AG93" s="401" t="str">
        <f t="shared" si="25"/>
        <v>NA</v>
      </c>
    </row>
    <row r="94" spans="1:33">
      <c r="A94" s="115" t="s">
        <v>115</v>
      </c>
      <c r="B94" s="393" t="s">
        <v>1944</v>
      </c>
      <c r="C94" s="394">
        <f>SUMIFS(Forecast!$AC:$AC, Forecast!$A:$A, 'Analysis-School'!$A94, Forecast!$C:$C, 'Analysis-School'!C$4, Forecast!$D:$D, 'Analysis-School'!C$2)</f>
        <v>121</v>
      </c>
      <c r="D94" s="394">
        <f>SUMIFS(Forecast!$AC:$AC, Forecast!$A:$A, 'Analysis-School'!$A94, Forecast!$C:$C, 'Analysis-School'!D$4, Forecast!$D:$D, 'Analysis-School'!D$2)</f>
        <v>135</v>
      </c>
      <c r="E94" s="394">
        <f>SUMIFS(Forecast!$AC:$AC, Forecast!$A:$A, 'Analysis-School'!$A94, Forecast!$C:$C, 'Analysis-School'!E$4, Forecast!$D:$D, 'Analysis-School'!E$2)</f>
        <v>150</v>
      </c>
      <c r="F94" s="394">
        <f>SUMIFS(Forecast!$AC:$AC, Forecast!$A:$A, 'Analysis-School'!$A94, Forecast!$C:$C, 'Analysis-School'!F$4, Forecast!$D:$D, 'Analysis-School'!F$2)</f>
        <v>146</v>
      </c>
      <c r="G94" s="394">
        <f>SUMIFS(Forecast!$AC:$AC, Forecast!$A:$A, 'Analysis-School'!$A94, Forecast!$C:$C, 'Analysis-School'!G$4, Forecast!$D:$D, 'Analysis-School'!G$2)</f>
        <v>177</v>
      </c>
      <c r="H94" s="394">
        <f>SUMIFS(Forecast!$AC:$AC, Forecast!$A:$A, 'Analysis-School'!$A94, Forecast!$C:$C, 'Analysis-School'!H$4, Forecast!$D:$D, 'Analysis-School'!H$2)</f>
        <v>176</v>
      </c>
      <c r="I94" s="394">
        <f>SUMIFS(Forecast!$AC:$AC, Forecast!$A:$A, 'Analysis-School'!$A94, Forecast!$C:$C, 'Analysis-School'!I$4, Forecast!$D:$D, 'Analysis-School'!I$2)</f>
        <v>188.16674440763902</v>
      </c>
      <c r="J94" s="395">
        <f>SUMIFS(Forecast!$AC:$AC, Forecast!$A:$A, 'Analysis-School'!$A94, Forecast!$C:$C, 'Analysis-School'!J$4, Forecast!$D:$D, 'Analysis-School'!J$2)</f>
        <v>199.36256409274134</v>
      </c>
      <c r="K94" s="396">
        <f t="shared" si="24"/>
        <v>0.13274184143603041</v>
      </c>
      <c r="L94" s="397"/>
      <c r="M94" s="393" t="s">
        <v>1944</v>
      </c>
      <c r="N94" s="394">
        <f>SUMIFS(Forecast!$BB:$BB, Forecast!$A:$A, 'Analysis-School'!$A94, Forecast!$C:$C, 'Analysis-School'!N$4, Forecast!$D:$D, 'Analysis-School'!N$2)</f>
        <v>250</v>
      </c>
      <c r="O94" s="394">
        <f>SUMIFS(Forecast!$BB:$BB, Forecast!$A:$A, 'Analysis-School'!$A94, Forecast!$C:$C, 'Analysis-School'!O$4, Forecast!$D:$D, 'Analysis-School'!O$2)</f>
        <v>284</v>
      </c>
      <c r="P94" s="394">
        <f>SUMIFS(Forecast!$BB:$BB, Forecast!$A:$A, 'Analysis-School'!$A94, Forecast!$C:$C, 'Analysis-School'!P$4, Forecast!$D:$D, 'Analysis-School'!P$2)</f>
        <v>326</v>
      </c>
      <c r="Q94" s="394">
        <f>SUMIFS(Forecast!$BB:$BB, Forecast!$A:$A, 'Analysis-School'!$A94, Forecast!$C:$C, 'Analysis-School'!Q$4, Forecast!$D:$D, 'Analysis-School'!Q$2)</f>
        <v>350</v>
      </c>
      <c r="R94" s="394">
        <f>SUMIFS(Forecast!$BB:$BB, Forecast!$A:$A, 'Analysis-School'!$A94, Forecast!$C:$C, 'Analysis-School'!R$4, Forecast!$D:$D, 'Analysis-School'!R$2)</f>
        <v>273</v>
      </c>
      <c r="S94" s="394">
        <f>SUMIFS(Forecast!$BB:$BB, Forecast!$A:$A, 'Analysis-School'!$A94, Forecast!$C:$C, 'Analysis-School'!S$4, Forecast!$D:$D, 'Analysis-School'!S$2)</f>
        <v>246</v>
      </c>
      <c r="T94" s="394">
        <f>SUMIFS(Forecast!$BB:$BB, Forecast!$A:$A, 'Analysis-School'!$A94, Forecast!$C:$C, 'Analysis-School'!T$4, Forecast!$D:$D, 'Analysis-School'!T$2)</f>
        <v>243.76445535212667</v>
      </c>
      <c r="U94" s="395">
        <f>SUMIFS(Forecast!$BB:$BB, Forecast!$A:$A, 'Analysis-School'!$A94, Forecast!$C:$C, 'Analysis-School'!U$4, Forecast!$D:$D, 'Analysis-School'!U$2)</f>
        <v>238.65162269120717</v>
      </c>
      <c r="V94" s="396">
        <f t="shared" si="23"/>
        <v>-2.9871452474767635E-2</v>
      </c>
      <c r="W94" s="397"/>
      <c r="X94" s="393" t="s">
        <v>1944</v>
      </c>
      <c r="Y94" s="394">
        <f>SUMIFS(Forecast!$BO:$BO, Forecast!$A:$A, 'Analysis-School'!$A94, Forecast!$C:$C, 'Analysis-School'!Y$4, Forecast!$D:$D, 'Analysis-School'!Y$2)</f>
        <v>0</v>
      </c>
      <c r="Z94" s="394">
        <f>SUMIFS(Forecast!$BO:$BO, Forecast!$A:$A, 'Analysis-School'!$A94, Forecast!$C:$C, 'Analysis-School'!Z$4, Forecast!$D:$D, 'Analysis-School'!Z$2)</f>
        <v>0</v>
      </c>
      <c r="AA94" s="394">
        <f>SUMIFS(Forecast!$BO:$BO, Forecast!$A:$A, 'Analysis-School'!$A94, Forecast!$C:$C, 'Analysis-School'!AA$4, Forecast!$D:$D, 'Analysis-School'!AA$2)</f>
        <v>0</v>
      </c>
      <c r="AB94" s="394">
        <f>SUMIFS(Forecast!$BO:$BO, Forecast!$A:$A, 'Analysis-School'!$A94, Forecast!$C:$C, 'Analysis-School'!AB$4, Forecast!$D:$D, 'Analysis-School'!AB$2)</f>
        <v>0</v>
      </c>
      <c r="AC94" s="394">
        <f>SUMIFS(Forecast!$BO:$BO, Forecast!$A:$A, 'Analysis-School'!$A94, Forecast!$C:$C, 'Analysis-School'!AC$4, Forecast!$D:$D, 'Analysis-School'!AC$2)</f>
        <v>0</v>
      </c>
      <c r="AD94" s="394">
        <f>SUMIFS(Forecast!$BO:$BO, Forecast!$A:$A, 'Analysis-School'!$A94, Forecast!$C:$C, 'Analysis-School'!AD$4, Forecast!$D:$D, 'Analysis-School'!AD$2)</f>
        <v>0</v>
      </c>
      <c r="AE94" s="394">
        <f>SUMIFS(Forecast!$BO:$BO, Forecast!$A:$A, 'Analysis-School'!$A94, Forecast!$C:$C, 'Analysis-School'!AE$4, Forecast!$D:$D, 'Analysis-School'!AE$2)</f>
        <v>0</v>
      </c>
      <c r="AF94" s="395">
        <f>SUMIFS(Forecast!$BO:$BO, Forecast!$A:$A, 'Analysis-School'!$A94, Forecast!$C:$C, 'Analysis-School'!AF$4, Forecast!$D:$D, 'Analysis-School'!AF$2)</f>
        <v>0</v>
      </c>
      <c r="AG94" s="396" t="str">
        <f t="shared" si="25"/>
        <v>NA</v>
      </c>
    </row>
    <row r="95" spans="1:33">
      <c r="A95" s="115" t="s">
        <v>117</v>
      </c>
      <c r="B95" s="398" t="s">
        <v>1979</v>
      </c>
      <c r="C95" s="399">
        <f>SUMIFS(Forecast!$AC:$AC, Forecast!$A:$A, 'Analysis-School'!$A95, Forecast!$C:$C, 'Analysis-School'!C$4, Forecast!$D:$D, 'Analysis-School'!C$2)</f>
        <v>2775</v>
      </c>
      <c r="D95" s="399">
        <f>SUMIFS(Forecast!$AC:$AC, Forecast!$A:$A, 'Analysis-School'!$A95, Forecast!$C:$C, 'Analysis-School'!D$4, Forecast!$D:$D, 'Analysis-School'!D$2)</f>
        <v>3047</v>
      </c>
      <c r="E95" s="399">
        <f>SUMIFS(Forecast!$AC:$AC, Forecast!$A:$A, 'Analysis-School'!$A95, Forecast!$C:$C, 'Analysis-School'!E$4, Forecast!$D:$D, 'Analysis-School'!E$2)</f>
        <v>2350</v>
      </c>
      <c r="F95" s="399">
        <f>SUMIFS(Forecast!$AC:$AC, Forecast!$A:$A, 'Analysis-School'!$A95, Forecast!$C:$C, 'Analysis-School'!F$4, Forecast!$D:$D, 'Analysis-School'!F$2)</f>
        <v>2275</v>
      </c>
      <c r="G95" s="399">
        <f>SUMIFS(Forecast!$AC:$AC, Forecast!$A:$A, 'Analysis-School'!$A95, Forecast!$C:$C, 'Analysis-School'!G$4, Forecast!$D:$D, 'Analysis-School'!G$2)</f>
        <v>2418</v>
      </c>
      <c r="H95" s="399">
        <f>SUMIFS(Forecast!$AC:$AC, Forecast!$A:$A, 'Analysis-School'!$A95, Forecast!$C:$C, 'Analysis-School'!H$4, Forecast!$D:$D, 'Analysis-School'!H$2)</f>
        <v>2719</v>
      </c>
      <c r="I95" s="399">
        <f>SUMIFS(Forecast!$AC:$AC, Forecast!$A:$A, 'Analysis-School'!$A95, Forecast!$C:$C, 'Analysis-School'!I$4, Forecast!$D:$D, 'Analysis-School'!I$2)</f>
        <v>2583.0499999999997</v>
      </c>
      <c r="J95" s="400">
        <f>SUMIFS(Forecast!$AC:$AC, Forecast!$A:$A, 'Analysis-School'!$A95, Forecast!$C:$C, 'Analysis-School'!J$4, Forecast!$D:$D, 'Analysis-School'!J$2)</f>
        <v>2453.8974999999996</v>
      </c>
      <c r="K95" s="401">
        <f t="shared" si="24"/>
        <v>-9.7500000000000142E-2</v>
      </c>
      <c r="M95" s="398" t="s">
        <v>1979</v>
      </c>
      <c r="N95" s="399">
        <f>SUMIFS(Forecast!$BB:$BB, Forecast!$A:$A, 'Analysis-School'!$A95, Forecast!$C:$C, 'Analysis-School'!N$4, Forecast!$D:$D, 'Analysis-School'!N$2)</f>
        <v>4717</v>
      </c>
      <c r="O95" s="399">
        <f>SUMIFS(Forecast!$BB:$BB, Forecast!$A:$A, 'Analysis-School'!$A95, Forecast!$C:$C, 'Analysis-School'!O$4, Forecast!$D:$D, 'Analysis-School'!O$2)</f>
        <v>4607</v>
      </c>
      <c r="P95" s="399">
        <f>SUMIFS(Forecast!$BB:$BB, Forecast!$A:$A, 'Analysis-School'!$A95, Forecast!$C:$C, 'Analysis-School'!P$4, Forecast!$D:$D, 'Analysis-School'!P$2)</f>
        <v>4740</v>
      </c>
      <c r="Q95" s="399">
        <f>SUMIFS(Forecast!$BB:$BB, Forecast!$A:$A, 'Analysis-School'!$A95, Forecast!$C:$C, 'Analysis-School'!Q$4, Forecast!$D:$D, 'Analysis-School'!Q$2)</f>
        <v>4886</v>
      </c>
      <c r="R95" s="399">
        <f>SUMIFS(Forecast!$BB:$BB, Forecast!$A:$A, 'Analysis-School'!$A95, Forecast!$C:$C, 'Analysis-School'!R$4, Forecast!$D:$D, 'Analysis-School'!R$2)</f>
        <v>5673</v>
      </c>
      <c r="S95" s="399">
        <f>SUMIFS(Forecast!$BB:$BB, Forecast!$A:$A, 'Analysis-School'!$A95, Forecast!$C:$C, 'Analysis-School'!S$4, Forecast!$D:$D, 'Analysis-School'!S$2)</f>
        <v>4917</v>
      </c>
      <c r="T95" s="399">
        <f>SUMIFS(Forecast!$BB:$BB, Forecast!$A:$A, 'Analysis-School'!$A95, Forecast!$C:$C, 'Analysis-School'!T$4, Forecast!$D:$D, 'Analysis-School'!T$2)</f>
        <v>5408.7000000000007</v>
      </c>
      <c r="U95" s="400">
        <f>SUMIFS(Forecast!$BB:$BB, Forecast!$A:$A, 'Analysis-School'!$A95, Forecast!$C:$C, 'Analysis-School'!U$4, Forecast!$D:$D, 'Analysis-School'!U$2)</f>
        <v>5658.858759859485</v>
      </c>
      <c r="V95" s="401">
        <f t="shared" si="23"/>
        <v>0.15087629852745277</v>
      </c>
      <c r="X95" s="398" t="s">
        <v>1979</v>
      </c>
      <c r="Y95" s="399">
        <f>SUMIFS(Forecast!$BO:$BO, Forecast!$A:$A, 'Analysis-School'!$A95, Forecast!$C:$C, 'Analysis-School'!Y$4, Forecast!$D:$D, 'Analysis-School'!Y$2)</f>
        <v>0</v>
      </c>
      <c r="Z95" s="399">
        <f>SUMIFS(Forecast!$BO:$BO, Forecast!$A:$A, 'Analysis-School'!$A95, Forecast!$C:$C, 'Analysis-School'!Z$4, Forecast!$D:$D, 'Analysis-School'!Z$2)</f>
        <v>0</v>
      </c>
      <c r="AA95" s="399">
        <f>SUMIFS(Forecast!$BO:$BO, Forecast!$A:$A, 'Analysis-School'!$A95, Forecast!$C:$C, 'Analysis-School'!AA$4, Forecast!$D:$D, 'Analysis-School'!AA$2)</f>
        <v>0</v>
      </c>
      <c r="AB95" s="399">
        <f>SUMIFS(Forecast!$BO:$BO, Forecast!$A:$A, 'Analysis-School'!$A95, Forecast!$C:$C, 'Analysis-School'!AB$4, Forecast!$D:$D, 'Analysis-School'!AB$2)</f>
        <v>20</v>
      </c>
      <c r="AC95" s="399">
        <f>SUMIFS(Forecast!$BO:$BO, Forecast!$A:$A, 'Analysis-School'!$A95, Forecast!$C:$C, 'Analysis-School'!AC$4, Forecast!$D:$D, 'Analysis-School'!AC$2)</f>
        <v>23</v>
      </c>
      <c r="AD95" s="399">
        <f>SUMIFS(Forecast!$BO:$BO, Forecast!$A:$A, 'Analysis-School'!$A95, Forecast!$C:$C, 'Analysis-School'!AD$4, Forecast!$D:$D, 'Analysis-School'!AD$2)</f>
        <v>17</v>
      </c>
      <c r="AE95" s="399">
        <f>SUMIFS(Forecast!$BO:$BO, Forecast!$A:$A, 'Analysis-School'!$A95, Forecast!$C:$C, 'Analysis-School'!AE$4, Forecast!$D:$D, 'Analysis-School'!AE$2)</f>
        <v>18.700000000000003</v>
      </c>
      <c r="AF95" s="400">
        <f>SUMIFS(Forecast!$BO:$BO, Forecast!$A:$A, 'Analysis-School'!$A95, Forecast!$C:$C, 'Analysis-School'!AF$4, Forecast!$D:$D, 'Analysis-School'!AF$2)</f>
        <v>20.570000000000004</v>
      </c>
      <c r="AG95" s="401">
        <f t="shared" si="25"/>
        <v>0.21000000000000019</v>
      </c>
    </row>
    <row r="96" spans="1:33">
      <c r="A96" s="115" t="s">
        <v>119</v>
      </c>
      <c r="B96" s="393" t="s">
        <v>1945</v>
      </c>
      <c r="C96" s="394">
        <f>SUMIFS(Forecast!$AC:$AC, Forecast!$A:$A, 'Analysis-School'!$A96, Forecast!$C:$C, 'Analysis-School'!C$4, Forecast!$D:$D, 'Analysis-School'!C$2)</f>
        <v>659</v>
      </c>
      <c r="D96" s="394">
        <f>SUMIFS(Forecast!$AC:$AC, Forecast!$A:$A, 'Analysis-School'!$A96, Forecast!$C:$C, 'Analysis-School'!D$4, Forecast!$D:$D, 'Analysis-School'!D$2)</f>
        <v>645</v>
      </c>
      <c r="E96" s="394">
        <f>SUMIFS(Forecast!$AC:$AC, Forecast!$A:$A, 'Analysis-School'!$A96, Forecast!$C:$C, 'Analysis-School'!E$4, Forecast!$D:$D, 'Analysis-School'!E$2)</f>
        <v>641</v>
      </c>
      <c r="F96" s="394">
        <f>SUMIFS(Forecast!$AC:$AC, Forecast!$A:$A, 'Analysis-School'!$A96, Forecast!$C:$C, 'Analysis-School'!F$4, Forecast!$D:$D, 'Analysis-School'!F$2)</f>
        <v>632</v>
      </c>
      <c r="G96" s="394">
        <f>SUMIFS(Forecast!$AC:$AC, Forecast!$A:$A, 'Analysis-School'!$A96, Forecast!$C:$C, 'Analysis-School'!G$4, Forecast!$D:$D, 'Analysis-School'!G$2)</f>
        <v>690</v>
      </c>
      <c r="H96" s="394">
        <f>SUMIFS(Forecast!$AC:$AC, Forecast!$A:$A, 'Analysis-School'!$A96, Forecast!$C:$C, 'Analysis-School'!H$4, Forecast!$D:$D, 'Analysis-School'!H$2)</f>
        <v>740</v>
      </c>
      <c r="I96" s="394">
        <f>SUMIFS(Forecast!$AC:$AC, Forecast!$A:$A, 'Analysis-School'!$A96, Forecast!$C:$C, 'Analysis-School'!I$4, Forecast!$D:$D, 'Analysis-School'!I$2)</f>
        <v>754.72908271860319</v>
      </c>
      <c r="J96" s="395">
        <f>SUMIFS(Forecast!$AC:$AC, Forecast!$A:$A, 'Analysis-School'!$A96, Forecast!$C:$C, 'Analysis-School'!J$4, Forecast!$D:$D, 'Analysis-School'!J$2)</f>
        <v>773.00256941538157</v>
      </c>
      <c r="K96" s="396">
        <f t="shared" si="24"/>
        <v>4.4598066777542744E-2</v>
      </c>
      <c r="L96" s="397"/>
      <c r="M96" s="393" t="s">
        <v>1945</v>
      </c>
      <c r="N96" s="394">
        <f>SUMIFS(Forecast!$BB:$BB, Forecast!$A:$A, 'Analysis-School'!$A96, Forecast!$C:$C, 'Analysis-School'!N$4, Forecast!$D:$D, 'Analysis-School'!N$2)</f>
        <v>861</v>
      </c>
      <c r="O96" s="394">
        <f>SUMIFS(Forecast!$BB:$BB, Forecast!$A:$A, 'Analysis-School'!$A96, Forecast!$C:$C, 'Analysis-School'!O$4, Forecast!$D:$D, 'Analysis-School'!O$2)</f>
        <v>906</v>
      </c>
      <c r="P96" s="394">
        <f>SUMIFS(Forecast!$BB:$BB, Forecast!$A:$A, 'Analysis-School'!$A96, Forecast!$C:$C, 'Analysis-School'!P$4, Forecast!$D:$D, 'Analysis-School'!P$2)</f>
        <v>994</v>
      </c>
      <c r="Q96" s="394">
        <f>SUMIFS(Forecast!$BB:$BB, Forecast!$A:$A, 'Analysis-School'!$A96, Forecast!$C:$C, 'Analysis-School'!Q$4, Forecast!$D:$D, 'Analysis-School'!Q$2)</f>
        <v>980</v>
      </c>
      <c r="R96" s="394">
        <f>SUMIFS(Forecast!$BB:$BB, Forecast!$A:$A, 'Analysis-School'!$A96, Forecast!$C:$C, 'Analysis-School'!R$4, Forecast!$D:$D, 'Analysis-School'!R$2)</f>
        <v>860</v>
      </c>
      <c r="S96" s="394">
        <f>SUMIFS(Forecast!$BB:$BB, Forecast!$A:$A, 'Analysis-School'!$A96, Forecast!$C:$C, 'Analysis-School'!S$4, Forecast!$D:$D, 'Analysis-School'!S$2)</f>
        <v>997</v>
      </c>
      <c r="T96" s="394">
        <f>SUMIFS(Forecast!$BB:$BB, Forecast!$A:$A, 'Analysis-School'!$A96, Forecast!$C:$C, 'Analysis-School'!T$4, Forecast!$D:$D, 'Analysis-School'!T$2)</f>
        <v>954.76062304025027</v>
      </c>
      <c r="U96" s="395">
        <f>SUMIFS(Forecast!$BB:$BB, Forecast!$A:$A, 'Analysis-School'!$A96, Forecast!$C:$C, 'Analysis-School'!U$4, Forecast!$D:$D, 'Analysis-School'!U$2)</f>
        <v>966.36793955278688</v>
      </c>
      <c r="V96" s="396">
        <f t="shared" si="23"/>
        <v>-3.0724233146653068E-2</v>
      </c>
      <c r="W96" s="397"/>
      <c r="X96" s="393" t="s">
        <v>1945</v>
      </c>
      <c r="Y96" s="394">
        <f>SUMIFS(Forecast!$BO:$BO, Forecast!$A:$A, 'Analysis-School'!$A96, Forecast!$C:$C, 'Analysis-School'!Y$4, Forecast!$D:$D, 'Analysis-School'!Y$2)</f>
        <v>0</v>
      </c>
      <c r="Z96" s="394">
        <f>SUMIFS(Forecast!$BO:$BO, Forecast!$A:$A, 'Analysis-School'!$A96, Forecast!$C:$C, 'Analysis-School'!Z$4, Forecast!$D:$D, 'Analysis-School'!Z$2)</f>
        <v>0</v>
      </c>
      <c r="AA96" s="394">
        <f>SUMIFS(Forecast!$BO:$BO, Forecast!$A:$A, 'Analysis-School'!$A96, Forecast!$C:$C, 'Analysis-School'!AA$4, Forecast!$D:$D, 'Analysis-School'!AA$2)</f>
        <v>0</v>
      </c>
      <c r="AB96" s="394">
        <f>SUMIFS(Forecast!$BO:$BO, Forecast!$A:$A, 'Analysis-School'!$A96, Forecast!$C:$C, 'Analysis-School'!AB$4, Forecast!$D:$D, 'Analysis-School'!AB$2)</f>
        <v>0</v>
      </c>
      <c r="AC96" s="394">
        <f>SUMIFS(Forecast!$BO:$BO, Forecast!$A:$A, 'Analysis-School'!$A96, Forecast!$C:$C, 'Analysis-School'!AC$4, Forecast!$D:$D, 'Analysis-School'!AC$2)</f>
        <v>0</v>
      </c>
      <c r="AD96" s="394">
        <f>SUMIFS(Forecast!$BO:$BO, Forecast!$A:$A, 'Analysis-School'!$A96, Forecast!$C:$C, 'Analysis-School'!AD$4, Forecast!$D:$D, 'Analysis-School'!AD$2)</f>
        <v>0</v>
      </c>
      <c r="AE96" s="394">
        <f>SUMIFS(Forecast!$BO:$BO, Forecast!$A:$A, 'Analysis-School'!$A96, Forecast!$C:$C, 'Analysis-School'!AE$4, Forecast!$D:$D, 'Analysis-School'!AE$2)</f>
        <v>0</v>
      </c>
      <c r="AF96" s="395">
        <f>SUMIFS(Forecast!$BO:$BO, Forecast!$A:$A, 'Analysis-School'!$A96, Forecast!$C:$C, 'Analysis-School'!AF$4, Forecast!$D:$D, 'Analysis-School'!AF$2)</f>
        <v>0</v>
      </c>
      <c r="AG96" s="396" t="str">
        <f t="shared" si="25"/>
        <v>NA</v>
      </c>
    </row>
    <row r="97" spans="1:33">
      <c r="A97" s="115" t="s">
        <v>121</v>
      </c>
      <c r="B97" s="398" t="s">
        <v>1980</v>
      </c>
      <c r="C97" s="399">
        <f>SUMIFS(Forecast!$AC:$AC, Forecast!$A:$A, 'Analysis-School'!$A97, Forecast!$C:$C, 'Analysis-School'!C$4, Forecast!$D:$D, 'Analysis-School'!C$2)</f>
        <v>1961</v>
      </c>
      <c r="D97" s="399">
        <f>SUMIFS(Forecast!$AC:$AC, Forecast!$A:$A, 'Analysis-School'!$A97, Forecast!$C:$C, 'Analysis-School'!D$4, Forecast!$D:$D, 'Analysis-School'!D$2)</f>
        <v>1634</v>
      </c>
      <c r="E97" s="399">
        <f>SUMIFS(Forecast!$AC:$AC, Forecast!$A:$A, 'Analysis-School'!$A97, Forecast!$C:$C, 'Analysis-School'!E$4, Forecast!$D:$D, 'Analysis-School'!E$2)</f>
        <v>1736</v>
      </c>
      <c r="F97" s="399">
        <f>SUMIFS(Forecast!$AC:$AC, Forecast!$A:$A, 'Analysis-School'!$A97, Forecast!$C:$C, 'Analysis-School'!F$4, Forecast!$D:$D, 'Analysis-School'!F$2)</f>
        <v>1280</v>
      </c>
      <c r="G97" s="399">
        <f>SUMIFS(Forecast!$AC:$AC, Forecast!$A:$A, 'Analysis-School'!$A97, Forecast!$C:$C, 'Analysis-School'!G$4, Forecast!$D:$D, 'Analysis-School'!G$2)</f>
        <v>1404</v>
      </c>
      <c r="H97" s="399">
        <f>SUMIFS(Forecast!$AC:$AC, Forecast!$A:$A, 'Analysis-School'!$A97, Forecast!$C:$C, 'Analysis-School'!H$4, Forecast!$D:$D, 'Analysis-School'!H$2)</f>
        <v>1648</v>
      </c>
      <c r="I97" s="399">
        <f>SUMIFS(Forecast!$AC:$AC, Forecast!$A:$A, 'Analysis-School'!$A97, Forecast!$C:$C, 'Analysis-School'!I$4, Forecast!$D:$D, 'Analysis-School'!I$2)</f>
        <v>1565.6</v>
      </c>
      <c r="J97" s="400">
        <f>SUMIFS(Forecast!$AC:$AC, Forecast!$A:$A, 'Analysis-School'!$A97, Forecast!$C:$C, 'Analysis-School'!J$4, Forecast!$D:$D, 'Analysis-School'!J$2)</f>
        <v>1487.32</v>
      </c>
      <c r="K97" s="401">
        <f t="shared" si="24"/>
        <v>-9.7500000000000031E-2</v>
      </c>
      <c r="M97" s="398" t="s">
        <v>1980</v>
      </c>
      <c r="N97" s="399">
        <f>SUMIFS(Forecast!$BB:$BB, Forecast!$A:$A, 'Analysis-School'!$A97, Forecast!$C:$C, 'Analysis-School'!N$4, Forecast!$D:$D, 'Analysis-School'!N$2)</f>
        <v>4183</v>
      </c>
      <c r="O97" s="399">
        <f>SUMIFS(Forecast!$BB:$BB, Forecast!$A:$A, 'Analysis-School'!$A97, Forecast!$C:$C, 'Analysis-School'!O$4, Forecast!$D:$D, 'Analysis-School'!O$2)</f>
        <v>4319</v>
      </c>
      <c r="P97" s="399">
        <f>SUMIFS(Forecast!$BB:$BB, Forecast!$A:$A, 'Analysis-School'!$A97, Forecast!$C:$C, 'Analysis-School'!P$4, Forecast!$D:$D, 'Analysis-School'!P$2)</f>
        <v>4327</v>
      </c>
      <c r="Q97" s="399">
        <f>SUMIFS(Forecast!$BB:$BB, Forecast!$A:$A, 'Analysis-School'!$A97, Forecast!$C:$C, 'Analysis-School'!Q$4, Forecast!$D:$D, 'Analysis-School'!Q$2)</f>
        <v>3955</v>
      </c>
      <c r="R97" s="399">
        <f>SUMIFS(Forecast!$BB:$BB, Forecast!$A:$A, 'Analysis-School'!$A97, Forecast!$C:$C, 'Analysis-School'!R$4, Forecast!$D:$D, 'Analysis-School'!R$2)</f>
        <v>3507</v>
      </c>
      <c r="S97" s="399">
        <f>SUMIFS(Forecast!$BB:$BB, Forecast!$A:$A, 'Analysis-School'!$A97, Forecast!$C:$C, 'Analysis-School'!S$4, Forecast!$D:$D, 'Analysis-School'!S$2)</f>
        <v>3873</v>
      </c>
      <c r="T97" s="399">
        <f>SUMIFS(Forecast!$BB:$BB, Forecast!$A:$A, 'Analysis-School'!$A97, Forecast!$C:$C, 'Analysis-School'!T$4, Forecast!$D:$D, 'Analysis-School'!T$2)</f>
        <v>3679.35</v>
      </c>
      <c r="U97" s="400">
        <f>SUMIFS(Forecast!$BB:$BB, Forecast!$A:$A, 'Analysis-School'!$A97, Forecast!$C:$C, 'Analysis-School'!U$4, Forecast!$D:$D, 'Analysis-School'!U$2)</f>
        <v>3495.3824999999997</v>
      </c>
      <c r="V97" s="401">
        <f t="shared" si="23"/>
        <v>-9.7500000000000031E-2</v>
      </c>
      <c r="X97" s="398" t="s">
        <v>1980</v>
      </c>
      <c r="Y97" s="399">
        <f>SUMIFS(Forecast!$BO:$BO, Forecast!$A:$A, 'Analysis-School'!$A97, Forecast!$C:$C, 'Analysis-School'!Y$4, Forecast!$D:$D, 'Analysis-School'!Y$2)</f>
        <v>359</v>
      </c>
      <c r="Z97" s="399">
        <f>SUMIFS(Forecast!$BO:$BO, Forecast!$A:$A, 'Analysis-School'!$A97, Forecast!$C:$C, 'Analysis-School'!Z$4, Forecast!$D:$D, 'Analysis-School'!Z$2)</f>
        <v>336</v>
      </c>
      <c r="AA97" s="399">
        <f>SUMIFS(Forecast!$BO:$BO, Forecast!$A:$A, 'Analysis-School'!$A97, Forecast!$C:$C, 'Analysis-School'!AA$4, Forecast!$D:$D, 'Analysis-School'!AA$2)</f>
        <v>455</v>
      </c>
      <c r="AB97" s="399">
        <f>SUMIFS(Forecast!$BO:$BO, Forecast!$A:$A, 'Analysis-School'!$A97, Forecast!$C:$C, 'Analysis-School'!AB$4, Forecast!$D:$D, 'Analysis-School'!AB$2)</f>
        <v>457</v>
      </c>
      <c r="AC97" s="399">
        <f>SUMIFS(Forecast!$BO:$BO, Forecast!$A:$A, 'Analysis-School'!$A97, Forecast!$C:$C, 'Analysis-School'!AC$4, Forecast!$D:$D, 'Analysis-School'!AC$2)</f>
        <v>479</v>
      </c>
      <c r="AD97" s="399">
        <f>SUMIFS(Forecast!$BO:$BO, Forecast!$A:$A, 'Analysis-School'!$A97, Forecast!$C:$C, 'Analysis-School'!AD$4, Forecast!$D:$D, 'Analysis-School'!AD$2)</f>
        <v>579</v>
      </c>
      <c r="AE97" s="399">
        <f>SUMIFS(Forecast!$BO:$BO, Forecast!$A:$A, 'Analysis-School'!$A97, Forecast!$C:$C, 'Analysis-School'!AE$4, Forecast!$D:$D, 'Analysis-School'!AE$2)</f>
        <v>610.65735150189005</v>
      </c>
      <c r="AF97" s="400">
        <f>SUMIFS(Forecast!$BO:$BO, Forecast!$A:$A, 'Analysis-School'!$A97, Forecast!$C:$C, 'Analysis-School'!AF$4, Forecast!$D:$D, 'Analysis-School'!AF$2)</f>
        <v>656.88833066697464</v>
      </c>
      <c r="AG97" s="401">
        <f t="shared" si="25"/>
        <v>0.13452216004658824</v>
      </c>
    </row>
    <row r="98" spans="1:33">
      <c r="A98" s="115" t="s">
        <v>123</v>
      </c>
      <c r="B98" s="393" t="s">
        <v>2038</v>
      </c>
      <c r="C98" s="394">
        <f>SUMIFS(Forecast!$AC:$AC, Forecast!$A:$A, 'Analysis-School'!$A98, Forecast!$C:$C, 'Analysis-School'!C$4, Forecast!$D:$D, 'Analysis-School'!C$2)</f>
        <v>404</v>
      </c>
      <c r="D98" s="394">
        <f>SUMIFS(Forecast!$AC:$AC, Forecast!$A:$A, 'Analysis-School'!$A98, Forecast!$C:$C, 'Analysis-School'!D$4, Forecast!$D:$D, 'Analysis-School'!D$2)</f>
        <v>411</v>
      </c>
      <c r="E98" s="394">
        <f>SUMIFS(Forecast!$AC:$AC, Forecast!$A:$A, 'Analysis-School'!$A98, Forecast!$C:$C, 'Analysis-School'!E$4, Forecast!$D:$D, 'Analysis-School'!E$2)</f>
        <v>475</v>
      </c>
      <c r="F98" s="394">
        <f>SUMIFS(Forecast!$AC:$AC, Forecast!$A:$A, 'Analysis-School'!$A98, Forecast!$C:$C, 'Analysis-School'!F$4, Forecast!$D:$D, 'Analysis-School'!F$2)</f>
        <v>506</v>
      </c>
      <c r="G98" s="394">
        <f>SUMIFS(Forecast!$AC:$AC, Forecast!$A:$A, 'Analysis-School'!$A98, Forecast!$C:$C, 'Analysis-School'!G$4, Forecast!$D:$D, 'Analysis-School'!G$2)</f>
        <v>510</v>
      </c>
      <c r="H98" s="394">
        <f>SUMIFS(Forecast!$AC:$AC, Forecast!$A:$A, 'Analysis-School'!$A98, Forecast!$C:$C, 'Analysis-School'!H$4, Forecast!$D:$D, 'Analysis-School'!H$2)</f>
        <v>490</v>
      </c>
      <c r="I98" s="394">
        <f>SUMIFS(Forecast!$AC:$AC, Forecast!$A:$A, 'Analysis-School'!$A98, Forecast!$C:$C, 'Analysis-School'!I$4, Forecast!$D:$D, 'Analysis-School'!I$2)</f>
        <v>529.20438725019426</v>
      </c>
      <c r="J98" s="395">
        <f>SUMIFS(Forecast!$AC:$AC, Forecast!$A:$A, 'Analysis-School'!$A98, Forecast!$C:$C, 'Analysis-School'!J$4, Forecast!$D:$D, 'Analysis-School'!J$2)</f>
        <v>550.07901516360403</v>
      </c>
      <c r="K98" s="396">
        <f t="shared" si="24"/>
        <v>0.12261023502776336</v>
      </c>
      <c r="L98" s="397"/>
      <c r="M98" s="393" t="s">
        <v>2038</v>
      </c>
      <c r="N98" s="394">
        <f>SUMIFS(Forecast!$BB:$BB, Forecast!$A:$A, 'Analysis-School'!$A98, Forecast!$C:$C, 'Analysis-School'!N$4, Forecast!$D:$D, 'Analysis-School'!N$2)</f>
        <v>597</v>
      </c>
      <c r="O98" s="394">
        <f>SUMIFS(Forecast!$BB:$BB, Forecast!$A:$A, 'Analysis-School'!$A98, Forecast!$C:$C, 'Analysis-School'!O$4, Forecast!$D:$D, 'Analysis-School'!O$2)</f>
        <v>791</v>
      </c>
      <c r="P98" s="394">
        <f>SUMIFS(Forecast!$BB:$BB, Forecast!$A:$A, 'Analysis-School'!$A98, Forecast!$C:$C, 'Analysis-School'!P$4, Forecast!$D:$D, 'Analysis-School'!P$2)</f>
        <v>765</v>
      </c>
      <c r="Q98" s="394">
        <f>SUMIFS(Forecast!$BB:$BB, Forecast!$A:$A, 'Analysis-School'!$A98, Forecast!$C:$C, 'Analysis-School'!Q$4, Forecast!$D:$D, 'Analysis-School'!Q$2)</f>
        <v>747</v>
      </c>
      <c r="R98" s="394">
        <f>SUMIFS(Forecast!$BB:$BB, Forecast!$A:$A, 'Analysis-School'!$A98, Forecast!$C:$C, 'Analysis-School'!R$4, Forecast!$D:$D, 'Analysis-School'!R$2)</f>
        <v>649</v>
      </c>
      <c r="S98" s="394">
        <f>SUMIFS(Forecast!$BB:$BB, Forecast!$A:$A, 'Analysis-School'!$A98, Forecast!$C:$C, 'Analysis-School'!S$4, Forecast!$D:$D, 'Analysis-School'!S$2)</f>
        <v>603</v>
      </c>
      <c r="T98" s="394">
        <f>SUMIFS(Forecast!$BB:$BB, Forecast!$A:$A, 'Analysis-School'!$A98, Forecast!$C:$C, 'Analysis-School'!T$4, Forecast!$D:$D, 'Analysis-School'!T$2)</f>
        <v>580.79502409308259</v>
      </c>
      <c r="U98" s="395">
        <f>SUMIFS(Forecast!$BB:$BB, Forecast!$A:$A, 'Analysis-School'!$A98, Forecast!$C:$C, 'Analysis-School'!U$4, Forecast!$D:$D, 'Analysis-School'!U$2)</f>
        <v>555.7681963387214</v>
      </c>
      <c r="V98" s="396">
        <f t="shared" si="23"/>
        <v>-7.8328032605768816E-2</v>
      </c>
      <c r="W98" s="397"/>
      <c r="X98" s="393" t="s">
        <v>2038</v>
      </c>
      <c r="Y98" s="394">
        <f>SUMIFS(Forecast!$BO:$BO, Forecast!$A:$A, 'Analysis-School'!$A98, Forecast!$C:$C, 'Analysis-School'!Y$4, Forecast!$D:$D, 'Analysis-School'!Y$2)</f>
        <v>0</v>
      </c>
      <c r="Z98" s="394">
        <f>SUMIFS(Forecast!$BO:$BO, Forecast!$A:$A, 'Analysis-School'!$A98, Forecast!$C:$C, 'Analysis-School'!Z$4, Forecast!$D:$D, 'Analysis-School'!Z$2)</f>
        <v>0</v>
      </c>
      <c r="AA98" s="394">
        <f>SUMIFS(Forecast!$BO:$BO, Forecast!$A:$A, 'Analysis-School'!$A98, Forecast!$C:$C, 'Analysis-School'!AA$4, Forecast!$D:$D, 'Analysis-School'!AA$2)</f>
        <v>0</v>
      </c>
      <c r="AB98" s="394">
        <f>SUMIFS(Forecast!$BO:$BO, Forecast!$A:$A, 'Analysis-School'!$A98, Forecast!$C:$C, 'Analysis-School'!AB$4, Forecast!$D:$D, 'Analysis-School'!AB$2)</f>
        <v>0</v>
      </c>
      <c r="AC98" s="394">
        <f>SUMIFS(Forecast!$BO:$BO, Forecast!$A:$A, 'Analysis-School'!$A98, Forecast!$C:$C, 'Analysis-School'!AC$4, Forecast!$D:$D, 'Analysis-School'!AC$2)</f>
        <v>0</v>
      </c>
      <c r="AD98" s="394">
        <f>SUMIFS(Forecast!$BO:$BO, Forecast!$A:$A, 'Analysis-School'!$A98, Forecast!$C:$C, 'Analysis-School'!AD$4, Forecast!$D:$D, 'Analysis-School'!AD$2)</f>
        <v>0</v>
      </c>
      <c r="AE98" s="394">
        <f>SUMIFS(Forecast!$BO:$BO, Forecast!$A:$A, 'Analysis-School'!$A98, Forecast!$C:$C, 'Analysis-School'!AE$4, Forecast!$D:$D, 'Analysis-School'!AE$2)</f>
        <v>0</v>
      </c>
      <c r="AF98" s="395">
        <f>SUMIFS(Forecast!$BO:$BO, Forecast!$A:$A, 'Analysis-School'!$A98, Forecast!$C:$C, 'Analysis-School'!AF$4, Forecast!$D:$D, 'Analysis-School'!AF$2)</f>
        <v>0</v>
      </c>
      <c r="AG98" s="396" t="str">
        <f t="shared" si="25"/>
        <v>NA</v>
      </c>
    </row>
    <row r="99" spans="1:33">
      <c r="A99" s="115" t="s">
        <v>125</v>
      </c>
      <c r="B99" s="398" t="s">
        <v>1946</v>
      </c>
      <c r="C99" s="399">
        <f>SUMIFS(Forecast!$AC:$AC, Forecast!$A:$A, 'Analysis-School'!$A99, Forecast!$C:$C, 'Analysis-School'!C$4, Forecast!$D:$D, 'Analysis-School'!C$2)</f>
        <v>2055</v>
      </c>
      <c r="D99" s="399">
        <f>SUMIFS(Forecast!$AC:$AC, Forecast!$A:$A, 'Analysis-School'!$A99, Forecast!$C:$C, 'Analysis-School'!D$4, Forecast!$D:$D, 'Analysis-School'!D$2)</f>
        <v>2284</v>
      </c>
      <c r="E99" s="399">
        <f>SUMIFS(Forecast!$AC:$AC, Forecast!$A:$A, 'Analysis-School'!$A99, Forecast!$C:$C, 'Analysis-School'!E$4, Forecast!$D:$D, 'Analysis-School'!E$2)</f>
        <v>1625</v>
      </c>
      <c r="F99" s="399">
        <f>SUMIFS(Forecast!$AC:$AC, Forecast!$A:$A, 'Analysis-School'!$A99, Forecast!$C:$C, 'Analysis-School'!F$4, Forecast!$D:$D, 'Analysis-School'!F$2)</f>
        <v>2059</v>
      </c>
      <c r="G99" s="399">
        <f>SUMIFS(Forecast!$AC:$AC, Forecast!$A:$A, 'Analysis-School'!$A99, Forecast!$C:$C, 'Analysis-School'!G$4, Forecast!$D:$D, 'Analysis-School'!G$2)</f>
        <v>1533</v>
      </c>
      <c r="H99" s="399">
        <f>SUMIFS(Forecast!$AC:$AC, Forecast!$A:$A, 'Analysis-School'!$A99, Forecast!$C:$C, 'Analysis-School'!H$4, Forecast!$D:$D, 'Analysis-School'!H$2)</f>
        <v>1781</v>
      </c>
      <c r="I99" s="399">
        <f>SUMIFS(Forecast!$AC:$AC, Forecast!$A:$A, 'Analysis-School'!$A99, Forecast!$C:$C, 'Analysis-School'!I$4, Forecast!$D:$D, 'Analysis-School'!I$2)</f>
        <v>1691.9499999999998</v>
      </c>
      <c r="J99" s="400">
        <f>SUMIFS(Forecast!$AC:$AC, Forecast!$A:$A, 'Analysis-School'!$A99, Forecast!$C:$C, 'Analysis-School'!J$4, Forecast!$D:$D, 'Analysis-School'!J$2)</f>
        <v>1607.3524999999997</v>
      </c>
      <c r="K99" s="401">
        <f t="shared" si="24"/>
        <v>-9.7500000000000142E-2</v>
      </c>
      <c r="M99" s="398" t="s">
        <v>1946</v>
      </c>
      <c r="N99" s="399">
        <f>SUMIFS(Forecast!$BB:$BB, Forecast!$A:$A, 'Analysis-School'!$A99, Forecast!$C:$C, 'Analysis-School'!N$4, Forecast!$D:$D, 'Analysis-School'!N$2)</f>
        <v>5632</v>
      </c>
      <c r="O99" s="399">
        <f>SUMIFS(Forecast!$BB:$BB, Forecast!$A:$A, 'Analysis-School'!$A99, Forecast!$C:$C, 'Analysis-School'!O$4, Forecast!$D:$D, 'Analysis-School'!O$2)</f>
        <v>5915</v>
      </c>
      <c r="P99" s="399">
        <f>SUMIFS(Forecast!$BB:$BB, Forecast!$A:$A, 'Analysis-School'!$A99, Forecast!$C:$C, 'Analysis-School'!P$4, Forecast!$D:$D, 'Analysis-School'!P$2)</f>
        <v>6119</v>
      </c>
      <c r="Q99" s="399">
        <f>SUMIFS(Forecast!$BB:$BB, Forecast!$A:$A, 'Analysis-School'!$A99, Forecast!$C:$C, 'Analysis-School'!Q$4, Forecast!$D:$D, 'Analysis-School'!Q$2)</f>
        <v>6179</v>
      </c>
      <c r="R99" s="399">
        <f>SUMIFS(Forecast!$BB:$BB, Forecast!$A:$A, 'Analysis-School'!$A99, Forecast!$C:$C, 'Analysis-School'!R$4, Forecast!$D:$D, 'Analysis-School'!R$2)</f>
        <v>5561</v>
      </c>
      <c r="S99" s="399">
        <f>SUMIFS(Forecast!$BB:$BB, Forecast!$A:$A, 'Analysis-School'!$A99, Forecast!$C:$C, 'Analysis-School'!S$4, Forecast!$D:$D, 'Analysis-School'!S$2)</f>
        <v>5541</v>
      </c>
      <c r="T99" s="399">
        <f>SUMIFS(Forecast!$BB:$BB, Forecast!$A:$A, 'Analysis-School'!$A99, Forecast!$C:$C, 'Analysis-School'!T$4, Forecast!$D:$D, 'Analysis-School'!T$2)</f>
        <v>5467.8804677641619</v>
      </c>
      <c r="U99" s="400">
        <f>SUMIFS(Forecast!$BB:$BB, Forecast!$A:$A, 'Analysis-School'!$A99, Forecast!$C:$C, 'Analysis-School'!U$4, Forecast!$D:$D, 'Analysis-School'!U$2)</f>
        <v>5394.7806506132129</v>
      </c>
      <c r="V99" s="401">
        <f t="shared" si="23"/>
        <v>-2.6388621076843033E-2</v>
      </c>
      <c r="X99" s="398" t="s">
        <v>1946</v>
      </c>
      <c r="Y99" s="399">
        <f>SUMIFS(Forecast!$BO:$BO, Forecast!$A:$A, 'Analysis-School'!$A99, Forecast!$C:$C, 'Analysis-School'!Y$4, Forecast!$D:$D, 'Analysis-School'!Y$2)</f>
        <v>0</v>
      </c>
      <c r="Z99" s="399">
        <f>SUMIFS(Forecast!$BO:$BO, Forecast!$A:$A, 'Analysis-School'!$A99, Forecast!$C:$C, 'Analysis-School'!Z$4, Forecast!$D:$D, 'Analysis-School'!Z$2)</f>
        <v>0</v>
      </c>
      <c r="AA99" s="399">
        <f>SUMIFS(Forecast!$BO:$BO, Forecast!$A:$A, 'Analysis-School'!$A99, Forecast!$C:$C, 'Analysis-School'!AA$4, Forecast!$D:$D, 'Analysis-School'!AA$2)</f>
        <v>0</v>
      </c>
      <c r="AB99" s="399">
        <f>SUMIFS(Forecast!$BO:$BO, Forecast!$A:$A, 'Analysis-School'!$A99, Forecast!$C:$C, 'Analysis-School'!AB$4, Forecast!$D:$D, 'Analysis-School'!AB$2)</f>
        <v>0</v>
      </c>
      <c r="AC99" s="399">
        <f>SUMIFS(Forecast!$BO:$BO, Forecast!$A:$A, 'Analysis-School'!$A99, Forecast!$C:$C, 'Analysis-School'!AC$4, Forecast!$D:$D, 'Analysis-School'!AC$2)</f>
        <v>0</v>
      </c>
      <c r="AD99" s="399">
        <f>SUMIFS(Forecast!$BO:$BO, Forecast!$A:$A, 'Analysis-School'!$A99, Forecast!$C:$C, 'Analysis-School'!AD$4, Forecast!$D:$D, 'Analysis-School'!AD$2)</f>
        <v>0</v>
      </c>
      <c r="AE99" s="399">
        <f>SUMIFS(Forecast!$BO:$BO, Forecast!$A:$A, 'Analysis-School'!$A99, Forecast!$C:$C, 'Analysis-School'!AE$4, Forecast!$D:$D, 'Analysis-School'!AE$2)</f>
        <v>0</v>
      </c>
      <c r="AF99" s="400">
        <f>SUMIFS(Forecast!$BO:$BO, Forecast!$A:$A, 'Analysis-School'!$A99, Forecast!$C:$C, 'Analysis-School'!AF$4, Forecast!$D:$D, 'Analysis-School'!AF$2)</f>
        <v>0</v>
      </c>
      <c r="AG99" s="401" t="str">
        <f t="shared" si="25"/>
        <v>NA</v>
      </c>
    </row>
    <row r="100" spans="1:33">
      <c r="A100" s="115" t="s">
        <v>127</v>
      </c>
      <c r="B100" s="393" t="s">
        <v>1947</v>
      </c>
      <c r="C100" s="394">
        <f>SUMIFS(Forecast!$AC:$AC, Forecast!$A:$A, 'Analysis-School'!$A100, Forecast!$C:$C, 'Analysis-School'!C$4, Forecast!$D:$D, 'Analysis-School'!C$2)</f>
        <v>139</v>
      </c>
      <c r="D100" s="394">
        <f>SUMIFS(Forecast!$AC:$AC, Forecast!$A:$A, 'Analysis-School'!$A100, Forecast!$C:$C, 'Analysis-School'!D$4, Forecast!$D:$D, 'Analysis-School'!D$2)</f>
        <v>138</v>
      </c>
      <c r="E100" s="394">
        <f>SUMIFS(Forecast!$AC:$AC, Forecast!$A:$A, 'Analysis-School'!$A100, Forecast!$C:$C, 'Analysis-School'!E$4, Forecast!$D:$D, 'Analysis-School'!E$2)</f>
        <v>137</v>
      </c>
      <c r="F100" s="394">
        <f>SUMIFS(Forecast!$AC:$AC, Forecast!$A:$A, 'Analysis-School'!$A100, Forecast!$C:$C, 'Analysis-School'!F$4, Forecast!$D:$D, 'Analysis-School'!F$2)</f>
        <v>97</v>
      </c>
      <c r="G100" s="394">
        <f>SUMIFS(Forecast!$AC:$AC, Forecast!$A:$A, 'Analysis-School'!$A100, Forecast!$C:$C, 'Analysis-School'!G$4, Forecast!$D:$D, 'Analysis-School'!G$2)</f>
        <v>102</v>
      </c>
      <c r="H100" s="394">
        <f>SUMIFS(Forecast!$AC:$AC, Forecast!$A:$A, 'Analysis-School'!$A100, Forecast!$C:$C, 'Analysis-School'!H$4, Forecast!$D:$D, 'Analysis-School'!H$2)</f>
        <v>124</v>
      </c>
      <c r="I100" s="394">
        <f>SUMIFS(Forecast!$AC:$AC, Forecast!$A:$A, 'Analysis-School'!$A100, Forecast!$C:$C, 'Analysis-School'!I$4, Forecast!$D:$D, 'Analysis-School'!I$2)</f>
        <v>117.8</v>
      </c>
      <c r="J100" s="395">
        <f>SUMIFS(Forecast!$AC:$AC, Forecast!$A:$A, 'Analysis-School'!$A100, Forecast!$C:$C, 'Analysis-School'!J$4, Forecast!$D:$D, 'Analysis-School'!J$2)</f>
        <v>111.91</v>
      </c>
      <c r="K100" s="396">
        <f t="shared" si="24"/>
        <v>-9.7500000000000031E-2</v>
      </c>
      <c r="L100" s="397"/>
      <c r="M100" s="393" t="s">
        <v>1947</v>
      </c>
      <c r="N100" s="394">
        <f>SUMIFS(Forecast!$BB:$BB, Forecast!$A:$A, 'Analysis-School'!$A100, Forecast!$C:$C, 'Analysis-School'!N$4, Forecast!$D:$D, 'Analysis-School'!N$2)</f>
        <v>544</v>
      </c>
      <c r="O100" s="394">
        <f>SUMIFS(Forecast!$BB:$BB, Forecast!$A:$A, 'Analysis-School'!$A100, Forecast!$C:$C, 'Analysis-School'!O$4, Forecast!$D:$D, 'Analysis-School'!O$2)</f>
        <v>646</v>
      </c>
      <c r="P100" s="394">
        <f>SUMIFS(Forecast!$BB:$BB, Forecast!$A:$A, 'Analysis-School'!$A100, Forecast!$C:$C, 'Analysis-School'!P$4, Forecast!$D:$D, 'Analysis-School'!P$2)</f>
        <v>530</v>
      </c>
      <c r="Q100" s="394">
        <f>SUMIFS(Forecast!$BB:$BB, Forecast!$A:$A, 'Analysis-School'!$A100, Forecast!$C:$C, 'Analysis-School'!Q$4, Forecast!$D:$D, 'Analysis-School'!Q$2)</f>
        <v>644</v>
      </c>
      <c r="R100" s="394">
        <f>SUMIFS(Forecast!$BB:$BB, Forecast!$A:$A, 'Analysis-School'!$A100, Forecast!$C:$C, 'Analysis-School'!R$4, Forecast!$D:$D, 'Analysis-School'!R$2)</f>
        <v>611</v>
      </c>
      <c r="S100" s="394">
        <f>SUMIFS(Forecast!$BB:$BB, Forecast!$A:$A, 'Analysis-School'!$A100, Forecast!$C:$C, 'Analysis-School'!S$4, Forecast!$D:$D, 'Analysis-School'!S$2)</f>
        <v>1129</v>
      </c>
      <c r="T100" s="394">
        <f>SUMIFS(Forecast!$BB:$BB, Forecast!$A:$A, 'Analysis-School'!$A100, Forecast!$C:$C, 'Analysis-School'!T$4, Forecast!$D:$D, 'Analysis-School'!T$2)</f>
        <v>1072.55</v>
      </c>
      <c r="U100" s="395">
        <f>SUMIFS(Forecast!$BB:$BB, Forecast!$A:$A, 'Analysis-School'!$A100, Forecast!$C:$C, 'Analysis-School'!U$4, Forecast!$D:$D, 'Analysis-School'!U$2)</f>
        <v>1132.1989582560843</v>
      </c>
      <c r="V100" s="396">
        <f t="shared" si="23"/>
        <v>2.8334439823598512E-3</v>
      </c>
      <c r="W100" s="397"/>
      <c r="X100" s="393" t="s">
        <v>1947</v>
      </c>
      <c r="Y100" s="394">
        <f>SUMIFS(Forecast!$BO:$BO, Forecast!$A:$A, 'Analysis-School'!$A100, Forecast!$C:$C, 'Analysis-School'!Y$4, Forecast!$D:$D, 'Analysis-School'!Y$2)</f>
        <v>0</v>
      </c>
      <c r="Z100" s="394">
        <f>SUMIFS(Forecast!$BO:$BO, Forecast!$A:$A, 'Analysis-School'!$A100, Forecast!$C:$C, 'Analysis-School'!Z$4, Forecast!$D:$D, 'Analysis-School'!Z$2)</f>
        <v>0</v>
      </c>
      <c r="AA100" s="394">
        <f>SUMIFS(Forecast!$BO:$BO, Forecast!$A:$A, 'Analysis-School'!$A100, Forecast!$C:$C, 'Analysis-School'!AA$4, Forecast!$D:$D, 'Analysis-School'!AA$2)</f>
        <v>0</v>
      </c>
      <c r="AB100" s="394">
        <f>SUMIFS(Forecast!$BO:$BO, Forecast!$A:$A, 'Analysis-School'!$A100, Forecast!$C:$C, 'Analysis-School'!AB$4, Forecast!$D:$D, 'Analysis-School'!AB$2)</f>
        <v>0</v>
      </c>
      <c r="AC100" s="394">
        <f>SUMIFS(Forecast!$BO:$BO, Forecast!$A:$A, 'Analysis-School'!$A100, Forecast!$C:$C, 'Analysis-School'!AC$4, Forecast!$D:$D, 'Analysis-School'!AC$2)</f>
        <v>0</v>
      </c>
      <c r="AD100" s="394">
        <f>SUMIFS(Forecast!$BO:$BO, Forecast!$A:$A, 'Analysis-School'!$A100, Forecast!$C:$C, 'Analysis-School'!AD$4, Forecast!$D:$D, 'Analysis-School'!AD$2)</f>
        <v>0</v>
      </c>
      <c r="AE100" s="394">
        <f>SUMIFS(Forecast!$BO:$BO, Forecast!$A:$A, 'Analysis-School'!$A100, Forecast!$C:$C, 'Analysis-School'!AE$4, Forecast!$D:$D, 'Analysis-School'!AE$2)</f>
        <v>0</v>
      </c>
      <c r="AF100" s="395">
        <f>SUMIFS(Forecast!$BO:$BO, Forecast!$A:$A, 'Analysis-School'!$A100, Forecast!$C:$C, 'Analysis-School'!AF$4, Forecast!$D:$D, 'Analysis-School'!AF$2)</f>
        <v>0</v>
      </c>
      <c r="AG100" s="396" t="str">
        <f t="shared" si="25"/>
        <v>NA</v>
      </c>
    </row>
    <row r="101" spans="1:33">
      <c r="A101" s="115" t="s">
        <v>129</v>
      </c>
      <c r="B101" s="398" t="s">
        <v>1948</v>
      </c>
      <c r="C101" s="399">
        <f>SUMIFS(Forecast!$AC:$AC, Forecast!$A:$A, 'Analysis-School'!$A101, Forecast!$C:$C, 'Analysis-School'!C$4, Forecast!$D:$D, 'Analysis-School'!C$2)</f>
        <v>691</v>
      </c>
      <c r="D101" s="399">
        <f>SUMIFS(Forecast!$AC:$AC, Forecast!$A:$A, 'Analysis-School'!$A101, Forecast!$C:$C, 'Analysis-School'!D$4, Forecast!$D:$D, 'Analysis-School'!D$2)</f>
        <v>604</v>
      </c>
      <c r="E101" s="399">
        <f>SUMIFS(Forecast!$AC:$AC, Forecast!$A:$A, 'Analysis-School'!$A101, Forecast!$C:$C, 'Analysis-School'!E$4, Forecast!$D:$D, 'Analysis-School'!E$2)</f>
        <v>544</v>
      </c>
      <c r="F101" s="399">
        <f>SUMIFS(Forecast!$AC:$AC, Forecast!$A:$A, 'Analysis-School'!$A101, Forecast!$C:$C, 'Analysis-School'!F$4, Forecast!$D:$D, 'Analysis-School'!F$2)</f>
        <v>266</v>
      </c>
      <c r="G101" s="399">
        <f>SUMIFS(Forecast!$AC:$AC, Forecast!$A:$A, 'Analysis-School'!$A101, Forecast!$C:$C, 'Analysis-School'!G$4, Forecast!$D:$D, 'Analysis-School'!G$2)</f>
        <v>268</v>
      </c>
      <c r="H101" s="399">
        <f>SUMIFS(Forecast!$AC:$AC, Forecast!$A:$A, 'Analysis-School'!$A101, Forecast!$C:$C, 'Analysis-School'!H$4, Forecast!$D:$D, 'Analysis-School'!H$2)</f>
        <v>390</v>
      </c>
      <c r="I101" s="399">
        <f>SUMIFS(Forecast!$AC:$AC, Forecast!$A:$A, 'Analysis-School'!$A101, Forecast!$C:$C, 'Analysis-School'!I$4, Forecast!$D:$D, 'Analysis-School'!I$2)</f>
        <v>370.5</v>
      </c>
      <c r="J101" s="400">
        <f>SUMIFS(Forecast!$AC:$AC, Forecast!$A:$A, 'Analysis-School'!$A101, Forecast!$C:$C, 'Analysis-School'!J$4, Forecast!$D:$D, 'Analysis-School'!J$2)</f>
        <v>351.97499999999997</v>
      </c>
      <c r="K101" s="401">
        <f t="shared" si="24"/>
        <v>-9.7500000000000142E-2</v>
      </c>
      <c r="M101" s="398" t="s">
        <v>1948</v>
      </c>
      <c r="N101" s="399">
        <f>SUMIFS(Forecast!$BB:$BB, Forecast!$A:$A, 'Analysis-School'!$A101, Forecast!$C:$C, 'Analysis-School'!N$4, Forecast!$D:$D, 'Analysis-School'!N$2)</f>
        <v>476</v>
      </c>
      <c r="O101" s="399">
        <f>SUMIFS(Forecast!$BB:$BB, Forecast!$A:$A, 'Analysis-School'!$A101, Forecast!$C:$C, 'Analysis-School'!O$4, Forecast!$D:$D, 'Analysis-School'!O$2)</f>
        <v>495</v>
      </c>
      <c r="P101" s="399">
        <f>SUMIFS(Forecast!$BB:$BB, Forecast!$A:$A, 'Analysis-School'!$A101, Forecast!$C:$C, 'Analysis-School'!P$4, Forecast!$D:$D, 'Analysis-School'!P$2)</f>
        <v>406</v>
      </c>
      <c r="Q101" s="399">
        <f>SUMIFS(Forecast!$BB:$BB, Forecast!$A:$A, 'Analysis-School'!$A101, Forecast!$C:$C, 'Analysis-School'!Q$4, Forecast!$D:$D, 'Analysis-School'!Q$2)</f>
        <v>425</v>
      </c>
      <c r="R101" s="399">
        <f>SUMIFS(Forecast!$BB:$BB, Forecast!$A:$A, 'Analysis-School'!$A101, Forecast!$C:$C, 'Analysis-School'!R$4, Forecast!$D:$D, 'Analysis-School'!R$2)</f>
        <v>424</v>
      </c>
      <c r="S101" s="399">
        <f>SUMIFS(Forecast!$BB:$BB, Forecast!$A:$A, 'Analysis-School'!$A101, Forecast!$C:$C, 'Analysis-School'!S$4, Forecast!$D:$D, 'Analysis-School'!S$2)</f>
        <v>410</v>
      </c>
      <c r="T101" s="399">
        <f>SUMIFS(Forecast!$BB:$BB, Forecast!$A:$A, 'Analysis-School'!$A101, Forecast!$C:$C, 'Analysis-School'!T$4, Forecast!$D:$D, 'Analysis-School'!T$2)</f>
        <v>389.5</v>
      </c>
      <c r="U101" s="400">
        <f>SUMIFS(Forecast!$BB:$BB, Forecast!$A:$A, 'Analysis-School'!$A101, Forecast!$C:$C, 'Analysis-School'!U$4, Forecast!$D:$D, 'Analysis-School'!U$2)</f>
        <v>370.66401804274238</v>
      </c>
      <c r="V101" s="401">
        <f t="shared" si="23"/>
        <v>-9.5941419407945427E-2</v>
      </c>
      <c r="X101" s="398" t="s">
        <v>1948</v>
      </c>
      <c r="Y101" s="399">
        <f>SUMIFS(Forecast!$BO:$BO, Forecast!$A:$A, 'Analysis-School'!$A101, Forecast!$C:$C, 'Analysis-School'!Y$4, Forecast!$D:$D, 'Analysis-School'!Y$2)</f>
        <v>0</v>
      </c>
      <c r="Z101" s="399">
        <f>SUMIFS(Forecast!$BO:$BO, Forecast!$A:$A, 'Analysis-School'!$A101, Forecast!$C:$C, 'Analysis-School'!Z$4, Forecast!$D:$D, 'Analysis-School'!Z$2)</f>
        <v>0</v>
      </c>
      <c r="AA101" s="399">
        <f>SUMIFS(Forecast!$BO:$BO, Forecast!$A:$A, 'Analysis-School'!$A101, Forecast!$C:$C, 'Analysis-School'!AA$4, Forecast!$D:$D, 'Analysis-School'!AA$2)</f>
        <v>0</v>
      </c>
      <c r="AB101" s="399">
        <f>SUMIFS(Forecast!$BO:$BO, Forecast!$A:$A, 'Analysis-School'!$A101, Forecast!$C:$C, 'Analysis-School'!AB$4, Forecast!$D:$D, 'Analysis-School'!AB$2)</f>
        <v>0</v>
      </c>
      <c r="AC101" s="399">
        <f>SUMIFS(Forecast!$BO:$BO, Forecast!$A:$A, 'Analysis-School'!$A101, Forecast!$C:$C, 'Analysis-School'!AC$4, Forecast!$D:$D, 'Analysis-School'!AC$2)</f>
        <v>0</v>
      </c>
      <c r="AD101" s="399">
        <f>SUMIFS(Forecast!$BO:$BO, Forecast!$A:$A, 'Analysis-School'!$A101, Forecast!$C:$C, 'Analysis-School'!AD$4, Forecast!$D:$D, 'Analysis-School'!AD$2)</f>
        <v>0</v>
      </c>
      <c r="AE101" s="399">
        <f>SUMIFS(Forecast!$BO:$BO, Forecast!$A:$A, 'Analysis-School'!$A101, Forecast!$C:$C, 'Analysis-School'!AE$4, Forecast!$D:$D, 'Analysis-School'!AE$2)</f>
        <v>0</v>
      </c>
      <c r="AF101" s="400">
        <f>SUMIFS(Forecast!$BO:$BO, Forecast!$A:$A, 'Analysis-School'!$A101, Forecast!$C:$C, 'Analysis-School'!AF$4, Forecast!$D:$D, 'Analysis-School'!AF$2)</f>
        <v>0</v>
      </c>
      <c r="AG101" s="401" t="str">
        <f t="shared" si="25"/>
        <v>NA</v>
      </c>
    </row>
    <row r="102" spans="1:33">
      <c r="A102" s="115" t="s">
        <v>131</v>
      </c>
      <c r="B102" s="393" t="s">
        <v>1949</v>
      </c>
      <c r="C102" s="394">
        <f>SUMIFS(Forecast!$AC:$AC, Forecast!$A:$A, 'Analysis-School'!$A102, Forecast!$C:$C, 'Analysis-School'!C$4, Forecast!$D:$D, 'Analysis-School'!C$2)</f>
        <v>215</v>
      </c>
      <c r="D102" s="394">
        <f>SUMIFS(Forecast!$AC:$AC, Forecast!$A:$A, 'Analysis-School'!$A102, Forecast!$C:$C, 'Analysis-School'!D$4, Forecast!$D:$D, 'Analysis-School'!D$2)</f>
        <v>236</v>
      </c>
      <c r="E102" s="394">
        <f>SUMIFS(Forecast!$AC:$AC, Forecast!$A:$A, 'Analysis-School'!$A102, Forecast!$C:$C, 'Analysis-School'!E$4, Forecast!$D:$D, 'Analysis-School'!E$2)</f>
        <v>193</v>
      </c>
      <c r="F102" s="394">
        <f>SUMIFS(Forecast!$AC:$AC, Forecast!$A:$A, 'Analysis-School'!$A102, Forecast!$C:$C, 'Analysis-School'!F$4, Forecast!$D:$D, 'Analysis-School'!F$2)</f>
        <v>159</v>
      </c>
      <c r="G102" s="394">
        <f>SUMIFS(Forecast!$AC:$AC, Forecast!$A:$A, 'Analysis-School'!$A102, Forecast!$C:$C, 'Analysis-School'!G$4, Forecast!$D:$D, 'Analysis-School'!G$2)</f>
        <v>144</v>
      </c>
      <c r="H102" s="394">
        <f>SUMIFS(Forecast!$AC:$AC, Forecast!$A:$A, 'Analysis-School'!$A102, Forecast!$C:$C, 'Analysis-School'!H$4, Forecast!$D:$D, 'Analysis-School'!H$2)</f>
        <v>146</v>
      </c>
      <c r="I102" s="394">
        <f>SUMIFS(Forecast!$AC:$AC, Forecast!$A:$A, 'Analysis-School'!$A102, Forecast!$C:$C, 'Analysis-School'!I$4, Forecast!$D:$D, 'Analysis-School'!I$2)</f>
        <v>138.69999999999999</v>
      </c>
      <c r="J102" s="395">
        <f>SUMIFS(Forecast!$AC:$AC, Forecast!$A:$A, 'Analysis-School'!$A102, Forecast!$C:$C, 'Analysis-School'!J$4, Forecast!$D:$D, 'Analysis-School'!J$2)</f>
        <v>131.76499999999999</v>
      </c>
      <c r="K102" s="396">
        <f t="shared" si="24"/>
        <v>-9.7500000000000142E-2</v>
      </c>
      <c r="L102" s="397"/>
      <c r="M102" s="393" t="s">
        <v>1949</v>
      </c>
      <c r="N102" s="394">
        <f>SUMIFS(Forecast!$BB:$BB, Forecast!$A:$A, 'Analysis-School'!$A102, Forecast!$C:$C, 'Analysis-School'!N$4, Forecast!$D:$D, 'Analysis-School'!N$2)</f>
        <v>509</v>
      </c>
      <c r="O102" s="394">
        <f>SUMIFS(Forecast!$BB:$BB, Forecast!$A:$A, 'Analysis-School'!$A102, Forecast!$C:$C, 'Analysis-School'!O$4, Forecast!$D:$D, 'Analysis-School'!O$2)</f>
        <v>559</v>
      </c>
      <c r="P102" s="394">
        <f>SUMIFS(Forecast!$BB:$BB, Forecast!$A:$A, 'Analysis-School'!$A102, Forecast!$C:$C, 'Analysis-School'!P$4, Forecast!$D:$D, 'Analysis-School'!P$2)</f>
        <v>603</v>
      </c>
      <c r="Q102" s="394">
        <f>SUMIFS(Forecast!$BB:$BB, Forecast!$A:$A, 'Analysis-School'!$A102, Forecast!$C:$C, 'Analysis-School'!Q$4, Forecast!$D:$D, 'Analysis-School'!Q$2)</f>
        <v>869</v>
      </c>
      <c r="R102" s="394">
        <f>SUMIFS(Forecast!$BB:$BB, Forecast!$A:$A, 'Analysis-School'!$A102, Forecast!$C:$C, 'Analysis-School'!R$4, Forecast!$D:$D, 'Analysis-School'!R$2)</f>
        <v>1062</v>
      </c>
      <c r="S102" s="394">
        <f>SUMIFS(Forecast!$BB:$BB, Forecast!$A:$A, 'Analysis-School'!$A102, Forecast!$C:$C, 'Analysis-School'!S$4, Forecast!$D:$D, 'Analysis-School'!S$2)</f>
        <v>977</v>
      </c>
      <c r="T102" s="394">
        <f>SUMIFS(Forecast!$BB:$BB, Forecast!$A:$A, 'Analysis-School'!$A102, Forecast!$C:$C, 'Analysis-School'!T$4, Forecast!$D:$D, 'Analysis-School'!T$2)</f>
        <v>1074.7</v>
      </c>
      <c r="U102" s="395">
        <f>SUMIFS(Forecast!$BB:$BB, Forecast!$A:$A, 'Analysis-School'!$A102, Forecast!$C:$C, 'Analysis-School'!U$4, Forecast!$D:$D, 'Analysis-School'!U$2)</f>
        <v>1182.17</v>
      </c>
      <c r="V102" s="396">
        <f t="shared" si="23"/>
        <v>0.20999999999999996</v>
      </c>
      <c r="W102" s="397"/>
      <c r="X102" s="393" t="s">
        <v>1949</v>
      </c>
      <c r="Y102" s="394">
        <f>SUMIFS(Forecast!$BO:$BO, Forecast!$A:$A, 'Analysis-School'!$A102, Forecast!$C:$C, 'Analysis-School'!Y$4, Forecast!$D:$D, 'Analysis-School'!Y$2)</f>
        <v>0</v>
      </c>
      <c r="Z102" s="394">
        <f>SUMIFS(Forecast!$BO:$BO, Forecast!$A:$A, 'Analysis-School'!$A102, Forecast!$C:$C, 'Analysis-School'!Z$4, Forecast!$D:$D, 'Analysis-School'!Z$2)</f>
        <v>0</v>
      </c>
      <c r="AA102" s="394">
        <f>SUMIFS(Forecast!$BO:$BO, Forecast!$A:$A, 'Analysis-School'!$A102, Forecast!$C:$C, 'Analysis-School'!AA$4, Forecast!$D:$D, 'Analysis-School'!AA$2)</f>
        <v>0</v>
      </c>
      <c r="AB102" s="394">
        <f>SUMIFS(Forecast!$BO:$BO, Forecast!$A:$A, 'Analysis-School'!$A102, Forecast!$C:$C, 'Analysis-School'!AB$4, Forecast!$D:$D, 'Analysis-School'!AB$2)</f>
        <v>0</v>
      </c>
      <c r="AC102" s="394">
        <f>SUMIFS(Forecast!$BO:$BO, Forecast!$A:$A, 'Analysis-School'!$A102, Forecast!$C:$C, 'Analysis-School'!AC$4, Forecast!$D:$D, 'Analysis-School'!AC$2)</f>
        <v>0</v>
      </c>
      <c r="AD102" s="394">
        <f>SUMIFS(Forecast!$BO:$BO, Forecast!$A:$A, 'Analysis-School'!$A102, Forecast!$C:$C, 'Analysis-School'!AD$4, Forecast!$D:$D, 'Analysis-School'!AD$2)</f>
        <v>0</v>
      </c>
      <c r="AE102" s="394">
        <f>SUMIFS(Forecast!$BO:$BO, Forecast!$A:$A, 'Analysis-School'!$A102, Forecast!$C:$C, 'Analysis-School'!AE$4, Forecast!$D:$D, 'Analysis-School'!AE$2)</f>
        <v>0</v>
      </c>
      <c r="AF102" s="395">
        <f>SUMIFS(Forecast!$BO:$BO, Forecast!$A:$A, 'Analysis-School'!$A102, Forecast!$C:$C, 'Analysis-School'!AF$4, Forecast!$D:$D, 'Analysis-School'!AF$2)</f>
        <v>0</v>
      </c>
      <c r="AG102" s="396" t="str">
        <f t="shared" si="25"/>
        <v>NA</v>
      </c>
    </row>
    <row r="103" spans="1:33">
      <c r="A103" s="18" t="s">
        <v>133</v>
      </c>
      <c r="B103" s="398" t="s">
        <v>1950</v>
      </c>
      <c r="C103" s="399">
        <f>SUMIFS(Forecast!$AC:$AC, Forecast!$A:$A, 'Analysis-School'!$A103, Forecast!$C:$C, 'Analysis-School'!C$4, Forecast!$D:$D, 'Analysis-School'!C$2)</f>
        <v>883</v>
      </c>
      <c r="D103" s="399">
        <f>SUMIFS(Forecast!$AC:$AC, Forecast!$A:$A, 'Analysis-School'!$A103, Forecast!$C:$C, 'Analysis-School'!D$4, Forecast!$D:$D, 'Analysis-School'!D$2)</f>
        <v>956</v>
      </c>
      <c r="E103" s="399">
        <f>SUMIFS(Forecast!$AC:$AC, Forecast!$A:$A, 'Analysis-School'!$A103, Forecast!$C:$C, 'Analysis-School'!E$4, Forecast!$D:$D, 'Analysis-School'!E$2)</f>
        <v>408</v>
      </c>
      <c r="F103" s="399">
        <f>SUMIFS(Forecast!$AC:$AC, Forecast!$A:$A, 'Analysis-School'!$A103, Forecast!$C:$C, 'Analysis-School'!F$4, Forecast!$D:$D, 'Analysis-School'!F$2)</f>
        <v>422</v>
      </c>
      <c r="G103" s="399">
        <f>SUMIFS(Forecast!$AC:$AC, Forecast!$A:$A, 'Analysis-School'!$A103, Forecast!$C:$C, 'Analysis-School'!G$4, Forecast!$D:$D, 'Analysis-School'!G$2)</f>
        <v>604</v>
      </c>
      <c r="H103" s="399">
        <f>SUMIFS(Forecast!$AC:$AC, Forecast!$A:$A, 'Analysis-School'!$A103, Forecast!$C:$C, 'Analysis-School'!H$4, Forecast!$D:$D, 'Analysis-School'!H$2)</f>
        <v>547</v>
      </c>
      <c r="I103" s="399">
        <f>SUMIFS(Forecast!$AC:$AC, Forecast!$A:$A, 'Analysis-School'!$A103, Forecast!$C:$C, 'Analysis-School'!I$4, Forecast!$D:$D, 'Analysis-School'!I$2)</f>
        <v>519.65</v>
      </c>
      <c r="J103" s="400">
        <f>SUMIFS(Forecast!$AC:$AC, Forecast!$A:$A, 'Analysis-School'!$A103, Forecast!$C:$C, 'Analysis-School'!J$4, Forecast!$D:$D, 'Analysis-School'!J$2)</f>
        <v>493.66749999999996</v>
      </c>
      <c r="K103" s="401">
        <f t="shared" si="24"/>
        <v>-9.7500000000000031E-2</v>
      </c>
      <c r="M103" s="398" t="s">
        <v>1950</v>
      </c>
      <c r="N103" s="399">
        <f>SUMIFS(Forecast!$BB:$BB, Forecast!$A:$A, 'Analysis-School'!$A103, Forecast!$C:$C, 'Analysis-School'!N$4, Forecast!$D:$D, 'Analysis-School'!N$2)</f>
        <v>1025</v>
      </c>
      <c r="O103" s="399">
        <f>SUMIFS(Forecast!$BB:$BB, Forecast!$A:$A, 'Analysis-School'!$A103, Forecast!$C:$C, 'Analysis-School'!O$4, Forecast!$D:$D, 'Analysis-School'!O$2)</f>
        <v>1006</v>
      </c>
      <c r="P103" s="399">
        <f>SUMIFS(Forecast!$BB:$BB, Forecast!$A:$A, 'Analysis-School'!$A103, Forecast!$C:$C, 'Analysis-School'!P$4, Forecast!$D:$D, 'Analysis-School'!P$2)</f>
        <v>773</v>
      </c>
      <c r="Q103" s="399">
        <f>SUMIFS(Forecast!$BB:$BB, Forecast!$A:$A, 'Analysis-School'!$A103, Forecast!$C:$C, 'Analysis-School'!Q$4, Forecast!$D:$D, 'Analysis-School'!Q$2)</f>
        <v>1007</v>
      </c>
      <c r="R103" s="399">
        <f>SUMIFS(Forecast!$BB:$BB, Forecast!$A:$A, 'Analysis-School'!$A103, Forecast!$C:$C, 'Analysis-School'!R$4, Forecast!$D:$D, 'Analysis-School'!R$2)</f>
        <v>855</v>
      </c>
      <c r="S103" s="399">
        <f>SUMIFS(Forecast!$BB:$BB, Forecast!$A:$A, 'Analysis-School'!$A103, Forecast!$C:$C, 'Analysis-School'!S$4, Forecast!$D:$D, 'Analysis-School'!S$2)</f>
        <v>934</v>
      </c>
      <c r="T103" s="399">
        <f>SUMIFS(Forecast!$BB:$BB, Forecast!$A:$A, 'Analysis-School'!$A103, Forecast!$C:$C, 'Analysis-School'!T$4, Forecast!$D:$D, 'Analysis-School'!T$2)</f>
        <v>910.32519520833046</v>
      </c>
      <c r="U103" s="400">
        <f>SUMIFS(Forecast!$BB:$BB, Forecast!$A:$A, 'Analysis-School'!$A103, Forecast!$C:$C, 'Analysis-School'!U$4, Forecast!$D:$D, 'Analysis-School'!U$2)</f>
        <v>895.4696266998518</v>
      </c>
      <c r="V103" s="401">
        <f t="shared" si="23"/>
        <v>-4.1253076338488404E-2</v>
      </c>
      <c r="X103" s="398" t="s">
        <v>1950</v>
      </c>
      <c r="Y103" s="399">
        <f>SUMIFS(Forecast!$BO:$BO, Forecast!$A:$A, 'Analysis-School'!$A103, Forecast!$C:$C, 'Analysis-School'!Y$4, Forecast!$D:$D, 'Analysis-School'!Y$2)</f>
        <v>0</v>
      </c>
      <c r="Z103" s="399">
        <f>SUMIFS(Forecast!$BO:$BO, Forecast!$A:$A, 'Analysis-School'!$A103, Forecast!$C:$C, 'Analysis-School'!Z$4, Forecast!$D:$D, 'Analysis-School'!Z$2)</f>
        <v>0</v>
      </c>
      <c r="AA103" s="399">
        <f>SUMIFS(Forecast!$BO:$BO, Forecast!$A:$A, 'Analysis-School'!$A103, Forecast!$C:$C, 'Analysis-School'!AA$4, Forecast!$D:$D, 'Analysis-School'!AA$2)</f>
        <v>0</v>
      </c>
      <c r="AB103" s="399">
        <f>SUMIFS(Forecast!$BO:$BO, Forecast!$A:$A, 'Analysis-School'!$A103, Forecast!$C:$C, 'Analysis-School'!AB$4, Forecast!$D:$D, 'Analysis-School'!AB$2)</f>
        <v>0</v>
      </c>
      <c r="AC103" s="399">
        <f>SUMIFS(Forecast!$BO:$BO, Forecast!$A:$A, 'Analysis-School'!$A103, Forecast!$C:$C, 'Analysis-School'!AC$4, Forecast!$D:$D, 'Analysis-School'!AC$2)</f>
        <v>21</v>
      </c>
      <c r="AD103" s="399">
        <f>SUMIFS(Forecast!$BO:$BO, Forecast!$A:$A, 'Analysis-School'!$A103, Forecast!$C:$C, 'Analysis-School'!AD$4, Forecast!$D:$D, 'Analysis-School'!AD$2)</f>
        <v>28</v>
      </c>
      <c r="AE103" s="399">
        <f>SUMIFS(Forecast!$BO:$BO, Forecast!$A:$A, 'Analysis-School'!$A103, Forecast!$C:$C, 'Analysis-School'!AE$4, Forecast!$D:$D, 'Analysis-School'!AE$2)</f>
        <v>30.800000000000004</v>
      </c>
      <c r="AF103" s="400">
        <f>SUMIFS(Forecast!$BO:$BO, Forecast!$A:$A, 'Analysis-School'!$A103, Forecast!$C:$C, 'Analysis-School'!AF$4, Forecast!$D:$D, 'Analysis-School'!AF$2)</f>
        <v>33.88000000000001</v>
      </c>
      <c r="AG103" s="401">
        <f t="shared" si="25"/>
        <v>0.21000000000000041</v>
      </c>
    </row>
    <row r="104" spans="1:33">
      <c r="A104" s="18" t="s">
        <v>135</v>
      </c>
      <c r="B104" s="393" t="s">
        <v>1951</v>
      </c>
      <c r="C104" s="394">
        <f>SUMIFS(Forecast!$AC:$AC, Forecast!$A:$A, 'Analysis-School'!$A104, Forecast!$C:$C, 'Analysis-School'!C$4, Forecast!$D:$D, 'Analysis-School'!C$2)</f>
        <v>584</v>
      </c>
      <c r="D104" s="394">
        <f>SUMIFS(Forecast!$AC:$AC, Forecast!$A:$A, 'Analysis-School'!$A104, Forecast!$C:$C, 'Analysis-School'!D$4, Forecast!$D:$D, 'Analysis-School'!D$2)</f>
        <v>688</v>
      </c>
      <c r="E104" s="394">
        <f>SUMIFS(Forecast!$AC:$AC, Forecast!$A:$A, 'Analysis-School'!$A104, Forecast!$C:$C, 'Analysis-School'!E$4, Forecast!$D:$D, 'Analysis-School'!E$2)</f>
        <v>564</v>
      </c>
      <c r="F104" s="394">
        <f>SUMIFS(Forecast!$AC:$AC, Forecast!$A:$A, 'Analysis-School'!$A104, Forecast!$C:$C, 'Analysis-School'!F$4, Forecast!$D:$D, 'Analysis-School'!F$2)</f>
        <v>565</v>
      </c>
      <c r="G104" s="394">
        <f>SUMIFS(Forecast!$AC:$AC, Forecast!$A:$A, 'Analysis-School'!$A104, Forecast!$C:$C, 'Analysis-School'!G$4, Forecast!$D:$D, 'Analysis-School'!G$2)</f>
        <v>607</v>
      </c>
      <c r="H104" s="394">
        <f>SUMIFS(Forecast!$AC:$AC, Forecast!$A:$A, 'Analysis-School'!$A104, Forecast!$C:$C, 'Analysis-School'!H$4, Forecast!$D:$D, 'Analysis-School'!H$2)</f>
        <v>603</v>
      </c>
      <c r="I104" s="394">
        <f>SUMIFS(Forecast!$AC:$AC, Forecast!$A:$A, 'Analysis-School'!$A104, Forecast!$C:$C, 'Analysis-School'!I$4, Forecast!$D:$D, 'Analysis-School'!I$2)</f>
        <v>595.76428571428562</v>
      </c>
      <c r="J104" s="395">
        <f>SUMIFS(Forecast!$AC:$AC, Forecast!$A:$A, 'Analysis-School'!$A104, Forecast!$C:$C, 'Analysis-School'!J$4, Forecast!$D:$D, 'Analysis-School'!J$2)</f>
        <v>588.52857142857113</v>
      </c>
      <c r="K104" s="396">
        <f t="shared" si="24"/>
        <v>-2.3999052357261852E-2</v>
      </c>
      <c r="L104" s="397"/>
      <c r="M104" s="393" t="s">
        <v>1951</v>
      </c>
      <c r="N104" s="394">
        <f>SUMIFS(Forecast!$BB:$BB, Forecast!$A:$A, 'Analysis-School'!$A104, Forecast!$C:$C, 'Analysis-School'!N$4, Forecast!$D:$D, 'Analysis-School'!N$2)</f>
        <v>1508</v>
      </c>
      <c r="O104" s="394">
        <f>SUMIFS(Forecast!$BB:$BB, Forecast!$A:$A, 'Analysis-School'!$A104, Forecast!$C:$C, 'Analysis-School'!O$4, Forecast!$D:$D, 'Analysis-School'!O$2)</f>
        <v>1707</v>
      </c>
      <c r="P104" s="394">
        <f>SUMIFS(Forecast!$BB:$BB, Forecast!$A:$A, 'Analysis-School'!$A104, Forecast!$C:$C, 'Analysis-School'!P$4, Forecast!$D:$D, 'Analysis-School'!P$2)</f>
        <v>1837</v>
      </c>
      <c r="Q104" s="394">
        <f>SUMIFS(Forecast!$BB:$BB, Forecast!$A:$A, 'Analysis-School'!$A104, Forecast!$C:$C, 'Analysis-School'!Q$4, Forecast!$D:$D, 'Analysis-School'!Q$2)</f>
        <v>1813</v>
      </c>
      <c r="R104" s="394">
        <f>SUMIFS(Forecast!$BB:$BB, Forecast!$A:$A, 'Analysis-School'!$A104, Forecast!$C:$C, 'Analysis-School'!R$4, Forecast!$D:$D, 'Analysis-School'!R$2)</f>
        <v>1716</v>
      </c>
      <c r="S104" s="394">
        <f>SUMIFS(Forecast!$BB:$BB, Forecast!$A:$A, 'Analysis-School'!$A104, Forecast!$C:$C, 'Analysis-School'!S$4, Forecast!$D:$D, 'Analysis-School'!S$2)</f>
        <v>1697</v>
      </c>
      <c r="T104" s="394">
        <f>SUMIFS(Forecast!$BB:$BB, Forecast!$A:$A, 'Analysis-School'!$A104, Forecast!$C:$C, 'Analysis-School'!T$4, Forecast!$D:$D, 'Analysis-School'!T$2)</f>
        <v>1714.3703022653879</v>
      </c>
      <c r="U104" s="395">
        <f>SUMIFS(Forecast!$BB:$BB, Forecast!$A:$A, 'Analysis-School'!$A104, Forecast!$C:$C, 'Analysis-School'!U$4, Forecast!$D:$D, 'Analysis-School'!U$2)</f>
        <v>1731.6594678800409</v>
      </c>
      <c r="V104" s="396">
        <f t="shared" si="23"/>
        <v>2.0423964572799491E-2</v>
      </c>
      <c r="W104" s="397"/>
      <c r="X104" s="393" t="s">
        <v>1951</v>
      </c>
      <c r="Y104" s="394">
        <f>SUMIFS(Forecast!$BO:$BO, Forecast!$A:$A, 'Analysis-School'!$A104, Forecast!$C:$C, 'Analysis-School'!Y$4, Forecast!$D:$D, 'Analysis-School'!Y$2)</f>
        <v>13</v>
      </c>
      <c r="Z104" s="394">
        <f>SUMIFS(Forecast!$BO:$BO, Forecast!$A:$A, 'Analysis-School'!$A104, Forecast!$C:$C, 'Analysis-School'!Z$4, Forecast!$D:$D, 'Analysis-School'!Z$2)</f>
        <v>7</v>
      </c>
      <c r="AA104" s="394">
        <f>SUMIFS(Forecast!$BO:$BO, Forecast!$A:$A, 'Analysis-School'!$A104, Forecast!$C:$C, 'Analysis-School'!AA$4, Forecast!$D:$D, 'Analysis-School'!AA$2)</f>
        <v>23</v>
      </c>
      <c r="AB104" s="394">
        <f>SUMIFS(Forecast!$BO:$BO, Forecast!$A:$A, 'Analysis-School'!$A104, Forecast!$C:$C, 'Analysis-School'!AB$4, Forecast!$D:$D, 'Analysis-School'!AB$2)</f>
        <v>45</v>
      </c>
      <c r="AC104" s="394">
        <f>SUMIFS(Forecast!$BO:$BO, Forecast!$A:$A, 'Analysis-School'!$A104, Forecast!$C:$C, 'Analysis-School'!AC$4, Forecast!$D:$D, 'Analysis-School'!AC$2)</f>
        <v>43</v>
      </c>
      <c r="AD104" s="394">
        <f>SUMIFS(Forecast!$BO:$BO, Forecast!$A:$A, 'Analysis-School'!$A104, Forecast!$C:$C, 'Analysis-School'!AD$4, Forecast!$D:$D, 'Analysis-School'!AD$2)</f>
        <v>22</v>
      </c>
      <c r="AE104" s="394">
        <f>SUMIFS(Forecast!$BO:$BO, Forecast!$A:$A, 'Analysis-School'!$A104, Forecast!$C:$C, 'Analysis-School'!AE$4, Forecast!$D:$D, 'Analysis-School'!AE$2)</f>
        <v>24.200000000000003</v>
      </c>
      <c r="AF104" s="395">
        <f>SUMIFS(Forecast!$BO:$BO, Forecast!$A:$A, 'Analysis-School'!$A104, Forecast!$C:$C, 'Analysis-School'!AF$4, Forecast!$D:$D, 'Analysis-School'!AF$2)</f>
        <v>26.620000000000005</v>
      </c>
      <c r="AG104" s="396">
        <f t="shared" si="25"/>
        <v>0.21000000000000019</v>
      </c>
    </row>
    <row r="105" spans="1:33">
      <c r="A105" s="18" t="s">
        <v>137</v>
      </c>
      <c r="B105" s="398" t="s">
        <v>1952</v>
      </c>
      <c r="C105" s="399">
        <f>SUMIFS(Forecast!$AC:$AC, Forecast!$A:$A, 'Analysis-School'!$A105, Forecast!$C:$C, 'Analysis-School'!C$4, Forecast!$D:$D, 'Analysis-School'!C$2)</f>
        <v>313</v>
      </c>
      <c r="D105" s="399">
        <f>SUMIFS(Forecast!$AC:$AC, Forecast!$A:$A, 'Analysis-School'!$A105, Forecast!$C:$C, 'Analysis-School'!D$4, Forecast!$D:$D, 'Analysis-School'!D$2)</f>
        <v>202</v>
      </c>
      <c r="E105" s="399">
        <f>SUMIFS(Forecast!$AC:$AC, Forecast!$A:$A, 'Analysis-School'!$A105, Forecast!$C:$C, 'Analysis-School'!E$4, Forecast!$D:$D, 'Analysis-School'!E$2)</f>
        <v>208</v>
      </c>
      <c r="F105" s="399">
        <f>SUMIFS(Forecast!$AC:$AC, Forecast!$A:$A, 'Analysis-School'!$A105, Forecast!$C:$C, 'Analysis-School'!F$4, Forecast!$D:$D, 'Analysis-School'!F$2)</f>
        <v>240</v>
      </c>
      <c r="G105" s="399">
        <f>SUMIFS(Forecast!$AC:$AC, Forecast!$A:$A, 'Analysis-School'!$A105, Forecast!$C:$C, 'Analysis-School'!G$4, Forecast!$D:$D, 'Analysis-School'!G$2)</f>
        <v>211</v>
      </c>
      <c r="H105" s="399">
        <f>SUMIFS(Forecast!$AC:$AC, Forecast!$A:$A, 'Analysis-School'!$A105, Forecast!$C:$C, 'Analysis-School'!H$4, Forecast!$D:$D, 'Analysis-School'!H$2)</f>
        <v>198</v>
      </c>
      <c r="I105" s="399">
        <f>SUMIFS(Forecast!$AC:$AC, Forecast!$A:$A, 'Analysis-School'!$A105, Forecast!$C:$C, 'Analysis-School'!I$4, Forecast!$D:$D, 'Analysis-School'!I$2)</f>
        <v>189.66232918070133</v>
      </c>
      <c r="J105" s="400">
        <f>SUMIFS(Forecast!$AC:$AC, Forecast!$A:$A, 'Analysis-School'!$A105, Forecast!$C:$C, 'Analysis-School'!J$4, Forecast!$D:$D, 'Analysis-School'!J$2)</f>
        <v>180.17921272166626</v>
      </c>
      <c r="K105" s="401">
        <f t="shared" si="24"/>
        <v>-9.000397615320066E-2</v>
      </c>
      <c r="M105" s="398" t="s">
        <v>1952</v>
      </c>
      <c r="N105" s="399">
        <f>SUMIFS(Forecast!$BB:$BB, Forecast!$A:$A, 'Analysis-School'!$A105, Forecast!$C:$C, 'Analysis-School'!N$4, Forecast!$D:$D, 'Analysis-School'!N$2)</f>
        <v>303</v>
      </c>
      <c r="O105" s="399">
        <f>SUMIFS(Forecast!$BB:$BB, Forecast!$A:$A, 'Analysis-School'!$A105, Forecast!$C:$C, 'Analysis-School'!O$4, Forecast!$D:$D, 'Analysis-School'!O$2)</f>
        <v>308</v>
      </c>
      <c r="P105" s="399">
        <f>SUMIFS(Forecast!$BB:$BB, Forecast!$A:$A, 'Analysis-School'!$A105, Forecast!$C:$C, 'Analysis-School'!P$4, Forecast!$D:$D, 'Analysis-School'!P$2)</f>
        <v>301</v>
      </c>
      <c r="Q105" s="399">
        <f>SUMIFS(Forecast!$BB:$BB, Forecast!$A:$A, 'Analysis-School'!$A105, Forecast!$C:$C, 'Analysis-School'!Q$4, Forecast!$D:$D, 'Analysis-School'!Q$2)</f>
        <v>331</v>
      </c>
      <c r="R105" s="399">
        <f>SUMIFS(Forecast!$BB:$BB, Forecast!$A:$A, 'Analysis-School'!$A105, Forecast!$C:$C, 'Analysis-School'!R$4, Forecast!$D:$D, 'Analysis-School'!R$2)</f>
        <v>306</v>
      </c>
      <c r="S105" s="399">
        <f>SUMIFS(Forecast!$BB:$BB, Forecast!$A:$A, 'Analysis-School'!$A105, Forecast!$C:$C, 'Analysis-School'!S$4, Forecast!$D:$D, 'Analysis-School'!S$2)</f>
        <v>235</v>
      </c>
      <c r="T105" s="399">
        <f>SUMIFS(Forecast!$BB:$BB, Forecast!$A:$A, 'Analysis-School'!$A105, Forecast!$C:$C, 'Analysis-School'!T$4, Forecast!$D:$D, 'Analysis-School'!T$2)</f>
        <v>255.2579775764172</v>
      </c>
      <c r="U105" s="400">
        <f>SUMIFS(Forecast!$BB:$BB, Forecast!$A:$A, 'Analysis-School'!$A105, Forecast!$C:$C, 'Analysis-School'!U$4, Forecast!$D:$D, 'Analysis-School'!U$2)</f>
        <v>244.48613351079828</v>
      </c>
      <c r="V105" s="401">
        <f t="shared" si="23"/>
        <v>4.0366525577865131E-2</v>
      </c>
      <c r="X105" s="398" t="s">
        <v>1952</v>
      </c>
      <c r="Y105" s="399">
        <f>SUMIFS(Forecast!$BO:$BO, Forecast!$A:$A, 'Analysis-School'!$A105, Forecast!$C:$C, 'Analysis-School'!Y$4, Forecast!$D:$D, 'Analysis-School'!Y$2)</f>
        <v>0</v>
      </c>
      <c r="Z105" s="399">
        <f>SUMIFS(Forecast!$BO:$BO, Forecast!$A:$A, 'Analysis-School'!$A105, Forecast!$C:$C, 'Analysis-School'!Z$4, Forecast!$D:$D, 'Analysis-School'!Z$2)</f>
        <v>0</v>
      </c>
      <c r="AA105" s="399">
        <f>SUMIFS(Forecast!$BO:$BO, Forecast!$A:$A, 'Analysis-School'!$A105, Forecast!$C:$C, 'Analysis-School'!AA$4, Forecast!$D:$D, 'Analysis-School'!AA$2)</f>
        <v>0</v>
      </c>
      <c r="AB105" s="399">
        <f>SUMIFS(Forecast!$BO:$BO, Forecast!$A:$A, 'Analysis-School'!$A105, Forecast!$C:$C, 'Analysis-School'!AB$4, Forecast!$D:$D, 'Analysis-School'!AB$2)</f>
        <v>0</v>
      </c>
      <c r="AC105" s="399">
        <f>SUMIFS(Forecast!$BO:$BO, Forecast!$A:$A, 'Analysis-School'!$A105, Forecast!$C:$C, 'Analysis-School'!AC$4, Forecast!$D:$D, 'Analysis-School'!AC$2)</f>
        <v>0</v>
      </c>
      <c r="AD105" s="399">
        <f>SUMIFS(Forecast!$BO:$BO, Forecast!$A:$A, 'Analysis-School'!$A105, Forecast!$C:$C, 'Analysis-School'!AD$4, Forecast!$D:$D, 'Analysis-School'!AD$2)</f>
        <v>0</v>
      </c>
      <c r="AE105" s="399">
        <f>SUMIFS(Forecast!$BO:$BO, Forecast!$A:$A, 'Analysis-School'!$A105, Forecast!$C:$C, 'Analysis-School'!AE$4, Forecast!$D:$D, 'Analysis-School'!AE$2)</f>
        <v>0</v>
      </c>
      <c r="AF105" s="400">
        <f>SUMIFS(Forecast!$BO:$BO, Forecast!$A:$A, 'Analysis-School'!$A105, Forecast!$C:$C, 'Analysis-School'!AF$4, Forecast!$D:$D, 'Analysis-School'!AF$2)</f>
        <v>0</v>
      </c>
      <c r="AG105" s="401" t="str">
        <f t="shared" si="25"/>
        <v>NA</v>
      </c>
    </row>
    <row r="106" spans="1:33">
      <c r="A106" s="18" t="s">
        <v>139</v>
      </c>
      <c r="B106" s="393" t="s">
        <v>1981</v>
      </c>
      <c r="C106" s="394">
        <f>SUMIFS(Forecast!$AC:$AC, Forecast!$A:$A, 'Analysis-School'!$A106, Forecast!$C:$C, 'Analysis-School'!C$4, Forecast!$D:$D, 'Analysis-School'!C$2)</f>
        <v>345</v>
      </c>
      <c r="D106" s="394">
        <f>SUMIFS(Forecast!$AC:$AC, Forecast!$A:$A, 'Analysis-School'!$A106, Forecast!$C:$C, 'Analysis-School'!D$4, Forecast!$D:$D, 'Analysis-School'!D$2)</f>
        <v>299</v>
      </c>
      <c r="E106" s="394">
        <f>SUMIFS(Forecast!$AC:$AC, Forecast!$A:$A, 'Analysis-School'!$A106, Forecast!$C:$C, 'Analysis-School'!E$4, Forecast!$D:$D, 'Analysis-School'!E$2)</f>
        <v>251</v>
      </c>
      <c r="F106" s="394">
        <f>SUMIFS(Forecast!$AC:$AC, Forecast!$A:$A, 'Analysis-School'!$A106, Forecast!$C:$C, 'Analysis-School'!F$4, Forecast!$D:$D, 'Analysis-School'!F$2)</f>
        <v>264</v>
      </c>
      <c r="G106" s="394">
        <f>SUMIFS(Forecast!$AC:$AC, Forecast!$A:$A, 'Analysis-School'!$A106, Forecast!$C:$C, 'Analysis-School'!G$4, Forecast!$D:$D, 'Analysis-School'!G$2)</f>
        <v>283</v>
      </c>
      <c r="H106" s="394">
        <f>SUMIFS(Forecast!$AC:$AC, Forecast!$A:$A, 'Analysis-School'!$A106, Forecast!$C:$C, 'Analysis-School'!H$4, Forecast!$D:$D, 'Analysis-School'!H$2)</f>
        <v>342</v>
      </c>
      <c r="I106" s="394">
        <f>SUMIFS(Forecast!$AC:$AC, Forecast!$A:$A, 'Analysis-School'!$A106, Forecast!$C:$C, 'Analysis-School'!I$4, Forecast!$D:$D, 'Analysis-School'!I$2)</f>
        <v>339.52711503642507</v>
      </c>
      <c r="J106" s="395">
        <f>SUMIFS(Forecast!$AC:$AC, Forecast!$A:$A, 'Analysis-School'!$A106, Forecast!$C:$C, 'Analysis-School'!J$4, Forecast!$D:$D, 'Analysis-School'!J$2)</f>
        <v>342.79538935130688</v>
      </c>
      <c r="K106" s="396">
        <f t="shared" si="24"/>
        <v>2.3256998576224319E-3</v>
      </c>
      <c r="L106" s="397"/>
      <c r="M106" s="393" t="s">
        <v>1981</v>
      </c>
      <c r="N106" s="394">
        <f>SUMIFS(Forecast!$BB:$BB, Forecast!$A:$A, 'Analysis-School'!$A106, Forecast!$C:$C, 'Analysis-School'!N$4, Forecast!$D:$D, 'Analysis-School'!N$2)</f>
        <v>460</v>
      </c>
      <c r="O106" s="394">
        <f>SUMIFS(Forecast!$BB:$BB, Forecast!$A:$A, 'Analysis-School'!$A106, Forecast!$C:$C, 'Analysis-School'!O$4, Forecast!$D:$D, 'Analysis-School'!O$2)</f>
        <v>458</v>
      </c>
      <c r="P106" s="394">
        <f>SUMIFS(Forecast!$BB:$BB, Forecast!$A:$A, 'Analysis-School'!$A106, Forecast!$C:$C, 'Analysis-School'!P$4, Forecast!$D:$D, 'Analysis-School'!P$2)</f>
        <v>391</v>
      </c>
      <c r="Q106" s="394">
        <f>SUMIFS(Forecast!$BB:$BB, Forecast!$A:$A, 'Analysis-School'!$A106, Forecast!$C:$C, 'Analysis-School'!Q$4, Forecast!$D:$D, 'Analysis-School'!Q$2)</f>
        <v>372</v>
      </c>
      <c r="R106" s="394">
        <f>SUMIFS(Forecast!$BB:$BB, Forecast!$A:$A, 'Analysis-School'!$A106, Forecast!$C:$C, 'Analysis-School'!R$4, Forecast!$D:$D, 'Analysis-School'!R$2)</f>
        <v>344</v>
      </c>
      <c r="S106" s="394">
        <f>SUMIFS(Forecast!$BB:$BB, Forecast!$A:$A, 'Analysis-School'!$A106, Forecast!$C:$C, 'Analysis-School'!S$4, Forecast!$D:$D, 'Analysis-School'!S$2)</f>
        <v>348</v>
      </c>
      <c r="T106" s="394">
        <f>SUMIFS(Forecast!$BB:$BB, Forecast!$A:$A, 'Analysis-School'!$A106, Forecast!$C:$C, 'Analysis-School'!T$4, Forecast!$D:$D, 'Analysis-School'!T$2)</f>
        <v>330.59999999999997</v>
      </c>
      <c r="U106" s="395">
        <f>SUMIFS(Forecast!$BB:$BB, Forecast!$A:$A, 'Analysis-School'!$A106, Forecast!$C:$C, 'Analysis-School'!U$4, Forecast!$D:$D, 'Analysis-School'!U$2)</f>
        <v>314.06999999999994</v>
      </c>
      <c r="V106" s="396">
        <f t="shared" si="23"/>
        <v>-9.7500000000000142E-2</v>
      </c>
      <c r="W106" s="397"/>
      <c r="X106" s="393" t="s">
        <v>1981</v>
      </c>
      <c r="Y106" s="394">
        <f>SUMIFS(Forecast!$BO:$BO, Forecast!$A:$A, 'Analysis-School'!$A106, Forecast!$C:$C, 'Analysis-School'!Y$4, Forecast!$D:$D, 'Analysis-School'!Y$2)</f>
        <v>0</v>
      </c>
      <c r="Z106" s="394">
        <f>SUMIFS(Forecast!$BO:$BO, Forecast!$A:$A, 'Analysis-School'!$A106, Forecast!$C:$C, 'Analysis-School'!Z$4, Forecast!$D:$D, 'Analysis-School'!Z$2)</f>
        <v>0</v>
      </c>
      <c r="AA106" s="394">
        <f>SUMIFS(Forecast!$BO:$BO, Forecast!$A:$A, 'Analysis-School'!$A106, Forecast!$C:$C, 'Analysis-School'!AA$4, Forecast!$D:$D, 'Analysis-School'!AA$2)</f>
        <v>0</v>
      </c>
      <c r="AB106" s="394">
        <f>SUMIFS(Forecast!$BO:$BO, Forecast!$A:$A, 'Analysis-School'!$A106, Forecast!$C:$C, 'Analysis-School'!AB$4, Forecast!$D:$D, 'Analysis-School'!AB$2)</f>
        <v>0</v>
      </c>
      <c r="AC106" s="394">
        <f>SUMIFS(Forecast!$BO:$BO, Forecast!$A:$A, 'Analysis-School'!$A106, Forecast!$C:$C, 'Analysis-School'!AC$4, Forecast!$D:$D, 'Analysis-School'!AC$2)</f>
        <v>0</v>
      </c>
      <c r="AD106" s="394">
        <f>SUMIFS(Forecast!$BO:$BO, Forecast!$A:$A, 'Analysis-School'!$A106, Forecast!$C:$C, 'Analysis-School'!AD$4, Forecast!$D:$D, 'Analysis-School'!AD$2)</f>
        <v>0</v>
      </c>
      <c r="AE106" s="394">
        <f>SUMIFS(Forecast!$BO:$BO, Forecast!$A:$A, 'Analysis-School'!$A106, Forecast!$C:$C, 'Analysis-School'!AE$4, Forecast!$D:$D, 'Analysis-School'!AE$2)</f>
        <v>0</v>
      </c>
      <c r="AF106" s="395">
        <f>SUMIFS(Forecast!$BO:$BO, Forecast!$A:$A, 'Analysis-School'!$A106, Forecast!$C:$C, 'Analysis-School'!AF$4, Forecast!$D:$D, 'Analysis-School'!AF$2)</f>
        <v>0</v>
      </c>
      <c r="AG106" s="396" t="str">
        <f t="shared" si="25"/>
        <v>NA</v>
      </c>
    </row>
    <row r="107" spans="1:33">
      <c r="A107" s="18" t="s">
        <v>141</v>
      </c>
      <c r="B107" s="398" t="s">
        <v>1953</v>
      </c>
      <c r="C107" s="399">
        <f>SUMIFS(Forecast!$AC:$AC, Forecast!$A:$A, 'Analysis-School'!$A107, Forecast!$C:$C, 'Analysis-School'!C$4, Forecast!$D:$D, 'Analysis-School'!C$2)</f>
        <v>266</v>
      </c>
      <c r="D107" s="399">
        <f>SUMIFS(Forecast!$AC:$AC, Forecast!$A:$A, 'Analysis-School'!$A107, Forecast!$C:$C, 'Analysis-School'!D$4, Forecast!$D:$D, 'Analysis-School'!D$2)</f>
        <v>277</v>
      </c>
      <c r="E107" s="399">
        <f>SUMIFS(Forecast!$AC:$AC, Forecast!$A:$A, 'Analysis-School'!$A107, Forecast!$C:$C, 'Analysis-School'!E$4, Forecast!$D:$D, 'Analysis-School'!E$2)</f>
        <v>202</v>
      </c>
      <c r="F107" s="399">
        <f>SUMIFS(Forecast!$AC:$AC, Forecast!$A:$A, 'Analysis-School'!$A107, Forecast!$C:$C, 'Analysis-School'!F$4, Forecast!$D:$D, 'Analysis-School'!F$2)</f>
        <v>270</v>
      </c>
      <c r="G107" s="399">
        <f>SUMIFS(Forecast!$AC:$AC, Forecast!$A:$A, 'Analysis-School'!$A107, Forecast!$C:$C, 'Analysis-School'!G$4, Forecast!$D:$D, 'Analysis-School'!G$2)</f>
        <v>252</v>
      </c>
      <c r="H107" s="399">
        <f>SUMIFS(Forecast!$AC:$AC, Forecast!$A:$A, 'Analysis-School'!$A107, Forecast!$C:$C, 'Analysis-School'!H$4, Forecast!$D:$D, 'Analysis-School'!H$2)</f>
        <v>213</v>
      </c>
      <c r="I107" s="399">
        <f>SUMIFS(Forecast!$AC:$AC, Forecast!$A:$A, 'Analysis-School'!$A107, Forecast!$C:$C, 'Analysis-School'!I$4, Forecast!$D:$D, 'Analysis-School'!I$2)</f>
        <v>219.31400121650415</v>
      </c>
      <c r="J107" s="400">
        <f>SUMIFS(Forecast!$AC:$AC, Forecast!$A:$A, 'Analysis-School'!$A107, Forecast!$C:$C, 'Analysis-School'!J$4, Forecast!$D:$D, 'Analysis-School'!J$2)</f>
        <v>211.53309356100451</v>
      </c>
      <c r="K107" s="401">
        <f t="shared" si="24"/>
        <v>-6.8868846901196656E-3</v>
      </c>
      <c r="M107" s="398" t="s">
        <v>1953</v>
      </c>
      <c r="N107" s="399">
        <f>SUMIFS(Forecast!$BB:$BB, Forecast!$A:$A, 'Analysis-School'!$A107, Forecast!$C:$C, 'Analysis-School'!N$4, Forecast!$D:$D, 'Analysis-School'!N$2)</f>
        <v>729</v>
      </c>
      <c r="O107" s="399">
        <f>SUMIFS(Forecast!$BB:$BB, Forecast!$A:$A, 'Analysis-School'!$A107, Forecast!$C:$C, 'Analysis-School'!O$4, Forecast!$D:$D, 'Analysis-School'!O$2)</f>
        <v>750</v>
      </c>
      <c r="P107" s="399">
        <f>SUMIFS(Forecast!$BB:$BB, Forecast!$A:$A, 'Analysis-School'!$A107, Forecast!$C:$C, 'Analysis-School'!P$4, Forecast!$D:$D, 'Analysis-School'!P$2)</f>
        <v>856</v>
      </c>
      <c r="Q107" s="399">
        <f>SUMIFS(Forecast!$BB:$BB, Forecast!$A:$A, 'Analysis-School'!$A107, Forecast!$C:$C, 'Analysis-School'!Q$4, Forecast!$D:$D, 'Analysis-School'!Q$2)</f>
        <v>624</v>
      </c>
      <c r="R107" s="399">
        <f>SUMIFS(Forecast!$BB:$BB, Forecast!$A:$A, 'Analysis-School'!$A107, Forecast!$C:$C, 'Analysis-School'!R$4, Forecast!$D:$D, 'Analysis-School'!R$2)</f>
        <v>711</v>
      </c>
      <c r="S107" s="399">
        <f>SUMIFS(Forecast!$BB:$BB, Forecast!$A:$A, 'Analysis-School'!$A107, Forecast!$C:$C, 'Analysis-School'!S$4, Forecast!$D:$D, 'Analysis-School'!S$2)</f>
        <v>793</v>
      </c>
      <c r="T107" s="399">
        <f>SUMIFS(Forecast!$BB:$BB, Forecast!$A:$A, 'Analysis-School'!$A107, Forecast!$C:$C, 'Analysis-School'!T$4, Forecast!$D:$D, 'Analysis-School'!T$2)</f>
        <v>753.34999999999991</v>
      </c>
      <c r="U107" s="400">
        <f>SUMIFS(Forecast!$BB:$BB, Forecast!$A:$A, 'Analysis-School'!$A107, Forecast!$C:$C, 'Analysis-School'!U$4, Forecast!$D:$D, 'Analysis-School'!U$2)</f>
        <v>715.68249999999989</v>
      </c>
      <c r="V107" s="401">
        <f t="shared" si="23"/>
        <v>-9.7500000000000142E-2</v>
      </c>
      <c r="X107" s="398" t="s">
        <v>1953</v>
      </c>
      <c r="Y107" s="399">
        <f>SUMIFS(Forecast!$BO:$BO, Forecast!$A:$A, 'Analysis-School'!$A107, Forecast!$C:$C, 'Analysis-School'!Y$4, Forecast!$D:$D, 'Analysis-School'!Y$2)</f>
        <v>0</v>
      </c>
      <c r="Z107" s="399">
        <f>SUMIFS(Forecast!$BO:$BO, Forecast!$A:$A, 'Analysis-School'!$A107, Forecast!$C:$C, 'Analysis-School'!Z$4, Forecast!$D:$D, 'Analysis-School'!Z$2)</f>
        <v>0</v>
      </c>
      <c r="AA107" s="399">
        <f>SUMIFS(Forecast!$BO:$BO, Forecast!$A:$A, 'Analysis-School'!$A107, Forecast!$C:$C, 'Analysis-School'!AA$4, Forecast!$D:$D, 'Analysis-School'!AA$2)</f>
        <v>0</v>
      </c>
      <c r="AB107" s="399">
        <f>SUMIFS(Forecast!$BO:$BO, Forecast!$A:$A, 'Analysis-School'!$A107, Forecast!$C:$C, 'Analysis-School'!AB$4, Forecast!$D:$D, 'Analysis-School'!AB$2)</f>
        <v>5</v>
      </c>
      <c r="AC107" s="399">
        <f>SUMIFS(Forecast!$BO:$BO, Forecast!$A:$A, 'Analysis-School'!$A107, Forecast!$C:$C, 'Analysis-School'!AC$4, Forecast!$D:$D, 'Analysis-School'!AC$2)</f>
        <v>13</v>
      </c>
      <c r="AD107" s="399">
        <f>SUMIFS(Forecast!$BO:$BO, Forecast!$A:$A, 'Analysis-School'!$A107, Forecast!$C:$C, 'Analysis-School'!AD$4, Forecast!$D:$D, 'Analysis-School'!AD$2)</f>
        <v>41</v>
      </c>
      <c r="AE107" s="399">
        <f>SUMIFS(Forecast!$BO:$BO, Forecast!$A:$A, 'Analysis-School'!$A107, Forecast!$C:$C, 'Analysis-School'!AE$4, Forecast!$D:$D, 'Analysis-School'!AE$2)</f>
        <v>45.1</v>
      </c>
      <c r="AF107" s="400">
        <f>SUMIFS(Forecast!$BO:$BO, Forecast!$A:$A, 'Analysis-School'!$A107, Forecast!$C:$C, 'Analysis-School'!AF$4, Forecast!$D:$D, 'Analysis-School'!AF$2)</f>
        <v>49.610000000000007</v>
      </c>
      <c r="AG107" s="401">
        <f t="shared" si="25"/>
        <v>0.21000000000000019</v>
      </c>
    </row>
    <row r="108" spans="1:33">
      <c r="A108" s="18" t="s">
        <v>143</v>
      </c>
      <c r="B108" s="393" t="s">
        <v>1954</v>
      </c>
      <c r="C108" s="394">
        <f>SUMIFS(Forecast!$AC:$AC, Forecast!$A:$A, 'Analysis-School'!$A108, Forecast!$C:$C, 'Analysis-School'!C$4, Forecast!$D:$D, 'Analysis-School'!C$2)</f>
        <v>130</v>
      </c>
      <c r="D108" s="394">
        <f>SUMIFS(Forecast!$AC:$AC, Forecast!$A:$A, 'Analysis-School'!$A108, Forecast!$C:$C, 'Analysis-School'!D$4, Forecast!$D:$D, 'Analysis-School'!D$2)</f>
        <v>164</v>
      </c>
      <c r="E108" s="394">
        <f>SUMIFS(Forecast!$AC:$AC, Forecast!$A:$A, 'Analysis-School'!$A108, Forecast!$C:$C, 'Analysis-School'!E$4, Forecast!$D:$D, 'Analysis-School'!E$2)</f>
        <v>99</v>
      </c>
      <c r="F108" s="394">
        <f>SUMIFS(Forecast!$AC:$AC, Forecast!$A:$A, 'Analysis-School'!$A108, Forecast!$C:$C, 'Analysis-School'!F$4, Forecast!$D:$D, 'Analysis-School'!F$2)</f>
        <v>117</v>
      </c>
      <c r="G108" s="394">
        <f>SUMIFS(Forecast!$AC:$AC, Forecast!$A:$A, 'Analysis-School'!$A108, Forecast!$C:$C, 'Analysis-School'!G$4, Forecast!$D:$D, 'Analysis-School'!G$2)</f>
        <v>135</v>
      </c>
      <c r="H108" s="394">
        <f>SUMIFS(Forecast!$AC:$AC, Forecast!$A:$A, 'Analysis-School'!$A108, Forecast!$C:$C, 'Analysis-School'!H$4, Forecast!$D:$D, 'Analysis-School'!H$2)</f>
        <v>157</v>
      </c>
      <c r="I108" s="394">
        <f>SUMIFS(Forecast!$AC:$AC, Forecast!$A:$A, 'Analysis-School'!$A108, Forecast!$C:$C, 'Analysis-School'!I$4, Forecast!$D:$D, 'Analysis-School'!I$2)</f>
        <v>149.15</v>
      </c>
      <c r="J108" s="395">
        <f>SUMIFS(Forecast!$AC:$AC, Forecast!$A:$A, 'Analysis-School'!$A108, Forecast!$C:$C, 'Analysis-School'!J$4, Forecast!$D:$D, 'Analysis-School'!J$2)</f>
        <v>143.93552965886511</v>
      </c>
      <c r="K108" s="396">
        <f t="shared" si="24"/>
        <v>-8.3213186886209489E-2</v>
      </c>
      <c r="L108" s="397"/>
      <c r="M108" s="393" t="s">
        <v>1954</v>
      </c>
      <c r="N108" s="394">
        <f>SUMIFS(Forecast!$BB:$BB, Forecast!$A:$A, 'Analysis-School'!$A108, Forecast!$C:$C, 'Analysis-School'!N$4, Forecast!$D:$D, 'Analysis-School'!N$2)</f>
        <v>236</v>
      </c>
      <c r="O108" s="394">
        <f>SUMIFS(Forecast!$BB:$BB, Forecast!$A:$A, 'Analysis-School'!$A108, Forecast!$C:$C, 'Analysis-School'!O$4, Forecast!$D:$D, 'Analysis-School'!O$2)</f>
        <v>211</v>
      </c>
      <c r="P108" s="394">
        <f>SUMIFS(Forecast!$BB:$BB, Forecast!$A:$A, 'Analysis-School'!$A108, Forecast!$C:$C, 'Analysis-School'!P$4, Forecast!$D:$D, 'Analysis-School'!P$2)</f>
        <v>199</v>
      </c>
      <c r="Q108" s="394">
        <f>SUMIFS(Forecast!$BB:$BB, Forecast!$A:$A, 'Analysis-School'!$A108, Forecast!$C:$C, 'Analysis-School'!Q$4, Forecast!$D:$D, 'Analysis-School'!Q$2)</f>
        <v>174</v>
      </c>
      <c r="R108" s="394">
        <f>SUMIFS(Forecast!$BB:$BB, Forecast!$A:$A, 'Analysis-School'!$A108, Forecast!$C:$C, 'Analysis-School'!R$4, Forecast!$D:$D, 'Analysis-School'!R$2)</f>
        <v>204</v>
      </c>
      <c r="S108" s="394">
        <f>SUMIFS(Forecast!$BB:$BB, Forecast!$A:$A, 'Analysis-School'!$A108, Forecast!$C:$C, 'Analysis-School'!S$4, Forecast!$D:$D, 'Analysis-School'!S$2)</f>
        <v>203</v>
      </c>
      <c r="T108" s="394">
        <f>SUMIFS(Forecast!$BB:$BB, Forecast!$A:$A, 'Analysis-School'!$A108, Forecast!$C:$C, 'Analysis-School'!T$4, Forecast!$D:$D, 'Analysis-School'!T$2)</f>
        <v>198.06772661595519</v>
      </c>
      <c r="U108" s="395">
        <f>SUMIFS(Forecast!$BB:$BB, Forecast!$A:$A, 'Analysis-School'!$A108, Forecast!$C:$C, 'Analysis-School'!U$4, Forecast!$D:$D, 'Analysis-School'!U$2)</f>
        <v>193.78582032990167</v>
      </c>
      <c r="V108" s="396">
        <f t="shared" si="23"/>
        <v>-4.5390047635952335E-2</v>
      </c>
      <c r="W108" s="397"/>
      <c r="X108" s="393" t="s">
        <v>1954</v>
      </c>
      <c r="Y108" s="394">
        <f>SUMIFS(Forecast!$BO:$BO, Forecast!$A:$A, 'Analysis-School'!$A108, Forecast!$C:$C, 'Analysis-School'!Y$4, Forecast!$D:$D, 'Analysis-School'!Y$2)</f>
        <v>0</v>
      </c>
      <c r="Z108" s="394">
        <f>SUMIFS(Forecast!$BO:$BO, Forecast!$A:$A, 'Analysis-School'!$A108, Forecast!$C:$C, 'Analysis-School'!Z$4, Forecast!$D:$D, 'Analysis-School'!Z$2)</f>
        <v>0</v>
      </c>
      <c r="AA108" s="394">
        <f>SUMIFS(Forecast!$BO:$BO, Forecast!$A:$A, 'Analysis-School'!$A108, Forecast!$C:$C, 'Analysis-School'!AA$4, Forecast!$D:$D, 'Analysis-School'!AA$2)</f>
        <v>0</v>
      </c>
      <c r="AB108" s="394">
        <f>SUMIFS(Forecast!$BO:$BO, Forecast!$A:$A, 'Analysis-School'!$A108, Forecast!$C:$C, 'Analysis-School'!AB$4, Forecast!$D:$D, 'Analysis-School'!AB$2)</f>
        <v>0</v>
      </c>
      <c r="AC108" s="394">
        <f>SUMIFS(Forecast!$BO:$BO, Forecast!$A:$A, 'Analysis-School'!$A108, Forecast!$C:$C, 'Analysis-School'!AC$4, Forecast!$D:$D, 'Analysis-School'!AC$2)</f>
        <v>0</v>
      </c>
      <c r="AD108" s="394">
        <f>SUMIFS(Forecast!$BO:$BO, Forecast!$A:$A, 'Analysis-School'!$A108, Forecast!$C:$C, 'Analysis-School'!AD$4, Forecast!$D:$D, 'Analysis-School'!AD$2)</f>
        <v>0</v>
      </c>
      <c r="AE108" s="394">
        <f>SUMIFS(Forecast!$BO:$BO, Forecast!$A:$A, 'Analysis-School'!$A108, Forecast!$C:$C, 'Analysis-School'!AE$4, Forecast!$D:$D, 'Analysis-School'!AE$2)</f>
        <v>0</v>
      </c>
      <c r="AF108" s="395">
        <f>SUMIFS(Forecast!$BO:$BO, Forecast!$A:$A, 'Analysis-School'!$A108, Forecast!$C:$C, 'Analysis-School'!AF$4, Forecast!$D:$D, 'Analysis-School'!AF$2)</f>
        <v>0</v>
      </c>
      <c r="AG108" s="396" t="str">
        <f t="shared" si="25"/>
        <v>NA</v>
      </c>
    </row>
    <row r="109" spans="1:33">
      <c r="A109" s="18" t="s">
        <v>145</v>
      </c>
      <c r="B109" s="398" t="s">
        <v>1779</v>
      </c>
      <c r="C109" s="399">
        <f>SUMIFS(Forecast!$AC:$AC, Forecast!$A:$A, 'Analysis-School'!$A109, Forecast!$C:$C, 'Analysis-School'!C$4, Forecast!$D:$D, 'Analysis-School'!C$2)</f>
        <v>342</v>
      </c>
      <c r="D109" s="399">
        <f>SUMIFS(Forecast!$AC:$AC, Forecast!$A:$A, 'Analysis-School'!$A109, Forecast!$C:$C, 'Analysis-School'!D$4, Forecast!$D:$D, 'Analysis-School'!D$2)</f>
        <v>312</v>
      </c>
      <c r="E109" s="399">
        <f>SUMIFS(Forecast!$AC:$AC, Forecast!$A:$A, 'Analysis-School'!$A109, Forecast!$C:$C, 'Analysis-School'!E$4, Forecast!$D:$D, 'Analysis-School'!E$2)</f>
        <v>227</v>
      </c>
      <c r="F109" s="399">
        <f>SUMIFS(Forecast!$AC:$AC, Forecast!$A:$A, 'Analysis-School'!$A109, Forecast!$C:$C, 'Analysis-School'!F$4, Forecast!$D:$D, 'Analysis-School'!F$2)</f>
        <v>191</v>
      </c>
      <c r="G109" s="399">
        <f>SUMIFS(Forecast!$AC:$AC, Forecast!$A:$A, 'Analysis-School'!$A109, Forecast!$C:$C, 'Analysis-School'!G$4, Forecast!$D:$D, 'Analysis-School'!G$2)</f>
        <v>359</v>
      </c>
      <c r="H109" s="399">
        <f>SUMIFS(Forecast!$AC:$AC, Forecast!$A:$A, 'Analysis-School'!$A109, Forecast!$C:$C, 'Analysis-School'!H$4, Forecast!$D:$D, 'Analysis-School'!H$2)</f>
        <v>317</v>
      </c>
      <c r="I109" s="399">
        <f>SUMIFS(Forecast!$AC:$AC, Forecast!$A:$A, 'Analysis-School'!$A109, Forecast!$C:$C, 'Analysis-School'!I$4, Forecast!$D:$D, 'Analysis-School'!I$2)</f>
        <v>315.76503412267755</v>
      </c>
      <c r="J109" s="400">
        <f>SUMIFS(Forecast!$AC:$AC, Forecast!$A:$A, 'Analysis-School'!$A109, Forecast!$C:$C, 'Analysis-School'!J$4, Forecast!$D:$D, 'Analysis-School'!J$2)</f>
        <v>320.36147518817438</v>
      </c>
      <c r="K109" s="401">
        <f t="shared" si="24"/>
        <v>1.0604022675628988E-2</v>
      </c>
      <c r="M109" s="398" t="s">
        <v>1779</v>
      </c>
      <c r="N109" s="399">
        <f>SUMIFS(Forecast!$BB:$BB, Forecast!$A:$A, 'Analysis-School'!$A109, Forecast!$C:$C, 'Analysis-School'!N$4, Forecast!$D:$D, 'Analysis-School'!N$2)</f>
        <v>744</v>
      </c>
      <c r="O109" s="399">
        <f>SUMIFS(Forecast!$BB:$BB, Forecast!$A:$A, 'Analysis-School'!$A109, Forecast!$C:$C, 'Analysis-School'!O$4, Forecast!$D:$D, 'Analysis-School'!O$2)</f>
        <v>751</v>
      </c>
      <c r="P109" s="399">
        <f>SUMIFS(Forecast!$BB:$BB, Forecast!$A:$A, 'Analysis-School'!$A109, Forecast!$C:$C, 'Analysis-School'!P$4, Forecast!$D:$D, 'Analysis-School'!P$2)</f>
        <v>717</v>
      </c>
      <c r="Q109" s="399">
        <f>SUMIFS(Forecast!$BB:$BB, Forecast!$A:$A, 'Analysis-School'!$A109, Forecast!$C:$C, 'Analysis-School'!Q$4, Forecast!$D:$D, 'Analysis-School'!Q$2)</f>
        <v>558</v>
      </c>
      <c r="R109" s="399">
        <f>SUMIFS(Forecast!$BB:$BB, Forecast!$A:$A, 'Analysis-School'!$A109, Forecast!$C:$C, 'Analysis-School'!R$4, Forecast!$D:$D, 'Analysis-School'!R$2)</f>
        <v>635</v>
      </c>
      <c r="S109" s="399">
        <f>SUMIFS(Forecast!$BB:$BB, Forecast!$A:$A, 'Analysis-School'!$A109, Forecast!$C:$C, 'Analysis-School'!S$4, Forecast!$D:$D, 'Analysis-School'!S$2)</f>
        <v>717</v>
      </c>
      <c r="T109" s="399">
        <f>SUMIFS(Forecast!$BB:$BB, Forecast!$A:$A, 'Analysis-School'!$A109, Forecast!$C:$C, 'Analysis-School'!T$4, Forecast!$D:$D, 'Analysis-School'!T$2)</f>
        <v>681.15</v>
      </c>
      <c r="U109" s="400">
        <f>SUMIFS(Forecast!$BB:$BB, Forecast!$A:$A, 'Analysis-School'!$A109, Forecast!$C:$C, 'Analysis-School'!U$4, Forecast!$D:$D, 'Analysis-School'!U$2)</f>
        <v>647.09249999999997</v>
      </c>
      <c r="V109" s="401">
        <f t="shared" si="23"/>
        <v>-9.7500000000000031E-2</v>
      </c>
      <c r="X109" s="398" t="s">
        <v>1779</v>
      </c>
      <c r="Y109" s="399">
        <f>SUMIFS(Forecast!$BO:$BO, Forecast!$A:$A, 'Analysis-School'!$A109, Forecast!$C:$C, 'Analysis-School'!Y$4, Forecast!$D:$D, 'Analysis-School'!Y$2)</f>
        <v>0</v>
      </c>
      <c r="Z109" s="399">
        <f>SUMIFS(Forecast!$BO:$BO, Forecast!$A:$A, 'Analysis-School'!$A109, Forecast!$C:$C, 'Analysis-School'!Z$4, Forecast!$D:$D, 'Analysis-School'!Z$2)</f>
        <v>0</v>
      </c>
      <c r="AA109" s="399">
        <f>SUMIFS(Forecast!$BO:$BO, Forecast!$A:$A, 'Analysis-School'!$A109, Forecast!$C:$C, 'Analysis-School'!AA$4, Forecast!$D:$D, 'Analysis-School'!AA$2)</f>
        <v>0</v>
      </c>
      <c r="AB109" s="399">
        <f>SUMIFS(Forecast!$BO:$BO, Forecast!$A:$A, 'Analysis-School'!$A109, Forecast!$C:$C, 'Analysis-School'!AB$4, Forecast!$D:$D, 'Analysis-School'!AB$2)</f>
        <v>0</v>
      </c>
      <c r="AC109" s="399">
        <f>SUMIFS(Forecast!$BO:$BO, Forecast!$A:$A, 'Analysis-School'!$A109, Forecast!$C:$C, 'Analysis-School'!AC$4, Forecast!$D:$D, 'Analysis-School'!AC$2)</f>
        <v>0</v>
      </c>
      <c r="AD109" s="399">
        <f>SUMIFS(Forecast!$BO:$BO, Forecast!$A:$A, 'Analysis-School'!$A109, Forecast!$C:$C, 'Analysis-School'!AD$4, Forecast!$D:$D, 'Analysis-School'!AD$2)</f>
        <v>0</v>
      </c>
      <c r="AE109" s="399">
        <f>SUMIFS(Forecast!$BO:$BO, Forecast!$A:$A, 'Analysis-School'!$A109, Forecast!$C:$C, 'Analysis-School'!AE$4, Forecast!$D:$D, 'Analysis-School'!AE$2)</f>
        <v>0</v>
      </c>
      <c r="AF109" s="400">
        <f>SUMIFS(Forecast!$BO:$BO, Forecast!$A:$A, 'Analysis-School'!$A109, Forecast!$C:$C, 'Analysis-School'!AF$4, Forecast!$D:$D, 'Analysis-School'!AF$2)</f>
        <v>0</v>
      </c>
      <c r="AG109" s="401" t="str">
        <f t="shared" si="25"/>
        <v>NA</v>
      </c>
    </row>
    <row r="110" spans="1:33" ht="15" thickBot="1">
      <c r="A110"/>
      <c r="B110" s="402" t="s">
        <v>2068</v>
      </c>
      <c r="C110" s="403">
        <f>SUM(C60:C109)</f>
        <v>36027</v>
      </c>
      <c r="D110" s="403">
        <f t="shared" ref="D110" si="26">SUM(D60:D109)</f>
        <v>38543</v>
      </c>
      <c r="E110" s="403">
        <f t="shared" ref="E110" si="27">SUM(E60:E109)</f>
        <v>34425</v>
      </c>
      <c r="F110" s="403">
        <f t="shared" ref="F110" si="28">SUM(F60:F109)</f>
        <v>34547</v>
      </c>
      <c r="G110" s="403">
        <f t="shared" ref="G110" si="29">SUM(G60:G109)</f>
        <v>35406</v>
      </c>
      <c r="H110" s="403">
        <f t="shared" ref="H110" si="30">SUM(H60:H109)</f>
        <v>38205</v>
      </c>
      <c r="I110" s="403">
        <f t="shared" ref="I110" si="31">SUM(I60:I109)</f>
        <v>37977.05169928442</v>
      </c>
      <c r="J110" s="403">
        <f t="shared" ref="J110" si="32">SUM(J60:J109)</f>
        <v>37983.140762609095</v>
      </c>
      <c r="K110" s="404">
        <f t="shared" si="24"/>
        <v>-5.8070733514175021E-3</v>
      </c>
      <c r="L110" s="397"/>
      <c r="M110" s="402" t="s">
        <v>2068</v>
      </c>
      <c r="N110" s="403">
        <f>SUM(N60:N109)</f>
        <v>82976</v>
      </c>
      <c r="O110" s="403">
        <f t="shared" ref="O110" si="33">SUM(O60:O109)</f>
        <v>86157</v>
      </c>
      <c r="P110" s="403">
        <f t="shared" ref="P110" si="34">SUM(P60:P109)</f>
        <v>88309</v>
      </c>
      <c r="Q110" s="403">
        <f t="shared" ref="Q110" si="35">SUM(Q60:Q109)</f>
        <v>88674</v>
      </c>
      <c r="R110" s="403">
        <f t="shared" ref="R110" si="36">SUM(R60:R109)</f>
        <v>85458</v>
      </c>
      <c r="S110" s="403">
        <f t="shared" ref="S110" si="37">SUM(S60:S109)</f>
        <v>84997</v>
      </c>
      <c r="T110" s="403">
        <f t="shared" ref="T110" si="38">SUM(T60:T109)</f>
        <v>85444.534145659825</v>
      </c>
      <c r="U110" s="403">
        <f t="shared" ref="U110" si="39">SUM(U60:U109)</f>
        <v>85438.789511972544</v>
      </c>
      <c r="V110" s="404">
        <f t="shared" si="23"/>
        <v>5.197707118751671E-3</v>
      </c>
      <c r="W110" s="397"/>
      <c r="X110" s="402" t="s">
        <v>2068</v>
      </c>
      <c r="Y110" s="403">
        <f>SUM(Y60:Y109)</f>
        <v>450</v>
      </c>
      <c r="Z110" s="403">
        <f t="shared" ref="Z110" si="40">SUM(Z60:Z109)</f>
        <v>437</v>
      </c>
      <c r="AA110" s="403">
        <f t="shared" ref="AA110" si="41">SUM(AA60:AA109)</f>
        <v>639</v>
      </c>
      <c r="AB110" s="403">
        <f t="shared" ref="AB110" si="42">SUM(AB60:AB109)</f>
        <v>853</v>
      </c>
      <c r="AC110" s="403">
        <f t="shared" ref="AC110" si="43">SUM(AC60:AC109)</f>
        <v>1038</v>
      </c>
      <c r="AD110" s="403">
        <f t="shared" ref="AD110" si="44">SUM(AD60:AD109)</f>
        <v>1522</v>
      </c>
      <c r="AE110" s="403">
        <f t="shared" ref="AE110" si="45">SUM(AE60:AE109)</f>
        <v>1618.6922569128201</v>
      </c>
      <c r="AF110" s="403">
        <f t="shared" ref="AF110" si="46">SUM(AF60:AF109)</f>
        <v>1753.3461661120352</v>
      </c>
      <c r="AG110" s="404">
        <f t="shared" ref="AG110" si="47">(AF110/AD110-1)</f>
        <v>0.15200142320107446</v>
      </c>
    </row>
    <row r="111" spans="1:33" ht="14.4">
      <c r="A111"/>
    </row>
    <row r="112" spans="1:33" ht="15" thickBot="1">
      <c r="A112"/>
      <c r="C112" s="490" t="s">
        <v>2036</v>
      </c>
      <c r="D112" s="490" t="s">
        <v>2036</v>
      </c>
      <c r="E112" s="490" t="s">
        <v>2036</v>
      </c>
      <c r="F112" s="490" t="s">
        <v>2036</v>
      </c>
      <c r="G112" s="490" t="s">
        <v>2036</v>
      </c>
      <c r="H112" s="490" t="s">
        <v>2036</v>
      </c>
      <c r="I112" s="490" t="s">
        <v>2040</v>
      </c>
      <c r="J112" s="490" t="s">
        <v>2040</v>
      </c>
      <c r="N112" s="490" t="s">
        <v>2036</v>
      </c>
      <c r="O112" s="490" t="s">
        <v>2036</v>
      </c>
      <c r="P112" s="490" t="s">
        <v>2036</v>
      </c>
      <c r="Q112" s="490" t="s">
        <v>2036</v>
      </c>
      <c r="R112" s="490" t="s">
        <v>2036</v>
      </c>
      <c r="S112" s="490" t="s">
        <v>2036</v>
      </c>
      <c r="T112" s="490" t="s">
        <v>2040</v>
      </c>
      <c r="U112" s="490" t="s">
        <v>2040</v>
      </c>
      <c r="Y112" s="490" t="s">
        <v>2036</v>
      </c>
      <c r="Z112" s="490" t="s">
        <v>2036</v>
      </c>
      <c r="AA112" s="490" t="s">
        <v>2036</v>
      </c>
      <c r="AB112" s="490" t="s">
        <v>2036</v>
      </c>
      <c r="AC112" s="490" t="s">
        <v>2036</v>
      </c>
      <c r="AD112" s="490" t="s">
        <v>2036</v>
      </c>
      <c r="AE112" s="490" t="s">
        <v>2040</v>
      </c>
      <c r="AF112" s="490" t="s">
        <v>2040</v>
      </c>
    </row>
    <row r="113" spans="1:33" ht="43.2" customHeight="1">
      <c r="A113"/>
      <c r="B113" s="594" t="s">
        <v>20</v>
      </c>
      <c r="C113" s="595"/>
      <c r="D113" s="595"/>
      <c r="E113" s="595"/>
      <c r="F113" s="595"/>
      <c r="G113" s="595"/>
      <c r="H113" s="595"/>
      <c r="I113" s="595"/>
      <c r="J113" s="595"/>
      <c r="K113" s="596" t="s">
        <v>2118</v>
      </c>
      <c r="M113" s="594" t="s">
        <v>2099</v>
      </c>
      <c r="N113" s="595"/>
      <c r="O113" s="595"/>
      <c r="P113" s="595"/>
      <c r="Q113" s="595"/>
      <c r="R113" s="595"/>
      <c r="S113" s="595"/>
      <c r="T113" s="595"/>
      <c r="U113" s="595"/>
      <c r="V113" s="596" t="s">
        <v>2118</v>
      </c>
      <c r="X113" s="594" t="s">
        <v>2047</v>
      </c>
      <c r="Y113" s="595"/>
      <c r="Z113" s="595"/>
      <c r="AA113" s="595"/>
      <c r="AB113" s="595"/>
      <c r="AC113" s="595"/>
      <c r="AD113" s="595"/>
      <c r="AE113" s="595"/>
      <c r="AF113" s="595"/>
      <c r="AG113" s="596" t="s">
        <v>2118</v>
      </c>
    </row>
    <row r="114" spans="1:33" ht="14.4">
      <c r="A114"/>
      <c r="B114" s="386" t="s">
        <v>2119</v>
      </c>
      <c r="C114" s="387">
        <v>2018</v>
      </c>
      <c r="D114" s="387">
        <v>2019</v>
      </c>
      <c r="E114" s="387">
        <v>2020</v>
      </c>
      <c r="F114" s="387">
        <v>2021</v>
      </c>
      <c r="G114" s="387">
        <v>2022</v>
      </c>
      <c r="H114" s="387">
        <v>2023</v>
      </c>
      <c r="I114" s="387">
        <v>2024</v>
      </c>
      <c r="J114" s="388">
        <v>2025</v>
      </c>
      <c r="K114" s="597"/>
      <c r="M114" s="408" t="s">
        <v>2119</v>
      </c>
      <c r="N114" s="390">
        <v>2018</v>
      </c>
      <c r="O114" s="390">
        <v>2019</v>
      </c>
      <c r="P114" s="390">
        <v>2020</v>
      </c>
      <c r="Q114" s="390">
        <v>2021</v>
      </c>
      <c r="R114" s="390">
        <v>2022</v>
      </c>
      <c r="S114" s="390">
        <v>2023</v>
      </c>
      <c r="T114" s="390">
        <v>2024</v>
      </c>
      <c r="U114" s="391">
        <v>2025</v>
      </c>
      <c r="V114" s="597"/>
      <c r="X114" s="408" t="s">
        <v>2119</v>
      </c>
      <c r="Y114" s="390">
        <v>2018</v>
      </c>
      <c r="Z114" s="390">
        <v>2019</v>
      </c>
      <c r="AA114" s="390">
        <v>2020</v>
      </c>
      <c r="AB114" s="390">
        <v>2021</v>
      </c>
      <c r="AC114" s="390">
        <v>2022</v>
      </c>
      <c r="AD114" s="390">
        <v>2023</v>
      </c>
      <c r="AE114" s="390">
        <v>2024</v>
      </c>
      <c r="AF114" s="391">
        <v>2025</v>
      </c>
      <c r="AG114" s="597"/>
    </row>
    <row r="115" spans="1:33">
      <c r="A115" s="18" t="s">
        <v>45</v>
      </c>
      <c r="B115" s="393" t="s">
        <v>1971</v>
      </c>
      <c r="C115" s="394">
        <f>SUMIFS(Forecast!$Q:$Q, Forecast!$A:$A, 'Analysis-School'!$A115, Forecast!$C:$C, 'Analysis-School'!C$4, Forecast!$D:$D, 'Analysis-School'!C$2)</f>
        <v>0</v>
      </c>
      <c r="D115" s="394">
        <f>SUMIFS(Forecast!$Q:$Q, Forecast!$A:$A, 'Analysis-School'!$A115, Forecast!$C:$C, 'Analysis-School'!D$4, Forecast!$D:$D, 'Analysis-School'!D$2)</f>
        <v>0</v>
      </c>
      <c r="E115" s="394">
        <f>SUMIFS(Forecast!$Q:$Q, Forecast!$A:$A, 'Analysis-School'!$A115, Forecast!$C:$C, 'Analysis-School'!E$4, Forecast!$D:$D, 'Analysis-School'!E$2)</f>
        <v>424</v>
      </c>
      <c r="F115" s="394">
        <f>SUMIFS(Forecast!$Q:$Q, Forecast!$A:$A, 'Analysis-School'!$A115, Forecast!$C:$C, 'Analysis-School'!F$4, Forecast!$D:$D, 'Analysis-School'!F$2)</f>
        <v>632</v>
      </c>
      <c r="G115" s="394">
        <f>SUMIFS(Forecast!$Q:$Q, Forecast!$A:$A, 'Analysis-School'!$A115, Forecast!$C:$C, 'Analysis-School'!G$4, Forecast!$D:$D, 'Analysis-School'!G$2)</f>
        <v>605</v>
      </c>
      <c r="H115" s="394">
        <f>SUMIFS(Forecast!$Q:$Q, Forecast!$A:$A, 'Analysis-School'!$A115, Forecast!$C:$C, 'Analysis-School'!H$4, Forecast!$D:$D, 'Analysis-School'!H$2)</f>
        <v>647</v>
      </c>
      <c r="I115" s="394">
        <f>SUMIFS(Forecast!$Q:$Q, Forecast!$A:$A, 'Analysis-School'!$A115, Forecast!$C:$C, 'Analysis-School'!I$4, Forecast!$D:$D, 'Analysis-School'!I$2)</f>
        <v>711.7</v>
      </c>
      <c r="J115" s="394">
        <f>SUMIFS(Forecast!$Q:$Q, Forecast!$A:$A, 'Analysis-School'!$A115, Forecast!$C:$C, 'Analysis-School'!J$4, Forecast!$D:$D, 'Analysis-School'!J$2)</f>
        <v>782.87000000000012</v>
      </c>
      <c r="K115" s="495">
        <f t="shared" ref="K115:K146" si="48">IFERROR(J115/H115-1, "NA")</f>
        <v>0.21000000000000019</v>
      </c>
      <c r="M115" s="393" t="s">
        <v>1971</v>
      </c>
      <c r="N115" s="394">
        <f>MAX(SUMIFS(Forecast!$N:$N, Forecast!$A:$A, 'Analysis-School'!$A115, Forecast!$C:$C, 'Analysis-School'!N$4, Forecast!$D:$D, 'Analysis-School'!N$2), 0)</f>
        <v>0</v>
      </c>
      <c r="O115" s="394">
        <f>MAX(SUMIFS(Forecast!$N:$N, Forecast!$A:$A, 'Analysis-School'!$A115, Forecast!$C:$C, 'Analysis-School'!O$4, Forecast!$D:$D, 'Analysis-School'!O$2), 0)</f>
        <v>0</v>
      </c>
      <c r="P115" s="394">
        <f>MAX(SUMIFS(Forecast!$N:$N, Forecast!$A:$A, 'Analysis-School'!$A115, Forecast!$C:$C, 'Analysis-School'!P$4, Forecast!$D:$D, 'Analysis-School'!P$2), 0)</f>
        <v>0</v>
      </c>
      <c r="Q115" s="394">
        <f>MAX(SUMIFS(Forecast!$N:$N, Forecast!$A:$A, 'Analysis-School'!$A115, Forecast!$C:$C, 'Analysis-School'!Q$4, Forecast!$D:$D, 'Analysis-School'!Q$2), 0)</f>
        <v>0</v>
      </c>
      <c r="R115" s="394">
        <f>MAX(SUMIFS(Forecast!$N:$N, Forecast!$A:$A, 'Analysis-School'!$A115, Forecast!$C:$C, 'Analysis-School'!R$4, Forecast!$D:$D, 'Analysis-School'!R$2), 0)</f>
        <v>0</v>
      </c>
      <c r="S115" s="394">
        <f>MAX(SUMIFS(Forecast!$N:$N, Forecast!$A:$A, 'Analysis-School'!$A115, Forecast!$C:$C, 'Analysis-School'!S$4, Forecast!$D:$D, 'Analysis-School'!S$2), 0)</f>
        <v>388</v>
      </c>
      <c r="T115" s="394">
        <f>MAX(SUMIFS(Forecast!$N:$N, Forecast!$A:$A, 'Analysis-School'!$A115, Forecast!$C:$C, 'Analysis-School'!T$4, Forecast!$D:$D, 'Analysis-School'!T$2), 0)</f>
        <v>426.8</v>
      </c>
      <c r="U115" s="394">
        <f>MAX(SUMIFS(Forecast!$N:$N, Forecast!$A:$A, 'Analysis-School'!$A115, Forecast!$C:$C, 'Analysis-School'!U$4, Forecast!$D:$D, 'Analysis-School'!U$2), 0)</f>
        <v>469.48000000000008</v>
      </c>
      <c r="V115" s="496">
        <f t="shared" ref="V115:V165" si="49">(U115/S115-1)</f>
        <v>0.21000000000000019</v>
      </c>
      <c r="X115" s="393" t="s">
        <v>1971</v>
      </c>
      <c r="Y115" s="394">
        <f>SUMIFS(Forecast!$AP:$AP, Forecast!$A:$A, 'Analysis-School'!$A115, Forecast!$C:$C, 'Analysis-School'!Y$4, Forecast!$D:$D, 'Analysis-School'!Y$2)</f>
        <v>3</v>
      </c>
      <c r="Z115" s="394">
        <f>SUMIFS(Forecast!$AP:$AP, Forecast!$A:$A, 'Analysis-School'!$A115, Forecast!$C:$C, 'Analysis-School'!Z$4, Forecast!$D:$D, 'Analysis-School'!Z$2)</f>
        <v>8</v>
      </c>
      <c r="AA115" s="394">
        <f>SUMIFS(Forecast!$AP:$AP, Forecast!$A:$A, 'Analysis-School'!$A115, Forecast!$C:$C, 'Analysis-School'!AA$4, Forecast!$D:$D, 'Analysis-School'!AA$2)</f>
        <v>8</v>
      </c>
      <c r="AB115" s="394">
        <f>SUMIFS(Forecast!$AP:$AP, Forecast!$A:$A, 'Analysis-School'!$A115, Forecast!$C:$C, 'Analysis-School'!AB$4, Forecast!$D:$D, 'Analysis-School'!AB$2)</f>
        <v>11</v>
      </c>
      <c r="AC115" s="394">
        <f>SUMIFS(Forecast!$AP:$AP, Forecast!$A:$A, 'Analysis-School'!$A115, Forecast!$C:$C, 'Analysis-School'!AC$4, Forecast!$D:$D, 'Analysis-School'!AC$2)</f>
        <v>16</v>
      </c>
      <c r="AD115" s="394">
        <f>SUMIFS(Forecast!$AP:$AP, Forecast!$A:$A, 'Analysis-School'!$A115, Forecast!$C:$C, 'Analysis-School'!AD$4, Forecast!$D:$D, 'Analysis-School'!AD$2)</f>
        <v>13</v>
      </c>
      <c r="AE115" s="394">
        <f>SUMIFS(Forecast!$AP:$AP, Forecast!$A:$A, 'Analysis-School'!$A115, Forecast!$C:$C, 'Analysis-School'!AE$4, Forecast!$D:$D, 'Analysis-School'!AE$2)</f>
        <v>14.3</v>
      </c>
      <c r="AF115" s="394">
        <f>SUMIFS(Forecast!$AP:$AP, Forecast!$A:$A, 'Analysis-School'!$A115, Forecast!$C:$C, 'Analysis-School'!AF$4, Forecast!$D:$D, 'Analysis-School'!AF$2)</f>
        <v>15.730000000000002</v>
      </c>
      <c r="AG115" s="495">
        <f t="shared" ref="AG115:AG146" si="50">IFERROR(AF115/AD115-1, "NA")</f>
        <v>0.21000000000000019</v>
      </c>
    </row>
    <row r="116" spans="1:33">
      <c r="A116" s="18" t="s">
        <v>48</v>
      </c>
      <c r="B116" s="398" t="s">
        <v>1926</v>
      </c>
      <c r="C116" s="399">
        <f>SUMIFS(Forecast!$Q:$Q, Forecast!$A:$A, 'Analysis-School'!$A116, Forecast!$C:$C, 'Analysis-School'!C$4, Forecast!$D:$D, 'Analysis-School'!C$2)</f>
        <v>0</v>
      </c>
      <c r="D116" s="399">
        <f>SUMIFS(Forecast!$Q:$Q, Forecast!$A:$A, 'Analysis-School'!$A116, Forecast!$C:$C, 'Analysis-School'!D$4, Forecast!$D:$D, 'Analysis-School'!D$2)</f>
        <v>0</v>
      </c>
      <c r="E116" s="399">
        <f>SUMIFS(Forecast!$Q:$Q, Forecast!$A:$A, 'Analysis-School'!$A116, Forecast!$C:$C, 'Analysis-School'!E$4, Forecast!$D:$D, 'Analysis-School'!E$2)</f>
        <v>77</v>
      </c>
      <c r="F116" s="399">
        <f>SUMIFS(Forecast!$Q:$Q, Forecast!$A:$A, 'Analysis-School'!$A116, Forecast!$C:$C, 'Analysis-School'!F$4, Forecast!$D:$D, 'Analysis-School'!F$2)</f>
        <v>110</v>
      </c>
      <c r="G116" s="399">
        <f>SUMIFS(Forecast!$Q:$Q, Forecast!$A:$A, 'Analysis-School'!$A116, Forecast!$C:$C, 'Analysis-School'!G$4, Forecast!$D:$D, 'Analysis-School'!G$2)</f>
        <v>81</v>
      </c>
      <c r="H116" s="399">
        <f>SUMIFS(Forecast!$Q:$Q, Forecast!$A:$A, 'Analysis-School'!$A116, Forecast!$C:$C, 'Analysis-School'!H$4, Forecast!$D:$D, 'Analysis-School'!H$2)</f>
        <v>65</v>
      </c>
      <c r="I116" s="399">
        <f>SUMIFS(Forecast!$Q:$Q, Forecast!$A:$A, 'Analysis-School'!$A116, Forecast!$C:$C, 'Analysis-School'!I$4, Forecast!$D:$D, 'Analysis-School'!I$2)</f>
        <v>66.614682524178562</v>
      </c>
      <c r="J116" s="400">
        <f>SUMIFS(Forecast!$Q:$Q, Forecast!$A:$A, 'Analysis-School'!$A116, Forecast!$C:$C, 'Analysis-School'!J$4, Forecast!$D:$D, 'Analysis-School'!J$2)</f>
        <v>64.029191144785713</v>
      </c>
      <c r="K116" s="494">
        <f t="shared" si="48"/>
        <v>-1.4935520849450601E-2</v>
      </c>
      <c r="M116" s="398" t="s">
        <v>1926</v>
      </c>
      <c r="N116" s="399">
        <f>MAX(SUMIFS(Forecast!$N:$N, Forecast!$A:$A, 'Analysis-School'!$A116, Forecast!$C:$C, 'Analysis-School'!N$4, Forecast!$D:$D, 'Analysis-School'!N$2), 0)</f>
        <v>0</v>
      </c>
      <c r="O116" s="399">
        <f>MAX(SUMIFS(Forecast!$N:$N, Forecast!$A:$A, 'Analysis-School'!$A116, Forecast!$C:$C, 'Analysis-School'!O$4, Forecast!$D:$D, 'Analysis-School'!O$2), 0)</f>
        <v>0</v>
      </c>
      <c r="P116" s="399">
        <f>MAX(SUMIFS(Forecast!$N:$N, Forecast!$A:$A, 'Analysis-School'!$A116, Forecast!$C:$C, 'Analysis-School'!P$4, Forecast!$D:$D, 'Analysis-School'!P$2), 0)</f>
        <v>18</v>
      </c>
      <c r="Q116" s="399">
        <f>MAX(SUMIFS(Forecast!$N:$N, Forecast!$A:$A, 'Analysis-School'!$A116, Forecast!$C:$C, 'Analysis-School'!Q$4, Forecast!$D:$D, 'Analysis-School'!Q$2), 0)</f>
        <v>16</v>
      </c>
      <c r="R116" s="399">
        <f>MAX(SUMIFS(Forecast!$N:$N, Forecast!$A:$A, 'Analysis-School'!$A116, Forecast!$C:$C, 'Analysis-School'!R$4, Forecast!$D:$D, 'Analysis-School'!R$2), 0)</f>
        <v>0</v>
      </c>
      <c r="S116" s="399">
        <f>MAX(SUMIFS(Forecast!$N:$N, Forecast!$A:$A, 'Analysis-School'!$A116, Forecast!$C:$C, 'Analysis-School'!S$4, Forecast!$D:$D, 'Analysis-School'!S$2), 0)</f>
        <v>72</v>
      </c>
      <c r="T116" s="399">
        <f>MAX(SUMIFS(Forecast!$N:$N, Forecast!$A:$A, 'Analysis-School'!$A116, Forecast!$C:$C, 'Analysis-School'!T$4, Forecast!$D:$D, 'Analysis-School'!T$2), 0)</f>
        <v>72.273538553142856</v>
      </c>
      <c r="U116" s="400">
        <f>MAX(SUMIFS(Forecast!$N:$N, Forecast!$A:$A, 'Analysis-School'!$A116, Forecast!$C:$C, 'Analysis-School'!U$4, Forecast!$D:$D, 'Analysis-School'!U$2), 0)</f>
        <v>79.500892408457148</v>
      </c>
      <c r="V116" s="494">
        <f t="shared" si="49"/>
        <v>0.10417906122857157</v>
      </c>
      <c r="X116" s="398" t="s">
        <v>1926</v>
      </c>
      <c r="Y116" s="399">
        <f>SUMIFS(Forecast!$AP:$AP, Forecast!$A:$A, 'Analysis-School'!$A116, Forecast!$C:$C, 'Analysis-School'!Y$4, Forecast!$D:$D, 'Analysis-School'!Y$2)</f>
        <v>7</v>
      </c>
      <c r="Z116" s="399">
        <f>SUMIFS(Forecast!$AP:$AP, Forecast!$A:$A, 'Analysis-School'!$A116, Forecast!$C:$C, 'Analysis-School'!Z$4, Forecast!$D:$D, 'Analysis-School'!Z$2)</f>
        <v>7</v>
      </c>
      <c r="AA116" s="399">
        <f>SUMIFS(Forecast!$AP:$AP, Forecast!$A:$A, 'Analysis-School'!$A116, Forecast!$C:$C, 'Analysis-School'!AA$4, Forecast!$D:$D, 'Analysis-School'!AA$2)</f>
        <v>5</v>
      </c>
      <c r="AB116" s="399">
        <f>SUMIFS(Forecast!$AP:$AP, Forecast!$A:$A, 'Analysis-School'!$A116, Forecast!$C:$C, 'Analysis-School'!AB$4, Forecast!$D:$D, 'Analysis-School'!AB$2)</f>
        <v>1</v>
      </c>
      <c r="AC116" s="399">
        <f>SUMIFS(Forecast!$AP:$AP, Forecast!$A:$A, 'Analysis-School'!$A116, Forecast!$C:$C, 'Analysis-School'!AC$4, Forecast!$D:$D, 'Analysis-School'!AC$2)</f>
        <v>0</v>
      </c>
      <c r="AD116" s="399">
        <f>SUMIFS(Forecast!$AP:$AP, Forecast!$A:$A, 'Analysis-School'!$A116, Forecast!$C:$C, 'Analysis-School'!AD$4, Forecast!$D:$D, 'Analysis-School'!AD$2)</f>
        <v>0</v>
      </c>
      <c r="AE116" s="498">
        <f>MAX(SUMIFS(Forecast!$AP:$AP, Forecast!$A:$A, 'Analysis-School'!$A116, Forecast!$C:$C, 'Analysis-School'!AE$4, Forecast!$D:$D, 'Analysis-School'!AE$2),0)</f>
        <v>0</v>
      </c>
      <c r="AF116" s="498">
        <f>MAX(SUMIFS(Forecast!$AP:$AP, Forecast!$A:$A, 'Analysis-School'!$A116, Forecast!$C:$C, 'Analysis-School'!AF$4, Forecast!$D:$D, 'Analysis-School'!AF$2),0)</f>
        <v>0</v>
      </c>
      <c r="AG116" s="499" t="str">
        <f t="shared" si="50"/>
        <v>NA</v>
      </c>
    </row>
    <row r="117" spans="1:33">
      <c r="A117" s="18" t="s">
        <v>50</v>
      </c>
      <c r="B117" s="393" t="s">
        <v>1927</v>
      </c>
      <c r="C117" s="394">
        <f>SUMIFS(Forecast!$Q:$Q, Forecast!$A:$A, 'Analysis-School'!$A117, Forecast!$C:$C, 'Analysis-School'!C$4, Forecast!$D:$D, 'Analysis-School'!C$2)</f>
        <v>0</v>
      </c>
      <c r="D117" s="394">
        <f>SUMIFS(Forecast!$Q:$Q, Forecast!$A:$A, 'Analysis-School'!$A117, Forecast!$C:$C, 'Analysis-School'!D$4, Forecast!$D:$D, 'Analysis-School'!D$2)</f>
        <v>0</v>
      </c>
      <c r="E117" s="394">
        <f>SUMIFS(Forecast!$Q:$Q, Forecast!$A:$A, 'Analysis-School'!$A117, Forecast!$C:$C, 'Analysis-School'!E$4, Forecast!$D:$D, 'Analysis-School'!E$2)</f>
        <v>79</v>
      </c>
      <c r="F117" s="394">
        <f>SUMIFS(Forecast!$Q:$Q, Forecast!$A:$A, 'Analysis-School'!$A117, Forecast!$C:$C, 'Analysis-School'!F$4, Forecast!$D:$D, 'Analysis-School'!F$2)</f>
        <v>69</v>
      </c>
      <c r="G117" s="394">
        <f>SUMIFS(Forecast!$Q:$Q, Forecast!$A:$A, 'Analysis-School'!$A117, Forecast!$C:$C, 'Analysis-School'!G$4, Forecast!$D:$D, 'Analysis-School'!G$2)</f>
        <v>74</v>
      </c>
      <c r="H117" s="394">
        <f>SUMIFS(Forecast!$Q:$Q, Forecast!$A:$A, 'Analysis-School'!$A117, Forecast!$C:$C, 'Analysis-School'!H$4, Forecast!$D:$D, 'Analysis-School'!H$2)</f>
        <v>109</v>
      </c>
      <c r="I117" s="394">
        <f>SUMIFS(Forecast!$Q:$Q, Forecast!$A:$A, 'Analysis-School'!$A117, Forecast!$C:$C, 'Analysis-School'!I$4, Forecast!$D:$D, 'Analysis-School'!I$2)</f>
        <v>112.40265881892856</v>
      </c>
      <c r="J117" s="395">
        <f>SUMIFS(Forecast!$Q:$Q, Forecast!$A:$A, 'Analysis-School'!$A117, Forecast!$C:$C, 'Analysis-School'!J$4, Forecast!$D:$D, 'Analysis-School'!J$2)</f>
        <v>122.72807022714285</v>
      </c>
      <c r="K117" s="396">
        <f t="shared" si="48"/>
        <v>0.12594559841415465</v>
      </c>
      <c r="M117" s="393" t="s">
        <v>1927</v>
      </c>
      <c r="N117" s="394">
        <f>MAX(SUMIFS(Forecast!$N:$N, Forecast!$A:$A, 'Analysis-School'!$A117, Forecast!$C:$C, 'Analysis-School'!N$4, Forecast!$D:$D, 'Analysis-School'!N$2), 0)</f>
        <v>0</v>
      </c>
      <c r="O117" s="394">
        <f>MAX(SUMIFS(Forecast!$N:$N, Forecast!$A:$A, 'Analysis-School'!$A117, Forecast!$C:$C, 'Analysis-School'!O$4, Forecast!$D:$D, 'Analysis-School'!O$2), 0)</f>
        <v>0</v>
      </c>
      <c r="P117" s="394">
        <f>MAX(SUMIFS(Forecast!$N:$N, Forecast!$A:$A, 'Analysis-School'!$A117, Forecast!$C:$C, 'Analysis-School'!P$4, Forecast!$D:$D, 'Analysis-School'!P$2), 0)</f>
        <v>125</v>
      </c>
      <c r="Q117" s="394">
        <f>MAX(SUMIFS(Forecast!$N:$N, Forecast!$A:$A, 'Analysis-School'!$A117, Forecast!$C:$C, 'Analysis-School'!Q$4, Forecast!$D:$D, 'Analysis-School'!Q$2), 0)</f>
        <v>111</v>
      </c>
      <c r="R117" s="394">
        <f>MAX(SUMIFS(Forecast!$N:$N, Forecast!$A:$A, 'Analysis-School'!$A117, Forecast!$C:$C, 'Analysis-School'!R$4, Forecast!$D:$D, 'Analysis-School'!R$2), 0)</f>
        <v>120</v>
      </c>
      <c r="S117" s="394">
        <f>MAX(SUMIFS(Forecast!$N:$N, Forecast!$A:$A, 'Analysis-School'!$A117, Forecast!$C:$C, 'Analysis-School'!S$4, Forecast!$D:$D, 'Analysis-School'!S$2), 0)</f>
        <v>0</v>
      </c>
      <c r="T117" s="394">
        <f>MAX(SUMIFS(Forecast!$N:$N, Forecast!$A:$A, 'Analysis-School'!$A117, Forecast!$C:$C, 'Analysis-School'!T$4, Forecast!$D:$D, 'Analysis-School'!T$2), 0)</f>
        <v>0</v>
      </c>
      <c r="U117" s="395">
        <f>MAX(SUMIFS(Forecast!$N:$N, Forecast!$A:$A, 'Analysis-School'!$A117, Forecast!$C:$C, 'Analysis-School'!U$4, Forecast!$D:$D, 'Analysis-School'!U$2), 0)</f>
        <v>0</v>
      </c>
      <c r="V117" s="396">
        <v>0</v>
      </c>
      <c r="X117" s="393" t="s">
        <v>1927</v>
      </c>
      <c r="Y117" s="394">
        <f>SUMIFS(Forecast!$AP:$AP, Forecast!$A:$A, 'Analysis-School'!$A117, Forecast!$C:$C, 'Analysis-School'!Y$4, Forecast!$D:$D, 'Analysis-School'!Y$2)</f>
        <v>6</v>
      </c>
      <c r="Z117" s="394">
        <f>SUMIFS(Forecast!$AP:$AP, Forecast!$A:$A, 'Analysis-School'!$A117, Forecast!$C:$C, 'Analysis-School'!Z$4, Forecast!$D:$D, 'Analysis-School'!Z$2)</f>
        <v>6</v>
      </c>
      <c r="AA117" s="394">
        <f>SUMIFS(Forecast!$AP:$AP, Forecast!$A:$A, 'Analysis-School'!$A117, Forecast!$C:$C, 'Analysis-School'!AA$4, Forecast!$D:$D, 'Analysis-School'!AA$2)</f>
        <v>5</v>
      </c>
      <c r="AB117" s="394">
        <f>SUMIFS(Forecast!$AP:$AP, Forecast!$A:$A, 'Analysis-School'!$A117, Forecast!$C:$C, 'Analysis-School'!AB$4, Forecast!$D:$D, 'Analysis-School'!AB$2)</f>
        <v>5</v>
      </c>
      <c r="AC117" s="394">
        <f>SUMIFS(Forecast!$AP:$AP, Forecast!$A:$A, 'Analysis-School'!$A117, Forecast!$C:$C, 'Analysis-School'!AC$4, Forecast!$D:$D, 'Analysis-School'!AC$2)</f>
        <v>5</v>
      </c>
      <c r="AD117" s="394">
        <f>SUMIFS(Forecast!$AP:$AP, Forecast!$A:$A, 'Analysis-School'!$A117, Forecast!$C:$C, 'Analysis-School'!AD$4, Forecast!$D:$D, 'Analysis-School'!AD$2)</f>
        <v>4</v>
      </c>
      <c r="AE117" s="394">
        <f>SUMIFS(Forecast!$AP:$AP, Forecast!$A:$A, 'Analysis-School'!$A117, Forecast!$C:$C, 'Analysis-School'!AE$4, Forecast!$D:$D, 'Analysis-School'!AE$2)</f>
        <v>3.8</v>
      </c>
      <c r="AF117" s="395">
        <f>SUMIFS(Forecast!$AP:$AP, Forecast!$A:$A, 'Analysis-School'!$A117, Forecast!$C:$C, 'Analysis-School'!AF$4, Forecast!$D:$D, 'Analysis-School'!AF$2)</f>
        <v>3.61</v>
      </c>
      <c r="AG117" s="396">
        <f t="shared" si="50"/>
        <v>-9.7500000000000031E-2</v>
      </c>
    </row>
    <row r="118" spans="1:33">
      <c r="A118" s="18" t="s">
        <v>53</v>
      </c>
      <c r="B118" s="398" t="s">
        <v>1755</v>
      </c>
      <c r="C118" s="399">
        <f>SUMIFS(Forecast!$Q:$Q, Forecast!$A:$A, 'Analysis-School'!$A118, Forecast!$C:$C, 'Analysis-School'!C$4, Forecast!$D:$D, 'Analysis-School'!C$2)</f>
        <v>0</v>
      </c>
      <c r="D118" s="399">
        <f>SUMIFS(Forecast!$Q:$Q, Forecast!$A:$A, 'Analysis-School'!$A118, Forecast!$C:$C, 'Analysis-School'!D$4, Forecast!$D:$D, 'Analysis-School'!D$2)</f>
        <v>0</v>
      </c>
      <c r="E118" s="399">
        <f>SUMIFS(Forecast!$Q:$Q, Forecast!$A:$A, 'Analysis-School'!$A118, Forecast!$C:$C, 'Analysis-School'!E$4, Forecast!$D:$D, 'Analysis-School'!E$2)</f>
        <v>59</v>
      </c>
      <c r="F118" s="399">
        <f>SUMIFS(Forecast!$Q:$Q, Forecast!$A:$A, 'Analysis-School'!$A118, Forecast!$C:$C, 'Analysis-School'!F$4, Forecast!$D:$D, 'Analysis-School'!F$2)</f>
        <v>65</v>
      </c>
      <c r="G118" s="399">
        <f>SUMIFS(Forecast!$Q:$Q, Forecast!$A:$A, 'Analysis-School'!$A118, Forecast!$C:$C, 'Analysis-School'!G$4, Forecast!$D:$D, 'Analysis-School'!G$2)</f>
        <v>107</v>
      </c>
      <c r="H118" s="399">
        <f>SUMIFS(Forecast!$Q:$Q, Forecast!$A:$A, 'Analysis-School'!$A118, Forecast!$C:$C, 'Analysis-School'!H$4, Forecast!$D:$D, 'Analysis-School'!H$2)</f>
        <v>155</v>
      </c>
      <c r="I118" s="399">
        <f>SUMIFS(Forecast!$Q:$Q, Forecast!$A:$A, 'Analysis-School'!$A118, Forecast!$C:$C, 'Analysis-School'!I$4, Forecast!$D:$D, 'Analysis-School'!I$2)</f>
        <v>170.5</v>
      </c>
      <c r="J118" s="400">
        <f>SUMIFS(Forecast!$Q:$Q, Forecast!$A:$A, 'Analysis-School'!$A118, Forecast!$C:$C, 'Analysis-School'!J$4, Forecast!$D:$D, 'Analysis-School'!J$2)</f>
        <v>187.55</v>
      </c>
      <c r="K118" s="401">
        <f t="shared" si="48"/>
        <v>0.20999999999999996</v>
      </c>
      <c r="M118" s="398" t="s">
        <v>1755</v>
      </c>
      <c r="N118" s="399">
        <f>MAX(SUMIFS(Forecast!$N:$N, Forecast!$A:$A, 'Analysis-School'!$A118, Forecast!$C:$C, 'Analysis-School'!N$4, Forecast!$D:$D, 'Analysis-School'!N$2), 0)</f>
        <v>0</v>
      </c>
      <c r="O118" s="399">
        <f>MAX(SUMIFS(Forecast!$N:$N, Forecast!$A:$A, 'Analysis-School'!$A118, Forecast!$C:$C, 'Analysis-School'!O$4, Forecast!$D:$D, 'Analysis-School'!O$2), 0)</f>
        <v>0</v>
      </c>
      <c r="P118" s="399">
        <f>MAX(SUMIFS(Forecast!$N:$N, Forecast!$A:$A, 'Analysis-School'!$A118, Forecast!$C:$C, 'Analysis-School'!P$4, Forecast!$D:$D, 'Analysis-School'!P$2), 0)</f>
        <v>0</v>
      </c>
      <c r="Q118" s="399">
        <f>MAX(SUMIFS(Forecast!$N:$N, Forecast!$A:$A, 'Analysis-School'!$A118, Forecast!$C:$C, 'Analysis-School'!Q$4, Forecast!$D:$D, 'Analysis-School'!Q$2), 0)</f>
        <v>0</v>
      </c>
      <c r="R118" s="399">
        <f>MAX(SUMIFS(Forecast!$N:$N, Forecast!$A:$A, 'Analysis-School'!$A118, Forecast!$C:$C, 'Analysis-School'!R$4, Forecast!$D:$D, 'Analysis-School'!R$2), 0)</f>
        <v>0</v>
      </c>
      <c r="S118" s="399">
        <f>MAX(SUMIFS(Forecast!$N:$N, Forecast!$A:$A, 'Analysis-School'!$A118, Forecast!$C:$C, 'Analysis-School'!S$4, Forecast!$D:$D, 'Analysis-School'!S$2), 0)</f>
        <v>224</v>
      </c>
      <c r="T118" s="399">
        <f>MAX(SUMIFS(Forecast!$N:$N, Forecast!$A:$A, 'Analysis-School'!$A118, Forecast!$C:$C, 'Analysis-School'!T$4, Forecast!$D:$D, 'Analysis-School'!T$2), 0)</f>
        <v>246.40000000000003</v>
      </c>
      <c r="U118" s="400">
        <f>MAX(SUMIFS(Forecast!$N:$N, Forecast!$A:$A, 'Analysis-School'!$A118, Forecast!$C:$C, 'Analysis-School'!U$4, Forecast!$D:$D, 'Analysis-School'!U$2), 0)</f>
        <v>271.04000000000008</v>
      </c>
      <c r="V118" s="401">
        <f t="shared" si="49"/>
        <v>0.21000000000000041</v>
      </c>
      <c r="X118" s="398" t="s">
        <v>1755</v>
      </c>
      <c r="Y118" s="399">
        <f>SUMIFS(Forecast!$AP:$AP, Forecast!$A:$A, 'Analysis-School'!$A118, Forecast!$C:$C, 'Analysis-School'!Y$4, Forecast!$D:$D, 'Analysis-School'!Y$2)</f>
        <v>0</v>
      </c>
      <c r="Z118" s="399">
        <f>SUMIFS(Forecast!$AP:$AP, Forecast!$A:$A, 'Analysis-School'!$A118, Forecast!$C:$C, 'Analysis-School'!Z$4, Forecast!$D:$D, 'Analysis-School'!Z$2)</f>
        <v>0</v>
      </c>
      <c r="AA118" s="399">
        <f>SUMIFS(Forecast!$AP:$AP, Forecast!$A:$A, 'Analysis-School'!$A118, Forecast!$C:$C, 'Analysis-School'!AA$4, Forecast!$D:$D, 'Analysis-School'!AA$2)</f>
        <v>0</v>
      </c>
      <c r="AB118" s="399">
        <f>SUMIFS(Forecast!$AP:$AP, Forecast!$A:$A, 'Analysis-School'!$A118, Forecast!$C:$C, 'Analysis-School'!AB$4, Forecast!$D:$D, 'Analysis-School'!AB$2)</f>
        <v>0</v>
      </c>
      <c r="AC118" s="399">
        <f>SUMIFS(Forecast!$AP:$AP, Forecast!$A:$A, 'Analysis-School'!$A118, Forecast!$C:$C, 'Analysis-School'!AC$4, Forecast!$D:$D, 'Analysis-School'!AC$2)</f>
        <v>0</v>
      </c>
      <c r="AD118" s="399">
        <f>SUMIFS(Forecast!$AP:$AP, Forecast!$A:$A, 'Analysis-School'!$A118, Forecast!$C:$C, 'Analysis-School'!AD$4, Forecast!$D:$D, 'Analysis-School'!AD$2)</f>
        <v>0</v>
      </c>
      <c r="AE118" s="399">
        <f>SUMIFS(Forecast!$AP:$AP, Forecast!$A:$A, 'Analysis-School'!$A118, Forecast!$C:$C, 'Analysis-School'!AE$4, Forecast!$D:$D, 'Analysis-School'!AE$2)</f>
        <v>0</v>
      </c>
      <c r="AF118" s="400">
        <f>SUMIFS(Forecast!$AP:$AP, Forecast!$A:$A, 'Analysis-School'!$A118, Forecast!$C:$C, 'Analysis-School'!AF$4, Forecast!$D:$D, 'Analysis-School'!AF$2)</f>
        <v>0</v>
      </c>
      <c r="AG118" s="401" t="str">
        <f t="shared" si="50"/>
        <v>NA</v>
      </c>
    </row>
    <row r="119" spans="1:33">
      <c r="A119" s="18" t="s">
        <v>55</v>
      </c>
      <c r="B119" s="393" t="s">
        <v>1757</v>
      </c>
      <c r="C119" s="394">
        <f>SUMIFS(Forecast!$Q:$Q, Forecast!$A:$A, 'Analysis-School'!$A119, Forecast!$C:$C, 'Analysis-School'!C$4, Forecast!$D:$D, 'Analysis-School'!C$2)</f>
        <v>0</v>
      </c>
      <c r="D119" s="394">
        <f>SUMIFS(Forecast!$Q:$Q, Forecast!$A:$A, 'Analysis-School'!$A119, Forecast!$C:$C, 'Analysis-School'!D$4, Forecast!$D:$D, 'Analysis-School'!D$2)</f>
        <v>0</v>
      </c>
      <c r="E119" s="394">
        <f>SUMIFS(Forecast!$Q:$Q, Forecast!$A:$A, 'Analysis-School'!$A119, Forecast!$C:$C, 'Analysis-School'!E$4, Forecast!$D:$D, 'Analysis-School'!E$2)</f>
        <v>1981</v>
      </c>
      <c r="F119" s="394">
        <f>SUMIFS(Forecast!$Q:$Q, Forecast!$A:$A, 'Analysis-School'!$A119, Forecast!$C:$C, 'Analysis-School'!F$4, Forecast!$D:$D, 'Analysis-School'!F$2)</f>
        <v>1109</v>
      </c>
      <c r="G119" s="394">
        <f>SUMIFS(Forecast!$Q:$Q, Forecast!$A:$A, 'Analysis-School'!$A119, Forecast!$C:$C, 'Analysis-School'!G$4, Forecast!$D:$D, 'Analysis-School'!G$2)</f>
        <v>1391</v>
      </c>
      <c r="H119" s="394">
        <f>SUMIFS(Forecast!$Q:$Q, Forecast!$A:$A, 'Analysis-School'!$A119, Forecast!$C:$C, 'Analysis-School'!H$4, Forecast!$D:$D, 'Analysis-School'!H$2)</f>
        <v>1393</v>
      </c>
      <c r="I119" s="394">
        <f>SUMIFS(Forecast!$Q:$Q, Forecast!$A:$A, 'Analysis-School'!$A119, Forecast!$C:$C, 'Analysis-School'!I$4, Forecast!$D:$D, 'Analysis-School'!I$2)</f>
        <v>1323.35</v>
      </c>
      <c r="J119" s="395">
        <f>SUMIFS(Forecast!$Q:$Q, Forecast!$A:$A, 'Analysis-School'!$A119, Forecast!$C:$C, 'Analysis-School'!J$4, Forecast!$D:$D, 'Analysis-School'!J$2)</f>
        <v>1257.1824999999999</v>
      </c>
      <c r="K119" s="396">
        <f t="shared" si="48"/>
        <v>-9.7500000000000031E-2</v>
      </c>
      <c r="M119" s="393" t="s">
        <v>1757</v>
      </c>
      <c r="N119" s="394">
        <f>MAX(SUMIFS(Forecast!$N:$N, Forecast!$A:$A, 'Analysis-School'!$A119, Forecast!$C:$C, 'Analysis-School'!N$4, Forecast!$D:$D, 'Analysis-School'!N$2), 0)</f>
        <v>0</v>
      </c>
      <c r="O119" s="394">
        <f>MAX(SUMIFS(Forecast!$N:$N, Forecast!$A:$A, 'Analysis-School'!$A119, Forecast!$C:$C, 'Analysis-School'!O$4, Forecast!$D:$D, 'Analysis-School'!O$2), 0)</f>
        <v>0</v>
      </c>
      <c r="P119" s="394">
        <f>MAX(SUMIFS(Forecast!$N:$N, Forecast!$A:$A, 'Analysis-School'!$A119, Forecast!$C:$C, 'Analysis-School'!P$4, Forecast!$D:$D, 'Analysis-School'!P$2), 0)</f>
        <v>102</v>
      </c>
      <c r="Q119" s="394">
        <f>MAX(SUMIFS(Forecast!$N:$N, Forecast!$A:$A, 'Analysis-School'!$A119, Forecast!$C:$C, 'Analysis-School'!Q$4, Forecast!$D:$D, 'Analysis-School'!Q$2), 0)</f>
        <v>133</v>
      </c>
      <c r="R119" s="394">
        <f>MAX(SUMIFS(Forecast!$N:$N, Forecast!$A:$A, 'Analysis-School'!$A119, Forecast!$C:$C, 'Analysis-School'!R$4, Forecast!$D:$D, 'Analysis-School'!R$2), 0)</f>
        <v>394</v>
      </c>
      <c r="S119" s="394">
        <f>MAX(SUMIFS(Forecast!$N:$N, Forecast!$A:$A, 'Analysis-School'!$A119, Forecast!$C:$C, 'Analysis-School'!S$4, Forecast!$D:$D, 'Analysis-School'!S$2), 0)</f>
        <v>180</v>
      </c>
      <c r="T119" s="394">
        <f>MAX(SUMIFS(Forecast!$N:$N, Forecast!$A:$A, 'Analysis-School'!$A119, Forecast!$C:$C, 'Analysis-School'!T$4, Forecast!$D:$D, 'Analysis-School'!T$2), 0)</f>
        <v>198.00000000000003</v>
      </c>
      <c r="U119" s="395">
        <f>MAX(SUMIFS(Forecast!$N:$N, Forecast!$A:$A, 'Analysis-School'!$A119, Forecast!$C:$C, 'Analysis-School'!U$4, Forecast!$D:$D, 'Analysis-School'!U$2), 0)</f>
        <v>217.80000000000004</v>
      </c>
      <c r="V119" s="396">
        <f t="shared" si="49"/>
        <v>0.21000000000000019</v>
      </c>
      <c r="X119" s="393" t="s">
        <v>1757</v>
      </c>
      <c r="Y119" s="394">
        <f>SUMIFS(Forecast!$AP:$AP, Forecast!$A:$A, 'Analysis-School'!$A119, Forecast!$C:$C, 'Analysis-School'!Y$4, Forecast!$D:$D, 'Analysis-School'!Y$2)</f>
        <v>76</v>
      </c>
      <c r="Z119" s="394">
        <f>SUMIFS(Forecast!$AP:$AP, Forecast!$A:$A, 'Analysis-School'!$A119, Forecast!$C:$C, 'Analysis-School'!Z$4, Forecast!$D:$D, 'Analysis-School'!Z$2)</f>
        <v>135</v>
      </c>
      <c r="AA119" s="394">
        <f>SUMIFS(Forecast!$AP:$AP, Forecast!$A:$A, 'Analysis-School'!$A119, Forecast!$C:$C, 'Analysis-School'!AA$4, Forecast!$D:$D, 'Analysis-School'!AA$2)</f>
        <v>157</v>
      </c>
      <c r="AB119" s="394">
        <f>SUMIFS(Forecast!$AP:$AP, Forecast!$A:$A, 'Analysis-School'!$A119, Forecast!$C:$C, 'Analysis-School'!AB$4, Forecast!$D:$D, 'Analysis-School'!AB$2)</f>
        <v>121</v>
      </c>
      <c r="AC119" s="394">
        <f>SUMIFS(Forecast!$AP:$AP, Forecast!$A:$A, 'Analysis-School'!$A119, Forecast!$C:$C, 'Analysis-School'!AC$4, Forecast!$D:$D, 'Analysis-School'!AC$2)</f>
        <v>127</v>
      </c>
      <c r="AD119" s="394">
        <f>SUMIFS(Forecast!$AP:$AP, Forecast!$A:$A, 'Analysis-School'!$A119, Forecast!$C:$C, 'Analysis-School'!AD$4, Forecast!$D:$D, 'Analysis-School'!AD$2)</f>
        <v>106</v>
      </c>
      <c r="AE119" s="394">
        <f>SUMIFS(Forecast!$AP:$AP, Forecast!$A:$A, 'Analysis-School'!$A119, Forecast!$C:$C, 'Analysis-School'!AE$4, Forecast!$D:$D, 'Analysis-School'!AE$2)</f>
        <v>106.46825605234926</v>
      </c>
      <c r="AF119" s="395">
        <f>SUMIFS(Forecast!$AP:$AP, Forecast!$A:$A, 'Analysis-School'!$A119, Forecast!$C:$C, 'Analysis-School'!AF$4, Forecast!$D:$D, 'Analysis-School'!AF$2)</f>
        <v>105.0218959563605</v>
      </c>
      <c r="AG119" s="396">
        <f t="shared" si="50"/>
        <v>-9.2273966381085648E-3</v>
      </c>
    </row>
    <row r="120" spans="1:33">
      <c r="A120" s="18" t="s">
        <v>57</v>
      </c>
      <c r="B120" s="398" t="s">
        <v>1972</v>
      </c>
      <c r="C120" s="399">
        <f>SUMIFS(Forecast!$Q:$Q, Forecast!$A:$A, 'Analysis-School'!$A120, Forecast!$C:$C, 'Analysis-School'!C$4, Forecast!$D:$D, 'Analysis-School'!C$2)</f>
        <v>0</v>
      </c>
      <c r="D120" s="399">
        <f>SUMIFS(Forecast!$Q:$Q, Forecast!$A:$A, 'Analysis-School'!$A120, Forecast!$C:$C, 'Analysis-School'!D$4, Forecast!$D:$D, 'Analysis-School'!D$2)</f>
        <v>0</v>
      </c>
      <c r="E120" s="399">
        <f>SUMIFS(Forecast!$Q:$Q, Forecast!$A:$A, 'Analysis-School'!$A120, Forecast!$C:$C, 'Analysis-School'!E$4, Forecast!$D:$D, 'Analysis-School'!E$2)</f>
        <v>76</v>
      </c>
      <c r="F120" s="399">
        <f>SUMIFS(Forecast!$Q:$Q, Forecast!$A:$A, 'Analysis-School'!$A120, Forecast!$C:$C, 'Analysis-School'!F$4, Forecast!$D:$D, 'Analysis-School'!F$2)</f>
        <v>98</v>
      </c>
      <c r="G120" s="399">
        <f>SUMIFS(Forecast!$Q:$Q, Forecast!$A:$A, 'Analysis-School'!$A120, Forecast!$C:$C, 'Analysis-School'!G$4, Forecast!$D:$D, 'Analysis-School'!G$2)</f>
        <v>116</v>
      </c>
      <c r="H120" s="399">
        <f>SUMIFS(Forecast!$Q:$Q, Forecast!$A:$A, 'Analysis-School'!$A120, Forecast!$C:$C, 'Analysis-School'!H$4, Forecast!$D:$D, 'Analysis-School'!H$2)</f>
        <v>89</v>
      </c>
      <c r="I120" s="399">
        <f>SUMIFS(Forecast!$Q:$Q, Forecast!$A:$A, 'Analysis-School'!$A120, Forecast!$C:$C, 'Analysis-School'!I$4, Forecast!$D:$D, 'Analysis-School'!I$2)</f>
        <v>97.9</v>
      </c>
      <c r="J120" s="400">
        <f>SUMIFS(Forecast!$Q:$Q, Forecast!$A:$A, 'Analysis-School'!$A120, Forecast!$C:$C, 'Analysis-School'!J$4, Forecast!$D:$D, 'Analysis-School'!J$2)</f>
        <v>107.42097754357144</v>
      </c>
      <c r="K120" s="401">
        <f t="shared" si="48"/>
        <v>0.20697727577046554</v>
      </c>
      <c r="M120" s="398" t="s">
        <v>1972</v>
      </c>
      <c r="N120" s="399">
        <f>MAX(SUMIFS(Forecast!$N:$N, Forecast!$A:$A, 'Analysis-School'!$A120, Forecast!$C:$C, 'Analysis-School'!N$4, Forecast!$D:$D, 'Analysis-School'!N$2), 0)</f>
        <v>0</v>
      </c>
      <c r="O120" s="399">
        <f>MAX(SUMIFS(Forecast!$N:$N, Forecast!$A:$A, 'Analysis-School'!$A120, Forecast!$C:$C, 'Analysis-School'!O$4, Forecast!$D:$D, 'Analysis-School'!O$2), 0)</f>
        <v>0</v>
      </c>
      <c r="P120" s="399">
        <f>MAX(SUMIFS(Forecast!$N:$N, Forecast!$A:$A, 'Analysis-School'!$A120, Forecast!$C:$C, 'Analysis-School'!P$4, Forecast!$D:$D, 'Analysis-School'!P$2), 0)</f>
        <v>281</v>
      </c>
      <c r="Q120" s="399">
        <f>MAX(SUMIFS(Forecast!$N:$N, Forecast!$A:$A, 'Analysis-School'!$A120, Forecast!$C:$C, 'Analysis-School'!Q$4, Forecast!$D:$D, 'Analysis-School'!Q$2), 0)</f>
        <v>369</v>
      </c>
      <c r="R120" s="399">
        <f>MAX(SUMIFS(Forecast!$N:$N, Forecast!$A:$A, 'Analysis-School'!$A120, Forecast!$C:$C, 'Analysis-School'!R$4, Forecast!$D:$D, 'Analysis-School'!R$2), 0)</f>
        <v>324</v>
      </c>
      <c r="S120" s="399">
        <f>MAX(SUMIFS(Forecast!$N:$N, Forecast!$A:$A, 'Analysis-School'!$A120, Forecast!$C:$C, 'Analysis-School'!S$4, Forecast!$D:$D, 'Analysis-School'!S$2), 0)</f>
        <v>211</v>
      </c>
      <c r="T120" s="399">
        <f>MAX(SUMIFS(Forecast!$N:$N, Forecast!$A:$A, 'Analysis-School'!$A120, Forecast!$C:$C, 'Analysis-School'!T$4, Forecast!$D:$D, 'Analysis-School'!T$2), 0)</f>
        <v>205.39560890257144</v>
      </c>
      <c r="U120" s="400">
        <f>MAX(SUMIFS(Forecast!$N:$N, Forecast!$A:$A, 'Analysis-School'!$A120, Forecast!$C:$C, 'Analysis-School'!U$4, Forecast!$D:$D, 'Analysis-School'!U$2), 0)</f>
        <v>195.12582845744285</v>
      </c>
      <c r="V120" s="401">
        <f t="shared" si="49"/>
        <v>-7.5233040486052838E-2</v>
      </c>
      <c r="X120" s="398" t="s">
        <v>1972</v>
      </c>
      <c r="Y120" s="399">
        <f>SUMIFS(Forecast!$AP:$AP, Forecast!$A:$A, 'Analysis-School'!$A120, Forecast!$C:$C, 'Analysis-School'!Y$4, Forecast!$D:$D, 'Analysis-School'!Y$2)</f>
        <v>1</v>
      </c>
      <c r="Z120" s="399">
        <f>SUMIFS(Forecast!$AP:$AP, Forecast!$A:$A, 'Analysis-School'!$A120, Forecast!$C:$C, 'Analysis-School'!Z$4, Forecast!$D:$D, 'Analysis-School'!Z$2)</f>
        <v>0</v>
      </c>
      <c r="AA120" s="399">
        <f>SUMIFS(Forecast!$AP:$AP, Forecast!$A:$A, 'Analysis-School'!$A120, Forecast!$C:$C, 'Analysis-School'!AA$4, Forecast!$D:$D, 'Analysis-School'!AA$2)</f>
        <v>0</v>
      </c>
      <c r="AB120" s="399">
        <f>SUMIFS(Forecast!$AP:$AP, Forecast!$A:$A, 'Analysis-School'!$A120, Forecast!$C:$C, 'Analysis-School'!AB$4, Forecast!$D:$D, 'Analysis-School'!AB$2)</f>
        <v>2</v>
      </c>
      <c r="AC120" s="399">
        <f>SUMIFS(Forecast!$AP:$AP, Forecast!$A:$A, 'Analysis-School'!$A120, Forecast!$C:$C, 'Analysis-School'!AC$4, Forecast!$D:$D, 'Analysis-School'!AC$2)</f>
        <v>0</v>
      </c>
      <c r="AD120" s="399">
        <f>SUMIFS(Forecast!$AP:$AP, Forecast!$A:$A, 'Analysis-School'!$A120, Forecast!$C:$C, 'Analysis-School'!AD$4, Forecast!$D:$D, 'Analysis-School'!AD$2)</f>
        <v>2</v>
      </c>
      <c r="AE120" s="399">
        <f>SUMIFS(Forecast!$AP:$AP, Forecast!$A:$A, 'Analysis-School'!$A120, Forecast!$C:$C, 'Analysis-School'!AE$4, Forecast!$D:$D, 'Analysis-School'!AE$2)</f>
        <v>1.9032732881726242</v>
      </c>
      <c r="AF120" s="400">
        <f>SUMIFS(Forecast!$AP:$AP, Forecast!$A:$A, 'Analysis-School'!$A120, Forecast!$C:$C, 'Analysis-School'!AF$4, Forecast!$D:$D, 'Analysis-School'!AF$2)</f>
        <v>2.0936006169898866</v>
      </c>
      <c r="AG120" s="401">
        <f t="shared" si="50"/>
        <v>4.6800308494943321E-2</v>
      </c>
    </row>
    <row r="121" spans="1:33">
      <c r="A121" s="18" t="s">
        <v>59</v>
      </c>
      <c r="B121" s="393" t="s">
        <v>1759</v>
      </c>
      <c r="C121" s="394">
        <f>SUMIFS(Forecast!$Q:$Q, Forecast!$A:$A, 'Analysis-School'!$A121, Forecast!$C:$C, 'Analysis-School'!C$4, Forecast!$D:$D, 'Analysis-School'!C$2)</f>
        <v>0</v>
      </c>
      <c r="D121" s="394">
        <f>SUMIFS(Forecast!$Q:$Q, Forecast!$A:$A, 'Analysis-School'!$A121, Forecast!$C:$C, 'Analysis-School'!D$4, Forecast!$D:$D, 'Analysis-School'!D$2)</f>
        <v>0</v>
      </c>
      <c r="E121" s="394">
        <f>SUMIFS(Forecast!$Q:$Q, Forecast!$A:$A, 'Analysis-School'!$A121, Forecast!$C:$C, 'Analysis-School'!E$4, Forecast!$D:$D, 'Analysis-School'!E$2)</f>
        <v>73</v>
      </c>
      <c r="F121" s="394">
        <f>SUMIFS(Forecast!$Q:$Q, Forecast!$A:$A, 'Analysis-School'!$A121, Forecast!$C:$C, 'Analysis-School'!F$4, Forecast!$D:$D, 'Analysis-School'!F$2)</f>
        <v>57</v>
      </c>
      <c r="G121" s="394">
        <f>SUMIFS(Forecast!$Q:$Q, Forecast!$A:$A, 'Analysis-School'!$A121, Forecast!$C:$C, 'Analysis-School'!G$4, Forecast!$D:$D, 'Analysis-School'!G$2)</f>
        <v>27</v>
      </c>
      <c r="H121" s="394">
        <f>SUMIFS(Forecast!$Q:$Q, Forecast!$A:$A, 'Analysis-School'!$A121, Forecast!$C:$C, 'Analysis-School'!H$4, Forecast!$D:$D, 'Analysis-School'!H$2)</f>
        <v>25</v>
      </c>
      <c r="I121" s="394">
        <f>SUMIFS(Forecast!$Q:$Q, Forecast!$A:$A, 'Analysis-School'!$A121, Forecast!$C:$C, 'Analysis-School'!I$4, Forecast!$D:$D, 'Analysis-School'!I$2)</f>
        <v>23.75</v>
      </c>
      <c r="J121" s="395">
        <f>SUMIFS(Forecast!$Q:$Q, Forecast!$A:$A, 'Analysis-School'!$A121, Forecast!$C:$C, 'Analysis-School'!J$4, Forecast!$D:$D, 'Analysis-School'!J$2)</f>
        <v>22.5625</v>
      </c>
      <c r="K121" s="396">
        <f t="shared" si="48"/>
        <v>-9.7500000000000031E-2</v>
      </c>
      <c r="M121" s="393" t="s">
        <v>1759</v>
      </c>
      <c r="N121" s="394">
        <f>MAX(SUMIFS(Forecast!$N:$N, Forecast!$A:$A, 'Analysis-School'!$A121, Forecast!$C:$C, 'Analysis-School'!N$4, Forecast!$D:$D, 'Analysis-School'!N$2), 0)</f>
        <v>0</v>
      </c>
      <c r="O121" s="394">
        <f>MAX(SUMIFS(Forecast!$N:$N, Forecast!$A:$A, 'Analysis-School'!$A121, Forecast!$C:$C, 'Analysis-School'!O$4, Forecast!$D:$D, 'Analysis-School'!O$2), 0)</f>
        <v>0</v>
      </c>
      <c r="P121" s="394">
        <f>MAX(SUMIFS(Forecast!$N:$N, Forecast!$A:$A, 'Analysis-School'!$A121, Forecast!$C:$C, 'Analysis-School'!P$4, Forecast!$D:$D, 'Analysis-School'!P$2), 0)</f>
        <v>36</v>
      </c>
      <c r="Q121" s="394">
        <f>MAX(SUMIFS(Forecast!$N:$N, Forecast!$A:$A, 'Analysis-School'!$A121, Forecast!$C:$C, 'Analysis-School'!Q$4, Forecast!$D:$D, 'Analysis-School'!Q$2), 0)</f>
        <v>57</v>
      </c>
      <c r="R121" s="394">
        <f>MAX(SUMIFS(Forecast!$N:$N, Forecast!$A:$A, 'Analysis-School'!$A121, Forecast!$C:$C, 'Analysis-School'!R$4, Forecast!$D:$D, 'Analysis-School'!R$2), 0)</f>
        <v>96</v>
      </c>
      <c r="S121" s="394">
        <f>MAX(SUMIFS(Forecast!$N:$N, Forecast!$A:$A, 'Analysis-School'!$A121, Forecast!$C:$C, 'Analysis-School'!S$4, Forecast!$D:$D, 'Analysis-School'!S$2), 0)</f>
        <v>62</v>
      </c>
      <c r="T121" s="394">
        <f>MAX(SUMIFS(Forecast!$N:$N, Forecast!$A:$A, 'Analysis-School'!$A121, Forecast!$C:$C, 'Analysis-School'!T$4, Forecast!$D:$D, 'Analysis-School'!T$2), 0)</f>
        <v>68.2</v>
      </c>
      <c r="U121" s="395">
        <f>MAX(SUMIFS(Forecast!$N:$N, Forecast!$A:$A, 'Analysis-School'!$A121, Forecast!$C:$C, 'Analysis-School'!U$4, Forecast!$D:$D, 'Analysis-School'!U$2), 0)</f>
        <v>75.02000000000001</v>
      </c>
      <c r="V121" s="396">
        <f t="shared" si="49"/>
        <v>0.21000000000000019</v>
      </c>
      <c r="X121" s="393" t="s">
        <v>1759</v>
      </c>
      <c r="Y121" s="394">
        <f>SUMIFS(Forecast!$AP:$AP, Forecast!$A:$A, 'Analysis-School'!$A121, Forecast!$C:$C, 'Analysis-School'!Y$4, Forecast!$D:$D, 'Analysis-School'!Y$2)</f>
        <v>0</v>
      </c>
      <c r="Z121" s="394">
        <f>SUMIFS(Forecast!$AP:$AP, Forecast!$A:$A, 'Analysis-School'!$A121, Forecast!$C:$C, 'Analysis-School'!Z$4, Forecast!$D:$D, 'Analysis-School'!Z$2)</f>
        <v>0</v>
      </c>
      <c r="AA121" s="394">
        <f>SUMIFS(Forecast!$AP:$AP, Forecast!$A:$A, 'Analysis-School'!$A121, Forecast!$C:$C, 'Analysis-School'!AA$4, Forecast!$D:$D, 'Analysis-School'!AA$2)</f>
        <v>0</v>
      </c>
      <c r="AB121" s="394">
        <f>SUMIFS(Forecast!$AP:$AP, Forecast!$A:$A, 'Analysis-School'!$A121, Forecast!$C:$C, 'Analysis-School'!AB$4, Forecast!$D:$D, 'Analysis-School'!AB$2)</f>
        <v>0</v>
      </c>
      <c r="AC121" s="394">
        <f>SUMIFS(Forecast!$AP:$AP, Forecast!$A:$A, 'Analysis-School'!$A121, Forecast!$C:$C, 'Analysis-School'!AC$4, Forecast!$D:$D, 'Analysis-School'!AC$2)</f>
        <v>0</v>
      </c>
      <c r="AD121" s="394">
        <f>SUMIFS(Forecast!$AP:$AP, Forecast!$A:$A, 'Analysis-School'!$A121, Forecast!$C:$C, 'Analysis-School'!AD$4, Forecast!$D:$D, 'Analysis-School'!AD$2)</f>
        <v>0</v>
      </c>
      <c r="AE121" s="394">
        <f>SUMIFS(Forecast!$AP:$AP, Forecast!$A:$A, 'Analysis-School'!$A121, Forecast!$C:$C, 'Analysis-School'!AE$4, Forecast!$D:$D, 'Analysis-School'!AE$2)</f>
        <v>0</v>
      </c>
      <c r="AF121" s="395">
        <f>SUMIFS(Forecast!$AP:$AP, Forecast!$A:$A, 'Analysis-School'!$A121, Forecast!$C:$C, 'Analysis-School'!AF$4, Forecast!$D:$D, 'Analysis-School'!AF$2)</f>
        <v>0</v>
      </c>
      <c r="AG121" s="396" t="str">
        <f t="shared" si="50"/>
        <v>NA</v>
      </c>
    </row>
    <row r="122" spans="1:33">
      <c r="A122" s="18" t="s">
        <v>61</v>
      </c>
      <c r="B122" s="398" t="s">
        <v>1928</v>
      </c>
      <c r="C122" s="399">
        <f>SUMIFS(Forecast!$Q:$Q, Forecast!$A:$A, 'Analysis-School'!$A122, Forecast!$C:$C, 'Analysis-School'!C$4, Forecast!$D:$D, 'Analysis-School'!C$2)</f>
        <v>0</v>
      </c>
      <c r="D122" s="399">
        <f>SUMIFS(Forecast!$Q:$Q, Forecast!$A:$A, 'Analysis-School'!$A122, Forecast!$C:$C, 'Analysis-School'!D$4, Forecast!$D:$D, 'Analysis-School'!D$2)</f>
        <v>0</v>
      </c>
      <c r="E122" s="399">
        <f>SUMIFS(Forecast!$Q:$Q, Forecast!$A:$A, 'Analysis-School'!$A122, Forecast!$C:$C, 'Analysis-School'!E$4, Forecast!$D:$D, 'Analysis-School'!E$2)</f>
        <v>4</v>
      </c>
      <c r="F122" s="399">
        <f>SUMIFS(Forecast!$Q:$Q, Forecast!$A:$A, 'Analysis-School'!$A122, Forecast!$C:$C, 'Analysis-School'!F$4, Forecast!$D:$D, 'Analysis-School'!F$2)</f>
        <v>5</v>
      </c>
      <c r="G122" s="399">
        <f>SUMIFS(Forecast!$Q:$Q, Forecast!$A:$A, 'Analysis-School'!$A122, Forecast!$C:$C, 'Analysis-School'!G$4, Forecast!$D:$D, 'Analysis-School'!G$2)</f>
        <v>5</v>
      </c>
      <c r="H122" s="399">
        <f>SUMIFS(Forecast!$Q:$Q, Forecast!$A:$A, 'Analysis-School'!$A122, Forecast!$C:$C, 'Analysis-School'!H$4, Forecast!$D:$D, 'Analysis-School'!H$2)</f>
        <v>6</v>
      </c>
      <c r="I122" s="399">
        <f>SUMIFS(Forecast!$Q:$Q, Forecast!$A:$A, 'Analysis-School'!$A122, Forecast!$C:$C, 'Analysis-School'!I$4, Forecast!$D:$D, 'Analysis-School'!I$2)</f>
        <v>6.4302067963214293</v>
      </c>
      <c r="J122" s="400">
        <f>SUMIFS(Forecast!$Q:$Q, Forecast!$A:$A, 'Analysis-School'!$A122, Forecast!$C:$C, 'Analysis-School'!J$4, Forecast!$D:$D, 'Analysis-School'!J$2)</f>
        <v>7.0377046927142866</v>
      </c>
      <c r="K122" s="401">
        <f t="shared" si="48"/>
        <v>0.17295078211904769</v>
      </c>
      <c r="M122" s="398" t="s">
        <v>1928</v>
      </c>
      <c r="N122" s="399">
        <f>MAX(SUMIFS(Forecast!$N:$N, Forecast!$A:$A, 'Analysis-School'!$A122, Forecast!$C:$C, 'Analysis-School'!N$4, Forecast!$D:$D, 'Analysis-School'!N$2), 0)</f>
        <v>0</v>
      </c>
      <c r="O122" s="399">
        <f>MAX(SUMIFS(Forecast!$N:$N, Forecast!$A:$A, 'Analysis-School'!$A122, Forecast!$C:$C, 'Analysis-School'!O$4, Forecast!$D:$D, 'Analysis-School'!O$2), 0)</f>
        <v>0</v>
      </c>
      <c r="P122" s="399">
        <f>MAX(SUMIFS(Forecast!$N:$N, Forecast!$A:$A, 'Analysis-School'!$A122, Forecast!$C:$C, 'Analysis-School'!P$4, Forecast!$D:$D, 'Analysis-School'!P$2), 0)</f>
        <v>135</v>
      </c>
      <c r="Q122" s="399">
        <f>MAX(SUMIFS(Forecast!$N:$N, Forecast!$A:$A, 'Analysis-School'!$A122, Forecast!$C:$C, 'Analysis-School'!Q$4, Forecast!$D:$D, 'Analysis-School'!Q$2), 0)</f>
        <v>226</v>
      </c>
      <c r="R122" s="399">
        <f>MAX(SUMIFS(Forecast!$N:$N, Forecast!$A:$A, 'Analysis-School'!$A122, Forecast!$C:$C, 'Analysis-School'!R$4, Forecast!$D:$D, 'Analysis-School'!R$2), 0)</f>
        <v>236</v>
      </c>
      <c r="S122" s="399">
        <f>MAX(SUMIFS(Forecast!$N:$N, Forecast!$A:$A, 'Analysis-School'!$A122, Forecast!$C:$C, 'Analysis-School'!S$4, Forecast!$D:$D, 'Analysis-School'!S$2), 0)</f>
        <v>177</v>
      </c>
      <c r="T122" s="399">
        <f>MAX(SUMIFS(Forecast!$N:$N, Forecast!$A:$A, 'Analysis-School'!$A122, Forecast!$C:$C, 'Analysis-School'!T$4, Forecast!$D:$D, 'Analysis-School'!T$2), 0)</f>
        <v>194.70000000000002</v>
      </c>
      <c r="U122" s="400">
        <f>MAX(SUMIFS(Forecast!$N:$N, Forecast!$A:$A, 'Analysis-School'!$A122, Forecast!$C:$C, 'Analysis-School'!U$4, Forecast!$D:$D, 'Analysis-School'!U$2), 0)</f>
        <v>214.17000000000004</v>
      </c>
      <c r="V122" s="401">
        <f t="shared" si="49"/>
        <v>0.21000000000000019</v>
      </c>
      <c r="X122" s="398" t="s">
        <v>1928</v>
      </c>
      <c r="Y122" s="399">
        <f>SUMIFS(Forecast!$AP:$AP, Forecast!$A:$A, 'Analysis-School'!$A122, Forecast!$C:$C, 'Analysis-School'!Y$4, Forecast!$D:$D, 'Analysis-School'!Y$2)</f>
        <v>0</v>
      </c>
      <c r="Z122" s="399">
        <f>SUMIFS(Forecast!$AP:$AP, Forecast!$A:$A, 'Analysis-School'!$A122, Forecast!$C:$C, 'Analysis-School'!Z$4, Forecast!$D:$D, 'Analysis-School'!Z$2)</f>
        <v>0</v>
      </c>
      <c r="AA122" s="399">
        <f>SUMIFS(Forecast!$AP:$AP, Forecast!$A:$A, 'Analysis-School'!$A122, Forecast!$C:$C, 'Analysis-School'!AA$4, Forecast!$D:$D, 'Analysis-School'!AA$2)</f>
        <v>0</v>
      </c>
      <c r="AB122" s="399">
        <f>SUMIFS(Forecast!$AP:$AP, Forecast!$A:$A, 'Analysis-School'!$A122, Forecast!$C:$C, 'Analysis-School'!AB$4, Forecast!$D:$D, 'Analysis-School'!AB$2)</f>
        <v>0</v>
      </c>
      <c r="AC122" s="399">
        <f>SUMIFS(Forecast!$AP:$AP, Forecast!$A:$A, 'Analysis-School'!$A122, Forecast!$C:$C, 'Analysis-School'!AC$4, Forecast!$D:$D, 'Analysis-School'!AC$2)</f>
        <v>0</v>
      </c>
      <c r="AD122" s="399">
        <f>SUMIFS(Forecast!$AP:$AP, Forecast!$A:$A, 'Analysis-School'!$A122, Forecast!$C:$C, 'Analysis-School'!AD$4, Forecast!$D:$D, 'Analysis-School'!AD$2)</f>
        <v>0</v>
      </c>
      <c r="AE122" s="399">
        <f>SUMIFS(Forecast!$AP:$AP, Forecast!$A:$A, 'Analysis-School'!$A122, Forecast!$C:$C, 'Analysis-School'!AE$4, Forecast!$D:$D, 'Analysis-School'!AE$2)</f>
        <v>0</v>
      </c>
      <c r="AF122" s="400">
        <f>SUMIFS(Forecast!$AP:$AP, Forecast!$A:$A, 'Analysis-School'!$A122, Forecast!$C:$C, 'Analysis-School'!AF$4, Forecast!$D:$D, 'Analysis-School'!AF$2)</f>
        <v>0</v>
      </c>
      <c r="AG122" s="401" t="str">
        <f t="shared" si="50"/>
        <v>NA</v>
      </c>
    </row>
    <row r="123" spans="1:33">
      <c r="A123" s="18" t="s">
        <v>63</v>
      </c>
      <c r="B123" s="393" t="s">
        <v>1973</v>
      </c>
      <c r="C123" s="394">
        <f>SUMIFS(Forecast!$Q:$Q, Forecast!$A:$A, 'Analysis-School'!$A123, Forecast!$C:$C, 'Analysis-School'!C$4, Forecast!$D:$D, 'Analysis-School'!C$2)</f>
        <v>0</v>
      </c>
      <c r="D123" s="394">
        <f>SUMIFS(Forecast!$Q:$Q, Forecast!$A:$A, 'Analysis-School'!$A123, Forecast!$C:$C, 'Analysis-School'!D$4, Forecast!$D:$D, 'Analysis-School'!D$2)</f>
        <v>0</v>
      </c>
      <c r="E123" s="394">
        <f>SUMIFS(Forecast!$Q:$Q, Forecast!$A:$A, 'Analysis-School'!$A123, Forecast!$C:$C, 'Analysis-School'!E$4, Forecast!$D:$D, 'Analysis-School'!E$2)</f>
        <v>74</v>
      </c>
      <c r="F123" s="394">
        <f>SUMIFS(Forecast!$Q:$Q, Forecast!$A:$A, 'Analysis-School'!$A123, Forecast!$C:$C, 'Analysis-School'!F$4, Forecast!$D:$D, 'Analysis-School'!F$2)</f>
        <v>42</v>
      </c>
      <c r="G123" s="394">
        <f>SUMIFS(Forecast!$Q:$Q, Forecast!$A:$A, 'Analysis-School'!$A123, Forecast!$C:$C, 'Analysis-School'!G$4, Forecast!$D:$D, 'Analysis-School'!G$2)</f>
        <v>34</v>
      </c>
      <c r="H123" s="394">
        <f>SUMIFS(Forecast!$Q:$Q, Forecast!$A:$A, 'Analysis-School'!$A123, Forecast!$C:$C, 'Analysis-School'!H$4, Forecast!$D:$D, 'Analysis-School'!H$2)</f>
        <v>15</v>
      </c>
      <c r="I123" s="394">
        <f>SUMIFS(Forecast!$Q:$Q, Forecast!$A:$A, 'Analysis-School'!$A123, Forecast!$C:$C, 'Analysis-School'!I$4, Forecast!$D:$D, 'Analysis-School'!I$2)</f>
        <v>14.25</v>
      </c>
      <c r="J123" s="395">
        <f>SUMIFS(Forecast!$Q:$Q, Forecast!$A:$A, 'Analysis-School'!$A123, Forecast!$C:$C, 'Analysis-School'!J$4, Forecast!$D:$D, 'Analysis-School'!J$2)</f>
        <v>13.5375</v>
      </c>
      <c r="K123" s="396">
        <f t="shared" si="48"/>
        <v>-9.7500000000000031E-2</v>
      </c>
      <c r="M123" s="393" t="s">
        <v>1973</v>
      </c>
      <c r="N123" s="394">
        <f>MAX(SUMIFS(Forecast!$N:$N, Forecast!$A:$A, 'Analysis-School'!$A123, Forecast!$C:$C, 'Analysis-School'!N$4, Forecast!$D:$D, 'Analysis-School'!N$2), 0)</f>
        <v>0</v>
      </c>
      <c r="O123" s="394">
        <f>MAX(SUMIFS(Forecast!$N:$N, Forecast!$A:$A, 'Analysis-School'!$A123, Forecast!$C:$C, 'Analysis-School'!O$4, Forecast!$D:$D, 'Analysis-School'!O$2), 0)</f>
        <v>0</v>
      </c>
      <c r="P123" s="394">
        <f>MAX(SUMIFS(Forecast!$N:$N, Forecast!$A:$A, 'Analysis-School'!$A123, Forecast!$C:$C, 'Analysis-School'!P$4, Forecast!$D:$D, 'Analysis-School'!P$2), 0)</f>
        <v>134</v>
      </c>
      <c r="Q123" s="394">
        <f>MAX(SUMIFS(Forecast!$N:$N, Forecast!$A:$A, 'Analysis-School'!$A123, Forecast!$C:$C, 'Analysis-School'!Q$4, Forecast!$D:$D, 'Analysis-School'!Q$2), 0)</f>
        <v>213</v>
      </c>
      <c r="R123" s="394">
        <f>MAX(SUMIFS(Forecast!$N:$N, Forecast!$A:$A, 'Analysis-School'!$A123, Forecast!$C:$C, 'Analysis-School'!R$4, Forecast!$D:$D, 'Analysis-School'!R$2), 0)</f>
        <v>152</v>
      </c>
      <c r="S123" s="394">
        <f>MAX(SUMIFS(Forecast!$N:$N, Forecast!$A:$A, 'Analysis-School'!$A123, Forecast!$C:$C, 'Analysis-School'!S$4, Forecast!$D:$D, 'Analysis-School'!S$2), 0)</f>
        <v>203</v>
      </c>
      <c r="T123" s="394">
        <f>MAX(SUMIFS(Forecast!$N:$N, Forecast!$A:$A, 'Analysis-School'!$A123, Forecast!$C:$C, 'Analysis-School'!T$4, Forecast!$D:$D, 'Analysis-School'!T$2), 0)</f>
        <v>213.996914336</v>
      </c>
      <c r="U123" s="395">
        <f>MAX(SUMIFS(Forecast!$N:$N, Forecast!$A:$A, 'Analysis-School'!$A123, Forecast!$C:$C, 'Analysis-School'!U$4, Forecast!$D:$D, 'Analysis-School'!U$2), 0)</f>
        <v>233.85924627200001</v>
      </c>
      <c r="V123" s="396">
        <f t="shared" ref="V123" si="51">IFERROR(U123/S123-1, "NA")</f>
        <v>0.15201599148768485</v>
      </c>
      <c r="X123" s="393" t="s">
        <v>1973</v>
      </c>
      <c r="Y123" s="394">
        <f>SUMIFS(Forecast!$AP:$AP, Forecast!$A:$A, 'Analysis-School'!$A123, Forecast!$C:$C, 'Analysis-School'!Y$4, Forecast!$D:$D, 'Analysis-School'!Y$2)</f>
        <v>0</v>
      </c>
      <c r="Z123" s="394">
        <f>SUMIFS(Forecast!$AP:$AP, Forecast!$A:$A, 'Analysis-School'!$A123, Forecast!$C:$C, 'Analysis-School'!Z$4, Forecast!$D:$D, 'Analysis-School'!Z$2)</f>
        <v>0</v>
      </c>
      <c r="AA123" s="394">
        <f>SUMIFS(Forecast!$AP:$AP, Forecast!$A:$A, 'Analysis-School'!$A123, Forecast!$C:$C, 'Analysis-School'!AA$4, Forecast!$D:$D, 'Analysis-School'!AA$2)</f>
        <v>0</v>
      </c>
      <c r="AB123" s="394">
        <f>SUMIFS(Forecast!$AP:$AP, Forecast!$A:$A, 'Analysis-School'!$A123, Forecast!$C:$C, 'Analysis-School'!AB$4, Forecast!$D:$D, 'Analysis-School'!AB$2)</f>
        <v>0</v>
      </c>
      <c r="AC123" s="394">
        <f>SUMIFS(Forecast!$AP:$AP, Forecast!$A:$A, 'Analysis-School'!$A123, Forecast!$C:$C, 'Analysis-School'!AC$4, Forecast!$D:$D, 'Analysis-School'!AC$2)</f>
        <v>0</v>
      </c>
      <c r="AD123" s="394">
        <f>SUMIFS(Forecast!$AP:$AP, Forecast!$A:$A, 'Analysis-School'!$A123, Forecast!$C:$C, 'Analysis-School'!AD$4, Forecast!$D:$D, 'Analysis-School'!AD$2)</f>
        <v>0</v>
      </c>
      <c r="AE123" s="394">
        <f>SUMIFS(Forecast!$AP:$AP, Forecast!$A:$A, 'Analysis-School'!$A123, Forecast!$C:$C, 'Analysis-School'!AE$4, Forecast!$D:$D, 'Analysis-School'!AE$2)</f>
        <v>0</v>
      </c>
      <c r="AF123" s="395">
        <f>SUMIFS(Forecast!$AP:$AP, Forecast!$A:$A, 'Analysis-School'!$A123, Forecast!$C:$C, 'Analysis-School'!AF$4, Forecast!$D:$D, 'Analysis-School'!AF$2)</f>
        <v>0</v>
      </c>
      <c r="AG123" s="396" t="str">
        <f t="shared" si="50"/>
        <v>NA</v>
      </c>
    </row>
    <row r="124" spans="1:33">
      <c r="A124" s="18" t="s">
        <v>65</v>
      </c>
      <c r="B124" s="398" t="s">
        <v>1929</v>
      </c>
      <c r="C124" s="399">
        <f>SUMIFS(Forecast!$Q:$Q, Forecast!$A:$A, 'Analysis-School'!$A124, Forecast!$C:$C, 'Analysis-School'!C$4, Forecast!$D:$D, 'Analysis-School'!C$2)</f>
        <v>0</v>
      </c>
      <c r="D124" s="399">
        <f>SUMIFS(Forecast!$Q:$Q, Forecast!$A:$A, 'Analysis-School'!$A124, Forecast!$C:$C, 'Analysis-School'!D$4, Forecast!$D:$D, 'Analysis-School'!D$2)</f>
        <v>0</v>
      </c>
      <c r="E124" s="399">
        <f>SUMIFS(Forecast!$Q:$Q, Forecast!$A:$A, 'Analysis-School'!$A124, Forecast!$C:$C, 'Analysis-School'!E$4, Forecast!$D:$D, 'Analysis-School'!E$2)</f>
        <v>11</v>
      </c>
      <c r="F124" s="399">
        <f>SUMIFS(Forecast!$Q:$Q, Forecast!$A:$A, 'Analysis-School'!$A124, Forecast!$C:$C, 'Analysis-School'!F$4, Forecast!$D:$D, 'Analysis-School'!F$2)</f>
        <v>5</v>
      </c>
      <c r="G124" s="399">
        <f>SUMIFS(Forecast!$Q:$Q, Forecast!$A:$A, 'Analysis-School'!$A124, Forecast!$C:$C, 'Analysis-School'!G$4, Forecast!$D:$D, 'Analysis-School'!G$2)</f>
        <v>5</v>
      </c>
      <c r="H124" s="399">
        <f>SUMIFS(Forecast!$Q:$Q, Forecast!$A:$A, 'Analysis-School'!$A124, Forecast!$C:$C, 'Analysis-School'!H$4, Forecast!$D:$D, 'Analysis-School'!H$2)</f>
        <v>0</v>
      </c>
      <c r="I124" s="498">
        <f>MAX(SUMIFS(Forecast!$Q:$Q, Forecast!$A:$A, 'Analysis-School'!$A124, Forecast!$C:$C, 'Analysis-School'!I$4, Forecast!$D:$D, 'Analysis-School'!I$2),0)</f>
        <v>0</v>
      </c>
      <c r="J124" s="399">
        <f>MAX(SUMIFS(Forecast!$Q:$Q, Forecast!$A:$A, 'Analysis-School'!$A124, Forecast!$C:$C, 'Analysis-School'!J$4, Forecast!$D:$D, 'Analysis-School'!J$2),0)</f>
        <v>0</v>
      </c>
      <c r="K124" s="499" t="str">
        <f t="shared" si="48"/>
        <v>NA</v>
      </c>
      <c r="M124" s="398" t="s">
        <v>1929</v>
      </c>
      <c r="N124" s="399">
        <f>MAX(SUMIFS(Forecast!$N:$N, Forecast!$A:$A, 'Analysis-School'!$A124, Forecast!$C:$C, 'Analysis-School'!N$4, Forecast!$D:$D, 'Analysis-School'!N$2), 0)</f>
        <v>0</v>
      </c>
      <c r="O124" s="399">
        <f>MAX(SUMIFS(Forecast!$N:$N, Forecast!$A:$A, 'Analysis-School'!$A124, Forecast!$C:$C, 'Analysis-School'!O$4, Forecast!$D:$D, 'Analysis-School'!O$2), 0)</f>
        <v>0</v>
      </c>
      <c r="P124" s="399">
        <f>MAX(SUMIFS(Forecast!$N:$N, Forecast!$A:$A, 'Analysis-School'!$A124, Forecast!$C:$C, 'Analysis-School'!P$4, Forecast!$D:$D, 'Analysis-School'!P$2), 0)</f>
        <v>16</v>
      </c>
      <c r="Q124" s="399">
        <f>MAX(SUMIFS(Forecast!$N:$N, Forecast!$A:$A, 'Analysis-School'!$A124, Forecast!$C:$C, 'Analysis-School'!Q$4, Forecast!$D:$D, 'Analysis-School'!Q$2), 0)</f>
        <v>54</v>
      </c>
      <c r="R124" s="399">
        <f>MAX(SUMIFS(Forecast!$N:$N, Forecast!$A:$A, 'Analysis-School'!$A124, Forecast!$C:$C, 'Analysis-School'!R$4, Forecast!$D:$D, 'Analysis-School'!R$2), 0)</f>
        <v>85</v>
      </c>
      <c r="S124" s="399">
        <f>MAX(SUMIFS(Forecast!$N:$N, Forecast!$A:$A, 'Analysis-School'!$A124, Forecast!$C:$C, 'Analysis-School'!S$4, Forecast!$D:$D, 'Analysis-School'!S$2), 0)</f>
        <v>72</v>
      </c>
      <c r="T124" s="399">
        <f>MAX(SUMIFS(Forecast!$N:$N, Forecast!$A:$A, 'Analysis-School'!$A124, Forecast!$C:$C, 'Analysis-School'!T$4, Forecast!$D:$D, 'Analysis-School'!T$2), 0)</f>
        <v>79.2</v>
      </c>
      <c r="U124" s="400">
        <f>MAX(SUMIFS(Forecast!$N:$N, Forecast!$A:$A, 'Analysis-School'!$A124, Forecast!$C:$C, 'Analysis-School'!U$4, Forecast!$D:$D, 'Analysis-School'!U$2), 0)</f>
        <v>87.12</v>
      </c>
      <c r="V124" s="401">
        <f t="shared" si="49"/>
        <v>0.20999999999999996</v>
      </c>
      <c r="X124" s="398" t="s">
        <v>1929</v>
      </c>
      <c r="Y124" s="399">
        <f>SUMIFS(Forecast!$AP:$AP, Forecast!$A:$A, 'Analysis-School'!$A124, Forecast!$C:$C, 'Analysis-School'!Y$4, Forecast!$D:$D, 'Analysis-School'!Y$2)</f>
        <v>0</v>
      </c>
      <c r="Z124" s="399">
        <f>SUMIFS(Forecast!$AP:$AP, Forecast!$A:$A, 'Analysis-School'!$A124, Forecast!$C:$C, 'Analysis-School'!Z$4, Forecast!$D:$D, 'Analysis-School'!Z$2)</f>
        <v>0</v>
      </c>
      <c r="AA124" s="399">
        <f>SUMIFS(Forecast!$AP:$AP, Forecast!$A:$A, 'Analysis-School'!$A124, Forecast!$C:$C, 'Analysis-School'!AA$4, Forecast!$D:$D, 'Analysis-School'!AA$2)</f>
        <v>0</v>
      </c>
      <c r="AB124" s="399">
        <f>SUMIFS(Forecast!$AP:$AP, Forecast!$A:$A, 'Analysis-School'!$A124, Forecast!$C:$C, 'Analysis-School'!AB$4, Forecast!$D:$D, 'Analysis-School'!AB$2)</f>
        <v>0</v>
      </c>
      <c r="AC124" s="399">
        <f>SUMIFS(Forecast!$AP:$AP, Forecast!$A:$A, 'Analysis-School'!$A124, Forecast!$C:$C, 'Analysis-School'!AC$4, Forecast!$D:$D, 'Analysis-School'!AC$2)</f>
        <v>0</v>
      </c>
      <c r="AD124" s="399">
        <f>SUMIFS(Forecast!$AP:$AP, Forecast!$A:$A, 'Analysis-School'!$A124, Forecast!$C:$C, 'Analysis-School'!AD$4, Forecast!$D:$D, 'Analysis-School'!AD$2)</f>
        <v>0</v>
      </c>
      <c r="AE124" s="399">
        <f>SUMIFS(Forecast!$AP:$AP, Forecast!$A:$A, 'Analysis-School'!$A124, Forecast!$C:$C, 'Analysis-School'!AE$4, Forecast!$D:$D, 'Analysis-School'!AE$2)</f>
        <v>0</v>
      </c>
      <c r="AF124" s="400">
        <f>SUMIFS(Forecast!$AP:$AP, Forecast!$A:$A, 'Analysis-School'!$A124, Forecast!$C:$C, 'Analysis-School'!AF$4, Forecast!$D:$D, 'Analysis-School'!AF$2)</f>
        <v>0</v>
      </c>
      <c r="AG124" s="401" t="str">
        <f t="shared" si="50"/>
        <v>NA</v>
      </c>
    </row>
    <row r="125" spans="1:33">
      <c r="A125" s="18" t="s">
        <v>67</v>
      </c>
      <c r="B125" s="393" t="s">
        <v>1974</v>
      </c>
      <c r="C125" s="394">
        <f>SUMIFS(Forecast!$Q:$Q, Forecast!$A:$A, 'Analysis-School'!$A125, Forecast!$C:$C, 'Analysis-School'!C$4, Forecast!$D:$D, 'Analysis-School'!C$2)</f>
        <v>0</v>
      </c>
      <c r="D125" s="394">
        <f>SUMIFS(Forecast!$Q:$Q, Forecast!$A:$A, 'Analysis-School'!$A125, Forecast!$C:$C, 'Analysis-School'!D$4, Forecast!$D:$D, 'Analysis-School'!D$2)</f>
        <v>0</v>
      </c>
      <c r="E125" s="394">
        <f>SUMIFS(Forecast!$Q:$Q, Forecast!$A:$A, 'Analysis-School'!$A125, Forecast!$C:$C, 'Analysis-School'!E$4, Forecast!$D:$D, 'Analysis-School'!E$2)</f>
        <v>0</v>
      </c>
      <c r="F125" s="394">
        <f>SUMIFS(Forecast!$Q:$Q, Forecast!$A:$A, 'Analysis-School'!$A125, Forecast!$C:$C, 'Analysis-School'!F$4, Forecast!$D:$D, 'Analysis-School'!F$2)</f>
        <v>0</v>
      </c>
      <c r="G125" s="394">
        <f>SUMIFS(Forecast!$Q:$Q, Forecast!$A:$A, 'Analysis-School'!$A125, Forecast!$C:$C, 'Analysis-School'!G$4, Forecast!$D:$D, 'Analysis-School'!G$2)</f>
        <v>119</v>
      </c>
      <c r="H125" s="394">
        <f>SUMIFS(Forecast!$Q:$Q, Forecast!$A:$A, 'Analysis-School'!$A125, Forecast!$C:$C, 'Analysis-School'!H$4, Forecast!$D:$D, 'Analysis-School'!H$2)</f>
        <v>0</v>
      </c>
      <c r="I125" s="394">
        <f>SUMIFS(Forecast!$Q:$Q, Forecast!$A:$A, 'Analysis-School'!$A125, Forecast!$C:$C, 'Analysis-School'!I$4, Forecast!$D:$D, 'Analysis-School'!I$2)</f>
        <v>34.288285770500025</v>
      </c>
      <c r="J125" s="395">
        <f>SUMIFS(Forecast!$Q:$Q, Forecast!$A:$A, 'Analysis-School'!$A125, Forecast!$C:$C, 'Analysis-School'!J$4, Forecast!$D:$D, 'Analysis-School'!J$2)</f>
        <v>37.71711434755003</v>
      </c>
      <c r="K125" s="396" t="str">
        <f t="shared" si="48"/>
        <v>NA</v>
      </c>
      <c r="M125" s="393" t="s">
        <v>1974</v>
      </c>
      <c r="N125" s="394">
        <f>MAX(SUMIFS(Forecast!$N:$N, Forecast!$A:$A, 'Analysis-School'!$A125, Forecast!$C:$C, 'Analysis-School'!N$4, Forecast!$D:$D, 'Analysis-School'!N$2), 0)</f>
        <v>0</v>
      </c>
      <c r="O125" s="394">
        <f>MAX(SUMIFS(Forecast!$N:$N, Forecast!$A:$A, 'Analysis-School'!$A125, Forecast!$C:$C, 'Analysis-School'!O$4, Forecast!$D:$D, 'Analysis-School'!O$2), 0)</f>
        <v>0</v>
      </c>
      <c r="P125" s="394">
        <f>MAX(SUMIFS(Forecast!$N:$N, Forecast!$A:$A, 'Analysis-School'!$A125, Forecast!$C:$C, 'Analysis-School'!P$4, Forecast!$D:$D, 'Analysis-School'!P$2), 0)</f>
        <v>0</v>
      </c>
      <c r="Q125" s="394">
        <f>MAX(SUMIFS(Forecast!$N:$N, Forecast!$A:$A, 'Analysis-School'!$A125, Forecast!$C:$C, 'Analysis-School'!Q$4, Forecast!$D:$D, 'Analysis-School'!Q$2), 0)</f>
        <v>0</v>
      </c>
      <c r="R125" s="394">
        <f>MAX(SUMIFS(Forecast!$N:$N, Forecast!$A:$A, 'Analysis-School'!$A125, Forecast!$C:$C, 'Analysis-School'!R$4, Forecast!$D:$D, 'Analysis-School'!R$2), 0)</f>
        <v>19</v>
      </c>
      <c r="S125" s="394">
        <f>MAX(SUMIFS(Forecast!$N:$N, Forecast!$A:$A, 'Analysis-School'!$A125, Forecast!$C:$C, 'Analysis-School'!S$4, Forecast!$D:$D, 'Analysis-School'!S$2), 0)</f>
        <v>284</v>
      </c>
      <c r="T125" s="394">
        <f>MAX(SUMIFS(Forecast!$N:$N, Forecast!$A:$A, 'Analysis-School'!$A125, Forecast!$C:$C, 'Analysis-School'!T$4, Forecast!$D:$D, 'Analysis-School'!T$2), 0)</f>
        <v>312.40000000000003</v>
      </c>
      <c r="U125" s="395">
        <f>MAX(SUMIFS(Forecast!$N:$N, Forecast!$A:$A, 'Analysis-School'!$A125, Forecast!$C:$C, 'Analysis-School'!U$4, Forecast!$D:$D, 'Analysis-School'!U$2), 0)</f>
        <v>343.64000000000004</v>
      </c>
      <c r="V125" s="396">
        <f t="shared" si="49"/>
        <v>0.21000000000000019</v>
      </c>
      <c r="X125" s="393" t="s">
        <v>1974</v>
      </c>
      <c r="Y125" s="394">
        <f>SUMIFS(Forecast!$AP:$AP, Forecast!$A:$A, 'Analysis-School'!$A125, Forecast!$C:$C, 'Analysis-School'!Y$4, Forecast!$D:$D, 'Analysis-School'!Y$2)</f>
        <v>0</v>
      </c>
      <c r="Z125" s="394">
        <f>SUMIFS(Forecast!$AP:$AP, Forecast!$A:$A, 'Analysis-School'!$A125, Forecast!$C:$C, 'Analysis-School'!Z$4, Forecast!$D:$D, 'Analysis-School'!Z$2)</f>
        <v>0</v>
      </c>
      <c r="AA125" s="394">
        <f>SUMIFS(Forecast!$AP:$AP, Forecast!$A:$A, 'Analysis-School'!$A125, Forecast!$C:$C, 'Analysis-School'!AA$4, Forecast!$D:$D, 'Analysis-School'!AA$2)</f>
        <v>0</v>
      </c>
      <c r="AB125" s="394">
        <f>SUMIFS(Forecast!$AP:$AP, Forecast!$A:$A, 'Analysis-School'!$A125, Forecast!$C:$C, 'Analysis-School'!AB$4, Forecast!$D:$D, 'Analysis-School'!AB$2)</f>
        <v>1</v>
      </c>
      <c r="AC125" s="394">
        <f>SUMIFS(Forecast!$AP:$AP, Forecast!$A:$A, 'Analysis-School'!$A125, Forecast!$C:$C, 'Analysis-School'!AC$4, Forecast!$D:$D, 'Analysis-School'!AC$2)</f>
        <v>0</v>
      </c>
      <c r="AD125" s="394">
        <f>SUMIFS(Forecast!$AP:$AP, Forecast!$A:$A, 'Analysis-School'!$A125, Forecast!$C:$C, 'Analysis-School'!AD$4, Forecast!$D:$D, 'Analysis-School'!AD$2)</f>
        <v>0</v>
      </c>
      <c r="AE125" s="394">
        <f>SUMIFS(Forecast!$AP:$AP, Forecast!$A:$A, 'Analysis-School'!$A125, Forecast!$C:$C, 'Analysis-School'!AE$4, Forecast!$D:$D, 'Analysis-School'!AE$2)</f>
        <v>0.11399128990070147</v>
      </c>
      <c r="AF125" s="395">
        <f>SUMIFS(Forecast!$AP:$AP, Forecast!$A:$A, 'Analysis-School'!$A125, Forecast!$C:$C, 'Analysis-School'!AF$4, Forecast!$D:$D, 'Analysis-School'!AF$2)</f>
        <v>0.12539041889077163</v>
      </c>
      <c r="AG125" s="396" t="str">
        <f t="shared" si="50"/>
        <v>NA</v>
      </c>
    </row>
    <row r="126" spans="1:33">
      <c r="A126" s="18" t="s">
        <v>69</v>
      </c>
      <c r="B126" s="398" t="s">
        <v>1930</v>
      </c>
      <c r="C126" s="399">
        <f>SUMIFS(Forecast!$Q:$Q, Forecast!$A:$A, 'Analysis-School'!$A126, Forecast!$C:$C, 'Analysis-School'!C$4, Forecast!$D:$D, 'Analysis-School'!C$2)</f>
        <v>0</v>
      </c>
      <c r="D126" s="399">
        <f>SUMIFS(Forecast!$Q:$Q, Forecast!$A:$A, 'Analysis-School'!$A126, Forecast!$C:$C, 'Analysis-School'!D$4, Forecast!$D:$D, 'Analysis-School'!D$2)</f>
        <v>0</v>
      </c>
      <c r="E126" s="399">
        <f>SUMIFS(Forecast!$Q:$Q, Forecast!$A:$A, 'Analysis-School'!$A126, Forecast!$C:$C, 'Analysis-School'!E$4, Forecast!$D:$D, 'Analysis-School'!E$2)</f>
        <v>0</v>
      </c>
      <c r="F126" s="399">
        <f>SUMIFS(Forecast!$Q:$Q, Forecast!$A:$A, 'Analysis-School'!$A126, Forecast!$C:$C, 'Analysis-School'!F$4, Forecast!$D:$D, 'Analysis-School'!F$2)</f>
        <v>50</v>
      </c>
      <c r="G126" s="399">
        <f>SUMIFS(Forecast!$Q:$Q, Forecast!$A:$A, 'Analysis-School'!$A126, Forecast!$C:$C, 'Analysis-School'!G$4, Forecast!$D:$D, 'Analysis-School'!G$2)</f>
        <v>143</v>
      </c>
      <c r="H126" s="399">
        <f>SUMIFS(Forecast!$Q:$Q, Forecast!$A:$A, 'Analysis-School'!$A126, Forecast!$C:$C, 'Analysis-School'!H$4, Forecast!$D:$D, 'Analysis-School'!H$2)</f>
        <v>13</v>
      </c>
      <c r="I126" s="399">
        <f>SUMIFS(Forecast!$Q:$Q, Forecast!$A:$A, 'Analysis-School'!$A126, Forecast!$C:$C, 'Analysis-School'!I$4, Forecast!$D:$D, 'Analysis-School'!I$2)</f>
        <v>14.3</v>
      </c>
      <c r="J126" s="400">
        <f>SUMIFS(Forecast!$Q:$Q, Forecast!$A:$A, 'Analysis-School'!$A126, Forecast!$C:$C, 'Analysis-School'!J$4, Forecast!$D:$D, 'Analysis-School'!J$2)</f>
        <v>15.730000000000002</v>
      </c>
      <c r="K126" s="401">
        <f t="shared" si="48"/>
        <v>0.21000000000000019</v>
      </c>
      <c r="M126" s="398" t="s">
        <v>1930</v>
      </c>
      <c r="N126" s="399">
        <f>MAX(SUMIFS(Forecast!$N:$N, Forecast!$A:$A, 'Analysis-School'!$A126, Forecast!$C:$C, 'Analysis-School'!N$4, Forecast!$D:$D, 'Analysis-School'!N$2), 0)</f>
        <v>0</v>
      </c>
      <c r="O126" s="399">
        <f>MAX(SUMIFS(Forecast!$N:$N, Forecast!$A:$A, 'Analysis-School'!$A126, Forecast!$C:$C, 'Analysis-School'!O$4, Forecast!$D:$D, 'Analysis-School'!O$2), 0)</f>
        <v>0</v>
      </c>
      <c r="P126" s="399">
        <f>MAX(SUMIFS(Forecast!$N:$N, Forecast!$A:$A, 'Analysis-School'!$A126, Forecast!$C:$C, 'Analysis-School'!P$4, Forecast!$D:$D, 'Analysis-School'!P$2), 0)</f>
        <v>0</v>
      </c>
      <c r="Q126" s="399">
        <f>MAX(SUMIFS(Forecast!$N:$N, Forecast!$A:$A, 'Analysis-School'!$A126, Forecast!$C:$C, 'Analysis-School'!Q$4, Forecast!$D:$D, 'Analysis-School'!Q$2), 0)</f>
        <v>0</v>
      </c>
      <c r="R126" s="399">
        <f>MAX(SUMIFS(Forecast!$N:$N, Forecast!$A:$A, 'Analysis-School'!$A126, Forecast!$C:$C, 'Analysis-School'!R$4, Forecast!$D:$D, 'Analysis-School'!R$2), 0)</f>
        <v>69</v>
      </c>
      <c r="S126" s="399">
        <f>MAX(SUMIFS(Forecast!$N:$N, Forecast!$A:$A, 'Analysis-School'!$A126, Forecast!$C:$C, 'Analysis-School'!S$4, Forecast!$D:$D, 'Analysis-School'!S$2), 0)</f>
        <v>63</v>
      </c>
      <c r="T126" s="399">
        <f>MAX(SUMIFS(Forecast!$N:$N, Forecast!$A:$A, 'Analysis-School'!$A126, Forecast!$C:$C, 'Analysis-School'!T$4, Forecast!$D:$D, 'Analysis-School'!T$2), 0)</f>
        <v>69.300000000000011</v>
      </c>
      <c r="U126" s="400">
        <f>MAX(SUMIFS(Forecast!$N:$N, Forecast!$A:$A, 'Analysis-School'!$A126, Forecast!$C:$C, 'Analysis-School'!U$4, Forecast!$D:$D, 'Analysis-School'!U$2), 0)</f>
        <v>76.230000000000018</v>
      </c>
      <c r="V126" s="401">
        <f t="shared" si="49"/>
        <v>0.21000000000000019</v>
      </c>
      <c r="X126" s="398" t="s">
        <v>1930</v>
      </c>
      <c r="Y126" s="399">
        <f>SUMIFS(Forecast!$AP:$AP, Forecast!$A:$A, 'Analysis-School'!$A126, Forecast!$C:$C, 'Analysis-School'!Y$4, Forecast!$D:$D, 'Analysis-School'!Y$2)</f>
        <v>0</v>
      </c>
      <c r="Z126" s="399">
        <f>SUMIFS(Forecast!$AP:$AP, Forecast!$A:$A, 'Analysis-School'!$A126, Forecast!$C:$C, 'Analysis-School'!Z$4, Forecast!$D:$D, 'Analysis-School'!Z$2)</f>
        <v>0</v>
      </c>
      <c r="AA126" s="399">
        <f>SUMIFS(Forecast!$AP:$AP, Forecast!$A:$A, 'Analysis-School'!$A126, Forecast!$C:$C, 'Analysis-School'!AA$4, Forecast!$D:$D, 'Analysis-School'!AA$2)</f>
        <v>0</v>
      </c>
      <c r="AB126" s="399">
        <f>SUMIFS(Forecast!$AP:$AP, Forecast!$A:$A, 'Analysis-School'!$A126, Forecast!$C:$C, 'Analysis-School'!AB$4, Forecast!$D:$D, 'Analysis-School'!AB$2)</f>
        <v>0</v>
      </c>
      <c r="AC126" s="399">
        <f>SUMIFS(Forecast!$AP:$AP, Forecast!$A:$A, 'Analysis-School'!$A126, Forecast!$C:$C, 'Analysis-School'!AC$4, Forecast!$D:$D, 'Analysis-School'!AC$2)</f>
        <v>0</v>
      </c>
      <c r="AD126" s="399">
        <f>SUMIFS(Forecast!$AP:$AP, Forecast!$A:$A, 'Analysis-School'!$A126, Forecast!$C:$C, 'Analysis-School'!AD$4, Forecast!$D:$D, 'Analysis-School'!AD$2)</f>
        <v>0</v>
      </c>
      <c r="AE126" s="399">
        <f>SUMIFS(Forecast!$AP:$AP, Forecast!$A:$A, 'Analysis-School'!$A126, Forecast!$C:$C, 'Analysis-School'!AE$4, Forecast!$D:$D, 'Analysis-School'!AE$2)</f>
        <v>0</v>
      </c>
      <c r="AF126" s="400">
        <f>SUMIFS(Forecast!$AP:$AP, Forecast!$A:$A, 'Analysis-School'!$A126, Forecast!$C:$C, 'Analysis-School'!AF$4, Forecast!$D:$D, 'Analysis-School'!AF$2)</f>
        <v>0</v>
      </c>
      <c r="AG126" s="401" t="str">
        <f t="shared" si="50"/>
        <v>NA</v>
      </c>
    </row>
    <row r="127" spans="1:33">
      <c r="A127" s="18" t="s">
        <v>71</v>
      </c>
      <c r="B127" s="393" t="s">
        <v>1931</v>
      </c>
      <c r="C127" s="394">
        <f>SUMIFS(Forecast!$Q:$Q, Forecast!$A:$A, 'Analysis-School'!$A127, Forecast!$C:$C, 'Analysis-School'!C$4, Forecast!$D:$D, 'Analysis-School'!C$2)</f>
        <v>0</v>
      </c>
      <c r="D127" s="394">
        <f>SUMIFS(Forecast!$Q:$Q, Forecast!$A:$A, 'Analysis-School'!$A127, Forecast!$C:$C, 'Analysis-School'!D$4, Forecast!$D:$D, 'Analysis-School'!D$2)</f>
        <v>0</v>
      </c>
      <c r="E127" s="394">
        <f>SUMIFS(Forecast!$Q:$Q, Forecast!$A:$A, 'Analysis-School'!$A127, Forecast!$C:$C, 'Analysis-School'!E$4, Forecast!$D:$D, 'Analysis-School'!E$2)</f>
        <v>415</v>
      </c>
      <c r="F127" s="394">
        <f>SUMIFS(Forecast!$Q:$Q, Forecast!$A:$A, 'Analysis-School'!$A127, Forecast!$C:$C, 'Analysis-School'!F$4, Forecast!$D:$D, 'Analysis-School'!F$2)</f>
        <v>653</v>
      </c>
      <c r="G127" s="394">
        <f>SUMIFS(Forecast!$Q:$Q, Forecast!$A:$A, 'Analysis-School'!$A127, Forecast!$C:$C, 'Analysis-School'!G$4, Forecast!$D:$D, 'Analysis-School'!G$2)</f>
        <v>1004</v>
      </c>
      <c r="H127" s="394">
        <f>SUMIFS(Forecast!$Q:$Q, Forecast!$A:$A, 'Analysis-School'!$A127, Forecast!$C:$C, 'Analysis-School'!H$4, Forecast!$D:$D, 'Analysis-School'!H$2)</f>
        <v>1052</v>
      </c>
      <c r="I127" s="394">
        <f>SUMIFS(Forecast!$Q:$Q, Forecast!$A:$A, 'Analysis-School'!$A127, Forecast!$C:$C, 'Analysis-School'!I$4, Forecast!$D:$D, 'Analysis-School'!I$2)</f>
        <v>1157.2</v>
      </c>
      <c r="J127" s="395">
        <f>SUMIFS(Forecast!$Q:$Q, Forecast!$A:$A, 'Analysis-School'!$A127, Forecast!$C:$C, 'Analysis-School'!J$4, Forecast!$D:$D, 'Analysis-School'!J$2)</f>
        <v>1272.92</v>
      </c>
      <c r="K127" s="396">
        <f t="shared" si="48"/>
        <v>0.20999999999999996</v>
      </c>
      <c r="M127" s="393" t="s">
        <v>1931</v>
      </c>
      <c r="N127" s="394">
        <f>MAX(SUMIFS(Forecast!$N:$N, Forecast!$A:$A, 'Analysis-School'!$A127, Forecast!$C:$C, 'Analysis-School'!N$4, Forecast!$D:$D, 'Analysis-School'!N$2), 0)</f>
        <v>0</v>
      </c>
      <c r="O127" s="394">
        <f>MAX(SUMIFS(Forecast!$N:$N, Forecast!$A:$A, 'Analysis-School'!$A127, Forecast!$C:$C, 'Analysis-School'!O$4, Forecast!$D:$D, 'Analysis-School'!O$2), 0)</f>
        <v>0</v>
      </c>
      <c r="P127" s="394">
        <f>MAX(SUMIFS(Forecast!$N:$N, Forecast!$A:$A, 'Analysis-School'!$A127, Forecast!$C:$C, 'Analysis-School'!P$4, Forecast!$D:$D, 'Analysis-School'!P$2), 0)</f>
        <v>0</v>
      </c>
      <c r="Q127" s="394">
        <f>MAX(SUMIFS(Forecast!$N:$N, Forecast!$A:$A, 'Analysis-School'!$A127, Forecast!$C:$C, 'Analysis-School'!Q$4, Forecast!$D:$D, 'Analysis-School'!Q$2), 0)</f>
        <v>0</v>
      </c>
      <c r="R127" s="394">
        <f>MAX(SUMIFS(Forecast!$N:$N, Forecast!$A:$A, 'Analysis-School'!$A127, Forecast!$C:$C, 'Analysis-School'!R$4, Forecast!$D:$D, 'Analysis-School'!R$2), 0)</f>
        <v>0</v>
      </c>
      <c r="S127" s="394">
        <f>MAX(SUMIFS(Forecast!$N:$N, Forecast!$A:$A, 'Analysis-School'!$A127, Forecast!$C:$C, 'Analysis-School'!S$4, Forecast!$D:$D, 'Analysis-School'!S$2), 0)</f>
        <v>0</v>
      </c>
      <c r="T127" s="394">
        <f>MAX(SUMIFS(Forecast!$N:$N, Forecast!$A:$A, 'Analysis-School'!$A127, Forecast!$C:$C, 'Analysis-School'!T$4, Forecast!$D:$D, 'Analysis-School'!T$2), 0)</f>
        <v>0</v>
      </c>
      <c r="U127" s="395">
        <f>MAX(SUMIFS(Forecast!$N:$N, Forecast!$A:$A, 'Analysis-School'!$A127, Forecast!$C:$C, 'Analysis-School'!U$4, Forecast!$D:$D, 'Analysis-School'!U$2), 0)</f>
        <v>0</v>
      </c>
      <c r="V127" s="396" t="str">
        <f t="shared" ref="V127" si="52">IFERROR(U127/S127-1, "NA")</f>
        <v>NA</v>
      </c>
      <c r="X127" s="393" t="s">
        <v>1931</v>
      </c>
      <c r="Y127" s="394">
        <f>SUMIFS(Forecast!$AP:$AP, Forecast!$A:$A, 'Analysis-School'!$A127, Forecast!$C:$C, 'Analysis-School'!Y$4, Forecast!$D:$D, 'Analysis-School'!Y$2)</f>
        <v>0</v>
      </c>
      <c r="Z127" s="394">
        <f>SUMIFS(Forecast!$AP:$AP, Forecast!$A:$A, 'Analysis-School'!$A127, Forecast!$C:$C, 'Analysis-School'!Z$4, Forecast!$D:$D, 'Analysis-School'!Z$2)</f>
        <v>0</v>
      </c>
      <c r="AA127" s="394">
        <f>SUMIFS(Forecast!$AP:$AP, Forecast!$A:$A, 'Analysis-School'!$A127, Forecast!$C:$C, 'Analysis-School'!AA$4, Forecast!$D:$D, 'Analysis-School'!AA$2)</f>
        <v>5</v>
      </c>
      <c r="AB127" s="394">
        <f>SUMIFS(Forecast!$AP:$AP, Forecast!$A:$A, 'Analysis-School'!$A127, Forecast!$C:$C, 'Analysis-School'!AB$4, Forecast!$D:$D, 'Analysis-School'!AB$2)</f>
        <v>5</v>
      </c>
      <c r="AC127" s="394">
        <f>SUMIFS(Forecast!$AP:$AP, Forecast!$A:$A, 'Analysis-School'!$A127, Forecast!$C:$C, 'Analysis-School'!AC$4, Forecast!$D:$D, 'Analysis-School'!AC$2)</f>
        <v>9</v>
      </c>
      <c r="AD127" s="394">
        <f>SUMIFS(Forecast!$AP:$AP, Forecast!$A:$A, 'Analysis-School'!$A127, Forecast!$C:$C, 'Analysis-School'!AD$4, Forecast!$D:$D, 'Analysis-School'!AD$2)</f>
        <v>8</v>
      </c>
      <c r="AE127" s="394">
        <f>SUMIFS(Forecast!$AP:$AP, Forecast!$A:$A, 'Analysis-School'!$A127, Forecast!$C:$C, 'Analysis-School'!AE$4, Forecast!$D:$D, 'Analysis-School'!AE$2)</f>
        <v>8.8000000000000007</v>
      </c>
      <c r="AF127" s="395">
        <f>SUMIFS(Forecast!$AP:$AP, Forecast!$A:$A, 'Analysis-School'!$A127, Forecast!$C:$C, 'Analysis-School'!AF$4, Forecast!$D:$D, 'Analysis-School'!AF$2)</f>
        <v>9.6800000000000015</v>
      </c>
      <c r="AG127" s="396">
        <f t="shared" si="50"/>
        <v>0.21000000000000019</v>
      </c>
    </row>
    <row r="128" spans="1:33">
      <c r="A128" s="18" t="s">
        <v>73</v>
      </c>
      <c r="B128" s="398" t="s">
        <v>1975</v>
      </c>
      <c r="C128" s="399">
        <f>SUMIFS(Forecast!$Q:$Q, Forecast!$A:$A, 'Analysis-School'!$A128, Forecast!$C:$C, 'Analysis-School'!C$4, Forecast!$D:$D, 'Analysis-School'!C$2)</f>
        <v>0</v>
      </c>
      <c r="D128" s="399">
        <f>SUMIFS(Forecast!$Q:$Q, Forecast!$A:$A, 'Analysis-School'!$A128, Forecast!$C:$C, 'Analysis-School'!D$4, Forecast!$D:$D, 'Analysis-School'!D$2)</f>
        <v>0</v>
      </c>
      <c r="E128" s="399">
        <f>SUMIFS(Forecast!$Q:$Q, Forecast!$A:$A, 'Analysis-School'!$A128, Forecast!$C:$C, 'Analysis-School'!E$4, Forecast!$D:$D, 'Analysis-School'!E$2)</f>
        <v>113</v>
      </c>
      <c r="F128" s="399">
        <f>SUMIFS(Forecast!$Q:$Q, Forecast!$A:$A, 'Analysis-School'!$A128, Forecast!$C:$C, 'Analysis-School'!F$4, Forecast!$D:$D, 'Analysis-School'!F$2)</f>
        <v>40</v>
      </c>
      <c r="G128" s="399">
        <f>SUMIFS(Forecast!$Q:$Q, Forecast!$A:$A, 'Analysis-School'!$A128, Forecast!$C:$C, 'Analysis-School'!G$4, Forecast!$D:$D, 'Analysis-School'!G$2)</f>
        <v>171</v>
      </c>
      <c r="H128" s="399">
        <f>SUMIFS(Forecast!$Q:$Q, Forecast!$A:$A, 'Analysis-School'!$A128, Forecast!$C:$C, 'Analysis-School'!H$4, Forecast!$D:$D, 'Analysis-School'!H$2)</f>
        <v>85</v>
      </c>
      <c r="I128" s="399">
        <f>SUMIFS(Forecast!$Q:$Q, Forecast!$A:$A, 'Analysis-School'!$A128, Forecast!$C:$C, 'Analysis-School'!I$4, Forecast!$D:$D, 'Analysis-School'!I$2)</f>
        <v>93.500000000000014</v>
      </c>
      <c r="J128" s="400">
        <f>SUMIFS(Forecast!$Q:$Q, Forecast!$A:$A, 'Analysis-School'!$A128, Forecast!$C:$C, 'Analysis-School'!J$4, Forecast!$D:$D, 'Analysis-School'!J$2)</f>
        <v>102.85000000000002</v>
      </c>
      <c r="K128" s="401">
        <f t="shared" si="48"/>
        <v>0.21000000000000019</v>
      </c>
      <c r="M128" s="398" t="s">
        <v>1975</v>
      </c>
      <c r="N128" s="399">
        <f>MAX(SUMIFS(Forecast!$N:$N, Forecast!$A:$A, 'Analysis-School'!$A128, Forecast!$C:$C, 'Analysis-School'!N$4, Forecast!$D:$D, 'Analysis-School'!N$2), 0)</f>
        <v>0</v>
      </c>
      <c r="O128" s="399">
        <f>MAX(SUMIFS(Forecast!$N:$N, Forecast!$A:$A, 'Analysis-School'!$A128, Forecast!$C:$C, 'Analysis-School'!O$4, Forecast!$D:$D, 'Analysis-School'!O$2), 0)</f>
        <v>0</v>
      </c>
      <c r="P128" s="399">
        <f>MAX(SUMIFS(Forecast!$N:$N, Forecast!$A:$A, 'Analysis-School'!$A128, Forecast!$C:$C, 'Analysis-School'!P$4, Forecast!$D:$D, 'Analysis-School'!P$2), 0)</f>
        <v>1122</v>
      </c>
      <c r="Q128" s="399">
        <f>MAX(SUMIFS(Forecast!$N:$N, Forecast!$A:$A, 'Analysis-School'!$A128, Forecast!$C:$C, 'Analysis-School'!Q$4, Forecast!$D:$D, 'Analysis-School'!Q$2), 0)</f>
        <v>199</v>
      </c>
      <c r="R128" s="399">
        <f>MAX(SUMIFS(Forecast!$N:$N, Forecast!$A:$A, 'Analysis-School'!$A128, Forecast!$C:$C, 'Analysis-School'!R$4, Forecast!$D:$D, 'Analysis-School'!R$2), 0)</f>
        <v>193</v>
      </c>
      <c r="S128" s="399">
        <f>MAX(SUMIFS(Forecast!$N:$N, Forecast!$A:$A, 'Analysis-School'!$A128, Forecast!$C:$C, 'Analysis-School'!S$4, Forecast!$D:$D, 'Analysis-School'!S$2), 0)</f>
        <v>711</v>
      </c>
      <c r="T128" s="399">
        <f>MAX(SUMIFS(Forecast!$N:$N, Forecast!$A:$A, 'Analysis-School'!$A128, Forecast!$C:$C, 'Analysis-School'!T$4, Forecast!$D:$D, 'Analysis-School'!T$2), 0)</f>
        <v>675.44999999999993</v>
      </c>
      <c r="U128" s="400">
        <f>MAX(SUMIFS(Forecast!$N:$N, Forecast!$A:$A, 'Analysis-School'!$A128, Forecast!$C:$C, 'Analysis-School'!U$4, Forecast!$D:$D, 'Analysis-School'!U$2), 0)</f>
        <v>641.6774999999999</v>
      </c>
      <c r="V128" s="401">
        <f t="shared" si="49"/>
        <v>-9.7500000000000142E-2</v>
      </c>
      <c r="X128" s="398" t="s">
        <v>1975</v>
      </c>
      <c r="Y128" s="399">
        <f>SUMIFS(Forecast!$AP:$AP, Forecast!$A:$A, 'Analysis-School'!$A128, Forecast!$C:$C, 'Analysis-School'!Y$4, Forecast!$D:$D, 'Analysis-School'!Y$2)</f>
        <v>76</v>
      </c>
      <c r="Z128" s="399">
        <f>SUMIFS(Forecast!$AP:$AP, Forecast!$A:$A, 'Analysis-School'!$A128, Forecast!$C:$C, 'Analysis-School'!Z$4, Forecast!$D:$D, 'Analysis-School'!Z$2)</f>
        <v>48</v>
      </c>
      <c r="AA128" s="399">
        <f>SUMIFS(Forecast!$AP:$AP, Forecast!$A:$A, 'Analysis-School'!$A128, Forecast!$C:$C, 'Analysis-School'!AA$4, Forecast!$D:$D, 'Analysis-School'!AA$2)</f>
        <v>60</v>
      </c>
      <c r="AB128" s="399">
        <f>SUMIFS(Forecast!$AP:$AP, Forecast!$A:$A, 'Analysis-School'!$A128, Forecast!$C:$C, 'Analysis-School'!AB$4, Forecast!$D:$D, 'Analysis-School'!AB$2)</f>
        <v>53</v>
      </c>
      <c r="AC128" s="399">
        <f>SUMIFS(Forecast!$AP:$AP, Forecast!$A:$A, 'Analysis-School'!$A128, Forecast!$C:$C, 'Analysis-School'!AC$4, Forecast!$D:$D, 'Analysis-School'!AC$2)</f>
        <v>48</v>
      </c>
      <c r="AD128" s="399">
        <f>SUMIFS(Forecast!$AP:$AP, Forecast!$A:$A, 'Analysis-School'!$A128, Forecast!$C:$C, 'Analysis-School'!AD$4, Forecast!$D:$D, 'Analysis-School'!AD$2)</f>
        <v>23</v>
      </c>
      <c r="AE128" s="399">
        <f>SUMIFS(Forecast!$AP:$AP, Forecast!$A:$A, 'Analysis-School'!$A128, Forecast!$C:$C, 'Analysis-School'!AE$4, Forecast!$D:$D, 'Analysis-School'!AE$2)</f>
        <v>23.50343213103611</v>
      </c>
      <c r="AF128" s="400">
        <f>SUMIFS(Forecast!$AP:$AP, Forecast!$A:$A, 'Analysis-School'!$A128, Forecast!$C:$C, 'Analysis-School'!AF$4, Forecast!$D:$D, 'Analysis-School'!AF$2)</f>
        <v>22.328260524484303</v>
      </c>
      <c r="AG128" s="401">
        <f t="shared" si="50"/>
        <v>-2.9206064152856426E-2</v>
      </c>
    </row>
    <row r="129" spans="1:33">
      <c r="A129" s="18" t="s">
        <v>75</v>
      </c>
      <c r="B129" s="393" t="s">
        <v>1932</v>
      </c>
      <c r="C129" s="394">
        <f>SUMIFS(Forecast!$Q:$Q, Forecast!$A:$A, 'Analysis-School'!$A129, Forecast!$C:$C, 'Analysis-School'!C$4, Forecast!$D:$D, 'Analysis-School'!C$2)</f>
        <v>0</v>
      </c>
      <c r="D129" s="394">
        <f>SUMIFS(Forecast!$Q:$Q, Forecast!$A:$A, 'Analysis-School'!$A129, Forecast!$C:$C, 'Analysis-School'!D$4, Forecast!$D:$D, 'Analysis-School'!D$2)</f>
        <v>0</v>
      </c>
      <c r="E129" s="394">
        <f>SUMIFS(Forecast!$Q:$Q, Forecast!$A:$A, 'Analysis-School'!$A129, Forecast!$C:$C, 'Analysis-School'!E$4, Forecast!$D:$D, 'Analysis-School'!E$2)</f>
        <v>34</v>
      </c>
      <c r="F129" s="394">
        <f>SUMIFS(Forecast!$Q:$Q, Forecast!$A:$A, 'Analysis-School'!$A129, Forecast!$C:$C, 'Analysis-School'!F$4, Forecast!$D:$D, 'Analysis-School'!F$2)</f>
        <v>22</v>
      </c>
      <c r="G129" s="394">
        <f>SUMIFS(Forecast!$Q:$Q, Forecast!$A:$A, 'Analysis-School'!$A129, Forecast!$C:$C, 'Analysis-School'!G$4, Forecast!$D:$D, 'Analysis-School'!G$2)</f>
        <v>36</v>
      </c>
      <c r="H129" s="394">
        <f>SUMIFS(Forecast!$Q:$Q, Forecast!$A:$A, 'Analysis-School'!$A129, Forecast!$C:$C, 'Analysis-School'!H$4, Forecast!$D:$D, 'Analysis-School'!H$2)</f>
        <v>133</v>
      </c>
      <c r="I129" s="394">
        <f>SUMIFS(Forecast!$Q:$Q, Forecast!$A:$A, 'Analysis-School'!$A129, Forecast!$C:$C, 'Analysis-School'!I$4, Forecast!$D:$D, 'Analysis-School'!I$2)</f>
        <v>146.30000000000001</v>
      </c>
      <c r="J129" s="395">
        <f>SUMIFS(Forecast!$Q:$Q, Forecast!$A:$A, 'Analysis-School'!$A129, Forecast!$C:$C, 'Analysis-School'!J$4, Forecast!$D:$D, 'Analysis-School'!J$2)</f>
        <v>160.93000000000004</v>
      </c>
      <c r="K129" s="396">
        <f t="shared" si="48"/>
        <v>0.21000000000000019</v>
      </c>
      <c r="M129" s="393" t="s">
        <v>1932</v>
      </c>
      <c r="N129" s="394">
        <f>MAX(SUMIFS(Forecast!$N:$N, Forecast!$A:$A, 'Analysis-School'!$A129, Forecast!$C:$C, 'Analysis-School'!N$4, Forecast!$D:$D, 'Analysis-School'!N$2), 0)</f>
        <v>0</v>
      </c>
      <c r="O129" s="394">
        <f>MAX(SUMIFS(Forecast!$N:$N, Forecast!$A:$A, 'Analysis-School'!$A129, Forecast!$C:$C, 'Analysis-School'!O$4, Forecast!$D:$D, 'Analysis-School'!O$2), 0)</f>
        <v>0</v>
      </c>
      <c r="P129" s="394">
        <f>MAX(SUMIFS(Forecast!$N:$N, Forecast!$A:$A, 'Analysis-School'!$A129, Forecast!$C:$C, 'Analysis-School'!P$4, Forecast!$D:$D, 'Analysis-School'!P$2), 0)</f>
        <v>704</v>
      </c>
      <c r="Q129" s="394">
        <f>MAX(SUMIFS(Forecast!$N:$N, Forecast!$A:$A, 'Analysis-School'!$A129, Forecast!$C:$C, 'Analysis-School'!Q$4, Forecast!$D:$D, 'Analysis-School'!Q$2), 0)</f>
        <v>1771</v>
      </c>
      <c r="R129" s="394">
        <f>MAX(SUMIFS(Forecast!$N:$N, Forecast!$A:$A, 'Analysis-School'!$A129, Forecast!$C:$C, 'Analysis-School'!R$4, Forecast!$D:$D, 'Analysis-School'!R$2), 0)</f>
        <v>2266</v>
      </c>
      <c r="S129" s="394">
        <f>MAX(SUMIFS(Forecast!$N:$N, Forecast!$A:$A, 'Analysis-School'!$A129, Forecast!$C:$C, 'Analysis-School'!S$4, Forecast!$D:$D, 'Analysis-School'!S$2), 0)</f>
        <v>2498</v>
      </c>
      <c r="T129" s="394">
        <f>MAX(SUMIFS(Forecast!$N:$N, Forecast!$A:$A, 'Analysis-School'!$A129, Forecast!$C:$C, 'Analysis-School'!T$4, Forecast!$D:$D, 'Analysis-School'!T$2), 0)</f>
        <v>2747.8</v>
      </c>
      <c r="U129" s="395">
        <f>MAX(SUMIFS(Forecast!$N:$N, Forecast!$A:$A, 'Analysis-School'!$A129, Forecast!$C:$C, 'Analysis-School'!U$4, Forecast!$D:$D, 'Analysis-School'!U$2), 0)</f>
        <v>3022.5800000000004</v>
      </c>
      <c r="V129" s="396">
        <f t="shared" si="49"/>
        <v>0.21000000000000019</v>
      </c>
      <c r="X129" s="393" t="s">
        <v>1932</v>
      </c>
      <c r="Y129" s="394">
        <f>SUMIFS(Forecast!$AP:$AP, Forecast!$A:$A, 'Analysis-School'!$A129, Forecast!$C:$C, 'Analysis-School'!Y$4, Forecast!$D:$D, 'Analysis-School'!Y$2)</f>
        <v>3</v>
      </c>
      <c r="Z129" s="394">
        <f>SUMIFS(Forecast!$AP:$AP, Forecast!$A:$A, 'Analysis-School'!$A129, Forecast!$C:$C, 'Analysis-School'!Z$4, Forecast!$D:$D, 'Analysis-School'!Z$2)</f>
        <v>2</v>
      </c>
      <c r="AA129" s="394">
        <f>SUMIFS(Forecast!$AP:$AP, Forecast!$A:$A, 'Analysis-School'!$A129, Forecast!$C:$C, 'Analysis-School'!AA$4, Forecast!$D:$D, 'Analysis-School'!AA$2)</f>
        <v>3</v>
      </c>
      <c r="AB129" s="394">
        <f>SUMIFS(Forecast!$AP:$AP, Forecast!$A:$A, 'Analysis-School'!$A129, Forecast!$C:$C, 'Analysis-School'!AB$4, Forecast!$D:$D, 'Analysis-School'!AB$2)</f>
        <v>3</v>
      </c>
      <c r="AC129" s="394">
        <f>SUMIFS(Forecast!$AP:$AP, Forecast!$A:$A, 'Analysis-School'!$A129, Forecast!$C:$C, 'Analysis-School'!AC$4, Forecast!$D:$D, 'Analysis-School'!AC$2)</f>
        <v>2</v>
      </c>
      <c r="AD129" s="394">
        <f>SUMIFS(Forecast!$AP:$AP, Forecast!$A:$A, 'Analysis-School'!$A129, Forecast!$C:$C, 'Analysis-School'!AD$4, Forecast!$D:$D, 'Analysis-School'!AD$2)</f>
        <v>0</v>
      </c>
      <c r="AE129" s="394">
        <f>SUMIFS(Forecast!$AP:$AP, Forecast!$A:$A, 'Analysis-School'!$A129, Forecast!$C:$C, 'Analysis-School'!AE$4, Forecast!$D:$D, 'Analysis-School'!AE$2)</f>
        <v>0.28498516638663307</v>
      </c>
      <c r="AF129" s="395">
        <f>SUMIFS(Forecast!$AP:$AP, Forecast!$A:$A, 'Analysis-School'!$A129, Forecast!$C:$C, 'Analysis-School'!AF$4, Forecast!$D:$D, 'Analysis-School'!AF$2)</f>
        <v>0.27073590806730141</v>
      </c>
      <c r="AG129" s="396" t="str">
        <f t="shared" si="50"/>
        <v>NA</v>
      </c>
    </row>
    <row r="130" spans="1:33">
      <c r="A130" s="18" t="s">
        <v>77</v>
      </c>
      <c r="B130" s="398" t="s">
        <v>1976</v>
      </c>
      <c r="C130" s="399">
        <f>SUMIFS(Forecast!$Q:$Q, Forecast!$A:$A, 'Analysis-School'!$A130, Forecast!$C:$C, 'Analysis-School'!C$4, Forecast!$D:$D, 'Analysis-School'!C$2)</f>
        <v>0</v>
      </c>
      <c r="D130" s="399">
        <f>SUMIFS(Forecast!$Q:$Q, Forecast!$A:$A, 'Analysis-School'!$A130, Forecast!$C:$C, 'Analysis-School'!D$4, Forecast!$D:$D, 'Analysis-School'!D$2)</f>
        <v>0</v>
      </c>
      <c r="E130" s="399">
        <f>SUMIFS(Forecast!$Q:$Q, Forecast!$A:$A, 'Analysis-School'!$A130, Forecast!$C:$C, 'Analysis-School'!E$4, Forecast!$D:$D, 'Analysis-School'!E$2)</f>
        <v>0</v>
      </c>
      <c r="F130" s="399">
        <f>SUMIFS(Forecast!$Q:$Q, Forecast!$A:$A, 'Analysis-School'!$A130, Forecast!$C:$C, 'Analysis-School'!F$4, Forecast!$D:$D, 'Analysis-School'!F$2)</f>
        <v>0</v>
      </c>
      <c r="G130" s="399">
        <f>SUMIFS(Forecast!$Q:$Q, Forecast!$A:$A, 'Analysis-School'!$A130, Forecast!$C:$C, 'Analysis-School'!G$4, Forecast!$D:$D, 'Analysis-School'!G$2)</f>
        <v>0</v>
      </c>
      <c r="H130" s="399">
        <f>SUMIFS(Forecast!$Q:$Q, Forecast!$A:$A, 'Analysis-School'!$A130, Forecast!$C:$C, 'Analysis-School'!H$4, Forecast!$D:$D, 'Analysis-School'!H$2)</f>
        <v>0</v>
      </c>
      <c r="I130" s="399">
        <f>SUMIFS(Forecast!$Q:$Q, Forecast!$A:$A, 'Analysis-School'!$A130, Forecast!$C:$C, 'Analysis-School'!I$4, Forecast!$D:$D, 'Analysis-School'!I$2)</f>
        <v>0</v>
      </c>
      <c r="J130" s="400">
        <f>SUMIFS(Forecast!$Q:$Q, Forecast!$A:$A, 'Analysis-School'!$A130, Forecast!$C:$C, 'Analysis-School'!J$4, Forecast!$D:$D, 'Analysis-School'!J$2)</f>
        <v>0</v>
      </c>
      <c r="K130" s="401" t="str">
        <f t="shared" si="48"/>
        <v>NA</v>
      </c>
      <c r="M130" s="398" t="s">
        <v>1976</v>
      </c>
      <c r="N130" s="399">
        <f>MAX(SUMIFS(Forecast!$N:$N, Forecast!$A:$A, 'Analysis-School'!$A130, Forecast!$C:$C, 'Analysis-School'!N$4, Forecast!$D:$D, 'Analysis-School'!N$2), 0)</f>
        <v>0</v>
      </c>
      <c r="O130" s="399">
        <f>MAX(SUMIFS(Forecast!$N:$N, Forecast!$A:$A, 'Analysis-School'!$A130, Forecast!$C:$C, 'Analysis-School'!O$4, Forecast!$D:$D, 'Analysis-School'!O$2), 0)</f>
        <v>0</v>
      </c>
      <c r="P130" s="399">
        <f>MAX(SUMIFS(Forecast!$N:$N, Forecast!$A:$A, 'Analysis-School'!$A130, Forecast!$C:$C, 'Analysis-School'!P$4, Forecast!$D:$D, 'Analysis-School'!P$2), 0)</f>
        <v>1900</v>
      </c>
      <c r="Q130" s="399">
        <f>MAX(SUMIFS(Forecast!$N:$N, Forecast!$A:$A, 'Analysis-School'!$A130, Forecast!$C:$C, 'Analysis-School'!Q$4, Forecast!$D:$D, 'Analysis-School'!Q$2), 0)</f>
        <v>1856</v>
      </c>
      <c r="R130" s="399">
        <f>MAX(SUMIFS(Forecast!$N:$N, Forecast!$A:$A, 'Analysis-School'!$A130, Forecast!$C:$C, 'Analysis-School'!R$4, Forecast!$D:$D, 'Analysis-School'!R$2), 0)</f>
        <v>1447</v>
      </c>
      <c r="S130" s="399">
        <f>MAX(SUMIFS(Forecast!$N:$N, Forecast!$A:$A, 'Analysis-School'!$A130, Forecast!$C:$C, 'Analysis-School'!S$4, Forecast!$D:$D, 'Analysis-School'!S$2), 0)</f>
        <v>509</v>
      </c>
      <c r="T130" s="399">
        <f>MAX(SUMIFS(Forecast!$N:$N, Forecast!$A:$A, 'Analysis-School'!$A130, Forecast!$C:$C, 'Analysis-School'!T$4, Forecast!$D:$D, 'Analysis-School'!T$2), 0)</f>
        <v>483.54999999999995</v>
      </c>
      <c r="U130" s="400">
        <f>MAX(SUMIFS(Forecast!$N:$N, Forecast!$A:$A, 'Analysis-School'!$A130, Forecast!$C:$C, 'Analysis-School'!U$4, Forecast!$D:$D, 'Analysis-School'!U$2), 0)</f>
        <v>459.37249999999995</v>
      </c>
      <c r="V130" s="401">
        <f t="shared" si="49"/>
        <v>-9.7500000000000142E-2</v>
      </c>
      <c r="X130" s="398" t="s">
        <v>1976</v>
      </c>
      <c r="Y130" s="399">
        <f>SUMIFS(Forecast!$AP:$AP, Forecast!$A:$A, 'Analysis-School'!$A130, Forecast!$C:$C, 'Analysis-School'!Y$4, Forecast!$D:$D, 'Analysis-School'!Y$2)</f>
        <v>0</v>
      </c>
      <c r="Z130" s="399">
        <f>SUMIFS(Forecast!$AP:$AP, Forecast!$A:$A, 'Analysis-School'!$A130, Forecast!$C:$C, 'Analysis-School'!Z$4, Forecast!$D:$D, 'Analysis-School'!Z$2)</f>
        <v>0</v>
      </c>
      <c r="AA130" s="399">
        <f>SUMIFS(Forecast!$AP:$AP, Forecast!$A:$A, 'Analysis-School'!$A130, Forecast!$C:$C, 'Analysis-School'!AA$4, Forecast!$D:$D, 'Analysis-School'!AA$2)</f>
        <v>0</v>
      </c>
      <c r="AB130" s="399">
        <f>SUMIFS(Forecast!$AP:$AP, Forecast!$A:$A, 'Analysis-School'!$A130, Forecast!$C:$C, 'Analysis-School'!AB$4, Forecast!$D:$D, 'Analysis-School'!AB$2)</f>
        <v>3</v>
      </c>
      <c r="AC130" s="399">
        <f>SUMIFS(Forecast!$AP:$AP, Forecast!$A:$A, 'Analysis-School'!$A130, Forecast!$C:$C, 'Analysis-School'!AC$4, Forecast!$D:$D, 'Analysis-School'!AC$2)</f>
        <v>22</v>
      </c>
      <c r="AD130" s="399">
        <f>SUMIFS(Forecast!$AP:$AP, Forecast!$A:$A, 'Analysis-School'!$A130, Forecast!$C:$C, 'Analysis-School'!AD$4, Forecast!$D:$D, 'Analysis-School'!AD$2)</f>
        <v>4</v>
      </c>
      <c r="AE130" s="399">
        <f>SUMIFS(Forecast!$AP:$AP, Forecast!$A:$A, 'Analysis-School'!$A130, Forecast!$C:$C, 'Analysis-School'!AE$4, Forecast!$D:$D, 'Analysis-School'!AE$2)</f>
        <v>4.4000000000000004</v>
      </c>
      <c r="AF130" s="400">
        <f>SUMIFS(Forecast!$AP:$AP, Forecast!$A:$A, 'Analysis-School'!$A130, Forecast!$C:$C, 'Analysis-School'!AF$4, Forecast!$D:$D, 'Analysis-School'!AF$2)</f>
        <v>4.8400000000000007</v>
      </c>
      <c r="AG130" s="401">
        <f t="shared" si="50"/>
        <v>0.21000000000000019</v>
      </c>
    </row>
    <row r="131" spans="1:33">
      <c r="A131" s="18" t="s">
        <v>79</v>
      </c>
      <c r="B131" s="393" t="s">
        <v>1933</v>
      </c>
      <c r="C131" s="394">
        <f>SUMIFS(Forecast!$Q:$Q, Forecast!$A:$A, 'Analysis-School'!$A131, Forecast!$C:$C, 'Analysis-School'!C$4, Forecast!$D:$D, 'Analysis-School'!C$2)</f>
        <v>0</v>
      </c>
      <c r="D131" s="394">
        <f>SUMIFS(Forecast!$Q:$Q, Forecast!$A:$A, 'Analysis-School'!$A131, Forecast!$C:$C, 'Analysis-School'!D$4, Forecast!$D:$D, 'Analysis-School'!D$2)</f>
        <v>0</v>
      </c>
      <c r="E131" s="394">
        <f>SUMIFS(Forecast!$Q:$Q, Forecast!$A:$A, 'Analysis-School'!$A131, Forecast!$C:$C, 'Analysis-School'!E$4, Forecast!$D:$D, 'Analysis-School'!E$2)</f>
        <v>59</v>
      </c>
      <c r="F131" s="394">
        <f>SUMIFS(Forecast!$Q:$Q, Forecast!$A:$A, 'Analysis-School'!$A131, Forecast!$C:$C, 'Analysis-School'!F$4, Forecast!$D:$D, 'Analysis-School'!F$2)</f>
        <v>61</v>
      </c>
      <c r="G131" s="394">
        <f>SUMIFS(Forecast!$Q:$Q, Forecast!$A:$A, 'Analysis-School'!$A131, Forecast!$C:$C, 'Analysis-School'!G$4, Forecast!$D:$D, 'Analysis-School'!G$2)</f>
        <v>51</v>
      </c>
      <c r="H131" s="394">
        <f>SUMIFS(Forecast!$Q:$Q, Forecast!$A:$A, 'Analysis-School'!$A131, Forecast!$C:$C, 'Analysis-School'!H$4, Forecast!$D:$D, 'Analysis-School'!H$2)</f>
        <v>156</v>
      </c>
      <c r="I131" s="394">
        <f>SUMIFS(Forecast!$Q:$Q, Forecast!$A:$A, 'Analysis-School'!$A131, Forecast!$C:$C, 'Analysis-School'!I$4, Forecast!$D:$D, 'Analysis-School'!I$2)</f>
        <v>164.99160969482145</v>
      </c>
      <c r="J131" s="395">
        <f>SUMIFS(Forecast!$Q:$Q, Forecast!$A:$A, 'Analysis-School'!$A131, Forecast!$C:$C, 'Analysis-School'!J$4, Forecast!$D:$D, 'Analysis-School'!J$2)</f>
        <v>181.4907706643036</v>
      </c>
      <c r="K131" s="396">
        <f t="shared" si="48"/>
        <v>0.16340237605322816</v>
      </c>
      <c r="M131" s="393" t="s">
        <v>1933</v>
      </c>
      <c r="N131" s="394">
        <f>MAX(SUMIFS(Forecast!$N:$N, Forecast!$A:$A, 'Analysis-School'!$A131, Forecast!$C:$C, 'Analysis-School'!N$4, Forecast!$D:$D, 'Analysis-School'!N$2), 0)</f>
        <v>0</v>
      </c>
      <c r="O131" s="394">
        <f>MAX(SUMIFS(Forecast!$N:$N, Forecast!$A:$A, 'Analysis-School'!$A131, Forecast!$C:$C, 'Analysis-School'!O$4, Forecast!$D:$D, 'Analysis-School'!O$2), 0)</f>
        <v>0</v>
      </c>
      <c r="P131" s="394">
        <f>MAX(SUMIFS(Forecast!$N:$N, Forecast!$A:$A, 'Analysis-School'!$A131, Forecast!$C:$C, 'Analysis-School'!P$4, Forecast!$D:$D, 'Analysis-School'!P$2), 0)</f>
        <v>140</v>
      </c>
      <c r="Q131" s="394">
        <f>MAX(SUMIFS(Forecast!$N:$N, Forecast!$A:$A, 'Analysis-School'!$A131, Forecast!$C:$C, 'Analysis-School'!Q$4, Forecast!$D:$D, 'Analysis-School'!Q$2), 0)</f>
        <v>92</v>
      </c>
      <c r="R131" s="394">
        <f>MAX(SUMIFS(Forecast!$N:$N, Forecast!$A:$A, 'Analysis-School'!$A131, Forecast!$C:$C, 'Analysis-School'!R$4, Forecast!$D:$D, 'Analysis-School'!R$2), 0)</f>
        <v>119</v>
      </c>
      <c r="S131" s="394">
        <f>MAX(SUMIFS(Forecast!$N:$N, Forecast!$A:$A, 'Analysis-School'!$A131, Forecast!$C:$C, 'Analysis-School'!S$4, Forecast!$D:$D, 'Analysis-School'!S$2), 0)</f>
        <v>14</v>
      </c>
      <c r="T131" s="394">
        <f>MAX(SUMIFS(Forecast!$N:$N, Forecast!$A:$A, 'Analysis-School'!$A131, Forecast!$C:$C, 'Analysis-School'!T$4, Forecast!$D:$D, 'Analysis-School'!T$2), 0)</f>
        <v>13.299999999999999</v>
      </c>
      <c r="U131" s="395">
        <f>MAX(SUMIFS(Forecast!$N:$N, Forecast!$A:$A, 'Analysis-School'!$A131, Forecast!$C:$C, 'Analysis-School'!U$4, Forecast!$D:$D, 'Analysis-School'!U$2), 0)</f>
        <v>12.634999999999998</v>
      </c>
      <c r="V131" s="396">
        <f t="shared" si="49"/>
        <v>-9.7500000000000142E-2</v>
      </c>
      <c r="X131" s="393" t="s">
        <v>1933</v>
      </c>
      <c r="Y131" s="394">
        <f>SUMIFS(Forecast!$AP:$AP, Forecast!$A:$A, 'Analysis-School'!$A131, Forecast!$C:$C, 'Analysis-School'!Y$4, Forecast!$D:$D, 'Analysis-School'!Y$2)</f>
        <v>0</v>
      </c>
      <c r="Z131" s="394">
        <f>SUMIFS(Forecast!$AP:$AP, Forecast!$A:$A, 'Analysis-School'!$A131, Forecast!$C:$C, 'Analysis-School'!Z$4, Forecast!$D:$D, 'Analysis-School'!Z$2)</f>
        <v>0</v>
      </c>
      <c r="AA131" s="394">
        <f>SUMIFS(Forecast!$AP:$AP, Forecast!$A:$A, 'Analysis-School'!$A131, Forecast!$C:$C, 'Analysis-School'!AA$4, Forecast!$D:$D, 'Analysis-School'!AA$2)</f>
        <v>0</v>
      </c>
      <c r="AB131" s="394">
        <f>SUMIFS(Forecast!$AP:$AP, Forecast!$A:$A, 'Analysis-School'!$A131, Forecast!$C:$C, 'Analysis-School'!AB$4, Forecast!$D:$D, 'Analysis-School'!AB$2)</f>
        <v>0</v>
      </c>
      <c r="AC131" s="394">
        <f>SUMIFS(Forecast!$AP:$AP, Forecast!$A:$A, 'Analysis-School'!$A131, Forecast!$C:$C, 'Analysis-School'!AC$4, Forecast!$D:$D, 'Analysis-School'!AC$2)</f>
        <v>0</v>
      </c>
      <c r="AD131" s="394">
        <f>SUMIFS(Forecast!$AP:$AP, Forecast!$A:$A, 'Analysis-School'!$A131, Forecast!$C:$C, 'Analysis-School'!AD$4, Forecast!$D:$D, 'Analysis-School'!AD$2)</f>
        <v>0</v>
      </c>
      <c r="AE131" s="394">
        <f>SUMIFS(Forecast!$AP:$AP, Forecast!$A:$A, 'Analysis-School'!$A131, Forecast!$C:$C, 'Analysis-School'!AE$4, Forecast!$D:$D, 'Analysis-School'!AE$2)</f>
        <v>0</v>
      </c>
      <c r="AF131" s="395">
        <f>SUMIFS(Forecast!$AP:$AP, Forecast!$A:$A, 'Analysis-School'!$A131, Forecast!$C:$C, 'Analysis-School'!AF$4, Forecast!$D:$D, 'Analysis-School'!AF$2)</f>
        <v>0</v>
      </c>
      <c r="AG131" s="396" t="str">
        <f t="shared" si="50"/>
        <v>NA</v>
      </c>
    </row>
    <row r="132" spans="1:33">
      <c r="A132" s="18" t="s">
        <v>81</v>
      </c>
      <c r="B132" s="398" t="s">
        <v>1934</v>
      </c>
      <c r="C132" s="399">
        <f>SUMIFS(Forecast!$Q:$Q, Forecast!$A:$A, 'Analysis-School'!$A132, Forecast!$C:$C, 'Analysis-School'!C$4, Forecast!$D:$D, 'Analysis-School'!C$2)</f>
        <v>0</v>
      </c>
      <c r="D132" s="399">
        <f>SUMIFS(Forecast!$Q:$Q, Forecast!$A:$A, 'Analysis-School'!$A132, Forecast!$C:$C, 'Analysis-School'!D$4, Forecast!$D:$D, 'Analysis-School'!D$2)</f>
        <v>0</v>
      </c>
      <c r="E132" s="399">
        <f>SUMIFS(Forecast!$Q:$Q, Forecast!$A:$A, 'Analysis-School'!$A132, Forecast!$C:$C, 'Analysis-School'!E$4, Forecast!$D:$D, 'Analysis-School'!E$2)</f>
        <v>38</v>
      </c>
      <c r="F132" s="399">
        <f>SUMIFS(Forecast!$Q:$Q, Forecast!$A:$A, 'Analysis-School'!$A132, Forecast!$C:$C, 'Analysis-School'!F$4, Forecast!$D:$D, 'Analysis-School'!F$2)</f>
        <v>75</v>
      </c>
      <c r="G132" s="399">
        <f>SUMIFS(Forecast!$Q:$Q, Forecast!$A:$A, 'Analysis-School'!$A132, Forecast!$C:$C, 'Analysis-School'!G$4, Forecast!$D:$D, 'Analysis-School'!G$2)</f>
        <v>154</v>
      </c>
      <c r="H132" s="399">
        <f>SUMIFS(Forecast!$Q:$Q, Forecast!$A:$A, 'Analysis-School'!$A132, Forecast!$C:$C, 'Analysis-School'!H$4, Forecast!$D:$D, 'Analysis-School'!H$2)</f>
        <v>156</v>
      </c>
      <c r="I132" s="399">
        <f>SUMIFS(Forecast!$Q:$Q, Forecast!$A:$A, 'Analysis-School'!$A132, Forecast!$C:$C, 'Analysis-School'!I$4, Forecast!$D:$D, 'Analysis-School'!I$2)</f>
        <v>171.60000000000002</v>
      </c>
      <c r="J132" s="400">
        <f>SUMIFS(Forecast!$Q:$Q, Forecast!$A:$A, 'Analysis-School'!$A132, Forecast!$C:$C, 'Analysis-School'!J$4, Forecast!$D:$D, 'Analysis-School'!J$2)</f>
        <v>188.76000000000005</v>
      </c>
      <c r="K132" s="401">
        <f t="shared" si="48"/>
        <v>0.21000000000000041</v>
      </c>
      <c r="M132" s="398" t="s">
        <v>1934</v>
      </c>
      <c r="N132" s="399">
        <f>MAX(SUMIFS(Forecast!$N:$N, Forecast!$A:$A, 'Analysis-School'!$A132, Forecast!$C:$C, 'Analysis-School'!N$4, Forecast!$D:$D, 'Analysis-School'!N$2), 0)</f>
        <v>0</v>
      </c>
      <c r="O132" s="399">
        <f>MAX(SUMIFS(Forecast!$N:$N, Forecast!$A:$A, 'Analysis-School'!$A132, Forecast!$C:$C, 'Analysis-School'!O$4, Forecast!$D:$D, 'Analysis-School'!O$2), 0)</f>
        <v>0</v>
      </c>
      <c r="P132" s="399">
        <f>MAX(SUMIFS(Forecast!$N:$N, Forecast!$A:$A, 'Analysis-School'!$A132, Forecast!$C:$C, 'Analysis-School'!P$4, Forecast!$D:$D, 'Analysis-School'!P$2), 0)</f>
        <v>5</v>
      </c>
      <c r="Q132" s="399">
        <f>MAX(SUMIFS(Forecast!$N:$N, Forecast!$A:$A, 'Analysis-School'!$A132, Forecast!$C:$C, 'Analysis-School'!Q$4, Forecast!$D:$D, 'Analysis-School'!Q$2), 0)</f>
        <v>0</v>
      </c>
      <c r="R132" s="399">
        <f>MAX(SUMIFS(Forecast!$N:$N, Forecast!$A:$A, 'Analysis-School'!$A132, Forecast!$C:$C, 'Analysis-School'!R$4, Forecast!$D:$D, 'Analysis-School'!R$2), 0)</f>
        <v>0</v>
      </c>
      <c r="S132" s="399">
        <f>MAX(SUMIFS(Forecast!$N:$N, Forecast!$A:$A, 'Analysis-School'!$A132, Forecast!$C:$C, 'Analysis-School'!S$4, Forecast!$D:$D, 'Analysis-School'!S$2), 0)</f>
        <v>0</v>
      </c>
      <c r="T132" s="399">
        <f>MAX(SUMIFS(Forecast!$N:$N, Forecast!$A:$A, 'Analysis-School'!$A132, Forecast!$C:$C, 'Analysis-School'!T$4, Forecast!$D:$D, 'Analysis-School'!T$2), 0)</f>
        <v>0</v>
      </c>
      <c r="U132" s="400">
        <f>MAX(SUMIFS(Forecast!$N:$N, Forecast!$A:$A, 'Analysis-School'!$A132, Forecast!$C:$C, 'Analysis-School'!U$4, Forecast!$D:$D, 'Analysis-School'!U$2), 0)</f>
        <v>0</v>
      </c>
      <c r="V132" s="401" t="str">
        <f t="shared" ref="V132" si="53">IFERROR(U132/S132-1, "NA")</f>
        <v>NA</v>
      </c>
      <c r="X132" s="398" t="s">
        <v>1934</v>
      </c>
      <c r="Y132" s="399">
        <f>SUMIFS(Forecast!$AP:$AP, Forecast!$A:$A, 'Analysis-School'!$A132, Forecast!$C:$C, 'Analysis-School'!Y$4, Forecast!$D:$D, 'Analysis-School'!Y$2)</f>
        <v>89</v>
      </c>
      <c r="Z132" s="399">
        <f>SUMIFS(Forecast!$AP:$AP, Forecast!$A:$A, 'Analysis-School'!$A132, Forecast!$C:$C, 'Analysis-School'!Z$4, Forecast!$D:$D, 'Analysis-School'!Z$2)</f>
        <v>100</v>
      </c>
      <c r="AA132" s="399">
        <f>SUMIFS(Forecast!$AP:$AP, Forecast!$A:$A, 'Analysis-School'!$A132, Forecast!$C:$C, 'Analysis-School'!AA$4, Forecast!$D:$D, 'Analysis-School'!AA$2)</f>
        <v>71</v>
      </c>
      <c r="AB132" s="399">
        <f>SUMIFS(Forecast!$AP:$AP, Forecast!$A:$A, 'Analysis-School'!$A132, Forecast!$C:$C, 'Analysis-School'!AB$4, Forecast!$D:$D, 'Analysis-School'!AB$2)</f>
        <v>55</v>
      </c>
      <c r="AC132" s="399">
        <f>SUMIFS(Forecast!$AP:$AP, Forecast!$A:$A, 'Analysis-School'!$A132, Forecast!$C:$C, 'Analysis-School'!AC$4, Forecast!$D:$D, 'Analysis-School'!AC$2)</f>
        <v>67</v>
      </c>
      <c r="AD132" s="399">
        <f>SUMIFS(Forecast!$AP:$AP, Forecast!$A:$A, 'Analysis-School'!$A132, Forecast!$C:$C, 'Analysis-School'!AD$4, Forecast!$D:$D, 'Analysis-School'!AD$2)</f>
        <v>57</v>
      </c>
      <c r="AE132" s="399">
        <f>SUMIFS(Forecast!$AP:$AP, Forecast!$A:$A, 'Analysis-School'!$A132, Forecast!$C:$C, 'Analysis-School'!AE$4, Forecast!$D:$D, 'Analysis-School'!AE$2)</f>
        <v>54.15</v>
      </c>
      <c r="AF132" s="400">
        <f>SUMIFS(Forecast!$AP:$AP, Forecast!$A:$A, 'Analysis-School'!$A132, Forecast!$C:$C, 'Analysis-School'!AF$4, Forecast!$D:$D, 'Analysis-School'!AF$2)</f>
        <v>51.442499999999995</v>
      </c>
      <c r="AG132" s="401">
        <f t="shared" si="50"/>
        <v>-9.7500000000000031E-2</v>
      </c>
    </row>
    <row r="133" spans="1:33">
      <c r="A133" s="18" t="s">
        <v>83</v>
      </c>
      <c r="B133" s="393" t="s">
        <v>1977</v>
      </c>
      <c r="C133" s="394">
        <f>SUMIFS(Forecast!$Q:$Q, Forecast!$A:$A, 'Analysis-School'!$A133, Forecast!$C:$C, 'Analysis-School'!C$4, Forecast!$D:$D, 'Analysis-School'!C$2)</f>
        <v>0</v>
      </c>
      <c r="D133" s="394">
        <f>SUMIFS(Forecast!$Q:$Q, Forecast!$A:$A, 'Analysis-School'!$A133, Forecast!$C:$C, 'Analysis-School'!D$4, Forecast!$D:$D, 'Analysis-School'!D$2)</f>
        <v>0</v>
      </c>
      <c r="E133" s="394">
        <f>SUMIFS(Forecast!$Q:$Q, Forecast!$A:$A, 'Analysis-School'!$A133, Forecast!$C:$C, 'Analysis-School'!E$4, Forecast!$D:$D, 'Analysis-School'!E$2)</f>
        <v>0</v>
      </c>
      <c r="F133" s="394">
        <f>SUMIFS(Forecast!$Q:$Q, Forecast!$A:$A, 'Analysis-School'!$A133, Forecast!$C:$C, 'Analysis-School'!F$4, Forecast!$D:$D, 'Analysis-School'!F$2)</f>
        <v>0</v>
      </c>
      <c r="G133" s="394">
        <f>SUMIFS(Forecast!$Q:$Q, Forecast!$A:$A, 'Analysis-School'!$A133, Forecast!$C:$C, 'Analysis-School'!G$4, Forecast!$D:$D, 'Analysis-School'!G$2)</f>
        <v>0</v>
      </c>
      <c r="H133" s="394">
        <f>SUMIFS(Forecast!$Q:$Q, Forecast!$A:$A, 'Analysis-School'!$A133, Forecast!$C:$C, 'Analysis-School'!H$4, Forecast!$D:$D, 'Analysis-School'!H$2)</f>
        <v>140</v>
      </c>
      <c r="I133" s="394">
        <f>SUMIFS(Forecast!$Q:$Q, Forecast!$A:$A, 'Analysis-School'!$A133, Forecast!$C:$C, 'Analysis-School'!I$4, Forecast!$D:$D, 'Analysis-School'!I$2)</f>
        <v>154</v>
      </c>
      <c r="J133" s="395">
        <f>SUMIFS(Forecast!$Q:$Q, Forecast!$A:$A, 'Analysis-School'!$A133, Forecast!$C:$C, 'Analysis-School'!J$4, Forecast!$D:$D, 'Analysis-School'!J$2)</f>
        <v>169.4</v>
      </c>
      <c r="K133" s="396">
        <f t="shared" si="48"/>
        <v>0.20999999999999996</v>
      </c>
      <c r="M133" s="393" t="s">
        <v>1977</v>
      </c>
      <c r="N133" s="394">
        <f>MAX(SUMIFS(Forecast!$N:$N, Forecast!$A:$A, 'Analysis-School'!$A133, Forecast!$C:$C, 'Analysis-School'!N$4, Forecast!$D:$D, 'Analysis-School'!N$2), 0)</f>
        <v>0</v>
      </c>
      <c r="O133" s="394">
        <f>MAX(SUMIFS(Forecast!$N:$N, Forecast!$A:$A, 'Analysis-School'!$A133, Forecast!$C:$C, 'Analysis-School'!O$4, Forecast!$D:$D, 'Analysis-School'!O$2), 0)</f>
        <v>0</v>
      </c>
      <c r="P133" s="394">
        <f>MAX(SUMIFS(Forecast!$N:$N, Forecast!$A:$A, 'Analysis-School'!$A133, Forecast!$C:$C, 'Analysis-School'!P$4, Forecast!$D:$D, 'Analysis-School'!P$2), 0)</f>
        <v>54</v>
      </c>
      <c r="Q133" s="394">
        <f>MAX(SUMIFS(Forecast!$N:$N, Forecast!$A:$A, 'Analysis-School'!$A133, Forecast!$C:$C, 'Analysis-School'!Q$4, Forecast!$D:$D, 'Analysis-School'!Q$2), 0)</f>
        <v>103</v>
      </c>
      <c r="R133" s="394">
        <f>MAX(SUMIFS(Forecast!$N:$N, Forecast!$A:$A, 'Analysis-School'!$A133, Forecast!$C:$C, 'Analysis-School'!R$4, Forecast!$D:$D, 'Analysis-School'!R$2), 0)</f>
        <v>95</v>
      </c>
      <c r="S133" s="394">
        <f>MAX(SUMIFS(Forecast!$N:$N, Forecast!$A:$A, 'Analysis-School'!$A133, Forecast!$C:$C, 'Analysis-School'!S$4, Forecast!$D:$D, 'Analysis-School'!S$2), 0)</f>
        <v>182</v>
      </c>
      <c r="T133" s="394">
        <f>MAX(SUMIFS(Forecast!$N:$N, Forecast!$A:$A, 'Analysis-School'!$A133, Forecast!$C:$C, 'Analysis-School'!T$4, Forecast!$D:$D, 'Analysis-School'!T$2), 0)</f>
        <v>200.20000000000002</v>
      </c>
      <c r="U133" s="395">
        <f>MAX(SUMIFS(Forecast!$N:$N, Forecast!$A:$A, 'Analysis-School'!$A133, Forecast!$C:$C, 'Analysis-School'!U$4, Forecast!$D:$D, 'Analysis-School'!U$2), 0)</f>
        <v>220.22000000000003</v>
      </c>
      <c r="V133" s="396">
        <f t="shared" si="49"/>
        <v>0.21000000000000019</v>
      </c>
      <c r="X133" s="393" t="s">
        <v>1977</v>
      </c>
      <c r="Y133" s="394">
        <f>SUMIFS(Forecast!$AP:$AP, Forecast!$A:$A, 'Analysis-School'!$A133, Forecast!$C:$C, 'Analysis-School'!Y$4, Forecast!$D:$D, 'Analysis-School'!Y$2)</f>
        <v>0</v>
      </c>
      <c r="Z133" s="394">
        <f>SUMIFS(Forecast!$AP:$AP, Forecast!$A:$A, 'Analysis-School'!$A133, Forecast!$C:$C, 'Analysis-School'!Z$4, Forecast!$D:$D, 'Analysis-School'!Z$2)</f>
        <v>0</v>
      </c>
      <c r="AA133" s="394">
        <f>SUMIFS(Forecast!$AP:$AP, Forecast!$A:$A, 'Analysis-School'!$A133, Forecast!$C:$C, 'Analysis-School'!AA$4, Forecast!$D:$D, 'Analysis-School'!AA$2)</f>
        <v>0</v>
      </c>
      <c r="AB133" s="394">
        <f>SUMIFS(Forecast!$AP:$AP, Forecast!$A:$A, 'Analysis-School'!$A133, Forecast!$C:$C, 'Analysis-School'!AB$4, Forecast!$D:$D, 'Analysis-School'!AB$2)</f>
        <v>0</v>
      </c>
      <c r="AC133" s="394">
        <f>SUMIFS(Forecast!$AP:$AP, Forecast!$A:$A, 'Analysis-School'!$A133, Forecast!$C:$C, 'Analysis-School'!AC$4, Forecast!$D:$D, 'Analysis-School'!AC$2)</f>
        <v>0</v>
      </c>
      <c r="AD133" s="394">
        <f>SUMIFS(Forecast!$AP:$AP, Forecast!$A:$A, 'Analysis-School'!$A133, Forecast!$C:$C, 'Analysis-School'!AD$4, Forecast!$D:$D, 'Analysis-School'!AD$2)</f>
        <v>0</v>
      </c>
      <c r="AE133" s="394">
        <f>SUMIFS(Forecast!$AP:$AP, Forecast!$A:$A, 'Analysis-School'!$A133, Forecast!$C:$C, 'Analysis-School'!AE$4, Forecast!$D:$D, 'Analysis-School'!AE$2)</f>
        <v>0</v>
      </c>
      <c r="AF133" s="395">
        <f>SUMIFS(Forecast!$AP:$AP, Forecast!$A:$A, 'Analysis-School'!$A133, Forecast!$C:$C, 'Analysis-School'!AF$4, Forecast!$D:$D, 'Analysis-School'!AF$2)</f>
        <v>0</v>
      </c>
      <c r="AG133" s="396" t="str">
        <f t="shared" si="50"/>
        <v>NA</v>
      </c>
    </row>
    <row r="134" spans="1:33">
      <c r="A134" s="18" t="s">
        <v>85</v>
      </c>
      <c r="B134" s="398" t="s">
        <v>1766</v>
      </c>
      <c r="C134" s="399">
        <f>SUMIFS(Forecast!$Q:$Q, Forecast!$A:$A, 'Analysis-School'!$A134, Forecast!$C:$C, 'Analysis-School'!C$4, Forecast!$D:$D, 'Analysis-School'!C$2)</f>
        <v>0</v>
      </c>
      <c r="D134" s="399">
        <f>SUMIFS(Forecast!$Q:$Q, Forecast!$A:$A, 'Analysis-School'!$A134, Forecast!$C:$C, 'Analysis-School'!D$4, Forecast!$D:$D, 'Analysis-School'!D$2)</f>
        <v>0</v>
      </c>
      <c r="E134" s="399">
        <f>SUMIFS(Forecast!$Q:$Q, Forecast!$A:$A, 'Analysis-School'!$A134, Forecast!$C:$C, 'Analysis-School'!E$4, Forecast!$D:$D, 'Analysis-School'!E$2)</f>
        <v>62</v>
      </c>
      <c r="F134" s="399">
        <f>SUMIFS(Forecast!$Q:$Q, Forecast!$A:$A, 'Analysis-School'!$A134, Forecast!$C:$C, 'Analysis-School'!F$4, Forecast!$D:$D, 'Analysis-School'!F$2)</f>
        <v>86</v>
      </c>
      <c r="G134" s="399">
        <f>SUMIFS(Forecast!$Q:$Q, Forecast!$A:$A, 'Analysis-School'!$A134, Forecast!$C:$C, 'Analysis-School'!G$4, Forecast!$D:$D, 'Analysis-School'!G$2)</f>
        <v>60</v>
      </c>
      <c r="H134" s="399">
        <f>SUMIFS(Forecast!$Q:$Q, Forecast!$A:$A, 'Analysis-School'!$A134, Forecast!$C:$C, 'Analysis-School'!H$4, Forecast!$D:$D, 'Analysis-School'!H$2)</f>
        <v>89</v>
      </c>
      <c r="I134" s="399">
        <f>SUMIFS(Forecast!$Q:$Q, Forecast!$A:$A, 'Analysis-School'!$A134, Forecast!$C:$C, 'Analysis-School'!I$4, Forecast!$D:$D, 'Analysis-School'!I$2)</f>
        <v>85.918621558392857</v>
      </c>
      <c r="J134" s="400">
        <f>SUMIFS(Forecast!$Q:$Q, Forecast!$A:$A, 'Analysis-School'!$A134, Forecast!$C:$C, 'Analysis-School'!J$4, Forecast!$D:$D, 'Analysis-School'!J$2)</f>
        <v>91.896037256428571</v>
      </c>
      <c r="K134" s="401">
        <f t="shared" si="48"/>
        <v>3.2539744454253672E-2</v>
      </c>
      <c r="M134" s="398" t="s">
        <v>1766</v>
      </c>
      <c r="N134" s="399">
        <f>MAX(SUMIFS(Forecast!$N:$N, Forecast!$A:$A, 'Analysis-School'!$A134, Forecast!$C:$C, 'Analysis-School'!N$4, Forecast!$D:$D, 'Analysis-School'!N$2), 0)</f>
        <v>0</v>
      </c>
      <c r="O134" s="399">
        <f>MAX(SUMIFS(Forecast!$N:$N, Forecast!$A:$A, 'Analysis-School'!$A134, Forecast!$C:$C, 'Analysis-School'!O$4, Forecast!$D:$D, 'Analysis-School'!O$2), 0)</f>
        <v>0</v>
      </c>
      <c r="P134" s="399">
        <f>MAX(SUMIFS(Forecast!$N:$N, Forecast!$A:$A, 'Analysis-School'!$A134, Forecast!$C:$C, 'Analysis-School'!P$4, Forecast!$D:$D, 'Analysis-School'!P$2), 0)</f>
        <v>96</v>
      </c>
      <c r="Q134" s="399">
        <f>MAX(SUMIFS(Forecast!$N:$N, Forecast!$A:$A, 'Analysis-School'!$A134, Forecast!$C:$C, 'Analysis-School'!Q$4, Forecast!$D:$D, 'Analysis-School'!Q$2), 0)</f>
        <v>149</v>
      </c>
      <c r="R134" s="399">
        <f>MAX(SUMIFS(Forecast!$N:$N, Forecast!$A:$A, 'Analysis-School'!$A134, Forecast!$C:$C, 'Analysis-School'!R$4, Forecast!$D:$D, 'Analysis-School'!R$2), 0)</f>
        <v>115</v>
      </c>
      <c r="S134" s="399">
        <f>MAX(SUMIFS(Forecast!$N:$N, Forecast!$A:$A, 'Analysis-School'!$A134, Forecast!$C:$C, 'Analysis-School'!S$4, Forecast!$D:$D, 'Analysis-School'!S$2), 0)</f>
        <v>33</v>
      </c>
      <c r="T134" s="399">
        <f>MAX(SUMIFS(Forecast!$N:$N, Forecast!$A:$A, 'Analysis-School'!$A134, Forecast!$C:$C, 'Analysis-School'!T$4, Forecast!$D:$D, 'Analysis-School'!T$2), 0)</f>
        <v>31.349999999999998</v>
      </c>
      <c r="U134" s="400">
        <f>MAX(SUMIFS(Forecast!$N:$N, Forecast!$A:$A, 'Analysis-School'!$A134, Forecast!$C:$C, 'Analysis-School'!U$4, Forecast!$D:$D, 'Analysis-School'!U$2), 0)</f>
        <v>29.782499999999995</v>
      </c>
      <c r="V134" s="401">
        <f t="shared" si="49"/>
        <v>-9.7500000000000142E-2</v>
      </c>
      <c r="X134" s="398" t="s">
        <v>1766</v>
      </c>
      <c r="Y134" s="399">
        <f>SUMIFS(Forecast!$AP:$AP, Forecast!$A:$A, 'Analysis-School'!$A134, Forecast!$C:$C, 'Analysis-School'!Y$4, Forecast!$D:$D, 'Analysis-School'!Y$2)</f>
        <v>0</v>
      </c>
      <c r="Z134" s="399">
        <f>SUMIFS(Forecast!$AP:$AP, Forecast!$A:$A, 'Analysis-School'!$A134, Forecast!$C:$C, 'Analysis-School'!Z$4, Forecast!$D:$D, 'Analysis-School'!Z$2)</f>
        <v>0</v>
      </c>
      <c r="AA134" s="399">
        <f>SUMIFS(Forecast!$AP:$AP, Forecast!$A:$A, 'Analysis-School'!$A134, Forecast!$C:$C, 'Analysis-School'!AA$4, Forecast!$D:$D, 'Analysis-School'!AA$2)</f>
        <v>0</v>
      </c>
      <c r="AB134" s="399">
        <f>SUMIFS(Forecast!$AP:$AP, Forecast!$A:$A, 'Analysis-School'!$A134, Forecast!$C:$C, 'Analysis-School'!AB$4, Forecast!$D:$D, 'Analysis-School'!AB$2)</f>
        <v>0</v>
      </c>
      <c r="AC134" s="399">
        <f>SUMIFS(Forecast!$AP:$AP, Forecast!$A:$A, 'Analysis-School'!$A134, Forecast!$C:$C, 'Analysis-School'!AC$4, Forecast!$D:$D, 'Analysis-School'!AC$2)</f>
        <v>0</v>
      </c>
      <c r="AD134" s="399">
        <f>SUMIFS(Forecast!$AP:$AP, Forecast!$A:$A, 'Analysis-School'!$A134, Forecast!$C:$C, 'Analysis-School'!AD$4, Forecast!$D:$D, 'Analysis-School'!AD$2)</f>
        <v>0</v>
      </c>
      <c r="AE134" s="399">
        <f>SUMIFS(Forecast!$AP:$AP, Forecast!$A:$A, 'Analysis-School'!$A134, Forecast!$C:$C, 'Analysis-School'!AE$4, Forecast!$D:$D, 'Analysis-School'!AE$2)</f>
        <v>0</v>
      </c>
      <c r="AF134" s="400">
        <f>SUMIFS(Forecast!$AP:$AP, Forecast!$A:$A, 'Analysis-School'!$A134, Forecast!$C:$C, 'Analysis-School'!AF$4, Forecast!$D:$D, 'Analysis-School'!AF$2)</f>
        <v>0</v>
      </c>
      <c r="AG134" s="401" t="str">
        <f t="shared" si="50"/>
        <v>NA</v>
      </c>
    </row>
    <row r="135" spans="1:33">
      <c r="A135" s="18" t="s">
        <v>87</v>
      </c>
      <c r="B135" s="393" t="s">
        <v>1767</v>
      </c>
      <c r="C135" s="394">
        <f>SUMIFS(Forecast!$Q:$Q, Forecast!$A:$A, 'Analysis-School'!$A135, Forecast!$C:$C, 'Analysis-School'!C$4, Forecast!$D:$D, 'Analysis-School'!C$2)</f>
        <v>0</v>
      </c>
      <c r="D135" s="394">
        <f>SUMIFS(Forecast!$Q:$Q, Forecast!$A:$A, 'Analysis-School'!$A135, Forecast!$C:$C, 'Analysis-School'!D$4, Forecast!$D:$D, 'Analysis-School'!D$2)</f>
        <v>0</v>
      </c>
      <c r="E135" s="394">
        <f>SUMIFS(Forecast!$Q:$Q, Forecast!$A:$A, 'Analysis-School'!$A135, Forecast!$C:$C, 'Analysis-School'!E$4, Forecast!$D:$D, 'Analysis-School'!E$2)</f>
        <v>1009</v>
      </c>
      <c r="F135" s="394">
        <f>SUMIFS(Forecast!$Q:$Q, Forecast!$A:$A, 'Analysis-School'!$A135, Forecast!$C:$C, 'Analysis-School'!F$4, Forecast!$D:$D, 'Analysis-School'!F$2)</f>
        <v>1106</v>
      </c>
      <c r="G135" s="394">
        <f>SUMIFS(Forecast!$Q:$Q, Forecast!$A:$A, 'Analysis-School'!$A135, Forecast!$C:$C, 'Analysis-School'!G$4, Forecast!$D:$D, 'Analysis-School'!G$2)</f>
        <v>1288</v>
      </c>
      <c r="H135" s="394">
        <f>SUMIFS(Forecast!$Q:$Q, Forecast!$A:$A, 'Analysis-School'!$A135, Forecast!$C:$C, 'Analysis-School'!H$4, Forecast!$D:$D, 'Analysis-School'!H$2)</f>
        <v>969</v>
      </c>
      <c r="I135" s="394">
        <f>SUMIFS(Forecast!$Q:$Q, Forecast!$A:$A, 'Analysis-School'!$A135, Forecast!$C:$C, 'Analysis-School'!I$4, Forecast!$D:$D, 'Analysis-School'!I$2)</f>
        <v>1056.4382031449643</v>
      </c>
      <c r="J135" s="395">
        <f>SUMIFS(Forecast!$Q:$Q, Forecast!$A:$A, 'Analysis-School'!$A135, Forecast!$C:$C, 'Analysis-School'!J$4, Forecast!$D:$D, 'Analysis-School'!J$2)</f>
        <v>1053.3568654595713</v>
      </c>
      <c r="K135" s="396">
        <f t="shared" si="48"/>
        <v>8.7055588709567866E-2</v>
      </c>
      <c r="M135" s="393" t="s">
        <v>1767</v>
      </c>
      <c r="N135" s="394">
        <f>MAX(SUMIFS(Forecast!$N:$N, Forecast!$A:$A, 'Analysis-School'!$A135, Forecast!$C:$C, 'Analysis-School'!N$4, Forecast!$D:$D, 'Analysis-School'!N$2), 0)</f>
        <v>0</v>
      </c>
      <c r="O135" s="394">
        <f>MAX(SUMIFS(Forecast!$N:$N, Forecast!$A:$A, 'Analysis-School'!$A135, Forecast!$C:$C, 'Analysis-School'!O$4, Forecast!$D:$D, 'Analysis-School'!O$2), 0)</f>
        <v>0</v>
      </c>
      <c r="P135" s="394">
        <f>MAX(SUMIFS(Forecast!$N:$N, Forecast!$A:$A, 'Analysis-School'!$A135, Forecast!$C:$C, 'Analysis-School'!P$4, Forecast!$D:$D, 'Analysis-School'!P$2), 0)</f>
        <v>662</v>
      </c>
      <c r="Q135" s="394">
        <f>MAX(SUMIFS(Forecast!$N:$N, Forecast!$A:$A, 'Analysis-School'!$A135, Forecast!$C:$C, 'Analysis-School'!Q$4, Forecast!$D:$D, 'Analysis-School'!Q$2), 0)</f>
        <v>857</v>
      </c>
      <c r="R135" s="394">
        <f>MAX(SUMIFS(Forecast!$N:$N, Forecast!$A:$A, 'Analysis-School'!$A135, Forecast!$C:$C, 'Analysis-School'!R$4, Forecast!$D:$D, 'Analysis-School'!R$2), 0)</f>
        <v>1057</v>
      </c>
      <c r="S135" s="394">
        <f>MAX(SUMIFS(Forecast!$N:$N, Forecast!$A:$A, 'Analysis-School'!$A135, Forecast!$C:$C, 'Analysis-School'!S$4, Forecast!$D:$D, 'Analysis-School'!S$2), 0)</f>
        <v>969</v>
      </c>
      <c r="T135" s="394">
        <f>MAX(SUMIFS(Forecast!$N:$N, Forecast!$A:$A, 'Analysis-School'!$A135, Forecast!$C:$C, 'Analysis-School'!T$4, Forecast!$D:$D, 'Analysis-School'!T$2), 0)</f>
        <v>1065.9000000000001</v>
      </c>
      <c r="U135" s="395">
        <f>MAX(SUMIFS(Forecast!$N:$N, Forecast!$A:$A, 'Analysis-School'!$A135, Forecast!$C:$C, 'Analysis-School'!U$4, Forecast!$D:$D, 'Analysis-School'!U$2), 0)</f>
        <v>1172.4900000000002</v>
      </c>
      <c r="V135" s="396">
        <f>(U135/S135-1)</f>
        <v>0.21000000000000019</v>
      </c>
      <c r="X135" s="393" t="s">
        <v>1767</v>
      </c>
      <c r="Y135" s="394">
        <f>SUMIFS(Forecast!$AP:$AP, Forecast!$A:$A, 'Analysis-School'!$A135, Forecast!$C:$C, 'Analysis-School'!Y$4, Forecast!$D:$D, 'Analysis-School'!Y$2)</f>
        <v>21</v>
      </c>
      <c r="Z135" s="394">
        <f>SUMIFS(Forecast!$AP:$AP, Forecast!$A:$A, 'Analysis-School'!$A135, Forecast!$C:$C, 'Analysis-School'!Z$4, Forecast!$D:$D, 'Analysis-School'!Z$2)</f>
        <v>26</v>
      </c>
      <c r="AA135" s="394">
        <f>SUMIFS(Forecast!$AP:$AP, Forecast!$A:$A, 'Analysis-School'!$A135, Forecast!$C:$C, 'Analysis-School'!AA$4, Forecast!$D:$D, 'Analysis-School'!AA$2)</f>
        <v>25</v>
      </c>
      <c r="AB135" s="394">
        <f>SUMIFS(Forecast!$AP:$AP, Forecast!$A:$A, 'Analysis-School'!$A135, Forecast!$C:$C, 'Analysis-School'!AB$4, Forecast!$D:$D, 'Analysis-School'!AB$2)</f>
        <v>20</v>
      </c>
      <c r="AC135" s="394">
        <f>SUMIFS(Forecast!$AP:$AP, Forecast!$A:$A, 'Analysis-School'!$A135, Forecast!$C:$C, 'Analysis-School'!AC$4, Forecast!$D:$D, 'Analysis-School'!AC$2)</f>
        <v>19</v>
      </c>
      <c r="AD135" s="394">
        <f>SUMIFS(Forecast!$AP:$AP, Forecast!$A:$A, 'Analysis-School'!$A135, Forecast!$C:$C, 'Analysis-School'!AD$4, Forecast!$D:$D, 'Analysis-School'!AD$2)</f>
        <v>30</v>
      </c>
      <c r="AE135" s="394">
        <f>SUMIFS(Forecast!$AP:$AP, Forecast!$A:$A, 'Analysis-School'!$A135, Forecast!$C:$C, 'Analysis-School'!AE$4, Forecast!$D:$D, 'Analysis-School'!AE$2)</f>
        <v>28.5</v>
      </c>
      <c r="AF135" s="395">
        <f>SUMIFS(Forecast!$AP:$AP, Forecast!$A:$A, 'Analysis-School'!$A135, Forecast!$C:$C, 'Analysis-School'!AF$4, Forecast!$D:$D, 'Analysis-School'!AF$2)</f>
        <v>27.074999999999999</v>
      </c>
      <c r="AG135" s="396">
        <f t="shared" si="50"/>
        <v>-9.7500000000000031E-2</v>
      </c>
    </row>
    <row r="136" spans="1:33">
      <c r="A136" s="18" t="s">
        <v>89</v>
      </c>
      <c r="B136" s="398" t="s">
        <v>1769</v>
      </c>
      <c r="C136" s="399">
        <f>SUMIFS(Forecast!$Q:$Q, Forecast!$A:$A, 'Analysis-School'!$A136, Forecast!$C:$C, 'Analysis-School'!C$4, Forecast!$D:$D, 'Analysis-School'!C$2)</f>
        <v>0</v>
      </c>
      <c r="D136" s="399">
        <f>SUMIFS(Forecast!$Q:$Q, Forecast!$A:$A, 'Analysis-School'!$A136, Forecast!$C:$C, 'Analysis-School'!D$4, Forecast!$D:$D, 'Analysis-School'!D$2)</f>
        <v>0</v>
      </c>
      <c r="E136" s="399">
        <f>SUMIFS(Forecast!$Q:$Q, Forecast!$A:$A, 'Analysis-School'!$A136, Forecast!$C:$C, 'Analysis-School'!E$4, Forecast!$D:$D, 'Analysis-School'!E$2)</f>
        <v>0</v>
      </c>
      <c r="F136" s="399">
        <f>SUMIFS(Forecast!$Q:$Q, Forecast!$A:$A, 'Analysis-School'!$A136, Forecast!$C:$C, 'Analysis-School'!F$4, Forecast!$D:$D, 'Analysis-School'!F$2)</f>
        <v>0</v>
      </c>
      <c r="G136" s="399">
        <f>SUMIFS(Forecast!$Q:$Q, Forecast!$A:$A, 'Analysis-School'!$A136, Forecast!$C:$C, 'Analysis-School'!G$4, Forecast!$D:$D, 'Analysis-School'!G$2)</f>
        <v>0</v>
      </c>
      <c r="H136" s="399">
        <f>SUMIFS(Forecast!$Q:$Q, Forecast!$A:$A, 'Analysis-School'!$A136, Forecast!$C:$C, 'Analysis-School'!H$4, Forecast!$D:$D, 'Analysis-School'!H$2)</f>
        <v>0</v>
      </c>
      <c r="I136" s="399">
        <f>SUMIFS(Forecast!$Q:$Q, Forecast!$A:$A, 'Analysis-School'!$A136, Forecast!$C:$C, 'Analysis-School'!I$4, Forecast!$D:$D, 'Analysis-School'!I$2)</f>
        <v>0</v>
      </c>
      <c r="J136" s="400">
        <f>SUMIFS(Forecast!$Q:$Q, Forecast!$A:$A, 'Analysis-School'!$A136, Forecast!$C:$C, 'Analysis-School'!J$4, Forecast!$D:$D, 'Analysis-School'!J$2)</f>
        <v>0</v>
      </c>
      <c r="K136" s="401" t="str">
        <f t="shared" si="48"/>
        <v>NA</v>
      </c>
      <c r="M136" s="398" t="s">
        <v>1769</v>
      </c>
      <c r="N136" s="399">
        <f>MAX(SUMIFS(Forecast!$N:$N, Forecast!$A:$A, 'Analysis-School'!$A136, Forecast!$C:$C, 'Analysis-School'!N$4, Forecast!$D:$D, 'Analysis-School'!N$2), 0)</f>
        <v>0</v>
      </c>
      <c r="O136" s="399">
        <f>MAX(SUMIFS(Forecast!$N:$N, Forecast!$A:$A, 'Analysis-School'!$A136, Forecast!$C:$C, 'Analysis-School'!O$4, Forecast!$D:$D, 'Analysis-School'!O$2), 0)</f>
        <v>0</v>
      </c>
      <c r="P136" s="399">
        <f>MAX(SUMIFS(Forecast!$N:$N, Forecast!$A:$A, 'Analysis-School'!$A136, Forecast!$C:$C, 'Analysis-School'!P$4, Forecast!$D:$D, 'Analysis-School'!P$2), 0)</f>
        <v>295</v>
      </c>
      <c r="Q136" s="399">
        <f>MAX(SUMIFS(Forecast!$N:$N, Forecast!$A:$A, 'Analysis-School'!$A136, Forecast!$C:$C, 'Analysis-School'!Q$4, Forecast!$D:$D, 'Analysis-School'!Q$2), 0)</f>
        <v>351</v>
      </c>
      <c r="R136" s="399">
        <f>MAX(SUMIFS(Forecast!$N:$N, Forecast!$A:$A, 'Analysis-School'!$A136, Forecast!$C:$C, 'Analysis-School'!R$4, Forecast!$D:$D, 'Analysis-School'!R$2), 0)</f>
        <v>325</v>
      </c>
      <c r="S136" s="399">
        <f>MAX(SUMIFS(Forecast!$N:$N, Forecast!$A:$A, 'Analysis-School'!$A136, Forecast!$C:$C, 'Analysis-School'!S$4, Forecast!$D:$D, 'Analysis-School'!S$2), 0)</f>
        <v>611</v>
      </c>
      <c r="T136" s="399">
        <f>MAX(SUMIFS(Forecast!$N:$N, Forecast!$A:$A, 'Analysis-School'!$A136, Forecast!$C:$C, 'Analysis-School'!T$4, Forecast!$D:$D, 'Analysis-School'!T$2), 0)</f>
        <v>666.142965452</v>
      </c>
      <c r="U136" s="400">
        <f>MAX(SUMIFS(Forecast!$N:$N, Forecast!$A:$A, 'Analysis-School'!$A136, Forecast!$C:$C, 'Analysis-School'!U$4, Forecast!$D:$D, 'Analysis-School'!U$2), 0)</f>
        <v>732.75726199720009</v>
      </c>
      <c r="V136" s="401">
        <f t="shared" si="49"/>
        <v>0.19927538788412447</v>
      </c>
      <c r="X136" s="398" t="s">
        <v>1769</v>
      </c>
      <c r="Y136" s="399">
        <f>SUMIFS(Forecast!$AP:$AP, Forecast!$A:$A, 'Analysis-School'!$A136, Forecast!$C:$C, 'Analysis-School'!Y$4, Forecast!$D:$D, 'Analysis-School'!Y$2)</f>
        <v>0</v>
      </c>
      <c r="Z136" s="399">
        <f>SUMIFS(Forecast!$AP:$AP, Forecast!$A:$A, 'Analysis-School'!$A136, Forecast!$C:$C, 'Analysis-School'!Z$4, Forecast!$D:$D, 'Analysis-School'!Z$2)</f>
        <v>0</v>
      </c>
      <c r="AA136" s="399">
        <f>SUMIFS(Forecast!$AP:$AP, Forecast!$A:$A, 'Analysis-School'!$A136, Forecast!$C:$C, 'Analysis-School'!AA$4, Forecast!$D:$D, 'Analysis-School'!AA$2)</f>
        <v>0</v>
      </c>
      <c r="AB136" s="399">
        <f>SUMIFS(Forecast!$AP:$AP, Forecast!$A:$A, 'Analysis-School'!$A136, Forecast!$C:$C, 'Analysis-School'!AB$4, Forecast!$D:$D, 'Analysis-School'!AB$2)</f>
        <v>5</v>
      </c>
      <c r="AC136" s="399">
        <f>SUMIFS(Forecast!$AP:$AP, Forecast!$A:$A, 'Analysis-School'!$A136, Forecast!$C:$C, 'Analysis-School'!AC$4, Forecast!$D:$D, 'Analysis-School'!AC$2)</f>
        <v>3</v>
      </c>
      <c r="AD136" s="399">
        <f>SUMIFS(Forecast!$AP:$AP, Forecast!$A:$A, 'Analysis-School'!$A136, Forecast!$C:$C, 'Analysis-School'!AD$4, Forecast!$D:$D, 'Analysis-School'!AD$2)</f>
        <v>2</v>
      </c>
      <c r="AE136" s="399">
        <f>SUMIFS(Forecast!$AP:$AP, Forecast!$A:$A, 'Analysis-School'!$A136, Forecast!$C:$C, 'Analysis-School'!AE$4, Forecast!$D:$D, 'Analysis-School'!AE$2)</f>
        <v>2.2000000000000002</v>
      </c>
      <c r="AF136" s="400">
        <f>SUMIFS(Forecast!$AP:$AP, Forecast!$A:$A, 'Analysis-School'!$A136, Forecast!$C:$C, 'Analysis-School'!AF$4, Forecast!$D:$D, 'Analysis-School'!AF$2)</f>
        <v>2.4200000000000004</v>
      </c>
      <c r="AG136" s="401">
        <f t="shared" si="50"/>
        <v>0.21000000000000019</v>
      </c>
    </row>
    <row r="137" spans="1:33">
      <c r="A137" s="115" t="s">
        <v>91</v>
      </c>
      <c r="B137" s="393" t="s">
        <v>1935</v>
      </c>
      <c r="C137" s="394">
        <f>SUMIFS(Forecast!$Q:$Q, Forecast!$A:$A, 'Analysis-School'!$A137, Forecast!$C:$C, 'Analysis-School'!C$4, Forecast!$D:$D, 'Analysis-School'!C$2)</f>
        <v>0</v>
      </c>
      <c r="D137" s="394">
        <f>SUMIFS(Forecast!$Q:$Q, Forecast!$A:$A, 'Analysis-School'!$A137, Forecast!$C:$C, 'Analysis-School'!D$4, Forecast!$D:$D, 'Analysis-School'!D$2)</f>
        <v>0</v>
      </c>
      <c r="E137" s="394">
        <f>SUMIFS(Forecast!$Q:$Q, Forecast!$A:$A, 'Analysis-School'!$A137, Forecast!$C:$C, 'Analysis-School'!E$4, Forecast!$D:$D, 'Analysis-School'!E$2)</f>
        <v>43</v>
      </c>
      <c r="F137" s="394">
        <f>SUMIFS(Forecast!$Q:$Q, Forecast!$A:$A, 'Analysis-School'!$A137, Forecast!$C:$C, 'Analysis-School'!F$4, Forecast!$D:$D, 'Analysis-School'!F$2)</f>
        <v>63</v>
      </c>
      <c r="G137" s="394">
        <f>SUMIFS(Forecast!$Q:$Q, Forecast!$A:$A, 'Analysis-School'!$A137, Forecast!$C:$C, 'Analysis-School'!G$4, Forecast!$D:$D, 'Analysis-School'!G$2)</f>
        <v>59</v>
      </c>
      <c r="H137" s="394">
        <f>SUMIFS(Forecast!$Q:$Q, Forecast!$A:$A, 'Analysis-School'!$A137, Forecast!$C:$C, 'Analysis-School'!H$4, Forecast!$D:$D, 'Analysis-School'!H$2)</f>
        <v>71</v>
      </c>
      <c r="I137" s="394">
        <f>SUMIFS(Forecast!$Q:$Q, Forecast!$A:$A, 'Analysis-School'!$A137, Forecast!$C:$C, 'Analysis-School'!I$4, Forecast!$D:$D, 'Analysis-School'!I$2)</f>
        <v>78.100000000000009</v>
      </c>
      <c r="J137" s="395">
        <f>SUMIFS(Forecast!$Q:$Q, Forecast!$A:$A, 'Analysis-School'!$A137, Forecast!$C:$C, 'Analysis-School'!J$4, Forecast!$D:$D, 'Analysis-School'!J$2)</f>
        <v>85.910000000000011</v>
      </c>
      <c r="K137" s="396">
        <f t="shared" si="48"/>
        <v>0.21000000000000019</v>
      </c>
      <c r="M137" s="393" t="s">
        <v>1935</v>
      </c>
      <c r="N137" s="394">
        <f>MAX(SUMIFS(Forecast!$N:$N, Forecast!$A:$A, 'Analysis-School'!$A137, Forecast!$C:$C, 'Analysis-School'!N$4, Forecast!$D:$D, 'Analysis-School'!N$2), 0)</f>
        <v>0</v>
      </c>
      <c r="O137" s="394">
        <f>MAX(SUMIFS(Forecast!$N:$N, Forecast!$A:$A, 'Analysis-School'!$A137, Forecast!$C:$C, 'Analysis-School'!O$4, Forecast!$D:$D, 'Analysis-School'!O$2), 0)</f>
        <v>0</v>
      </c>
      <c r="P137" s="394">
        <f>MAX(SUMIFS(Forecast!$N:$N, Forecast!$A:$A, 'Analysis-School'!$A137, Forecast!$C:$C, 'Analysis-School'!P$4, Forecast!$D:$D, 'Analysis-School'!P$2), 0)</f>
        <v>125</v>
      </c>
      <c r="Q137" s="394">
        <f>MAX(SUMIFS(Forecast!$N:$N, Forecast!$A:$A, 'Analysis-School'!$A137, Forecast!$C:$C, 'Analysis-School'!Q$4, Forecast!$D:$D, 'Analysis-School'!Q$2), 0)</f>
        <v>221</v>
      </c>
      <c r="R137" s="394">
        <f>MAX(SUMIFS(Forecast!$N:$N, Forecast!$A:$A, 'Analysis-School'!$A137, Forecast!$C:$C, 'Analysis-School'!R$4, Forecast!$D:$D, 'Analysis-School'!R$2), 0)</f>
        <v>193</v>
      </c>
      <c r="S137" s="394">
        <f>MAX(SUMIFS(Forecast!$N:$N, Forecast!$A:$A, 'Analysis-School'!$A137, Forecast!$C:$C, 'Analysis-School'!S$4, Forecast!$D:$D, 'Analysis-School'!S$2), 0)</f>
        <v>296</v>
      </c>
      <c r="T137" s="394">
        <f>MAX(SUMIFS(Forecast!$N:$N, Forecast!$A:$A, 'Analysis-School'!$A137, Forecast!$C:$C, 'Analysis-School'!T$4, Forecast!$D:$D, 'Analysis-School'!T$2), 0)</f>
        <v>323.31723718310712</v>
      </c>
      <c r="U137" s="395">
        <f>MAX(SUMIFS(Forecast!$N:$N, Forecast!$A:$A, 'Analysis-School'!$A137, Forecast!$C:$C, 'Analysis-School'!U$4, Forecast!$D:$D, 'Analysis-School'!U$2), 0)</f>
        <v>355.64896090141787</v>
      </c>
      <c r="V137" s="396">
        <f t="shared" si="49"/>
        <v>0.20151675980208728</v>
      </c>
      <c r="X137" s="393" t="s">
        <v>1935</v>
      </c>
      <c r="Y137" s="394">
        <f>SUMIFS(Forecast!$AP:$AP, Forecast!$A:$A, 'Analysis-School'!$A137, Forecast!$C:$C, 'Analysis-School'!Y$4, Forecast!$D:$D, 'Analysis-School'!Y$2)</f>
        <v>0</v>
      </c>
      <c r="Z137" s="394">
        <f>SUMIFS(Forecast!$AP:$AP, Forecast!$A:$A, 'Analysis-School'!$A137, Forecast!$C:$C, 'Analysis-School'!Z$4, Forecast!$D:$D, 'Analysis-School'!Z$2)</f>
        <v>0</v>
      </c>
      <c r="AA137" s="394">
        <f>SUMIFS(Forecast!$AP:$AP, Forecast!$A:$A, 'Analysis-School'!$A137, Forecast!$C:$C, 'Analysis-School'!AA$4, Forecast!$D:$D, 'Analysis-School'!AA$2)</f>
        <v>0</v>
      </c>
      <c r="AB137" s="394">
        <f>SUMIFS(Forecast!$AP:$AP, Forecast!$A:$A, 'Analysis-School'!$A137, Forecast!$C:$C, 'Analysis-School'!AB$4, Forecast!$D:$D, 'Analysis-School'!AB$2)</f>
        <v>0</v>
      </c>
      <c r="AC137" s="394">
        <f>SUMIFS(Forecast!$AP:$AP, Forecast!$A:$A, 'Analysis-School'!$A137, Forecast!$C:$C, 'Analysis-School'!AC$4, Forecast!$D:$D, 'Analysis-School'!AC$2)</f>
        <v>0</v>
      </c>
      <c r="AD137" s="394">
        <f>SUMIFS(Forecast!$AP:$AP, Forecast!$A:$A, 'Analysis-School'!$A137, Forecast!$C:$C, 'Analysis-School'!AD$4, Forecast!$D:$D, 'Analysis-School'!AD$2)</f>
        <v>0</v>
      </c>
      <c r="AE137" s="394">
        <f>SUMIFS(Forecast!$AP:$AP, Forecast!$A:$A, 'Analysis-School'!$A137, Forecast!$C:$C, 'Analysis-School'!AE$4, Forecast!$D:$D, 'Analysis-School'!AE$2)</f>
        <v>0</v>
      </c>
      <c r="AF137" s="395">
        <f>SUMIFS(Forecast!$AP:$AP, Forecast!$A:$A, 'Analysis-School'!$A137, Forecast!$C:$C, 'Analysis-School'!AF$4, Forecast!$D:$D, 'Analysis-School'!AF$2)</f>
        <v>0</v>
      </c>
      <c r="AG137" s="396" t="str">
        <f t="shared" si="50"/>
        <v>NA</v>
      </c>
    </row>
    <row r="138" spans="1:33">
      <c r="A138" s="115" t="s">
        <v>93</v>
      </c>
      <c r="B138" s="398" t="s">
        <v>1978</v>
      </c>
      <c r="C138" s="399">
        <f>SUMIFS(Forecast!$Q:$Q, Forecast!$A:$A, 'Analysis-School'!$A138, Forecast!$C:$C, 'Analysis-School'!C$4, Forecast!$D:$D, 'Analysis-School'!C$2)</f>
        <v>0</v>
      </c>
      <c r="D138" s="399">
        <f>SUMIFS(Forecast!$Q:$Q, Forecast!$A:$A, 'Analysis-School'!$A138, Forecast!$C:$C, 'Analysis-School'!D$4, Forecast!$D:$D, 'Analysis-School'!D$2)</f>
        <v>0</v>
      </c>
      <c r="E138" s="399">
        <f>SUMIFS(Forecast!$Q:$Q, Forecast!$A:$A, 'Analysis-School'!$A138, Forecast!$C:$C, 'Analysis-School'!E$4, Forecast!$D:$D, 'Analysis-School'!E$2)</f>
        <v>304</v>
      </c>
      <c r="F138" s="399">
        <f>SUMIFS(Forecast!$Q:$Q, Forecast!$A:$A, 'Analysis-School'!$A138, Forecast!$C:$C, 'Analysis-School'!F$4, Forecast!$D:$D, 'Analysis-School'!F$2)</f>
        <v>279</v>
      </c>
      <c r="G138" s="399">
        <f>SUMIFS(Forecast!$Q:$Q, Forecast!$A:$A, 'Analysis-School'!$A138, Forecast!$C:$C, 'Analysis-School'!G$4, Forecast!$D:$D, 'Analysis-School'!G$2)</f>
        <v>344</v>
      </c>
      <c r="H138" s="399">
        <f>SUMIFS(Forecast!$Q:$Q, Forecast!$A:$A, 'Analysis-School'!$A138, Forecast!$C:$C, 'Analysis-School'!H$4, Forecast!$D:$D, 'Analysis-School'!H$2)</f>
        <v>245</v>
      </c>
      <c r="I138" s="399">
        <f>SUMIFS(Forecast!$Q:$Q, Forecast!$A:$A, 'Analysis-School'!$A138, Forecast!$C:$C, 'Analysis-School'!I$4, Forecast!$D:$D, 'Analysis-School'!I$2)</f>
        <v>250.43881854471428</v>
      </c>
      <c r="J138" s="400">
        <f>SUMIFS(Forecast!$Q:$Q, Forecast!$A:$A, 'Analysis-School'!$A138, Forecast!$C:$C, 'Analysis-School'!J$4, Forecast!$D:$D, 'Analysis-School'!J$2)</f>
        <v>237.91687761747855</v>
      </c>
      <c r="K138" s="401">
        <f t="shared" si="48"/>
        <v>-2.8910703602128329E-2</v>
      </c>
      <c r="M138" s="398" t="s">
        <v>1978</v>
      </c>
      <c r="N138" s="399">
        <f>MAX(SUMIFS(Forecast!$N:$N, Forecast!$A:$A, 'Analysis-School'!$A138, Forecast!$C:$C, 'Analysis-School'!N$4, Forecast!$D:$D, 'Analysis-School'!N$2), 0)</f>
        <v>0</v>
      </c>
      <c r="O138" s="399">
        <f>MAX(SUMIFS(Forecast!$N:$N, Forecast!$A:$A, 'Analysis-School'!$A138, Forecast!$C:$C, 'Analysis-School'!O$4, Forecast!$D:$D, 'Analysis-School'!O$2), 0)</f>
        <v>0</v>
      </c>
      <c r="P138" s="399">
        <f>MAX(SUMIFS(Forecast!$N:$N, Forecast!$A:$A, 'Analysis-School'!$A138, Forecast!$C:$C, 'Analysis-School'!P$4, Forecast!$D:$D, 'Analysis-School'!P$2), 0)</f>
        <v>115</v>
      </c>
      <c r="Q138" s="399">
        <f>MAX(SUMIFS(Forecast!$N:$N, Forecast!$A:$A, 'Analysis-School'!$A138, Forecast!$C:$C, 'Analysis-School'!Q$4, Forecast!$D:$D, 'Analysis-School'!Q$2), 0)</f>
        <v>170</v>
      </c>
      <c r="R138" s="399">
        <f>MAX(SUMIFS(Forecast!$N:$N, Forecast!$A:$A, 'Analysis-School'!$A138, Forecast!$C:$C, 'Analysis-School'!R$4, Forecast!$D:$D, 'Analysis-School'!R$2), 0)</f>
        <v>343</v>
      </c>
      <c r="S138" s="399">
        <f>MAX(SUMIFS(Forecast!$N:$N, Forecast!$A:$A, 'Analysis-School'!$A138, Forecast!$C:$C, 'Analysis-School'!S$4, Forecast!$D:$D, 'Analysis-School'!S$2), 0)</f>
        <v>399</v>
      </c>
      <c r="T138" s="399">
        <f>MAX(SUMIFS(Forecast!$N:$N, Forecast!$A:$A, 'Analysis-School'!$A138, Forecast!$C:$C, 'Analysis-School'!T$4, Forecast!$D:$D, 'Analysis-School'!T$2), 0)</f>
        <v>438.90000000000003</v>
      </c>
      <c r="U138" s="400">
        <f>MAX(SUMIFS(Forecast!$N:$N, Forecast!$A:$A, 'Analysis-School'!$A138, Forecast!$C:$C, 'Analysis-School'!U$4, Forecast!$D:$D, 'Analysis-School'!U$2), 0)</f>
        <v>482.79000000000008</v>
      </c>
      <c r="V138" s="401">
        <f t="shared" si="49"/>
        <v>0.21000000000000019</v>
      </c>
      <c r="X138" s="398" t="s">
        <v>1978</v>
      </c>
      <c r="Y138" s="399">
        <f>SUMIFS(Forecast!$AP:$AP, Forecast!$A:$A, 'Analysis-School'!$A138, Forecast!$C:$C, 'Analysis-School'!Y$4, Forecast!$D:$D, 'Analysis-School'!Y$2)</f>
        <v>0</v>
      </c>
      <c r="Z138" s="399">
        <f>SUMIFS(Forecast!$AP:$AP, Forecast!$A:$A, 'Analysis-School'!$A138, Forecast!$C:$C, 'Analysis-School'!Z$4, Forecast!$D:$D, 'Analysis-School'!Z$2)</f>
        <v>0</v>
      </c>
      <c r="AA138" s="399">
        <f>SUMIFS(Forecast!$AP:$AP, Forecast!$A:$A, 'Analysis-School'!$A138, Forecast!$C:$C, 'Analysis-School'!AA$4, Forecast!$D:$D, 'Analysis-School'!AA$2)</f>
        <v>0</v>
      </c>
      <c r="AB138" s="399">
        <f>SUMIFS(Forecast!$AP:$AP, Forecast!$A:$A, 'Analysis-School'!$A138, Forecast!$C:$C, 'Analysis-School'!AB$4, Forecast!$D:$D, 'Analysis-School'!AB$2)</f>
        <v>0</v>
      </c>
      <c r="AC138" s="399">
        <f>SUMIFS(Forecast!$AP:$AP, Forecast!$A:$A, 'Analysis-School'!$A138, Forecast!$C:$C, 'Analysis-School'!AC$4, Forecast!$D:$D, 'Analysis-School'!AC$2)</f>
        <v>0</v>
      </c>
      <c r="AD138" s="399">
        <f>SUMIFS(Forecast!$AP:$AP, Forecast!$A:$A, 'Analysis-School'!$A138, Forecast!$C:$C, 'Analysis-School'!AD$4, Forecast!$D:$D, 'Analysis-School'!AD$2)</f>
        <v>0</v>
      </c>
      <c r="AE138" s="399">
        <f>SUMIFS(Forecast!$AP:$AP, Forecast!$A:$A, 'Analysis-School'!$A138, Forecast!$C:$C, 'Analysis-School'!AE$4, Forecast!$D:$D, 'Analysis-School'!AE$2)</f>
        <v>0</v>
      </c>
      <c r="AF138" s="400">
        <f>SUMIFS(Forecast!$AP:$AP, Forecast!$A:$A, 'Analysis-School'!$A138, Forecast!$C:$C, 'Analysis-School'!AF$4, Forecast!$D:$D, 'Analysis-School'!AF$2)</f>
        <v>0</v>
      </c>
      <c r="AG138" s="401" t="str">
        <f t="shared" si="50"/>
        <v>NA</v>
      </c>
    </row>
    <row r="139" spans="1:33">
      <c r="A139" s="115" t="s">
        <v>95</v>
      </c>
      <c r="B139" s="393" t="s">
        <v>1936</v>
      </c>
      <c r="C139" s="394">
        <f>SUMIFS(Forecast!$Q:$Q, Forecast!$A:$A, 'Analysis-School'!$A139, Forecast!$C:$C, 'Analysis-School'!C$4, Forecast!$D:$D, 'Analysis-School'!C$2)</f>
        <v>0</v>
      </c>
      <c r="D139" s="394">
        <f>SUMIFS(Forecast!$Q:$Q, Forecast!$A:$A, 'Analysis-School'!$A139, Forecast!$C:$C, 'Analysis-School'!D$4, Forecast!$D:$D, 'Analysis-School'!D$2)</f>
        <v>0</v>
      </c>
      <c r="E139" s="394">
        <f>SUMIFS(Forecast!$Q:$Q, Forecast!$A:$A, 'Analysis-School'!$A139, Forecast!$C:$C, 'Analysis-School'!E$4, Forecast!$D:$D, 'Analysis-School'!E$2)</f>
        <v>7</v>
      </c>
      <c r="F139" s="394">
        <f>SUMIFS(Forecast!$Q:$Q, Forecast!$A:$A, 'Analysis-School'!$A139, Forecast!$C:$C, 'Analysis-School'!F$4, Forecast!$D:$D, 'Analysis-School'!F$2)</f>
        <v>19</v>
      </c>
      <c r="G139" s="394">
        <f>SUMIFS(Forecast!$Q:$Q, Forecast!$A:$A, 'Analysis-School'!$A139, Forecast!$C:$C, 'Analysis-School'!G$4, Forecast!$D:$D, 'Analysis-School'!G$2)</f>
        <v>8</v>
      </c>
      <c r="H139" s="394">
        <f>SUMIFS(Forecast!$Q:$Q, Forecast!$A:$A, 'Analysis-School'!$A139, Forecast!$C:$C, 'Analysis-School'!H$4, Forecast!$D:$D, 'Analysis-School'!H$2)</f>
        <v>7</v>
      </c>
      <c r="I139" s="394">
        <f>SUMIFS(Forecast!$Q:$Q, Forecast!$A:$A, 'Analysis-School'!$A139, Forecast!$C:$C, 'Analysis-School'!I$4, Forecast!$D:$D, 'Analysis-School'!I$2)</f>
        <v>7.5366659153571396</v>
      </c>
      <c r="J139" s="395">
        <f>SUMIFS(Forecast!$Q:$Q, Forecast!$A:$A, 'Analysis-School'!$A139, Forecast!$C:$C, 'Analysis-School'!J$4, Forecast!$D:$D, 'Analysis-School'!J$2)</f>
        <v>7.6647437235714255</v>
      </c>
      <c r="K139" s="396">
        <f t="shared" si="48"/>
        <v>9.4963389081632155E-2</v>
      </c>
      <c r="M139" s="393" t="s">
        <v>1936</v>
      </c>
      <c r="N139" s="394">
        <f>MAX(SUMIFS(Forecast!$N:$N, Forecast!$A:$A, 'Analysis-School'!$A139, Forecast!$C:$C, 'Analysis-School'!N$4, Forecast!$D:$D, 'Analysis-School'!N$2), 0)</f>
        <v>0</v>
      </c>
      <c r="O139" s="394">
        <f>MAX(SUMIFS(Forecast!$N:$N, Forecast!$A:$A, 'Analysis-School'!$A139, Forecast!$C:$C, 'Analysis-School'!O$4, Forecast!$D:$D, 'Analysis-School'!O$2), 0)</f>
        <v>0</v>
      </c>
      <c r="P139" s="394">
        <f>MAX(SUMIFS(Forecast!$N:$N, Forecast!$A:$A, 'Analysis-School'!$A139, Forecast!$C:$C, 'Analysis-School'!P$4, Forecast!$D:$D, 'Analysis-School'!P$2), 0)</f>
        <v>140</v>
      </c>
      <c r="Q139" s="394">
        <f>MAX(SUMIFS(Forecast!$N:$N, Forecast!$A:$A, 'Analysis-School'!$A139, Forecast!$C:$C, 'Analysis-School'!Q$4, Forecast!$D:$D, 'Analysis-School'!Q$2), 0)</f>
        <v>281</v>
      </c>
      <c r="R139" s="394">
        <f>MAX(SUMIFS(Forecast!$N:$N, Forecast!$A:$A, 'Analysis-School'!$A139, Forecast!$C:$C, 'Analysis-School'!R$4, Forecast!$D:$D, 'Analysis-School'!R$2), 0)</f>
        <v>216</v>
      </c>
      <c r="S139" s="394">
        <f>MAX(SUMIFS(Forecast!$N:$N, Forecast!$A:$A, 'Analysis-School'!$A139, Forecast!$C:$C, 'Analysis-School'!S$4, Forecast!$D:$D, 'Analysis-School'!S$2), 0)</f>
        <v>292</v>
      </c>
      <c r="T139" s="394">
        <f>MAX(SUMIFS(Forecast!$N:$N, Forecast!$A:$A, 'Analysis-School'!$A139, Forecast!$C:$C, 'Analysis-School'!T$4, Forecast!$D:$D, 'Analysis-School'!T$2), 0)</f>
        <v>321.20000000000005</v>
      </c>
      <c r="U139" s="395">
        <f>MAX(SUMIFS(Forecast!$N:$N, Forecast!$A:$A, 'Analysis-School'!$A139, Forecast!$C:$C, 'Analysis-School'!U$4, Forecast!$D:$D, 'Analysis-School'!U$2), 0)</f>
        <v>353.32000000000011</v>
      </c>
      <c r="V139" s="396">
        <f t="shared" si="49"/>
        <v>0.21000000000000041</v>
      </c>
      <c r="X139" s="393" t="s">
        <v>1936</v>
      </c>
      <c r="Y139" s="394">
        <f>SUMIFS(Forecast!$AP:$AP, Forecast!$A:$A, 'Analysis-School'!$A139, Forecast!$C:$C, 'Analysis-School'!Y$4, Forecast!$D:$D, 'Analysis-School'!Y$2)</f>
        <v>0</v>
      </c>
      <c r="Z139" s="394">
        <f>SUMIFS(Forecast!$AP:$AP, Forecast!$A:$A, 'Analysis-School'!$A139, Forecast!$C:$C, 'Analysis-School'!Z$4, Forecast!$D:$D, 'Analysis-School'!Z$2)</f>
        <v>0</v>
      </c>
      <c r="AA139" s="394">
        <f>SUMIFS(Forecast!$AP:$AP, Forecast!$A:$A, 'Analysis-School'!$A139, Forecast!$C:$C, 'Analysis-School'!AA$4, Forecast!$D:$D, 'Analysis-School'!AA$2)</f>
        <v>0</v>
      </c>
      <c r="AB139" s="394">
        <f>SUMIFS(Forecast!$AP:$AP, Forecast!$A:$A, 'Analysis-School'!$A139, Forecast!$C:$C, 'Analysis-School'!AB$4, Forecast!$D:$D, 'Analysis-School'!AB$2)</f>
        <v>0</v>
      </c>
      <c r="AC139" s="394">
        <f>SUMIFS(Forecast!$AP:$AP, Forecast!$A:$A, 'Analysis-School'!$A139, Forecast!$C:$C, 'Analysis-School'!AC$4, Forecast!$D:$D, 'Analysis-School'!AC$2)</f>
        <v>0</v>
      </c>
      <c r="AD139" s="394">
        <f>SUMIFS(Forecast!$AP:$AP, Forecast!$A:$A, 'Analysis-School'!$A139, Forecast!$C:$C, 'Analysis-School'!AD$4, Forecast!$D:$D, 'Analysis-School'!AD$2)</f>
        <v>0</v>
      </c>
      <c r="AE139" s="394">
        <f>SUMIFS(Forecast!$AP:$AP, Forecast!$A:$A, 'Analysis-School'!$A139, Forecast!$C:$C, 'Analysis-School'!AE$4, Forecast!$D:$D, 'Analysis-School'!AE$2)</f>
        <v>0</v>
      </c>
      <c r="AF139" s="395">
        <f>SUMIFS(Forecast!$AP:$AP, Forecast!$A:$A, 'Analysis-School'!$A139, Forecast!$C:$C, 'Analysis-School'!AF$4, Forecast!$D:$D, 'Analysis-School'!AF$2)</f>
        <v>0</v>
      </c>
      <c r="AG139" s="396" t="str">
        <f t="shared" si="50"/>
        <v>NA</v>
      </c>
    </row>
    <row r="140" spans="1:33">
      <c r="A140" s="115" t="s">
        <v>97</v>
      </c>
      <c r="B140" s="398" t="s">
        <v>1937</v>
      </c>
      <c r="C140" s="399">
        <f>SUMIFS(Forecast!$Q:$Q, Forecast!$A:$A, 'Analysis-School'!$A140, Forecast!$C:$C, 'Analysis-School'!C$4, Forecast!$D:$D, 'Analysis-School'!C$2)</f>
        <v>0</v>
      </c>
      <c r="D140" s="399">
        <f>SUMIFS(Forecast!$Q:$Q, Forecast!$A:$A, 'Analysis-School'!$A140, Forecast!$C:$C, 'Analysis-School'!D$4, Forecast!$D:$D, 'Analysis-School'!D$2)</f>
        <v>0</v>
      </c>
      <c r="E140" s="399">
        <f>SUMIFS(Forecast!$Q:$Q, Forecast!$A:$A, 'Analysis-School'!$A140, Forecast!$C:$C, 'Analysis-School'!E$4, Forecast!$D:$D, 'Analysis-School'!E$2)</f>
        <v>335</v>
      </c>
      <c r="F140" s="399">
        <f>SUMIFS(Forecast!$Q:$Q, Forecast!$A:$A, 'Analysis-School'!$A140, Forecast!$C:$C, 'Analysis-School'!F$4, Forecast!$D:$D, 'Analysis-School'!F$2)</f>
        <v>569</v>
      </c>
      <c r="G140" s="399">
        <f>SUMIFS(Forecast!$Q:$Q, Forecast!$A:$A, 'Analysis-School'!$A140, Forecast!$C:$C, 'Analysis-School'!G$4, Forecast!$D:$D, 'Analysis-School'!G$2)</f>
        <v>1113</v>
      </c>
      <c r="H140" s="399">
        <f>SUMIFS(Forecast!$Q:$Q, Forecast!$A:$A, 'Analysis-School'!$A140, Forecast!$C:$C, 'Analysis-School'!H$4, Forecast!$D:$D, 'Analysis-School'!H$2)</f>
        <v>386</v>
      </c>
      <c r="I140" s="399">
        <f>SUMIFS(Forecast!$Q:$Q, Forecast!$A:$A, 'Analysis-School'!$A140, Forecast!$C:$C, 'Analysis-School'!I$4, Forecast!$D:$D, 'Analysis-School'!I$2)</f>
        <v>424.6</v>
      </c>
      <c r="J140" s="400">
        <f>SUMIFS(Forecast!$Q:$Q, Forecast!$A:$A, 'Analysis-School'!$A140, Forecast!$C:$C, 'Analysis-School'!J$4, Forecast!$D:$D, 'Analysis-School'!J$2)</f>
        <v>467.06000000000006</v>
      </c>
      <c r="K140" s="401">
        <f t="shared" si="48"/>
        <v>0.21000000000000019</v>
      </c>
      <c r="M140" s="398" t="s">
        <v>1937</v>
      </c>
      <c r="N140" s="399">
        <f>MAX(SUMIFS(Forecast!$N:$N, Forecast!$A:$A, 'Analysis-School'!$A140, Forecast!$C:$C, 'Analysis-School'!N$4, Forecast!$D:$D, 'Analysis-School'!N$2), 0)</f>
        <v>0</v>
      </c>
      <c r="O140" s="399">
        <f>MAX(SUMIFS(Forecast!$N:$N, Forecast!$A:$A, 'Analysis-School'!$A140, Forecast!$C:$C, 'Analysis-School'!O$4, Forecast!$D:$D, 'Analysis-School'!O$2), 0)</f>
        <v>0</v>
      </c>
      <c r="P140" s="399">
        <f>MAX(SUMIFS(Forecast!$N:$N, Forecast!$A:$A, 'Analysis-School'!$A140, Forecast!$C:$C, 'Analysis-School'!P$4, Forecast!$D:$D, 'Analysis-School'!P$2), 0)</f>
        <v>0</v>
      </c>
      <c r="Q140" s="399">
        <f>MAX(SUMIFS(Forecast!$N:$N, Forecast!$A:$A, 'Analysis-School'!$A140, Forecast!$C:$C, 'Analysis-School'!Q$4, Forecast!$D:$D, 'Analysis-School'!Q$2), 0)</f>
        <v>0</v>
      </c>
      <c r="R140" s="399">
        <f>MAX(SUMIFS(Forecast!$N:$N, Forecast!$A:$A, 'Analysis-School'!$A140, Forecast!$C:$C, 'Analysis-School'!R$4, Forecast!$D:$D, 'Analysis-School'!R$2), 0)</f>
        <v>0</v>
      </c>
      <c r="S140" s="399">
        <f>MAX(SUMIFS(Forecast!$N:$N, Forecast!$A:$A, 'Analysis-School'!$A140, Forecast!$C:$C, 'Analysis-School'!S$4, Forecast!$D:$D, 'Analysis-School'!S$2), 0)</f>
        <v>592</v>
      </c>
      <c r="T140" s="399">
        <f>MAX(SUMIFS(Forecast!$N:$N, Forecast!$A:$A, 'Analysis-School'!$A140, Forecast!$C:$C, 'Analysis-School'!T$4, Forecast!$D:$D, 'Analysis-School'!T$2), 0)</f>
        <v>651.20000000000005</v>
      </c>
      <c r="U140" s="400">
        <f>MAX(SUMIFS(Forecast!$N:$N, Forecast!$A:$A, 'Analysis-School'!$A140, Forecast!$C:$C, 'Analysis-School'!U$4, Forecast!$D:$D, 'Analysis-School'!U$2), 0)</f>
        <v>716.32000000000016</v>
      </c>
      <c r="V140" s="401">
        <f t="shared" si="49"/>
        <v>0.21000000000000019</v>
      </c>
      <c r="X140" s="398" t="s">
        <v>1937</v>
      </c>
      <c r="Y140" s="399">
        <f>SUMIFS(Forecast!$AP:$AP, Forecast!$A:$A, 'Analysis-School'!$A140, Forecast!$C:$C, 'Analysis-School'!Y$4, Forecast!$D:$D, 'Analysis-School'!Y$2)</f>
        <v>95</v>
      </c>
      <c r="Z140" s="399">
        <f>SUMIFS(Forecast!$AP:$AP, Forecast!$A:$A, 'Analysis-School'!$A140, Forecast!$C:$C, 'Analysis-School'!Z$4, Forecast!$D:$D, 'Analysis-School'!Z$2)</f>
        <v>118</v>
      </c>
      <c r="AA140" s="399">
        <f>SUMIFS(Forecast!$AP:$AP, Forecast!$A:$A, 'Analysis-School'!$A140, Forecast!$C:$C, 'Analysis-School'!AA$4, Forecast!$D:$D, 'Analysis-School'!AA$2)</f>
        <v>132</v>
      </c>
      <c r="AB140" s="399">
        <f>SUMIFS(Forecast!$AP:$AP, Forecast!$A:$A, 'Analysis-School'!$A140, Forecast!$C:$C, 'Analysis-School'!AB$4, Forecast!$D:$D, 'Analysis-School'!AB$2)</f>
        <v>135</v>
      </c>
      <c r="AC140" s="399">
        <f>SUMIFS(Forecast!$AP:$AP, Forecast!$A:$A, 'Analysis-School'!$A140, Forecast!$C:$C, 'Analysis-School'!AC$4, Forecast!$D:$D, 'Analysis-School'!AC$2)</f>
        <v>101</v>
      </c>
      <c r="AD140" s="399">
        <f>SUMIFS(Forecast!$AP:$AP, Forecast!$A:$A, 'Analysis-School'!$A140, Forecast!$C:$C, 'Analysis-School'!AD$4, Forecast!$D:$D, 'Analysis-School'!AD$2)</f>
        <v>118</v>
      </c>
      <c r="AE140" s="399">
        <f>SUMIFS(Forecast!$AP:$AP, Forecast!$A:$A, 'Analysis-School'!$A140, Forecast!$C:$C, 'Analysis-School'!AE$4, Forecast!$D:$D, 'Analysis-School'!AE$2)</f>
        <v>115.95066749048888</v>
      </c>
      <c r="AF140" s="400">
        <f>SUMIFS(Forecast!$AP:$AP, Forecast!$A:$A, 'Analysis-School'!$A140, Forecast!$C:$C, 'Analysis-School'!AF$4, Forecast!$D:$D, 'Analysis-School'!AF$2)</f>
        <v>116.10086978630237</v>
      </c>
      <c r="AG140" s="401">
        <f t="shared" si="50"/>
        <v>-1.6094323844895175E-2</v>
      </c>
    </row>
    <row r="141" spans="1:33">
      <c r="A141" s="115" t="s">
        <v>99</v>
      </c>
      <c r="B141" s="393" t="s">
        <v>1938</v>
      </c>
      <c r="C141" s="394">
        <f>SUMIFS(Forecast!$Q:$Q, Forecast!$A:$A, 'Analysis-School'!$A141, Forecast!$C:$C, 'Analysis-School'!C$4, Forecast!$D:$D, 'Analysis-School'!C$2)</f>
        <v>0</v>
      </c>
      <c r="D141" s="394">
        <f>SUMIFS(Forecast!$Q:$Q, Forecast!$A:$A, 'Analysis-School'!$A141, Forecast!$C:$C, 'Analysis-School'!D$4, Forecast!$D:$D, 'Analysis-School'!D$2)</f>
        <v>0</v>
      </c>
      <c r="E141" s="394">
        <f>SUMIFS(Forecast!$Q:$Q, Forecast!$A:$A, 'Analysis-School'!$A141, Forecast!$C:$C, 'Analysis-School'!E$4, Forecast!$D:$D, 'Analysis-School'!E$2)</f>
        <v>114</v>
      </c>
      <c r="F141" s="394">
        <f>SUMIFS(Forecast!$Q:$Q, Forecast!$A:$A, 'Analysis-School'!$A141, Forecast!$C:$C, 'Analysis-School'!F$4, Forecast!$D:$D, 'Analysis-School'!F$2)</f>
        <v>261</v>
      </c>
      <c r="G141" s="394">
        <f>SUMIFS(Forecast!$Q:$Q, Forecast!$A:$A, 'Analysis-School'!$A141, Forecast!$C:$C, 'Analysis-School'!G$4, Forecast!$D:$D, 'Analysis-School'!G$2)</f>
        <v>318</v>
      </c>
      <c r="H141" s="394">
        <f>SUMIFS(Forecast!$Q:$Q, Forecast!$A:$A, 'Analysis-School'!$A141, Forecast!$C:$C, 'Analysis-School'!H$4, Forecast!$D:$D, 'Analysis-School'!H$2)</f>
        <v>359</v>
      </c>
      <c r="I141" s="394">
        <f>SUMIFS(Forecast!$Q:$Q, Forecast!$A:$A, 'Analysis-School'!$A141, Forecast!$C:$C, 'Analysis-School'!I$4, Forecast!$D:$D, 'Analysis-School'!I$2)</f>
        <v>394.90000000000003</v>
      </c>
      <c r="J141" s="395">
        <f>SUMIFS(Forecast!$Q:$Q, Forecast!$A:$A, 'Analysis-School'!$A141, Forecast!$C:$C, 'Analysis-School'!J$4, Forecast!$D:$D, 'Analysis-School'!J$2)</f>
        <v>434.3900000000001</v>
      </c>
      <c r="K141" s="396">
        <f t="shared" si="48"/>
        <v>0.21000000000000019</v>
      </c>
      <c r="M141" s="393" t="s">
        <v>1938</v>
      </c>
      <c r="N141" s="394">
        <f>MAX(SUMIFS(Forecast!$N:$N, Forecast!$A:$A, 'Analysis-School'!$A141, Forecast!$C:$C, 'Analysis-School'!N$4, Forecast!$D:$D, 'Analysis-School'!N$2), 0)</f>
        <v>0</v>
      </c>
      <c r="O141" s="394">
        <f>MAX(SUMIFS(Forecast!$N:$N, Forecast!$A:$A, 'Analysis-School'!$A141, Forecast!$C:$C, 'Analysis-School'!O$4, Forecast!$D:$D, 'Analysis-School'!O$2), 0)</f>
        <v>0</v>
      </c>
      <c r="P141" s="394">
        <f>MAX(SUMIFS(Forecast!$N:$N, Forecast!$A:$A, 'Analysis-School'!$A141, Forecast!$C:$C, 'Analysis-School'!P$4, Forecast!$D:$D, 'Analysis-School'!P$2), 0)</f>
        <v>575</v>
      </c>
      <c r="Q141" s="394">
        <f>MAX(SUMIFS(Forecast!$N:$N, Forecast!$A:$A, 'Analysis-School'!$A141, Forecast!$C:$C, 'Analysis-School'!Q$4, Forecast!$D:$D, 'Analysis-School'!Q$2), 0)</f>
        <v>103</v>
      </c>
      <c r="R141" s="394">
        <f>MAX(SUMIFS(Forecast!$N:$N, Forecast!$A:$A, 'Analysis-School'!$A141, Forecast!$C:$C, 'Analysis-School'!R$4, Forecast!$D:$D, 'Analysis-School'!R$2), 0)</f>
        <v>80</v>
      </c>
      <c r="S141" s="394">
        <f>MAX(SUMIFS(Forecast!$N:$N, Forecast!$A:$A, 'Analysis-School'!$A141, Forecast!$C:$C, 'Analysis-School'!S$4, Forecast!$D:$D, 'Analysis-School'!S$2), 0)</f>
        <v>55</v>
      </c>
      <c r="T141" s="394">
        <f>MAX(SUMIFS(Forecast!$N:$N, Forecast!$A:$A, 'Analysis-School'!$A141, Forecast!$C:$C, 'Analysis-School'!T$4, Forecast!$D:$D, 'Analysis-School'!T$2), 0)</f>
        <v>52.25</v>
      </c>
      <c r="U141" s="395">
        <f>MAX(SUMIFS(Forecast!$N:$N, Forecast!$A:$A, 'Analysis-School'!$A141, Forecast!$C:$C, 'Analysis-School'!U$4, Forecast!$D:$D, 'Analysis-School'!U$2), 0)</f>
        <v>49.637499999999996</v>
      </c>
      <c r="V141" s="396">
        <f t="shared" si="49"/>
        <v>-9.7500000000000031E-2</v>
      </c>
      <c r="X141" s="393" t="s">
        <v>1938</v>
      </c>
      <c r="Y141" s="394">
        <f>SUMIFS(Forecast!$AP:$AP, Forecast!$A:$A, 'Analysis-School'!$A141, Forecast!$C:$C, 'Analysis-School'!Y$4, Forecast!$D:$D, 'Analysis-School'!Y$2)</f>
        <v>10</v>
      </c>
      <c r="Z141" s="394">
        <f>SUMIFS(Forecast!$AP:$AP, Forecast!$A:$A, 'Analysis-School'!$A141, Forecast!$C:$C, 'Analysis-School'!Z$4, Forecast!$D:$D, 'Analysis-School'!Z$2)</f>
        <v>14</v>
      </c>
      <c r="AA141" s="394">
        <f>SUMIFS(Forecast!$AP:$AP, Forecast!$A:$A, 'Analysis-School'!$A141, Forecast!$C:$C, 'Analysis-School'!AA$4, Forecast!$D:$D, 'Analysis-School'!AA$2)</f>
        <v>11</v>
      </c>
      <c r="AB141" s="394">
        <f>SUMIFS(Forecast!$AP:$AP, Forecast!$A:$A, 'Analysis-School'!$A141, Forecast!$C:$C, 'Analysis-School'!AB$4, Forecast!$D:$D, 'Analysis-School'!AB$2)</f>
        <v>11</v>
      </c>
      <c r="AC141" s="394">
        <f>SUMIFS(Forecast!$AP:$AP, Forecast!$A:$A, 'Analysis-School'!$A141, Forecast!$C:$C, 'Analysis-School'!AC$4, Forecast!$D:$D, 'Analysis-School'!AC$2)</f>
        <v>21</v>
      </c>
      <c r="AD141" s="394">
        <f>SUMIFS(Forecast!$AP:$AP, Forecast!$A:$A, 'Analysis-School'!$A141, Forecast!$C:$C, 'Analysis-School'!AD$4, Forecast!$D:$D, 'Analysis-School'!AD$2)</f>
        <v>17</v>
      </c>
      <c r="AE141" s="394">
        <f>SUMIFS(Forecast!$AP:$AP, Forecast!$A:$A, 'Analysis-School'!$A141, Forecast!$C:$C, 'Analysis-School'!AE$4, Forecast!$D:$D, 'Analysis-School'!AE$2)</f>
        <v>18.700000000000003</v>
      </c>
      <c r="AF141" s="395">
        <f>SUMIFS(Forecast!$AP:$AP, Forecast!$A:$A, 'Analysis-School'!$A141, Forecast!$C:$C, 'Analysis-School'!AF$4, Forecast!$D:$D, 'Analysis-School'!AF$2)</f>
        <v>20.570000000000004</v>
      </c>
      <c r="AG141" s="396">
        <f t="shared" si="50"/>
        <v>0.21000000000000019</v>
      </c>
    </row>
    <row r="142" spans="1:33">
      <c r="A142" s="115" t="s">
        <v>101</v>
      </c>
      <c r="B142" s="398" t="s">
        <v>1773</v>
      </c>
      <c r="C142" s="399">
        <f>SUMIFS(Forecast!$Q:$Q, Forecast!$A:$A, 'Analysis-School'!$A142, Forecast!$C:$C, 'Analysis-School'!C$4, Forecast!$D:$D, 'Analysis-School'!C$2)</f>
        <v>0</v>
      </c>
      <c r="D142" s="399">
        <f>SUMIFS(Forecast!$Q:$Q, Forecast!$A:$A, 'Analysis-School'!$A142, Forecast!$C:$C, 'Analysis-School'!D$4, Forecast!$D:$D, 'Analysis-School'!D$2)</f>
        <v>0</v>
      </c>
      <c r="E142" s="399">
        <f>SUMIFS(Forecast!$Q:$Q, Forecast!$A:$A, 'Analysis-School'!$A142, Forecast!$C:$C, 'Analysis-School'!E$4, Forecast!$D:$D, 'Analysis-School'!E$2)</f>
        <v>42</v>
      </c>
      <c r="F142" s="399">
        <f>SUMIFS(Forecast!$Q:$Q, Forecast!$A:$A, 'Analysis-School'!$A142, Forecast!$C:$C, 'Analysis-School'!F$4, Forecast!$D:$D, 'Analysis-School'!F$2)</f>
        <v>20</v>
      </c>
      <c r="G142" s="399">
        <f>SUMIFS(Forecast!$Q:$Q, Forecast!$A:$A, 'Analysis-School'!$A142, Forecast!$C:$C, 'Analysis-School'!G$4, Forecast!$D:$D, 'Analysis-School'!G$2)</f>
        <v>38</v>
      </c>
      <c r="H142" s="399">
        <f>SUMIFS(Forecast!$Q:$Q, Forecast!$A:$A, 'Analysis-School'!$A142, Forecast!$C:$C, 'Analysis-School'!H$4, Forecast!$D:$D, 'Analysis-School'!H$2)</f>
        <v>11</v>
      </c>
      <c r="I142" s="399">
        <f>SUMIFS(Forecast!$Q:$Q, Forecast!$A:$A, 'Analysis-School'!$A142, Forecast!$C:$C, 'Analysis-School'!I$4, Forecast!$D:$D, 'Analysis-School'!I$2)</f>
        <v>10.45</v>
      </c>
      <c r="J142" s="400">
        <f>SUMIFS(Forecast!$Q:$Q, Forecast!$A:$A, 'Analysis-School'!$A142, Forecast!$C:$C, 'Analysis-School'!J$4, Forecast!$D:$D, 'Analysis-School'!J$2)</f>
        <v>9.9274999999999984</v>
      </c>
      <c r="K142" s="401">
        <f t="shared" si="48"/>
        <v>-9.7500000000000142E-2</v>
      </c>
      <c r="M142" s="398" t="s">
        <v>1773</v>
      </c>
      <c r="N142" s="399">
        <f>MAX(SUMIFS(Forecast!$N:$N, Forecast!$A:$A, 'Analysis-School'!$A142, Forecast!$C:$C, 'Analysis-School'!N$4, Forecast!$D:$D, 'Analysis-School'!N$2), 0)</f>
        <v>0</v>
      </c>
      <c r="O142" s="399">
        <f>MAX(SUMIFS(Forecast!$N:$N, Forecast!$A:$A, 'Analysis-School'!$A142, Forecast!$C:$C, 'Analysis-School'!O$4, Forecast!$D:$D, 'Analysis-School'!O$2), 0)</f>
        <v>0</v>
      </c>
      <c r="P142" s="399">
        <f>MAX(SUMIFS(Forecast!$N:$N, Forecast!$A:$A, 'Analysis-School'!$A142, Forecast!$C:$C, 'Analysis-School'!P$4, Forecast!$D:$D, 'Analysis-School'!P$2), 0)</f>
        <v>181</v>
      </c>
      <c r="Q142" s="399">
        <f>MAX(SUMIFS(Forecast!$N:$N, Forecast!$A:$A, 'Analysis-School'!$A142, Forecast!$C:$C, 'Analysis-School'!Q$4, Forecast!$D:$D, 'Analysis-School'!Q$2), 0)</f>
        <v>224</v>
      </c>
      <c r="R142" s="399">
        <f>MAX(SUMIFS(Forecast!$N:$N, Forecast!$A:$A, 'Analysis-School'!$A142, Forecast!$C:$C, 'Analysis-School'!R$4, Forecast!$D:$D, 'Analysis-School'!R$2), 0)</f>
        <v>305</v>
      </c>
      <c r="S142" s="399">
        <f>MAX(SUMIFS(Forecast!$N:$N, Forecast!$A:$A, 'Analysis-School'!$A142, Forecast!$C:$C, 'Analysis-School'!S$4, Forecast!$D:$D, 'Analysis-School'!S$2), 0)</f>
        <v>236</v>
      </c>
      <c r="T142" s="399">
        <f>MAX(SUMIFS(Forecast!$N:$N, Forecast!$A:$A, 'Analysis-School'!$A142, Forecast!$C:$C, 'Analysis-School'!T$4, Forecast!$D:$D, 'Analysis-School'!T$2), 0)</f>
        <v>259.60000000000002</v>
      </c>
      <c r="U142" s="400">
        <f>MAX(SUMIFS(Forecast!$N:$N, Forecast!$A:$A, 'Analysis-School'!$A142, Forecast!$C:$C, 'Analysis-School'!U$4, Forecast!$D:$D, 'Analysis-School'!U$2), 0)</f>
        <v>285.56000000000006</v>
      </c>
      <c r="V142" s="401">
        <f t="shared" si="49"/>
        <v>0.21000000000000019</v>
      </c>
      <c r="X142" s="398" t="s">
        <v>1773</v>
      </c>
      <c r="Y142" s="399">
        <f>SUMIFS(Forecast!$AP:$AP, Forecast!$A:$A, 'Analysis-School'!$A142, Forecast!$C:$C, 'Analysis-School'!Y$4, Forecast!$D:$D, 'Analysis-School'!Y$2)</f>
        <v>0</v>
      </c>
      <c r="Z142" s="399">
        <f>SUMIFS(Forecast!$AP:$AP, Forecast!$A:$A, 'Analysis-School'!$A142, Forecast!$C:$C, 'Analysis-School'!Z$4, Forecast!$D:$D, 'Analysis-School'!Z$2)</f>
        <v>0</v>
      </c>
      <c r="AA142" s="399">
        <f>SUMIFS(Forecast!$AP:$AP, Forecast!$A:$A, 'Analysis-School'!$A142, Forecast!$C:$C, 'Analysis-School'!AA$4, Forecast!$D:$D, 'Analysis-School'!AA$2)</f>
        <v>0</v>
      </c>
      <c r="AB142" s="399">
        <f>SUMIFS(Forecast!$AP:$AP, Forecast!$A:$A, 'Analysis-School'!$A142, Forecast!$C:$C, 'Analysis-School'!AB$4, Forecast!$D:$D, 'Analysis-School'!AB$2)</f>
        <v>0</v>
      </c>
      <c r="AC142" s="399">
        <f>SUMIFS(Forecast!$AP:$AP, Forecast!$A:$A, 'Analysis-School'!$A142, Forecast!$C:$C, 'Analysis-School'!AC$4, Forecast!$D:$D, 'Analysis-School'!AC$2)</f>
        <v>0</v>
      </c>
      <c r="AD142" s="399">
        <f>SUMIFS(Forecast!$AP:$AP, Forecast!$A:$A, 'Analysis-School'!$A142, Forecast!$C:$C, 'Analysis-School'!AD$4, Forecast!$D:$D, 'Analysis-School'!AD$2)</f>
        <v>0</v>
      </c>
      <c r="AE142" s="399">
        <f>SUMIFS(Forecast!$AP:$AP, Forecast!$A:$A, 'Analysis-School'!$A142, Forecast!$C:$C, 'Analysis-School'!AE$4, Forecast!$D:$D, 'Analysis-School'!AE$2)</f>
        <v>0</v>
      </c>
      <c r="AF142" s="400">
        <f>SUMIFS(Forecast!$AP:$AP, Forecast!$A:$A, 'Analysis-School'!$A142, Forecast!$C:$C, 'Analysis-School'!AF$4, Forecast!$D:$D, 'Analysis-School'!AF$2)</f>
        <v>0</v>
      </c>
      <c r="AG142" s="401" t="str">
        <f t="shared" si="50"/>
        <v>NA</v>
      </c>
    </row>
    <row r="143" spans="1:33">
      <c r="A143" s="115" t="s">
        <v>103</v>
      </c>
      <c r="B143" s="393" t="s">
        <v>1939</v>
      </c>
      <c r="C143" s="394">
        <f>SUMIFS(Forecast!$Q:$Q, Forecast!$A:$A, 'Analysis-School'!$A143, Forecast!$C:$C, 'Analysis-School'!C$4, Forecast!$D:$D, 'Analysis-School'!C$2)</f>
        <v>0</v>
      </c>
      <c r="D143" s="394">
        <f>SUMIFS(Forecast!$Q:$Q, Forecast!$A:$A, 'Analysis-School'!$A143, Forecast!$C:$C, 'Analysis-School'!D$4, Forecast!$D:$D, 'Analysis-School'!D$2)</f>
        <v>0</v>
      </c>
      <c r="E143" s="394">
        <f>SUMIFS(Forecast!$Q:$Q, Forecast!$A:$A, 'Analysis-School'!$A143, Forecast!$C:$C, 'Analysis-School'!E$4, Forecast!$D:$D, 'Analysis-School'!E$2)</f>
        <v>0</v>
      </c>
      <c r="F143" s="394">
        <f>SUMIFS(Forecast!$Q:$Q, Forecast!$A:$A, 'Analysis-School'!$A143, Forecast!$C:$C, 'Analysis-School'!F$4, Forecast!$D:$D, 'Analysis-School'!F$2)</f>
        <v>0</v>
      </c>
      <c r="G143" s="394">
        <f>SUMIFS(Forecast!$Q:$Q, Forecast!$A:$A, 'Analysis-School'!$A143, Forecast!$C:$C, 'Analysis-School'!G$4, Forecast!$D:$D, 'Analysis-School'!G$2)</f>
        <v>0</v>
      </c>
      <c r="H143" s="394">
        <f>SUMIFS(Forecast!$Q:$Q, Forecast!$A:$A, 'Analysis-School'!$A143, Forecast!$C:$C, 'Analysis-School'!H$4, Forecast!$D:$D, 'Analysis-School'!H$2)</f>
        <v>0</v>
      </c>
      <c r="I143" s="394">
        <f>SUMIFS(Forecast!$Q:$Q, Forecast!$A:$A, 'Analysis-School'!$A143, Forecast!$C:$C, 'Analysis-School'!I$4, Forecast!$D:$D, 'Analysis-School'!I$2)</f>
        <v>0</v>
      </c>
      <c r="J143" s="395">
        <f>SUMIFS(Forecast!$Q:$Q, Forecast!$A:$A, 'Analysis-School'!$A143, Forecast!$C:$C, 'Analysis-School'!J$4, Forecast!$D:$D, 'Analysis-School'!J$2)</f>
        <v>0</v>
      </c>
      <c r="K143" s="396" t="str">
        <f t="shared" si="48"/>
        <v>NA</v>
      </c>
      <c r="M143" s="393" t="s">
        <v>1939</v>
      </c>
      <c r="N143" s="394">
        <f>MAX(SUMIFS(Forecast!$N:$N, Forecast!$A:$A, 'Analysis-School'!$A143, Forecast!$C:$C, 'Analysis-School'!N$4, Forecast!$D:$D, 'Analysis-School'!N$2), 0)</f>
        <v>0</v>
      </c>
      <c r="O143" s="394">
        <f>MAX(SUMIFS(Forecast!$N:$N, Forecast!$A:$A, 'Analysis-School'!$A143, Forecast!$C:$C, 'Analysis-School'!O$4, Forecast!$D:$D, 'Analysis-School'!O$2), 0)</f>
        <v>0</v>
      </c>
      <c r="P143" s="394">
        <f>MAX(SUMIFS(Forecast!$N:$N, Forecast!$A:$A, 'Analysis-School'!$A143, Forecast!$C:$C, 'Analysis-School'!P$4, Forecast!$D:$D, 'Analysis-School'!P$2), 0)</f>
        <v>43</v>
      </c>
      <c r="Q143" s="394">
        <f>MAX(SUMIFS(Forecast!$N:$N, Forecast!$A:$A, 'Analysis-School'!$A143, Forecast!$C:$C, 'Analysis-School'!Q$4, Forecast!$D:$D, 'Analysis-School'!Q$2), 0)</f>
        <v>84</v>
      </c>
      <c r="R143" s="394">
        <f>MAX(SUMIFS(Forecast!$N:$N, Forecast!$A:$A, 'Analysis-School'!$A143, Forecast!$C:$C, 'Analysis-School'!R$4, Forecast!$D:$D, 'Analysis-School'!R$2), 0)</f>
        <v>158</v>
      </c>
      <c r="S143" s="394">
        <f>MAX(SUMIFS(Forecast!$N:$N, Forecast!$A:$A, 'Analysis-School'!$A143, Forecast!$C:$C, 'Analysis-School'!S$4, Forecast!$D:$D, 'Analysis-School'!S$2), 0)</f>
        <v>104</v>
      </c>
      <c r="T143" s="394">
        <f>MAX(SUMIFS(Forecast!$N:$N, Forecast!$A:$A, 'Analysis-School'!$A143, Forecast!$C:$C, 'Analysis-School'!T$4, Forecast!$D:$D, 'Analysis-School'!T$2), 0)</f>
        <v>114.4</v>
      </c>
      <c r="U143" s="395">
        <f>MAX(SUMIFS(Forecast!$N:$N, Forecast!$A:$A, 'Analysis-School'!$A143, Forecast!$C:$C, 'Analysis-School'!U$4, Forecast!$D:$D, 'Analysis-School'!U$2), 0)</f>
        <v>125.84000000000002</v>
      </c>
      <c r="V143" s="396">
        <f t="shared" si="49"/>
        <v>0.21000000000000019</v>
      </c>
      <c r="X143" s="393" t="s">
        <v>1939</v>
      </c>
      <c r="Y143" s="394">
        <f>SUMIFS(Forecast!$AP:$AP, Forecast!$A:$A, 'Analysis-School'!$A143, Forecast!$C:$C, 'Analysis-School'!Y$4, Forecast!$D:$D, 'Analysis-School'!Y$2)</f>
        <v>0</v>
      </c>
      <c r="Z143" s="394">
        <f>SUMIFS(Forecast!$AP:$AP, Forecast!$A:$A, 'Analysis-School'!$A143, Forecast!$C:$C, 'Analysis-School'!Z$4, Forecast!$D:$D, 'Analysis-School'!Z$2)</f>
        <v>0</v>
      </c>
      <c r="AA143" s="394">
        <f>SUMIFS(Forecast!$AP:$AP, Forecast!$A:$A, 'Analysis-School'!$A143, Forecast!$C:$C, 'Analysis-School'!AA$4, Forecast!$D:$D, 'Analysis-School'!AA$2)</f>
        <v>0</v>
      </c>
      <c r="AB143" s="394">
        <f>SUMIFS(Forecast!$AP:$AP, Forecast!$A:$A, 'Analysis-School'!$A143, Forecast!$C:$C, 'Analysis-School'!AB$4, Forecast!$D:$D, 'Analysis-School'!AB$2)</f>
        <v>0</v>
      </c>
      <c r="AC143" s="394">
        <f>SUMIFS(Forecast!$AP:$AP, Forecast!$A:$A, 'Analysis-School'!$A143, Forecast!$C:$C, 'Analysis-School'!AC$4, Forecast!$D:$D, 'Analysis-School'!AC$2)</f>
        <v>0</v>
      </c>
      <c r="AD143" s="394">
        <f>SUMIFS(Forecast!$AP:$AP, Forecast!$A:$A, 'Analysis-School'!$A143, Forecast!$C:$C, 'Analysis-School'!AD$4, Forecast!$D:$D, 'Analysis-School'!AD$2)</f>
        <v>0</v>
      </c>
      <c r="AE143" s="394">
        <f>SUMIFS(Forecast!$AP:$AP, Forecast!$A:$A, 'Analysis-School'!$A143, Forecast!$C:$C, 'Analysis-School'!AE$4, Forecast!$D:$D, 'Analysis-School'!AE$2)</f>
        <v>0</v>
      </c>
      <c r="AF143" s="395">
        <f>SUMIFS(Forecast!$AP:$AP, Forecast!$A:$A, 'Analysis-School'!$A143, Forecast!$C:$C, 'Analysis-School'!AF$4, Forecast!$D:$D, 'Analysis-School'!AF$2)</f>
        <v>0</v>
      </c>
      <c r="AG143" s="396" t="str">
        <f t="shared" si="50"/>
        <v>NA</v>
      </c>
    </row>
    <row r="144" spans="1:33">
      <c r="A144" s="115" t="s">
        <v>105</v>
      </c>
      <c r="B144" s="398" t="s">
        <v>1775</v>
      </c>
      <c r="C144" s="399">
        <f>SUMIFS(Forecast!$Q:$Q, Forecast!$A:$A, 'Analysis-School'!$A144, Forecast!$C:$C, 'Analysis-School'!C$4, Forecast!$D:$D, 'Analysis-School'!C$2)</f>
        <v>0</v>
      </c>
      <c r="D144" s="399">
        <f>SUMIFS(Forecast!$Q:$Q, Forecast!$A:$A, 'Analysis-School'!$A144, Forecast!$C:$C, 'Analysis-School'!D$4, Forecast!$D:$D, 'Analysis-School'!D$2)</f>
        <v>0</v>
      </c>
      <c r="E144" s="399">
        <f>SUMIFS(Forecast!$Q:$Q, Forecast!$A:$A, 'Analysis-School'!$A144, Forecast!$C:$C, 'Analysis-School'!E$4, Forecast!$D:$D, 'Analysis-School'!E$2)</f>
        <v>56</v>
      </c>
      <c r="F144" s="399">
        <f>SUMIFS(Forecast!$Q:$Q, Forecast!$A:$A, 'Analysis-School'!$A144, Forecast!$C:$C, 'Analysis-School'!F$4, Forecast!$D:$D, 'Analysis-School'!F$2)</f>
        <v>68</v>
      </c>
      <c r="G144" s="399">
        <f>SUMIFS(Forecast!$Q:$Q, Forecast!$A:$A, 'Analysis-School'!$A144, Forecast!$C:$C, 'Analysis-School'!G$4, Forecast!$D:$D, 'Analysis-School'!G$2)</f>
        <v>35</v>
      </c>
      <c r="H144" s="399">
        <f>SUMIFS(Forecast!$Q:$Q, Forecast!$A:$A, 'Analysis-School'!$A144, Forecast!$C:$C, 'Analysis-School'!H$4, Forecast!$D:$D, 'Analysis-School'!H$2)</f>
        <v>77</v>
      </c>
      <c r="I144" s="399">
        <f>SUMIFS(Forecast!$Q:$Q, Forecast!$A:$A, 'Analysis-School'!$A144, Forecast!$C:$C, 'Analysis-School'!I$4, Forecast!$D:$D, 'Analysis-School'!I$2)</f>
        <v>73.149999999999991</v>
      </c>
      <c r="J144" s="400">
        <f>SUMIFS(Forecast!$Q:$Q, Forecast!$A:$A, 'Analysis-School'!$A144, Forecast!$C:$C, 'Analysis-School'!J$4, Forecast!$D:$D, 'Analysis-School'!J$2)</f>
        <v>75.761526896428578</v>
      </c>
      <c r="K144" s="401">
        <f t="shared" si="48"/>
        <v>-1.6084066280148357E-2</v>
      </c>
      <c r="M144" s="398" t="s">
        <v>1775</v>
      </c>
      <c r="N144" s="399">
        <f>MAX(SUMIFS(Forecast!$N:$N, Forecast!$A:$A, 'Analysis-School'!$A144, Forecast!$C:$C, 'Analysis-School'!N$4, Forecast!$D:$D, 'Analysis-School'!N$2), 0)</f>
        <v>0</v>
      </c>
      <c r="O144" s="399">
        <f>MAX(SUMIFS(Forecast!$N:$N, Forecast!$A:$A, 'Analysis-School'!$A144, Forecast!$C:$C, 'Analysis-School'!O$4, Forecast!$D:$D, 'Analysis-School'!O$2), 0)</f>
        <v>0</v>
      </c>
      <c r="P144" s="399">
        <f>MAX(SUMIFS(Forecast!$N:$N, Forecast!$A:$A, 'Analysis-School'!$A144, Forecast!$C:$C, 'Analysis-School'!P$4, Forecast!$D:$D, 'Analysis-School'!P$2), 0)</f>
        <v>164</v>
      </c>
      <c r="Q144" s="399">
        <f>MAX(SUMIFS(Forecast!$N:$N, Forecast!$A:$A, 'Analysis-School'!$A144, Forecast!$C:$C, 'Analysis-School'!Q$4, Forecast!$D:$D, 'Analysis-School'!Q$2), 0)</f>
        <v>170</v>
      </c>
      <c r="R144" s="399">
        <f>MAX(SUMIFS(Forecast!$N:$N, Forecast!$A:$A, 'Analysis-School'!$A144, Forecast!$C:$C, 'Analysis-School'!R$4, Forecast!$D:$D, 'Analysis-School'!R$2), 0)</f>
        <v>166</v>
      </c>
      <c r="S144" s="399">
        <f>MAX(SUMIFS(Forecast!$N:$N, Forecast!$A:$A, 'Analysis-School'!$A144, Forecast!$C:$C, 'Analysis-School'!S$4, Forecast!$D:$D, 'Analysis-School'!S$2), 0)</f>
        <v>231</v>
      </c>
      <c r="T144" s="399">
        <f>MAX(SUMIFS(Forecast!$N:$N, Forecast!$A:$A, 'Analysis-School'!$A144, Forecast!$C:$C, 'Analysis-School'!T$4, Forecast!$D:$D, 'Analysis-School'!T$2), 0)</f>
        <v>239.40678311889286</v>
      </c>
      <c r="U144" s="400">
        <f>MAX(SUMIFS(Forecast!$N:$N, Forecast!$A:$A, 'Analysis-School'!$A144, Forecast!$C:$C, 'Analysis-School'!U$4, Forecast!$D:$D, 'Analysis-School'!U$2), 0)</f>
        <v>260.40795674671426</v>
      </c>
      <c r="V144" s="401">
        <f t="shared" si="49"/>
        <v>0.12730717206369802</v>
      </c>
      <c r="X144" s="398" t="s">
        <v>1775</v>
      </c>
      <c r="Y144" s="399">
        <f>SUMIFS(Forecast!$AP:$AP, Forecast!$A:$A, 'Analysis-School'!$A144, Forecast!$C:$C, 'Analysis-School'!Y$4, Forecast!$D:$D, 'Analysis-School'!Y$2)</f>
        <v>0</v>
      </c>
      <c r="Z144" s="399">
        <f>SUMIFS(Forecast!$AP:$AP, Forecast!$A:$A, 'Analysis-School'!$A144, Forecast!$C:$C, 'Analysis-School'!Z$4, Forecast!$D:$D, 'Analysis-School'!Z$2)</f>
        <v>0</v>
      </c>
      <c r="AA144" s="399">
        <f>SUMIFS(Forecast!$AP:$AP, Forecast!$A:$A, 'Analysis-School'!$A144, Forecast!$C:$C, 'Analysis-School'!AA$4, Forecast!$D:$D, 'Analysis-School'!AA$2)</f>
        <v>0</v>
      </c>
      <c r="AB144" s="399">
        <f>SUMIFS(Forecast!$AP:$AP, Forecast!$A:$A, 'Analysis-School'!$A144, Forecast!$C:$C, 'Analysis-School'!AB$4, Forecast!$D:$D, 'Analysis-School'!AB$2)</f>
        <v>0</v>
      </c>
      <c r="AC144" s="399">
        <f>SUMIFS(Forecast!$AP:$AP, Forecast!$A:$A, 'Analysis-School'!$A144, Forecast!$C:$C, 'Analysis-School'!AC$4, Forecast!$D:$D, 'Analysis-School'!AC$2)</f>
        <v>0</v>
      </c>
      <c r="AD144" s="399">
        <f>SUMIFS(Forecast!$AP:$AP, Forecast!$A:$A, 'Analysis-School'!$A144, Forecast!$C:$C, 'Analysis-School'!AD$4, Forecast!$D:$D, 'Analysis-School'!AD$2)</f>
        <v>0</v>
      </c>
      <c r="AE144" s="399">
        <f>SUMIFS(Forecast!$AP:$AP, Forecast!$A:$A, 'Analysis-School'!$A144, Forecast!$C:$C, 'Analysis-School'!AE$4, Forecast!$D:$D, 'Analysis-School'!AE$2)</f>
        <v>0</v>
      </c>
      <c r="AF144" s="400">
        <f>SUMIFS(Forecast!$AP:$AP, Forecast!$A:$A, 'Analysis-School'!$A144, Forecast!$C:$C, 'Analysis-School'!AF$4, Forecast!$D:$D, 'Analysis-School'!AF$2)</f>
        <v>0</v>
      </c>
      <c r="AG144" s="401" t="str">
        <f t="shared" si="50"/>
        <v>NA</v>
      </c>
    </row>
    <row r="145" spans="1:33">
      <c r="A145" s="115" t="s">
        <v>107</v>
      </c>
      <c r="B145" s="393" t="s">
        <v>1940</v>
      </c>
      <c r="C145" s="394">
        <f>SUMIFS(Forecast!$Q:$Q, Forecast!$A:$A, 'Analysis-School'!$A145, Forecast!$C:$C, 'Analysis-School'!C$4, Forecast!$D:$D, 'Analysis-School'!C$2)</f>
        <v>0</v>
      </c>
      <c r="D145" s="394">
        <f>SUMIFS(Forecast!$Q:$Q, Forecast!$A:$A, 'Analysis-School'!$A145, Forecast!$C:$C, 'Analysis-School'!D$4, Forecast!$D:$D, 'Analysis-School'!D$2)</f>
        <v>0</v>
      </c>
      <c r="E145" s="394">
        <f>SUMIFS(Forecast!$Q:$Q, Forecast!$A:$A, 'Analysis-School'!$A145, Forecast!$C:$C, 'Analysis-School'!E$4, Forecast!$D:$D, 'Analysis-School'!E$2)</f>
        <v>47</v>
      </c>
      <c r="F145" s="394">
        <f>SUMIFS(Forecast!$Q:$Q, Forecast!$A:$A, 'Analysis-School'!$A145, Forecast!$C:$C, 'Analysis-School'!F$4, Forecast!$D:$D, 'Analysis-School'!F$2)</f>
        <v>39</v>
      </c>
      <c r="G145" s="394">
        <f>SUMIFS(Forecast!$Q:$Q, Forecast!$A:$A, 'Analysis-School'!$A145, Forecast!$C:$C, 'Analysis-School'!G$4, Forecast!$D:$D, 'Analysis-School'!G$2)</f>
        <v>25</v>
      </c>
      <c r="H145" s="394">
        <f>SUMIFS(Forecast!$Q:$Q, Forecast!$A:$A, 'Analysis-School'!$A145, Forecast!$C:$C, 'Analysis-School'!H$4, Forecast!$D:$D, 'Analysis-School'!H$2)</f>
        <v>24</v>
      </c>
      <c r="I145" s="394">
        <f>SUMIFS(Forecast!$Q:$Q, Forecast!$A:$A, 'Analysis-School'!$A145, Forecast!$C:$C, 'Analysis-School'!I$4, Forecast!$D:$D, 'Analysis-School'!I$2)</f>
        <v>22.799999999999997</v>
      </c>
      <c r="J145" s="395">
        <f>SUMIFS(Forecast!$Q:$Q, Forecast!$A:$A, 'Analysis-School'!$A145, Forecast!$C:$C, 'Analysis-School'!J$4, Forecast!$D:$D, 'Analysis-School'!J$2)</f>
        <v>21.659999999999997</v>
      </c>
      <c r="K145" s="396">
        <f t="shared" si="48"/>
        <v>-9.7500000000000142E-2</v>
      </c>
      <c r="M145" s="393" t="s">
        <v>1940</v>
      </c>
      <c r="N145" s="394">
        <f>MAX(SUMIFS(Forecast!$N:$N, Forecast!$A:$A, 'Analysis-School'!$A145, Forecast!$C:$C, 'Analysis-School'!N$4, Forecast!$D:$D, 'Analysis-School'!N$2), 0)</f>
        <v>0</v>
      </c>
      <c r="O145" s="394">
        <f>MAX(SUMIFS(Forecast!$N:$N, Forecast!$A:$A, 'Analysis-School'!$A145, Forecast!$C:$C, 'Analysis-School'!O$4, Forecast!$D:$D, 'Analysis-School'!O$2), 0)</f>
        <v>0</v>
      </c>
      <c r="P145" s="394">
        <f>MAX(SUMIFS(Forecast!$N:$N, Forecast!$A:$A, 'Analysis-School'!$A145, Forecast!$C:$C, 'Analysis-School'!P$4, Forecast!$D:$D, 'Analysis-School'!P$2), 0)</f>
        <v>50</v>
      </c>
      <c r="Q145" s="394">
        <f>MAX(SUMIFS(Forecast!$N:$N, Forecast!$A:$A, 'Analysis-School'!$A145, Forecast!$C:$C, 'Analysis-School'!Q$4, Forecast!$D:$D, 'Analysis-School'!Q$2), 0)</f>
        <v>63</v>
      </c>
      <c r="R145" s="394">
        <f>MAX(SUMIFS(Forecast!$N:$N, Forecast!$A:$A, 'Analysis-School'!$A145, Forecast!$C:$C, 'Analysis-School'!R$4, Forecast!$D:$D, 'Analysis-School'!R$2), 0)</f>
        <v>47</v>
      </c>
      <c r="S145" s="394">
        <f>MAX(SUMIFS(Forecast!$N:$N, Forecast!$A:$A, 'Analysis-School'!$A145, Forecast!$C:$C, 'Analysis-School'!S$4, Forecast!$D:$D, 'Analysis-School'!S$2), 0)</f>
        <v>29</v>
      </c>
      <c r="T145" s="394">
        <f>MAX(SUMIFS(Forecast!$N:$N, Forecast!$A:$A, 'Analysis-School'!$A145, Forecast!$C:$C, 'Analysis-School'!T$4, Forecast!$D:$D, 'Analysis-School'!T$2), 0)</f>
        <v>27.549999999999997</v>
      </c>
      <c r="U145" s="395">
        <f>MAX(SUMIFS(Forecast!$N:$N, Forecast!$A:$A, 'Analysis-School'!$A145, Forecast!$C:$C, 'Analysis-School'!U$4, Forecast!$D:$D, 'Analysis-School'!U$2), 0)</f>
        <v>26.172499999999996</v>
      </c>
      <c r="V145" s="396">
        <f t="shared" si="49"/>
        <v>-9.7500000000000142E-2</v>
      </c>
      <c r="X145" s="393" t="s">
        <v>1940</v>
      </c>
      <c r="Y145" s="394">
        <f>SUMIFS(Forecast!$AP:$AP, Forecast!$A:$A, 'Analysis-School'!$A145, Forecast!$C:$C, 'Analysis-School'!Y$4, Forecast!$D:$D, 'Analysis-School'!Y$2)</f>
        <v>0</v>
      </c>
      <c r="Z145" s="394">
        <f>SUMIFS(Forecast!$AP:$AP, Forecast!$A:$A, 'Analysis-School'!$A145, Forecast!$C:$C, 'Analysis-School'!Z$4, Forecast!$D:$D, 'Analysis-School'!Z$2)</f>
        <v>0</v>
      </c>
      <c r="AA145" s="394">
        <f>SUMIFS(Forecast!$AP:$AP, Forecast!$A:$A, 'Analysis-School'!$A145, Forecast!$C:$C, 'Analysis-School'!AA$4, Forecast!$D:$D, 'Analysis-School'!AA$2)</f>
        <v>0</v>
      </c>
      <c r="AB145" s="394">
        <f>SUMIFS(Forecast!$AP:$AP, Forecast!$A:$A, 'Analysis-School'!$A145, Forecast!$C:$C, 'Analysis-School'!AB$4, Forecast!$D:$D, 'Analysis-School'!AB$2)</f>
        <v>0</v>
      </c>
      <c r="AC145" s="394">
        <f>SUMIFS(Forecast!$AP:$AP, Forecast!$A:$A, 'Analysis-School'!$A145, Forecast!$C:$C, 'Analysis-School'!AC$4, Forecast!$D:$D, 'Analysis-School'!AC$2)</f>
        <v>0</v>
      </c>
      <c r="AD145" s="394">
        <f>SUMIFS(Forecast!$AP:$AP, Forecast!$A:$A, 'Analysis-School'!$A145, Forecast!$C:$C, 'Analysis-School'!AD$4, Forecast!$D:$D, 'Analysis-School'!AD$2)</f>
        <v>0</v>
      </c>
      <c r="AE145" s="394">
        <f>SUMIFS(Forecast!$AP:$AP, Forecast!$A:$A, 'Analysis-School'!$A145, Forecast!$C:$C, 'Analysis-School'!AE$4, Forecast!$D:$D, 'Analysis-School'!AE$2)</f>
        <v>0</v>
      </c>
      <c r="AF145" s="395">
        <f>SUMIFS(Forecast!$AP:$AP, Forecast!$A:$A, 'Analysis-School'!$A145, Forecast!$C:$C, 'Analysis-School'!AF$4, Forecast!$D:$D, 'Analysis-School'!AF$2)</f>
        <v>0</v>
      </c>
      <c r="AG145" s="396" t="str">
        <f t="shared" si="50"/>
        <v>NA</v>
      </c>
    </row>
    <row r="146" spans="1:33">
      <c r="A146" s="115" t="s">
        <v>109</v>
      </c>
      <c r="B146" s="398" t="s">
        <v>1941</v>
      </c>
      <c r="C146" s="399">
        <f>SUMIFS(Forecast!$Q:$Q, Forecast!$A:$A, 'Analysis-School'!$A146, Forecast!$C:$C, 'Analysis-School'!C$4, Forecast!$D:$D, 'Analysis-School'!C$2)</f>
        <v>0</v>
      </c>
      <c r="D146" s="399">
        <f>SUMIFS(Forecast!$Q:$Q, Forecast!$A:$A, 'Analysis-School'!$A146, Forecast!$C:$C, 'Analysis-School'!D$4, Forecast!$D:$D, 'Analysis-School'!D$2)</f>
        <v>0</v>
      </c>
      <c r="E146" s="399">
        <f>SUMIFS(Forecast!$Q:$Q, Forecast!$A:$A, 'Analysis-School'!$A146, Forecast!$C:$C, 'Analysis-School'!E$4, Forecast!$D:$D, 'Analysis-School'!E$2)</f>
        <v>219</v>
      </c>
      <c r="F146" s="399">
        <f>SUMIFS(Forecast!$Q:$Q, Forecast!$A:$A, 'Analysis-School'!$A146, Forecast!$C:$C, 'Analysis-School'!F$4, Forecast!$D:$D, 'Analysis-School'!F$2)</f>
        <v>340</v>
      </c>
      <c r="G146" s="399">
        <f>SUMIFS(Forecast!$Q:$Q, Forecast!$A:$A, 'Analysis-School'!$A146, Forecast!$C:$C, 'Analysis-School'!G$4, Forecast!$D:$D, 'Analysis-School'!G$2)</f>
        <v>318</v>
      </c>
      <c r="H146" s="399">
        <f>SUMIFS(Forecast!$Q:$Q, Forecast!$A:$A, 'Analysis-School'!$A146, Forecast!$C:$C, 'Analysis-School'!H$4, Forecast!$D:$D, 'Analysis-School'!H$2)</f>
        <v>315</v>
      </c>
      <c r="I146" s="399">
        <f>SUMIFS(Forecast!$Q:$Q, Forecast!$A:$A, 'Analysis-School'!$A146, Forecast!$C:$C, 'Analysis-School'!I$4, Forecast!$D:$D, 'Analysis-School'!I$2)</f>
        <v>346.5</v>
      </c>
      <c r="J146" s="400">
        <f>SUMIFS(Forecast!$Q:$Q, Forecast!$A:$A, 'Analysis-School'!$A146, Forecast!$C:$C, 'Analysis-School'!J$4, Forecast!$D:$D, 'Analysis-School'!J$2)</f>
        <v>372.17218466528573</v>
      </c>
      <c r="K146" s="401">
        <f t="shared" si="48"/>
        <v>0.18149899893741495</v>
      </c>
      <c r="M146" s="398" t="s">
        <v>1941</v>
      </c>
      <c r="N146" s="399">
        <f>MAX(SUMIFS(Forecast!$N:$N, Forecast!$A:$A, 'Analysis-School'!$A146, Forecast!$C:$C, 'Analysis-School'!N$4, Forecast!$D:$D, 'Analysis-School'!N$2), 0)</f>
        <v>0</v>
      </c>
      <c r="O146" s="399">
        <f>MAX(SUMIFS(Forecast!$N:$N, Forecast!$A:$A, 'Analysis-School'!$A146, Forecast!$C:$C, 'Analysis-School'!O$4, Forecast!$D:$D, 'Analysis-School'!O$2), 0)</f>
        <v>0</v>
      </c>
      <c r="P146" s="399">
        <f>MAX(SUMIFS(Forecast!$N:$N, Forecast!$A:$A, 'Analysis-School'!$A146, Forecast!$C:$C, 'Analysis-School'!P$4, Forecast!$D:$D, 'Analysis-School'!P$2), 0)</f>
        <v>105</v>
      </c>
      <c r="Q146" s="399">
        <f>MAX(SUMIFS(Forecast!$N:$N, Forecast!$A:$A, 'Analysis-School'!$A146, Forecast!$C:$C, 'Analysis-School'!Q$4, Forecast!$D:$D, 'Analysis-School'!Q$2), 0)</f>
        <v>188</v>
      </c>
      <c r="R146" s="399">
        <f>MAX(SUMIFS(Forecast!$N:$N, Forecast!$A:$A, 'Analysis-School'!$A146, Forecast!$C:$C, 'Analysis-School'!R$4, Forecast!$D:$D, 'Analysis-School'!R$2), 0)</f>
        <v>136</v>
      </c>
      <c r="S146" s="399">
        <f>MAX(SUMIFS(Forecast!$N:$N, Forecast!$A:$A, 'Analysis-School'!$A146, Forecast!$C:$C, 'Analysis-School'!S$4, Forecast!$D:$D, 'Analysis-School'!S$2), 0)</f>
        <v>98</v>
      </c>
      <c r="T146" s="399">
        <f>MAX(SUMIFS(Forecast!$N:$N, Forecast!$A:$A, 'Analysis-School'!$A146, Forecast!$C:$C, 'Analysis-School'!T$4, Forecast!$D:$D, 'Analysis-School'!T$2), 0)</f>
        <v>96.568165859785779</v>
      </c>
      <c r="U146" s="400">
        <f>MAX(SUMIFS(Forecast!$N:$N, Forecast!$A:$A, 'Analysis-School'!$A146, Forecast!$C:$C, 'Analysis-School'!U$4, Forecast!$D:$D, 'Analysis-School'!U$2), 0)</f>
        <v>91.739757566796484</v>
      </c>
      <c r="V146" s="401">
        <f t="shared" si="49"/>
        <v>-6.3880024828607329E-2</v>
      </c>
      <c r="X146" s="398" t="s">
        <v>1941</v>
      </c>
      <c r="Y146" s="399">
        <f>SUMIFS(Forecast!$AP:$AP, Forecast!$A:$A, 'Analysis-School'!$A146, Forecast!$C:$C, 'Analysis-School'!Y$4, Forecast!$D:$D, 'Analysis-School'!Y$2)</f>
        <v>0</v>
      </c>
      <c r="Z146" s="399">
        <f>SUMIFS(Forecast!$AP:$AP, Forecast!$A:$A, 'Analysis-School'!$A146, Forecast!$C:$C, 'Analysis-School'!Z$4, Forecast!$D:$D, 'Analysis-School'!Z$2)</f>
        <v>0</v>
      </c>
      <c r="AA146" s="399">
        <f>SUMIFS(Forecast!$AP:$AP, Forecast!$A:$A, 'Analysis-School'!$A146, Forecast!$C:$C, 'Analysis-School'!AA$4, Forecast!$D:$D, 'Analysis-School'!AA$2)</f>
        <v>0</v>
      </c>
      <c r="AB146" s="399">
        <f>SUMIFS(Forecast!$AP:$AP, Forecast!$A:$A, 'Analysis-School'!$A146, Forecast!$C:$C, 'Analysis-School'!AB$4, Forecast!$D:$D, 'Analysis-School'!AB$2)</f>
        <v>0</v>
      </c>
      <c r="AC146" s="399">
        <f>SUMIFS(Forecast!$AP:$AP, Forecast!$A:$A, 'Analysis-School'!$A146, Forecast!$C:$C, 'Analysis-School'!AC$4, Forecast!$D:$D, 'Analysis-School'!AC$2)</f>
        <v>0</v>
      </c>
      <c r="AD146" s="399">
        <f>SUMIFS(Forecast!$AP:$AP, Forecast!$A:$A, 'Analysis-School'!$A146, Forecast!$C:$C, 'Analysis-School'!AD$4, Forecast!$D:$D, 'Analysis-School'!AD$2)</f>
        <v>0</v>
      </c>
      <c r="AE146" s="399">
        <f>SUMIFS(Forecast!$AP:$AP, Forecast!$A:$A, 'Analysis-School'!$A146, Forecast!$C:$C, 'Analysis-School'!AE$4, Forecast!$D:$D, 'Analysis-School'!AE$2)</f>
        <v>0</v>
      </c>
      <c r="AF146" s="400">
        <f>SUMIFS(Forecast!$AP:$AP, Forecast!$A:$A, 'Analysis-School'!$A146, Forecast!$C:$C, 'Analysis-School'!AF$4, Forecast!$D:$D, 'Analysis-School'!AF$2)</f>
        <v>0</v>
      </c>
      <c r="AG146" s="401" t="str">
        <f t="shared" si="50"/>
        <v>NA</v>
      </c>
    </row>
    <row r="147" spans="1:33">
      <c r="A147" s="115" t="s">
        <v>111</v>
      </c>
      <c r="B147" s="393" t="s">
        <v>1942</v>
      </c>
      <c r="C147" s="394">
        <f>SUMIFS(Forecast!$Q:$Q, Forecast!$A:$A, 'Analysis-School'!$A147, Forecast!$C:$C, 'Analysis-School'!C$4, Forecast!$D:$D, 'Analysis-School'!C$2)</f>
        <v>0</v>
      </c>
      <c r="D147" s="394">
        <f>SUMIFS(Forecast!$Q:$Q, Forecast!$A:$A, 'Analysis-School'!$A147, Forecast!$C:$C, 'Analysis-School'!D$4, Forecast!$D:$D, 'Analysis-School'!D$2)</f>
        <v>0</v>
      </c>
      <c r="E147" s="394">
        <f>SUMIFS(Forecast!$Q:$Q, Forecast!$A:$A, 'Analysis-School'!$A147, Forecast!$C:$C, 'Analysis-School'!E$4, Forecast!$D:$D, 'Analysis-School'!E$2)</f>
        <v>18</v>
      </c>
      <c r="F147" s="394">
        <f>SUMIFS(Forecast!$Q:$Q, Forecast!$A:$A, 'Analysis-School'!$A147, Forecast!$C:$C, 'Analysis-School'!F$4, Forecast!$D:$D, 'Analysis-School'!F$2)</f>
        <v>21</v>
      </c>
      <c r="G147" s="394">
        <f>SUMIFS(Forecast!$Q:$Q, Forecast!$A:$A, 'Analysis-School'!$A147, Forecast!$C:$C, 'Analysis-School'!G$4, Forecast!$D:$D, 'Analysis-School'!G$2)</f>
        <v>16</v>
      </c>
      <c r="H147" s="394">
        <f>SUMIFS(Forecast!$Q:$Q, Forecast!$A:$A, 'Analysis-School'!$A147, Forecast!$C:$C, 'Analysis-School'!H$4, Forecast!$D:$D, 'Analysis-School'!H$2)</f>
        <v>7</v>
      </c>
      <c r="I147" s="394">
        <f>SUMIFS(Forecast!$Q:$Q, Forecast!$A:$A, 'Analysis-School'!$A147, Forecast!$C:$C, 'Analysis-School'!I$4, Forecast!$D:$D, 'Analysis-School'!I$2)</f>
        <v>6.6499999999999995</v>
      </c>
      <c r="J147" s="395">
        <f>SUMIFS(Forecast!$Q:$Q, Forecast!$A:$A, 'Analysis-School'!$A147, Forecast!$C:$C, 'Analysis-School'!J$4, Forecast!$D:$D, 'Analysis-School'!J$2)</f>
        <v>6.317499999999999</v>
      </c>
      <c r="K147" s="396">
        <f t="shared" ref="K147:K164" si="54">IFERROR(J147/H147-1, "NA")</f>
        <v>-9.7500000000000142E-2</v>
      </c>
      <c r="M147" s="393" t="s">
        <v>1942</v>
      </c>
      <c r="N147" s="394">
        <f>MAX(SUMIFS(Forecast!$N:$N, Forecast!$A:$A, 'Analysis-School'!$A147, Forecast!$C:$C, 'Analysis-School'!N$4, Forecast!$D:$D, 'Analysis-School'!N$2), 0)</f>
        <v>0</v>
      </c>
      <c r="O147" s="394">
        <f>MAX(SUMIFS(Forecast!$N:$N, Forecast!$A:$A, 'Analysis-School'!$A147, Forecast!$C:$C, 'Analysis-School'!O$4, Forecast!$D:$D, 'Analysis-School'!O$2), 0)</f>
        <v>0</v>
      </c>
      <c r="P147" s="394">
        <f>MAX(SUMIFS(Forecast!$N:$N, Forecast!$A:$A, 'Analysis-School'!$A147, Forecast!$C:$C, 'Analysis-School'!P$4, Forecast!$D:$D, 'Analysis-School'!P$2), 0)</f>
        <v>161</v>
      </c>
      <c r="Q147" s="394">
        <f>MAX(SUMIFS(Forecast!$N:$N, Forecast!$A:$A, 'Analysis-School'!$A147, Forecast!$C:$C, 'Analysis-School'!Q$4, Forecast!$D:$D, 'Analysis-School'!Q$2), 0)</f>
        <v>279</v>
      </c>
      <c r="R147" s="394">
        <f>MAX(SUMIFS(Forecast!$N:$N, Forecast!$A:$A, 'Analysis-School'!$A147, Forecast!$C:$C, 'Analysis-School'!R$4, Forecast!$D:$D, 'Analysis-School'!R$2), 0)</f>
        <v>307</v>
      </c>
      <c r="S147" s="394">
        <f>MAX(SUMIFS(Forecast!$N:$N, Forecast!$A:$A, 'Analysis-School'!$A147, Forecast!$C:$C, 'Analysis-School'!S$4, Forecast!$D:$D, 'Analysis-School'!S$2), 0)</f>
        <v>222</v>
      </c>
      <c r="T147" s="394">
        <f>MAX(SUMIFS(Forecast!$N:$N, Forecast!$A:$A, 'Analysis-School'!$A147, Forecast!$C:$C, 'Analysis-School'!T$4, Forecast!$D:$D, 'Analysis-School'!T$2), 0)</f>
        <v>244.20000000000002</v>
      </c>
      <c r="U147" s="395">
        <f>MAX(SUMIFS(Forecast!$N:$N, Forecast!$A:$A, 'Analysis-School'!$A147, Forecast!$C:$C, 'Analysis-School'!U$4, Forecast!$D:$D, 'Analysis-School'!U$2), 0)</f>
        <v>268.62000000000006</v>
      </c>
      <c r="V147" s="396">
        <f t="shared" si="49"/>
        <v>0.21000000000000019</v>
      </c>
      <c r="X147" s="393" t="s">
        <v>1942</v>
      </c>
      <c r="Y147" s="394">
        <f>SUMIFS(Forecast!$AP:$AP, Forecast!$A:$A, 'Analysis-School'!$A147, Forecast!$C:$C, 'Analysis-School'!Y$4, Forecast!$D:$D, 'Analysis-School'!Y$2)</f>
        <v>0</v>
      </c>
      <c r="Z147" s="394">
        <f>SUMIFS(Forecast!$AP:$AP, Forecast!$A:$A, 'Analysis-School'!$A147, Forecast!$C:$C, 'Analysis-School'!Z$4, Forecast!$D:$D, 'Analysis-School'!Z$2)</f>
        <v>0</v>
      </c>
      <c r="AA147" s="394">
        <f>SUMIFS(Forecast!$AP:$AP, Forecast!$A:$A, 'Analysis-School'!$A147, Forecast!$C:$C, 'Analysis-School'!AA$4, Forecast!$D:$D, 'Analysis-School'!AA$2)</f>
        <v>0</v>
      </c>
      <c r="AB147" s="394">
        <f>SUMIFS(Forecast!$AP:$AP, Forecast!$A:$A, 'Analysis-School'!$A147, Forecast!$C:$C, 'Analysis-School'!AB$4, Forecast!$D:$D, 'Analysis-School'!AB$2)</f>
        <v>0</v>
      </c>
      <c r="AC147" s="394">
        <f>SUMIFS(Forecast!$AP:$AP, Forecast!$A:$A, 'Analysis-School'!$A147, Forecast!$C:$C, 'Analysis-School'!AC$4, Forecast!$D:$D, 'Analysis-School'!AC$2)</f>
        <v>0</v>
      </c>
      <c r="AD147" s="394">
        <f>SUMIFS(Forecast!$AP:$AP, Forecast!$A:$A, 'Analysis-School'!$A147, Forecast!$C:$C, 'Analysis-School'!AD$4, Forecast!$D:$D, 'Analysis-School'!AD$2)</f>
        <v>0</v>
      </c>
      <c r="AE147" s="394">
        <f>SUMIFS(Forecast!$AP:$AP, Forecast!$A:$A, 'Analysis-School'!$A147, Forecast!$C:$C, 'Analysis-School'!AE$4, Forecast!$D:$D, 'Analysis-School'!AE$2)</f>
        <v>0</v>
      </c>
      <c r="AF147" s="395">
        <f>SUMIFS(Forecast!$AP:$AP, Forecast!$A:$A, 'Analysis-School'!$A147, Forecast!$C:$C, 'Analysis-School'!AF$4, Forecast!$D:$D, 'Analysis-School'!AF$2)</f>
        <v>0</v>
      </c>
      <c r="AG147" s="396" t="str">
        <f t="shared" ref="AG147:AG164" si="55">IFERROR(AF147/AD147-1, "NA")</f>
        <v>NA</v>
      </c>
    </row>
    <row r="148" spans="1:33">
      <c r="A148" s="115" t="s">
        <v>113</v>
      </c>
      <c r="B148" s="398" t="s">
        <v>1943</v>
      </c>
      <c r="C148" s="399">
        <f>SUMIFS(Forecast!$Q:$Q, Forecast!$A:$A, 'Analysis-School'!$A148, Forecast!$C:$C, 'Analysis-School'!C$4, Forecast!$D:$D, 'Analysis-School'!C$2)</f>
        <v>0</v>
      </c>
      <c r="D148" s="399">
        <f>SUMIFS(Forecast!$Q:$Q, Forecast!$A:$A, 'Analysis-School'!$A148, Forecast!$C:$C, 'Analysis-School'!D$4, Forecast!$D:$D, 'Analysis-School'!D$2)</f>
        <v>0</v>
      </c>
      <c r="E148" s="399">
        <f>SUMIFS(Forecast!$Q:$Q, Forecast!$A:$A, 'Analysis-School'!$A148, Forecast!$C:$C, 'Analysis-School'!E$4, Forecast!$D:$D, 'Analysis-School'!E$2)</f>
        <v>0</v>
      </c>
      <c r="F148" s="399">
        <f>SUMIFS(Forecast!$Q:$Q, Forecast!$A:$A, 'Analysis-School'!$A148, Forecast!$C:$C, 'Analysis-School'!F$4, Forecast!$D:$D, 'Analysis-School'!F$2)</f>
        <v>0</v>
      </c>
      <c r="G148" s="399">
        <f>SUMIFS(Forecast!$Q:$Q, Forecast!$A:$A, 'Analysis-School'!$A148, Forecast!$C:$C, 'Analysis-School'!G$4, Forecast!$D:$D, 'Analysis-School'!G$2)</f>
        <v>0</v>
      </c>
      <c r="H148" s="399">
        <f>SUMIFS(Forecast!$Q:$Q, Forecast!$A:$A, 'Analysis-School'!$A148, Forecast!$C:$C, 'Analysis-School'!H$4, Forecast!$D:$D, 'Analysis-School'!H$2)</f>
        <v>0</v>
      </c>
      <c r="I148" s="399">
        <f>SUMIFS(Forecast!$Q:$Q, Forecast!$A:$A, 'Analysis-School'!$A148, Forecast!$C:$C, 'Analysis-School'!I$4, Forecast!$D:$D, 'Analysis-School'!I$2)</f>
        <v>0</v>
      </c>
      <c r="J148" s="400">
        <f>SUMIFS(Forecast!$Q:$Q, Forecast!$A:$A, 'Analysis-School'!$A148, Forecast!$C:$C, 'Analysis-School'!J$4, Forecast!$D:$D, 'Analysis-School'!J$2)</f>
        <v>0</v>
      </c>
      <c r="K148" s="401" t="str">
        <f t="shared" si="54"/>
        <v>NA</v>
      </c>
      <c r="M148" s="398" t="s">
        <v>1943</v>
      </c>
      <c r="N148" s="399">
        <f>MAX(SUMIFS(Forecast!$N:$N, Forecast!$A:$A, 'Analysis-School'!$A148, Forecast!$C:$C, 'Analysis-School'!N$4, Forecast!$D:$D, 'Analysis-School'!N$2), 0)</f>
        <v>0</v>
      </c>
      <c r="O148" s="399">
        <f>MAX(SUMIFS(Forecast!$N:$N, Forecast!$A:$A, 'Analysis-School'!$A148, Forecast!$C:$C, 'Analysis-School'!O$4, Forecast!$D:$D, 'Analysis-School'!O$2), 0)</f>
        <v>0</v>
      </c>
      <c r="P148" s="399">
        <f>MAX(SUMIFS(Forecast!$N:$N, Forecast!$A:$A, 'Analysis-School'!$A148, Forecast!$C:$C, 'Analysis-School'!P$4, Forecast!$D:$D, 'Analysis-School'!P$2), 0)</f>
        <v>215</v>
      </c>
      <c r="Q148" s="399">
        <f>MAX(SUMIFS(Forecast!$N:$N, Forecast!$A:$A, 'Analysis-School'!$A148, Forecast!$C:$C, 'Analysis-School'!Q$4, Forecast!$D:$D, 'Analysis-School'!Q$2), 0)</f>
        <v>192</v>
      </c>
      <c r="R148" s="399">
        <f>MAX(SUMIFS(Forecast!$N:$N, Forecast!$A:$A, 'Analysis-School'!$A148, Forecast!$C:$C, 'Analysis-School'!R$4, Forecast!$D:$D, 'Analysis-School'!R$2), 0)</f>
        <v>230</v>
      </c>
      <c r="S148" s="399">
        <f>MAX(SUMIFS(Forecast!$N:$N, Forecast!$A:$A, 'Analysis-School'!$A148, Forecast!$C:$C, 'Analysis-School'!S$4, Forecast!$D:$D, 'Analysis-School'!S$2), 0)</f>
        <v>172</v>
      </c>
      <c r="T148" s="399">
        <f>MAX(SUMIFS(Forecast!$N:$N, Forecast!$A:$A, 'Analysis-School'!$A148, Forecast!$C:$C, 'Analysis-School'!T$4, Forecast!$D:$D, 'Analysis-School'!T$2), 0)</f>
        <v>173.89941322814272</v>
      </c>
      <c r="U148" s="400">
        <f>MAX(SUMIFS(Forecast!$N:$N, Forecast!$A:$A, 'Analysis-School'!$A148, Forecast!$C:$C, 'Analysis-School'!U$4, Forecast!$D:$D, 'Analysis-School'!U$2), 0)</f>
        <v>165.20444256673557</v>
      </c>
      <c r="V148" s="401">
        <f t="shared" si="49"/>
        <v>-3.9509054844560687E-2</v>
      </c>
      <c r="X148" s="398" t="s">
        <v>1943</v>
      </c>
      <c r="Y148" s="399">
        <f>SUMIFS(Forecast!$AP:$AP, Forecast!$A:$A, 'Analysis-School'!$A148, Forecast!$C:$C, 'Analysis-School'!Y$4, Forecast!$D:$D, 'Analysis-School'!Y$2)</f>
        <v>0</v>
      </c>
      <c r="Z148" s="399">
        <f>SUMIFS(Forecast!$AP:$AP, Forecast!$A:$A, 'Analysis-School'!$A148, Forecast!$C:$C, 'Analysis-School'!Z$4, Forecast!$D:$D, 'Analysis-School'!Z$2)</f>
        <v>0</v>
      </c>
      <c r="AA148" s="399">
        <f>SUMIFS(Forecast!$AP:$AP, Forecast!$A:$A, 'Analysis-School'!$A148, Forecast!$C:$C, 'Analysis-School'!AA$4, Forecast!$D:$D, 'Analysis-School'!AA$2)</f>
        <v>0</v>
      </c>
      <c r="AB148" s="399">
        <f>SUMIFS(Forecast!$AP:$AP, Forecast!$A:$A, 'Analysis-School'!$A148, Forecast!$C:$C, 'Analysis-School'!AB$4, Forecast!$D:$D, 'Analysis-School'!AB$2)</f>
        <v>0</v>
      </c>
      <c r="AC148" s="399">
        <f>SUMIFS(Forecast!$AP:$AP, Forecast!$A:$A, 'Analysis-School'!$A148, Forecast!$C:$C, 'Analysis-School'!AC$4, Forecast!$D:$D, 'Analysis-School'!AC$2)</f>
        <v>0</v>
      </c>
      <c r="AD148" s="399">
        <f>SUMIFS(Forecast!$AP:$AP, Forecast!$A:$A, 'Analysis-School'!$A148, Forecast!$C:$C, 'Analysis-School'!AD$4, Forecast!$D:$D, 'Analysis-School'!AD$2)</f>
        <v>0</v>
      </c>
      <c r="AE148" s="399">
        <f>SUMIFS(Forecast!$AP:$AP, Forecast!$A:$A, 'Analysis-School'!$A148, Forecast!$C:$C, 'Analysis-School'!AE$4, Forecast!$D:$D, 'Analysis-School'!AE$2)</f>
        <v>0</v>
      </c>
      <c r="AF148" s="400">
        <f>SUMIFS(Forecast!$AP:$AP, Forecast!$A:$A, 'Analysis-School'!$A148, Forecast!$C:$C, 'Analysis-School'!AF$4, Forecast!$D:$D, 'Analysis-School'!AF$2)</f>
        <v>0</v>
      </c>
      <c r="AG148" s="401" t="str">
        <f t="shared" si="55"/>
        <v>NA</v>
      </c>
    </row>
    <row r="149" spans="1:33">
      <c r="A149" s="115" t="s">
        <v>115</v>
      </c>
      <c r="B149" s="393" t="s">
        <v>1944</v>
      </c>
      <c r="C149" s="394">
        <f>SUMIFS(Forecast!$Q:$Q, Forecast!$A:$A, 'Analysis-School'!$A149, Forecast!$C:$C, 'Analysis-School'!C$4, Forecast!$D:$D, 'Analysis-School'!C$2)</f>
        <v>0</v>
      </c>
      <c r="D149" s="394">
        <f>SUMIFS(Forecast!$Q:$Q, Forecast!$A:$A, 'Analysis-School'!$A149, Forecast!$C:$C, 'Analysis-School'!D$4, Forecast!$D:$D, 'Analysis-School'!D$2)</f>
        <v>0</v>
      </c>
      <c r="E149" s="394">
        <f>SUMIFS(Forecast!$Q:$Q, Forecast!$A:$A, 'Analysis-School'!$A149, Forecast!$C:$C, 'Analysis-School'!E$4, Forecast!$D:$D, 'Analysis-School'!E$2)</f>
        <v>42</v>
      </c>
      <c r="F149" s="394">
        <f>SUMIFS(Forecast!$Q:$Q, Forecast!$A:$A, 'Analysis-School'!$A149, Forecast!$C:$C, 'Analysis-School'!F$4, Forecast!$D:$D, 'Analysis-School'!F$2)</f>
        <v>39</v>
      </c>
      <c r="G149" s="394">
        <f>SUMIFS(Forecast!$Q:$Q, Forecast!$A:$A, 'Analysis-School'!$A149, Forecast!$C:$C, 'Analysis-School'!G$4, Forecast!$D:$D, 'Analysis-School'!G$2)</f>
        <v>59</v>
      </c>
      <c r="H149" s="394">
        <f>SUMIFS(Forecast!$Q:$Q, Forecast!$A:$A, 'Analysis-School'!$A149, Forecast!$C:$C, 'Analysis-School'!H$4, Forecast!$D:$D, 'Analysis-School'!H$2)</f>
        <v>0</v>
      </c>
      <c r="I149" s="394">
        <f>MAX(SUMIFS(Forecast!$Q:$Q, Forecast!$A:$A, 'Analysis-School'!$A149, Forecast!$C:$C, 'Analysis-School'!I$4, Forecast!$D:$D, 'Analysis-School'!I$2),0)</f>
        <v>0</v>
      </c>
      <c r="J149" s="395">
        <f>MAX(SUMIFS(Forecast!$Q:$Q, Forecast!$A:$A, 'Analysis-School'!$A149, Forecast!$C:$C, 'Analysis-School'!J$4, Forecast!$D:$D, 'Analysis-School'!J$2),0)</f>
        <v>0</v>
      </c>
      <c r="K149" s="496" t="str">
        <f t="shared" si="54"/>
        <v>NA</v>
      </c>
      <c r="M149" s="393" t="s">
        <v>1944</v>
      </c>
      <c r="N149" s="394">
        <f>MAX(SUMIFS(Forecast!$N:$N, Forecast!$A:$A, 'Analysis-School'!$A149, Forecast!$C:$C, 'Analysis-School'!N$4, Forecast!$D:$D, 'Analysis-School'!N$2), 0)</f>
        <v>0</v>
      </c>
      <c r="O149" s="394">
        <f>MAX(SUMIFS(Forecast!$N:$N, Forecast!$A:$A, 'Analysis-School'!$A149, Forecast!$C:$C, 'Analysis-School'!O$4, Forecast!$D:$D, 'Analysis-School'!O$2), 0)</f>
        <v>0</v>
      </c>
      <c r="P149" s="394">
        <f>MAX(SUMIFS(Forecast!$N:$N, Forecast!$A:$A, 'Analysis-School'!$A149, Forecast!$C:$C, 'Analysis-School'!P$4, Forecast!$D:$D, 'Analysis-School'!P$2), 0)</f>
        <v>0</v>
      </c>
      <c r="Q149" s="394">
        <f>MAX(SUMIFS(Forecast!$N:$N, Forecast!$A:$A, 'Analysis-School'!$A149, Forecast!$C:$C, 'Analysis-School'!Q$4, Forecast!$D:$D, 'Analysis-School'!Q$2), 0)</f>
        <v>0</v>
      </c>
      <c r="R149" s="394">
        <f>MAX(SUMIFS(Forecast!$N:$N, Forecast!$A:$A, 'Analysis-School'!$A149, Forecast!$C:$C, 'Analysis-School'!R$4, Forecast!$D:$D, 'Analysis-School'!R$2), 0)</f>
        <v>0</v>
      </c>
      <c r="S149" s="394">
        <f>MAX(SUMIFS(Forecast!$N:$N, Forecast!$A:$A, 'Analysis-School'!$A149, Forecast!$C:$C, 'Analysis-School'!S$4, Forecast!$D:$D, 'Analysis-School'!S$2), 0)</f>
        <v>77</v>
      </c>
      <c r="T149" s="394">
        <f>MAX(SUMIFS(Forecast!$N:$N, Forecast!$A:$A, 'Analysis-School'!$A149, Forecast!$C:$C, 'Analysis-School'!T$4, Forecast!$D:$D, 'Analysis-School'!T$2), 0)</f>
        <v>84.7</v>
      </c>
      <c r="U149" s="395">
        <f>MAX(SUMIFS(Forecast!$N:$N, Forecast!$A:$A, 'Analysis-School'!$A149, Forecast!$C:$C, 'Analysis-School'!U$4, Forecast!$D:$D, 'Analysis-School'!U$2), 0)</f>
        <v>93.170000000000016</v>
      </c>
      <c r="V149" s="396">
        <f t="shared" si="49"/>
        <v>0.21000000000000019</v>
      </c>
      <c r="X149" s="393" t="s">
        <v>1944</v>
      </c>
      <c r="Y149" s="394">
        <f>SUMIFS(Forecast!$AP:$AP, Forecast!$A:$A, 'Analysis-School'!$A149, Forecast!$C:$C, 'Analysis-School'!Y$4, Forecast!$D:$D, 'Analysis-School'!Y$2)</f>
        <v>0</v>
      </c>
      <c r="Z149" s="394">
        <f>SUMIFS(Forecast!$AP:$AP, Forecast!$A:$A, 'Analysis-School'!$A149, Forecast!$C:$C, 'Analysis-School'!Z$4, Forecast!$D:$D, 'Analysis-School'!Z$2)</f>
        <v>0</v>
      </c>
      <c r="AA149" s="394">
        <f>SUMIFS(Forecast!$AP:$AP, Forecast!$A:$A, 'Analysis-School'!$A149, Forecast!$C:$C, 'Analysis-School'!AA$4, Forecast!$D:$D, 'Analysis-School'!AA$2)</f>
        <v>0</v>
      </c>
      <c r="AB149" s="394">
        <f>SUMIFS(Forecast!$AP:$AP, Forecast!$A:$A, 'Analysis-School'!$A149, Forecast!$C:$C, 'Analysis-School'!AB$4, Forecast!$D:$D, 'Analysis-School'!AB$2)</f>
        <v>0</v>
      </c>
      <c r="AC149" s="394">
        <f>SUMIFS(Forecast!$AP:$AP, Forecast!$A:$A, 'Analysis-School'!$A149, Forecast!$C:$C, 'Analysis-School'!AC$4, Forecast!$D:$D, 'Analysis-School'!AC$2)</f>
        <v>0</v>
      </c>
      <c r="AD149" s="394">
        <f>SUMIFS(Forecast!$AP:$AP, Forecast!$A:$A, 'Analysis-School'!$A149, Forecast!$C:$C, 'Analysis-School'!AD$4, Forecast!$D:$D, 'Analysis-School'!AD$2)</f>
        <v>0</v>
      </c>
      <c r="AE149" s="394">
        <f>SUMIFS(Forecast!$AP:$AP, Forecast!$A:$A, 'Analysis-School'!$A149, Forecast!$C:$C, 'Analysis-School'!AE$4, Forecast!$D:$D, 'Analysis-School'!AE$2)</f>
        <v>0</v>
      </c>
      <c r="AF149" s="395">
        <f>SUMIFS(Forecast!$AP:$AP, Forecast!$A:$A, 'Analysis-School'!$A149, Forecast!$C:$C, 'Analysis-School'!AF$4, Forecast!$D:$D, 'Analysis-School'!AF$2)</f>
        <v>0</v>
      </c>
      <c r="AG149" s="396" t="str">
        <f t="shared" si="55"/>
        <v>NA</v>
      </c>
    </row>
    <row r="150" spans="1:33">
      <c r="A150" s="115" t="s">
        <v>117</v>
      </c>
      <c r="B150" s="398" t="s">
        <v>1979</v>
      </c>
      <c r="C150" s="399">
        <f>SUMIFS(Forecast!$Q:$Q, Forecast!$A:$A, 'Analysis-School'!$A150, Forecast!$C:$C, 'Analysis-School'!C$4, Forecast!$D:$D, 'Analysis-School'!C$2)</f>
        <v>0</v>
      </c>
      <c r="D150" s="399">
        <f>SUMIFS(Forecast!$Q:$Q, Forecast!$A:$A, 'Analysis-School'!$A150, Forecast!$C:$C, 'Analysis-School'!D$4, Forecast!$D:$D, 'Analysis-School'!D$2)</f>
        <v>0</v>
      </c>
      <c r="E150" s="399">
        <f>SUMIFS(Forecast!$Q:$Q, Forecast!$A:$A, 'Analysis-School'!$A150, Forecast!$C:$C, 'Analysis-School'!E$4, Forecast!$D:$D, 'Analysis-School'!E$2)</f>
        <v>14</v>
      </c>
      <c r="F150" s="399">
        <f>SUMIFS(Forecast!$Q:$Q, Forecast!$A:$A, 'Analysis-School'!$A150, Forecast!$C:$C, 'Analysis-School'!F$4, Forecast!$D:$D, 'Analysis-School'!F$2)</f>
        <v>28</v>
      </c>
      <c r="G150" s="399">
        <f>SUMIFS(Forecast!$Q:$Q, Forecast!$A:$A, 'Analysis-School'!$A150, Forecast!$C:$C, 'Analysis-School'!G$4, Forecast!$D:$D, 'Analysis-School'!G$2)</f>
        <v>83</v>
      </c>
      <c r="H150" s="399">
        <f>SUMIFS(Forecast!$Q:$Q, Forecast!$A:$A, 'Analysis-School'!$A150, Forecast!$C:$C, 'Analysis-School'!H$4, Forecast!$D:$D, 'Analysis-School'!H$2)</f>
        <v>129</v>
      </c>
      <c r="I150" s="399">
        <f>SUMIFS(Forecast!$Q:$Q, Forecast!$A:$A, 'Analysis-School'!$A150, Forecast!$C:$C, 'Analysis-School'!I$4, Forecast!$D:$D, 'Analysis-School'!I$2)</f>
        <v>141.9</v>
      </c>
      <c r="J150" s="400">
        <f>SUMIFS(Forecast!$Q:$Q, Forecast!$A:$A, 'Analysis-School'!$A150, Forecast!$C:$C, 'Analysis-School'!J$4, Forecast!$D:$D, 'Analysis-School'!J$2)</f>
        <v>156.09000000000003</v>
      </c>
      <c r="K150" s="401">
        <f t="shared" si="54"/>
        <v>0.21000000000000019</v>
      </c>
      <c r="M150" s="398" t="s">
        <v>1979</v>
      </c>
      <c r="N150" s="399">
        <f>MAX(SUMIFS(Forecast!$N:$N, Forecast!$A:$A, 'Analysis-School'!$A150, Forecast!$C:$C, 'Analysis-School'!N$4, Forecast!$D:$D, 'Analysis-School'!N$2), 0)</f>
        <v>0</v>
      </c>
      <c r="O150" s="399">
        <f>MAX(SUMIFS(Forecast!$N:$N, Forecast!$A:$A, 'Analysis-School'!$A150, Forecast!$C:$C, 'Analysis-School'!O$4, Forecast!$D:$D, 'Analysis-School'!O$2), 0)</f>
        <v>0</v>
      </c>
      <c r="P150" s="399">
        <f>MAX(SUMIFS(Forecast!$N:$N, Forecast!$A:$A, 'Analysis-School'!$A150, Forecast!$C:$C, 'Analysis-School'!P$4, Forecast!$D:$D, 'Analysis-School'!P$2), 0)</f>
        <v>202</v>
      </c>
      <c r="Q150" s="399">
        <f>MAX(SUMIFS(Forecast!$N:$N, Forecast!$A:$A, 'Analysis-School'!$A150, Forecast!$C:$C, 'Analysis-School'!Q$4, Forecast!$D:$D, 'Analysis-School'!Q$2), 0)</f>
        <v>210</v>
      </c>
      <c r="R150" s="399">
        <f>MAX(SUMIFS(Forecast!$N:$N, Forecast!$A:$A, 'Analysis-School'!$A150, Forecast!$C:$C, 'Analysis-School'!R$4, Forecast!$D:$D, 'Analysis-School'!R$2), 0)</f>
        <v>205</v>
      </c>
      <c r="S150" s="399">
        <f>MAX(SUMIFS(Forecast!$N:$N, Forecast!$A:$A, 'Analysis-School'!$A150, Forecast!$C:$C, 'Analysis-School'!S$4, Forecast!$D:$D, 'Analysis-School'!S$2), 0)</f>
        <v>215</v>
      </c>
      <c r="T150" s="399">
        <f>MAX(SUMIFS(Forecast!$N:$N, Forecast!$A:$A, 'Analysis-School'!$A150, Forecast!$C:$C, 'Analysis-School'!T$4, Forecast!$D:$D, 'Analysis-School'!T$2), 0)</f>
        <v>216.15600104910729</v>
      </c>
      <c r="U150" s="400">
        <f>MAX(SUMIFS(Forecast!$N:$N, Forecast!$A:$A, 'Analysis-School'!$A150, Forecast!$C:$C, 'Analysis-School'!U$4, Forecast!$D:$D, 'Analysis-School'!U$2), 0)</f>
        <v>219.69448205357159</v>
      </c>
      <c r="V150" s="401">
        <f t="shared" si="49"/>
        <v>2.1834800249170172E-2</v>
      </c>
      <c r="X150" s="398" t="s">
        <v>1979</v>
      </c>
      <c r="Y150" s="399">
        <f>SUMIFS(Forecast!$AP:$AP, Forecast!$A:$A, 'Analysis-School'!$A150, Forecast!$C:$C, 'Analysis-School'!Y$4, Forecast!$D:$D, 'Analysis-School'!Y$2)</f>
        <v>0</v>
      </c>
      <c r="Z150" s="399">
        <f>SUMIFS(Forecast!$AP:$AP, Forecast!$A:$A, 'Analysis-School'!$A150, Forecast!$C:$C, 'Analysis-School'!Z$4, Forecast!$D:$D, 'Analysis-School'!Z$2)</f>
        <v>0</v>
      </c>
      <c r="AA150" s="399">
        <f>SUMIFS(Forecast!$AP:$AP, Forecast!$A:$A, 'Analysis-School'!$A150, Forecast!$C:$C, 'Analysis-School'!AA$4, Forecast!$D:$D, 'Analysis-School'!AA$2)</f>
        <v>45</v>
      </c>
      <c r="AB150" s="399">
        <f>SUMIFS(Forecast!$AP:$AP, Forecast!$A:$A, 'Analysis-School'!$A150, Forecast!$C:$C, 'Analysis-School'!AB$4, Forecast!$D:$D, 'Analysis-School'!AB$2)</f>
        <v>0</v>
      </c>
      <c r="AC150" s="399">
        <f>SUMIFS(Forecast!$AP:$AP, Forecast!$A:$A, 'Analysis-School'!$A150, Forecast!$C:$C, 'Analysis-School'!AC$4, Forecast!$D:$D, 'Analysis-School'!AC$2)</f>
        <v>0</v>
      </c>
      <c r="AD150" s="399">
        <f>SUMIFS(Forecast!$AP:$AP, Forecast!$A:$A, 'Analysis-School'!$A150, Forecast!$C:$C, 'Analysis-School'!AD$4, Forecast!$D:$D, 'Analysis-School'!AD$2)</f>
        <v>0</v>
      </c>
      <c r="AE150" s="498">
        <f>MAX(SUMIFS(Forecast!$AP:$AP, Forecast!$A:$A, 'Analysis-School'!$A150, Forecast!$C:$C, 'Analysis-School'!AE$4, Forecast!$D:$D, 'Analysis-School'!AE$2),0)</f>
        <v>0</v>
      </c>
      <c r="AF150" s="498">
        <f>MAX(SUMIFS(Forecast!$AP:$AP, Forecast!$A:$A, 'Analysis-School'!$A150, Forecast!$C:$C, 'Analysis-School'!AF$4, Forecast!$D:$D, 'Analysis-School'!AF$2),0)</f>
        <v>0</v>
      </c>
      <c r="AG150" s="499" t="str">
        <f t="shared" si="55"/>
        <v>NA</v>
      </c>
    </row>
    <row r="151" spans="1:33">
      <c r="A151" s="115" t="s">
        <v>119</v>
      </c>
      <c r="B151" s="393" t="s">
        <v>1945</v>
      </c>
      <c r="C151" s="394">
        <f>SUMIFS(Forecast!$Q:$Q, Forecast!$A:$A, 'Analysis-School'!$A151, Forecast!$C:$C, 'Analysis-School'!C$4, Forecast!$D:$D, 'Analysis-School'!C$2)</f>
        <v>0</v>
      </c>
      <c r="D151" s="394">
        <f>SUMIFS(Forecast!$Q:$Q, Forecast!$A:$A, 'Analysis-School'!$A151, Forecast!$C:$C, 'Analysis-School'!D$4, Forecast!$D:$D, 'Analysis-School'!D$2)</f>
        <v>0</v>
      </c>
      <c r="E151" s="394">
        <f>SUMIFS(Forecast!$Q:$Q, Forecast!$A:$A, 'Analysis-School'!$A151, Forecast!$C:$C, 'Analysis-School'!E$4, Forecast!$D:$D, 'Analysis-School'!E$2)</f>
        <v>31</v>
      </c>
      <c r="F151" s="394">
        <f>SUMIFS(Forecast!$Q:$Q, Forecast!$A:$A, 'Analysis-School'!$A151, Forecast!$C:$C, 'Analysis-School'!F$4, Forecast!$D:$D, 'Analysis-School'!F$2)</f>
        <v>10</v>
      </c>
      <c r="G151" s="394">
        <f>SUMIFS(Forecast!$Q:$Q, Forecast!$A:$A, 'Analysis-School'!$A151, Forecast!$C:$C, 'Analysis-School'!G$4, Forecast!$D:$D, 'Analysis-School'!G$2)</f>
        <v>25</v>
      </c>
      <c r="H151" s="394">
        <f>SUMIFS(Forecast!$Q:$Q, Forecast!$A:$A, 'Analysis-School'!$A151, Forecast!$C:$C, 'Analysis-School'!H$4, Forecast!$D:$D, 'Analysis-School'!H$2)</f>
        <v>27</v>
      </c>
      <c r="I151" s="394">
        <f>SUMIFS(Forecast!$Q:$Q, Forecast!$A:$A, 'Analysis-School'!$A151, Forecast!$C:$C, 'Analysis-School'!I$4, Forecast!$D:$D, 'Analysis-School'!I$2)</f>
        <v>25.65</v>
      </c>
      <c r="J151" s="395">
        <f>SUMIFS(Forecast!$Q:$Q, Forecast!$A:$A, 'Analysis-School'!$A151, Forecast!$C:$C, 'Analysis-School'!J$4, Forecast!$D:$D, 'Analysis-School'!J$2)</f>
        <v>24.367499999999996</v>
      </c>
      <c r="K151" s="396">
        <f t="shared" si="54"/>
        <v>-9.7500000000000142E-2</v>
      </c>
      <c r="M151" s="393" t="s">
        <v>1945</v>
      </c>
      <c r="N151" s="394">
        <f>MAX(SUMIFS(Forecast!$N:$N, Forecast!$A:$A, 'Analysis-School'!$A151, Forecast!$C:$C, 'Analysis-School'!N$4, Forecast!$D:$D, 'Analysis-School'!N$2), 0)</f>
        <v>0</v>
      </c>
      <c r="O151" s="394">
        <f>MAX(SUMIFS(Forecast!$N:$N, Forecast!$A:$A, 'Analysis-School'!$A151, Forecast!$C:$C, 'Analysis-School'!O$4, Forecast!$D:$D, 'Analysis-School'!O$2), 0)</f>
        <v>0</v>
      </c>
      <c r="P151" s="394">
        <f>MAX(SUMIFS(Forecast!$N:$N, Forecast!$A:$A, 'Analysis-School'!$A151, Forecast!$C:$C, 'Analysis-School'!P$4, Forecast!$D:$D, 'Analysis-School'!P$2), 0)</f>
        <v>226</v>
      </c>
      <c r="Q151" s="394">
        <f>MAX(SUMIFS(Forecast!$N:$N, Forecast!$A:$A, 'Analysis-School'!$A151, Forecast!$C:$C, 'Analysis-School'!Q$4, Forecast!$D:$D, 'Analysis-School'!Q$2), 0)</f>
        <v>261</v>
      </c>
      <c r="R151" s="394">
        <f>MAX(SUMIFS(Forecast!$N:$N, Forecast!$A:$A, 'Analysis-School'!$A151, Forecast!$C:$C, 'Analysis-School'!R$4, Forecast!$D:$D, 'Analysis-School'!R$2), 0)</f>
        <v>403</v>
      </c>
      <c r="S151" s="394">
        <f>MAX(SUMIFS(Forecast!$N:$N, Forecast!$A:$A, 'Analysis-School'!$A151, Forecast!$C:$C, 'Analysis-School'!S$4, Forecast!$D:$D, 'Analysis-School'!S$2), 0)</f>
        <v>349</v>
      </c>
      <c r="T151" s="394">
        <f>MAX(SUMIFS(Forecast!$N:$N, Forecast!$A:$A, 'Analysis-School'!$A151, Forecast!$C:$C, 'Analysis-School'!T$4, Forecast!$D:$D, 'Analysis-School'!T$2), 0)</f>
        <v>383.90000000000003</v>
      </c>
      <c r="U151" s="395">
        <f>MAX(SUMIFS(Forecast!$N:$N, Forecast!$A:$A, 'Analysis-School'!$A151, Forecast!$C:$C, 'Analysis-School'!U$4, Forecast!$D:$D, 'Analysis-School'!U$2), 0)</f>
        <v>422.29000000000008</v>
      </c>
      <c r="V151" s="396">
        <f t="shared" si="49"/>
        <v>0.21000000000000019</v>
      </c>
      <c r="X151" s="393" t="s">
        <v>1945</v>
      </c>
      <c r="Y151" s="394">
        <f>SUMIFS(Forecast!$AP:$AP, Forecast!$A:$A, 'Analysis-School'!$A151, Forecast!$C:$C, 'Analysis-School'!Y$4, Forecast!$D:$D, 'Analysis-School'!Y$2)</f>
        <v>0</v>
      </c>
      <c r="Z151" s="394">
        <f>SUMIFS(Forecast!$AP:$AP, Forecast!$A:$A, 'Analysis-School'!$A151, Forecast!$C:$C, 'Analysis-School'!Z$4, Forecast!$D:$D, 'Analysis-School'!Z$2)</f>
        <v>0</v>
      </c>
      <c r="AA151" s="394">
        <f>SUMIFS(Forecast!$AP:$AP, Forecast!$A:$A, 'Analysis-School'!$A151, Forecast!$C:$C, 'Analysis-School'!AA$4, Forecast!$D:$D, 'Analysis-School'!AA$2)</f>
        <v>0</v>
      </c>
      <c r="AB151" s="394">
        <f>SUMIFS(Forecast!$AP:$AP, Forecast!$A:$A, 'Analysis-School'!$A151, Forecast!$C:$C, 'Analysis-School'!AB$4, Forecast!$D:$D, 'Analysis-School'!AB$2)</f>
        <v>0</v>
      </c>
      <c r="AC151" s="394">
        <f>SUMIFS(Forecast!$AP:$AP, Forecast!$A:$A, 'Analysis-School'!$A151, Forecast!$C:$C, 'Analysis-School'!AC$4, Forecast!$D:$D, 'Analysis-School'!AC$2)</f>
        <v>0</v>
      </c>
      <c r="AD151" s="394">
        <f>SUMIFS(Forecast!$AP:$AP, Forecast!$A:$A, 'Analysis-School'!$A151, Forecast!$C:$C, 'Analysis-School'!AD$4, Forecast!$D:$D, 'Analysis-School'!AD$2)</f>
        <v>0</v>
      </c>
      <c r="AE151" s="394">
        <f>SUMIFS(Forecast!$AP:$AP, Forecast!$A:$A, 'Analysis-School'!$A151, Forecast!$C:$C, 'Analysis-School'!AE$4, Forecast!$D:$D, 'Analysis-School'!AE$2)</f>
        <v>0</v>
      </c>
      <c r="AF151" s="395">
        <f>SUMIFS(Forecast!$AP:$AP, Forecast!$A:$A, 'Analysis-School'!$A151, Forecast!$C:$C, 'Analysis-School'!AF$4, Forecast!$D:$D, 'Analysis-School'!AF$2)</f>
        <v>0</v>
      </c>
      <c r="AG151" s="396" t="str">
        <f t="shared" si="55"/>
        <v>NA</v>
      </c>
    </row>
    <row r="152" spans="1:33">
      <c r="A152" s="115" t="s">
        <v>121</v>
      </c>
      <c r="B152" s="398" t="s">
        <v>1980</v>
      </c>
      <c r="C152" s="399">
        <f>SUMIFS(Forecast!$Q:$Q, Forecast!$A:$A, 'Analysis-School'!$A152, Forecast!$C:$C, 'Analysis-School'!C$4, Forecast!$D:$D, 'Analysis-School'!C$2)</f>
        <v>0</v>
      </c>
      <c r="D152" s="399">
        <f>SUMIFS(Forecast!$Q:$Q, Forecast!$A:$A, 'Analysis-School'!$A152, Forecast!$C:$C, 'Analysis-School'!D$4, Forecast!$D:$D, 'Analysis-School'!D$2)</f>
        <v>0</v>
      </c>
      <c r="E152" s="399">
        <f>SUMIFS(Forecast!$Q:$Q, Forecast!$A:$A, 'Analysis-School'!$A152, Forecast!$C:$C, 'Analysis-School'!E$4, Forecast!$D:$D, 'Analysis-School'!E$2)</f>
        <v>566</v>
      </c>
      <c r="F152" s="399">
        <f>SUMIFS(Forecast!$Q:$Q, Forecast!$A:$A, 'Analysis-School'!$A152, Forecast!$C:$C, 'Analysis-School'!F$4, Forecast!$D:$D, 'Analysis-School'!F$2)</f>
        <v>273</v>
      </c>
      <c r="G152" s="399">
        <f>SUMIFS(Forecast!$Q:$Q, Forecast!$A:$A, 'Analysis-School'!$A152, Forecast!$C:$C, 'Analysis-School'!G$4, Forecast!$D:$D, 'Analysis-School'!G$2)</f>
        <v>529</v>
      </c>
      <c r="H152" s="399">
        <f>SUMIFS(Forecast!$Q:$Q, Forecast!$A:$A, 'Analysis-School'!$A152, Forecast!$C:$C, 'Analysis-School'!H$4, Forecast!$D:$D, 'Analysis-School'!H$2)</f>
        <v>928</v>
      </c>
      <c r="I152" s="399">
        <f>SUMIFS(Forecast!$Q:$Q, Forecast!$A:$A, 'Analysis-School'!$A152, Forecast!$C:$C, 'Analysis-School'!I$4, Forecast!$D:$D, 'Analysis-School'!I$2)</f>
        <v>1003.8350207136781</v>
      </c>
      <c r="J152" s="400">
        <f>SUMIFS(Forecast!$Q:$Q, Forecast!$A:$A, 'Analysis-School'!$A152, Forecast!$C:$C, 'Analysis-School'!J$4, Forecast!$D:$D, 'Analysis-School'!J$2)</f>
        <v>1104.2185227850459</v>
      </c>
      <c r="K152" s="401">
        <f t="shared" si="54"/>
        <v>0.18989064955285118</v>
      </c>
      <c r="M152" s="398" t="s">
        <v>1980</v>
      </c>
      <c r="N152" s="399">
        <f>MAX(SUMIFS(Forecast!$N:$N, Forecast!$A:$A, 'Analysis-School'!$A152, Forecast!$C:$C, 'Analysis-School'!N$4, Forecast!$D:$D, 'Analysis-School'!N$2), 0)</f>
        <v>0</v>
      </c>
      <c r="O152" s="399">
        <f>MAX(SUMIFS(Forecast!$N:$N, Forecast!$A:$A, 'Analysis-School'!$A152, Forecast!$C:$C, 'Analysis-School'!O$4, Forecast!$D:$D, 'Analysis-School'!O$2), 0)</f>
        <v>0</v>
      </c>
      <c r="P152" s="399">
        <f>MAX(SUMIFS(Forecast!$N:$N, Forecast!$A:$A, 'Analysis-School'!$A152, Forecast!$C:$C, 'Analysis-School'!P$4, Forecast!$D:$D, 'Analysis-School'!P$2), 0)</f>
        <v>256</v>
      </c>
      <c r="Q152" s="399">
        <f>MAX(SUMIFS(Forecast!$N:$N, Forecast!$A:$A, 'Analysis-School'!$A152, Forecast!$C:$C, 'Analysis-School'!Q$4, Forecast!$D:$D, 'Analysis-School'!Q$2), 0)</f>
        <v>486</v>
      </c>
      <c r="R152" s="399">
        <f>MAX(SUMIFS(Forecast!$N:$N, Forecast!$A:$A, 'Analysis-School'!$A152, Forecast!$C:$C, 'Analysis-School'!R$4, Forecast!$D:$D, 'Analysis-School'!R$2), 0)</f>
        <v>496</v>
      </c>
      <c r="S152" s="399">
        <f>MAX(SUMIFS(Forecast!$N:$N, Forecast!$A:$A, 'Analysis-School'!$A152, Forecast!$C:$C, 'Analysis-School'!S$4, Forecast!$D:$D, 'Analysis-School'!S$2), 0)</f>
        <v>315</v>
      </c>
      <c r="T152" s="399">
        <f>MAX(SUMIFS(Forecast!$N:$N, Forecast!$A:$A, 'Analysis-School'!$A152, Forecast!$C:$C, 'Analysis-School'!T$4, Forecast!$D:$D, 'Analysis-School'!T$2), 0)</f>
        <v>346.5</v>
      </c>
      <c r="U152" s="400">
        <f>MAX(SUMIFS(Forecast!$N:$N, Forecast!$A:$A, 'Analysis-School'!$A152, Forecast!$C:$C, 'Analysis-School'!U$4, Forecast!$D:$D, 'Analysis-School'!U$2), 0)</f>
        <v>381.15000000000003</v>
      </c>
      <c r="V152" s="401">
        <f t="shared" si="49"/>
        <v>0.21000000000000019</v>
      </c>
      <c r="X152" s="398" t="s">
        <v>1980</v>
      </c>
      <c r="Y152" s="399">
        <f>SUMIFS(Forecast!$AP:$AP, Forecast!$A:$A, 'Analysis-School'!$A152, Forecast!$C:$C, 'Analysis-School'!Y$4, Forecast!$D:$D, 'Analysis-School'!Y$2)</f>
        <v>5</v>
      </c>
      <c r="Z152" s="399">
        <f>SUMIFS(Forecast!$AP:$AP, Forecast!$A:$A, 'Analysis-School'!$A152, Forecast!$C:$C, 'Analysis-School'!Z$4, Forecast!$D:$D, 'Analysis-School'!Z$2)</f>
        <v>7</v>
      </c>
      <c r="AA152" s="399">
        <f>SUMIFS(Forecast!$AP:$AP, Forecast!$A:$A, 'Analysis-School'!$A152, Forecast!$C:$C, 'Analysis-School'!AA$4, Forecast!$D:$D, 'Analysis-School'!AA$2)</f>
        <v>8</v>
      </c>
      <c r="AB152" s="399">
        <f>SUMIFS(Forecast!$AP:$AP, Forecast!$A:$A, 'Analysis-School'!$A152, Forecast!$C:$C, 'Analysis-School'!AB$4, Forecast!$D:$D, 'Analysis-School'!AB$2)</f>
        <v>6</v>
      </c>
      <c r="AC152" s="399">
        <f>SUMIFS(Forecast!$AP:$AP, Forecast!$A:$A, 'Analysis-School'!$A152, Forecast!$C:$C, 'Analysis-School'!AC$4, Forecast!$D:$D, 'Analysis-School'!AC$2)</f>
        <v>3</v>
      </c>
      <c r="AD152" s="399">
        <f>SUMIFS(Forecast!$AP:$AP, Forecast!$A:$A, 'Analysis-School'!$A152, Forecast!$C:$C, 'Analysis-School'!AD$4, Forecast!$D:$D, 'Analysis-School'!AD$2)</f>
        <v>4</v>
      </c>
      <c r="AE152" s="399">
        <f>SUMIFS(Forecast!$AP:$AP, Forecast!$A:$A, 'Analysis-School'!$A152, Forecast!$C:$C, 'Analysis-School'!AE$4, Forecast!$D:$D, 'Analysis-School'!AE$2)</f>
        <v>3.8</v>
      </c>
      <c r="AF152" s="400">
        <f>SUMIFS(Forecast!$AP:$AP, Forecast!$A:$A, 'Analysis-School'!$A152, Forecast!$C:$C, 'Analysis-School'!AF$4, Forecast!$D:$D, 'Analysis-School'!AF$2)</f>
        <v>3.61</v>
      </c>
      <c r="AG152" s="401">
        <f t="shared" si="55"/>
        <v>-9.7500000000000031E-2</v>
      </c>
    </row>
    <row r="153" spans="1:33">
      <c r="A153" s="115" t="s">
        <v>123</v>
      </c>
      <c r="B153" s="393" t="s">
        <v>2038</v>
      </c>
      <c r="C153" s="394">
        <f>SUMIFS(Forecast!$Q:$Q, Forecast!$A:$A, 'Analysis-School'!$A153, Forecast!$C:$C, 'Analysis-School'!C$4, Forecast!$D:$D, 'Analysis-School'!C$2)</f>
        <v>0</v>
      </c>
      <c r="D153" s="394">
        <f>SUMIFS(Forecast!$Q:$Q, Forecast!$A:$A, 'Analysis-School'!$A153, Forecast!$C:$C, 'Analysis-School'!D$4, Forecast!$D:$D, 'Analysis-School'!D$2)</f>
        <v>0</v>
      </c>
      <c r="E153" s="394">
        <f>SUMIFS(Forecast!$Q:$Q, Forecast!$A:$A, 'Analysis-School'!$A153, Forecast!$C:$C, 'Analysis-School'!E$4, Forecast!$D:$D, 'Analysis-School'!E$2)</f>
        <v>242</v>
      </c>
      <c r="F153" s="394">
        <f>SUMIFS(Forecast!$Q:$Q, Forecast!$A:$A, 'Analysis-School'!$A153, Forecast!$C:$C, 'Analysis-School'!F$4, Forecast!$D:$D, 'Analysis-School'!F$2)</f>
        <v>313</v>
      </c>
      <c r="G153" s="394">
        <f>SUMIFS(Forecast!$Q:$Q, Forecast!$A:$A, 'Analysis-School'!$A153, Forecast!$C:$C, 'Analysis-School'!G$4, Forecast!$D:$D, 'Analysis-School'!G$2)</f>
        <v>387</v>
      </c>
      <c r="H153" s="394">
        <f>SUMIFS(Forecast!$Q:$Q, Forecast!$A:$A, 'Analysis-School'!$A153, Forecast!$C:$C, 'Analysis-School'!H$4, Forecast!$D:$D, 'Analysis-School'!H$2)</f>
        <v>0</v>
      </c>
      <c r="I153" s="394">
        <f>SUMIFS(Forecast!$Q:$Q, Forecast!$A:$A, 'Analysis-School'!$A153, Forecast!$C:$C, 'Analysis-School'!I$4, Forecast!$D:$D, 'Analysis-School'!I$2)</f>
        <v>14.167473762107104</v>
      </c>
      <c r="J153" s="395">
        <f>SUMIFS(Forecast!$Q:$Q, Forecast!$A:$A, 'Analysis-School'!$A153, Forecast!$C:$C, 'Analysis-School'!J$4, Forecast!$D:$D, 'Analysis-School'!J$2)</f>
        <v>13.459100074001748</v>
      </c>
      <c r="K153" s="396" t="str">
        <f t="shared" si="54"/>
        <v>NA</v>
      </c>
      <c r="M153" s="393" t="s">
        <v>2038</v>
      </c>
      <c r="N153" s="394">
        <f>MAX(SUMIFS(Forecast!$N:$N, Forecast!$A:$A, 'Analysis-School'!$A153, Forecast!$C:$C, 'Analysis-School'!N$4, Forecast!$D:$D, 'Analysis-School'!N$2), 0)</f>
        <v>0</v>
      </c>
      <c r="O153" s="394">
        <f>MAX(SUMIFS(Forecast!$N:$N, Forecast!$A:$A, 'Analysis-School'!$A153, Forecast!$C:$C, 'Analysis-School'!O$4, Forecast!$D:$D, 'Analysis-School'!O$2), 0)</f>
        <v>0</v>
      </c>
      <c r="P153" s="394">
        <f>MAX(SUMIFS(Forecast!$N:$N, Forecast!$A:$A, 'Analysis-School'!$A153, Forecast!$C:$C, 'Analysis-School'!P$4, Forecast!$D:$D, 'Analysis-School'!P$2), 0)</f>
        <v>58</v>
      </c>
      <c r="Q153" s="394">
        <f>MAX(SUMIFS(Forecast!$N:$N, Forecast!$A:$A, 'Analysis-School'!$A153, Forecast!$C:$C, 'Analysis-School'!Q$4, Forecast!$D:$D, 'Analysis-School'!Q$2), 0)</f>
        <v>48</v>
      </c>
      <c r="R153" s="394">
        <f>MAX(SUMIFS(Forecast!$N:$N, Forecast!$A:$A, 'Analysis-School'!$A153, Forecast!$C:$C, 'Analysis-School'!R$4, Forecast!$D:$D, 'Analysis-School'!R$2), 0)</f>
        <v>43</v>
      </c>
      <c r="S153" s="394">
        <f>MAX(SUMIFS(Forecast!$N:$N, Forecast!$A:$A, 'Analysis-School'!$A153, Forecast!$C:$C, 'Analysis-School'!S$4, Forecast!$D:$D, 'Analysis-School'!S$2), 0)</f>
        <v>114</v>
      </c>
      <c r="T153" s="394">
        <f>MAX(SUMIFS(Forecast!$N:$N, Forecast!$A:$A, 'Analysis-School'!$A153, Forecast!$C:$C, 'Analysis-School'!T$4, Forecast!$D:$D, 'Analysis-School'!T$2), 0)</f>
        <v>116.878391972</v>
      </c>
      <c r="U153" s="395">
        <f>MAX(SUMIFS(Forecast!$N:$N, Forecast!$A:$A, 'Analysis-School'!$A153, Forecast!$C:$C, 'Analysis-School'!U$4, Forecast!$D:$D, 'Analysis-School'!U$2), 0)</f>
        <v>128.56623116920002</v>
      </c>
      <c r="V153" s="396">
        <f t="shared" si="49"/>
        <v>0.12777395762456156</v>
      </c>
      <c r="X153" s="393" t="s">
        <v>2038</v>
      </c>
      <c r="Y153" s="394">
        <f>SUMIFS(Forecast!$AP:$AP, Forecast!$A:$A, 'Analysis-School'!$A153, Forecast!$C:$C, 'Analysis-School'!Y$4, Forecast!$D:$D, 'Analysis-School'!Y$2)</f>
        <v>0</v>
      </c>
      <c r="Z153" s="394">
        <f>SUMIFS(Forecast!$AP:$AP, Forecast!$A:$A, 'Analysis-School'!$A153, Forecast!$C:$C, 'Analysis-School'!Z$4, Forecast!$D:$D, 'Analysis-School'!Z$2)</f>
        <v>0</v>
      </c>
      <c r="AA153" s="394">
        <f>SUMIFS(Forecast!$AP:$AP, Forecast!$A:$A, 'Analysis-School'!$A153, Forecast!$C:$C, 'Analysis-School'!AA$4, Forecast!$D:$D, 'Analysis-School'!AA$2)</f>
        <v>0</v>
      </c>
      <c r="AB153" s="394">
        <f>SUMIFS(Forecast!$AP:$AP, Forecast!$A:$A, 'Analysis-School'!$A153, Forecast!$C:$C, 'Analysis-School'!AB$4, Forecast!$D:$D, 'Analysis-School'!AB$2)</f>
        <v>0</v>
      </c>
      <c r="AC153" s="394">
        <f>SUMIFS(Forecast!$AP:$AP, Forecast!$A:$A, 'Analysis-School'!$A153, Forecast!$C:$C, 'Analysis-School'!AC$4, Forecast!$D:$D, 'Analysis-School'!AC$2)</f>
        <v>0</v>
      </c>
      <c r="AD153" s="394">
        <f>SUMIFS(Forecast!$AP:$AP, Forecast!$A:$A, 'Analysis-School'!$A153, Forecast!$C:$C, 'Analysis-School'!AD$4, Forecast!$D:$D, 'Analysis-School'!AD$2)</f>
        <v>0</v>
      </c>
      <c r="AE153" s="394">
        <f>SUMIFS(Forecast!$AP:$AP, Forecast!$A:$A, 'Analysis-School'!$A153, Forecast!$C:$C, 'Analysis-School'!AE$4, Forecast!$D:$D, 'Analysis-School'!AE$2)</f>
        <v>0</v>
      </c>
      <c r="AF153" s="395">
        <f>SUMIFS(Forecast!$AP:$AP, Forecast!$A:$A, 'Analysis-School'!$A153, Forecast!$C:$C, 'Analysis-School'!AF$4, Forecast!$D:$D, 'Analysis-School'!AF$2)</f>
        <v>0</v>
      </c>
      <c r="AG153" s="396" t="str">
        <f t="shared" si="55"/>
        <v>NA</v>
      </c>
    </row>
    <row r="154" spans="1:33">
      <c r="A154" s="115" t="s">
        <v>125</v>
      </c>
      <c r="B154" s="398" t="s">
        <v>1946</v>
      </c>
      <c r="C154" s="399">
        <f>SUMIFS(Forecast!$Q:$Q, Forecast!$A:$A, 'Analysis-School'!$A154, Forecast!$C:$C, 'Analysis-School'!C$4, Forecast!$D:$D, 'Analysis-School'!C$2)</f>
        <v>0</v>
      </c>
      <c r="D154" s="399">
        <f>SUMIFS(Forecast!$Q:$Q, Forecast!$A:$A, 'Analysis-School'!$A154, Forecast!$C:$C, 'Analysis-School'!D$4, Forecast!$D:$D, 'Analysis-School'!D$2)</f>
        <v>0</v>
      </c>
      <c r="E154" s="399">
        <f>SUMIFS(Forecast!$Q:$Q, Forecast!$A:$A, 'Analysis-School'!$A154, Forecast!$C:$C, 'Analysis-School'!E$4, Forecast!$D:$D, 'Analysis-School'!E$2)</f>
        <v>18</v>
      </c>
      <c r="F154" s="399">
        <f>SUMIFS(Forecast!$Q:$Q, Forecast!$A:$A, 'Analysis-School'!$A154, Forecast!$C:$C, 'Analysis-School'!F$4, Forecast!$D:$D, 'Analysis-School'!F$2)</f>
        <v>19</v>
      </c>
      <c r="G154" s="399">
        <f>SUMIFS(Forecast!$Q:$Q, Forecast!$A:$A, 'Analysis-School'!$A154, Forecast!$C:$C, 'Analysis-School'!G$4, Forecast!$D:$D, 'Analysis-School'!G$2)</f>
        <v>27</v>
      </c>
      <c r="H154" s="399">
        <f>SUMIFS(Forecast!$Q:$Q, Forecast!$A:$A, 'Analysis-School'!$A154, Forecast!$C:$C, 'Analysis-School'!H$4, Forecast!$D:$D, 'Analysis-School'!H$2)</f>
        <v>58</v>
      </c>
      <c r="I154" s="399">
        <f>SUMIFS(Forecast!$Q:$Q, Forecast!$A:$A, 'Analysis-School'!$A154, Forecast!$C:$C, 'Analysis-School'!I$4, Forecast!$D:$D, 'Analysis-School'!I$2)</f>
        <v>63.800000000000004</v>
      </c>
      <c r="J154" s="400">
        <f>SUMIFS(Forecast!$Q:$Q, Forecast!$A:$A, 'Analysis-School'!$A154, Forecast!$C:$C, 'Analysis-School'!J$4, Forecast!$D:$D, 'Analysis-School'!J$2)</f>
        <v>70.180000000000007</v>
      </c>
      <c r="K154" s="401">
        <f t="shared" si="54"/>
        <v>0.21000000000000019</v>
      </c>
      <c r="M154" s="398" t="s">
        <v>1946</v>
      </c>
      <c r="N154" s="399">
        <f>MAX(SUMIFS(Forecast!$N:$N, Forecast!$A:$A, 'Analysis-School'!$A154, Forecast!$C:$C, 'Analysis-School'!N$4, Forecast!$D:$D, 'Analysis-School'!N$2), 0)</f>
        <v>0</v>
      </c>
      <c r="O154" s="399">
        <f>MAX(SUMIFS(Forecast!$N:$N, Forecast!$A:$A, 'Analysis-School'!$A154, Forecast!$C:$C, 'Analysis-School'!O$4, Forecast!$D:$D, 'Analysis-School'!O$2), 0)</f>
        <v>0</v>
      </c>
      <c r="P154" s="399">
        <f>MAX(SUMIFS(Forecast!$N:$N, Forecast!$A:$A, 'Analysis-School'!$A154, Forecast!$C:$C, 'Analysis-School'!P$4, Forecast!$D:$D, 'Analysis-School'!P$2), 0)</f>
        <v>37</v>
      </c>
      <c r="Q154" s="399">
        <f>MAX(SUMIFS(Forecast!$N:$N, Forecast!$A:$A, 'Analysis-School'!$A154, Forecast!$C:$C, 'Analysis-School'!Q$4, Forecast!$D:$D, 'Analysis-School'!Q$2), 0)</f>
        <v>39</v>
      </c>
      <c r="R154" s="399">
        <f>MAX(SUMIFS(Forecast!$N:$N, Forecast!$A:$A, 'Analysis-School'!$A154, Forecast!$C:$C, 'Analysis-School'!R$4, Forecast!$D:$D, 'Analysis-School'!R$2), 0)</f>
        <v>20</v>
      </c>
      <c r="S154" s="399">
        <f>MAX(SUMIFS(Forecast!$N:$N, Forecast!$A:$A, 'Analysis-School'!$A154, Forecast!$C:$C, 'Analysis-School'!S$4, Forecast!$D:$D, 'Analysis-School'!S$2), 0)</f>
        <v>79</v>
      </c>
      <c r="T154" s="399">
        <f>MAX(SUMIFS(Forecast!$N:$N, Forecast!$A:$A, 'Analysis-School'!$A154, Forecast!$C:$C, 'Analysis-School'!T$4, Forecast!$D:$D, 'Analysis-School'!T$2), 0)</f>
        <v>80.425405285499977</v>
      </c>
      <c r="U154" s="400">
        <f>MAX(SUMIFS(Forecast!$N:$N, Forecast!$A:$A, 'Analysis-School'!$A154, Forecast!$C:$C, 'Analysis-School'!U$4, Forecast!$D:$D, 'Analysis-School'!U$2), 0)</f>
        <v>88.467945814049983</v>
      </c>
      <c r="V154" s="401">
        <f t="shared" si="49"/>
        <v>0.11984741536772137</v>
      </c>
      <c r="X154" s="398" t="s">
        <v>1946</v>
      </c>
      <c r="Y154" s="399">
        <f>SUMIFS(Forecast!$AP:$AP, Forecast!$A:$A, 'Analysis-School'!$A154, Forecast!$C:$C, 'Analysis-School'!Y$4, Forecast!$D:$D, 'Analysis-School'!Y$2)</f>
        <v>19</v>
      </c>
      <c r="Z154" s="399">
        <f>SUMIFS(Forecast!$AP:$AP, Forecast!$A:$A, 'Analysis-School'!$A154, Forecast!$C:$C, 'Analysis-School'!Z$4, Forecast!$D:$D, 'Analysis-School'!Z$2)</f>
        <v>41</v>
      </c>
      <c r="AA154" s="399">
        <f>SUMIFS(Forecast!$AP:$AP, Forecast!$A:$A, 'Analysis-School'!$A154, Forecast!$C:$C, 'Analysis-School'!AA$4, Forecast!$D:$D, 'Analysis-School'!AA$2)</f>
        <v>19</v>
      </c>
      <c r="AB154" s="399">
        <f>SUMIFS(Forecast!$AP:$AP, Forecast!$A:$A, 'Analysis-School'!$A154, Forecast!$C:$C, 'Analysis-School'!AB$4, Forecast!$D:$D, 'Analysis-School'!AB$2)</f>
        <v>63</v>
      </c>
      <c r="AC154" s="399">
        <f>SUMIFS(Forecast!$AP:$AP, Forecast!$A:$A, 'Analysis-School'!$A154, Forecast!$C:$C, 'Analysis-School'!AC$4, Forecast!$D:$D, 'Analysis-School'!AC$2)</f>
        <v>30</v>
      </c>
      <c r="AD154" s="399">
        <f>SUMIFS(Forecast!$AP:$AP, Forecast!$A:$A, 'Analysis-School'!$A154, Forecast!$C:$C, 'Analysis-School'!AD$4, Forecast!$D:$D, 'Analysis-School'!AD$2)</f>
        <v>22</v>
      </c>
      <c r="AE154" s="399">
        <f>SUMIFS(Forecast!$AP:$AP, Forecast!$A:$A, 'Analysis-School'!$A154, Forecast!$C:$C, 'Analysis-School'!AE$4, Forecast!$D:$D, 'Analysis-School'!AE$2)</f>
        <v>24.200000000000003</v>
      </c>
      <c r="AF154" s="400">
        <f>SUMIFS(Forecast!$AP:$AP, Forecast!$A:$A, 'Analysis-School'!$A154, Forecast!$C:$C, 'Analysis-School'!AF$4, Forecast!$D:$D, 'Analysis-School'!AF$2)</f>
        <v>26.620000000000005</v>
      </c>
      <c r="AG154" s="401">
        <f t="shared" si="55"/>
        <v>0.21000000000000019</v>
      </c>
    </row>
    <row r="155" spans="1:33">
      <c r="A155" s="115" t="s">
        <v>127</v>
      </c>
      <c r="B155" s="393" t="s">
        <v>1947</v>
      </c>
      <c r="C155" s="394">
        <f>SUMIFS(Forecast!$Q:$Q, Forecast!$A:$A, 'Analysis-School'!$A155, Forecast!$C:$C, 'Analysis-School'!C$4, Forecast!$D:$D, 'Analysis-School'!C$2)</f>
        <v>0</v>
      </c>
      <c r="D155" s="394">
        <f>SUMIFS(Forecast!$Q:$Q, Forecast!$A:$A, 'Analysis-School'!$A155, Forecast!$C:$C, 'Analysis-School'!D$4, Forecast!$D:$D, 'Analysis-School'!D$2)</f>
        <v>0</v>
      </c>
      <c r="E155" s="394">
        <f>SUMIFS(Forecast!$Q:$Q, Forecast!$A:$A, 'Analysis-School'!$A155, Forecast!$C:$C, 'Analysis-School'!E$4, Forecast!$D:$D, 'Analysis-School'!E$2)</f>
        <v>0</v>
      </c>
      <c r="F155" s="394">
        <f>SUMIFS(Forecast!$Q:$Q, Forecast!$A:$A, 'Analysis-School'!$A155, Forecast!$C:$C, 'Analysis-School'!F$4, Forecast!$D:$D, 'Analysis-School'!F$2)</f>
        <v>0</v>
      </c>
      <c r="G155" s="394">
        <f>SUMIFS(Forecast!$Q:$Q, Forecast!$A:$A, 'Analysis-School'!$A155, Forecast!$C:$C, 'Analysis-School'!G$4, Forecast!$D:$D, 'Analysis-School'!G$2)</f>
        <v>0</v>
      </c>
      <c r="H155" s="394">
        <f>SUMIFS(Forecast!$Q:$Q, Forecast!$A:$A, 'Analysis-School'!$A155, Forecast!$C:$C, 'Analysis-School'!H$4, Forecast!$D:$D, 'Analysis-School'!H$2)</f>
        <v>0</v>
      </c>
      <c r="I155" s="394">
        <f>SUMIFS(Forecast!$Q:$Q, Forecast!$A:$A, 'Analysis-School'!$A155, Forecast!$C:$C, 'Analysis-School'!I$4, Forecast!$D:$D, 'Analysis-School'!I$2)</f>
        <v>0</v>
      </c>
      <c r="J155" s="395">
        <f>SUMIFS(Forecast!$Q:$Q, Forecast!$A:$A, 'Analysis-School'!$A155, Forecast!$C:$C, 'Analysis-School'!J$4, Forecast!$D:$D, 'Analysis-School'!J$2)</f>
        <v>0</v>
      </c>
      <c r="K155" s="396" t="str">
        <f t="shared" si="54"/>
        <v>NA</v>
      </c>
      <c r="M155" s="393" t="s">
        <v>1947</v>
      </c>
      <c r="N155" s="394">
        <f>MAX(SUMIFS(Forecast!$N:$N, Forecast!$A:$A, 'Analysis-School'!$A155, Forecast!$C:$C, 'Analysis-School'!N$4, Forecast!$D:$D, 'Analysis-School'!N$2), 0)</f>
        <v>0</v>
      </c>
      <c r="O155" s="394">
        <f>MAX(SUMIFS(Forecast!$N:$N, Forecast!$A:$A, 'Analysis-School'!$A155, Forecast!$C:$C, 'Analysis-School'!O$4, Forecast!$D:$D, 'Analysis-School'!O$2), 0)</f>
        <v>0</v>
      </c>
      <c r="P155" s="394">
        <f>MAX(SUMIFS(Forecast!$N:$N, Forecast!$A:$A, 'Analysis-School'!$A155, Forecast!$C:$C, 'Analysis-School'!P$4, Forecast!$D:$D, 'Analysis-School'!P$2), 0)</f>
        <v>162</v>
      </c>
      <c r="Q155" s="394">
        <f>MAX(SUMIFS(Forecast!$N:$N, Forecast!$A:$A, 'Analysis-School'!$A155, Forecast!$C:$C, 'Analysis-School'!Q$4, Forecast!$D:$D, 'Analysis-School'!Q$2), 0)</f>
        <v>205</v>
      </c>
      <c r="R155" s="394">
        <f>MAX(SUMIFS(Forecast!$N:$N, Forecast!$A:$A, 'Analysis-School'!$A155, Forecast!$C:$C, 'Analysis-School'!R$4, Forecast!$D:$D, 'Analysis-School'!R$2), 0)</f>
        <v>330</v>
      </c>
      <c r="S155" s="394">
        <f>MAX(SUMIFS(Forecast!$N:$N, Forecast!$A:$A, 'Analysis-School'!$A155, Forecast!$C:$C, 'Analysis-School'!S$4, Forecast!$D:$D, 'Analysis-School'!S$2), 0)</f>
        <v>280</v>
      </c>
      <c r="T155" s="394">
        <f>MAX(SUMIFS(Forecast!$N:$N, Forecast!$A:$A, 'Analysis-School'!$A155, Forecast!$C:$C, 'Analysis-School'!T$4, Forecast!$D:$D, 'Analysis-School'!T$2), 0)</f>
        <v>308</v>
      </c>
      <c r="U155" s="395">
        <f>MAX(SUMIFS(Forecast!$N:$N, Forecast!$A:$A, 'Analysis-School'!$A155, Forecast!$C:$C, 'Analysis-School'!U$4, Forecast!$D:$D, 'Analysis-School'!U$2), 0)</f>
        <v>338.8</v>
      </c>
      <c r="V155" s="396">
        <f t="shared" si="49"/>
        <v>0.20999999999999996</v>
      </c>
      <c r="X155" s="393" t="s">
        <v>1947</v>
      </c>
      <c r="Y155" s="394">
        <f>SUMIFS(Forecast!$AP:$AP, Forecast!$A:$A, 'Analysis-School'!$A155, Forecast!$C:$C, 'Analysis-School'!Y$4, Forecast!$D:$D, 'Analysis-School'!Y$2)</f>
        <v>10</v>
      </c>
      <c r="Z155" s="394">
        <f>SUMIFS(Forecast!$AP:$AP, Forecast!$A:$A, 'Analysis-School'!$A155, Forecast!$C:$C, 'Analysis-School'!Z$4, Forecast!$D:$D, 'Analysis-School'!Z$2)</f>
        <v>20</v>
      </c>
      <c r="AA155" s="394">
        <f>SUMIFS(Forecast!$AP:$AP, Forecast!$A:$A, 'Analysis-School'!$A155, Forecast!$C:$C, 'Analysis-School'!AA$4, Forecast!$D:$D, 'Analysis-School'!AA$2)</f>
        <v>20</v>
      </c>
      <c r="AB155" s="394">
        <f>SUMIFS(Forecast!$AP:$AP, Forecast!$A:$A, 'Analysis-School'!$A155, Forecast!$C:$C, 'Analysis-School'!AB$4, Forecast!$D:$D, 'Analysis-School'!AB$2)</f>
        <v>22</v>
      </c>
      <c r="AC155" s="394">
        <f>SUMIFS(Forecast!$AP:$AP, Forecast!$A:$A, 'Analysis-School'!$A155, Forecast!$C:$C, 'Analysis-School'!AC$4, Forecast!$D:$D, 'Analysis-School'!AC$2)</f>
        <v>11</v>
      </c>
      <c r="AD155" s="394">
        <f>SUMIFS(Forecast!$AP:$AP, Forecast!$A:$A, 'Analysis-School'!$A155, Forecast!$C:$C, 'Analysis-School'!AD$4, Forecast!$D:$D, 'Analysis-School'!AD$2)</f>
        <v>9</v>
      </c>
      <c r="AE155" s="394">
        <f>SUMIFS(Forecast!$AP:$AP, Forecast!$A:$A, 'Analysis-School'!$A155, Forecast!$C:$C, 'Analysis-School'!AE$4, Forecast!$D:$D, 'Analysis-School'!AE$2)</f>
        <v>8.5499999999999989</v>
      </c>
      <c r="AF155" s="395">
        <f>SUMIFS(Forecast!$AP:$AP, Forecast!$A:$A, 'Analysis-School'!$A155, Forecast!$C:$C, 'Analysis-School'!AF$4, Forecast!$D:$D, 'Analysis-School'!AF$2)</f>
        <v>8.1224999999999987</v>
      </c>
      <c r="AG155" s="396">
        <f t="shared" si="55"/>
        <v>-9.7500000000000142E-2</v>
      </c>
    </row>
    <row r="156" spans="1:33">
      <c r="A156" s="115" t="s">
        <v>129</v>
      </c>
      <c r="B156" s="398" t="s">
        <v>1948</v>
      </c>
      <c r="C156" s="399">
        <f>SUMIFS(Forecast!$Q:$Q, Forecast!$A:$A, 'Analysis-School'!$A156, Forecast!$C:$C, 'Analysis-School'!C$4, Forecast!$D:$D, 'Analysis-School'!C$2)</f>
        <v>0</v>
      </c>
      <c r="D156" s="399">
        <f>SUMIFS(Forecast!$Q:$Q, Forecast!$A:$A, 'Analysis-School'!$A156, Forecast!$C:$C, 'Analysis-School'!D$4, Forecast!$D:$D, 'Analysis-School'!D$2)</f>
        <v>0</v>
      </c>
      <c r="E156" s="399">
        <f>SUMIFS(Forecast!$Q:$Q, Forecast!$A:$A, 'Analysis-School'!$A156, Forecast!$C:$C, 'Analysis-School'!E$4, Forecast!$D:$D, 'Analysis-School'!E$2)</f>
        <v>23</v>
      </c>
      <c r="F156" s="399">
        <f>SUMIFS(Forecast!$Q:$Q, Forecast!$A:$A, 'Analysis-School'!$A156, Forecast!$C:$C, 'Analysis-School'!F$4, Forecast!$D:$D, 'Analysis-School'!F$2)</f>
        <v>23</v>
      </c>
      <c r="G156" s="399">
        <f>SUMIFS(Forecast!$Q:$Q, Forecast!$A:$A, 'Analysis-School'!$A156, Forecast!$C:$C, 'Analysis-School'!G$4, Forecast!$D:$D, 'Analysis-School'!G$2)</f>
        <v>43</v>
      </c>
      <c r="H156" s="399">
        <f>SUMIFS(Forecast!$Q:$Q, Forecast!$A:$A, 'Analysis-School'!$A156, Forecast!$C:$C, 'Analysis-School'!H$4, Forecast!$D:$D, 'Analysis-School'!H$2)</f>
        <v>24</v>
      </c>
      <c r="I156" s="399">
        <f>SUMIFS(Forecast!$Q:$Q, Forecast!$A:$A, 'Analysis-School'!$A156, Forecast!$C:$C, 'Analysis-School'!I$4, Forecast!$D:$D, 'Analysis-School'!I$2)</f>
        <v>26.400000000000002</v>
      </c>
      <c r="J156" s="400">
        <f>SUMIFS(Forecast!$Q:$Q, Forecast!$A:$A, 'Analysis-School'!$A156, Forecast!$C:$C, 'Analysis-School'!J$4, Forecast!$D:$D, 'Analysis-School'!J$2)</f>
        <v>29.040000000000006</v>
      </c>
      <c r="K156" s="401">
        <f t="shared" si="54"/>
        <v>0.21000000000000019</v>
      </c>
      <c r="M156" s="398" t="s">
        <v>1948</v>
      </c>
      <c r="N156" s="399">
        <f>MAX(SUMIFS(Forecast!$N:$N, Forecast!$A:$A, 'Analysis-School'!$A156, Forecast!$C:$C, 'Analysis-School'!N$4, Forecast!$D:$D, 'Analysis-School'!N$2), 0)</f>
        <v>0</v>
      </c>
      <c r="O156" s="399">
        <f>MAX(SUMIFS(Forecast!$N:$N, Forecast!$A:$A, 'Analysis-School'!$A156, Forecast!$C:$C, 'Analysis-School'!O$4, Forecast!$D:$D, 'Analysis-School'!O$2), 0)</f>
        <v>0</v>
      </c>
      <c r="P156" s="399">
        <f>MAX(SUMIFS(Forecast!$N:$N, Forecast!$A:$A, 'Analysis-School'!$A156, Forecast!$C:$C, 'Analysis-School'!P$4, Forecast!$D:$D, 'Analysis-School'!P$2), 0)</f>
        <v>93</v>
      </c>
      <c r="Q156" s="399">
        <f>MAX(SUMIFS(Forecast!$N:$N, Forecast!$A:$A, 'Analysis-School'!$A156, Forecast!$C:$C, 'Analysis-School'!Q$4, Forecast!$D:$D, 'Analysis-School'!Q$2), 0)</f>
        <v>112</v>
      </c>
      <c r="R156" s="399">
        <f>MAX(SUMIFS(Forecast!$N:$N, Forecast!$A:$A, 'Analysis-School'!$A156, Forecast!$C:$C, 'Analysis-School'!R$4, Forecast!$D:$D, 'Analysis-School'!R$2), 0)</f>
        <v>142</v>
      </c>
      <c r="S156" s="399">
        <f>MAX(SUMIFS(Forecast!$N:$N, Forecast!$A:$A, 'Analysis-School'!$A156, Forecast!$C:$C, 'Analysis-School'!S$4, Forecast!$D:$D, 'Analysis-School'!S$2), 0)</f>
        <v>105</v>
      </c>
      <c r="T156" s="399">
        <f>MAX(SUMIFS(Forecast!$N:$N, Forecast!$A:$A, 'Analysis-School'!$A156, Forecast!$C:$C, 'Analysis-School'!T$4, Forecast!$D:$D, 'Analysis-School'!T$2), 0)</f>
        <v>115.50000000000001</v>
      </c>
      <c r="U156" s="400">
        <f>MAX(SUMIFS(Forecast!$N:$N, Forecast!$A:$A, 'Analysis-School'!$A156, Forecast!$C:$C, 'Analysis-School'!U$4, Forecast!$D:$D, 'Analysis-School'!U$2), 0)</f>
        <v>127.05000000000003</v>
      </c>
      <c r="V156" s="401">
        <f t="shared" si="49"/>
        <v>0.21000000000000019</v>
      </c>
      <c r="X156" s="398" t="s">
        <v>1948</v>
      </c>
      <c r="Y156" s="399">
        <f>SUMIFS(Forecast!$AP:$AP, Forecast!$A:$A, 'Analysis-School'!$A156, Forecast!$C:$C, 'Analysis-School'!Y$4, Forecast!$D:$D, 'Analysis-School'!Y$2)</f>
        <v>0</v>
      </c>
      <c r="Z156" s="399">
        <f>SUMIFS(Forecast!$AP:$AP, Forecast!$A:$A, 'Analysis-School'!$A156, Forecast!$C:$C, 'Analysis-School'!Z$4, Forecast!$D:$D, 'Analysis-School'!Z$2)</f>
        <v>0</v>
      </c>
      <c r="AA156" s="399">
        <f>SUMIFS(Forecast!$AP:$AP, Forecast!$A:$A, 'Analysis-School'!$A156, Forecast!$C:$C, 'Analysis-School'!AA$4, Forecast!$D:$D, 'Analysis-School'!AA$2)</f>
        <v>0</v>
      </c>
      <c r="AB156" s="399">
        <f>SUMIFS(Forecast!$AP:$AP, Forecast!$A:$A, 'Analysis-School'!$A156, Forecast!$C:$C, 'Analysis-School'!AB$4, Forecast!$D:$D, 'Analysis-School'!AB$2)</f>
        <v>0</v>
      </c>
      <c r="AC156" s="399">
        <f>SUMIFS(Forecast!$AP:$AP, Forecast!$A:$A, 'Analysis-School'!$A156, Forecast!$C:$C, 'Analysis-School'!AC$4, Forecast!$D:$D, 'Analysis-School'!AC$2)</f>
        <v>0</v>
      </c>
      <c r="AD156" s="399">
        <f>SUMIFS(Forecast!$AP:$AP, Forecast!$A:$A, 'Analysis-School'!$A156, Forecast!$C:$C, 'Analysis-School'!AD$4, Forecast!$D:$D, 'Analysis-School'!AD$2)</f>
        <v>0</v>
      </c>
      <c r="AE156" s="399">
        <f>SUMIFS(Forecast!$AP:$AP, Forecast!$A:$A, 'Analysis-School'!$A156, Forecast!$C:$C, 'Analysis-School'!AE$4, Forecast!$D:$D, 'Analysis-School'!AE$2)</f>
        <v>0</v>
      </c>
      <c r="AF156" s="400">
        <f>SUMIFS(Forecast!$AP:$AP, Forecast!$A:$A, 'Analysis-School'!$A156, Forecast!$C:$C, 'Analysis-School'!AF$4, Forecast!$D:$D, 'Analysis-School'!AF$2)</f>
        <v>0</v>
      </c>
      <c r="AG156" s="401" t="str">
        <f t="shared" si="55"/>
        <v>NA</v>
      </c>
    </row>
    <row r="157" spans="1:33">
      <c r="A157" s="115" t="s">
        <v>131</v>
      </c>
      <c r="B157" s="393" t="s">
        <v>1949</v>
      </c>
      <c r="C157" s="394">
        <f>SUMIFS(Forecast!$Q:$Q, Forecast!$A:$A, 'Analysis-School'!$A157, Forecast!$C:$C, 'Analysis-School'!C$4, Forecast!$D:$D, 'Analysis-School'!C$2)</f>
        <v>0</v>
      </c>
      <c r="D157" s="394">
        <f>SUMIFS(Forecast!$Q:$Q, Forecast!$A:$A, 'Analysis-School'!$A157, Forecast!$C:$C, 'Analysis-School'!D$4, Forecast!$D:$D, 'Analysis-School'!D$2)</f>
        <v>0</v>
      </c>
      <c r="E157" s="394">
        <f>SUMIFS(Forecast!$Q:$Q, Forecast!$A:$A, 'Analysis-School'!$A157, Forecast!$C:$C, 'Analysis-School'!E$4, Forecast!$D:$D, 'Analysis-School'!E$2)</f>
        <v>0</v>
      </c>
      <c r="F157" s="394">
        <f>SUMIFS(Forecast!$Q:$Q, Forecast!$A:$A, 'Analysis-School'!$A157, Forecast!$C:$C, 'Analysis-School'!F$4, Forecast!$D:$D, 'Analysis-School'!F$2)</f>
        <v>0</v>
      </c>
      <c r="G157" s="394">
        <f>SUMIFS(Forecast!$Q:$Q, Forecast!$A:$A, 'Analysis-School'!$A157, Forecast!$C:$C, 'Analysis-School'!G$4, Forecast!$D:$D, 'Analysis-School'!G$2)</f>
        <v>0</v>
      </c>
      <c r="H157" s="394">
        <f>SUMIFS(Forecast!$Q:$Q, Forecast!$A:$A, 'Analysis-School'!$A157, Forecast!$C:$C, 'Analysis-School'!H$4, Forecast!$D:$D, 'Analysis-School'!H$2)</f>
        <v>342</v>
      </c>
      <c r="I157" s="394">
        <f>SUMIFS(Forecast!$Q:$Q, Forecast!$A:$A, 'Analysis-School'!$A157, Forecast!$C:$C, 'Analysis-School'!I$4, Forecast!$D:$D, 'Analysis-School'!I$2)</f>
        <v>376.20000000000005</v>
      </c>
      <c r="J157" s="395">
        <f>SUMIFS(Forecast!$Q:$Q, Forecast!$A:$A, 'Analysis-School'!$A157, Forecast!$C:$C, 'Analysis-School'!J$4, Forecast!$D:$D, 'Analysis-School'!J$2)</f>
        <v>413.82000000000011</v>
      </c>
      <c r="K157" s="396">
        <f t="shared" si="54"/>
        <v>0.21000000000000041</v>
      </c>
      <c r="M157" s="393" t="s">
        <v>1949</v>
      </c>
      <c r="N157" s="394">
        <f>MAX(SUMIFS(Forecast!$N:$N, Forecast!$A:$A, 'Analysis-School'!$A157, Forecast!$C:$C, 'Analysis-School'!N$4, Forecast!$D:$D, 'Analysis-School'!N$2), 0)</f>
        <v>0</v>
      </c>
      <c r="O157" s="394">
        <f>MAX(SUMIFS(Forecast!$N:$N, Forecast!$A:$A, 'Analysis-School'!$A157, Forecast!$C:$C, 'Analysis-School'!O$4, Forecast!$D:$D, 'Analysis-School'!O$2), 0)</f>
        <v>0</v>
      </c>
      <c r="P157" s="394">
        <f>MAX(SUMIFS(Forecast!$N:$N, Forecast!$A:$A, 'Analysis-School'!$A157, Forecast!$C:$C, 'Analysis-School'!P$4, Forecast!$D:$D, 'Analysis-School'!P$2), 0)</f>
        <v>55</v>
      </c>
      <c r="Q157" s="394">
        <f>MAX(SUMIFS(Forecast!$N:$N, Forecast!$A:$A, 'Analysis-School'!$A157, Forecast!$C:$C, 'Analysis-School'!Q$4, Forecast!$D:$D, 'Analysis-School'!Q$2), 0)</f>
        <v>60</v>
      </c>
      <c r="R157" s="394">
        <f>MAX(SUMIFS(Forecast!$N:$N, Forecast!$A:$A, 'Analysis-School'!$A157, Forecast!$C:$C, 'Analysis-School'!R$4, Forecast!$D:$D, 'Analysis-School'!R$2), 0)</f>
        <v>138</v>
      </c>
      <c r="S157" s="394">
        <f>MAX(SUMIFS(Forecast!$N:$N, Forecast!$A:$A, 'Analysis-School'!$A157, Forecast!$C:$C, 'Analysis-School'!S$4, Forecast!$D:$D, 'Analysis-School'!S$2), 0)</f>
        <v>0</v>
      </c>
      <c r="T157" s="394">
        <f>MAX(SUMIFS(Forecast!$N:$N, Forecast!$A:$A, 'Analysis-School'!$A157, Forecast!$C:$C, 'Analysis-School'!T$4, Forecast!$D:$D, 'Analysis-School'!T$2), 0)</f>
        <v>17.290395049000022</v>
      </c>
      <c r="U157" s="395">
        <f>MAX(SUMIFS(Forecast!$N:$N, Forecast!$A:$A, 'Analysis-School'!$A157, Forecast!$C:$C, 'Analysis-School'!U$4, Forecast!$D:$D, 'Analysis-School'!U$2), 0)</f>
        <v>16.425875296550021</v>
      </c>
      <c r="V157" s="396" t="str">
        <f>IFERROR(U157/S157-1, "NA")</f>
        <v>NA</v>
      </c>
      <c r="X157" s="393" t="s">
        <v>1949</v>
      </c>
      <c r="Y157" s="394">
        <f>SUMIFS(Forecast!$AP:$AP, Forecast!$A:$A, 'Analysis-School'!$A157, Forecast!$C:$C, 'Analysis-School'!Y$4, Forecast!$D:$D, 'Analysis-School'!Y$2)</f>
        <v>0</v>
      </c>
      <c r="Z157" s="394">
        <f>SUMIFS(Forecast!$AP:$AP, Forecast!$A:$A, 'Analysis-School'!$A157, Forecast!$C:$C, 'Analysis-School'!Z$4, Forecast!$D:$D, 'Analysis-School'!Z$2)</f>
        <v>0</v>
      </c>
      <c r="AA157" s="394">
        <f>SUMIFS(Forecast!$AP:$AP, Forecast!$A:$A, 'Analysis-School'!$A157, Forecast!$C:$C, 'Analysis-School'!AA$4, Forecast!$D:$D, 'Analysis-School'!AA$2)</f>
        <v>0</v>
      </c>
      <c r="AB157" s="394">
        <f>SUMIFS(Forecast!$AP:$AP, Forecast!$A:$A, 'Analysis-School'!$A157, Forecast!$C:$C, 'Analysis-School'!AB$4, Forecast!$D:$D, 'Analysis-School'!AB$2)</f>
        <v>0</v>
      </c>
      <c r="AC157" s="394">
        <f>SUMIFS(Forecast!$AP:$AP, Forecast!$A:$A, 'Analysis-School'!$A157, Forecast!$C:$C, 'Analysis-School'!AC$4, Forecast!$D:$D, 'Analysis-School'!AC$2)</f>
        <v>0</v>
      </c>
      <c r="AD157" s="394">
        <f>SUMIFS(Forecast!$AP:$AP, Forecast!$A:$A, 'Analysis-School'!$A157, Forecast!$C:$C, 'Analysis-School'!AD$4, Forecast!$D:$D, 'Analysis-School'!AD$2)</f>
        <v>0</v>
      </c>
      <c r="AE157" s="394">
        <f>SUMIFS(Forecast!$AP:$AP, Forecast!$A:$A, 'Analysis-School'!$A157, Forecast!$C:$C, 'Analysis-School'!AE$4, Forecast!$D:$D, 'Analysis-School'!AE$2)</f>
        <v>0</v>
      </c>
      <c r="AF157" s="395">
        <f>SUMIFS(Forecast!$AP:$AP, Forecast!$A:$A, 'Analysis-School'!$A157, Forecast!$C:$C, 'Analysis-School'!AF$4, Forecast!$D:$D, 'Analysis-School'!AF$2)</f>
        <v>0</v>
      </c>
      <c r="AG157" s="396" t="str">
        <f t="shared" si="55"/>
        <v>NA</v>
      </c>
    </row>
    <row r="158" spans="1:33">
      <c r="A158" s="18" t="s">
        <v>133</v>
      </c>
      <c r="B158" s="398" t="s">
        <v>1950</v>
      </c>
      <c r="C158" s="399">
        <f>SUMIFS(Forecast!$Q:$Q, Forecast!$A:$A, 'Analysis-School'!$A158, Forecast!$C:$C, 'Analysis-School'!C$4, Forecast!$D:$D, 'Analysis-School'!C$2)</f>
        <v>0</v>
      </c>
      <c r="D158" s="399">
        <f>SUMIFS(Forecast!$Q:$Q, Forecast!$A:$A, 'Analysis-School'!$A158, Forecast!$C:$C, 'Analysis-School'!D$4, Forecast!$D:$D, 'Analysis-School'!D$2)</f>
        <v>0</v>
      </c>
      <c r="E158" s="399">
        <f>SUMIFS(Forecast!$Q:$Q, Forecast!$A:$A, 'Analysis-School'!$A158, Forecast!$C:$C, 'Analysis-School'!E$4, Forecast!$D:$D, 'Analysis-School'!E$2)</f>
        <v>8</v>
      </c>
      <c r="F158" s="399">
        <f>SUMIFS(Forecast!$Q:$Q, Forecast!$A:$A, 'Analysis-School'!$A158, Forecast!$C:$C, 'Analysis-School'!F$4, Forecast!$D:$D, 'Analysis-School'!F$2)</f>
        <v>6</v>
      </c>
      <c r="G158" s="399">
        <f>SUMIFS(Forecast!$Q:$Q, Forecast!$A:$A, 'Analysis-School'!$A158, Forecast!$C:$C, 'Analysis-School'!G$4, Forecast!$D:$D, 'Analysis-School'!G$2)</f>
        <v>2</v>
      </c>
      <c r="H158" s="399">
        <f>SUMIFS(Forecast!$Q:$Q, Forecast!$A:$A, 'Analysis-School'!$A158, Forecast!$C:$C, 'Analysis-School'!H$4, Forecast!$D:$D, 'Analysis-School'!H$2)</f>
        <v>39</v>
      </c>
      <c r="I158" s="399">
        <f>SUMIFS(Forecast!$Q:$Q, Forecast!$A:$A, 'Analysis-School'!$A158, Forecast!$C:$C, 'Analysis-School'!I$4, Forecast!$D:$D, 'Analysis-School'!I$2)</f>
        <v>40.947641800750013</v>
      </c>
      <c r="J158" s="400">
        <f>SUMIFS(Forecast!$Q:$Q, Forecast!$A:$A, 'Analysis-School'!$A158, Forecast!$C:$C, 'Analysis-School'!J$4, Forecast!$D:$D, 'Analysis-School'!J$2)</f>
        <v>45.042405980825016</v>
      </c>
      <c r="K158" s="401">
        <f t="shared" si="54"/>
        <v>0.15493348668782092</v>
      </c>
      <c r="M158" s="398" t="s">
        <v>1950</v>
      </c>
      <c r="N158" s="399">
        <f>MAX(SUMIFS(Forecast!$N:$N, Forecast!$A:$A, 'Analysis-School'!$A158, Forecast!$C:$C, 'Analysis-School'!N$4, Forecast!$D:$D, 'Analysis-School'!N$2), 0)</f>
        <v>0</v>
      </c>
      <c r="O158" s="399">
        <f>MAX(SUMIFS(Forecast!$N:$N, Forecast!$A:$A, 'Analysis-School'!$A158, Forecast!$C:$C, 'Analysis-School'!O$4, Forecast!$D:$D, 'Analysis-School'!O$2), 0)</f>
        <v>0</v>
      </c>
      <c r="P158" s="399">
        <f>MAX(SUMIFS(Forecast!$N:$N, Forecast!$A:$A, 'Analysis-School'!$A158, Forecast!$C:$C, 'Analysis-School'!P$4, Forecast!$D:$D, 'Analysis-School'!P$2), 0)</f>
        <v>21</v>
      </c>
      <c r="Q158" s="399">
        <f>MAX(SUMIFS(Forecast!$N:$N, Forecast!$A:$A, 'Analysis-School'!$A158, Forecast!$C:$C, 'Analysis-School'!Q$4, Forecast!$D:$D, 'Analysis-School'!Q$2), 0)</f>
        <v>22</v>
      </c>
      <c r="R158" s="399">
        <f>MAX(SUMIFS(Forecast!$N:$N, Forecast!$A:$A, 'Analysis-School'!$A158, Forecast!$C:$C, 'Analysis-School'!R$4, Forecast!$D:$D, 'Analysis-School'!R$2), 0)</f>
        <v>12</v>
      </c>
      <c r="S158" s="399">
        <f>MAX(SUMIFS(Forecast!$N:$N, Forecast!$A:$A, 'Analysis-School'!$A158, Forecast!$C:$C, 'Analysis-School'!S$4, Forecast!$D:$D, 'Analysis-School'!S$2), 0)</f>
        <v>0</v>
      </c>
      <c r="T158" s="399">
        <f>MAX(SUMIFS(Forecast!$N:$N, Forecast!$A:$A, 'Analysis-School'!$A158, Forecast!$C:$C, 'Analysis-School'!T$4, Forecast!$D:$D, 'Analysis-School'!T$2), 0)</f>
        <v>0</v>
      </c>
      <c r="U158" s="400">
        <f>MAX(SUMIFS(Forecast!$N:$N, Forecast!$A:$A, 'Analysis-School'!$A158, Forecast!$C:$C, 'Analysis-School'!U$4, Forecast!$D:$D, 'Analysis-School'!U$2), 0)</f>
        <v>0</v>
      </c>
      <c r="V158" s="401" t="str">
        <f>IFERROR(U158/S158-1, "NA")</f>
        <v>NA</v>
      </c>
      <c r="X158" s="398" t="s">
        <v>1950</v>
      </c>
      <c r="Y158" s="399">
        <f>SUMIFS(Forecast!$AP:$AP, Forecast!$A:$A, 'Analysis-School'!$A158, Forecast!$C:$C, 'Analysis-School'!Y$4, Forecast!$D:$D, 'Analysis-School'!Y$2)</f>
        <v>0</v>
      </c>
      <c r="Z158" s="399">
        <f>SUMIFS(Forecast!$AP:$AP, Forecast!$A:$A, 'Analysis-School'!$A158, Forecast!$C:$C, 'Analysis-School'!Z$4, Forecast!$D:$D, 'Analysis-School'!Z$2)</f>
        <v>0</v>
      </c>
      <c r="AA158" s="399">
        <f>SUMIFS(Forecast!$AP:$AP, Forecast!$A:$A, 'Analysis-School'!$A158, Forecast!$C:$C, 'Analysis-School'!AA$4, Forecast!$D:$D, 'Analysis-School'!AA$2)</f>
        <v>0</v>
      </c>
      <c r="AB158" s="399">
        <f>SUMIFS(Forecast!$AP:$AP, Forecast!$A:$A, 'Analysis-School'!$A158, Forecast!$C:$C, 'Analysis-School'!AB$4, Forecast!$D:$D, 'Analysis-School'!AB$2)</f>
        <v>0</v>
      </c>
      <c r="AC158" s="399">
        <f>SUMIFS(Forecast!$AP:$AP, Forecast!$A:$A, 'Analysis-School'!$A158, Forecast!$C:$C, 'Analysis-School'!AC$4, Forecast!$D:$D, 'Analysis-School'!AC$2)</f>
        <v>0</v>
      </c>
      <c r="AD158" s="399">
        <f>SUMIFS(Forecast!$AP:$AP, Forecast!$A:$A, 'Analysis-School'!$A158, Forecast!$C:$C, 'Analysis-School'!AD$4, Forecast!$D:$D, 'Analysis-School'!AD$2)</f>
        <v>0</v>
      </c>
      <c r="AE158" s="399">
        <f>SUMIFS(Forecast!$AP:$AP, Forecast!$A:$A, 'Analysis-School'!$A158, Forecast!$C:$C, 'Analysis-School'!AE$4, Forecast!$D:$D, 'Analysis-School'!AE$2)</f>
        <v>0</v>
      </c>
      <c r="AF158" s="400">
        <f>SUMIFS(Forecast!$AP:$AP, Forecast!$A:$A, 'Analysis-School'!$A158, Forecast!$C:$C, 'Analysis-School'!AF$4, Forecast!$D:$D, 'Analysis-School'!AF$2)</f>
        <v>0</v>
      </c>
      <c r="AG158" s="401" t="str">
        <f t="shared" si="55"/>
        <v>NA</v>
      </c>
    </row>
    <row r="159" spans="1:33">
      <c r="A159" s="18" t="s">
        <v>135</v>
      </c>
      <c r="B159" s="393" t="s">
        <v>1951</v>
      </c>
      <c r="C159" s="394">
        <f>SUMIFS(Forecast!$Q:$Q, Forecast!$A:$A, 'Analysis-School'!$A159, Forecast!$C:$C, 'Analysis-School'!C$4, Forecast!$D:$D, 'Analysis-School'!C$2)</f>
        <v>0</v>
      </c>
      <c r="D159" s="394">
        <f>SUMIFS(Forecast!$Q:$Q, Forecast!$A:$A, 'Analysis-School'!$A159, Forecast!$C:$C, 'Analysis-School'!D$4, Forecast!$D:$D, 'Analysis-School'!D$2)</f>
        <v>0</v>
      </c>
      <c r="E159" s="394">
        <f>SUMIFS(Forecast!$Q:$Q, Forecast!$A:$A, 'Analysis-School'!$A159, Forecast!$C:$C, 'Analysis-School'!E$4, Forecast!$D:$D, 'Analysis-School'!E$2)</f>
        <v>0</v>
      </c>
      <c r="F159" s="394">
        <f>SUMIFS(Forecast!$Q:$Q, Forecast!$A:$A, 'Analysis-School'!$A159, Forecast!$C:$C, 'Analysis-School'!F$4, Forecast!$D:$D, 'Analysis-School'!F$2)</f>
        <v>9</v>
      </c>
      <c r="G159" s="394">
        <f>SUMIFS(Forecast!$Q:$Q, Forecast!$A:$A, 'Analysis-School'!$A159, Forecast!$C:$C, 'Analysis-School'!G$4, Forecast!$D:$D, 'Analysis-School'!G$2)</f>
        <v>12</v>
      </c>
      <c r="H159" s="394">
        <f>SUMIFS(Forecast!$Q:$Q, Forecast!$A:$A, 'Analysis-School'!$A159, Forecast!$C:$C, 'Analysis-School'!H$4, Forecast!$D:$D, 'Analysis-School'!H$2)</f>
        <v>7</v>
      </c>
      <c r="I159" s="394">
        <f>SUMIFS(Forecast!$Q:$Q, Forecast!$A:$A, 'Analysis-School'!$A159, Forecast!$C:$C, 'Analysis-School'!I$4, Forecast!$D:$D, 'Analysis-School'!I$2)</f>
        <v>7.7000000000000011</v>
      </c>
      <c r="J159" s="395">
        <f>SUMIFS(Forecast!$Q:$Q, Forecast!$A:$A, 'Analysis-School'!$A159, Forecast!$C:$C, 'Analysis-School'!J$4, Forecast!$D:$D, 'Analysis-School'!J$2)</f>
        <v>8.4700000000000024</v>
      </c>
      <c r="K159" s="396">
        <f t="shared" si="54"/>
        <v>0.21000000000000041</v>
      </c>
      <c r="M159" s="393" t="s">
        <v>1951</v>
      </c>
      <c r="N159" s="394">
        <f>MAX(SUMIFS(Forecast!$N:$N, Forecast!$A:$A, 'Analysis-School'!$A159, Forecast!$C:$C, 'Analysis-School'!N$4, Forecast!$D:$D, 'Analysis-School'!N$2), 0)</f>
        <v>0</v>
      </c>
      <c r="O159" s="394">
        <f>MAX(SUMIFS(Forecast!$N:$N, Forecast!$A:$A, 'Analysis-School'!$A159, Forecast!$C:$C, 'Analysis-School'!O$4, Forecast!$D:$D, 'Analysis-School'!O$2), 0)</f>
        <v>0</v>
      </c>
      <c r="P159" s="394">
        <f>MAX(SUMIFS(Forecast!$N:$N, Forecast!$A:$A, 'Analysis-School'!$A159, Forecast!$C:$C, 'Analysis-School'!P$4, Forecast!$D:$D, 'Analysis-School'!P$2), 0)</f>
        <v>527</v>
      </c>
      <c r="Q159" s="394">
        <f>MAX(SUMIFS(Forecast!$N:$N, Forecast!$A:$A, 'Analysis-School'!$A159, Forecast!$C:$C, 'Analysis-School'!Q$4, Forecast!$D:$D, 'Analysis-School'!Q$2), 0)</f>
        <v>829</v>
      </c>
      <c r="R159" s="394">
        <f>MAX(SUMIFS(Forecast!$N:$N, Forecast!$A:$A, 'Analysis-School'!$A159, Forecast!$C:$C, 'Analysis-School'!R$4, Forecast!$D:$D, 'Analysis-School'!R$2), 0)</f>
        <v>1008</v>
      </c>
      <c r="S159" s="394">
        <f>MAX(SUMIFS(Forecast!$N:$N, Forecast!$A:$A, 'Analysis-School'!$A159, Forecast!$C:$C, 'Analysis-School'!S$4, Forecast!$D:$D, 'Analysis-School'!S$2), 0)</f>
        <v>794</v>
      </c>
      <c r="T159" s="394">
        <f>MAX(SUMIFS(Forecast!$N:$N, Forecast!$A:$A, 'Analysis-School'!$A159, Forecast!$C:$C, 'Analysis-School'!T$4, Forecast!$D:$D, 'Analysis-School'!T$2), 0)</f>
        <v>873.40000000000009</v>
      </c>
      <c r="U159" s="395">
        <f>MAX(SUMIFS(Forecast!$N:$N, Forecast!$A:$A, 'Analysis-School'!$A159, Forecast!$C:$C, 'Analysis-School'!U$4, Forecast!$D:$D, 'Analysis-School'!U$2), 0)</f>
        <v>960.74000000000012</v>
      </c>
      <c r="V159" s="396">
        <f t="shared" si="49"/>
        <v>0.21000000000000019</v>
      </c>
      <c r="X159" s="393" t="s">
        <v>1951</v>
      </c>
      <c r="Y159" s="394">
        <f>SUMIFS(Forecast!$AP:$AP, Forecast!$A:$A, 'Analysis-School'!$A159, Forecast!$C:$C, 'Analysis-School'!Y$4, Forecast!$D:$D, 'Analysis-School'!Y$2)</f>
        <v>3</v>
      </c>
      <c r="Z159" s="394">
        <f>SUMIFS(Forecast!$AP:$AP, Forecast!$A:$A, 'Analysis-School'!$A159, Forecast!$C:$C, 'Analysis-School'!Z$4, Forecast!$D:$D, 'Analysis-School'!Z$2)</f>
        <v>1</v>
      </c>
      <c r="AA159" s="394">
        <f>SUMIFS(Forecast!$AP:$AP, Forecast!$A:$A, 'Analysis-School'!$A159, Forecast!$C:$C, 'Analysis-School'!AA$4, Forecast!$D:$D, 'Analysis-School'!AA$2)</f>
        <v>1</v>
      </c>
      <c r="AB159" s="394">
        <f>SUMIFS(Forecast!$AP:$AP, Forecast!$A:$A, 'Analysis-School'!$A159, Forecast!$C:$C, 'Analysis-School'!AB$4, Forecast!$D:$D, 'Analysis-School'!AB$2)</f>
        <v>3</v>
      </c>
      <c r="AC159" s="394">
        <f>SUMIFS(Forecast!$AP:$AP, Forecast!$A:$A, 'Analysis-School'!$A159, Forecast!$C:$C, 'Analysis-School'!AC$4, Forecast!$D:$D, 'Analysis-School'!AC$2)</f>
        <v>0</v>
      </c>
      <c r="AD159" s="394">
        <f>SUMIFS(Forecast!$AP:$AP, Forecast!$A:$A, 'Analysis-School'!$A159, Forecast!$C:$C, 'Analysis-School'!AD$4, Forecast!$D:$D, 'Analysis-School'!AD$2)</f>
        <v>0</v>
      </c>
      <c r="AE159" s="394">
        <f>MAX(SUMIFS(Forecast!$AP:$AP, Forecast!$A:$A, 'Analysis-School'!$A159, Forecast!$C:$C, 'Analysis-School'!AE$4, Forecast!$D:$D, 'Analysis-School'!AE$2),0)</f>
        <v>0</v>
      </c>
      <c r="AF159" s="394">
        <f>MAX(SUMIFS(Forecast!$AP:$AP, Forecast!$A:$A, 'Analysis-School'!$A159, Forecast!$C:$C, 'Analysis-School'!AF$4, Forecast!$D:$D, 'Analysis-School'!AF$2),0)</f>
        <v>0</v>
      </c>
      <c r="AG159" s="496" t="str">
        <f t="shared" si="55"/>
        <v>NA</v>
      </c>
    </row>
    <row r="160" spans="1:33">
      <c r="A160" s="18" t="s">
        <v>137</v>
      </c>
      <c r="B160" s="398" t="s">
        <v>1952</v>
      </c>
      <c r="C160" s="399">
        <f>SUMIFS(Forecast!$Q:$Q, Forecast!$A:$A, 'Analysis-School'!$A160, Forecast!$C:$C, 'Analysis-School'!C$4, Forecast!$D:$D, 'Analysis-School'!C$2)</f>
        <v>0</v>
      </c>
      <c r="D160" s="399">
        <f>SUMIFS(Forecast!$Q:$Q, Forecast!$A:$A, 'Analysis-School'!$A160, Forecast!$C:$C, 'Analysis-School'!D$4, Forecast!$D:$D, 'Analysis-School'!D$2)</f>
        <v>0</v>
      </c>
      <c r="E160" s="399">
        <f>SUMIFS(Forecast!$Q:$Q, Forecast!$A:$A, 'Analysis-School'!$A160, Forecast!$C:$C, 'Analysis-School'!E$4, Forecast!$D:$D, 'Analysis-School'!E$2)</f>
        <v>0</v>
      </c>
      <c r="F160" s="399">
        <f>SUMIFS(Forecast!$Q:$Q, Forecast!$A:$A, 'Analysis-School'!$A160, Forecast!$C:$C, 'Analysis-School'!F$4, Forecast!$D:$D, 'Analysis-School'!F$2)</f>
        <v>0</v>
      </c>
      <c r="G160" s="399">
        <f>SUMIFS(Forecast!$Q:$Q, Forecast!$A:$A, 'Analysis-School'!$A160, Forecast!$C:$C, 'Analysis-School'!G$4, Forecast!$D:$D, 'Analysis-School'!G$2)</f>
        <v>232</v>
      </c>
      <c r="H160" s="399">
        <f>SUMIFS(Forecast!$Q:$Q, Forecast!$A:$A, 'Analysis-School'!$A160, Forecast!$C:$C, 'Analysis-School'!H$4, Forecast!$D:$D, 'Analysis-School'!H$2)</f>
        <v>174</v>
      </c>
      <c r="I160" s="399">
        <f>SUMIFS(Forecast!$Q:$Q, Forecast!$A:$A, 'Analysis-School'!$A160, Forecast!$C:$C, 'Analysis-School'!I$4, Forecast!$D:$D, 'Analysis-School'!I$2)</f>
        <v>191.4</v>
      </c>
      <c r="J160" s="400">
        <f>SUMIFS(Forecast!$Q:$Q, Forecast!$A:$A, 'Analysis-School'!$A160, Forecast!$C:$C, 'Analysis-School'!J$4, Forecast!$D:$D, 'Analysis-School'!J$2)</f>
        <v>210.54000000000002</v>
      </c>
      <c r="K160" s="401">
        <f t="shared" si="54"/>
        <v>0.21000000000000019</v>
      </c>
      <c r="M160" s="398" t="s">
        <v>1952</v>
      </c>
      <c r="N160" s="399">
        <f>MAX(SUMIFS(Forecast!$N:$N, Forecast!$A:$A, 'Analysis-School'!$A160, Forecast!$C:$C, 'Analysis-School'!N$4, Forecast!$D:$D, 'Analysis-School'!N$2), 0)</f>
        <v>0</v>
      </c>
      <c r="O160" s="399">
        <f>MAX(SUMIFS(Forecast!$N:$N, Forecast!$A:$A, 'Analysis-School'!$A160, Forecast!$C:$C, 'Analysis-School'!O$4, Forecast!$D:$D, 'Analysis-School'!O$2), 0)</f>
        <v>0</v>
      </c>
      <c r="P160" s="399">
        <f>MAX(SUMIFS(Forecast!$N:$N, Forecast!$A:$A, 'Analysis-School'!$A160, Forecast!$C:$C, 'Analysis-School'!P$4, Forecast!$D:$D, 'Analysis-School'!P$2), 0)</f>
        <v>0</v>
      </c>
      <c r="Q160" s="399">
        <f>MAX(SUMIFS(Forecast!$N:$N, Forecast!$A:$A, 'Analysis-School'!$A160, Forecast!$C:$C, 'Analysis-School'!Q$4, Forecast!$D:$D, 'Analysis-School'!Q$2), 0)</f>
        <v>0</v>
      </c>
      <c r="R160" s="399">
        <f>MAX(SUMIFS(Forecast!$N:$N, Forecast!$A:$A, 'Analysis-School'!$A160, Forecast!$C:$C, 'Analysis-School'!R$4, Forecast!$D:$D, 'Analysis-School'!R$2), 0)</f>
        <v>244</v>
      </c>
      <c r="S160" s="399">
        <f>MAX(SUMIFS(Forecast!$N:$N, Forecast!$A:$A, 'Analysis-School'!$A160, Forecast!$C:$C, 'Analysis-School'!S$4, Forecast!$D:$D, 'Analysis-School'!S$2), 0)</f>
        <v>160</v>
      </c>
      <c r="T160" s="399">
        <f>MAX(SUMIFS(Forecast!$N:$N, Forecast!$A:$A, 'Analysis-School'!$A160, Forecast!$C:$C, 'Analysis-School'!T$4, Forecast!$D:$D, 'Analysis-School'!T$2), 0)</f>
        <v>176</v>
      </c>
      <c r="U160" s="400">
        <f>MAX(SUMIFS(Forecast!$N:$N, Forecast!$A:$A, 'Analysis-School'!$A160, Forecast!$C:$C, 'Analysis-School'!U$4, Forecast!$D:$D, 'Analysis-School'!U$2), 0)</f>
        <v>193.60000000000002</v>
      </c>
      <c r="V160" s="401">
        <f t="shared" si="49"/>
        <v>0.21000000000000019</v>
      </c>
      <c r="X160" s="398" t="s">
        <v>1952</v>
      </c>
      <c r="Y160" s="399">
        <f>SUMIFS(Forecast!$AP:$AP, Forecast!$A:$A, 'Analysis-School'!$A160, Forecast!$C:$C, 'Analysis-School'!Y$4, Forecast!$D:$D, 'Analysis-School'!Y$2)</f>
        <v>0</v>
      </c>
      <c r="Z160" s="399">
        <f>SUMIFS(Forecast!$AP:$AP, Forecast!$A:$A, 'Analysis-School'!$A160, Forecast!$C:$C, 'Analysis-School'!Z$4, Forecast!$D:$D, 'Analysis-School'!Z$2)</f>
        <v>0</v>
      </c>
      <c r="AA160" s="399">
        <f>SUMIFS(Forecast!$AP:$AP, Forecast!$A:$A, 'Analysis-School'!$A160, Forecast!$C:$C, 'Analysis-School'!AA$4, Forecast!$D:$D, 'Analysis-School'!AA$2)</f>
        <v>0</v>
      </c>
      <c r="AB160" s="399">
        <f>SUMIFS(Forecast!$AP:$AP, Forecast!$A:$A, 'Analysis-School'!$A160, Forecast!$C:$C, 'Analysis-School'!AB$4, Forecast!$D:$D, 'Analysis-School'!AB$2)</f>
        <v>0</v>
      </c>
      <c r="AC160" s="399">
        <f>SUMIFS(Forecast!$AP:$AP, Forecast!$A:$A, 'Analysis-School'!$A160, Forecast!$C:$C, 'Analysis-School'!AC$4, Forecast!$D:$D, 'Analysis-School'!AC$2)</f>
        <v>0</v>
      </c>
      <c r="AD160" s="399">
        <f>SUMIFS(Forecast!$AP:$AP, Forecast!$A:$A, 'Analysis-School'!$A160, Forecast!$C:$C, 'Analysis-School'!AD$4, Forecast!$D:$D, 'Analysis-School'!AD$2)</f>
        <v>0</v>
      </c>
      <c r="AE160" s="399">
        <f>SUMIFS(Forecast!$AP:$AP, Forecast!$A:$A, 'Analysis-School'!$A160, Forecast!$C:$C, 'Analysis-School'!AE$4, Forecast!$D:$D, 'Analysis-School'!AE$2)</f>
        <v>0</v>
      </c>
      <c r="AF160" s="400">
        <f>SUMIFS(Forecast!$AP:$AP, Forecast!$A:$A, 'Analysis-School'!$A160, Forecast!$C:$C, 'Analysis-School'!AF$4, Forecast!$D:$D, 'Analysis-School'!AF$2)</f>
        <v>0</v>
      </c>
      <c r="AG160" s="401" t="str">
        <f t="shared" si="55"/>
        <v>NA</v>
      </c>
    </row>
    <row r="161" spans="1:33">
      <c r="A161" s="18" t="s">
        <v>139</v>
      </c>
      <c r="B161" s="393" t="s">
        <v>1981</v>
      </c>
      <c r="C161" s="394">
        <f>SUMIFS(Forecast!$Q:$Q, Forecast!$A:$A, 'Analysis-School'!$A161, Forecast!$C:$C, 'Analysis-School'!C$4, Forecast!$D:$D, 'Analysis-School'!C$2)</f>
        <v>0</v>
      </c>
      <c r="D161" s="394">
        <f>SUMIFS(Forecast!$Q:$Q, Forecast!$A:$A, 'Analysis-School'!$A161, Forecast!$C:$C, 'Analysis-School'!D$4, Forecast!$D:$D, 'Analysis-School'!D$2)</f>
        <v>0</v>
      </c>
      <c r="E161" s="394">
        <f>SUMIFS(Forecast!$Q:$Q, Forecast!$A:$A, 'Analysis-School'!$A161, Forecast!$C:$C, 'Analysis-School'!E$4, Forecast!$D:$D, 'Analysis-School'!E$2)</f>
        <v>97</v>
      </c>
      <c r="F161" s="394">
        <f>SUMIFS(Forecast!$Q:$Q, Forecast!$A:$A, 'Analysis-School'!$A161, Forecast!$C:$C, 'Analysis-School'!F$4, Forecast!$D:$D, 'Analysis-School'!F$2)</f>
        <v>70</v>
      </c>
      <c r="G161" s="394">
        <f>SUMIFS(Forecast!$Q:$Q, Forecast!$A:$A, 'Analysis-School'!$A161, Forecast!$C:$C, 'Analysis-School'!G$4, Forecast!$D:$D, 'Analysis-School'!G$2)</f>
        <v>75</v>
      </c>
      <c r="H161" s="394">
        <f>SUMIFS(Forecast!$Q:$Q, Forecast!$A:$A, 'Analysis-School'!$A161, Forecast!$C:$C, 'Analysis-School'!H$4, Forecast!$D:$D, 'Analysis-School'!H$2)</f>
        <v>103</v>
      </c>
      <c r="I161" s="394">
        <f>SUMIFS(Forecast!$Q:$Q, Forecast!$A:$A, 'Analysis-School'!$A161, Forecast!$C:$C, 'Analysis-School'!I$4, Forecast!$D:$D, 'Analysis-School'!I$2)</f>
        <v>99.367423657250043</v>
      </c>
      <c r="J161" s="395">
        <f>SUMIFS(Forecast!$Q:$Q, Forecast!$A:$A, 'Analysis-School'!$A161, Forecast!$C:$C, 'Analysis-School'!J$4, Forecast!$D:$D, 'Analysis-School'!J$2)</f>
        <v>102.57538712700007</v>
      </c>
      <c r="K161" s="396">
        <f t="shared" si="54"/>
        <v>-4.1224550776691737E-3</v>
      </c>
      <c r="M161" s="393" t="s">
        <v>1981</v>
      </c>
      <c r="N161" s="394">
        <f>MAX(SUMIFS(Forecast!$N:$N, Forecast!$A:$A, 'Analysis-School'!$A161, Forecast!$C:$C, 'Analysis-School'!N$4, Forecast!$D:$D, 'Analysis-School'!N$2), 0)</f>
        <v>0</v>
      </c>
      <c r="O161" s="394">
        <f>MAX(SUMIFS(Forecast!$N:$N, Forecast!$A:$A, 'Analysis-School'!$A161, Forecast!$C:$C, 'Analysis-School'!O$4, Forecast!$D:$D, 'Analysis-School'!O$2), 0)</f>
        <v>0</v>
      </c>
      <c r="P161" s="394">
        <f>MAX(SUMIFS(Forecast!$N:$N, Forecast!$A:$A, 'Analysis-School'!$A161, Forecast!$C:$C, 'Analysis-School'!P$4, Forecast!$D:$D, 'Analysis-School'!P$2), 0)</f>
        <v>112</v>
      </c>
      <c r="Q161" s="394">
        <f>MAX(SUMIFS(Forecast!$N:$N, Forecast!$A:$A, 'Analysis-School'!$A161, Forecast!$C:$C, 'Analysis-School'!Q$4, Forecast!$D:$D, 'Analysis-School'!Q$2), 0)</f>
        <v>130</v>
      </c>
      <c r="R161" s="394">
        <f>MAX(SUMIFS(Forecast!$N:$N, Forecast!$A:$A, 'Analysis-School'!$A161, Forecast!$C:$C, 'Analysis-School'!R$4, Forecast!$D:$D, 'Analysis-School'!R$2), 0)</f>
        <v>125</v>
      </c>
      <c r="S161" s="394">
        <f>MAX(SUMIFS(Forecast!$N:$N, Forecast!$A:$A, 'Analysis-School'!$A161, Forecast!$C:$C, 'Analysis-School'!S$4, Forecast!$D:$D, 'Analysis-School'!S$2), 0)</f>
        <v>325</v>
      </c>
      <c r="T161" s="394">
        <f>MAX(SUMIFS(Forecast!$N:$N, Forecast!$A:$A, 'Analysis-School'!$A161, Forecast!$C:$C, 'Analysis-School'!T$4, Forecast!$D:$D, 'Analysis-School'!T$2), 0)</f>
        <v>354.43593219160726</v>
      </c>
      <c r="U161" s="395">
        <f>MAX(SUMIFS(Forecast!$N:$N, Forecast!$A:$A, 'Analysis-School'!$A161, Forecast!$C:$C, 'Analysis-School'!U$4, Forecast!$D:$D, 'Analysis-School'!U$2), 0)</f>
        <v>389.879525410768</v>
      </c>
      <c r="V161" s="396">
        <f t="shared" si="49"/>
        <v>0.19962930895620912</v>
      </c>
      <c r="X161" s="393" t="s">
        <v>1981</v>
      </c>
      <c r="Y161" s="394">
        <f>SUMIFS(Forecast!$AP:$AP, Forecast!$A:$A, 'Analysis-School'!$A161, Forecast!$C:$C, 'Analysis-School'!Y$4, Forecast!$D:$D, 'Analysis-School'!Y$2)</f>
        <v>0</v>
      </c>
      <c r="Z161" s="394">
        <f>SUMIFS(Forecast!$AP:$AP, Forecast!$A:$A, 'Analysis-School'!$A161, Forecast!$C:$C, 'Analysis-School'!Z$4, Forecast!$D:$D, 'Analysis-School'!Z$2)</f>
        <v>0</v>
      </c>
      <c r="AA161" s="394">
        <f>SUMIFS(Forecast!$AP:$AP, Forecast!$A:$A, 'Analysis-School'!$A161, Forecast!$C:$C, 'Analysis-School'!AA$4, Forecast!$D:$D, 'Analysis-School'!AA$2)</f>
        <v>0</v>
      </c>
      <c r="AB161" s="394">
        <f>SUMIFS(Forecast!$AP:$AP, Forecast!$A:$A, 'Analysis-School'!$A161, Forecast!$C:$C, 'Analysis-School'!AB$4, Forecast!$D:$D, 'Analysis-School'!AB$2)</f>
        <v>0</v>
      </c>
      <c r="AC161" s="394">
        <f>SUMIFS(Forecast!$AP:$AP, Forecast!$A:$A, 'Analysis-School'!$A161, Forecast!$C:$C, 'Analysis-School'!AC$4, Forecast!$D:$D, 'Analysis-School'!AC$2)</f>
        <v>0</v>
      </c>
      <c r="AD161" s="394">
        <f>SUMIFS(Forecast!$AP:$AP, Forecast!$A:$A, 'Analysis-School'!$A161, Forecast!$C:$C, 'Analysis-School'!AD$4, Forecast!$D:$D, 'Analysis-School'!AD$2)</f>
        <v>0</v>
      </c>
      <c r="AE161" s="394">
        <f>SUMIFS(Forecast!$AP:$AP, Forecast!$A:$A, 'Analysis-School'!$A161, Forecast!$C:$C, 'Analysis-School'!AE$4, Forecast!$D:$D, 'Analysis-School'!AE$2)</f>
        <v>0</v>
      </c>
      <c r="AF161" s="395">
        <f>SUMIFS(Forecast!$AP:$AP, Forecast!$A:$A, 'Analysis-School'!$A161, Forecast!$C:$C, 'Analysis-School'!AF$4, Forecast!$D:$D, 'Analysis-School'!AF$2)</f>
        <v>0</v>
      </c>
      <c r="AG161" s="396" t="str">
        <f t="shared" si="55"/>
        <v>NA</v>
      </c>
    </row>
    <row r="162" spans="1:33">
      <c r="A162" s="18" t="s">
        <v>141</v>
      </c>
      <c r="B162" s="398" t="s">
        <v>1953</v>
      </c>
      <c r="C162" s="399">
        <f>SUMIFS(Forecast!$Q:$Q, Forecast!$A:$A, 'Analysis-School'!$A162, Forecast!$C:$C, 'Analysis-School'!C$4, Forecast!$D:$D, 'Analysis-School'!C$2)</f>
        <v>0</v>
      </c>
      <c r="D162" s="399">
        <f>SUMIFS(Forecast!$Q:$Q, Forecast!$A:$A, 'Analysis-School'!$A162, Forecast!$C:$C, 'Analysis-School'!D$4, Forecast!$D:$D, 'Analysis-School'!D$2)</f>
        <v>0</v>
      </c>
      <c r="E162" s="399">
        <f>SUMIFS(Forecast!$Q:$Q, Forecast!$A:$A, 'Analysis-School'!$A162, Forecast!$C:$C, 'Analysis-School'!E$4, Forecast!$D:$D, 'Analysis-School'!E$2)</f>
        <v>0</v>
      </c>
      <c r="F162" s="399">
        <f>SUMIFS(Forecast!$Q:$Q, Forecast!$A:$A, 'Analysis-School'!$A162, Forecast!$C:$C, 'Analysis-School'!F$4, Forecast!$D:$D, 'Analysis-School'!F$2)</f>
        <v>5</v>
      </c>
      <c r="G162" s="399">
        <f>SUMIFS(Forecast!$Q:$Q, Forecast!$A:$A, 'Analysis-School'!$A162, Forecast!$C:$C, 'Analysis-School'!G$4, Forecast!$D:$D, 'Analysis-School'!G$2)</f>
        <v>39</v>
      </c>
      <c r="H162" s="399">
        <f>SUMIFS(Forecast!$Q:$Q, Forecast!$A:$A, 'Analysis-School'!$A162, Forecast!$C:$C, 'Analysis-School'!H$4, Forecast!$D:$D, 'Analysis-School'!H$2)</f>
        <v>59</v>
      </c>
      <c r="I162" s="399">
        <f>SUMIFS(Forecast!$Q:$Q, Forecast!$A:$A, 'Analysis-School'!$A162, Forecast!$C:$C, 'Analysis-School'!I$4, Forecast!$D:$D, 'Analysis-School'!I$2)</f>
        <v>64.900000000000006</v>
      </c>
      <c r="J162" s="400">
        <f>SUMIFS(Forecast!$Q:$Q, Forecast!$A:$A, 'Analysis-School'!$A162, Forecast!$C:$C, 'Analysis-School'!J$4, Forecast!$D:$D, 'Analysis-School'!J$2)</f>
        <v>71.390000000000015</v>
      </c>
      <c r="K162" s="401">
        <f t="shared" si="54"/>
        <v>0.21000000000000019</v>
      </c>
      <c r="M162" s="398" t="s">
        <v>1953</v>
      </c>
      <c r="N162" s="399">
        <f>MAX(SUMIFS(Forecast!$N:$N, Forecast!$A:$A, 'Analysis-School'!$A162, Forecast!$C:$C, 'Analysis-School'!N$4, Forecast!$D:$D, 'Analysis-School'!N$2), 0)</f>
        <v>0</v>
      </c>
      <c r="O162" s="399">
        <f>MAX(SUMIFS(Forecast!$N:$N, Forecast!$A:$A, 'Analysis-School'!$A162, Forecast!$C:$C, 'Analysis-School'!O$4, Forecast!$D:$D, 'Analysis-School'!O$2), 0)</f>
        <v>0</v>
      </c>
      <c r="P162" s="399">
        <f>MAX(SUMIFS(Forecast!$N:$N, Forecast!$A:$A, 'Analysis-School'!$A162, Forecast!$C:$C, 'Analysis-School'!P$4, Forecast!$D:$D, 'Analysis-School'!P$2), 0)</f>
        <v>238</v>
      </c>
      <c r="Q162" s="399">
        <f>MAX(SUMIFS(Forecast!$N:$N, Forecast!$A:$A, 'Analysis-School'!$A162, Forecast!$C:$C, 'Analysis-School'!Q$4, Forecast!$D:$D, 'Analysis-School'!Q$2), 0)</f>
        <v>150</v>
      </c>
      <c r="R162" s="399">
        <f>MAX(SUMIFS(Forecast!$N:$N, Forecast!$A:$A, 'Analysis-School'!$A162, Forecast!$C:$C, 'Analysis-School'!R$4, Forecast!$D:$D, 'Analysis-School'!R$2), 0)</f>
        <v>89</v>
      </c>
      <c r="S162" s="399">
        <f>MAX(SUMIFS(Forecast!$N:$N, Forecast!$A:$A, 'Analysis-School'!$A162, Forecast!$C:$C, 'Analysis-School'!S$4, Forecast!$D:$D, 'Analysis-School'!S$2), 0)</f>
        <v>186</v>
      </c>
      <c r="T162" s="399">
        <f>MAX(SUMIFS(Forecast!$N:$N, Forecast!$A:$A, 'Analysis-School'!$A162, Forecast!$C:$C, 'Analysis-School'!T$4, Forecast!$D:$D, 'Analysis-School'!T$2), 0)</f>
        <v>176.7</v>
      </c>
      <c r="U162" s="400">
        <f>MAX(SUMIFS(Forecast!$N:$N, Forecast!$A:$A, 'Analysis-School'!$A162, Forecast!$C:$C, 'Analysis-School'!U$4, Forecast!$D:$D, 'Analysis-School'!U$2), 0)</f>
        <v>167.86499999999998</v>
      </c>
      <c r="V162" s="401">
        <f t="shared" si="49"/>
        <v>-9.7500000000000142E-2</v>
      </c>
      <c r="X162" s="398" t="s">
        <v>1953</v>
      </c>
      <c r="Y162" s="399">
        <f>SUMIFS(Forecast!$AP:$AP, Forecast!$A:$A, 'Analysis-School'!$A162, Forecast!$C:$C, 'Analysis-School'!Y$4, Forecast!$D:$D, 'Analysis-School'!Y$2)</f>
        <v>0</v>
      </c>
      <c r="Z162" s="399">
        <f>SUMIFS(Forecast!$AP:$AP, Forecast!$A:$A, 'Analysis-School'!$A162, Forecast!$C:$C, 'Analysis-School'!Z$4, Forecast!$D:$D, 'Analysis-School'!Z$2)</f>
        <v>0</v>
      </c>
      <c r="AA162" s="399">
        <f>SUMIFS(Forecast!$AP:$AP, Forecast!$A:$A, 'Analysis-School'!$A162, Forecast!$C:$C, 'Analysis-School'!AA$4, Forecast!$D:$D, 'Analysis-School'!AA$2)</f>
        <v>0</v>
      </c>
      <c r="AB162" s="399">
        <f>SUMIFS(Forecast!$AP:$AP, Forecast!$A:$A, 'Analysis-School'!$A162, Forecast!$C:$C, 'Analysis-School'!AB$4, Forecast!$D:$D, 'Analysis-School'!AB$2)</f>
        <v>0</v>
      </c>
      <c r="AC162" s="399">
        <f>SUMIFS(Forecast!$AP:$AP, Forecast!$A:$A, 'Analysis-School'!$A162, Forecast!$C:$C, 'Analysis-School'!AC$4, Forecast!$D:$D, 'Analysis-School'!AC$2)</f>
        <v>0</v>
      </c>
      <c r="AD162" s="399">
        <f>SUMIFS(Forecast!$AP:$AP, Forecast!$A:$A, 'Analysis-School'!$A162, Forecast!$C:$C, 'Analysis-School'!AD$4, Forecast!$D:$D, 'Analysis-School'!AD$2)</f>
        <v>0</v>
      </c>
      <c r="AE162" s="399">
        <f>SUMIFS(Forecast!$AP:$AP, Forecast!$A:$A, 'Analysis-School'!$A162, Forecast!$C:$C, 'Analysis-School'!AE$4, Forecast!$D:$D, 'Analysis-School'!AE$2)</f>
        <v>0</v>
      </c>
      <c r="AF162" s="400">
        <f>SUMIFS(Forecast!$AP:$AP, Forecast!$A:$A, 'Analysis-School'!$A162, Forecast!$C:$C, 'Analysis-School'!AF$4, Forecast!$D:$D, 'Analysis-School'!AF$2)</f>
        <v>0</v>
      </c>
      <c r="AG162" s="401" t="str">
        <f t="shared" si="55"/>
        <v>NA</v>
      </c>
    </row>
    <row r="163" spans="1:33">
      <c r="A163" s="18" t="s">
        <v>143</v>
      </c>
      <c r="B163" s="393" t="s">
        <v>1954</v>
      </c>
      <c r="C163" s="394">
        <f>SUMIFS(Forecast!$Q:$Q, Forecast!$A:$A, 'Analysis-School'!$A163, Forecast!$C:$C, 'Analysis-School'!C$4, Forecast!$D:$D, 'Analysis-School'!C$2)</f>
        <v>0</v>
      </c>
      <c r="D163" s="394">
        <f>SUMIFS(Forecast!$Q:$Q, Forecast!$A:$A, 'Analysis-School'!$A163, Forecast!$C:$C, 'Analysis-School'!D$4, Forecast!$D:$D, 'Analysis-School'!D$2)</f>
        <v>0</v>
      </c>
      <c r="E163" s="394">
        <f>SUMIFS(Forecast!$Q:$Q, Forecast!$A:$A, 'Analysis-School'!$A163, Forecast!$C:$C, 'Analysis-School'!E$4, Forecast!$D:$D, 'Analysis-School'!E$2)</f>
        <v>19</v>
      </c>
      <c r="F163" s="394">
        <f>SUMIFS(Forecast!$Q:$Q, Forecast!$A:$A, 'Analysis-School'!$A163, Forecast!$C:$C, 'Analysis-School'!F$4, Forecast!$D:$D, 'Analysis-School'!F$2)</f>
        <v>42</v>
      </c>
      <c r="G163" s="394">
        <f>SUMIFS(Forecast!$Q:$Q, Forecast!$A:$A, 'Analysis-School'!$A163, Forecast!$C:$C, 'Analysis-School'!G$4, Forecast!$D:$D, 'Analysis-School'!G$2)</f>
        <v>51</v>
      </c>
      <c r="H163" s="394">
        <f>SUMIFS(Forecast!$Q:$Q, Forecast!$A:$A, 'Analysis-School'!$A163, Forecast!$C:$C, 'Analysis-School'!H$4, Forecast!$D:$D, 'Analysis-School'!H$2)</f>
        <v>268</v>
      </c>
      <c r="I163" s="394">
        <f>SUMIFS(Forecast!$Q:$Q, Forecast!$A:$A, 'Analysis-School'!$A163, Forecast!$C:$C, 'Analysis-School'!I$4, Forecast!$D:$D, 'Analysis-School'!I$2)</f>
        <v>294.8</v>
      </c>
      <c r="J163" s="395">
        <f>SUMIFS(Forecast!$Q:$Q, Forecast!$A:$A, 'Analysis-School'!$A163, Forecast!$C:$C, 'Analysis-School'!J$4, Forecast!$D:$D, 'Analysis-School'!J$2)</f>
        <v>324.28000000000003</v>
      </c>
      <c r="K163" s="396">
        <f t="shared" si="54"/>
        <v>0.21000000000000019</v>
      </c>
      <c r="M163" s="393" t="s">
        <v>1954</v>
      </c>
      <c r="N163" s="394">
        <f>MAX(SUMIFS(Forecast!$N:$N, Forecast!$A:$A, 'Analysis-School'!$A163, Forecast!$C:$C, 'Analysis-School'!N$4, Forecast!$D:$D, 'Analysis-School'!N$2), 0)</f>
        <v>0</v>
      </c>
      <c r="O163" s="394">
        <f>MAX(SUMIFS(Forecast!$N:$N, Forecast!$A:$A, 'Analysis-School'!$A163, Forecast!$C:$C, 'Analysis-School'!O$4, Forecast!$D:$D, 'Analysis-School'!O$2), 0)</f>
        <v>0</v>
      </c>
      <c r="P163" s="394">
        <f>MAX(SUMIFS(Forecast!$N:$N, Forecast!$A:$A, 'Analysis-School'!$A163, Forecast!$C:$C, 'Analysis-School'!P$4, Forecast!$D:$D, 'Analysis-School'!P$2), 0)</f>
        <v>17</v>
      </c>
      <c r="Q163" s="394">
        <f>MAX(SUMIFS(Forecast!$N:$N, Forecast!$A:$A, 'Analysis-School'!$A163, Forecast!$C:$C, 'Analysis-School'!Q$4, Forecast!$D:$D, 'Analysis-School'!Q$2), 0)</f>
        <v>17</v>
      </c>
      <c r="R163" s="394">
        <f>MAX(SUMIFS(Forecast!$N:$N, Forecast!$A:$A, 'Analysis-School'!$A163, Forecast!$C:$C, 'Analysis-School'!R$4, Forecast!$D:$D, 'Analysis-School'!R$2), 0)</f>
        <v>13</v>
      </c>
      <c r="S163" s="394">
        <f>MAX(SUMIFS(Forecast!$N:$N, Forecast!$A:$A, 'Analysis-School'!$A163, Forecast!$C:$C, 'Analysis-School'!S$4, Forecast!$D:$D, 'Analysis-School'!S$2), 0)</f>
        <v>17</v>
      </c>
      <c r="T163" s="394">
        <f>MAX(SUMIFS(Forecast!$N:$N, Forecast!$A:$A, 'Analysis-School'!$A163, Forecast!$C:$C, 'Analysis-School'!T$4, Forecast!$D:$D, 'Analysis-School'!T$2), 0)</f>
        <v>16.149999999999999</v>
      </c>
      <c r="U163" s="395">
        <f>MAX(SUMIFS(Forecast!$N:$N, Forecast!$A:$A, 'Analysis-School'!$A163, Forecast!$C:$C, 'Analysis-School'!U$4, Forecast!$D:$D, 'Analysis-School'!U$2), 0)</f>
        <v>15.559460867428561</v>
      </c>
      <c r="V163" s="396">
        <f t="shared" si="49"/>
        <v>-8.4737596033614082E-2</v>
      </c>
      <c r="X163" s="393" t="s">
        <v>1954</v>
      </c>
      <c r="Y163" s="394">
        <f>SUMIFS(Forecast!$AP:$AP, Forecast!$A:$A, 'Analysis-School'!$A163, Forecast!$C:$C, 'Analysis-School'!Y$4, Forecast!$D:$D, 'Analysis-School'!Y$2)</f>
        <v>0</v>
      </c>
      <c r="Z163" s="394">
        <f>SUMIFS(Forecast!$AP:$AP, Forecast!$A:$A, 'Analysis-School'!$A163, Forecast!$C:$C, 'Analysis-School'!Z$4, Forecast!$D:$D, 'Analysis-School'!Z$2)</f>
        <v>0</v>
      </c>
      <c r="AA163" s="394">
        <f>SUMIFS(Forecast!$AP:$AP, Forecast!$A:$A, 'Analysis-School'!$A163, Forecast!$C:$C, 'Analysis-School'!AA$4, Forecast!$D:$D, 'Analysis-School'!AA$2)</f>
        <v>0</v>
      </c>
      <c r="AB163" s="394">
        <f>SUMIFS(Forecast!$AP:$AP, Forecast!$A:$A, 'Analysis-School'!$A163, Forecast!$C:$C, 'Analysis-School'!AB$4, Forecast!$D:$D, 'Analysis-School'!AB$2)</f>
        <v>0</v>
      </c>
      <c r="AC163" s="394">
        <f>SUMIFS(Forecast!$AP:$AP, Forecast!$A:$A, 'Analysis-School'!$A163, Forecast!$C:$C, 'Analysis-School'!AC$4, Forecast!$D:$D, 'Analysis-School'!AC$2)</f>
        <v>0</v>
      </c>
      <c r="AD163" s="394">
        <f>SUMIFS(Forecast!$AP:$AP, Forecast!$A:$A, 'Analysis-School'!$A163, Forecast!$C:$C, 'Analysis-School'!AD$4, Forecast!$D:$D, 'Analysis-School'!AD$2)</f>
        <v>0</v>
      </c>
      <c r="AE163" s="394">
        <f>SUMIFS(Forecast!$AP:$AP, Forecast!$A:$A, 'Analysis-School'!$A163, Forecast!$C:$C, 'Analysis-School'!AE$4, Forecast!$D:$D, 'Analysis-School'!AE$2)</f>
        <v>0</v>
      </c>
      <c r="AF163" s="395">
        <f>SUMIFS(Forecast!$AP:$AP, Forecast!$A:$A, 'Analysis-School'!$A163, Forecast!$C:$C, 'Analysis-School'!AF$4, Forecast!$D:$D, 'Analysis-School'!AF$2)</f>
        <v>0</v>
      </c>
      <c r="AG163" s="396" t="str">
        <f t="shared" si="55"/>
        <v>NA</v>
      </c>
    </row>
    <row r="164" spans="1:33">
      <c r="A164" s="18" t="s">
        <v>145</v>
      </c>
      <c r="B164" s="398" t="s">
        <v>1779</v>
      </c>
      <c r="C164" s="399">
        <f>SUMIFS(Forecast!$Q:$Q, Forecast!$A:$A, 'Analysis-School'!$A164, Forecast!$C:$C, 'Analysis-School'!C$4, Forecast!$D:$D, 'Analysis-School'!C$2)</f>
        <v>0</v>
      </c>
      <c r="D164" s="399">
        <f>SUMIFS(Forecast!$Q:$Q, Forecast!$A:$A, 'Analysis-School'!$A164, Forecast!$C:$C, 'Analysis-School'!D$4, Forecast!$D:$D, 'Analysis-School'!D$2)</f>
        <v>0</v>
      </c>
      <c r="E164" s="399">
        <f>SUMIFS(Forecast!$Q:$Q, Forecast!$A:$A, 'Analysis-School'!$A164, Forecast!$C:$C, 'Analysis-School'!E$4, Forecast!$D:$D, 'Analysis-School'!E$2)</f>
        <v>7</v>
      </c>
      <c r="F164" s="399">
        <f>SUMIFS(Forecast!$Q:$Q, Forecast!$A:$A, 'Analysis-School'!$A164, Forecast!$C:$C, 'Analysis-School'!F$4, Forecast!$D:$D, 'Analysis-School'!F$2)</f>
        <v>0</v>
      </c>
      <c r="G164" s="399">
        <f>SUMIFS(Forecast!$Q:$Q, Forecast!$A:$A, 'Analysis-School'!$A164, Forecast!$C:$C, 'Analysis-School'!G$4, Forecast!$D:$D, 'Analysis-School'!G$2)</f>
        <v>0</v>
      </c>
      <c r="H164" s="399">
        <f>SUMIFS(Forecast!$Q:$Q, Forecast!$A:$A, 'Analysis-School'!$A164, Forecast!$C:$C, 'Analysis-School'!H$4, Forecast!$D:$D, 'Analysis-School'!H$2)</f>
        <v>0</v>
      </c>
      <c r="I164" s="498">
        <f>MAX(SUMIFS(Forecast!$Q:$Q, Forecast!$A:$A, 'Analysis-School'!$A164, Forecast!$C:$C, 'Analysis-School'!I$4, Forecast!$D:$D, 'Analysis-School'!I$2),0)</f>
        <v>0</v>
      </c>
      <c r="J164" s="501">
        <f>MAX(SUMIFS(Forecast!$Q:$Q, Forecast!$A:$A, 'Analysis-School'!$A164, Forecast!$C:$C, 'Analysis-School'!J$4, Forecast!$D:$D, 'Analysis-School'!J$2),0)</f>
        <v>0</v>
      </c>
      <c r="K164" s="401" t="str">
        <f t="shared" si="54"/>
        <v>NA</v>
      </c>
      <c r="M164" s="398" t="s">
        <v>1779</v>
      </c>
      <c r="N164" s="399">
        <f>MAX(SUMIFS(Forecast!$N:$N, Forecast!$A:$A, 'Analysis-School'!$A164, Forecast!$C:$C, 'Analysis-School'!N$4, Forecast!$D:$D, 'Analysis-School'!N$2), 0)</f>
        <v>0</v>
      </c>
      <c r="O164" s="399">
        <f>MAX(SUMIFS(Forecast!$N:$N, Forecast!$A:$A, 'Analysis-School'!$A164, Forecast!$C:$C, 'Analysis-School'!O$4, Forecast!$D:$D, 'Analysis-School'!O$2), 0)</f>
        <v>0</v>
      </c>
      <c r="P164" s="399">
        <f>MAX(SUMIFS(Forecast!$N:$N, Forecast!$A:$A, 'Analysis-School'!$A164, Forecast!$C:$C, 'Analysis-School'!P$4, Forecast!$D:$D, 'Analysis-School'!P$2), 0)</f>
        <v>166</v>
      </c>
      <c r="Q164" s="399">
        <f>MAX(SUMIFS(Forecast!$N:$N, Forecast!$A:$A, 'Analysis-School'!$A164, Forecast!$C:$C, 'Analysis-School'!Q$4, Forecast!$D:$D, 'Analysis-School'!Q$2), 0)</f>
        <v>213</v>
      </c>
      <c r="R164" s="399">
        <f>MAX(SUMIFS(Forecast!$N:$N, Forecast!$A:$A, 'Analysis-School'!$A164, Forecast!$C:$C, 'Analysis-School'!R$4, Forecast!$D:$D, 'Analysis-School'!R$2), 0)</f>
        <v>245</v>
      </c>
      <c r="S164" s="399">
        <f>MAX(SUMIFS(Forecast!$N:$N, Forecast!$A:$A, 'Analysis-School'!$A164, Forecast!$C:$C, 'Analysis-School'!S$4, Forecast!$D:$D, 'Analysis-School'!S$2), 0)</f>
        <v>141</v>
      </c>
      <c r="T164" s="399">
        <f>MAX(SUMIFS(Forecast!$N:$N, Forecast!$A:$A, 'Analysis-School'!$A164, Forecast!$C:$C, 'Analysis-School'!T$4, Forecast!$D:$D, 'Analysis-School'!T$2), 0)</f>
        <v>155.10000000000002</v>
      </c>
      <c r="U164" s="400">
        <f>MAX(SUMIFS(Forecast!$N:$N, Forecast!$A:$A, 'Analysis-School'!$A164, Forecast!$C:$C, 'Analysis-School'!U$4, Forecast!$D:$D, 'Analysis-School'!U$2), 0)</f>
        <v>153.75851728742856</v>
      </c>
      <c r="V164" s="401">
        <f t="shared" si="49"/>
        <v>9.048593820871309E-2</v>
      </c>
      <c r="X164" s="398" t="s">
        <v>1779</v>
      </c>
      <c r="Y164" s="399">
        <f>SUMIFS(Forecast!$AP:$AP, Forecast!$A:$A, 'Analysis-School'!$A164, Forecast!$C:$C, 'Analysis-School'!Y$4, Forecast!$D:$D, 'Analysis-School'!Y$2)</f>
        <v>0</v>
      </c>
      <c r="Z164" s="399">
        <f>SUMIFS(Forecast!$AP:$AP, Forecast!$A:$A, 'Analysis-School'!$A164, Forecast!$C:$C, 'Analysis-School'!Z$4, Forecast!$D:$D, 'Analysis-School'!Z$2)</f>
        <v>0</v>
      </c>
      <c r="AA164" s="399">
        <f>SUMIFS(Forecast!$AP:$AP, Forecast!$A:$A, 'Analysis-School'!$A164, Forecast!$C:$C, 'Analysis-School'!AA$4, Forecast!$D:$D, 'Analysis-School'!AA$2)</f>
        <v>0</v>
      </c>
      <c r="AB164" s="399">
        <f>SUMIFS(Forecast!$AP:$AP, Forecast!$A:$A, 'Analysis-School'!$A164, Forecast!$C:$C, 'Analysis-School'!AB$4, Forecast!$D:$D, 'Analysis-School'!AB$2)</f>
        <v>0</v>
      </c>
      <c r="AC164" s="399">
        <f>SUMIFS(Forecast!$AP:$AP, Forecast!$A:$A, 'Analysis-School'!$A164, Forecast!$C:$C, 'Analysis-School'!AC$4, Forecast!$D:$D, 'Analysis-School'!AC$2)</f>
        <v>0</v>
      </c>
      <c r="AD164" s="399">
        <f>SUMIFS(Forecast!$AP:$AP, Forecast!$A:$A, 'Analysis-School'!$A164, Forecast!$C:$C, 'Analysis-School'!AD$4, Forecast!$D:$D, 'Analysis-School'!AD$2)</f>
        <v>0</v>
      </c>
      <c r="AE164" s="399">
        <f>SUMIFS(Forecast!$AP:$AP, Forecast!$A:$A, 'Analysis-School'!$A164, Forecast!$C:$C, 'Analysis-School'!AE$4, Forecast!$D:$D, 'Analysis-School'!AE$2)</f>
        <v>0</v>
      </c>
      <c r="AF164" s="400">
        <f>SUMIFS(Forecast!$AP:$AP, Forecast!$A:$A, 'Analysis-School'!$A164, Forecast!$C:$C, 'Analysis-School'!AF$4, Forecast!$D:$D, 'Analysis-School'!AF$2)</f>
        <v>0</v>
      </c>
      <c r="AG164" s="401" t="str">
        <f t="shared" si="55"/>
        <v>NA</v>
      </c>
    </row>
    <row r="165" spans="1:33" ht="15" thickBot="1">
      <c r="A165"/>
      <c r="B165" s="402" t="s">
        <v>2068</v>
      </c>
      <c r="C165" s="403">
        <f>SUM(C115:C164)</f>
        <v>0</v>
      </c>
      <c r="D165" s="403">
        <f t="shared" ref="D165" si="56">SUM(D115:D164)</f>
        <v>0</v>
      </c>
      <c r="E165" s="403">
        <f t="shared" ref="E165" si="57">SUM(E115:E164)</f>
        <v>6840</v>
      </c>
      <c r="F165" s="403">
        <f t="shared" ref="F165" si="58">SUM(F115:F164)</f>
        <v>6801</v>
      </c>
      <c r="G165" s="403">
        <f t="shared" ref="G165" si="59">SUM(G115:G164)</f>
        <v>9309</v>
      </c>
      <c r="H165" s="403">
        <f t="shared" ref="H165" si="60">SUM(H115:H164)</f>
        <v>8957</v>
      </c>
      <c r="I165" s="403">
        <f t="shared" ref="I165" si="61">SUM(I115:I164)</f>
        <v>9571.6273127019613</v>
      </c>
      <c r="J165" s="403">
        <f t="shared" ref="J165" si="62">SUM(J115:J164)</f>
        <v>10132.222480205706</v>
      </c>
      <c r="K165" s="404">
        <f t="shared" ref="K165" si="63">(J165/H165-1)</f>
        <v>0.13120715420405338</v>
      </c>
      <c r="M165" s="402" t="s">
        <v>2068</v>
      </c>
      <c r="N165" s="403">
        <f>SUM(N115:N164)</f>
        <v>0</v>
      </c>
      <c r="O165" s="403">
        <f t="shared" ref="O165" si="64">SUM(O115:O164)</f>
        <v>0</v>
      </c>
      <c r="P165" s="403">
        <f t="shared" ref="P165" si="65">SUM(P115:P164)</f>
        <v>9869</v>
      </c>
      <c r="Q165" s="403">
        <f t="shared" ref="Q165" si="66">SUM(Q115:Q164)</f>
        <v>11314</v>
      </c>
      <c r="R165" s="403">
        <f t="shared" ref="R165" si="67">SUM(R115:R164)</f>
        <v>12806</v>
      </c>
      <c r="S165" s="403">
        <f t="shared" ref="S165" si="68">SUM(S115:S164)</f>
        <v>13346</v>
      </c>
      <c r="T165" s="403">
        <f t="shared" ref="T165" si="69">SUM(T115:T164)</f>
        <v>14333.986752180861</v>
      </c>
      <c r="U165" s="403">
        <f t="shared" ref="U165" si="70">SUM(U115:U164)</f>
        <v>15432.778884815762</v>
      </c>
      <c r="V165" s="404">
        <f t="shared" si="49"/>
        <v>0.15635987448042576</v>
      </c>
      <c r="X165" s="402" t="s">
        <v>2068</v>
      </c>
      <c r="Y165" s="403">
        <f>SUM(Y115:Y164)</f>
        <v>424</v>
      </c>
      <c r="Z165" s="403">
        <f t="shared" ref="Z165" si="71">SUM(Z115:Z164)</f>
        <v>533</v>
      </c>
      <c r="AA165" s="403">
        <f t="shared" ref="AA165" si="72">SUM(AA115:AA164)</f>
        <v>575</v>
      </c>
      <c r="AB165" s="403">
        <f t="shared" ref="AB165" si="73">SUM(AB115:AB164)</f>
        <v>525</v>
      </c>
      <c r="AC165" s="403">
        <f t="shared" ref="AC165" si="74">SUM(AC115:AC164)</f>
        <v>484</v>
      </c>
      <c r="AD165" s="403">
        <f t="shared" ref="AD165" si="75">SUM(AD115:AD164)</f>
        <v>419</v>
      </c>
      <c r="AE165" s="403">
        <f t="shared" ref="AE165" si="76">SUM(AE115:AE164)</f>
        <v>419.62460541833423</v>
      </c>
      <c r="AF165" s="403">
        <f t="shared" ref="AF165" si="77">SUM(AF115:AF164)</f>
        <v>419.66075321109514</v>
      </c>
      <c r="AG165" s="404">
        <f t="shared" ref="AG165" si="78">(AF165/AD165-1)</f>
        <v>1.5769766374584826E-3</v>
      </c>
    </row>
    <row r="166" spans="1:33" s="115" customFormat="1" ht="14.4">
      <c r="A166"/>
      <c r="K166" s="385"/>
      <c r="L166" s="385"/>
      <c r="V166" s="385"/>
      <c r="W166" s="385"/>
    </row>
    <row r="167" spans="1:33" s="115" customFormat="1" ht="15" thickBot="1">
      <c r="A167"/>
      <c r="C167" s="490" t="s">
        <v>2036</v>
      </c>
      <c r="D167" s="490" t="s">
        <v>2036</v>
      </c>
      <c r="E167" s="490" t="s">
        <v>2036</v>
      </c>
      <c r="F167" s="490" t="s">
        <v>2036</v>
      </c>
      <c r="G167" s="490" t="s">
        <v>2036</v>
      </c>
      <c r="H167" s="490" t="s">
        <v>2036</v>
      </c>
      <c r="I167" s="490" t="s">
        <v>2040</v>
      </c>
      <c r="J167" s="490" t="s">
        <v>2040</v>
      </c>
      <c r="K167" s="385"/>
      <c r="L167" s="385"/>
      <c r="N167" s="490" t="s">
        <v>2036</v>
      </c>
      <c r="O167" s="490" t="s">
        <v>2036</v>
      </c>
      <c r="P167" s="490" t="s">
        <v>2036</v>
      </c>
      <c r="Q167" s="490" t="s">
        <v>2036</v>
      </c>
      <c r="R167" s="490" t="s">
        <v>2036</v>
      </c>
      <c r="S167" s="490" t="s">
        <v>2036</v>
      </c>
      <c r="T167" s="490" t="s">
        <v>2040</v>
      </c>
      <c r="U167" s="490" t="s">
        <v>2040</v>
      </c>
      <c r="V167" s="385"/>
      <c r="W167" s="385"/>
      <c r="Y167" s="490" t="s">
        <v>2036</v>
      </c>
      <c r="Z167" s="490" t="s">
        <v>2036</v>
      </c>
      <c r="AA167" s="490" t="s">
        <v>2036</v>
      </c>
      <c r="AB167" s="490" t="s">
        <v>2036</v>
      </c>
      <c r="AC167" s="490" t="s">
        <v>2036</v>
      </c>
      <c r="AD167" s="490" t="s">
        <v>2036</v>
      </c>
      <c r="AE167" s="490" t="s">
        <v>2040</v>
      </c>
      <c r="AF167" s="490" t="s">
        <v>2040</v>
      </c>
    </row>
    <row r="168" spans="1:33" ht="14.4">
      <c r="A168"/>
      <c r="B168" s="594" t="s">
        <v>2093</v>
      </c>
      <c r="C168" s="595"/>
      <c r="D168" s="595"/>
      <c r="E168" s="595"/>
      <c r="F168" s="595"/>
      <c r="G168" s="595"/>
      <c r="H168" s="595"/>
      <c r="I168" s="595"/>
      <c r="J168" s="595"/>
      <c r="K168" s="598" t="s">
        <v>2118</v>
      </c>
      <c r="M168" s="594" t="s">
        <v>2094</v>
      </c>
      <c r="N168" s="595"/>
      <c r="O168" s="595"/>
      <c r="P168" s="595"/>
      <c r="Q168" s="595"/>
      <c r="R168" s="595"/>
      <c r="S168" s="595"/>
      <c r="T168" s="595"/>
      <c r="U168" s="595"/>
      <c r="V168" s="598" t="s">
        <v>2118</v>
      </c>
      <c r="X168" s="594" t="s">
        <v>2095</v>
      </c>
      <c r="Y168" s="595"/>
      <c r="Z168" s="595"/>
      <c r="AA168" s="595"/>
      <c r="AB168" s="595"/>
      <c r="AC168" s="595"/>
      <c r="AD168" s="595"/>
      <c r="AE168" s="595"/>
      <c r="AF168" s="595"/>
      <c r="AG168" s="598" t="s">
        <v>2118</v>
      </c>
    </row>
    <row r="169" spans="1:33" ht="14.4">
      <c r="A169"/>
      <c r="B169" s="386" t="s">
        <v>2119</v>
      </c>
      <c r="C169" s="390">
        <v>2018</v>
      </c>
      <c r="D169" s="390">
        <v>2019</v>
      </c>
      <c r="E169" s="390">
        <v>2020</v>
      </c>
      <c r="F169" s="390">
        <v>2021</v>
      </c>
      <c r="G169" s="390">
        <v>2022</v>
      </c>
      <c r="H169" s="390">
        <v>2023</v>
      </c>
      <c r="I169" s="390">
        <v>2024</v>
      </c>
      <c r="J169" s="390">
        <v>2025</v>
      </c>
      <c r="K169" s="599"/>
      <c r="M169" s="386" t="s">
        <v>2119</v>
      </c>
      <c r="N169" s="390">
        <v>2018</v>
      </c>
      <c r="O169" s="390">
        <v>2019</v>
      </c>
      <c r="P169" s="390">
        <v>2020</v>
      </c>
      <c r="Q169" s="390">
        <v>2021</v>
      </c>
      <c r="R169" s="390">
        <v>2022</v>
      </c>
      <c r="S169" s="390">
        <v>2023</v>
      </c>
      <c r="T169" s="390">
        <v>2024</v>
      </c>
      <c r="U169" s="390">
        <v>2025</v>
      </c>
      <c r="V169" s="599"/>
      <c r="X169" s="386" t="s">
        <v>2119</v>
      </c>
      <c r="Y169" s="390">
        <v>2018</v>
      </c>
      <c r="Z169" s="390">
        <v>2019</v>
      </c>
      <c r="AA169" s="390">
        <v>2020</v>
      </c>
      <c r="AB169" s="390">
        <v>2021</v>
      </c>
      <c r="AC169" s="390">
        <v>2022</v>
      </c>
      <c r="AD169" s="390">
        <v>2023</v>
      </c>
      <c r="AE169" s="390">
        <v>2024</v>
      </c>
      <c r="AF169" s="390">
        <v>2025</v>
      </c>
      <c r="AG169" s="599"/>
    </row>
    <row r="170" spans="1:33">
      <c r="A170" s="18" t="s">
        <v>45</v>
      </c>
      <c r="B170" s="393" t="s">
        <v>1971</v>
      </c>
      <c r="C170" s="394">
        <f>SUMIFS(Forecast!$AO:$AO, Forecast!$A:$A, 'Analysis-School'!$A170, Forecast!$C:$C, 'Analysis-School'!C$4, Forecast!$D:$D, 'Analysis-School'!C$2)</f>
        <v>35</v>
      </c>
      <c r="D170" s="394">
        <f>SUMIFS(Forecast!$AO:$AO, Forecast!$A:$A, 'Analysis-School'!$A170, Forecast!$C:$C, 'Analysis-School'!D$4, Forecast!$D:$D, 'Analysis-School'!D$2)</f>
        <v>38</v>
      </c>
      <c r="E170" s="394">
        <f>SUMIFS(Forecast!$AO:$AO, Forecast!$A:$A, 'Analysis-School'!$A170, Forecast!$C:$C, 'Analysis-School'!E$4, Forecast!$D:$D, 'Analysis-School'!E$2)</f>
        <v>17</v>
      </c>
      <c r="F170" s="394">
        <f>SUMIFS(Forecast!$AO:$AO, Forecast!$A:$A, 'Analysis-School'!$A170, Forecast!$C:$C, 'Analysis-School'!F$4, Forecast!$D:$D, 'Analysis-School'!F$2)</f>
        <v>41</v>
      </c>
      <c r="G170" s="394">
        <f>SUMIFS(Forecast!$AO:$AO, Forecast!$A:$A, 'Analysis-School'!$A170, Forecast!$C:$C, 'Analysis-School'!G$4, Forecast!$D:$D, 'Analysis-School'!G$2)</f>
        <v>60</v>
      </c>
      <c r="H170" s="394">
        <f>SUMIFS(Forecast!$AO:$AO, Forecast!$A:$A, 'Analysis-School'!$A170, Forecast!$C:$C, 'Analysis-School'!H$4, Forecast!$D:$D, 'Analysis-School'!H$2)</f>
        <v>48</v>
      </c>
      <c r="I170" s="394">
        <f>SUMIFS(Forecast!$AO:$AO, Forecast!$A:$A, 'Analysis-School'!$A170, Forecast!$C:$C, 'Analysis-School'!I$4, Forecast!$D:$D, 'Analysis-School'!I$2)</f>
        <v>52.800000000000004</v>
      </c>
      <c r="J170" s="394">
        <f>SUMIFS(Forecast!$AO:$AO, Forecast!$A:$A, 'Analysis-School'!$A170, Forecast!$C:$C, 'Analysis-School'!J$4, Forecast!$D:$D, 'Analysis-School'!J$2)</f>
        <v>58.080000000000013</v>
      </c>
      <c r="K170" s="495">
        <f t="shared" ref="K170:K220" si="79">(J170/H170-1)</f>
        <v>0.21000000000000019</v>
      </c>
      <c r="M170" s="393" t="s">
        <v>1971</v>
      </c>
      <c r="N170" s="394">
        <f>SUMIFS(Forecast!$BN:$BN, Forecast!$A:$A, 'Analysis-School'!$A170, Forecast!$C:$C, 'Analysis-School'!N$4, Forecast!$D:$D, 'Analysis-School'!N$2)</f>
        <v>238</v>
      </c>
      <c r="O170" s="394">
        <f>SUMIFS(Forecast!$BN:$BN, Forecast!$A:$A, 'Analysis-School'!$A170, Forecast!$C:$C, 'Analysis-School'!O$4, Forecast!$D:$D, 'Analysis-School'!O$2)</f>
        <v>296</v>
      </c>
      <c r="P170" s="394">
        <f>SUMIFS(Forecast!$BN:$BN, Forecast!$A:$A, 'Analysis-School'!$A170, Forecast!$C:$C, 'Analysis-School'!P$4, Forecast!$D:$D, 'Analysis-School'!P$2)</f>
        <v>306</v>
      </c>
      <c r="Q170" s="394">
        <f>SUMIFS(Forecast!$BN:$BN, Forecast!$A:$A, 'Analysis-School'!$A170, Forecast!$C:$C, 'Analysis-School'!Q$4, Forecast!$D:$D, 'Analysis-School'!Q$2)</f>
        <v>479</v>
      </c>
      <c r="R170" s="394">
        <f>SUMIFS(Forecast!$BN:$BN, Forecast!$A:$A, 'Analysis-School'!$A170, Forecast!$C:$C, 'Analysis-School'!R$4, Forecast!$D:$D, 'Analysis-School'!R$2)</f>
        <v>589</v>
      </c>
      <c r="S170" s="394">
        <f>SUMIFS(Forecast!$BN:$BN, Forecast!$A:$A, 'Analysis-School'!$A170, Forecast!$C:$C, 'Analysis-School'!S$4, Forecast!$D:$D, 'Analysis-School'!S$2)</f>
        <v>560</v>
      </c>
      <c r="T170" s="394">
        <f>SUMIFS(Forecast!$BN:$BN, Forecast!$A:$A, 'Analysis-School'!$A170, Forecast!$C:$C, 'Analysis-School'!T$4, Forecast!$D:$D, 'Analysis-School'!T$2)</f>
        <v>616</v>
      </c>
      <c r="U170" s="394">
        <f>SUMIFS(Forecast!$BN:$BN, Forecast!$A:$A, 'Analysis-School'!$A170, Forecast!$C:$C, 'Analysis-School'!U$4, Forecast!$D:$D, 'Analysis-School'!U$2)</f>
        <v>677.6</v>
      </c>
      <c r="V170" s="495">
        <f t="shared" ref="V170:V220" si="80">(U170/S170-1)</f>
        <v>0.20999999999999996</v>
      </c>
      <c r="X170" s="393" t="s">
        <v>1971</v>
      </c>
      <c r="Y170" s="394">
        <f>SUMIFS(Forecast!$CA:$CA, Forecast!$A:$A, 'Analysis-School'!$A170, Forecast!$C:$C, 'Analysis-School'!Y$4, Forecast!$D:$D, 'Analysis-School'!Y$2)</f>
        <v>0</v>
      </c>
      <c r="Z170" s="394">
        <f>SUMIFS(Forecast!$CA:$CA, Forecast!$A:$A, 'Analysis-School'!$A170, Forecast!$C:$C, 'Analysis-School'!Z$4, Forecast!$D:$D, 'Analysis-School'!Z$2)</f>
        <v>0</v>
      </c>
      <c r="AA170" s="394">
        <f>SUMIFS(Forecast!$CA:$CA, Forecast!$A:$A, 'Analysis-School'!$A170, Forecast!$C:$C, 'Analysis-School'!AA$4, Forecast!$D:$D, 'Analysis-School'!AA$2)</f>
        <v>0</v>
      </c>
      <c r="AB170" s="394">
        <f>SUMIFS(Forecast!$CA:$CA, Forecast!$A:$A, 'Analysis-School'!$A170, Forecast!$C:$C, 'Analysis-School'!AB$4, Forecast!$D:$D, 'Analysis-School'!AB$2)</f>
        <v>0</v>
      </c>
      <c r="AC170" s="394">
        <f>SUMIFS(Forecast!$CA:$CA, Forecast!$A:$A, 'Analysis-School'!$A170, Forecast!$C:$C, 'Analysis-School'!AC$4, Forecast!$D:$D, 'Analysis-School'!AC$2)</f>
        <v>0</v>
      </c>
      <c r="AD170" s="394">
        <f>SUMIFS(Forecast!$CA:$CA, Forecast!$A:$A, 'Analysis-School'!$A170, Forecast!$C:$C, 'Analysis-School'!AD$4, Forecast!$D:$D, 'Analysis-School'!AD$2)</f>
        <v>0</v>
      </c>
      <c r="AE170" s="394">
        <f>SUMIFS(Forecast!$CA:$CA, Forecast!$A:$A, 'Analysis-School'!$A170, Forecast!$C:$C, 'Analysis-School'!AE$4, Forecast!$D:$D, 'Analysis-School'!AE$2)</f>
        <v>0</v>
      </c>
      <c r="AF170" s="394">
        <f>SUMIFS(Forecast!$CA:$CA, Forecast!$A:$A, 'Analysis-School'!$A170, Forecast!$C:$C, 'Analysis-School'!AF$4, Forecast!$D:$D, 'Analysis-School'!AF$2)</f>
        <v>0</v>
      </c>
      <c r="AG170" s="497" t="str">
        <f t="shared" ref="AG170:AG201" si="81">IFERROR(AF170/AD170-1, "NA")</f>
        <v>NA</v>
      </c>
    </row>
    <row r="171" spans="1:33">
      <c r="A171" s="18" t="s">
        <v>48</v>
      </c>
      <c r="B171" s="398" t="s">
        <v>1926</v>
      </c>
      <c r="C171" s="399">
        <f>SUMIFS(Forecast!$AO:$AO, Forecast!$A:$A, 'Analysis-School'!$A171, Forecast!$C:$C, 'Analysis-School'!C$4, Forecast!$D:$D, 'Analysis-School'!C$2)</f>
        <v>16</v>
      </c>
      <c r="D171" s="399">
        <f>SUMIFS(Forecast!$AO:$AO, Forecast!$A:$A, 'Analysis-School'!$A171, Forecast!$C:$C, 'Analysis-School'!D$4, Forecast!$D:$D, 'Analysis-School'!D$2)</f>
        <v>8</v>
      </c>
      <c r="E171" s="399">
        <f>SUMIFS(Forecast!$AO:$AO, Forecast!$A:$A, 'Analysis-School'!$A171, Forecast!$C:$C, 'Analysis-School'!E$4, Forecast!$D:$D, 'Analysis-School'!E$2)</f>
        <v>2</v>
      </c>
      <c r="F171" s="399">
        <f>SUMIFS(Forecast!$AO:$AO, Forecast!$A:$A, 'Analysis-School'!$A171, Forecast!$C:$C, 'Analysis-School'!F$4, Forecast!$D:$D, 'Analysis-School'!F$2)</f>
        <v>16</v>
      </c>
      <c r="G171" s="399">
        <f>SUMIFS(Forecast!$AO:$AO, Forecast!$A:$A, 'Analysis-School'!$A171, Forecast!$C:$C, 'Analysis-School'!G$4, Forecast!$D:$D, 'Analysis-School'!G$2)</f>
        <v>6</v>
      </c>
      <c r="H171" s="399">
        <f>SUMIFS(Forecast!$AO:$AO, Forecast!$A:$A, 'Analysis-School'!$A171, Forecast!$C:$C, 'Analysis-School'!H$4, Forecast!$D:$D, 'Analysis-School'!H$2)</f>
        <v>23</v>
      </c>
      <c r="I171" s="399">
        <f>SUMIFS(Forecast!$AO:$AO, Forecast!$A:$A, 'Analysis-School'!$A171, Forecast!$C:$C, 'Analysis-School'!I$4, Forecast!$D:$D, 'Analysis-School'!I$2)</f>
        <v>21.849999999999998</v>
      </c>
      <c r="J171" s="400">
        <f>SUMIFS(Forecast!$AO:$AO, Forecast!$A:$A, 'Analysis-School'!$A171, Forecast!$C:$C, 'Analysis-School'!J$4, Forecast!$D:$D, 'Analysis-School'!J$2)</f>
        <v>21.770802523802274</v>
      </c>
      <c r="K171" s="494">
        <f t="shared" si="79"/>
        <v>-5.3443368530335933E-2</v>
      </c>
      <c r="M171" s="398" t="s">
        <v>1926</v>
      </c>
      <c r="N171" s="399">
        <f>SUMIFS(Forecast!$BN:$BN, Forecast!$A:$A, 'Analysis-School'!$A171, Forecast!$C:$C, 'Analysis-School'!N$4, Forecast!$D:$D, 'Analysis-School'!N$2)</f>
        <v>52</v>
      </c>
      <c r="O171" s="399">
        <f>SUMIFS(Forecast!$BN:$BN, Forecast!$A:$A, 'Analysis-School'!$A171, Forecast!$C:$C, 'Analysis-School'!O$4, Forecast!$D:$D, 'Analysis-School'!O$2)</f>
        <v>32</v>
      </c>
      <c r="P171" s="399">
        <f>SUMIFS(Forecast!$BN:$BN, Forecast!$A:$A, 'Analysis-School'!$A171, Forecast!$C:$C, 'Analysis-School'!P$4, Forecast!$D:$D, 'Analysis-School'!P$2)</f>
        <v>49</v>
      </c>
      <c r="Q171" s="399">
        <f>SUMIFS(Forecast!$BN:$BN, Forecast!$A:$A, 'Analysis-School'!$A171, Forecast!$C:$C, 'Analysis-School'!Q$4, Forecast!$D:$D, 'Analysis-School'!Q$2)</f>
        <v>51</v>
      </c>
      <c r="R171" s="399">
        <f>SUMIFS(Forecast!$BN:$BN, Forecast!$A:$A, 'Analysis-School'!$A171, Forecast!$C:$C, 'Analysis-School'!R$4, Forecast!$D:$D, 'Analysis-School'!R$2)</f>
        <v>48</v>
      </c>
      <c r="S171" s="399">
        <f>SUMIFS(Forecast!$BN:$BN, Forecast!$A:$A, 'Analysis-School'!$A171, Forecast!$C:$C, 'Analysis-School'!S$4, Forecast!$D:$D, 'Analysis-School'!S$2)</f>
        <v>45</v>
      </c>
      <c r="T171" s="399">
        <f>SUMIFS(Forecast!$BN:$BN, Forecast!$A:$A, 'Analysis-School'!$A171, Forecast!$C:$C, 'Analysis-School'!T$4, Forecast!$D:$D, 'Analysis-School'!T$2)</f>
        <v>49.500000000000007</v>
      </c>
      <c r="U171" s="400">
        <f>SUMIFS(Forecast!$BN:$BN, Forecast!$A:$A, 'Analysis-School'!$A171, Forecast!$C:$C, 'Analysis-School'!U$4, Forecast!$D:$D, 'Analysis-School'!U$2)</f>
        <v>52.364671899401706</v>
      </c>
      <c r="V171" s="494">
        <f t="shared" si="80"/>
        <v>0.16365937554226018</v>
      </c>
      <c r="X171" s="398" t="s">
        <v>1926</v>
      </c>
      <c r="Y171" s="399">
        <f>SUMIFS(Forecast!$CA:$CA, Forecast!$A:$A, 'Analysis-School'!$A171, Forecast!$C:$C, 'Analysis-School'!Y$4, Forecast!$D:$D, 'Analysis-School'!Y$2)</f>
        <v>0</v>
      </c>
      <c r="Z171" s="399">
        <f>SUMIFS(Forecast!$CA:$CA, Forecast!$A:$A, 'Analysis-School'!$A171, Forecast!$C:$C, 'Analysis-School'!Z$4, Forecast!$D:$D, 'Analysis-School'!Z$2)</f>
        <v>0</v>
      </c>
      <c r="AA171" s="399">
        <f>SUMIFS(Forecast!$CA:$CA, Forecast!$A:$A, 'Analysis-School'!$A171, Forecast!$C:$C, 'Analysis-School'!AA$4, Forecast!$D:$D, 'Analysis-School'!AA$2)</f>
        <v>0</v>
      </c>
      <c r="AB171" s="399">
        <f>SUMIFS(Forecast!$CA:$CA, Forecast!$A:$A, 'Analysis-School'!$A171, Forecast!$C:$C, 'Analysis-School'!AB$4, Forecast!$D:$D, 'Analysis-School'!AB$2)</f>
        <v>0</v>
      </c>
      <c r="AC171" s="399">
        <f>SUMIFS(Forecast!$CA:$CA, Forecast!$A:$A, 'Analysis-School'!$A171, Forecast!$C:$C, 'Analysis-School'!AC$4, Forecast!$D:$D, 'Analysis-School'!AC$2)</f>
        <v>0</v>
      </c>
      <c r="AD171" s="399">
        <f>SUMIFS(Forecast!$CA:$CA, Forecast!$A:$A, 'Analysis-School'!$A171, Forecast!$C:$C, 'Analysis-School'!AD$4, Forecast!$D:$D, 'Analysis-School'!AD$2)</f>
        <v>0</v>
      </c>
      <c r="AE171" s="399">
        <f>SUMIFS(Forecast!$CA:$CA, Forecast!$A:$A, 'Analysis-School'!$A171, Forecast!$C:$C, 'Analysis-School'!AE$4, Forecast!$D:$D, 'Analysis-School'!AE$2)</f>
        <v>0</v>
      </c>
      <c r="AF171" s="400">
        <f>SUMIFS(Forecast!$CA:$CA, Forecast!$A:$A, 'Analysis-School'!$A171, Forecast!$C:$C, 'Analysis-School'!AF$4, Forecast!$D:$D, 'Analysis-School'!AF$2)</f>
        <v>0</v>
      </c>
      <c r="AG171" s="494" t="str">
        <f t="shared" si="81"/>
        <v>NA</v>
      </c>
    </row>
    <row r="172" spans="1:33">
      <c r="A172" s="18" t="s">
        <v>50</v>
      </c>
      <c r="B172" s="393" t="s">
        <v>1927</v>
      </c>
      <c r="C172" s="394">
        <f>SUMIFS(Forecast!$AO:$AO, Forecast!$A:$A, 'Analysis-School'!$A172, Forecast!$C:$C, 'Analysis-School'!C$4, Forecast!$D:$D, 'Analysis-School'!C$2)</f>
        <v>25</v>
      </c>
      <c r="D172" s="394">
        <f>SUMIFS(Forecast!$AO:$AO, Forecast!$A:$A, 'Analysis-School'!$A172, Forecast!$C:$C, 'Analysis-School'!D$4, Forecast!$D:$D, 'Analysis-School'!D$2)</f>
        <v>28</v>
      </c>
      <c r="E172" s="394">
        <f>SUMIFS(Forecast!$AO:$AO, Forecast!$A:$A, 'Analysis-School'!$A172, Forecast!$C:$C, 'Analysis-School'!E$4, Forecast!$D:$D, 'Analysis-School'!E$2)</f>
        <v>28</v>
      </c>
      <c r="F172" s="394">
        <f>SUMIFS(Forecast!$AO:$AO, Forecast!$A:$A, 'Analysis-School'!$A172, Forecast!$C:$C, 'Analysis-School'!F$4, Forecast!$D:$D, 'Analysis-School'!F$2)</f>
        <v>54</v>
      </c>
      <c r="G172" s="394">
        <f>SUMIFS(Forecast!$AO:$AO, Forecast!$A:$A, 'Analysis-School'!$A172, Forecast!$C:$C, 'Analysis-School'!G$4, Forecast!$D:$D, 'Analysis-School'!G$2)</f>
        <v>53</v>
      </c>
      <c r="H172" s="394">
        <f>SUMIFS(Forecast!$AO:$AO, Forecast!$A:$A, 'Analysis-School'!$A172, Forecast!$C:$C, 'Analysis-School'!H$4, Forecast!$D:$D, 'Analysis-School'!H$2)</f>
        <v>56</v>
      </c>
      <c r="I172" s="394">
        <f>SUMIFS(Forecast!$AO:$AO, Forecast!$A:$A, 'Analysis-School'!$A172, Forecast!$C:$C, 'Analysis-School'!I$4, Forecast!$D:$D, 'Analysis-School'!I$2)</f>
        <v>61.600000000000009</v>
      </c>
      <c r="J172" s="395">
        <f>SUMIFS(Forecast!$AO:$AO, Forecast!$A:$A, 'Analysis-School'!$A172, Forecast!$C:$C, 'Analysis-School'!J$4, Forecast!$D:$D, 'Analysis-School'!J$2)</f>
        <v>67.760000000000019</v>
      </c>
      <c r="K172" s="396">
        <f t="shared" si="79"/>
        <v>0.21000000000000041</v>
      </c>
      <c r="M172" s="393" t="s">
        <v>1927</v>
      </c>
      <c r="N172" s="394">
        <f>SUMIFS(Forecast!$BN:$BN, Forecast!$A:$A, 'Analysis-School'!$A172, Forecast!$C:$C, 'Analysis-School'!N$4, Forecast!$D:$D, 'Analysis-School'!N$2)</f>
        <v>71</v>
      </c>
      <c r="O172" s="394">
        <f>SUMIFS(Forecast!$BN:$BN, Forecast!$A:$A, 'Analysis-School'!$A172, Forecast!$C:$C, 'Analysis-School'!O$4, Forecast!$D:$D, 'Analysis-School'!O$2)</f>
        <v>87</v>
      </c>
      <c r="P172" s="394">
        <f>SUMIFS(Forecast!$BN:$BN, Forecast!$A:$A, 'Analysis-School'!$A172, Forecast!$C:$C, 'Analysis-School'!P$4, Forecast!$D:$D, 'Analysis-School'!P$2)</f>
        <v>88</v>
      </c>
      <c r="Q172" s="394">
        <f>SUMIFS(Forecast!$BN:$BN, Forecast!$A:$A, 'Analysis-School'!$A172, Forecast!$C:$C, 'Analysis-School'!Q$4, Forecast!$D:$D, 'Analysis-School'!Q$2)</f>
        <v>105</v>
      </c>
      <c r="R172" s="394">
        <f>SUMIFS(Forecast!$BN:$BN, Forecast!$A:$A, 'Analysis-School'!$A172, Forecast!$C:$C, 'Analysis-School'!R$4, Forecast!$D:$D, 'Analysis-School'!R$2)</f>
        <v>145</v>
      </c>
      <c r="S172" s="394">
        <f>SUMIFS(Forecast!$BN:$BN, Forecast!$A:$A, 'Analysis-School'!$A172, Forecast!$C:$C, 'Analysis-School'!S$4, Forecast!$D:$D, 'Analysis-School'!S$2)</f>
        <v>128</v>
      </c>
      <c r="T172" s="394">
        <f>SUMIFS(Forecast!$BN:$BN, Forecast!$A:$A, 'Analysis-School'!$A172, Forecast!$C:$C, 'Analysis-School'!T$4, Forecast!$D:$D, 'Analysis-School'!T$2)</f>
        <v>140.80000000000001</v>
      </c>
      <c r="U172" s="395">
        <f>SUMIFS(Forecast!$BN:$BN, Forecast!$A:$A, 'Analysis-School'!$A172, Forecast!$C:$C, 'Analysis-School'!U$4, Forecast!$D:$D, 'Analysis-School'!U$2)</f>
        <v>154.88000000000002</v>
      </c>
      <c r="V172" s="396">
        <f t="shared" si="80"/>
        <v>0.21000000000000019</v>
      </c>
      <c r="X172" s="393" t="s">
        <v>1927</v>
      </c>
      <c r="Y172" s="394">
        <f>SUMIFS(Forecast!$CA:$CA, Forecast!$A:$A, 'Analysis-School'!$A172, Forecast!$C:$C, 'Analysis-School'!Y$4, Forecast!$D:$D, 'Analysis-School'!Y$2)</f>
        <v>0</v>
      </c>
      <c r="Z172" s="394">
        <f>SUMIFS(Forecast!$CA:$CA, Forecast!$A:$A, 'Analysis-School'!$A172, Forecast!$C:$C, 'Analysis-School'!Z$4, Forecast!$D:$D, 'Analysis-School'!Z$2)</f>
        <v>0</v>
      </c>
      <c r="AA172" s="394">
        <f>SUMIFS(Forecast!$CA:$CA, Forecast!$A:$A, 'Analysis-School'!$A172, Forecast!$C:$C, 'Analysis-School'!AA$4, Forecast!$D:$D, 'Analysis-School'!AA$2)</f>
        <v>0</v>
      </c>
      <c r="AB172" s="394">
        <f>SUMIFS(Forecast!$CA:$CA, Forecast!$A:$A, 'Analysis-School'!$A172, Forecast!$C:$C, 'Analysis-School'!AB$4, Forecast!$D:$D, 'Analysis-School'!AB$2)</f>
        <v>0</v>
      </c>
      <c r="AC172" s="394">
        <f>SUMIFS(Forecast!$CA:$CA, Forecast!$A:$A, 'Analysis-School'!$A172, Forecast!$C:$C, 'Analysis-School'!AC$4, Forecast!$D:$D, 'Analysis-School'!AC$2)</f>
        <v>0</v>
      </c>
      <c r="AD172" s="394">
        <f>SUMIFS(Forecast!$CA:$CA, Forecast!$A:$A, 'Analysis-School'!$A172, Forecast!$C:$C, 'Analysis-School'!AD$4, Forecast!$D:$D, 'Analysis-School'!AD$2)</f>
        <v>0</v>
      </c>
      <c r="AE172" s="394">
        <f>SUMIFS(Forecast!$CA:$CA, Forecast!$A:$A, 'Analysis-School'!$A172, Forecast!$C:$C, 'Analysis-School'!AE$4, Forecast!$D:$D, 'Analysis-School'!AE$2)</f>
        <v>0</v>
      </c>
      <c r="AF172" s="395">
        <f>SUMIFS(Forecast!$CA:$CA, Forecast!$A:$A, 'Analysis-School'!$A172, Forecast!$C:$C, 'Analysis-School'!AF$4, Forecast!$D:$D, 'Analysis-School'!AF$2)</f>
        <v>0</v>
      </c>
      <c r="AG172" s="396" t="str">
        <f t="shared" si="81"/>
        <v>NA</v>
      </c>
    </row>
    <row r="173" spans="1:33">
      <c r="A173" s="18" t="s">
        <v>53</v>
      </c>
      <c r="B173" s="398" t="s">
        <v>1755</v>
      </c>
      <c r="C173" s="399">
        <f>SUMIFS(Forecast!$AO:$AO, Forecast!$A:$A, 'Analysis-School'!$A173, Forecast!$C:$C, 'Analysis-School'!C$4, Forecast!$D:$D, 'Analysis-School'!C$2)</f>
        <v>16</v>
      </c>
      <c r="D173" s="399">
        <f>SUMIFS(Forecast!$AO:$AO, Forecast!$A:$A, 'Analysis-School'!$A173, Forecast!$C:$C, 'Analysis-School'!D$4, Forecast!$D:$D, 'Analysis-School'!D$2)</f>
        <v>9</v>
      </c>
      <c r="E173" s="399">
        <f>SUMIFS(Forecast!$AO:$AO, Forecast!$A:$A, 'Analysis-School'!$A173, Forecast!$C:$C, 'Analysis-School'!E$4, Forecast!$D:$D, 'Analysis-School'!E$2)</f>
        <v>10</v>
      </c>
      <c r="F173" s="399">
        <f>SUMIFS(Forecast!$AO:$AO, Forecast!$A:$A, 'Analysis-School'!$A173, Forecast!$C:$C, 'Analysis-School'!F$4, Forecast!$D:$D, 'Analysis-School'!F$2)</f>
        <v>14</v>
      </c>
      <c r="G173" s="399">
        <f>SUMIFS(Forecast!$AO:$AO, Forecast!$A:$A, 'Analysis-School'!$A173, Forecast!$C:$C, 'Analysis-School'!G$4, Forecast!$D:$D, 'Analysis-School'!G$2)</f>
        <v>19</v>
      </c>
      <c r="H173" s="399">
        <f>SUMIFS(Forecast!$AO:$AO, Forecast!$A:$A, 'Analysis-School'!$A173, Forecast!$C:$C, 'Analysis-School'!H$4, Forecast!$D:$D, 'Analysis-School'!H$2)</f>
        <v>21</v>
      </c>
      <c r="I173" s="399">
        <f>SUMIFS(Forecast!$AO:$AO, Forecast!$A:$A, 'Analysis-School'!$A173, Forecast!$C:$C, 'Analysis-School'!I$4, Forecast!$D:$D, 'Analysis-School'!I$2)</f>
        <v>23.1</v>
      </c>
      <c r="J173" s="400">
        <f>SUMIFS(Forecast!$AO:$AO, Forecast!$A:$A, 'Analysis-School'!$A173, Forecast!$C:$C, 'Analysis-School'!J$4, Forecast!$D:$D, 'Analysis-School'!J$2)</f>
        <v>25.410000000000004</v>
      </c>
      <c r="K173" s="401">
        <f t="shared" si="79"/>
        <v>0.21000000000000019</v>
      </c>
      <c r="M173" s="398" t="s">
        <v>1755</v>
      </c>
      <c r="N173" s="399">
        <f>SUMIFS(Forecast!$BN:$BN, Forecast!$A:$A, 'Analysis-School'!$A173, Forecast!$C:$C, 'Analysis-School'!N$4, Forecast!$D:$D, 'Analysis-School'!N$2)</f>
        <v>15</v>
      </c>
      <c r="O173" s="399">
        <f>SUMIFS(Forecast!$BN:$BN, Forecast!$A:$A, 'Analysis-School'!$A173, Forecast!$C:$C, 'Analysis-School'!O$4, Forecast!$D:$D, 'Analysis-School'!O$2)</f>
        <v>14</v>
      </c>
      <c r="P173" s="399">
        <f>SUMIFS(Forecast!$BN:$BN, Forecast!$A:$A, 'Analysis-School'!$A173, Forecast!$C:$C, 'Analysis-School'!P$4, Forecast!$D:$D, 'Analysis-School'!P$2)</f>
        <v>17</v>
      </c>
      <c r="Q173" s="399">
        <f>SUMIFS(Forecast!$BN:$BN, Forecast!$A:$A, 'Analysis-School'!$A173, Forecast!$C:$C, 'Analysis-School'!Q$4, Forecast!$D:$D, 'Analysis-School'!Q$2)</f>
        <v>23</v>
      </c>
      <c r="R173" s="399">
        <f>SUMIFS(Forecast!$BN:$BN, Forecast!$A:$A, 'Analysis-School'!$A173, Forecast!$C:$C, 'Analysis-School'!R$4, Forecast!$D:$D, 'Analysis-School'!R$2)</f>
        <v>25</v>
      </c>
      <c r="S173" s="399">
        <f>SUMIFS(Forecast!$BN:$BN, Forecast!$A:$A, 'Analysis-School'!$A173, Forecast!$C:$C, 'Analysis-School'!S$4, Forecast!$D:$D, 'Analysis-School'!S$2)</f>
        <v>30</v>
      </c>
      <c r="T173" s="399">
        <f>SUMIFS(Forecast!$BN:$BN, Forecast!$A:$A, 'Analysis-School'!$A173, Forecast!$C:$C, 'Analysis-School'!T$4, Forecast!$D:$D, 'Analysis-School'!T$2)</f>
        <v>33</v>
      </c>
      <c r="U173" s="400">
        <f>SUMIFS(Forecast!$BN:$BN, Forecast!$A:$A, 'Analysis-School'!$A173, Forecast!$C:$C, 'Analysis-School'!U$4, Forecast!$D:$D, 'Analysis-School'!U$2)</f>
        <v>36.300000000000004</v>
      </c>
      <c r="V173" s="401">
        <f t="shared" si="80"/>
        <v>0.21000000000000019</v>
      </c>
      <c r="X173" s="398" t="s">
        <v>1755</v>
      </c>
      <c r="Y173" s="399">
        <f>SUMIFS(Forecast!$CA:$CA, Forecast!$A:$A, 'Analysis-School'!$A173, Forecast!$C:$C, 'Analysis-School'!Y$4, Forecast!$D:$D, 'Analysis-School'!Y$2)</f>
        <v>0</v>
      </c>
      <c r="Z173" s="399">
        <f>SUMIFS(Forecast!$CA:$CA, Forecast!$A:$A, 'Analysis-School'!$A173, Forecast!$C:$C, 'Analysis-School'!Z$4, Forecast!$D:$D, 'Analysis-School'!Z$2)</f>
        <v>0</v>
      </c>
      <c r="AA173" s="399">
        <f>SUMIFS(Forecast!$CA:$CA, Forecast!$A:$A, 'Analysis-School'!$A173, Forecast!$C:$C, 'Analysis-School'!AA$4, Forecast!$D:$D, 'Analysis-School'!AA$2)</f>
        <v>0</v>
      </c>
      <c r="AB173" s="399">
        <f>SUMIFS(Forecast!$CA:$CA, Forecast!$A:$A, 'Analysis-School'!$A173, Forecast!$C:$C, 'Analysis-School'!AB$4, Forecast!$D:$D, 'Analysis-School'!AB$2)</f>
        <v>0</v>
      </c>
      <c r="AC173" s="399">
        <f>SUMIFS(Forecast!$CA:$CA, Forecast!$A:$A, 'Analysis-School'!$A173, Forecast!$C:$C, 'Analysis-School'!AC$4, Forecast!$D:$D, 'Analysis-School'!AC$2)</f>
        <v>0</v>
      </c>
      <c r="AD173" s="399">
        <f>SUMIFS(Forecast!$CA:$CA, Forecast!$A:$A, 'Analysis-School'!$A173, Forecast!$C:$C, 'Analysis-School'!AD$4, Forecast!$D:$D, 'Analysis-School'!AD$2)</f>
        <v>0</v>
      </c>
      <c r="AE173" s="399">
        <f>SUMIFS(Forecast!$CA:$CA, Forecast!$A:$A, 'Analysis-School'!$A173, Forecast!$C:$C, 'Analysis-School'!AE$4, Forecast!$D:$D, 'Analysis-School'!AE$2)</f>
        <v>0</v>
      </c>
      <c r="AF173" s="400">
        <f>SUMIFS(Forecast!$CA:$CA, Forecast!$A:$A, 'Analysis-School'!$A173, Forecast!$C:$C, 'Analysis-School'!AF$4, Forecast!$D:$D, 'Analysis-School'!AF$2)</f>
        <v>0</v>
      </c>
      <c r="AG173" s="401" t="str">
        <f t="shared" si="81"/>
        <v>NA</v>
      </c>
    </row>
    <row r="174" spans="1:33">
      <c r="A174" s="18" t="s">
        <v>55</v>
      </c>
      <c r="B174" s="393" t="s">
        <v>1757</v>
      </c>
      <c r="C174" s="394">
        <f>SUMIFS(Forecast!$AO:$AO, Forecast!$A:$A, 'Analysis-School'!$A174, Forecast!$C:$C, 'Analysis-School'!C$4, Forecast!$D:$D, 'Analysis-School'!C$2)</f>
        <v>26</v>
      </c>
      <c r="D174" s="394">
        <f>SUMIFS(Forecast!$AO:$AO, Forecast!$A:$A, 'Analysis-School'!$A174, Forecast!$C:$C, 'Analysis-School'!D$4, Forecast!$D:$D, 'Analysis-School'!D$2)</f>
        <v>26</v>
      </c>
      <c r="E174" s="394">
        <f>SUMIFS(Forecast!$AO:$AO, Forecast!$A:$A, 'Analysis-School'!$A174, Forecast!$C:$C, 'Analysis-School'!E$4, Forecast!$D:$D, 'Analysis-School'!E$2)</f>
        <v>28</v>
      </c>
      <c r="F174" s="394">
        <f>SUMIFS(Forecast!$AO:$AO, Forecast!$A:$A, 'Analysis-School'!$A174, Forecast!$C:$C, 'Analysis-School'!F$4, Forecast!$D:$D, 'Analysis-School'!F$2)</f>
        <v>50</v>
      </c>
      <c r="G174" s="394">
        <f>SUMIFS(Forecast!$AO:$AO, Forecast!$A:$A, 'Analysis-School'!$A174, Forecast!$C:$C, 'Analysis-School'!G$4, Forecast!$D:$D, 'Analysis-School'!G$2)</f>
        <v>63</v>
      </c>
      <c r="H174" s="394">
        <f>SUMIFS(Forecast!$AO:$AO, Forecast!$A:$A, 'Analysis-School'!$A174, Forecast!$C:$C, 'Analysis-School'!H$4, Forecast!$D:$D, 'Analysis-School'!H$2)</f>
        <v>38</v>
      </c>
      <c r="I174" s="394">
        <f>SUMIFS(Forecast!$AO:$AO, Forecast!$A:$A, 'Analysis-School'!$A174, Forecast!$C:$C, 'Analysis-School'!I$4, Forecast!$D:$D, 'Analysis-School'!I$2)</f>
        <v>41.800000000000004</v>
      </c>
      <c r="J174" s="395">
        <f>SUMIFS(Forecast!$AO:$AO, Forecast!$A:$A, 'Analysis-School'!$A174, Forecast!$C:$C, 'Analysis-School'!J$4, Forecast!$D:$D, 'Analysis-School'!J$2)</f>
        <v>45.980000000000011</v>
      </c>
      <c r="K174" s="396">
        <f t="shared" si="79"/>
        <v>0.21000000000000019</v>
      </c>
      <c r="M174" s="393" t="s">
        <v>1757</v>
      </c>
      <c r="N174" s="394">
        <f>SUMIFS(Forecast!$BN:$BN, Forecast!$A:$A, 'Analysis-School'!$A174, Forecast!$C:$C, 'Analysis-School'!N$4, Forecast!$D:$D, 'Analysis-School'!N$2)</f>
        <v>109</v>
      </c>
      <c r="O174" s="394">
        <f>SUMIFS(Forecast!$BN:$BN, Forecast!$A:$A, 'Analysis-School'!$A174, Forecast!$C:$C, 'Analysis-School'!O$4, Forecast!$D:$D, 'Analysis-School'!O$2)</f>
        <v>114</v>
      </c>
      <c r="P174" s="394">
        <f>SUMIFS(Forecast!$BN:$BN, Forecast!$A:$A, 'Analysis-School'!$A174, Forecast!$C:$C, 'Analysis-School'!P$4, Forecast!$D:$D, 'Analysis-School'!P$2)</f>
        <v>157</v>
      </c>
      <c r="Q174" s="394">
        <f>SUMIFS(Forecast!$BN:$BN, Forecast!$A:$A, 'Analysis-School'!$A174, Forecast!$C:$C, 'Analysis-School'!Q$4, Forecast!$D:$D, 'Analysis-School'!Q$2)</f>
        <v>203</v>
      </c>
      <c r="R174" s="394">
        <f>SUMIFS(Forecast!$BN:$BN, Forecast!$A:$A, 'Analysis-School'!$A174, Forecast!$C:$C, 'Analysis-School'!R$4, Forecast!$D:$D, 'Analysis-School'!R$2)</f>
        <v>234</v>
      </c>
      <c r="S174" s="394">
        <f>SUMIFS(Forecast!$BN:$BN, Forecast!$A:$A, 'Analysis-School'!$A174, Forecast!$C:$C, 'Analysis-School'!S$4, Forecast!$D:$D, 'Analysis-School'!S$2)</f>
        <v>225</v>
      </c>
      <c r="T174" s="394">
        <f>SUMIFS(Forecast!$BN:$BN, Forecast!$A:$A, 'Analysis-School'!$A174, Forecast!$C:$C, 'Analysis-School'!T$4, Forecast!$D:$D, 'Analysis-School'!T$2)</f>
        <v>247.50000000000003</v>
      </c>
      <c r="U174" s="395">
        <f>SUMIFS(Forecast!$BN:$BN, Forecast!$A:$A, 'Analysis-School'!$A174, Forecast!$C:$C, 'Analysis-School'!U$4, Forecast!$D:$D, 'Analysis-School'!U$2)</f>
        <v>272.25000000000006</v>
      </c>
      <c r="V174" s="396">
        <f t="shared" si="80"/>
        <v>0.21000000000000019</v>
      </c>
      <c r="X174" s="393" t="s">
        <v>1757</v>
      </c>
      <c r="Y174" s="394">
        <f>SUMIFS(Forecast!$CA:$CA, Forecast!$A:$A, 'Analysis-School'!$A174, Forecast!$C:$C, 'Analysis-School'!Y$4, Forecast!$D:$D, 'Analysis-School'!Y$2)</f>
        <v>0</v>
      </c>
      <c r="Z174" s="394">
        <f>SUMIFS(Forecast!$CA:$CA, Forecast!$A:$A, 'Analysis-School'!$A174, Forecast!$C:$C, 'Analysis-School'!Z$4, Forecast!$D:$D, 'Analysis-School'!Z$2)</f>
        <v>0</v>
      </c>
      <c r="AA174" s="394">
        <f>SUMIFS(Forecast!$CA:$CA, Forecast!$A:$A, 'Analysis-School'!$A174, Forecast!$C:$C, 'Analysis-School'!AA$4, Forecast!$D:$D, 'Analysis-School'!AA$2)</f>
        <v>0</v>
      </c>
      <c r="AB174" s="394">
        <f>SUMIFS(Forecast!$CA:$CA, Forecast!$A:$A, 'Analysis-School'!$A174, Forecast!$C:$C, 'Analysis-School'!AB$4, Forecast!$D:$D, 'Analysis-School'!AB$2)</f>
        <v>0</v>
      </c>
      <c r="AC174" s="394">
        <f>SUMIFS(Forecast!$CA:$CA, Forecast!$A:$A, 'Analysis-School'!$A174, Forecast!$C:$C, 'Analysis-School'!AC$4, Forecast!$D:$D, 'Analysis-School'!AC$2)</f>
        <v>0</v>
      </c>
      <c r="AD174" s="394">
        <f>SUMIFS(Forecast!$CA:$CA, Forecast!$A:$A, 'Analysis-School'!$A174, Forecast!$C:$C, 'Analysis-School'!AD$4, Forecast!$D:$D, 'Analysis-School'!AD$2)</f>
        <v>0</v>
      </c>
      <c r="AE174" s="394">
        <f>SUMIFS(Forecast!$CA:$CA, Forecast!$A:$A, 'Analysis-School'!$A174, Forecast!$C:$C, 'Analysis-School'!AE$4, Forecast!$D:$D, 'Analysis-School'!AE$2)</f>
        <v>0</v>
      </c>
      <c r="AF174" s="395">
        <f>SUMIFS(Forecast!$CA:$CA, Forecast!$A:$A, 'Analysis-School'!$A174, Forecast!$C:$C, 'Analysis-School'!AF$4, Forecast!$D:$D, 'Analysis-School'!AF$2)</f>
        <v>0</v>
      </c>
      <c r="AG174" s="396" t="str">
        <f t="shared" si="81"/>
        <v>NA</v>
      </c>
    </row>
    <row r="175" spans="1:33">
      <c r="A175" s="18" t="s">
        <v>57</v>
      </c>
      <c r="B175" s="398" t="s">
        <v>1972</v>
      </c>
      <c r="C175" s="399">
        <f>SUMIFS(Forecast!$AO:$AO, Forecast!$A:$A, 'Analysis-School'!$A175, Forecast!$C:$C, 'Analysis-School'!C$4, Forecast!$D:$D, 'Analysis-School'!C$2)</f>
        <v>17</v>
      </c>
      <c r="D175" s="399">
        <f>SUMIFS(Forecast!$AO:$AO, Forecast!$A:$A, 'Analysis-School'!$A175, Forecast!$C:$C, 'Analysis-School'!D$4, Forecast!$D:$D, 'Analysis-School'!D$2)</f>
        <v>17</v>
      </c>
      <c r="E175" s="399">
        <f>SUMIFS(Forecast!$AO:$AO, Forecast!$A:$A, 'Analysis-School'!$A175, Forecast!$C:$C, 'Analysis-School'!E$4, Forecast!$D:$D, 'Analysis-School'!E$2)</f>
        <v>16</v>
      </c>
      <c r="F175" s="399">
        <f>SUMIFS(Forecast!$AO:$AO, Forecast!$A:$A, 'Analysis-School'!$A175, Forecast!$C:$C, 'Analysis-School'!F$4, Forecast!$D:$D, 'Analysis-School'!F$2)</f>
        <v>13</v>
      </c>
      <c r="G175" s="399">
        <f>SUMIFS(Forecast!$AO:$AO, Forecast!$A:$A, 'Analysis-School'!$A175, Forecast!$C:$C, 'Analysis-School'!G$4, Forecast!$D:$D, 'Analysis-School'!G$2)</f>
        <v>22</v>
      </c>
      <c r="H175" s="399">
        <f>SUMIFS(Forecast!$AO:$AO, Forecast!$A:$A, 'Analysis-School'!$A175, Forecast!$C:$C, 'Analysis-School'!H$4, Forecast!$D:$D, 'Analysis-School'!H$2)</f>
        <v>19</v>
      </c>
      <c r="I175" s="399">
        <f>SUMIFS(Forecast!$AO:$AO, Forecast!$A:$A, 'Analysis-School'!$A175, Forecast!$C:$C, 'Analysis-School'!I$4, Forecast!$D:$D, 'Analysis-School'!I$2)</f>
        <v>20.796531851403127</v>
      </c>
      <c r="J175" s="400">
        <f>SUMIFS(Forecast!$AO:$AO, Forecast!$A:$A, 'Analysis-School'!$A175, Forecast!$C:$C, 'Analysis-School'!J$4, Forecast!$D:$D, 'Analysis-School'!J$2)</f>
        <v>21.550316734683772</v>
      </c>
      <c r="K175" s="401">
        <f t="shared" si="79"/>
        <v>0.13422719656230386</v>
      </c>
      <c r="M175" s="398" t="s">
        <v>1972</v>
      </c>
      <c r="N175" s="399">
        <f>SUMIFS(Forecast!$BN:$BN, Forecast!$A:$A, 'Analysis-School'!$A175, Forecast!$C:$C, 'Analysis-School'!N$4, Forecast!$D:$D, 'Analysis-School'!N$2)</f>
        <v>56</v>
      </c>
      <c r="O175" s="399">
        <f>SUMIFS(Forecast!$BN:$BN, Forecast!$A:$A, 'Analysis-School'!$A175, Forecast!$C:$C, 'Analysis-School'!O$4, Forecast!$D:$D, 'Analysis-School'!O$2)</f>
        <v>42</v>
      </c>
      <c r="P175" s="399">
        <f>SUMIFS(Forecast!$BN:$BN, Forecast!$A:$A, 'Analysis-School'!$A175, Forecast!$C:$C, 'Analysis-School'!P$4, Forecast!$D:$D, 'Analysis-School'!P$2)</f>
        <v>51</v>
      </c>
      <c r="Q175" s="399">
        <f>SUMIFS(Forecast!$BN:$BN, Forecast!$A:$A, 'Analysis-School'!$A175, Forecast!$C:$C, 'Analysis-School'!Q$4, Forecast!$D:$D, 'Analysis-School'!Q$2)</f>
        <v>54</v>
      </c>
      <c r="R175" s="399">
        <f>SUMIFS(Forecast!$BN:$BN, Forecast!$A:$A, 'Analysis-School'!$A175, Forecast!$C:$C, 'Analysis-School'!R$4, Forecast!$D:$D, 'Analysis-School'!R$2)</f>
        <v>67</v>
      </c>
      <c r="S175" s="399">
        <f>SUMIFS(Forecast!$BN:$BN, Forecast!$A:$A, 'Analysis-School'!$A175, Forecast!$C:$C, 'Analysis-School'!S$4, Forecast!$D:$D, 'Analysis-School'!S$2)</f>
        <v>54</v>
      </c>
      <c r="T175" s="399">
        <f>SUMIFS(Forecast!$BN:$BN, Forecast!$A:$A, 'Analysis-School'!$A175, Forecast!$C:$C, 'Analysis-School'!T$4, Forecast!$D:$D, 'Analysis-School'!T$2)</f>
        <v>59.400000000000006</v>
      </c>
      <c r="U175" s="400">
        <f>SUMIFS(Forecast!$BN:$BN, Forecast!$A:$A, 'Analysis-School'!$A175, Forecast!$C:$C, 'Analysis-School'!U$4, Forecast!$D:$D, 'Analysis-School'!U$2)</f>
        <v>65.340000000000018</v>
      </c>
      <c r="V175" s="401">
        <f t="shared" si="80"/>
        <v>0.21000000000000041</v>
      </c>
      <c r="X175" s="398" t="s">
        <v>1972</v>
      </c>
      <c r="Y175" s="399">
        <f>SUMIFS(Forecast!$CA:$CA, Forecast!$A:$A, 'Analysis-School'!$A175, Forecast!$C:$C, 'Analysis-School'!Y$4, Forecast!$D:$D, 'Analysis-School'!Y$2)</f>
        <v>0</v>
      </c>
      <c r="Z175" s="399">
        <f>SUMIFS(Forecast!$CA:$CA, Forecast!$A:$A, 'Analysis-School'!$A175, Forecast!$C:$C, 'Analysis-School'!Z$4, Forecast!$D:$D, 'Analysis-School'!Z$2)</f>
        <v>0</v>
      </c>
      <c r="AA175" s="399">
        <f>SUMIFS(Forecast!$CA:$CA, Forecast!$A:$A, 'Analysis-School'!$A175, Forecast!$C:$C, 'Analysis-School'!AA$4, Forecast!$D:$D, 'Analysis-School'!AA$2)</f>
        <v>0</v>
      </c>
      <c r="AB175" s="399">
        <f>SUMIFS(Forecast!$CA:$CA, Forecast!$A:$A, 'Analysis-School'!$A175, Forecast!$C:$C, 'Analysis-School'!AB$4, Forecast!$D:$D, 'Analysis-School'!AB$2)</f>
        <v>0</v>
      </c>
      <c r="AC175" s="399">
        <f>SUMIFS(Forecast!$CA:$CA, Forecast!$A:$A, 'Analysis-School'!$A175, Forecast!$C:$C, 'Analysis-School'!AC$4, Forecast!$D:$D, 'Analysis-School'!AC$2)</f>
        <v>0</v>
      </c>
      <c r="AD175" s="399">
        <f>SUMIFS(Forecast!$CA:$CA, Forecast!$A:$A, 'Analysis-School'!$A175, Forecast!$C:$C, 'Analysis-School'!AD$4, Forecast!$D:$D, 'Analysis-School'!AD$2)</f>
        <v>0</v>
      </c>
      <c r="AE175" s="399">
        <f>SUMIFS(Forecast!$CA:$CA, Forecast!$A:$A, 'Analysis-School'!$A175, Forecast!$C:$C, 'Analysis-School'!AE$4, Forecast!$D:$D, 'Analysis-School'!AE$2)</f>
        <v>0</v>
      </c>
      <c r="AF175" s="400">
        <f>SUMIFS(Forecast!$CA:$CA, Forecast!$A:$A, 'Analysis-School'!$A175, Forecast!$C:$C, 'Analysis-School'!AF$4, Forecast!$D:$D, 'Analysis-School'!AF$2)</f>
        <v>0</v>
      </c>
      <c r="AG175" s="401" t="str">
        <f t="shared" si="81"/>
        <v>NA</v>
      </c>
    </row>
    <row r="176" spans="1:33">
      <c r="A176" s="18" t="s">
        <v>59</v>
      </c>
      <c r="B176" s="393" t="s">
        <v>1759</v>
      </c>
      <c r="C176" s="394">
        <f>SUMIFS(Forecast!$AO:$AO, Forecast!$A:$A, 'Analysis-School'!$A176, Forecast!$C:$C, 'Analysis-School'!C$4, Forecast!$D:$D, 'Analysis-School'!C$2)</f>
        <v>52</v>
      </c>
      <c r="D176" s="394">
        <f>SUMIFS(Forecast!$AO:$AO, Forecast!$A:$A, 'Analysis-School'!$A176, Forecast!$C:$C, 'Analysis-School'!D$4, Forecast!$D:$D, 'Analysis-School'!D$2)</f>
        <v>43</v>
      </c>
      <c r="E176" s="394">
        <f>SUMIFS(Forecast!$AO:$AO, Forecast!$A:$A, 'Analysis-School'!$A176, Forecast!$C:$C, 'Analysis-School'!E$4, Forecast!$D:$D, 'Analysis-School'!E$2)</f>
        <v>33</v>
      </c>
      <c r="F176" s="394">
        <f>SUMIFS(Forecast!$AO:$AO, Forecast!$A:$A, 'Analysis-School'!$A176, Forecast!$C:$C, 'Analysis-School'!F$4, Forecast!$D:$D, 'Analysis-School'!F$2)</f>
        <v>29</v>
      </c>
      <c r="G176" s="394">
        <f>SUMIFS(Forecast!$AO:$AO, Forecast!$A:$A, 'Analysis-School'!$A176, Forecast!$C:$C, 'Analysis-School'!G$4, Forecast!$D:$D, 'Analysis-School'!G$2)</f>
        <v>53</v>
      </c>
      <c r="H176" s="394">
        <f>SUMIFS(Forecast!$AO:$AO, Forecast!$A:$A, 'Analysis-School'!$A176, Forecast!$C:$C, 'Analysis-School'!H$4, Forecast!$D:$D, 'Analysis-School'!H$2)</f>
        <v>85</v>
      </c>
      <c r="I176" s="394">
        <f>SUMIFS(Forecast!$AO:$AO, Forecast!$A:$A, 'Analysis-School'!$A176, Forecast!$C:$C, 'Analysis-School'!I$4, Forecast!$D:$D, 'Analysis-School'!I$2)</f>
        <v>89.580006649458994</v>
      </c>
      <c r="J176" s="395">
        <f>SUMIFS(Forecast!$AO:$AO, Forecast!$A:$A, 'Analysis-School'!$A176, Forecast!$C:$C, 'Analysis-School'!J$4, Forecast!$D:$D, 'Analysis-School'!J$2)</f>
        <v>96.79621512941138</v>
      </c>
      <c r="K176" s="396">
        <f t="shared" si="79"/>
        <v>0.13877900152248679</v>
      </c>
      <c r="M176" s="393" t="s">
        <v>1759</v>
      </c>
      <c r="N176" s="394">
        <f>SUMIFS(Forecast!$BN:$BN, Forecast!$A:$A, 'Analysis-School'!$A176, Forecast!$C:$C, 'Analysis-School'!N$4, Forecast!$D:$D, 'Analysis-School'!N$2)</f>
        <v>99</v>
      </c>
      <c r="O176" s="394">
        <f>SUMIFS(Forecast!$BN:$BN, Forecast!$A:$A, 'Analysis-School'!$A176, Forecast!$C:$C, 'Analysis-School'!O$4, Forecast!$D:$D, 'Analysis-School'!O$2)</f>
        <v>81</v>
      </c>
      <c r="P176" s="394">
        <f>SUMIFS(Forecast!$BN:$BN, Forecast!$A:$A, 'Analysis-School'!$A176, Forecast!$C:$C, 'Analysis-School'!P$4, Forecast!$D:$D, 'Analysis-School'!P$2)</f>
        <v>69</v>
      </c>
      <c r="Q176" s="394">
        <f>SUMIFS(Forecast!$BN:$BN, Forecast!$A:$A, 'Analysis-School'!$A176, Forecast!$C:$C, 'Analysis-School'!Q$4, Forecast!$D:$D, 'Analysis-School'!Q$2)</f>
        <v>83</v>
      </c>
      <c r="R176" s="394">
        <f>SUMIFS(Forecast!$BN:$BN, Forecast!$A:$A, 'Analysis-School'!$A176, Forecast!$C:$C, 'Analysis-School'!R$4, Forecast!$D:$D, 'Analysis-School'!R$2)</f>
        <v>106</v>
      </c>
      <c r="S176" s="394">
        <f>SUMIFS(Forecast!$BN:$BN, Forecast!$A:$A, 'Analysis-School'!$A176, Forecast!$C:$C, 'Analysis-School'!S$4, Forecast!$D:$D, 'Analysis-School'!S$2)</f>
        <v>113</v>
      </c>
      <c r="T176" s="394">
        <f>SUMIFS(Forecast!$BN:$BN, Forecast!$A:$A, 'Analysis-School'!$A176, Forecast!$C:$C, 'Analysis-School'!T$4, Forecast!$D:$D, 'Analysis-School'!T$2)</f>
        <v>119.28665274548511</v>
      </c>
      <c r="U176" s="395">
        <f>SUMIFS(Forecast!$BN:$BN, Forecast!$A:$A, 'Analysis-School'!$A176, Forecast!$C:$C, 'Analysis-School'!U$4, Forecast!$D:$D, 'Analysis-School'!U$2)</f>
        <v>125.79339846590274</v>
      </c>
      <c r="V176" s="396">
        <f t="shared" si="80"/>
        <v>0.11321591562745792</v>
      </c>
      <c r="X176" s="393" t="s">
        <v>1759</v>
      </c>
      <c r="Y176" s="394">
        <f>SUMIFS(Forecast!$CA:$CA, Forecast!$A:$A, 'Analysis-School'!$A176, Forecast!$C:$C, 'Analysis-School'!Y$4, Forecast!$D:$D, 'Analysis-School'!Y$2)</f>
        <v>3</v>
      </c>
      <c r="Z176" s="394">
        <f>SUMIFS(Forecast!$CA:$CA, Forecast!$A:$A, 'Analysis-School'!$A176, Forecast!$C:$C, 'Analysis-School'!Z$4, Forecast!$D:$D, 'Analysis-School'!Z$2)</f>
        <v>2</v>
      </c>
      <c r="AA176" s="394">
        <f>SUMIFS(Forecast!$CA:$CA, Forecast!$A:$A, 'Analysis-School'!$A176, Forecast!$C:$C, 'Analysis-School'!AA$4, Forecast!$D:$D, 'Analysis-School'!AA$2)</f>
        <v>0</v>
      </c>
      <c r="AB176" s="394">
        <f>SUMIFS(Forecast!$CA:$CA, Forecast!$A:$A, 'Analysis-School'!$A176, Forecast!$C:$C, 'Analysis-School'!AB$4, Forecast!$D:$D, 'Analysis-School'!AB$2)</f>
        <v>4</v>
      </c>
      <c r="AC176" s="394">
        <f>SUMIFS(Forecast!$CA:$CA, Forecast!$A:$A, 'Analysis-School'!$A176, Forecast!$C:$C, 'Analysis-School'!AC$4, Forecast!$D:$D, 'Analysis-School'!AC$2)</f>
        <v>1</v>
      </c>
      <c r="AD176" s="394">
        <f>SUMIFS(Forecast!$CA:$CA, Forecast!$A:$A, 'Analysis-School'!$A176, Forecast!$C:$C, 'Analysis-School'!AD$4, Forecast!$D:$D, 'Analysis-School'!AD$2)</f>
        <v>5</v>
      </c>
      <c r="AE176" s="394">
        <f>SUMIFS(Forecast!$CA:$CA, Forecast!$A:$A, 'Analysis-School'!$A176, Forecast!$C:$C, 'Analysis-School'!AE$4, Forecast!$D:$D, 'Analysis-School'!AE$2)</f>
        <v>4.75</v>
      </c>
      <c r="AF176" s="395">
        <f>SUMIFS(Forecast!$CA:$CA, Forecast!$A:$A, 'Analysis-School'!$A176, Forecast!$C:$C, 'Analysis-School'!AF$4, Forecast!$D:$D, 'Analysis-School'!AF$2)</f>
        <v>4.7877013026092285</v>
      </c>
      <c r="AG176" s="396">
        <f t="shared" si="81"/>
        <v>-4.245973947815429E-2</v>
      </c>
    </row>
    <row r="177" spans="1:33">
      <c r="A177" s="18" t="s">
        <v>61</v>
      </c>
      <c r="B177" s="398" t="s">
        <v>1928</v>
      </c>
      <c r="C177" s="399">
        <f>SUMIFS(Forecast!$AO:$AO, Forecast!$A:$A, 'Analysis-School'!$A177, Forecast!$C:$C, 'Analysis-School'!C$4, Forecast!$D:$D, 'Analysis-School'!C$2)</f>
        <v>17</v>
      </c>
      <c r="D177" s="399">
        <f>SUMIFS(Forecast!$AO:$AO, Forecast!$A:$A, 'Analysis-School'!$A177, Forecast!$C:$C, 'Analysis-School'!D$4, Forecast!$D:$D, 'Analysis-School'!D$2)</f>
        <v>13</v>
      </c>
      <c r="E177" s="399">
        <f>SUMIFS(Forecast!$AO:$AO, Forecast!$A:$A, 'Analysis-School'!$A177, Forecast!$C:$C, 'Analysis-School'!E$4, Forecast!$D:$D, 'Analysis-School'!E$2)</f>
        <v>17</v>
      </c>
      <c r="F177" s="399">
        <f>SUMIFS(Forecast!$AO:$AO, Forecast!$A:$A, 'Analysis-School'!$A177, Forecast!$C:$C, 'Analysis-School'!F$4, Forecast!$D:$D, 'Analysis-School'!F$2)</f>
        <v>21</v>
      </c>
      <c r="G177" s="399">
        <f>SUMIFS(Forecast!$AO:$AO, Forecast!$A:$A, 'Analysis-School'!$A177, Forecast!$C:$C, 'Analysis-School'!G$4, Forecast!$D:$D, 'Analysis-School'!G$2)</f>
        <v>25</v>
      </c>
      <c r="H177" s="399">
        <f>SUMIFS(Forecast!$AO:$AO, Forecast!$A:$A, 'Analysis-School'!$A177, Forecast!$C:$C, 'Analysis-School'!H$4, Forecast!$D:$D, 'Analysis-School'!H$2)</f>
        <v>40</v>
      </c>
      <c r="I177" s="399">
        <f>SUMIFS(Forecast!$AO:$AO, Forecast!$A:$A, 'Analysis-School'!$A177, Forecast!$C:$C, 'Analysis-School'!I$4, Forecast!$D:$D, 'Analysis-School'!I$2)</f>
        <v>44</v>
      </c>
      <c r="J177" s="400">
        <f>SUMIFS(Forecast!$AO:$AO, Forecast!$A:$A, 'Analysis-School'!$A177, Forecast!$C:$C, 'Analysis-School'!J$4, Forecast!$D:$D, 'Analysis-School'!J$2)</f>
        <v>48.400000000000006</v>
      </c>
      <c r="K177" s="401">
        <f t="shared" si="79"/>
        <v>0.21000000000000019</v>
      </c>
      <c r="M177" s="398" t="s">
        <v>1928</v>
      </c>
      <c r="N177" s="399">
        <f>SUMIFS(Forecast!$BN:$BN, Forecast!$A:$A, 'Analysis-School'!$A177, Forecast!$C:$C, 'Analysis-School'!N$4, Forecast!$D:$D, 'Analysis-School'!N$2)</f>
        <v>38</v>
      </c>
      <c r="O177" s="399">
        <f>SUMIFS(Forecast!$BN:$BN, Forecast!$A:$A, 'Analysis-School'!$A177, Forecast!$C:$C, 'Analysis-School'!O$4, Forecast!$D:$D, 'Analysis-School'!O$2)</f>
        <v>34</v>
      </c>
      <c r="P177" s="399">
        <f>SUMIFS(Forecast!$BN:$BN, Forecast!$A:$A, 'Analysis-School'!$A177, Forecast!$C:$C, 'Analysis-School'!P$4, Forecast!$D:$D, 'Analysis-School'!P$2)</f>
        <v>40</v>
      </c>
      <c r="Q177" s="399">
        <f>SUMIFS(Forecast!$BN:$BN, Forecast!$A:$A, 'Analysis-School'!$A177, Forecast!$C:$C, 'Analysis-School'!Q$4, Forecast!$D:$D, 'Analysis-School'!Q$2)</f>
        <v>46</v>
      </c>
      <c r="R177" s="399">
        <f>SUMIFS(Forecast!$BN:$BN, Forecast!$A:$A, 'Analysis-School'!$A177, Forecast!$C:$C, 'Analysis-School'!R$4, Forecast!$D:$D, 'Analysis-School'!R$2)</f>
        <v>40</v>
      </c>
      <c r="S177" s="399">
        <f>SUMIFS(Forecast!$BN:$BN, Forecast!$A:$A, 'Analysis-School'!$A177, Forecast!$C:$C, 'Analysis-School'!S$4, Forecast!$D:$D, 'Analysis-School'!S$2)</f>
        <v>56</v>
      </c>
      <c r="T177" s="399">
        <f>SUMIFS(Forecast!$BN:$BN, Forecast!$A:$A, 'Analysis-School'!$A177, Forecast!$C:$C, 'Analysis-School'!T$4, Forecast!$D:$D, 'Analysis-School'!T$2)</f>
        <v>55.901017318507058</v>
      </c>
      <c r="U177" s="400">
        <f>SUMIFS(Forecast!$BN:$BN, Forecast!$A:$A, 'Analysis-School'!$A177, Forecast!$C:$C, 'Analysis-School'!U$4, Forecast!$D:$D, 'Analysis-School'!U$2)</f>
        <v>59.550228982761432</v>
      </c>
      <c r="V177" s="401">
        <f t="shared" si="80"/>
        <v>6.3396946120739761E-2</v>
      </c>
      <c r="X177" s="398" t="s">
        <v>1928</v>
      </c>
      <c r="Y177" s="399">
        <f>SUMIFS(Forecast!$CA:$CA, Forecast!$A:$A, 'Analysis-School'!$A177, Forecast!$C:$C, 'Analysis-School'!Y$4, Forecast!$D:$D, 'Analysis-School'!Y$2)</f>
        <v>0</v>
      </c>
      <c r="Z177" s="399">
        <f>SUMIFS(Forecast!$CA:$CA, Forecast!$A:$A, 'Analysis-School'!$A177, Forecast!$C:$C, 'Analysis-School'!Z$4, Forecast!$D:$D, 'Analysis-School'!Z$2)</f>
        <v>0</v>
      </c>
      <c r="AA177" s="399">
        <f>SUMIFS(Forecast!$CA:$CA, Forecast!$A:$A, 'Analysis-School'!$A177, Forecast!$C:$C, 'Analysis-School'!AA$4, Forecast!$D:$D, 'Analysis-School'!AA$2)</f>
        <v>0</v>
      </c>
      <c r="AB177" s="399">
        <f>SUMIFS(Forecast!$CA:$CA, Forecast!$A:$A, 'Analysis-School'!$A177, Forecast!$C:$C, 'Analysis-School'!AB$4, Forecast!$D:$D, 'Analysis-School'!AB$2)</f>
        <v>0</v>
      </c>
      <c r="AC177" s="399">
        <f>SUMIFS(Forecast!$CA:$CA, Forecast!$A:$A, 'Analysis-School'!$A177, Forecast!$C:$C, 'Analysis-School'!AC$4, Forecast!$D:$D, 'Analysis-School'!AC$2)</f>
        <v>0</v>
      </c>
      <c r="AD177" s="399">
        <f>SUMIFS(Forecast!$CA:$CA, Forecast!$A:$A, 'Analysis-School'!$A177, Forecast!$C:$C, 'Analysis-School'!AD$4, Forecast!$D:$D, 'Analysis-School'!AD$2)</f>
        <v>0</v>
      </c>
      <c r="AE177" s="399">
        <f>SUMIFS(Forecast!$CA:$CA, Forecast!$A:$A, 'Analysis-School'!$A177, Forecast!$C:$C, 'Analysis-School'!AE$4, Forecast!$D:$D, 'Analysis-School'!AE$2)</f>
        <v>0</v>
      </c>
      <c r="AF177" s="400">
        <f>SUMIFS(Forecast!$CA:$CA, Forecast!$A:$A, 'Analysis-School'!$A177, Forecast!$C:$C, 'Analysis-School'!AF$4, Forecast!$D:$D, 'Analysis-School'!AF$2)</f>
        <v>0</v>
      </c>
      <c r="AG177" s="401" t="str">
        <f t="shared" si="81"/>
        <v>NA</v>
      </c>
    </row>
    <row r="178" spans="1:33">
      <c r="A178" s="18" t="s">
        <v>63</v>
      </c>
      <c r="B178" s="393" t="s">
        <v>1973</v>
      </c>
      <c r="C178" s="394">
        <f>SUMIFS(Forecast!$AO:$AO, Forecast!$A:$A, 'Analysis-School'!$A178, Forecast!$C:$C, 'Analysis-School'!C$4, Forecast!$D:$D, 'Analysis-School'!C$2)</f>
        <v>6</v>
      </c>
      <c r="D178" s="394">
        <f>SUMIFS(Forecast!$AO:$AO, Forecast!$A:$A, 'Analysis-School'!$A178, Forecast!$C:$C, 'Analysis-School'!D$4, Forecast!$D:$D, 'Analysis-School'!D$2)</f>
        <v>9</v>
      </c>
      <c r="E178" s="394">
        <f>SUMIFS(Forecast!$AO:$AO, Forecast!$A:$A, 'Analysis-School'!$A178, Forecast!$C:$C, 'Analysis-School'!E$4, Forecast!$D:$D, 'Analysis-School'!E$2)</f>
        <v>7</v>
      </c>
      <c r="F178" s="394">
        <f>SUMIFS(Forecast!$AO:$AO, Forecast!$A:$A, 'Analysis-School'!$A178, Forecast!$C:$C, 'Analysis-School'!F$4, Forecast!$D:$D, 'Analysis-School'!F$2)</f>
        <v>8</v>
      </c>
      <c r="G178" s="394">
        <f>SUMIFS(Forecast!$AO:$AO, Forecast!$A:$A, 'Analysis-School'!$A178, Forecast!$C:$C, 'Analysis-School'!G$4, Forecast!$D:$D, 'Analysis-School'!G$2)</f>
        <v>9</v>
      </c>
      <c r="H178" s="394">
        <f>SUMIFS(Forecast!$AO:$AO, Forecast!$A:$A, 'Analysis-School'!$A178, Forecast!$C:$C, 'Analysis-School'!H$4, Forecast!$D:$D, 'Analysis-School'!H$2)</f>
        <v>10</v>
      </c>
      <c r="I178" s="394">
        <f>SUMIFS(Forecast!$AO:$AO, Forecast!$A:$A, 'Analysis-School'!$A178, Forecast!$C:$C, 'Analysis-School'!I$4, Forecast!$D:$D, 'Analysis-School'!I$2)</f>
        <v>10.395790829805611</v>
      </c>
      <c r="J178" s="395">
        <f>SUMIFS(Forecast!$AO:$AO, Forecast!$A:$A, 'Analysis-School'!$A178, Forecast!$C:$C, 'Analysis-School'!J$4, Forecast!$D:$D, 'Analysis-School'!J$2)</f>
        <v>11.143227099956874</v>
      </c>
      <c r="K178" s="396">
        <f t="shared" si="79"/>
        <v>0.11432270999568739</v>
      </c>
      <c r="M178" s="393" t="s">
        <v>1973</v>
      </c>
      <c r="N178" s="394">
        <f>SUMIFS(Forecast!$BN:$BN, Forecast!$A:$A, 'Analysis-School'!$A178, Forecast!$C:$C, 'Analysis-School'!N$4, Forecast!$D:$D, 'Analysis-School'!N$2)</f>
        <v>20</v>
      </c>
      <c r="O178" s="394">
        <f>SUMIFS(Forecast!$BN:$BN, Forecast!$A:$A, 'Analysis-School'!$A178, Forecast!$C:$C, 'Analysis-School'!O$4, Forecast!$D:$D, 'Analysis-School'!O$2)</f>
        <v>29</v>
      </c>
      <c r="P178" s="394">
        <f>SUMIFS(Forecast!$BN:$BN, Forecast!$A:$A, 'Analysis-School'!$A178, Forecast!$C:$C, 'Analysis-School'!P$4, Forecast!$D:$D, 'Analysis-School'!P$2)</f>
        <v>27</v>
      </c>
      <c r="Q178" s="394">
        <f>SUMIFS(Forecast!$BN:$BN, Forecast!$A:$A, 'Analysis-School'!$A178, Forecast!$C:$C, 'Analysis-School'!Q$4, Forecast!$D:$D, 'Analysis-School'!Q$2)</f>
        <v>21</v>
      </c>
      <c r="R178" s="394">
        <f>SUMIFS(Forecast!$BN:$BN, Forecast!$A:$A, 'Analysis-School'!$A178, Forecast!$C:$C, 'Analysis-School'!R$4, Forecast!$D:$D, 'Analysis-School'!R$2)</f>
        <v>26</v>
      </c>
      <c r="S178" s="394">
        <f>SUMIFS(Forecast!$BN:$BN, Forecast!$A:$A, 'Analysis-School'!$A178, Forecast!$C:$C, 'Analysis-School'!S$4, Forecast!$D:$D, 'Analysis-School'!S$2)</f>
        <v>27</v>
      </c>
      <c r="T178" s="394">
        <f>SUMIFS(Forecast!$BN:$BN, Forecast!$A:$A, 'Analysis-School'!$A178, Forecast!$C:$C, 'Analysis-School'!T$4, Forecast!$D:$D, 'Analysis-School'!T$2)</f>
        <v>25.65</v>
      </c>
      <c r="U178" s="395">
        <f>SUMIFS(Forecast!$BN:$BN, Forecast!$A:$A, 'Analysis-School'!$A178, Forecast!$C:$C, 'Analysis-School'!U$4, Forecast!$D:$D, 'Analysis-School'!U$2)</f>
        <v>25.330660126449683</v>
      </c>
      <c r="V178" s="396">
        <f t="shared" si="80"/>
        <v>-6.1827402724085823E-2</v>
      </c>
      <c r="X178" s="393" t="s">
        <v>1973</v>
      </c>
      <c r="Y178" s="394">
        <f>SUMIFS(Forecast!$CA:$CA, Forecast!$A:$A, 'Analysis-School'!$A178, Forecast!$C:$C, 'Analysis-School'!Y$4, Forecast!$D:$D, 'Analysis-School'!Y$2)</f>
        <v>0</v>
      </c>
      <c r="Z178" s="394">
        <f>SUMIFS(Forecast!$CA:$CA, Forecast!$A:$A, 'Analysis-School'!$A178, Forecast!$C:$C, 'Analysis-School'!Z$4, Forecast!$D:$D, 'Analysis-School'!Z$2)</f>
        <v>0</v>
      </c>
      <c r="AA178" s="394">
        <f>SUMIFS(Forecast!$CA:$CA, Forecast!$A:$A, 'Analysis-School'!$A178, Forecast!$C:$C, 'Analysis-School'!AA$4, Forecast!$D:$D, 'Analysis-School'!AA$2)</f>
        <v>0</v>
      </c>
      <c r="AB178" s="394">
        <f>SUMIFS(Forecast!$CA:$CA, Forecast!$A:$A, 'Analysis-School'!$A178, Forecast!$C:$C, 'Analysis-School'!AB$4, Forecast!$D:$D, 'Analysis-School'!AB$2)</f>
        <v>0</v>
      </c>
      <c r="AC178" s="394">
        <f>SUMIFS(Forecast!$CA:$CA, Forecast!$A:$A, 'Analysis-School'!$A178, Forecast!$C:$C, 'Analysis-School'!AC$4, Forecast!$D:$D, 'Analysis-School'!AC$2)</f>
        <v>0</v>
      </c>
      <c r="AD178" s="394">
        <f>SUMIFS(Forecast!$CA:$CA, Forecast!$A:$A, 'Analysis-School'!$A178, Forecast!$C:$C, 'Analysis-School'!AD$4, Forecast!$D:$D, 'Analysis-School'!AD$2)</f>
        <v>0</v>
      </c>
      <c r="AE178" s="394">
        <f>SUMIFS(Forecast!$CA:$CA, Forecast!$A:$A, 'Analysis-School'!$A178, Forecast!$C:$C, 'Analysis-School'!AE$4, Forecast!$D:$D, 'Analysis-School'!AE$2)</f>
        <v>0</v>
      </c>
      <c r="AF178" s="395">
        <f>SUMIFS(Forecast!$CA:$CA, Forecast!$A:$A, 'Analysis-School'!$A178, Forecast!$C:$C, 'Analysis-School'!AF$4, Forecast!$D:$D, 'Analysis-School'!AF$2)</f>
        <v>0</v>
      </c>
      <c r="AG178" s="396" t="str">
        <f t="shared" si="81"/>
        <v>NA</v>
      </c>
    </row>
    <row r="179" spans="1:33">
      <c r="A179" s="18" t="s">
        <v>65</v>
      </c>
      <c r="B179" s="398" t="s">
        <v>1929</v>
      </c>
      <c r="C179" s="399">
        <f>SUMIFS(Forecast!$AO:$AO, Forecast!$A:$A, 'Analysis-School'!$A179, Forecast!$C:$C, 'Analysis-School'!C$4, Forecast!$D:$D, 'Analysis-School'!C$2)</f>
        <v>3</v>
      </c>
      <c r="D179" s="399">
        <f>SUMIFS(Forecast!$AO:$AO, Forecast!$A:$A, 'Analysis-School'!$A179, Forecast!$C:$C, 'Analysis-School'!D$4, Forecast!$D:$D, 'Analysis-School'!D$2)</f>
        <v>6</v>
      </c>
      <c r="E179" s="399">
        <f>SUMIFS(Forecast!$AO:$AO, Forecast!$A:$A, 'Analysis-School'!$A179, Forecast!$C:$C, 'Analysis-School'!E$4, Forecast!$D:$D, 'Analysis-School'!E$2)</f>
        <v>5</v>
      </c>
      <c r="F179" s="399">
        <f>SUMIFS(Forecast!$AO:$AO, Forecast!$A:$A, 'Analysis-School'!$A179, Forecast!$C:$C, 'Analysis-School'!F$4, Forecast!$D:$D, 'Analysis-School'!F$2)</f>
        <v>3</v>
      </c>
      <c r="G179" s="399">
        <f>SUMIFS(Forecast!$AO:$AO, Forecast!$A:$A, 'Analysis-School'!$A179, Forecast!$C:$C, 'Analysis-School'!G$4, Forecast!$D:$D, 'Analysis-School'!G$2)</f>
        <v>7</v>
      </c>
      <c r="H179" s="399">
        <f>SUMIFS(Forecast!$AO:$AO, Forecast!$A:$A, 'Analysis-School'!$A179, Forecast!$C:$C, 'Analysis-School'!H$4, Forecast!$D:$D, 'Analysis-School'!H$2)</f>
        <v>11</v>
      </c>
      <c r="I179" s="399">
        <f>SUMIFS(Forecast!$AO:$AO, Forecast!$A:$A, 'Analysis-School'!$A179, Forecast!$C:$C, 'Analysis-School'!I$4, Forecast!$D:$D, 'Analysis-School'!I$2)</f>
        <v>10.45</v>
      </c>
      <c r="J179" s="400">
        <f>SUMIFS(Forecast!$AO:$AO, Forecast!$A:$A, 'Analysis-School'!$A179, Forecast!$C:$C, 'Analysis-School'!J$4, Forecast!$D:$D, 'Analysis-School'!J$2)</f>
        <v>11.266867183392478</v>
      </c>
      <c r="K179" s="401">
        <f t="shared" si="79"/>
        <v>2.4260653035679702E-2</v>
      </c>
      <c r="M179" s="398" t="s">
        <v>1929</v>
      </c>
      <c r="N179" s="399">
        <f>SUMIFS(Forecast!$BN:$BN, Forecast!$A:$A, 'Analysis-School'!$A179, Forecast!$C:$C, 'Analysis-School'!N$4, Forecast!$D:$D, 'Analysis-School'!N$2)</f>
        <v>5</v>
      </c>
      <c r="O179" s="399">
        <f>SUMIFS(Forecast!$BN:$BN, Forecast!$A:$A, 'Analysis-School'!$A179, Forecast!$C:$C, 'Analysis-School'!O$4, Forecast!$D:$D, 'Analysis-School'!O$2)</f>
        <v>6</v>
      </c>
      <c r="P179" s="399">
        <f>SUMIFS(Forecast!$BN:$BN, Forecast!$A:$A, 'Analysis-School'!$A179, Forecast!$C:$C, 'Analysis-School'!P$4, Forecast!$D:$D, 'Analysis-School'!P$2)</f>
        <v>7</v>
      </c>
      <c r="Q179" s="399">
        <f>SUMIFS(Forecast!$BN:$BN, Forecast!$A:$A, 'Analysis-School'!$A179, Forecast!$C:$C, 'Analysis-School'!Q$4, Forecast!$D:$D, 'Analysis-School'!Q$2)</f>
        <v>9</v>
      </c>
      <c r="R179" s="399">
        <f>SUMIFS(Forecast!$BN:$BN, Forecast!$A:$A, 'Analysis-School'!$A179, Forecast!$C:$C, 'Analysis-School'!R$4, Forecast!$D:$D, 'Analysis-School'!R$2)</f>
        <v>10</v>
      </c>
      <c r="S179" s="399">
        <f>SUMIFS(Forecast!$BN:$BN, Forecast!$A:$A, 'Analysis-School'!$A179, Forecast!$C:$C, 'Analysis-School'!S$4, Forecast!$D:$D, 'Analysis-School'!S$2)</f>
        <v>5</v>
      </c>
      <c r="T179" s="399">
        <f>SUMIFS(Forecast!$BN:$BN, Forecast!$A:$A, 'Analysis-School'!$A179, Forecast!$C:$C, 'Analysis-School'!T$4, Forecast!$D:$D, 'Analysis-School'!T$2)</f>
        <v>5.5</v>
      </c>
      <c r="U179" s="400">
        <f>SUMIFS(Forecast!$BN:$BN, Forecast!$A:$A, 'Analysis-School'!$A179, Forecast!$C:$C, 'Analysis-School'!U$4, Forecast!$D:$D, 'Analysis-School'!U$2)</f>
        <v>6.0500000000000007</v>
      </c>
      <c r="V179" s="401">
        <f t="shared" si="80"/>
        <v>0.21000000000000019</v>
      </c>
      <c r="X179" s="398" t="s">
        <v>1929</v>
      </c>
      <c r="Y179" s="399">
        <f>SUMIFS(Forecast!$CA:$CA, Forecast!$A:$A, 'Analysis-School'!$A179, Forecast!$C:$C, 'Analysis-School'!Y$4, Forecast!$D:$D, 'Analysis-School'!Y$2)</f>
        <v>0</v>
      </c>
      <c r="Z179" s="399">
        <f>SUMIFS(Forecast!$CA:$CA, Forecast!$A:$A, 'Analysis-School'!$A179, Forecast!$C:$C, 'Analysis-School'!Z$4, Forecast!$D:$D, 'Analysis-School'!Z$2)</f>
        <v>0</v>
      </c>
      <c r="AA179" s="399">
        <f>SUMIFS(Forecast!$CA:$CA, Forecast!$A:$A, 'Analysis-School'!$A179, Forecast!$C:$C, 'Analysis-School'!AA$4, Forecast!$D:$D, 'Analysis-School'!AA$2)</f>
        <v>0</v>
      </c>
      <c r="AB179" s="399">
        <f>SUMIFS(Forecast!$CA:$CA, Forecast!$A:$A, 'Analysis-School'!$A179, Forecast!$C:$C, 'Analysis-School'!AB$4, Forecast!$D:$D, 'Analysis-School'!AB$2)</f>
        <v>0</v>
      </c>
      <c r="AC179" s="399">
        <f>SUMIFS(Forecast!$CA:$CA, Forecast!$A:$A, 'Analysis-School'!$A179, Forecast!$C:$C, 'Analysis-School'!AC$4, Forecast!$D:$D, 'Analysis-School'!AC$2)</f>
        <v>0</v>
      </c>
      <c r="AD179" s="399">
        <f>SUMIFS(Forecast!$CA:$CA, Forecast!$A:$A, 'Analysis-School'!$A179, Forecast!$C:$C, 'Analysis-School'!AD$4, Forecast!$D:$D, 'Analysis-School'!AD$2)</f>
        <v>0</v>
      </c>
      <c r="AE179" s="399">
        <f>SUMIFS(Forecast!$CA:$CA, Forecast!$A:$A, 'Analysis-School'!$A179, Forecast!$C:$C, 'Analysis-School'!AE$4, Forecast!$D:$D, 'Analysis-School'!AE$2)</f>
        <v>0</v>
      </c>
      <c r="AF179" s="400">
        <f>SUMIFS(Forecast!$CA:$CA, Forecast!$A:$A, 'Analysis-School'!$A179, Forecast!$C:$C, 'Analysis-School'!AF$4, Forecast!$D:$D, 'Analysis-School'!AF$2)</f>
        <v>0</v>
      </c>
      <c r="AG179" s="401" t="str">
        <f t="shared" si="81"/>
        <v>NA</v>
      </c>
    </row>
    <row r="180" spans="1:33">
      <c r="A180" s="18" t="s">
        <v>67</v>
      </c>
      <c r="B180" s="393" t="s">
        <v>1974</v>
      </c>
      <c r="C180" s="394">
        <f>SUMIFS(Forecast!$AO:$AO, Forecast!$A:$A, 'Analysis-School'!$A180, Forecast!$C:$C, 'Analysis-School'!C$4, Forecast!$D:$D, 'Analysis-School'!C$2)</f>
        <v>9</v>
      </c>
      <c r="D180" s="394">
        <f>SUMIFS(Forecast!$AO:$AO, Forecast!$A:$A, 'Analysis-School'!$A180, Forecast!$C:$C, 'Analysis-School'!D$4, Forecast!$D:$D, 'Analysis-School'!D$2)</f>
        <v>1</v>
      </c>
      <c r="E180" s="394">
        <f>SUMIFS(Forecast!$AO:$AO, Forecast!$A:$A, 'Analysis-School'!$A180, Forecast!$C:$C, 'Analysis-School'!E$4, Forecast!$D:$D, 'Analysis-School'!E$2)</f>
        <v>17</v>
      </c>
      <c r="F180" s="394">
        <f>SUMIFS(Forecast!$AO:$AO, Forecast!$A:$A, 'Analysis-School'!$A180, Forecast!$C:$C, 'Analysis-School'!F$4, Forecast!$D:$D, 'Analysis-School'!F$2)</f>
        <v>9</v>
      </c>
      <c r="G180" s="394">
        <f>SUMIFS(Forecast!$AO:$AO, Forecast!$A:$A, 'Analysis-School'!$A180, Forecast!$C:$C, 'Analysis-School'!G$4, Forecast!$D:$D, 'Analysis-School'!G$2)</f>
        <v>3</v>
      </c>
      <c r="H180" s="394">
        <f>SUMIFS(Forecast!$AO:$AO, Forecast!$A:$A, 'Analysis-School'!$A180, Forecast!$C:$C, 'Analysis-School'!H$4, Forecast!$D:$D, 'Analysis-School'!H$2)</f>
        <v>5</v>
      </c>
      <c r="I180" s="394">
        <f>SUMIFS(Forecast!$AO:$AO, Forecast!$A:$A, 'Analysis-School'!$A180, Forecast!$C:$C, 'Analysis-School'!I$4, Forecast!$D:$D, 'Analysis-School'!I$2)</f>
        <v>5.2861121171491012</v>
      </c>
      <c r="J180" s="395">
        <f>SUMIFS(Forecast!$AO:$AO, Forecast!$A:$A, 'Analysis-School'!$A180, Forecast!$C:$C, 'Analysis-School'!J$4, Forecast!$D:$D, 'Analysis-School'!J$2)</f>
        <v>5.0218065112916461</v>
      </c>
      <c r="K180" s="396">
        <v>0</v>
      </c>
      <c r="M180" s="393" t="s">
        <v>1974</v>
      </c>
      <c r="N180" s="394">
        <f>SUMIFS(Forecast!$BN:$BN, Forecast!$A:$A, 'Analysis-School'!$A180, Forecast!$C:$C, 'Analysis-School'!N$4, Forecast!$D:$D, 'Analysis-School'!N$2)</f>
        <v>21</v>
      </c>
      <c r="O180" s="394">
        <f>SUMIFS(Forecast!$BN:$BN, Forecast!$A:$A, 'Analysis-School'!$A180, Forecast!$C:$C, 'Analysis-School'!O$4, Forecast!$D:$D, 'Analysis-School'!O$2)</f>
        <v>14</v>
      </c>
      <c r="P180" s="394">
        <f>SUMIFS(Forecast!$BN:$BN, Forecast!$A:$A, 'Analysis-School'!$A180, Forecast!$C:$C, 'Analysis-School'!P$4, Forecast!$D:$D, 'Analysis-School'!P$2)</f>
        <v>26</v>
      </c>
      <c r="Q180" s="394">
        <f>SUMIFS(Forecast!$BN:$BN, Forecast!$A:$A, 'Analysis-School'!$A180, Forecast!$C:$C, 'Analysis-School'!Q$4, Forecast!$D:$D, 'Analysis-School'!Q$2)</f>
        <v>16</v>
      </c>
      <c r="R180" s="394">
        <f>SUMIFS(Forecast!$BN:$BN, Forecast!$A:$A, 'Analysis-School'!$A180, Forecast!$C:$C, 'Analysis-School'!R$4, Forecast!$D:$D, 'Analysis-School'!R$2)</f>
        <v>36</v>
      </c>
      <c r="S180" s="394">
        <f>SUMIFS(Forecast!$BN:$BN, Forecast!$A:$A, 'Analysis-School'!$A180, Forecast!$C:$C, 'Analysis-School'!S$4, Forecast!$D:$D, 'Analysis-School'!S$2)</f>
        <v>10</v>
      </c>
      <c r="T180" s="394">
        <f>SUMIFS(Forecast!$BN:$BN, Forecast!$A:$A, 'Analysis-School'!$A180, Forecast!$C:$C, 'Analysis-School'!T$4, Forecast!$D:$D, 'Analysis-School'!T$2)</f>
        <v>11</v>
      </c>
      <c r="U180" s="395">
        <f>SUMIFS(Forecast!$BN:$BN, Forecast!$A:$A, 'Analysis-School'!$A180, Forecast!$C:$C, 'Analysis-School'!U$4, Forecast!$D:$D, 'Analysis-School'!U$2)</f>
        <v>12.100000000000001</v>
      </c>
      <c r="V180" s="396">
        <f t="shared" si="80"/>
        <v>0.21000000000000019</v>
      </c>
      <c r="X180" s="393" t="s">
        <v>1974</v>
      </c>
      <c r="Y180" s="394">
        <f>SUMIFS(Forecast!$CA:$CA, Forecast!$A:$A, 'Analysis-School'!$A180, Forecast!$C:$C, 'Analysis-School'!Y$4, Forecast!$D:$D, 'Analysis-School'!Y$2)</f>
        <v>0</v>
      </c>
      <c r="Z180" s="394">
        <f>SUMIFS(Forecast!$CA:$CA, Forecast!$A:$A, 'Analysis-School'!$A180, Forecast!$C:$C, 'Analysis-School'!Z$4, Forecast!$D:$D, 'Analysis-School'!Z$2)</f>
        <v>0</v>
      </c>
      <c r="AA180" s="394">
        <f>SUMIFS(Forecast!$CA:$CA, Forecast!$A:$A, 'Analysis-School'!$A180, Forecast!$C:$C, 'Analysis-School'!AA$4, Forecast!$D:$D, 'Analysis-School'!AA$2)</f>
        <v>0</v>
      </c>
      <c r="AB180" s="394">
        <f>SUMIFS(Forecast!$CA:$CA, Forecast!$A:$A, 'Analysis-School'!$A180, Forecast!$C:$C, 'Analysis-School'!AB$4, Forecast!$D:$D, 'Analysis-School'!AB$2)</f>
        <v>0</v>
      </c>
      <c r="AC180" s="394">
        <f>SUMIFS(Forecast!$CA:$CA, Forecast!$A:$A, 'Analysis-School'!$A180, Forecast!$C:$C, 'Analysis-School'!AC$4, Forecast!$D:$D, 'Analysis-School'!AC$2)</f>
        <v>0</v>
      </c>
      <c r="AD180" s="394">
        <f>SUMIFS(Forecast!$CA:$CA, Forecast!$A:$A, 'Analysis-School'!$A180, Forecast!$C:$C, 'Analysis-School'!AD$4, Forecast!$D:$D, 'Analysis-School'!AD$2)</f>
        <v>0</v>
      </c>
      <c r="AE180" s="394">
        <f>SUMIFS(Forecast!$CA:$CA, Forecast!$A:$A, 'Analysis-School'!$A180, Forecast!$C:$C, 'Analysis-School'!AE$4, Forecast!$D:$D, 'Analysis-School'!AE$2)</f>
        <v>0</v>
      </c>
      <c r="AF180" s="395">
        <f>SUMIFS(Forecast!$CA:$CA, Forecast!$A:$A, 'Analysis-School'!$A180, Forecast!$C:$C, 'Analysis-School'!AF$4, Forecast!$D:$D, 'Analysis-School'!AF$2)</f>
        <v>0</v>
      </c>
      <c r="AG180" s="396" t="str">
        <f t="shared" si="81"/>
        <v>NA</v>
      </c>
    </row>
    <row r="181" spans="1:33">
      <c r="A181" s="18" t="s">
        <v>69</v>
      </c>
      <c r="B181" s="398" t="s">
        <v>1930</v>
      </c>
      <c r="C181" s="399">
        <f>SUMIFS(Forecast!$AO:$AO, Forecast!$A:$A, 'Analysis-School'!$A181, Forecast!$C:$C, 'Analysis-School'!C$4, Forecast!$D:$D, 'Analysis-School'!C$2)</f>
        <v>20</v>
      </c>
      <c r="D181" s="399">
        <f>SUMIFS(Forecast!$AO:$AO, Forecast!$A:$A, 'Analysis-School'!$A181, Forecast!$C:$C, 'Analysis-School'!D$4, Forecast!$D:$D, 'Analysis-School'!D$2)</f>
        <v>30</v>
      </c>
      <c r="E181" s="399">
        <f>SUMIFS(Forecast!$AO:$AO, Forecast!$A:$A, 'Analysis-School'!$A181, Forecast!$C:$C, 'Analysis-School'!E$4, Forecast!$D:$D, 'Analysis-School'!E$2)</f>
        <v>13</v>
      </c>
      <c r="F181" s="399">
        <f>SUMIFS(Forecast!$AO:$AO, Forecast!$A:$A, 'Analysis-School'!$A181, Forecast!$C:$C, 'Analysis-School'!F$4, Forecast!$D:$D, 'Analysis-School'!F$2)</f>
        <v>40</v>
      </c>
      <c r="G181" s="399">
        <f>SUMIFS(Forecast!$AO:$AO, Forecast!$A:$A, 'Analysis-School'!$A181, Forecast!$C:$C, 'Analysis-School'!G$4, Forecast!$D:$D, 'Analysis-School'!G$2)</f>
        <v>22</v>
      </c>
      <c r="H181" s="399">
        <f>SUMIFS(Forecast!$AO:$AO, Forecast!$A:$A, 'Analysis-School'!$A181, Forecast!$C:$C, 'Analysis-School'!H$4, Forecast!$D:$D, 'Analysis-School'!H$2)</f>
        <v>46</v>
      </c>
      <c r="I181" s="399">
        <f>SUMIFS(Forecast!$AO:$AO, Forecast!$A:$A, 'Analysis-School'!$A181, Forecast!$C:$C, 'Analysis-School'!I$4, Forecast!$D:$D, 'Analysis-School'!I$2)</f>
        <v>43.699999999999996</v>
      </c>
      <c r="J181" s="400">
        <f>SUMIFS(Forecast!$AO:$AO, Forecast!$A:$A, 'Analysis-School'!$A181, Forecast!$C:$C, 'Analysis-School'!J$4, Forecast!$D:$D, 'Analysis-School'!J$2)</f>
        <v>47.302622367175786</v>
      </c>
      <c r="K181" s="401">
        <f t="shared" si="79"/>
        <v>2.8317877547299641E-2</v>
      </c>
      <c r="M181" s="398" t="s">
        <v>1930</v>
      </c>
      <c r="N181" s="399">
        <f>SUMIFS(Forecast!$BN:$BN, Forecast!$A:$A, 'Analysis-School'!$A181, Forecast!$C:$C, 'Analysis-School'!N$4, Forecast!$D:$D, 'Analysis-School'!N$2)</f>
        <v>77</v>
      </c>
      <c r="O181" s="399">
        <f>SUMIFS(Forecast!$BN:$BN, Forecast!$A:$A, 'Analysis-School'!$A181, Forecast!$C:$C, 'Analysis-School'!O$4, Forecast!$D:$D, 'Analysis-School'!O$2)</f>
        <v>80</v>
      </c>
      <c r="P181" s="399">
        <f>SUMIFS(Forecast!$BN:$BN, Forecast!$A:$A, 'Analysis-School'!$A181, Forecast!$C:$C, 'Analysis-School'!P$4, Forecast!$D:$D, 'Analysis-School'!P$2)</f>
        <v>72</v>
      </c>
      <c r="Q181" s="399">
        <f>SUMIFS(Forecast!$BN:$BN, Forecast!$A:$A, 'Analysis-School'!$A181, Forecast!$C:$C, 'Analysis-School'!Q$4, Forecast!$D:$D, 'Analysis-School'!Q$2)</f>
        <v>76</v>
      </c>
      <c r="R181" s="399">
        <f>SUMIFS(Forecast!$BN:$BN, Forecast!$A:$A, 'Analysis-School'!$A181, Forecast!$C:$C, 'Analysis-School'!R$4, Forecast!$D:$D, 'Analysis-School'!R$2)</f>
        <v>78</v>
      </c>
      <c r="S181" s="399">
        <f>SUMIFS(Forecast!$BN:$BN, Forecast!$A:$A, 'Analysis-School'!$A181, Forecast!$C:$C, 'Analysis-School'!S$4, Forecast!$D:$D, 'Analysis-School'!S$2)</f>
        <v>79</v>
      </c>
      <c r="T181" s="399">
        <f>SUMIFS(Forecast!$BN:$BN, Forecast!$A:$A, 'Analysis-School'!$A181, Forecast!$C:$C, 'Analysis-School'!T$4, Forecast!$D:$D, 'Analysis-School'!T$2)</f>
        <v>78.716035861542935</v>
      </c>
      <c r="U181" s="400">
        <f>SUMIFS(Forecast!$BN:$BN, Forecast!$A:$A, 'Analysis-School'!$A181, Forecast!$C:$C, 'Analysis-School'!U$4, Forecast!$D:$D, 'Analysis-School'!U$2)</f>
        <v>79.001516588768737</v>
      </c>
      <c r="V181" s="401">
        <f t="shared" si="80"/>
        <v>1.9197326186493058E-5</v>
      </c>
      <c r="X181" s="398" t="s">
        <v>1930</v>
      </c>
      <c r="Y181" s="399">
        <f>SUMIFS(Forecast!$CA:$CA, Forecast!$A:$A, 'Analysis-School'!$A181, Forecast!$C:$C, 'Analysis-School'!Y$4, Forecast!$D:$D, 'Analysis-School'!Y$2)</f>
        <v>0</v>
      </c>
      <c r="Z181" s="399">
        <f>SUMIFS(Forecast!$CA:$CA, Forecast!$A:$A, 'Analysis-School'!$A181, Forecast!$C:$C, 'Analysis-School'!Z$4, Forecast!$D:$D, 'Analysis-School'!Z$2)</f>
        <v>0</v>
      </c>
      <c r="AA181" s="399">
        <f>SUMIFS(Forecast!$CA:$CA, Forecast!$A:$A, 'Analysis-School'!$A181, Forecast!$C:$C, 'Analysis-School'!AA$4, Forecast!$D:$D, 'Analysis-School'!AA$2)</f>
        <v>0</v>
      </c>
      <c r="AB181" s="399">
        <f>SUMIFS(Forecast!$CA:$CA, Forecast!$A:$A, 'Analysis-School'!$A181, Forecast!$C:$C, 'Analysis-School'!AB$4, Forecast!$D:$D, 'Analysis-School'!AB$2)</f>
        <v>0</v>
      </c>
      <c r="AC181" s="399">
        <f>SUMIFS(Forecast!$CA:$CA, Forecast!$A:$A, 'Analysis-School'!$A181, Forecast!$C:$C, 'Analysis-School'!AC$4, Forecast!$D:$D, 'Analysis-School'!AC$2)</f>
        <v>0</v>
      </c>
      <c r="AD181" s="399">
        <f>SUMIFS(Forecast!$CA:$CA, Forecast!$A:$A, 'Analysis-School'!$A181, Forecast!$C:$C, 'Analysis-School'!AD$4, Forecast!$D:$D, 'Analysis-School'!AD$2)</f>
        <v>0</v>
      </c>
      <c r="AE181" s="399">
        <f>SUMIFS(Forecast!$CA:$CA, Forecast!$A:$A, 'Analysis-School'!$A181, Forecast!$C:$C, 'Analysis-School'!AE$4, Forecast!$D:$D, 'Analysis-School'!AE$2)</f>
        <v>0</v>
      </c>
      <c r="AF181" s="400">
        <f>SUMIFS(Forecast!$CA:$CA, Forecast!$A:$A, 'Analysis-School'!$A181, Forecast!$C:$C, 'Analysis-School'!AF$4, Forecast!$D:$D, 'Analysis-School'!AF$2)</f>
        <v>0</v>
      </c>
      <c r="AG181" s="401" t="str">
        <f t="shared" si="81"/>
        <v>NA</v>
      </c>
    </row>
    <row r="182" spans="1:33">
      <c r="A182" s="18" t="s">
        <v>71</v>
      </c>
      <c r="B182" s="393" t="s">
        <v>1931</v>
      </c>
      <c r="C182" s="394">
        <f>SUMIFS(Forecast!$AO:$AO, Forecast!$A:$A, 'Analysis-School'!$A182, Forecast!$C:$C, 'Analysis-School'!C$4, Forecast!$D:$D, 'Analysis-School'!C$2)</f>
        <v>28</v>
      </c>
      <c r="D182" s="394">
        <f>SUMIFS(Forecast!$AO:$AO, Forecast!$A:$A, 'Analysis-School'!$A182, Forecast!$C:$C, 'Analysis-School'!D$4, Forecast!$D:$D, 'Analysis-School'!D$2)</f>
        <v>19</v>
      </c>
      <c r="E182" s="394">
        <f>SUMIFS(Forecast!$AO:$AO, Forecast!$A:$A, 'Analysis-School'!$A182, Forecast!$C:$C, 'Analysis-School'!E$4, Forecast!$D:$D, 'Analysis-School'!E$2)</f>
        <v>29</v>
      </c>
      <c r="F182" s="394">
        <f>SUMIFS(Forecast!$AO:$AO, Forecast!$A:$A, 'Analysis-School'!$A182, Forecast!$C:$C, 'Analysis-School'!F$4, Forecast!$D:$D, 'Analysis-School'!F$2)</f>
        <v>27</v>
      </c>
      <c r="G182" s="394">
        <f>SUMIFS(Forecast!$AO:$AO, Forecast!$A:$A, 'Analysis-School'!$A182, Forecast!$C:$C, 'Analysis-School'!G$4, Forecast!$D:$D, 'Analysis-School'!G$2)</f>
        <v>57</v>
      </c>
      <c r="H182" s="394">
        <f>SUMIFS(Forecast!$AO:$AO, Forecast!$A:$A, 'Analysis-School'!$A182, Forecast!$C:$C, 'Analysis-School'!H$4, Forecast!$D:$D, 'Analysis-School'!H$2)</f>
        <v>77</v>
      </c>
      <c r="I182" s="394">
        <f>SUMIFS(Forecast!$AO:$AO, Forecast!$A:$A, 'Analysis-School'!$A182, Forecast!$C:$C, 'Analysis-School'!I$4, Forecast!$D:$D, 'Analysis-School'!I$2)</f>
        <v>84.7</v>
      </c>
      <c r="J182" s="395">
        <f>SUMIFS(Forecast!$AO:$AO, Forecast!$A:$A, 'Analysis-School'!$A182, Forecast!$C:$C, 'Analysis-School'!J$4, Forecast!$D:$D, 'Analysis-School'!J$2)</f>
        <v>93.170000000000016</v>
      </c>
      <c r="K182" s="396">
        <f t="shared" si="79"/>
        <v>0.21000000000000019</v>
      </c>
      <c r="M182" s="393" t="s">
        <v>1931</v>
      </c>
      <c r="N182" s="394">
        <f>SUMIFS(Forecast!$BN:$BN, Forecast!$A:$A, 'Analysis-School'!$A182, Forecast!$C:$C, 'Analysis-School'!N$4, Forecast!$D:$D, 'Analysis-School'!N$2)</f>
        <v>147</v>
      </c>
      <c r="O182" s="394">
        <f>SUMIFS(Forecast!$BN:$BN, Forecast!$A:$A, 'Analysis-School'!$A182, Forecast!$C:$C, 'Analysis-School'!O$4, Forecast!$D:$D, 'Analysis-School'!O$2)</f>
        <v>172</v>
      </c>
      <c r="P182" s="394">
        <f>SUMIFS(Forecast!$BN:$BN, Forecast!$A:$A, 'Analysis-School'!$A182, Forecast!$C:$C, 'Analysis-School'!P$4, Forecast!$D:$D, 'Analysis-School'!P$2)</f>
        <v>205</v>
      </c>
      <c r="Q182" s="394">
        <f>SUMIFS(Forecast!$BN:$BN, Forecast!$A:$A, 'Analysis-School'!$A182, Forecast!$C:$C, 'Analysis-School'!Q$4, Forecast!$D:$D, 'Analysis-School'!Q$2)</f>
        <v>251</v>
      </c>
      <c r="R182" s="394">
        <f>SUMIFS(Forecast!$BN:$BN, Forecast!$A:$A, 'Analysis-School'!$A182, Forecast!$C:$C, 'Analysis-School'!R$4, Forecast!$D:$D, 'Analysis-School'!R$2)</f>
        <v>355</v>
      </c>
      <c r="S182" s="394">
        <f>SUMIFS(Forecast!$BN:$BN, Forecast!$A:$A, 'Analysis-School'!$A182, Forecast!$C:$C, 'Analysis-School'!S$4, Forecast!$D:$D, 'Analysis-School'!S$2)</f>
        <v>411</v>
      </c>
      <c r="T182" s="394">
        <f>SUMIFS(Forecast!$BN:$BN, Forecast!$A:$A, 'Analysis-School'!$A182, Forecast!$C:$C, 'Analysis-School'!T$4, Forecast!$D:$D, 'Analysis-School'!T$2)</f>
        <v>452.1</v>
      </c>
      <c r="U182" s="395">
        <f>SUMIFS(Forecast!$BN:$BN, Forecast!$A:$A, 'Analysis-School'!$A182, Forecast!$C:$C, 'Analysis-School'!U$4, Forecast!$D:$D, 'Analysis-School'!U$2)</f>
        <v>497.31000000000006</v>
      </c>
      <c r="V182" s="396">
        <f t="shared" si="80"/>
        <v>0.21000000000000019</v>
      </c>
      <c r="X182" s="393" t="s">
        <v>1931</v>
      </c>
      <c r="Y182" s="394">
        <f>SUMIFS(Forecast!$CA:$CA, Forecast!$A:$A, 'Analysis-School'!$A182, Forecast!$C:$C, 'Analysis-School'!Y$4, Forecast!$D:$D, 'Analysis-School'!Y$2)</f>
        <v>0</v>
      </c>
      <c r="Z182" s="394">
        <f>SUMIFS(Forecast!$CA:$CA, Forecast!$A:$A, 'Analysis-School'!$A182, Forecast!$C:$C, 'Analysis-School'!Z$4, Forecast!$D:$D, 'Analysis-School'!Z$2)</f>
        <v>0</v>
      </c>
      <c r="AA182" s="394">
        <f>SUMIFS(Forecast!$CA:$CA, Forecast!$A:$A, 'Analysis-School'!$A182, Forecast!$C:$C, 'Analysis-School'!AA$4, Forecast!$D:$D, 'Analysis-School'!AA$2)</f>
        <v>0</v>
      </c>
      <c r="AB182" s="394">
        <f>SUMIFS(Forecast!$CA:$CA, Forecast!$A:$A, 'Analysis-School'!$A182, Forecast!$C:$C, 'Analysis-School'!AB$4, Forecast!$D:$D, 'Analysis-School'!AB$2)</f>
        <v>0</v>
      </c>
      <c r="AC182" s="394">
        <f>SUMIFS(Forecast!$CA:$CA, Forecast!$A:$A, 'Analysis-School'!$A182, Forecast!$C:$C, 'Analysis-School'!AC$4, Forecast!$D:$D, 'Analysis-School'!AC$2)</f>
        <v>0</v>
      </c>
      <c r="AD182" s="394">
        <f>SUMIFS(Forecast!$CA:$CA, Forecast!$A:$A, 'Analysis-School'!$A182, Forecast!$C:$C, 'Analysis-School'!AD$4, Forecast!$D:$D, 'Analysis-School'!AD$2)</f>
        <v>0</v>
      </c>
      <c r="AE182" s="394">
        <f>SUMIFS(Forecast!$CA:$CA, Forecast!$A:$A, 'Analysis-School'!$A182, Forecast!$C:$C, 'Analysis-School'!AE$4, Forecast!$D:$D, 'Analysis-School'!AE$2)</f>
        <v>0</v>
      </c>
      <c r="AF182" s="395">
        <f>SUMIFS(Forecast!$CA:$CA, Forecast!$A:$A, 'Analysis-School'!$A182, Forecast!$C:$C, 'Analysis-School'!AF$4, Forecast!$D:$D, 'Analysis-School'!AF$2)</f>
        <v>0</v>
      </c>
      <c r="AG182" s="396" t="str">
        <f t="shared" si="81"/>
        <v>NA</v>
      </c>
    </row>
    <row r="183" spans="1:33">
      <c r="A183" s="18" t="s">
        <v>73</v>
      </c>
      <c r="B183" s="398" t="s">
        <v>1975</v>
      </c>
      <c r="C183" s="399">
        <f>SUMIFS(Forecast!$AO:$AO, Forecast!$A:$A, 'Analysis-School'!$A183, Forecast!$C:$C, 'Analysis-School'!C$4, Forecast!$D:$D, 'Analysis-School'!C$2)</f>
        <v>198</v>
      </c>
      <c r="D183" s="399">
        <f>SUMIFS(Forecast!$AO:$AO, Forecast!$A:$A, 'Analysis-School'!$A183, Forecast!$C:$C, 'Analysis-School'!D$4, Forecast!$D:$D, 'Analysis-School'!D$2)</f>
        <v>190</v>
      </c>
      <c r="E183" s="399">
        <f>SUMIFS(Forecast!$AO:$AO, Forecast!$A:$A, 'Analysis-School'!$A183, Forecast!$C:$C, 'Analysis-School'!E$4, Forecast!$D:$D, 'Analysis-School'!E$2)</f>
        <v>150</v>
      </c>
      <c r="F183" s="399">
        <f>SUMIFS(Forecast!$AO:$AO, Forecast!$A:$A, 'Analysis-School'!$A183, Forecast!$C:$C, 'Analysis-School'!F$4, Forecast!$D:$D, 'Analysis-School'!F$2)</f>
        <v>153</v>
      </c>
      <c r="G183" s="399">
        <f>SUMIFS(Forecast!$AO:$AO, Forecast!$A:$A, 'Analysis-School'!$A183, Forecast!$C:$C, 'Analysis-School'!G$4, Forecast!$D:$D, 'Analysis-School'!G$2)</f>
        <v>208</v>
      </c>
      <c r="H183" s="399">
        <f>SUMIFS(Forecast!$AO:$AO, Forecast!$A:$A, 'Analysis-School'!$A183, Forecast!$C:$C, 'Analysis-School'!H$4, Forecast!$D:$D, 'Analysis-School'!H$2)</f>
        <v>149</v>
      </c>
      <c r="I183" s="399">
        <f>SUMIFS(Forecast!$AO:$AO, Forecast!$A:$A, 'Analysis-School'!$A183, Forecast!$C:$C, 'Analysis-School'!I$4, Forecast!$D:$D, 'Analysis-School'!I$2)</f>
        <v>163.9</v>
      </c>
      <c r="J183" s="400">
        <f>SUMIFS(Forecast!$AO:$AO, Forecast!$A:$A, 'Analysis-School'!$A183, Forecast!$C:$C, 'Analysis-School'!J$4, Forecast!$D:$D, 'Analysis-School'!J$2)</f>
        <v>161.58233530945867</v>
      </c>
      <c r="K183" s="401">
        <f t="shared" si="79"/>
        <v>8.4445203419185599E-2</v>
      </c>
      <c r="M183" s="398" t="s">
        <v>1975</v>
      </c>
      <c r="N183" s="399">
        <f>SUMIFS(Forecast!$BN:$BN, Forecast!$A:$A, 'Analysis-School'!$A183, Forecast!$C:$C, 'Analysis-School'!N$4, Forecast!$D:$D, 'Analysis-School'!N$2)</f>
        <v>537</v>
      </c>
      <c r="O183" s="399">
        <f>SUMIFS(Forecast!$BN:$BN, Forecast!$A:$A, 'Analysis-School'!$A183, Forecast!$C:$C, 'Analysis-School'!O$4, Forecast!$D:$D, 'Analysis-School'!O$2)</f>
        <v>477</v>
      </c>
      <c r="P183" s="399">
        <f>SUMIFS(Forecast!$BN:$BN, Forecast!$A:$A, 'Analysis-School'!$A183, Forecast!$C:$C, 'Analysis-School'!P$4, Forecast!$D:$D, 'Analysis-School'!P$2)</f>
        <v>531</v>
      </c>
      <c r="Q183" s="399">
        <f>SUMIFS(Forecast!$BN:$BN, Forecast!$A:$A, 'Analysis-School'!$A183, Forecast!$C:$C, 'Analysis-School'!Q$4, Forecast!$D:$D, 'Analysis-School'!Q$2)</f>
        <v>645</v>
      </c>
      <c r="R183" s="399">
        <f>SUMIFS(Forecast!$BN:$BN, Forecast!$A:$A, 'Analysis-School'!$A183, Forecast!$C:$C, 'Analysis-School'!R$4, Forecast!$D:$D, 'Analysis-School'!R$2)</f>
        <v>738</v>
      </c>
      <c r="S183" s="399">
        <f>SUMIFS(Forecast!$BN:$BN, Forecast!$A:$A, 'Analysis-School'!$A183, Forecast!$C:$C, 'Analysis-School'!S$4, Forecast!$D:$D, 'Analysis-School'!S$2)</f>
        <v>753</v>
      </c>
      <c r="T183" s="399">
        <f>SUMIFS(Forecast!$BN:$BN, Forecast!$A:$A, 'Analysis-School'!$A183, Forecast!$C:$C, 'Analysis-School'!T$4, Forecast!$D:$D, 'Analysis-School'!T$2)</f>
        <v>825.88963280109522</v>
      </c>
      <c r="U183" s="400">
        <f>SUMIFS(Forecast!$BN:$BN, Forecast!$A:$A, 'Analysis-School'!$A183, Forecast!$C:$C, 'Analysis-School'!U$4, Forecast!$D:$D, 'Analysis-School'!U$2)</f>
        <v>889.18767054716204</v>
      </c>
      <c r="V183" s="401">
        <f t="shared" si="80"/>
        <v>0.18086012024855513</v>
      </c>
      <c r="X183" s="398" t="s">
        <v>1975</v>
      </c>
      <c r="Y183" s="399">
        <f>SUMIFS(Forecast!$CA:$CA, Forecast!$A:$A, 'Analysis-School'!$A183, Forecast!$C:$C, 'Analysis-School'!Y$4, Forecast!$D:$D, 'Analysis-School'!Y$2)</f>
        <v>0</v>
      </c>
      <c r="Z183" s="399">
        <f>SUMIFS(Forecast!$CA:$CA, Forecast!$A:$A, 'Analysis-School'!$A183, Forecast!$C:$C, 'Analysis-School'!Z$4, Forecast!$D:$D, 'Analysis-School'!Z$2)</f>
        <v>0</v>
      </c>
      <c r="AA183" s="399">
        <f>SUMIFS(Forecast!$CA:$CA, Forecast!$A:$A, 'Analysis-School'!$A183, Forecast!$C:$C, 'Analysis-School'!AA$4, Forecast!$D:$D, 'Analysis-School'!AA$2)</f>
        <v>0</v>
      </c>
      <c r="AB183" s="399">
        <f>SUMIFS(Forecast!$CA:$CA, Forecast!$A:$A, 'Analysis-School'!$A183, Forecast!$C:$C, 'Analysis-School'!AB$4, Forecast!$D:$D, 'Analysis-School'!AB$2)</f>
        <v>0</v>
      </c>
      <c r="AC183" s="399">
        <f>SUMIFS(Forecast!$CA:$CA, Forecast!$A:$A, 'Analysis-School'!$A183, Forecast!$C:$C, 'Analysis-School'!AC$4, Forecast!$D:$D, 'Analysis-School'!AC$2)</f>
        <v>0</v>
      </c>
      <c r="AD183" s="399">
        <f>SUMIFS(Forecast!$CA:$CA, Forecast!$A:$A, 'Analysis-School'!$A183, Forecast!$C:$C, 'Analysis-School'!AD$4, Forecast!$D:$D, 'Analysis-School'!AD$2)</f>
        <v>0</v>
      </c>
      <c r="AE183" s="399">
        <f>SUMIFS(Forecast!$CA:$CA, Forecast!$A:$A, 'Analysis-School'!$A183, Forecast!$C:$C, 'Analysis-School'!AE$4, Forecast!$D:$D, 'Analysis-School'!AE$2)</f>
        <v>0</v>
      </c>
      <c r="AF183" s="400">
        <f>SUMIFS(Forecast!$CA:$CA, Forecast!$A:$A, 'Analysis-School'!$A183, Forecast!$C:$C, 'Analysis-School'!AF$4, Forecast!$D:$D, 'Analysis-School'!AF$2)</f>
        <v>0</v>
      </c>
      <c r="AG183" s="401" t="str">
        <f t="shared" si="81"/>
        <v>NA</v>
      </c>
    </row>
    <row r="184" spans="1:33">
      <c r="A184" s="18" t="s">
        <v>75</v>
      </c>
      <c r="B184" s="393" t="s">
        <v>1932</v>
      </c>
      <c r="C184" s="394">
        <f>SUMIFS(Forecast!$AO:$AO, Forecast!$A:$A, 'Analysis-School'!$A184, Forecast!$C:$C, 'Analysis-School'!C$4, Forecast!$D:$D, 'Analysis-School'!C$2)</f>
        <v>24</v>
      </c>
      <c r="D184" s="394">
        <f>SUMIFS(Forecast!$AO:$AO, Forecast!$A:$A, 'Analysis-School'!$A184, Forecast!$C:$C, 'Analysis-School'!D$4, Forecast!$D:$D, 'Analysis-School'!D$2)</f>
        <v>7</v>
      </c>
      <c r="E184" s="394">
        <f>SUMIFS(Forecast!$AO:$AO, Forecast!$A:$A, 'Analysis-School'!$A184, Forecast!$C:$C, 'Analysis-School'!E$4, Forecast!$D:$D, 'Analysis-School'!E$2)</f>
        <v>14</v>
      </c>
      <c r="F184" s="394">
        <f>SUMIFS(Forecast!$AO:$AO, Forecast!$A:$A, 'Analysis-School'!$A184, Forecast!$C:$C, 'Analysis-School'!F$4, Forecast!$D:$D, 'Analysis-School'!F$2)</f>
        <v>19</v>
      </c>
      <c r="G184" s="394">
        <f>SUMIFS(Forecast!$AO:$AO, Forecast!$A:$A, 'Analysis-School'!$A184, Forecast!$C:$C, 'Analysis-School'!G$4, Forecast!$D:$D, 'Analysis-School'!G$2)</f>
        <v>24</v>
      </c>
      <c r="H184" s="394">
        <f>SUMIFS(Forecast!$AO:$AO, Forecast!$A:$A, 'Analysis-School'!$A184, Forecast!$C:$C, 'Analysis-School'!H$4, Forecast!$D:$D, 'Analysis-School'!H$2)</f>
        <v>15</v>
      </c>
      <c r="I184" s="394">
        <f>SUMIFS(Forecast!$AO:$AO, Forecast!$A:$A, 'Analysis-School'!$A184, Forecast!$C:$C, 'Analysis-School'!I$4, Forecast!$D:$D, 'Analysis-School'!I$2)</f>
        <v>16.5</v>
      </c>
      <c r="J184" s="395">
        <f>SUMIFS(Forecast!$AO:$AO, Forecast!$A:$A, 'Analysis-School'!$A184, Forecast!$C:$C, 'Analysis-School'!J$4, Forecast!$D:$D, 'Analysis-School'!J$2)</f>
        <v>18.150000000000002</v>
      </c>
      <c r="K184" s="396">
        <f t="shared" si="79"/>
        <v>0.21000000000000019</v>
      </c>
      <c r="M184" s="393" t="s">
        <v>1932</v>
      </c>
      <c r="N184" s="394">
        <f>SUMIFS(Forecast!$BN:$BN, Forecast!$A:$A, 'Analysis-School'!$A184, Forecast!$C:$C, 'Analysis-School'!N$4, Forecast!$D:$D, 'Analysis-School'!N$2)</f>
        <v>62</v>
      </c>
      <c r="O184" s="394">
        <f>SUMIFS(Forecast!$BN:$BN, Forecast!$A:$A, 'Analysis-School'!$A184, Forecast!$C:$C, 'Analysis-School'!O$4, Forecast!$D:$D, 'Analysis-School'!O$2)</f>
        <v>55</v>
      </c>
      <c r="P184" s="394">
        <f>SUMIFS(Forecast!$BN:$BN, Forecast!$A:$A, 'Analysis-School'!$A184, Forecast!$C:$C, 'Analysis-School'!P$4, Forecast!$D:$D, 'Analysis-School'!P$2)</f>
        <v>42</v>
      </c>
      <c r="Q184" s="394">
        <f>SUMIFS(Forecast!$BN:$BN, Forecast!$A:$A, 'Analysis-School'!$A184, Forecast!$C:$C, 'Analysis-School'!Q$4, Forecast!$D:$D, 'Analysis-School'!Q$2)</f>
        <v>55</v>
      </c>
      <c r="R184" s="394">
        <f>SUMIFS(Forecast!$BN:$BN, Forecast!$A:$A, 'Analysis-School'!$A184, Forecast!$C:$C, 'Analysis-School'!R$4, Forecast!$D:$D, 'Analysis-School'!R$2)</f>
        <v>60</v>
      </c>
      <c r="S184" s="394">
        <f>SUMIFS(Forecast!$BN:$BN, Forecast!$A:$A, 'Analysis-School'!$A184, Forecast!$C:$C, 'Analysis-School'!S$4, Forecast!$D:$D, 'Analysis-School'!S$2)</f>
        <v>53</v>
      </c>
      <c r="T184" s="394">
        <f>SUMIFS(Forecast!$BN:$BN, Forecast!$A:$A, 'Analysis-School'!$A184, Forecast!$C:$C, 'Analysis-School'!T$4, Forecast!$D:$D, 'Analysis-School'!T$2)</f>
        <v>54.995237423323161</v>
      </c>
      <c r="U184" s="395">
        <f>SUMIFS(Forecast!$BN:$BN, Forecast!$A:$A, 'Analysis-School'!$A184, Forecast!$C:$C, 'Analysis-School'!U$4, Forecast!$D:$D, 'Analysis-School'!U$2)</f>
        <v>55.166888387532531</v>
      </c>
      <c r="V184" s="396">
        <f t="shared" si="80"/>
        <v>4.0884686557217664E-2</v>
      </c>
      <c r="X184" s="393" t="s">
        <v>1932</v>
      </c>
      <c r="Y184" s="394">
        <f>SUMIFS(Forecast!$CA:$CA, Forecast!$A:$A, 'Analysis-School'!$A184, Forecast!$C:$C, 'Analysis-School'!Y$4, Forecast!$D:$D, 'Analysis-School'!Y$2)</f>
        <v>0</v>
      </c>
      <c r="Z184" s="394">
        <f>SUMIFS(Forecast!$CA:$CA, Forecast!$A:$A, 'Analysis-School'!$A184, Forecast!$C:$C, 'Analysis-School'!Z$4, Forecast!$D:$D, 'Analysis-School'!Z$2)</f>
        <v>0</v>
      </c>
      <c r="AA184" s="394">
        <f>SUMIFS(Forecast!$CA:$CA, Forecast!$A:$A, 'Analysis-School'!$A184, Forecast!$C:$C, 'Analysis-School'!AA$4, Forecast!$D:$D, 'Analysis-School'!AA$2)</f>
        <v>0</v>
      </c>
      <c r="AB184" s="394">
        <f>SUMIFS(Forecast!$CA:$CA, Forecast!$A:$A, 'Analysis-School'!$A184, Forecast!$C:$C, 'Analysis-School'!AB$4, Forecast!$D:$D, 'Analysis-School'!AB$2)</f>
        <v>0</v>
      </c>
      <c r="AC184" s="394">
        <f>SUMIFS(Forecast!$CA:$CA, Forecast!$A:$A, 'Analysis-School'!$A184, Forecast!$C:$C, 'Analysis-School'!AC$4, Forecast!$D:$D, 'Analysis-School'!AC$2)</f>
        <v>0</v>
      </c>
      <c r="AD184" s="394">
        <f>SUMIFS(Forecast!$CA:$CA, Forecast!$A:$A, 'Analysis-School'!$A184, Forecast!$C:$C, 'Analysis-School'!AD$4, Forecast!$D:$D, 'Analysis-School'!AD$2)</f>
        <v>0</v>
      </c>
      <c r="AE184" s="394">
        <f>SUMIFS(Forecast!$CA:$CA, Forecast!$A:$A, 'Analysis-School'!$A184, Forecast!$C:$C, 'Analysis-School'!AE$4, Forecast!$D:$D, 'Analysis-School'!AE$2)</f>
        <v>0</v>
      </c>
      <c r="AF184" s="395">
        <f>SUMIFS(Forecast!$CA:$CA, Forecast!$A:$A, 'Analysis-School'!$A184, Forecast!$C:$C, 'Analysis-School'!AF$4, Forecast!$D:$D, 'Analysis-School'!AF$2)</f>
        <v>0</v>
      </c>
      <c r="AG184" s="396" t="str">
        <f t="shared" si="81"/>
        <v>NA</v>
      </c>
    </row>
    <row r="185" spans="1:33">
      <c r="A185" s="18" t="s">
        <v>77</v>
      </c>
      <c r="B185" s="398" t="s">
        <v>1976</v>
      </c>
      <c r="C185" s="399">
        <f>SUMIFS(Forecast!$AO:$AO, Forecast!$A:$A, 'Analysis-School'!$A185, Forecast!$C:$C, 'Analysis-School'!C$4, Forecast!$D:$D, 'Analysis-School'!C$2)</f>
        <v>12</v>
      </c>
      <c r="D185" s="399">
        <f>SUMIFS(Forecast!$AO:$AO, Forecast!$A:$A, 'Analysis-School'!$A185, Forecast!$C:$C, 'Analysis-School'!D$4, Forecast!$D:$D, 'Analysis-School'!D$2)</f>
        <v>5</v>
      </c>
      <c r="E185" s="399">
        <f>SUMIFS(Forecast!$AO:$AO, Forecast!$A:$A, 'Analysis-School'!$A185, Forecast!$C:$C, 'Analysis-School'!E$4, Forecast!$D:$D, 'Analysis-School'!E$2)</f>
        <v>4</v>
      </c>
      <c r="F185" s="399">
        <f>SUMIFS(Forecast!$AO:$AO, Forecast!$A:$A, 'Analysis-School'!$A185, Forecast!$C:$C, 'Analysis-School'!F$4, Forecast!$D:$D, 'Analysis-School'!F$2)</f>
        <v>9</v>
      </c>
      <c r="G185" s="399">
        <f>SUMIFS(Forecast!$AO:$AO, Forecast!$A:$A, 'Analysis-School'!$A185, Forecast!$C:$C, 'Analysis-School'!G$4, Forecast!$D:$D, 'Analysis-School'!G$2)</f>
        <v>7</v>
      </c>
      <c r="H185" s="399">
        <f>SUMIFS(Forecast!$AO:$AO, Forecast!$A:$A, 'Analysis-School'!$A185, Forecast!$C:$C, 'Analysis-School'!H$4, Forecast!$D:$D, 'Analysis-School'!H$2)</f>
        <v>10</v>
      </c>
      <c r="I185" s="399">
        <f>SUMIFS(Forecast!$AO:$AO, Forecast!$A:$A, 'Analysis-School'!$A185, Forecast!$C:$C, 'Analysis-School'!I$4, Forecast!$D:$D, 'Analysis-School'!I$2)</f>
        <v>10.24551331567382</v>
      </c>
      <c r="J185" s="400">
        <f>SUMIFS(Forecast!$AO:$AO, Forecast!$A:$A, 'Analysis-School'!$A185, Forecast!$C:$C, 'Analysis-School'!J$4, Forecast!$D:$D, 'Analysis-School'!J$2)</f>
        <v>10.723038333867832</v>
      </c>
      <c r="K185" s="401">
        <f t="shared" si="79"/>
        <v>7.2303833386783145E-2</v>
      </c>
      <c r="M185" s="398" t="s">
        <v>1976</v>
      </c>
      <c r="N185" s="399">
        <f>SUMIFS(Forecast!$BN:$BN, Forecast!$A:$A, 'Analysis-School'!$A185, Forecast!$C:$C, 'Analysis-School'!N$4, Forecast!$D:$D, 'Analysis-School'!N$2)</f>
        <v>34</v>
      </c>
      <c r="O185" s="399">
        <f>SUMIFS(Forecast!$BN:$BN, Forecast!$A:$A, 'Analysis-School'!$A185, Forecast!$C:$C, 'Analysis-School'!O$4, Forecast!$D:$D, 'Analysis-School'!O$2)</f>
        <v>49</v>
      </c>
      <c r="P185" s="399">
        <f>SUMIFS(Forecast!$BN:$BN, Forecast!$A:$A, 'Analysis-School'!$A185, Forecast!$C:$C, 'Analysis-School'!P$4, Forecast!$D:$D, 'Analysis-School'!P$2)</f>
        <v>43</v>
      </c>
      <c r="Q185" s="399">
        <f>SUMIFS(Forecast!$BN:$BN, Forecast!$A:$A, 'Analysis-School'!$A185, Forecast!$C:$C, 'Analysis-School'!Q$4, Forecast!$D:$D, 'Analysis-School'!Q$2)</f>
        <v>72</v>
      </c>
      <c r="R185" s="399">
        <f>SUMIFS(Forecast!$BN:$BN, Forecast!$A:$A, 'Analysis-School'!$A185, Forecast!$C:$C, 'Analysis-School'!R$4, Forecast!$D:$D, 'Analysis-School'!R$2)</f>
        <v>83</v>
      </c>
      <c r="S185" s="399">
        <f>SUMIFS(Forecast!$BN:$BN, Forecast!$A:$A, 'Analysis-School'!$A185, Forecast!$C:$C, 'Analysis-School'!S$4, Forecast!$D:$D, 'Analysis-School'!S$2)</f>
        <v>50</v>
      </c>
      <c r="T185" s="399">
        <f>SUMIFS(Forecast!$BN:$BN, Forecast!$A:$A, 'Analysis-School'!$A185, Forecast!$C:$C, 'Analysis-School'!T$4, Forecast!$D:$D, 'Analysis-School'!T$2)</f>
        <v>55.000000000000007</v>
      </c>
      <c r="U185" s="400">
        <f>SUMIFS(Forecast!$BN:$BN, Forecast!$A:$A, 'Analysis-School'!$A185, Forecast!$C:$C, 'Analysis-School'!U$4, Forecast!$D:$D, 'Analysis-School'!U$2)</f>
        <v>60.500000000000014</v>
      </c>
      <c r="V185" s="401">
        <f t="shared" si="80"/>
        <v>0.21000000000000019</v>
      </c>
      <c r="X185" s="398" t="s">
        <v>1976</v>
      </c>
      <c r="Y185" s="399">
        <f>SUMIFS(Forecast!$CA:$CA, Forecast!$A:$A, 'Analysis-School'!$A185, Forecast!$C:$C, 'Analysis-School'!Y$4, Forecast!$D:$D, 'Analysis-School'!Y$2)</f>
        <v>0</v>
      </c>
      <c r="Z185" s="399">
        <f>SUMIFS(Forecast!$CA:$CA, Forecast!$A:$A, 'Analysis-School'!$A185, Forecast!$C:$C, 'Analysis-School'!Z$4, Forecast!$D:$D, 'Analysis-School'!Z$2)</f>
        <v>0</v>
      </c>
      <c r="AA185" s="399">
        <f>SUMIFS(Forecast!$CA:$CA, Forecast!$A:$A, 'Analysis-School'!$A185, Forecast!$C:$C, 'Analysis-School'!AA$4, Forecast!$D:$D, 'Analysis-School'!AA$2)</f>
        <v>0</v>
      </c>
      <c r="AB185" s="399">
        <f>SUMIFS(Forecast!$CA:$CA, Forecast!$A:$A, 'Analysis-School'!$A185, Forecast!$C:$C, 'Analysis-School'!AB$4, Forecast!$D:$D, 'Analysis-School'!AB$2)</f>
        <v>0</v>
      </c>
      <c r="AC185" s="399">
        <f>SUMIFS(Forecast!$CA:$CA, Forecast!$A:$A, 'Analysis-School'!$A185, Forecast!$C:$C, 'Analysis-School'!AC$4, Forecast!$D:$D, 'Analysis-School'!AC$2)</f>
        <v>0</v>
      </c>
      <c r="AD185" s="399">
        <f>SUMIFS(Forecast!$CA:$CA, Forecast!$A:$A, 'Analysis-School'!$A185, Forecast!$C:$C, 'Analysis-School'!AD$4, Forecast!$D:$D, 'Analysis-School'!AD$2)</f>
        <v>0</v>
      </c>
      <c r="AE185" s="399">
        <f>SUMIFS(Forecast!$CA:$CA, Forecast!$A:$A, 'Analysis-School'!$A185, Forecast!$C:$C, 'Analysis-School'!AE$4, Forecast!$D:$D, 'Analysis-School'!AE$2)</f>
        <v>0</v>
      </c>
      <c r="AF185" s="400">
        <f>SUMIFS(Forecast!$CA:$CA, Forecast!$A:$A, 'Analysis-School'!$A185, Forecast!$C:$C, 'Analysis-School'!AF$4, Forecast!$D:$D, 'Analysis-School'!AF$2)</f>
        <v>0</v>
      </c>
      <c r="AG185" s="401" t="str">
        <f t="shared" si="81"/>
        <v>NA</v>
      </c>
    </row>
    <row r="186" spans="1:33">
      <c r="A186" s="18" t="s">
        <v>79</v>
      </c>
      <c r="B186" s="393" t="s">
        <v>1933</v>
      </c>
      <c r="C186" s="394">
        <f>SUMIFS(Forecast!$AO:$AO, Forecast!$A:$A, 'Analysis-School'!$A186, Forecast!$C:$C, 'Analysis-School'!C$4, Forecast!$D:$D, 'Analysis-School'!C$2)</f>
        <v>12</v>
      </c>
      <c r="D186" s="394">
        <f>SUMIFS(Forecast!$AO:$AO, Forecast!$A:$A, 'Analysis-School'!$A186, Forecast!$C:$C, 'Analysis-School'!D$4, Forecast!$D:$D, 'Analysis-School'!D$2)</f>
        <v>11</v>
      </c>
      <c r="E186" s="394">
        <f>SUMIFS(Forecast!$AO:$AO, Forecast!$A:$A, 'Analysis-School'!$A186, Forecast!$C:$C, 'Analysis-School'!E$4, Forecast!$D:$D, 'Analysis-School'!E$2)</f>
        <v>15</v>
      </c>
      <c r="F186" s="394">
        <f>SUMIFS(Forecast!$AO:$AO, Forecast!$A:$A, 'Analysis-School'!$A186, Forecast!$C:$C, 'Analysis-School'!F$4, Forecast!$D:$D, 'Analysis-School'!F$2)</f>
        <v>26</v>
      </c>
      <c r="G186" s="394">
        <f>SUMIFS(Forecast!$AO:$AO, Forecast!$A:$A, 'Analysis-School'!$A186, Forecast!$C:$C, 'Analysis-School'!G$4, Forecast!$D:$D, 'Analysis-School'!G$2)</f>
        <v>23</v>
      </c>
      <c r="H186" s="394">
        <f>SUMIFS(Forecast!$AO:$AO, Forecast!$A:$A, 'Analysis-School'!$A186, Forecast!$C:$C, 'Analysis-School'!H$4, Forecast!$D:$D, 'Analysis-School'!H$2)</f>
        <v>15</v>
      </c>
      <c r="I186" s="394">
        <f>SUMIFS(Forecast!$AO:$AO, Forecast!$A:$A, 'Analysis-School'!$A186, Forecast!$C:$C, 'Analysis-School'!I$4, Forecast!$D:$D, 'Analysis-School'!I$2)</f>
        <v>16.5</v>
      </c>
      <c r="J186" s="395">
        <f>SUMIFS(Forecast!$AO:$AO, Forecast!$A:$A, 'Analysis-School'!$A186, Forecast!$C:$C, 'Analysis-School'!J$4, Forecast!$D:$D, 'Analysis-School'!J$2)</f>
        <v>18.150000000000002</v>
      </c>
      <c r="K186" s="396">
        <f t="shared" si="79"/>
        <v>0.21000000000000019</v>
      </c>
      <c r="M186" s="393" t="s">
        <v>1933</v>
      </c>
      <c r="N186" s="394">
        <f>SUMIFS(Forecast!$BN:$BN, Forecast!$A:$A, 'Analysis-School'!$A186, Forecast!$C:$C, 'Analysis-School'!N$4, Forecast!$D:$D, 'Analysis-School'!N$2)</f>
        <v>2</v>
      </c>
      <c r="O186" s="394">
        <f>SUMIFS(Forecast!$BN:$BN, Forecast!$A:$A, 'Analysis-School'!$A186, Forecast!$C:$C, 'Analysis-School'!O$4, Forecast!$D:$D, 'Analysis-School'!O$2)</f>
        <v>5</v>
      </c>
      <c r="P186" s="394">
        <f>SUMIFS(Forecast!$BN:$BN, Forecast!$A:$A, 'Analysis-School'!$A186, Forecast!$C:$C, 'Analysis-School'!P$4, Forecast!$D:$D, 'Analysis-School'!P$2)</f>
        <v>9</v>
      </c>
      <c r="Q186" s="394">
        <f>SUMIFS(Forecast!$BN:$BN, Forecast!$A:$A, 'Analysis-School'!$A186, Forecast!$C:$C, 'Analysis-School'!Q$4, Forecast!$D:$D, 'Analysis-School'!Q$2)</f>
        <v>9</v>
      </c>
      <c r="R186" s="394">
        <f>SUMIFS(Forecast!$BN:$BN, Forecast!$A:$A, 'Analysis-School'!$A186, Forecast!$C:$C, 'Analysis-School'!R$4, Forecast!$D:$D, 'Analysis-School'!R$2)</f>
        <v>12</v>
      </c>
      <c r="S186" s="394">
        <f>SUMIFS(Forecast!$BN:$BN, Forecast!$A:$A, 'Analysis-School'!$A186, Forecast!$C:$C, 'Analysis-School'!S$4, Forecast!$D:$D, 'Analysis-School'!S$2)</f>
        <v>4</v>
      </c>
      <c r="T186" s="394">
        <f>SUMIFS(Forecast!$BN:$BN, Forecast!$A:$A, 'Analysis-School'!$A186, Forecast!$C:$C, 'Analysis-School'!T$4, Forecast!$D:$D, 'Analysis-School'!T$2)</f>
        <v>4.4000000000000004</v>
      </c>
      <c r="U186" s="395">
        <f>SUMIFS(Forecast!$BN:$BN, Forecast!$A:$A, 'Analysis-School'!$A186, Forecast!$C:$C, 'Analysis-School'!U$4, Forecast!$D:$D, 'Analysis-School'!U$2)</f>
        <v>4.8400000000000007</v>
      </c>
      <c r="V186" s="396">
        <f t="shared" si="80"/>
        <v>0.21000000000000019</v>
      </c>
      <c r="X186" s="393" t="s">
        <v>1933</v>
      </c>
      <c r="Y186" s="394">
        <f>SUMIFS(Forecast!$CA:$CA, Forecast!$A:$A, 'Analysis-School'!$A186, Forecast!$C:$C, 'Analysis-School'!Y$4, Forecast!$D:$D, 'Analysis-School'!Y$2)</f>
        <v>0</v>
      </c>
      <c r="Z186" s="394">
        <f>SUMIFS(Forecast!$CA:$CA, Forecast!$A:$A, 'Analysis-School'!$A186, Forecast!$C:$C, 'Analysis-School'!Z$4, Forecast!$D:$D, 'Analysis-School'!Z$2)</f>
        <v>0</v>
      </c>
      <c r="AA186" s="394">
        <f>SUMIFS(Forecast!$CA:$CA, Forecast!$A:$A, 'Analysis-School'!$A186, Forecast!$C:$C, 'Analysis-School'!AA$4, Forecast!$D:$D, 'Analysis-School'!AA$2)</f>
        <v>0</v>
      </c>
      <c r="AB186" s="394">
        <f>SUMIFS(Forecast!$CA:$CA, Forecast!$A:$A, 'Analysis-School'!$A186, Forecast!$C:$C, 'Analysis-School'!AB$4, Forecast!$D:$D, 'Analysis-School'!AB$2)</f>
        <v>0</v>
      </c>
      <c r="AC186" s="394">
        <f>SUMIFS(Forecast!$CA:$CA, Forecast!$A:$A, 'Analysis-School'!$A186, Forecast!$C:$C, 'Analysis-School'!AC$4, Forecast!$D:$D, 'Analysis-School'!AC$2)</f>
        <v>0</v>
      </c>
      <c r="AD186" s="394">
        <f>SUMIFS(Forecast!$CA:$CA, Forecast!$A:$A, 'Analysis-School'!$A186, Forecast!$C:$C, 'Analysis-School'!AD$4, Forecast!$D:$D, 'Analysis-School'!AD$2)</f>
        <v>0</v>
      </c>
      <c r="AE186" s="394">
        <f>SUMIFS(Forecast!$CA:$CA, Forecast!$A:$A, 'Analysis-School'!$A186, Forecast!$C:$C, 'Analysis-School'!AE$4, Forecast!$D:$D, 'Analysis-School'!AE$2)</f>
        <v>0</v>
      </c>
      <c r="AF186" s="395">
        <f>SUMIFS(Forecast!$CA:$CA, Forecast!$A:$A, 'Analysis-School'!$A186, Forecast!$C:$C, 'Analysis-School'!AF$4, Forecast!$D:$D, 'Analysis-School'!AF$2)</f>
        <v>0</v>
      </c>
      <c r="AG186" s="396" t="str">
        <f t="shared" si="81"/>
        <v>NA</v>
      </c>
    </row>
    <row r="187" spans="1:33">
      <c r="A187" s="18" t="s">
        <v>81</v>
      </c>
      <c r="B187" s="398" t="s">
        <v>1934</v>
      </c>
      <c r="C187" s="399">
        <f>SUMIFS(Forecast!$AO:$AO, Forecast!$A:$A, 'Analysis-School'!$A187, Forecast!$C:$C, 'Analysis-School'!C$4, Forecast!$D:$D, 'Analysis-School'!C$2)</f>
        <v>5</v>
      </c>
      <c r="D187" s="399">
        <f>SUMIFS(Forecast!$AO:$AO, Forecast!$A:$A, 'Analysis-School'!$A187, Forecast!$C:$C, 'Analysis-School'!D$4, Forecast!$D:$D, 'Analysis-School'!D$2)</f>
        <v>19</v>
      </c>
      <c r="E187" s="399">
        <f>SUMIFS(Forecast!$AO:$AO, Forecast!$A:$A, 'Analysis-School'!$A187, Forecast!$C:$C, 'Analysis-School'!E$4, Forecast!$D:$D, 'Analysis-School'!E$2)</f>
        <v>20</v>
      </c>
      <c r="F187" s="399">
        <f>SUMIFS(Forecast!$AO:$AO, Forecast!$A:$A, 'Analysis-School'!$A187, Forecast!$C:$C, 'Analysis-School'!F$4, Forecast!$D:$D, 'Analysis-School'!F$2)</f>
        <v>19</v>
      </c>
      <c r="G187" s="399">
        <f>SUMIFS(Forecast!$AO:$AO, Forecast!$A:$A, 'Analysis-School'!$A187, Forecast!$C:$C, 'Analysis-School'!G$4, Forecast!$D:$D, 'Analysis-School'!G$2)</f>
        <v>17</v>
      </c>
      <c r="H187" s="399">
        <f>SUMIFS(Forecast!$AO:$AO, Forecast!$A:$A, 'Analysis-School'!$A187, Forecast!$C:$C, 'Analysis-School'!H$4, Forecast!$D:$D, 'Analysis-School'!H$2)</f>
        <v>11</v>
      </c>
      <c r="I187" s="399">
        <f>SUMIFS(Forecast!$AO:$AO, Forecast!$A:$A, 'Analysis-School'!$A187, Forecast!$C:$C, 'Analysis-School'!I$4, Forecast!$D:$D, 'Analysis-School'!I$2)</f>
        <v>11.346504780602666</v>
      </c>
      <c r="J187" s="400">
        <f>SUMIFS(Forecast!$AO:$AO, Forecast!$A:$A, 'Analysis-School'!$A187, Forecast!$C:$C, 'Analysis-School'!J$4, Forecast!$D:$D, 'Analysis-School'!J$2)</f>
        <v>11.09906269829121</v>
      </c>
      <c r="K187" s="401">
        <f t="shared" si="79"/>
        <v>9.0056998446554903E-3</v>
      </c>
      <c r="M187" s="398" t="s">
        <v>1934</v>
      </c>
      <c r="N187" s="399">
        <f>SUMIFS(Forecast!$BN:$BN, Forecast!$A:$A, 'Analysis-School'!$A187, Forecast!$C:$C, 'Analysis-School'!N$4, Forecast!$D:$D, 'Analysis-School'!N$2)</f>
        <v>10</v>
      </c>
      <c r="O187" s="399">
        <f>SUMIFS(Forecast!$BN:$BN, Forecast!$A:$A, 'Analysis-School'!$A187, Forecast!$C:$C, 'Analysis-School'!O$4, Forecast!$D:$D, 'Analysis-School'!O$2)</f>
        <v>11</v>
      </c>
      <c r="P187" s="399">
        <f>SUMIFS(Forecast!$BN:$BN, Forecast!$A:$A, 'Analysis-School'!$A187, Forecast!$C:$C, 'Analysis-School'!P$4, Forecast!$D:$D, 'Analysis-School'!P$2)</f>
        <v>7</v>
      </c>
      <c r="Q187" s="399">
        <f>SUMIFS(Forecast!$BN:$BN, Forecast!$A:$A, 'Analysis-School'!$A187, Forecast!$C:$C, 'Analysis-School'!Q$4, Forecast!$D:$D, 'Analysis-School'!Q$2)</f>
        <v>13</v>
      </c>
      <c r="R187" s="399">
        <f>SUMIFS(Forecast!$BN:$BN, Forecast!$A:$A, 'Analysis-School'!$A187, Forecast!$C:$C, 'Analysis-School'!R$4, Forecast!$D:$D, 'Analysis-School'!R$2)</f>
        <v>16</v>
      </c>
      <c r="S187" s="399">
        <f>SUMIFS(Forecast!$BN:$BN, Forecast!$A:$A, 'Analysis-School'!$A187, Forecast!$C:$C, 'Analysis-School'!S$4, Forecast!$D:$D, 'Analysis-School'!S$2)</f>
        <v>21</v>
      </c>
      <c r="T187" s="399">
        <f>SUMIFS(Forecast!$BN:$BN, Forecast!$A:$A, 'Analysis-School'!$A187, Forecast!$C:$C, 'Analysis-School'!T$4, Forecast!$D:$D, 'Analysis-School'!T$2)</f>
        <v>22.72046880559418</v>
      </c>
      <c r="U187" s="400">
        <f>SUMIFS(Forecast!$BN:$BN, Forecast!$A:$A, 'Analysis-School'!$A187, Forecast!$C:$C, 'Analysis-School'!U$4, Forecast!$D:$D, 'Analysis-School'!U$2)</f>
        <v>24.992515686153599</v>
      </c>
      <c r="V187" s="401">
        <f t="shared" si="80"/>
        <v>0.19011979457874273</v>
      </c>
      <c r="X187" s="398" t="s">
        <v>1934</v>
      </c>
      <c r="Y187" s="399">
        <f>SUMIFS(Forecast!$CA:$CA, Forecast!$A:$A, 'Analysis-School'!$A187, Forecast!$C:$C, 'Analysis-School'!Y$4, Forecast!$D:$D, 'Analysis-School'!Y$2)</f>
        <v>0</v>
      </c>
      <c r="Z187" s="399">
        <f>SUMIFS(Forecast!$CA:$CA, Forecast!$A:$A, 'Analysis-School'!$A187, Forecast!$C:$C, 'Analysis-School'!Z$4, Forecast!$D:$D, 'Analysis-School'!Z$2)</f>
        <v>0</v>
      </c>
      <c r="AA187" s="399">
        <f>SUMIFS(Forecast!$CA:$CA, Forecast!$A:$A, 'Analysis-School'!$A187, Forecast!$C:$C, 'Analysis-School'!AA$4, Forecast!$D:$D, 'Analysis-School'!AA$2)</f>
        <v>0</v>
      </c>
      <c r="AB187" s="399">
        <f>SUMIFS(Forecast!$CA:$CA, Forecast!$A:$A, 'Analysis-School'!$A187, Forecast!$C:$C, 'Analysis-School'!AB$4, Forecast!$D:$D, 'Analysis-School'!AB$2)</f>
        <v>0</v>
      </c>
      <c r="AC187" s="399">
        <f>SUMIFS(Forecast!$CA:$CA, Forecast!$A:$A, 'Analysis-School'!$A187, Forecast!$C:$C, 'Analysis-School'!AC$4, Forecast!$D:$D, 'Analysis-School'!AC$2)</f>
        <v>0</v>
      </c>
      <c r="AD187" s="399">
        <f>SUMIFS(Forecast!$CA:$CA, Forecast!$A:$A, 'Analysis-School'!$A187, Forecast!$C:$C, 'Analysis-School'!AD$4, Forecast!$D:$D, 'Analysis-School'!AD$2)</f>
        <v>0</v>
      </c>
      <c r="AE187" s="399">
        <f>SUMIFS(Forecast!$CA:$CA, Forecast!$A:$A, 'Analysis-School'!$A187, Forecast!$C:$C, 'Analysis-School'!AE$4, Forecast!$D:$D, 'Analysis-School'!AE$2)</f>
        <v>0</v>
      </c>
      <c r="AF187" s="400">
        <f>SUMIFS(Forecast!$CA:$CA, Forecast!$A:$A, 'Analysis-School'!$A187, Forecast!$C:$C, 'Analysis-School'!AF$4, Forecast!$D:$D, 'Analysis-School'!AF$2)</f>
        <v>0</v>
      </c>
      <c r="AG187" s="401" t="str">
        <f t="shared" si="81"/>
        <v>NA</v>
      </c>
    </row>
    <row r="188" spans="1:33">
      <c r="A188" s="18" t="s">
        <v>83</v>
      </c>
      <c r="B188" s="393" t="s">
        <v>1977</v>
      </c>
      <c r="C188" s="394">
        <f>SUMIFS(Forecast!$AO:$AO, Forecast!$A:$A, 'Analysis-School'!$A188, Forecast!$C:$C, 'Analysis-School'!C$4, Forecast!$D:$D, 'Analysis-School'!C$2)</f>
        <v>5</v>
      </c>
      <c r="D188" s="394">
        <f>SUMIFS(Forecast!$AO:$AO, Forecast!$A:$A, 'Analysis-School'!$A188, Forecast!$C:$C, 'Analysis-School'!D$4, Forecast!$D:$D, 'Analysis-School'!D$2)</f>
        <v>10</v>
      </c>
      <c r="E188" s="394">
        <f>SUMIFS(Forecast!$AO:$AO, Forecast!$A:$A, 'Analysis-School'!$A188, Forecast!$C:$C, 'Analysis-School'!E$4, Forecast!$D:$D, 'Analysis-School'!E$2)</f>
        <v>12</v>
      </c>
      <c r="F188" s="394">
        <f>SUMIFS(Forecast!$AO:$AO, Forecast!$A:$A, 'Analysis-School'!$A188, Forecast!$C:$C, 'Analysis-School'!F$4, Forecast!$D:$D, 'Analysis-School'!F$2)</f>
        <v>13</v>
      </c>
      <c r="G188" s="394">
        <f>SUMIFS(Forecast!$AO:$AO, Forecast!$A:$A, 'Analysis-School'!$A188, Forecast!$C:$C, 'Analysis-School'!G$4, Forecast!$D:$D, 'Analysis-School'!G$2)</f>
        <v>10</v>
      </c>
      <c r="H188" s="394">
        <f>SUMIFS(Forecast!$AO:$AO, Forecast!$A:$A, 'Analysis-School'!$A188, Forecast!$C:$C, 'Analysis-School'!H$4, Forecast!$D:$D, 'Analysis-School'!H$2)</f>
        <v>21</v>
      </c>
      <c r="I188" s="394">
        <f>SUMIFS(Forecast!$AO:$AO, Forecast!$A:$A, 'Analysis-School'!$A188, Forecast!$C:$C, 'Analysis-School'!I$4, Forecast!$D:$D, 'Analysis-School'!I$2)</f>
        <v>19.95</v>
      </c>
      <c r="J188" s="395">
        <f>SUMIFS(Forecast!$AO:$AO, Forecast!$A:$A, 'Analysis-School'!$A188, Forecast!$C:$C, 'Analysis-School'!J$4, Forecast!$D:$D, 'Analysis-School'!J$2)</f>
        <v>20.463712781313692</v>
      </c>
      <c r="K188" s="396">
        <f t="shared" si="79"/>
        <v>-2.5537486604109927E-2</v>
      </c>
      <c r="M188" s="393" t="s">
        <v>1977</v>
      </c>
      <c r="N188" s="394">
        <f>SUMIFS(Forecast!$BN:$BN, Forecast!$A:$A, 'Analysis-School'!$A188, Forecast!$C:$C, 'Analysis-School'!N$4, Forecast!$D:$D, 'Analysis-School'!N$2)</f>
        <v>45</v>
      </c>
      <c r="O188" s="394">
        <f>SUMIFS(Forecast!$BN:$BN, Forecast!$A:$A, 'Analysis-School'!$A188, Forecast!$C:$C, 'Analysis-School'!O$4, Forecast!$D:$D, 'Analysis-School'!O$2)</f>
        <v>39</v>
      </c>
      <c r="P188" s="394">
        <f>SUMIFS(Forecast!$BN:$BN, Forecast!$A:$A, 'Analysis-School'!$A188, Forecast!$C:$C, 'Analysis-School'!P$4, Forecast!$D:$D, 'Analysis-School'!P$2)</f>
        <v>51</v>
      </c>
      <c r="Q188" s="394">
        <f>SUMIFS(Forecast!$BN:$BN, Forecast!$A:$A, 'Analysis-School'!$A188, Forecast!$C:$C, 'Analysis-School'!Q$4, Forecast!$D:$D, 'Analysis-School'!Q$2)</f>
        <v>23</v>
      </c>
      <c r="R188" s="394">
        <f>SUMIFS(Forecast!$BN:$BN, Forecast!$A:$A, 'Analysis-School'!$A188, Forecast!$C:$C, 'Analysis-School'!R$4, Forecast!$D:$D, 'Analysis-School'!R$2)</f>
        <v>41</v>
      </c>
      <c r="S188" s="394">
        <f>SUMIFS(Forecast!$BN:$BN, Forecast!$A:$A, 'Analysis-School'!$A188, Forecast!$C:$C, 'Analysis-School'!S$4, Forecast!$D:$D, 'Analysis-School'!S$2)</f>
        <v>40</v>
      </c>
      <c r="T188" s="394">
        <f>SUMIFS(Forecast!$BN:$BN, Forecast!$A:$A, 'Analysis-School'!$A188, Forecast!$C:$C, 'Analysis-School'!T$4, Forecast!$D:$D, 'Analysis-School'!T$2)</f>
        <v>38.034232047316181</v>
      </c>
      <c r="U188" s="395">
        <f>SUMIFS(Forecast!$BN:$BN, Forecast!$A:$A, 'Analysis-School'!$A188, Forecast!$C:$C, 'Analysis-School'!U$4, Forecast!$D:$D, 'Analysis-School'!U$2)</f>
        <v>36.871602699942549</v>
      </c>
      <c r="V188" s="396">
        <f t="shared" si="80"/>
        <v>-7.8209932501436263E-2</v>
      </c>
      <c r="X188" s="393" t="s">
        <v>1977</v>
      </c>
      <c r="Y188" s="394">
        <f>SUMIFS(Forecast!$CA:$CA, Forecast!$A:$A, 'Analysis-School'!$A188, Forecast!$C:$C, 'Analysis-School'!Y$4, Forecast!$D:$D, 'Analysis-School'!Y$2)</f>
        <v>0</v>
      </c>
      <c r="Z188" s="394">
        <f>SUMIFS(Forecast!$CA:$CA, Forecast!$A:$A, 'Analysis-School'!$A188, Forecast!$C:$C, 'Analysis-School'!Z$4, Forecast!$D:$D, 'Analysis-School'!Z$2)</f>
        <v>0</v>
      </c>
      <c r="AA188" s="394">
        <f>SUMIFS(Forecast!$CA:$CA, Forecast!$A:$A, 'Analysis-School'!$A188, Forecast!$C:$C, 'Analysis-School'!AA$4, Forecast!$D:$D, 'Analysis-School'!AA$2)</f>
        <v>0</v>
      </c>
      <c r="AB188" s="394">
        <f>SUMIFS(Forecast!$CA:$CA, Forecast!$A:$A, 'Analysis-School'!$A188, Forecast!$C:$C, 'Analysis-School'!AB$4, Forecast!$D:$D, 'Analysis-School'!AB$2)</f>
        <v>0</v>
      </c>
      <c r="AC188" s="394">
        <f>SUMIFS(Forecast!$CA:$CA, Forecast!$A:$A, 'Analysis-School'!$A188, Forecast!$C:$C, 'Analysis-School'!AC$4, Forecast!$D:$D, 'Analysis-School'!AC$2)</f>
        <v>0</v>
      </c>
      <c r="AD188" s="394">
        <f>SUMIFS(Forecast!$CA:$CA, Forecast!$A:$A, 'Analysis-School'!$A188, Forecast!$C:$C, 'Analysis-School'!AD$4, Forecast!$D:$D, 'Analysis-School'!AD$2)</f>
        <v>0</v>
      </c>
      <c r="AE188" s="394">
        <f>SUMIFS(Forecast!$CA:$CA, Forecast!$A:$A, 'Analysis-School'!$A188, Forecast!$C:$C, 'Analysis-School'!AE$4, Forecast!$D:$D, 'Analysis-School'!AE$2)</f>
        <v>0</v>
      </c>
      <c r="AF188" s="395">
        <f>SUMIFS(Forecast!$CA:$CA, Forecast!$A:$A, 'Analysis-School'!$A188, Forecast!$C:$C, 'Analysis-School'!AF$4, Forecast!$D:$D, 'Analysis-School'!AF$2)</f>
        <v>0</v>
      </c>
      <c r="AG188" s="396" t="str">
        <f t="shared" si="81"/>
        <v>NA</v>
      </c>
    </row>
    <row r="189" spans="1:33">
      <c r="A189" s="18" t="s">
        <v>85</v>
      </c>
      <c r="B189" s="398" t="s">
        <v>1766</v>
      </c>
      <c r="C189" s="399">
        <f>SUMIFS(Forecast!$AO:$AO, Forecast!$A:$A, 'Analysis-School'!$A189, Forecast!$C:$C, 'Analysis-School'!C$4, Forecast!$D:$D, 'Analysis-School'!C$2)</f>
        <v>2</v>
      </c>
      <c r="D189" s="399">
        <f>SUMIFS(Forecast!$AO:$AO, Forecast!$A:$A, 'Analysis-School'!$A189, Forecast!$C:$C, 'Analysis-School'!D$4, Forecast!$D:$D, 'Analysis-School'!D$2)</f>
        <v>10</v>
      </c>
      <c r="E189" s="399">
        <f>SUMIFS(Forecast!$AO:$AO, Forecast!$A:$A, 'Analysis-School'!$A189, Forecast!$C:$C, 'Analysis-School'!E$4, Forecast!$D:$D, 'Analysis-School'!E$2)</f>
        <v>2</v>
      </c>
      <c r="F189" s="399">
        <f>SUMIFS(Forecast!$AO:$AO, Forecast!$A:$A, 'Analysis-School'!$A189, Forecast!$C:$C, 'Analysis-School'!F$4, Forecast!$D:$D, 'Analysis-School'!F$2)</f>
        <v>12</v>
      </c>
      <c r="G189" s="399">
        <f>SUMIFS(Forecast!$AO:$AO, Forecast!$A:$A, 'Analysis-School'!$A189, Forecast!$C:$C, 'Analysis-School'!G$4, Forecast!$D:$D, 'Analysis-School'!G$2)</f>
        <v>11</v>
      </c>
      <c r="H189" s="399">
        <f>SUMIFS(Forecast!$AO:$AO, Forecast!$A:$A, 'Analysis-School'!$A189, Forecast!$C:$C, 'Analysis-School'!H$4, Forecast!$D:$D, 'Analysis-School'!H$2)</f>
        <v>4</v>
      </c>
      <c r="I189" s="399">
        <f>SUMIFS(Forecast!$AO:$AO, Forecast!$A:$A, 'Analysis-School'!$A189, Forecast!$C:$C, 'Analysis-School'!I$4, Forecast!$D:$D, 'Analysis-School'!I$2)</f>
        <v>4.4000000000000004</v>
      </c>
      <c r="J189" s="400">
        <f>SUMIFS(Forecast!$AO:$AO, Forecast!$A:$A, 'Analysis-School'!$A189, Forecast!$C:$C, 'Analysis-School'!J$4, Forecast!$D:$D, 'Analysis-School'!J$2)</f>
        <v>4.8400000000000007</v>
      </c>
      <c r="K189" s="401">
        <f t="shared" si="79"/>
        <v>0.21000000000000019</v>
      </c>
      <c r="M189" s="398" t="s">
        <v>1766</v>
      </c>
      <c r="N189" s="399">
        <f>SUMIFS(Forecast!$BN:$BN, Forecast!$A:$A, 'Analysis-School'!$A189, Forecast!$C:$C, 'Analysis-School'!N$4, Forecast!$D:$D, 'Analysis-School'!N$2)</f>
        <v>14</v>
      </c>
      <c r="O189" s="399">
        <f>SUMIFS(Forecast!$BN:$BN, Forecast!$A:$A, 'Analysis-School'!$A189, Forecast!$C:$C, 'Analysis-School'!O$4, Forecast!$D:$D, 'Analysis-School'!O$2)</f>
        <v>16</v>
      </c>
      <c r="P189" s="399">
        <f>SUMIFS(Forecast!$BN:$BN, Forecast!$A:$A, 'Analysis-School'!$A189, Forecast!$C:$C, 'Analysis-School'!P$4, Forecast!$D:$D, 'Analysis-School'!P$2)</f>
        <v>26</v>
      </c>
      <c r="Q189" s="399">
        <f>SUMIFS(Forecast!$BN:$BN, Forecast!$A:$A, 'Analysis-School'!$A189, Forecast!$C:$C, 'Analysis-School'!Q$4, Forecast!$D:$D, 'Analysis-School'!Q$2)</f>
        <v>26</v>
      </c>
      <c r="R189" s="399">
        <f>SUMIFS(Forecast!$BN:$BN, Forecast!$A:$A, 'Analysis-School'!$A189, Forecast!$C:$C, 'Analysis-School'!R$4, Forecast!$D:$D, 'Analysis-School'!R$2)</f>
        <v>23</v>
      </c>
      <c r="S189" s="399">
        <f>SUMIFS(Forecast!$BN:$BN, Forecast!$A:$A, 'Analysis-School'!$A189, Forecast!$C:$C, 'Analysis-School'!S$4, Forecast!$D:$D, 'Analysis-School'!S$2)</f>
        <v>24</v>
      </c>
      <c r="T189" s="399">
        <f>SUMIFS(Forecast!$BN:$BN, Forecast!$A:$A, 'Analysis-School'!$A189, Forecast!$C:$C, 'Analysis-School'!T$4, Forecast!$D:$D, 'Analysis-School'!T$2)</f>
        <v>25.895586498686544</v>
      </c>
      <c r="U189" s="400">
        <f>SUMIFS(Forecast!$BN:$BN, Forecast!$A:$A, 'Analysis-School'!$A189, Forecast!$C:$C, 'Analysis-School'!U$4, Forecast!$D:$D, 'Analysis-School'!U$2)</f>
        <v>27.665359468299762</v>
      </c>
      <c r="V189" s="401">
        <f t="shared" si="80"/>
        <v>0.15272331117915683</v>
      </c>
      <c r="X189" s="398" t="s">
        <v>1766</v>
      </c>
      <c r="Y189" s="399">
        <f>SUMIFS(Forecast!$CA:$CA, Forecast!$A:$A, 'Analysis-School'!$A189, Forecast!$C:$C, 'Analysis-School'!Y$4, Forecast!$D:$D, 'Analysis-School'!Y$2)</f>
        <v>0</v>
      </c>
      <c r="Z189" s="399">
        <f>SUMIFS(Forecast!$CA:$CA, Forecast!$A:$A, 'Analysis-School'!$A189, Forecast!$C:$C, 'Analysis-School'!Z$4, Forecast!$D:$D, 'Analysis-School'!Z$2)</f>
        <v>0</v>
      </c>
      <c r="AA189" s="399">
        <f>SUMIFS(Forecast!$CA:$CA, Forecast!$A:$A, 'Analysis-School'!$A189, Forecast!$C:$C, 'Analysis-School'!AA$4, Forecast!$D:$D, 'Analysis-School'!AA$2)</f>
        <v>0</v>
      </c>
      <c r="AB189" s="399">
        <f>SUMIFS(Forecast!$CA:$CA, Forecast!$A:$A, 'Analysis-School'!$A189, Forecast!$C:$C, 'Analysis-School'!AB$4, Forecast!$D:$D, 'Analysis-School'!AB$2)</f>
        <v>0</v>
      </c>
      <c r="AC189" s="399">
        <f>SUMIFS(Forecast!$CA:$CA, Forecast!$A:$A, 'Analysis-School'!$A189, Forecast!$C:$C, 'Analysis-School'!AC$4, Forecast!$D:$D, 'Analysis-School'!AC$2)</f>
        <v>0</v>
      </c>
      <c r="AD189" s="399">
        <f>SUMIFS(Forecast!$CA:$CA, Forecast!$A:$A, 'Analysis-School'!$A189, Forecast!$C:$C, 'Analysis-School'!AD$4, Forecast!$D:$D, 'Analysis-School'!AD$2)</f>
        <v>0</v>
      </c>
      <c r="AE189" s="399">
        <f>SUMIFS(Forecast!$CA:$CA, Forecast!$A:$A, 'Analysis-School'!$A189, Forecast!$C:$C, 'Analysis-School'!AE$4, Forecast!$D:$D, 'Analysis-School'!AE$2)</f>
        <v>0</v>
      </c>
      <c r="AF189" s="400">
        <f>SUMIFS(Forecast!$CA:$CA, Forecast!$A:$A, 'Analysis-School'!$A189, Forecast!$C:$C, 'Analysis-School'!AF$4, Forecast!$D:$D, 'Analysis-School'!AF$2)</f>
        <v>0</v>
      </c>
      <c r="AG189" s="401" t="str">
        <f t="shared" si="81"/>
        <v>NA</v>
      </c>
    </row>
    <row r="190" spans="1:33">
      <c r="A190" s="18" t="s">
        <v>87</v>
      </c>
      <c r="B190" s="393" t="s">
        <v>1767</v>
      </c>
      <c r="C190" s="394">
        <f>SUMIFS(Forecast!$AO:$AO, Forecast!$A:$A, 'Analysis-School'!$A190, Forecast!$C:$C, 'Analysis-School'!C$4, Forecast!$D:$D, 'Analysis-School'!C$2)</f>
        <v>77</v>
      </c>
      <c r="D190" s="394">
        <f>SUMIFS(Forecast!$AO:$AO, Forecast!$A:$A, 'Analysis-School'!$A190, Forecast!$C:$C, 'Analysis-School'!D$4, Forecast!$D:$D, 'Analysis-School'!D$2)</f>
        <v>84</v>
      </c>
      <c r="E190" s="394">
        <f>SUMIFS(Forecast!$AO:$AO, Forecast!$A:$A, 'Analysis-School'!$A190, Forecast!$C:$C, 'Analysis-School'!E$4, Forecast!$D:$D, 'Analysis-School'!E$2)</f>
        <v>55</v>
      </c>
      <c r="F190" s="394">
        <f>SUMIFS(Forecast!$AO:$AO, Forecast!$A:$A, 'Analysis-School'!$A190, Forecast!$C:$C, 'Analysis-School'!F$4, Forecast!$D:$D, 'Analysis-School'!F$2)</f>
        <v>66</v>
      </c>
      <c r="G190" s="394">
        <f>SUMIFS(Forecast!$AO:$AO, Forecast!$A:$A, 'Analysis-School'!$A190, Forecast!$C:$C, 'Analysis-School'!G$4, Forecast!$D:$D, 'Analysis-School'!G$2)</f>
        <v>96</v>
      </c>
      <c r="H190" s="394">
        <f>SUMIFS(Forecast!$AO:$AO, Forecast!$A:$A, 'Analysis-School'!$A190, Forecast!$C:$C, 'Analysis-School'!H$4, Forecast!$D:$D, 'Analysis-School'!H$2)</f>
        <v>95</v>
      </c>
      <c r="I190" s="394">
        <f>SUMIFS(Forecast!$AO:$AO, Forecast!$A:$A, 'Analysis-School'!$A190, Forecast!$C:$C, 'Analysis-School'!I$4, Forecast!$D:$D, 'Analysis-School'!I$2)</f>
        <v>97.323082264772722</v>
      </c>
      <c r="J190" s="395">
        <f>SUMIFS(Forecast!$AO:$AO, Forecast!$A:$A, 'Analysis-School'!$A190, Forecast!$C:$C, 'Analysis-School'!J$4, Forecast!$D:$D, 'Analysis-School'!J$2)</f>
        <v>102.05688351526037</v>
      </c>
      <c r="K190" s="396">
        <f t="shared" si="79"/>
        <v>7.4282984371161653E-2</v>
      </c>
      <c r="M190" s="393" t="s">
        <v>1767</v>
      </c>
      <c r="N190" s="394">
        <f>SUMIFS(Forecast!$BN:$BN, Forecast!$A:$A, 'Analysis-School'!$A190, Forecast!$C:$C, 'Analysis-School'!N$4, Forecast!$D:$D, 'Analysis-School'!N$2)</f>
        <v>373</v>
      </c>
      <c r="O190" s="394">
        <f>SUMIFS(Forecast!$BN:$BN, Forecast!$A:$A, 'Analysis-School'!$A190, Forecast!$C:$C, 'Analysis-School'!O$4, Forecast!$D:$D, 'Analysis-School'!O$2)</f>
        <v>375</v>
      </c>
      <c r="P190" s="394">
        <f>SUMIFS(Forecast!$BN:$BN, Forecast!$A:$A, 'Analysis-School'!$A190, Forecast!$C:$C, 'Analysis-School'!P$4, Forecast!$D:$D, 'Analysis-School'!P$2)</f>
        <v>308</v>
      </c>
      <c r="Q190" s="394">
        <f>SUMIFS(Forecast!$BN:$BN, Forecast!$A:$A, 'Analysis-School'!$A190, Forecast!$C:$C, 'Analysis-School'!Q$4, Forecast!$D:$D, 'Analysis-School'!Q$2)</f>
        <v>318</v>
      </c>
      <c r="R190" s="394">
        <f>SUMIFS(Forecast!$BN:$BN, Forecast!$A:$A, 'Analysis-School'!$A190, Forecast!$C:$C, 'Analysis-School'!R$4, Forecast!$D:$D, 'Analysis-School'!R$2)</f>
        <v>294</v>
      </c>
      <c r="S190" s="394">
        <f>SUMIFS(Forecast!$BN:$BN, Forecast!$A:$A, 'Analysis-School'!$A190, Forecast!$C:$C, 'Analysis-School'!S$4, Forecast!$D:$D, 'Analysis-School'!S$2)</f>
        <v>314</v>
      </c>
      <c r="T190" s="394">
        <f>SUMIFS(Forecast!$BN:$BN, Forecast!$A:$A, 'Analysis-School'!$A190, Forecast!$C:$C, 'Analysis-School'!T$4, Forecast!$D:$D, 'Analysis-School'!T$2)</f>
        <v>298.3</v>
      </c>
      <c r="U190" s="395">
        <f>SUMIFS(Forecast!$BN:$BN, Forecast!$A:$A, 'Analysis-School'!$A190, Forecast!$C:$C, 'Analysis-School'!U$4, Forecast!$D:$D, 'Analysis-School'!U$2)</f>
        <v>283.38499999999999</v>
      </c>
      <c r="V190" s="396">
        <f t="shared" si="80"/>
        <v>-9.7500000000000031E-2</v>
      </c>
      <c r="X190" s="393" t="s">
        <v>1767</v>
      </c>
      <c r="Y190" s="394">
        <f>SUMIFS(Forecast!$CA:$CA, Forecast!$A:$A, 'Analysis-School'!$A190, Forecast!$C:$C, 'Analysis-School'!Y$4, Forecast!$D:$D, 'Analysis-School'!Y$2)</f>
        <v>0</v>
      </c>
      <c r="Z190" s="394">
        <f>SUMIFS(Forecast!$CA:$CA, Forecast!$A:$A, 'Analysis-School'!$A190, Forecast!$C:$C, 'Analysis-School'!Z$4, Forecast!$D:$D, 'Analysis-School'!Z$2)</f>
        <v>0</v>
      </c>
      <c r="AA190" s="394">
        <f>SUMIFS(Forecast!$CA:$CA, Forecast!$A:$A, 'Analysis-School'!$A190, Forecast!$C:$C, 'Analysis-School'!AA$4, Forecast!$D:$D, 'Analysis-School'!AA$2)</f>
        <v>0</v>
      </c>
      <c r="AB190" s="394">
        <f>SUMIFS(Forecast!$CA:$CA, Forecast!$A:$A, 'Analysis-School'!$A190, Forecast!$C:$C, 'Analysis-School'!AB$4, Forecast!$D:$D, 'Analysis-School'!AB$2)</f>
        <v>0</v>
      </c>
      <c r="AC190" s="394">
        <f>SUMIFS(Forecast!$CA:$CA, Forecast!$A:$A, 'Analysis-School'!$A190, Forecast!$C:$C, 'Analysis-School'!AC$4, Forecast!$D:$D, 'Analysis-School'!AC$2)</f>
        <v>0</v>
      </c>
      <c r="AD190" s="394">
        <f>SUMIFS(Forecast!$CA:$CA, Forecast!$A:$A, 'Analysis-School'!$A190, Forecast!$C:$C, 'Analysis-School'!AD$4, Forecast!$D:$D, 'Analysis-School'!AD$2)</f>
        <v>0</v>
      </c>
      <c r="AE190" s="394">
        <f>SUMIFS(Forecast!$CA:$CA, Forecast!$A:$A, 'Analysis-School'!$A190, Forecast!$C:$C, 'Analysis-School'!AE$4, Forecast!$D:$D, 'Analysis-School'!AE$2)</f>
        <v>0</v>
      </c>
      <c r="AF190" s="395">
        <f>SUMIFS(Forecast!$CA:$CA, Forecast!$A:$A, 'Analysis-School'!$A190, Forecast!$C:$C, 'Analysis-School'!AF$4, Forecast!$D:$D, 'Analysis-School'!AF$2)</f>
        <v>0</v>
      </c>
      <c r="AG190" s="396" t="str">
        <f t="shared" si="81"/>
        <v>NA</v>
      </c>
    </row>
    <row r="191" spans="1:33">
      <c r="A191" s="18" t="s">
        <v>89</v>
      </c>
      <c r="B191" s="398" t="s">
        <v>1769</v>
      </c>
      <c r="C191" s="399">
        <f>SUMIFS(Forecast!$AO:$AO, Forecast!$A:$A, 'Analysis-School'!$A191, Forecast!$C:$C, 'Analysis-School'!C$4, Forecast!$D:$D, 'Analysis-School'!C$2)</f>
        <v>4</v>
      </c>
      <c r="D191" s="399">
        <f>SUMIFS(Forecast!$AO:$AO, Forecast!$A:$A, 'Analysis-School'!$A191, Forecast!$C:$C, 'Analysis-School'!D$4, Forecast!$D:$D, 'Analysis-School'!D$2)</f>
        <v>9</v>
      </c>
      <c r="E191" s="399">
        <f>SUMIFS(Forecast!$AO:$AO, Forecast!$A:$A, 'Analysis-School'!$A191, Forecast!$C:$C, 'Analysis-School'!E$4, Forecast!$D:$D, 'Analysis-School'!E$2)</f>
        <v>4</v>
      </c>
      <c r="F191" s="399">
        <f>SUMIFS(Forecast!$AO:$AO, Forecast!$A:$A, 'Analysis-School'!$A191, Forecast!$C:$C, 'Analysis-School'!F$4, Forecast!$D:$D, 'Analysis-School'!F$2)</f>
        <v>7</v>
      </c>
      <c r="G191" s="399">
        <f>SUMIFS(Forecast!$AO:$AO, Forecast!$A:$A, 'Analysis-School'!$A191, Forecast!$C:$C, 'Analysis-School'!G$4, Forecast!$D:$D, 'Analysis-School'!G$2)</f>
        <v>17</v>
      </c>
      <c r="H191" s="399">
        <f>SUMIFS(Forecast!$AO:$AO, Forecast!$A:$A, 'Analysis-School'!$A191, Forecast!$C:$C, 'Analysis-School'!H$4, Forecast!$D:$D, 'Analysis-School'!H$2)</f>
        <v>5</v>
      </c>
      <c r="I191" s="399">
        <f>SUMIFS(Forecast!$AO:$AO, Forecast!$A:$A, 'Analysis-School'!$A191, Forecast!$C:$C, 'Analysis-School'!I$4, Forecast!$D:$D, 'Analysis-School'!I$2)</f>
        <v>5.5</v>
      </c>
      <c r="J191" s="400">
        <f>SUMIFS(Forecast!$AO:$AO, Forecast!$A:$A, 'Analysis-School'!$A191, Forecast!$C:$C, 'Analysis-School'!J$4, Forecast!$D:$D, 'Analysis-School'!J$2)</f>
        <v>6.0500000000000007</v>
      </c>
      <c r="K191" s="401">
        <f t="shared" si="79"/>
        <v>0.21000000000000019</v>
      </c>
      <c r="M191" s="398" t="s">
        <v>1769</v>
      </c>
      <c r="N191" s="399">
        <f>SUMIFS(Forecast!$BN:$BN, Forecast!$A:$A, 'Analysis-School'!$A191, Forecast!$C:$C, 'Analysis-School'!N$4, Forecast!$D:$D, 'Analysis-School'!N$2)</f>
        <v>31</v>
      </c>
      <c r="O191" s="399">
        <f>SUMIFS(Forecast!$BN:$BN, Forecast!$A:$A, 'Analysis-School'!$A191, Forecast!$C:$C, 'Analysis-School'!O$4, Forecast!$D:$D, 'Analysis-School'!O$2)</f>
        <v>32</v>
      </c>
      <c r="P191" s="399">
        <f>SUMIFS(Forecast!$BN:$BN, Forecast!$A:$A, 'Analysis-School'!$A191, Forecast!$C:$C, 'Analysis-School'!P$4, Forecast!$D:$D, 'Analysis-School'!P$2)</f>
        <v>26</v>
      </c>
      <c r="Q191" s="399">
        <f>SUMIFS(Forecast!$BN:$BN, Forecast!$A:$A, 'Analysis-School'!$A191, Forecast!$C:$C, 'Analysis-School'!Q$4, Forecast!$D:$D, 'Analysis-School'!Q$2)</f>
        <v>34</v>
      </c>
      <c r="R191" s="399">
        <f>SUMIFS(Forecast!$BN:$BN, Forecast!$A:$A, 'Analysis-School'!$A191, Forecast!$C:$C, 'Analysis-School'!R$4, Forecast!$D:$D, 'Analysis-School'!R$2)</f>
        <v>44</v>
      </c>
      <c r="S191" s="399">
        <f>SUMIFS(Forecast!$BN:$BN, Forecast!$A:$A, 'Analysis-School'!$A191, Forecast!$C:$C, 'Analysis-School'!S$4, Forecast!$D:$D, 'Analysis-School'!S$2)</f>
        <v>37</v>
      </c>
      <c r="T191" s="399">
        <f>SUMIFS(Forecast!$BN:$BN, Forecast!$A:$A, 'Analysis-School'!$A191, Forecast!$C:$C, 'Analysis-School'!T$4, Forecast!$D:$D, 'Analysis-School'!T$2)</f>
        <v>40.700000000000003</v>
      </c>
      <c r="U191" s="400">
        <f>SUMIFS(Forecast!$BN:$BN, Forecast!$A:$A, 'Analysis-School'!$A191, Forecast!$C:$C, 'Analysis-School'!U$4, Forecast!$D:$D, 'Analysis-School'!U$2)</f>
        <v>44.77000000000001</v>
      </c>
      <c r="V191" s="401">
        <f t="shared" si="80"/>
        <v>0.21000000000000019</v>
      </c>
      <c r="X191" s="398" t="s">
        <v>1769</v>
      </c>
      <c r="Y191" s="399">
        <f>SUMIFS(Forecast!$CA:$CA, Forecast!$A:$A, 'Analysis-School'!$A191, Forecast!$C:$C, 'Analysis-School'!Y$4, Forecast!$D:$D, 'Analysis-School'!Y$2)</f>
        <v>0</v>
      </c>
      <c r="Z191" s="399">
        <f>SUMIFS(Forecast!$CA:$CA, Forecast!$A:$A, 'Analysis-School'!$A191, Forecast!$C:$C, 'Analysis-School'!Z$4, Forecast!$D:$D, 'Analysis-School'!Z$2)</f>
        <v>0</v>
      </c>
      <c r="AA191" s="399">
        <f>SUMIFS(Forecast!$CA:$CA, Forecast!$A:$A, 'Analysis-School'!$A191, Forecast!$C:$C, 'Analysis-School'!AA$4, Forecast!$D:$D, 'Analysis-School'!AA$2)</f>
        <v>0</v>
      </c>
      <c r="AB191" s="399">
        <f>SUMIFS(Forecast!$CA:$CA, Forecast!$A:$A, 'Analysis-School'!$A191, Forecast!$C:$C, 'Analysis-School'!AB$4, Forecast!$D:$D, 'Analysis-School'!AB$2)</f>
        <v>0</v>
      </c>
      <c r="AC191" s="399">
        <f>SUMIFS(Forecast!$CA:$CA, Forecast!$A:$A, 'Analysis-School'!$A191, Forecast!$C:$C, 'Analysis-School'!AC$4, Forecast!$D:$D, 'Analysis-School'!AC$2)</f>
        <v>0</v>
      </c>
      <c r="AD191" s="399">
        <f>SUMIFS(Forecast!$CA:$CA, Forecast!$A:$A, 'Analysis-School'!$A191, Forecast!$C:$C, 'Analysis-School'!AD$4, Forecast!$D:$D, 'Analysis-School'!AD$2)</f>
        <v>0</v>
      </c>
      <c r="AE191" s="399">
        <f>SUMIFS(Forecast!$CA:$CA, Forecast!$A:$A, 'Analysis-School'!$A191, Forecast!$C:$C, 'Analysis-School'!AE$4, Forecast!$D:$D, 'Analysis-School'!AE$2)</f>
        <v>0</v>
      </c>
      <c r="AF191" s="400">
        <f>SUMIFS(Forecast!$CA:$CA, Forecast!$A:$A, 'Analysis-School'!$A191, Forecast!$C:$C, 'Analysis-School'!AF$4, Forecast!$D:$D, 'Analysis-School'!AF$2)</f>
        <v>0</v>
      </c>
      <c r="AG191" s="401" t="str">
        <f t="shared" si="81"/>
        <v>NA</v>
      </c>
    </row>
    <row r="192" spans="1:33">
      <c r="A192" s="115" t="s">
        <v>91</v>
      </c>
      <c r="B192" s="393" t="s">
        <v>1935</v>
      </c>
      <c r="C192" s="394">
        <f>SUMIFS(Forecast!$AO:$AO, Forecast!$A:$A, 'Analysis-School'!$A192, Forecast!$C:$C, 'Analysis-School'!C$4, Forecast!$D:$D, 'Analysis-School'!C$2)</f>
        <v>11</v>
      </c>
      <c r="D192" s="394">
        <f>SUMIFS(Forecast!$AO:$AO, Forecast!$A:$A, 'Analysis-School'!$A192, Forecast!$C:$C, 'Analysis-School'!D$4, Forecast!$D:$D, 'Analysis-School'!D$2)</f>
        <v>31</v>
      </c>
      <c r="E192" s="394">
        <f>SUMIFS(Forecast!$AO:$AO, Forecast!$A:$A, 'Analysis-School'!$A192, Forecast!$C:$C, 'Analysis-School'!E$4, Forecast!$D:$D, 'Analysis-School'!E$2)</f>
        <v>17</v>
      </c>
      <c r="F192" s="394">
        <f>SUMIFS(Forecast!$AO:$AO, Forecast!$A:$A, 'Analysis-School'!$A192, Forecast!$C:$C, 'Analysis-School'!F$4, Forecast!$D:$D, 'Analysis-School'!F$2)</f>
        <v>28</v>
      </c>
      <c r="G192" s="394">
        <f>SUMIFS(Forecast!$AO:$AO, Forecast!$A:$A, 'Analysis-School'!$A192, Forecast!$C:$C, 'Analysis-School'!G$4, Forecast!$D:$D, 'Analysis-School'!G$2)</f>
        <v>41</v>
      </c>
      <c r="H192" s="394">
        <f>SUMIFS(Forecast!$AO:$AO, Forecast!$A:$A, 'Analysis-School'!$A192, Forecast!$C:$C, 'Analysis-School'!H$4, Forecast!$D:$D, 'Analysis-School'!H$2)</f>
        <v>23</v>
      </c>
      <c r="I192" s="394">
        <f>SUMIFS(Forecast!$AO:$AO, Forecast!$A:$A, 'Analysis-School'!$A192, Forecast!$C:$C, 'Analysis-School'!I$4, Forecast!$D:$D, 'Analysis-School'!I$2)</f>
        <v>25.3</v>
      </c>
      <c r="J192" s="395">
        <f>SUMIFS(Forecast!$AO:$AO, Forecast!$A:$A, 'Analysis-School'!$A192, Forecast!$C:$C, 'Analysis-School'!J$4, Forecast!$D:$D, 'Analysis-School'!J$2)</f>
        <v>27.830000000000002</v>
      </c>
      <c r="K192" s="396">
        <f t="shared" si="79"/>
        <v>0.21000000000000019</v>
      </c>
      <c r="M192" s="393" t="s">
        <v>1935</v>
      </c>
      <c r="N192" s="394">
        <f>SUMIFS(Forecast!$BN:$BN, Forecast!$A:$A, 'Analysis-School'!$A192, Forecast!$C:$C, 'Analysis-School'!N$4, Forecast!$D:$D, 'Analysis-School'!N$2)</f>
        <v>38</v>
      </c>
      <c r="O192" s="394">
        <f>SUMIFS(Forecast!$BN:$BN, Forecast!$A:$A, 'Analysis-School'!$A192, Forecast!$C:$C, 'Analysis-School'!O$4, Forecast!$D:$D, 'Analysis-School'!O$2)</f>
        <v>38</v>
      </c>
      <c r="P192" s="394">
        <f>SUMIFS(Forecast!$BN:$BN, Forecast!$A:$A, 'Analysis-School'!$A192, Forecast!$C:$C, 'Analysis-School'!P$4, Forecast!$D:$D, 'Analysis-School'!P$2)</f>
        <v>59</v>
      </c>
      <c r="Q192" s="394">
        <f>SUMIFS(Forecast!$BN:$BN, Forecast!$A:$A, 'Analysis-School'!$A192, Forecast!$C:$C, 'Analysis-School'!Q$4, Forecast!$D:$D, 'Analysis-School'!Q$2)</f>
        <v>43</v>
      </c>
      <c r="R192" s="394">
        <f>SUMIFS(Forecast!$BN:$BN, Forecast!$A:$A, 'Analysis-School'!$A192, Forecast!$C:$C, 'Analysis-School'!R$4, Forecast!$D:$D, 'Analysis-School'!R$2)</f>
        <v>68</v>
      </c>
      <c r="S192" s="394">
        <f>SUMIFS(Forecast!$BN:$BN, Forecast!$A:$A, 'Analysis-School'!$A192, Forecast!$C:$C, 'Analysis-School'!S$4, Forecast!$D:$D, 'Analysis-School'!S$2)</f>
        <v>58</v>
      </c>
      <c r="T192" s="394">
        <f>SUMIFS(Forecast!$BN:$BN, Forecast!$A:$A, 'Analysis-School'!$A192, Forecast!$C:$C, 'Analysis-School'!T$4, Forecast!$D:$D, 'Analysis-School'!T$2)</f>
        <v>63.800000000000004</v>
      </c>
      <c r="U192" s="395">
        <f>SUMIFS(Forecast!$BN:$BN, Forecast!$A:$A, 'Analysis-School'!$A192, Forecast!$C:$C, 'Analysis-School'!U$4, Forecast!$D:$D, 'Analysis-School'!U$2)</f>
        <v>70.180000000000007</v>
      </c>
      <c r="V192" s="396">
        <f t="shared" si="80"/>
        <v>0.21000000000000019</v>
      </c>
      <c r="X192" s="393" t="s">
        <v>1935</v>
      </c>
      <c r="Y192" s="394">
        <f>SUMIFS(Forecast!$CA:$CA, Forecast!$A:$A, 'Analysis-School'!$A192, Forecast!$C:$C, 'Analysis-School'!Y$4, Forecast!$D:$D, 'Analysis-School'!Y$2)</f>
        <v>0</v>
      </c>
      <c r="Z192" s="394">
        <f>SUMIFS(Forecast!$CA:$CA, Forecast!$A:$A, 'Analysis-School'!$A192, Forecast!$C:$C, 'Analysis-School'!Z$4, Forecast!$D:$D, 'Analysis-School'!Z$2)</f>
        <v>0</v>
      </c>
      <c r="AA192" s="394">
        <f>SUMIFS(Forecast!$CA:$CA, Forecast!$A:$A, 'Analysis-School'!$A192, Forecast!$C:$C, 'Analysis-School'!AA$4, Forecast!$D:$D, 'Analysis-School'!AA$2)</f>
        <v>0</v>
      </c>
      <c r="AB192" s="394">
        <f>SUMIFS(Forecast!$CA:$CA, Forecast!$A:$A, 'Analysis-School'!$A192, Forecast!$C:$C, 'Analysis-School'!AB$4, Forecast!$D:$D, 'Analysis-School'!AB$2)</f>
        <v>0</v>
      </c>
      <c r="AC192" s="394">
        <f>SUMIFS(Forecast!$CA:$CA, Forecast!$A:$A, 'Analysis-School'!$A192, Forecast!$C:$C, 'Analysis-School'!AC$4, Forecast!$D:$D, 'Analysis-School'!AC$2)</f>
        <v>0</v>
      </c>
      <c r="AD192" s="394">
        <f>SUMIFS(Forecast!$CA:$CA, Forecast!$A:$A, 'Analysis-School'!$A192, Forecast!$C:$C, 'Analysis-School'!AD$4, Forecast!$D:$D, 'Analysis-School'!AD$2)</f>
        <v>0</v>
      </c>
      <c r="AE192" s="394">
        <f>SUMIFS(Forecast!$CA:$CA, Forecast!$A:$A, 'Analysis-School'!$A192, Forecast!$C:$C, 'Analysis-School'!AE$4, Forecast!$D:$D, 'Analysis-School'!AE$2)</f>
        <v>0</v>
      </c>
      <c r="AF192" s="395">
        <f>SUMIFS(Forecast!$CA:$CA, Forecast!$A:$A, 'Analysis-School'!$A192, Forecast!$C:$C, 'Analysis-School'!AF$4, Forecast!$D:$D, 'Analysis-School'!AF$2)</f>
        <v>0</v>
      </c>
      <c r="AG192" s="396" t="str">
        <f t="shared" si="81"/>
        <v>NA</v>
      </c>
    </row>
    <row r="193" spans="1:33">
      <c r="A193" s="115" t="s">
        <v>93</v>
      </c>
      <c r="B193" s="398" t="s">
        <v>1978</v>
      </c>
      <c r="C193" s="399">
        <f>SUMIFS(Forecast!$AO:$AO, Forecast!$A:$A, 'Analysis-School'!$A193, Forecast!$C:$C, 'Analysis-School'!C$4, Forecast!$D:$D, 'Analysis-School'!C$2)</f>
        <v>11</v>
      </c>
      <c r="D193" s="399">
        <f>SUMIFS(Forecast!$AO:$AO, Forecast!$A:$A, 'Analysis-School'!$A193, Forecast!$C:$C, 'Analysis-School'!D$4, Forecast!$D:$D, 'Analysis-School'!D$2)</f>
        <v>8</v>
      </c>
      <c r="E193" s="399">
        <f>SUMIFS(Forecast!$AO:$AO, Forecast!$A:$A, 'Analysis-School'!$A193, Forecast!$C:$C, 'Analysis-School'!E$4, Forecast!$D:$D, 'Analysis-School'!E$2)</f>
        <v>11</v>
      </c>
      <c r="F193" s="399">
        <f>SUMIFS(Forecast!$AO:$AO, Forecast!$A:$A, 'Analysis-School'!$A193, Forecast!$C:$C, 'Analysis-School'!F$4, Forecast!$D:$D, 'Analysis-School'!F$2)</f>
        <v>12</v>
      </c>
      <c r="G193" s="399">
        <f>SUMIFS(Forecast!$AO:$AO, Forecast!$A:$A, 'Analysis-School'!$A193, Forecast!$C:$C, 'Analysis-School'!G$4, Forecast!$D:$D, 'Analysis-School'!G$2)</f>
        <v>22</v>
      </c>
      <c r="H193" s="399">
        <f>SUMIFS(Forecast!$AO:$AO, Forecast!$A:$A, 'Analysis-School'!$A193, Forecast!$C:$C, 'Analysis-School'!H$4, Forecast!$D:$D, 'Analysis-School'!H$2)</f>
        <v>11</v>
      </c>
      <c r="I193" s="399">
        <f>SUMIFS(Forecast!$AO:$AO, Forecast!$A:$A, 'Analysis-School'!$A193, Forecast!$C:$C, 'Analysis-School'!I$4, Forecast!$D:$D, 'Analysis-School'!I$2)</f>
        <v>12.100000000000001</v>
      </c>
      <c r="J193" s="400">
        <f>SUMIFS(Forecast!$AO:$AO, Forecast!$A:$A, 'Analysis-School'!$A193, Forecast!$C:$C, 'Analysis-School'!J$4, Forecast!$D:$D, 'Analysis-School'!J$2)</f>
        <v>13.310000000000002</v>
      </c>
      <c r="K193" s="401">
        <f t="shared" si="79"/>
        <v>0.21000000000000019</v>
      </c>
      <c r="M193" s="398" t="s">
        <v>1978</v>
      </c>
      <c r="N193" s="399">
        <f>SUMIFS(Forecast!$BN:$BN, Forecast!$A:$A, 'Analysis-School'!$A193, Forecast!$C:$C, 'Analysis-School'!N$4, Forecast!$D:$D, 'Analysis-School'!N$2)</f>
        <v>21</v>
      </c>
      <c r="O193" s="399">
        <f>SUMIFS(Forecast!$BN:$BN, Forecast!$A:$A, 'Analysis-School'!$A193, Forecast!$C:$C, 'Analysis-School'!O$4, Forecast!$D:$D, 'Analysis-School'!O$2)</f>
        <v>20</v>
      </c>
      <c r="P193" s="399">
        <f>SUMIFS(Forecast!$BN:$BN, Forecast!$A:$A, 'Analysis-School'!$A193, Forecast!$C:$C, 'Analysis-School'!P$4, Forecast!$D:$D, 'Analysis-School'!P$2)</f>
        <v>16</v>
      </c>
      <c r="Q193" s="399">
        <f>SUMIFS(Forecast!$BN:$BN, Forecast!$A:$A, 'Analysis-School'!$A193, Forecast!$C:$C, 'Analysis-School'!Q$4, Forecast!$D:$D, 'Analysis-School'!Q$2)</f>
        <v>25</v>
      </c>
      <c r="R193" s="399">
        <f>SUMIFS(Forecast!$BN:$BN, Forecast!$A:$A, 'Analysis-School'!$A193, Forecast!$C:$C, 'Analysis-School'!R$4, Forecast!$D:$D, 'Analysis-School'!R$2)</f>
        <v>47</v>
      </c>
      <c r="S193" s="399">
        <f>SUMIFS(Forecast!$BN:$BN, Forecast!$A:$A, 'Analysis-School'!$A193, Forecast!$C:$C, 'Analysis-School'!S$4, Forecast!$D:$D, 'Analysis-School'!S$2)</f>
        <v>29</v>
      </c>
      <c r="T193" s="399">
        <f>SUMIFS(Forecast!$BN:$BN, Forecast!$A:$A, 'Analysis-School'!$A193, Forecast!$C:$C, 'Analysis-School'!T$4, Forecast!$D:$D, 'Analysis-School'!T$2)</f>
        <v>31.900000000000002</v>
      </c>
      <c r="U193" s="400">
        <f>SUMIFS(Forecast!$BN:$BN, Forecast!$A:$A, 'Analysis-School'!$A193, Forecast!$C:$C, 'Analysis-School'!U$4, Forecast!$D:$D, 'Analysis-School'!U$2)</f>
        <v>35.090000000000003</v>
      </c>
      <c r="V193" s="401">
        <f t="shared" si="80"/>
        <v>0.21000000000000019</v>
      </c>
      <c r="X193" s="398" t="s">
        <v>1978</v>
      </c>
      <c r="Y193" s="399">
        <f>SUMIFS(Forecast!$CA:$CA, Forecast!$A:$A, 'Analysis-School'!$A193, Forecast!$C:$C, 'Analysis-School'!Y$4, Forecast!$D:$D, 'Analysis-School'!Y$2)</f>
        <v>0</v>
      </c>
      <c r="Z193" s="399">
        <f>SUMIFS(Forecast!$CA:$CA, Forecast!$A:$A, 'Analysis-School'!$A193, Forecast!$C:$C, 'Analysis-School'!Z$4, Forecast!$D:$D, 'Analysis-School'!Z$2)</f>
        <v>0</v>
      </c>
      <c r="AA193" s="399">
        <f>SUMIFS(Forecast!$CA:$CA, Forecast!$A:$A, 'Analysis-School'!$A193, Forecast!$C:$C, 'Analysis-School'!AA$4, Forecast!$D:$D, 'Analysis-School'!AA$2)</f>
        <v>0</v>
      </c>
      <c r="AB193" s="399">
        <f>SUMIFS(Forecast!$CA:$CA, Forecast!$A:$A, 'Analysis-School'!$A193, Forecast!$C:$C, 'Analysis-School'!AB$4, Forecast!$D:$D, 'Analysis-School'!AB$2)</f>
        <v>0</v>
      </c>
      <c r="AC193" s="399">
        <f>SUMIFS(Forecast!$CA:$CA, Forecast!$A:$A, 'Analysis-School'!$A193, Forecast!$C:$C, 'Analysis-School'!AC$4, Forecast!$D:$D, 'Analysis-School'!AC$2)</f>
        <v>0</v>
      </c>
      <c r="AD193" s="399">
        <f>SUMIFS(Forecast!$CA:$CA, Forecast!$A:$A, 'Analysis-School'!$A193, Forecast!$C:$C, 'Analysis-School'!AD$4, Forecast!$D:$D, 'Analysis-School'!AD$2)</f>
        <v>0</v>
      </c>
      <c r="AE193" s="399">
        <f>SUMIFS(Forecast!$CA:$CA, Forecast!$A:$A, 'Analysis-School'!$A193, Forecast!$C:$C, 'Analysis-School'!AE$4, Forecast!$D:$D, 'Analysis-School'!AE$2)</f>
        <v>0</v>
      </c>
      <c r="AF193" s="400">
        <f>SUMIFS(Forecast!$CA:$CA, Forecast!$A:$A, 'Analysis-School'!$A193, Forecast!$C:$C, 'Analysis-School'!AF$4, Forecast!$D:$D, 'Analysis-School'!AF$2)</f>
        <v>0</v>
      </c>
      <c r="AG193" s="401" t="str">
        <f t="shared" si="81"/>
        <v>NA</v>
      </c>
    </row>
    <row r="194" spans="1:33">
      <c r="A194" s="115" t="s">
        <v>95</v>
      </c>
      <c r="B194" s="393" t="s">
        <v>1936</v>
      </c>
      <c r="C194" s="394">
        <f>SUMIFS(Forecast!$AO:$AO, Forecast!$A:$A, 'Analysis-School'!$A194, Forecast!$C:$C, 'Analysis-School'!C$4, Forecast!$D:$D, 'Analysis-School'!C$2)</f>
        <v>43</v>
      </c>
      <c r="D194" s="394">
        <f>SUMIFS(Forecast!$AO:$AO, Forecast!$A:$A, 'Analysis-School'!$A194, Forecast!$C:$C, 'Analysis-School'!D$4, Forecast!$D:$D, 'Analysis-School'!D$2)</f>
        <v>21</v>
      </c>
      <c r="E194" s="394">
        <f>SUMIFS(Forecast!$AO:$AO, Forecast!$A:$A, 'Analysis-School'!$A194, Forecast!$C:$C, 'Analysis-School'!E$4, Forecast!$D:$D, 'Analysis-School'!E$2)</f>
        <v>28</v>
      </c>
      <c r="F194" s="394">
        <f>SUMIFS(Forecast!$AO:$AO, Forecast!$A:$A, 'Analysis-School'!$A194, Forecast!$C:$C, 'Analysis-School'!F$4, Forecast!$D:$D, 'Analysis-School'!F$2)</f>
        <v>27</v>
      </c>
      <c r="G194" s="394">
        <f>SUMIFS(Forecast!$AO:$AO, Forecast!$A:$A, 'Analysis-School'!$A194, Forecast!$C:$C, 'Analysis-School'!G$4, Forecast!$D:$D, 'Analysis-School'!G$2)</f>
        <v>37</v>
      </c>
      <c r="H194" s="394">
        <f>SUMIFS(Forecast!$AO:$AO, Forecast!$A:$A, 'Analysis-School'!$A194, Forecast!$C:$C, 'Analysis-School'!H$4, Forecast!$D:$D, 'Analysis-School'!H$2)</f>
        <v>28</v>
      </c>
      <c r="I194" s="394">
        <f>SUMIFS(Forecast!$AO:$AO, Forecast!$A:$A, 'Analysis-School'!$A194, Forecast!$C:$C, 'Analysis-School'!I$4, Forecast!$D:$D, 'Analysis-School'!I$2)</f>
        <v>30.800000000000004</v>
      </c>
      <c r="J194" s="395">
        <f>SUMIFS(Forecast!$AO:$AO, Forecast!$A:$A, 'Analysis-School'!$A194, Forecast!$C:$C, 'Analysis-School'!J$4, Forecast!$D:$D, 'Analysis-School'!J$2)</f>
        <v>31.208255616522575</v>
      </c>
      <c r="K194" s="396">
        <f t="shared" si="79"/>
        <v>0.11458055773294906</v>
      </c>
      <c r="M194" s="393" t="s">
        <v>1936</v>
      </c>
      <c r="N194" s="394">
        <f>SUMIFS(Forecast!$BN:$BN, Forecast!$A:$A, 'Analysis-School'!$A194, Forecast!$C:$C, 'Analysis-School'!N$4, Forecast!$D:$D, 'Analysis-School'!N$2)</f>
        <v>110</v>
      </c>
      <c r="O194" s="394">
        <f>SUMIFS(Forecast!$BN:$BN, Forecast!$A:$A, 'Analysis-School'!$A194, Forecast!$C:$C, 'Analysis-School'!O$4, Forecast!$D:$D, 'Analysis-School'!O$2)</f>
        <v>139</v>
      </c>
      <c r="P194" s="394">
        <f>SUMIFS(Forecast!$BN:$BN, Forecast!$A:$A, 'Analysis-School'!$A194, Forecast!$C:$C, 'Analysis-School'!P$4, Forecast!$D:$D, 'Analysis-School'!P$2)</f>
        <v>110</v>
      </c>
      <c r="Q194" s="394">
        <f>SUMIFS(Forecast!$BN:$BN, Forecast!$A:$A, 'Analysis-School'!$A194, Forecast!$C:$C, 'Analysis-School'!Q$4, Forecast!$D:$D, 'Analysis-School'!Q$2)</f>
        <v>144</v>
      </c>
      <c r="R194" s="394">
        <f>SUMIFS(Forecast!$BN:$BN, Forecast!$A:$A, 'Analysis-School'!$A194, Forecast!$C:$C, 'Analysis-School'!R$4, Forecast!$D:$D, 'Analysis-School'!R$2)</f>
        <v>138</v>
      </c>
      <c r="S194" s="394">
        <f>SUMIFS(Forecast!$BN:$BN, Forecast!$A:$A, 'Analysis-School'!$A194, Forecast!$C:$C, 'Analysis-School'!S$4, Forecast!$D:$D, 'Analysis-School'!S$2)</f>
        <v>117</v>
      </c>
      <c r="T194" s="394">
        <f>SUMIFS(Forecast!$BN:$BN, Forecast!$A:$A, 'Analysis-School'!$A194, Forecast!$C:$C, 'Analysis-School'!T$4, Forecast!$D:$D, 'Analysis-School'!T$2)</f>
        <v>126.32061043410985</v>
      </c>
      <c r="U194" s="395">
        <f>SUMIFS(Forecast!$BN:$BN, Forecast!$A:$A, 'Analysis-School'!$A194, Forecast!$C:$C, 'Analysis-School'!U$4, Forecast!$D:$D, 'Analysis-School'!U$2)</f>
        <v>127.01050964754917</v>
      </c>
      <c r="V194" s="396">
        <f t="shared" si="80"/>
        <v>8.5559911517514298E-2</v>
      </c>
      <c r="X194" s="393" t="s">
        <v>1936</v>
      </c>
      <c r="Y194" s="394">
        <f>SUMIFS(Forecast!$CA:$CA, Forecast!$A:$A, 'Analysis-School'!$A194, Forecast!$C:$C, 'Analysis-School'!Y$4, Forecast!$D:$D, 'Analysis-School'!Y$2)</f>
        <v>0</v>
      </c>
      <c r="Z194" s="394">
        <f>SUMIFS(Forecast!$CA:$CA, Forecast!$A:$A, 'Analysis-School'!$A194, Forecast!$C:$C, 'Analysis-School'!Z$4, Forecast!$D:$D, 'Analysis-School'!Z$2)</f>
        <v>0</v>
      </c>
      <c r="AA194" s="394">
        <f>SUMIFS(Forecast!$CA:$CA, Forecast!$A:$A, 'Analysis-School'!$A194, Forecast!$C:$C, 'Analysis-School'!AA$4, Forecast!$D:$D, 'Analysis-School'!AA$2)</f>
        <v>0</v>
      </c>
      <c r="AB194" s="394">
        <f>SUMIFS(Forecast!$CA:$CA, Forecast!$A:$A, 'Analysis-School'!$A194, Forecast!$C:$C, 'Analysis-School'!AB$4, Forecast!$D:$D, 'Analysis-School'!AB$2)</f>
        <v>0</v>
      </c>
      <c r="AC194" s="394">
        <f>SUMIFS(Forecast!$CA:$CA, Forecast!$A:$A, 'Analysis-School'!$A194, Forecast!$C:$C, 'Analysis-School'!AC$4, Forecast!$D:$D, 'Analysis-School'!AC$2)</f>
        <v>0</v>
      </c>
      <c r="AD194" s="394">
        <f>SUMIFS(Forecast!$CA:$CA, Forecast!$A:$A, 'Analysis-School'!$A194, Forecast!$C:$C, 'Analysis-School'!AD$4, Forecast!$D:$D, 'Analysis-School'!AD$2)</f>
        <v>0</v>
      </c>
      <c r="AE194" s="394">
        <f>SUMIFS(Forecast!$CA:$CA, Forecast!$A:$A, 'Analysis-School'!$A194, Forecast!$C:$C, 'Analysis-School'!AE$4, Forecast!$D:$D, 'Analysis-School'!AE$2)</f>
        <v>0</v>
      </c>
      <c r="AF194" s="395">
        <f>SUMIFS(Forecast!$CA:$CA, Forecast!$A:$A, 'Analysis-School'!$A194, Forecast!$C:$C, 'Analysis-School'!AF$4, Forecast!$D:$D, 'Analysis-School'!AF$2)</f>
        <v>0</v>
      </c>
      <c r="AG194" s="396" t="str">
        <f t="shared" si="81"/>
        <v>NA</v>
      </c>
    </row>
    <row r="195" spans="1:33">
      <c r="A195" s="115" t="s">
        <v>97</v>
      </c>
      <c r="B195" s="398" t="s">
        <v>1937</v>
      </c>
      <c r="C195" s="399">
        <f>SUMIFS(Forecast!$AO:$AO, Forecast!$A:$A, 'Analysis-School'!$A195, Forecast!$C:$C, 'Analysis-School'!C$4, Forecast!$D:$D, 'Analysis-School'!C$2)</f>
        <v>57</v>
      </c>
      <c r="D195" s="399">
        <f>SUMIFS(Forecast!$AO:$AO, Forecast!$A:$A, 'Analysis-School'!$A195, Forecast!$C:$C, 'Analysis-School'!D$4, Forecast!$D:$D, 'Analysis-School'!D$2)</f>
        <v>63</v>
      </c>
      <c r="E195" s="399">
        <f>SUMIFS(Forecast!$AO:$AO, Forecast!$A:$A, 'Analysis-School'!$A195, Forecast!$C:$C, 'Analysis-School'!E$4, Forecast!$D:$D, 'Analysis-School'!E$2)</f>
        <v>85</v>
      </c>
      <c r="F195" s="399">
        <f>SUMIFS(Forecast!$AO:$AO, Forecast!$A:$A, 'Analysis-School'!$A195, Forecast!$C:$C, 'Analysis-School'!F$4, Forecast!$D:$D, 'Analysis-School'!F$2)</f>
        <v>111</v>
      </c>
      <c r="G195" s="399">
        <f>SUMIFS(Forecast!$AO:$AO, Forecast!$A:$A, 'Analysis-School'!$A195, Forecast!$C:$C, 'Analysis-School'!G$4, Forecast!$D:$D, 'Analysis-School'!G$2)</f>
        <v>63</v>
      </c>
      <c r="H195" s="399">
        <f>SUMIFS(Forecast!$AO:$AO, Forecast!$A:$A, 'Analysis-School'!$A195, Forecast!$C:$C, 'Analysis-School'!H$4, Forecast!$D:$D, 'Analysis-School'!H$2)</f>
        <v>79</v>
      </c>
      <c r="I195" s="399">
        <f>SUMIFS(Forecast!$AO:$AO, Forecast!$A:$A, 'Analysis-School'!$A195, Forecast!$C:$C, 'Analysis-School'!I$4, Forecast!$D:$D, 'Analysis-School'!I$2)</f>
        <v>81.156937680176128</v>
      </c>
      <c r="J195" s="400">
        <f>SUMIFS(Forecast!$AO:$AO, Forecast!$A:$A, 'Analysis-School'!$A195, Forecast!$C:$C, 'Analysis-School'!J$4, Forecast!$D:$D, 'Analysis-School'!J$2)</f>
        <v>84.066193773046706</v>
      </c>
      <c r="K195" s="401">
        <f t="shared" si="79"/>
        <v>6.4129035101857079E-2</v>
      </c>
      <c r="M195" s="398" t="s">
        <v>1937</v>
      </c>
      <c r="N195" s="399">
        <f>SUMIFS(Forecast!$BN:$BN, Forecast!$A:$A, 'Analysis-School'!$A195, Forecast!$C:$C, 'Analysis-School'!N$4, Forecast!$D:$D, 'Analysis-School'!N$2)</f>
        <v>432</v>
      </c>
      <c r="O195" s="399">
        <f>SUMIFS(Forecast!$BN:$BN, Forecast!$A:$A, 'Analysis-School'!$A195, Forecast!$C:$C, 'Analysis-School'!O$4, Forecast!$D:$D, 'Analysis-School'!O$2)</f>
        <v>403</v>
      </c>
      <c r="P195" s="399">
        <f>SUMIFS(Forecast!$BN:$BN, Forecast!$A:$A, 'Analysis-School'!$A195, Forecast!$C:$C, 'Analysis-School'!P$4, Forecast!$D:$D, 'Analysis-School'!P$2)</f>
        <v>397</v>
      </c>
      <c r="Q195" s="399">
        <f>SUMIFS(Forecast!$BN:$BN, Forecast!$A:$A, 'Analysis-School'!$A195, Forecast!$C:$C, 'Analysis-School'!Q$4, Forecast!$D:$D, 'Analysis-School'!Q$2)</f>
        <v>472</v>
      </c>
      <c r="R195" s="399">
        <f>SUMIFS(Forecast!$BN:$BN, Forecast!$A:$A, 'Analysis-School'!$A195, Forecast!$C:$C, 'Analysis-School'!R$4, Forecast!$D:$D, 'Analysis-School'!R$2)</f>
        <v>599</v>
      </c>
      <c r="S195" s="399">
        <f>SUMIFS(Forecast!$BN:$BN, Forecast!$A:$A, 'Analysis-School'!$A195, Forecast!$C:$C, 'Analysis-School'!S$4, Forecast!$D:$D, 'Analysis-School'!S$2)</f>
        <v>573</v>
      </c>
      <c r="T195" s="399">
        <f>SUMIFS(Forecast!$BN:$BN, Forecast!$A:$A, 'Analysis-School'!$A195, Forecast!$C:$C, 'Analysis-School'!T$4, Forecast!$D:$D, 'Analysis-School'!T$2)</f>
        <v>630.30000000000007</v>
      </c>
      <c r="U195" s="400">
        <f>SUMIFS(Forecast!$BN:$BN, Forecast!$A:$A, 'Analysis-School'!$A195, Forecast!$C:$C, 'Analysis-School'!U$4, Forecast!$D:$D, 'Analysis-School'!U$2)</f>
        <v>677.84133127187454</v>
      </c>
      <c r="V195" s="401">
        <f t="shared" si="80"/>
        <v>0.18296916452334133</v>
      </c>
      <c r="X195" s="398" t="s">
        <v>1937</v>
      </c>
      <c r="Y195" s="399">
        <f>SUMIFS(Forecast!$CA:$CA, Forecast!$A:$A, 'Analysis-School'!$A195, Forecast!$C:$C, 'Analysis-School'!Y$4, Forecast!$D:$D, 'Analysis-School'!Y$2)</f>
        <v>0</v>
      </c>
      <c r="Z195" s="399">
        <f>SUMIFS(Forecast!$CA:$CA, Forecast!$A:$A, 'Analysis-School'!$A195, Forecast!$C:$C, 'Analysis-School'!Z$4, Forecast!$D:$D, 'Analysis-School'!Z$2)</f>
        <v>0</v>
      </c>
      <c r="AA195" s="399">
        <f>SUMIFS(Forecast!$CA:$CA, Forecast!$A:$A, 'Analysis-School'!$A195, Forecast!$C:$C, 'Analysis-School'!AA$4, Forecast!$D:$D, 'Analysis-School'!AA$2)</f>
        <v>0</v>
      </c>
      <c r="AB195" s="399">
        <f>SUMIFS(Forecast!$CA:$CA, Forecast!$A:$A, 'Analysis-School'!$A195, Forecast!$C:$C, 'Analysis-School'!AB$4, Forecast!$D:$D, 'Analysis-School'!AB$2)</f>
        <v>0</v>
      </c>
      <c r="AC195" s="399">
        <f>SUMIFS(Forecast!$CA:$CA, Forecast!$A:$A, 'Analysis-School'!$A195, Forecast!$C:$C, 'Analysis-School'!AC$4, Forecast!$D:$D, 'Analysis-School'!AC$2)</f>
        <v>0</v>
      </c>
      <c r="AD195" s="399">
        <f>SUMIFS(Forecast!$CA:$CA, Forecast!$A:$A, 'Analysis-School'!$A195, Forecast!$C:$C, 'Analysis-School'!AD$4, Forecast!$D:$D, 'Analysis-School'!AD$2)</f>
        <v>0</v>
      </c>
      <c r="AE195" s="399">
        <f>SUMIFS(Forecast!$CA:$CA, Forecast!$A:$A, 'Analysis-School'!$A195, Forecast!$C:$C, 'Analysis-School'!AE$4, Forecast!$D:$D, 'Analysis-School'!AE$2)</f>
        <v>0</v>
      </c>
      <c r="AF195" s="400">
        <f>SUMIFS(Forecast!$CA:$CA, Forecast!$A:$A, 'Analysis-School'!$A195, Forecast!$C:$C, 'Analysis-School'!AF$4, Forecast!$D:$D, 'Analysis-School'!AF$2)</f>
        <v>0</v>
      </c>
      <c r="AG195" s="401" t="str">
        <f t="shared" si="81"/>
        <v>NA</v>
      </c>
    </row>
    <row r="196" spans="1:33">
      <c r="A196" s="115" t="s">
        <v>99</v>
      </c>
      <c r="B196" s="393" t="s">
        <v>1938</v>
      </c>
      <c r="C196" s="394">
        <f>SUMIFS(Forecast!$AO:$AO, Forecast!$A:$A, 'Analysis-School'!$A196, Forecast!$C:$C, 'Analysis-School'!C$4, Forecast!$D:$D, 'Analysis-School'!C$2)</f>
        <v>6</v>
      </c>
      <c r="D196" s="394">
        <f>SUMIFS(Forecast!$AO:$AO, Forecast!$A:$A, 'Analysis-School'!$A196, Forecast!$C:$C, 'Analysis-School'!D$4, Forecast!$D:$D, 'Analysis-School'!D$2)</f>
        <v>5</v>
      </c>
      <c r="E196" s="394">
        <f>SUMIFS(Forecast!$AO:$AO, Forecast!$A:$A, 'Analysis-School'!$A196, Forecast!$C:$C, 'Analysis-School'!E$4, Forecast!$D:$D, 'Analysis-School'!E$2)</f>
        <v>4</v>
      </c>
      <c r="F196" s="394">
        <f>SUMIFS(Forecast!$AO:$AO, Forecast!$A:$A, 'Analysis-School'!$A196, Forecast!$C:$C, 'Analysis-School'!F$4, Forecast!$D:$D, 'Analysis-School'!F$2)</f>
        <v>3</v>
      </c>
      <c r="G196" s="394">
        <f>SUMIFS(Forecast!$AO:$AO, Forecast!$A:$A, 'Analysis-School'!$A196, Forecast!$C:$C, 'Analysis-School'!G$4, Forecast!$D:$D, 'Analysis-School'!G$2)</f>
        <v>17</v>
      </c>
      <c r="H196" s="394">
        <f>SUMIFS(Forecast!$AO:$AO, Forecast!$A:$A, 'Analysis-School'!$A196, Forecast!$C:$C, 'Analysis-School'!H$4, Forecast!$D:$D, 'Analysis-School'!H$2)</f>
        <v>16</v>
      </c>
      <c r="I196" s="394">
        <f>SUMIFS(Forecast!$AO:$AO, Forecast!$A:$A, 'Analysis-School'!$A196, Forecast!$C:$C, 'Analysis-School'!I$4, Forecast!$D:$D, 'Analysis-School'!I$2)</f>
        <v>17.600000000000001</v>
      </c>
      <c r="J196" s="395">
        <f>SUMIFS(Forecast!$AO:$AO, Forecast!$A:$A, 'Analysis-School'!$A196, Forecast!$C:$C, 'Analysis-School'!J$4, Forecast!$D:$D, 'Analysis-School'!J$2)</f>
        <v>19.360000000000003</v>
      </c>
      <c r="K196" s="396">
        <f t="shared" si="79"/>
        <v>0.21000000000000019</v>
      </c>
      <c r="M196" s="393" t="s">
        <v>1938</v>
      </c>
      <c r="N196" s="394">
        <f>SUMIFS(Forecast!$BN:$BN, Forecast!$A:$A, 'Analysis-School'!$A196, Forecast!$C:$C, 'Analysis-School'!N$4, Forecast!$D:$D, 'Analysis-School'!N$2)</f>
        <v>45</v>
      </c>
      <c r="O196" s="394">
        <f>SUMIFS(Forecast!$BN:$BN, Forecast!$A:$A, 'Analysis-School'!$A196, Forecast!$C:$C, 'Analysis-School'!O$4, Forecast!$D:$D, 'Analysis-School'!O$2)</f>
        <v>34</v>
      </c>
      <c r="P196" s="394">
        <f>SUMIFS(Forecast!$BN:$BN, Forecast!$A:$A, 'Analysis-School'!$A196, Forecast!$C:$C, 'Analysis-School'!P$4, Forecast!$D:$D, 'Analysis-School'!P$2)</f>
        <v>39</v>
      </c>
      <c r="Q196" s="394">
        <f>SUMIFS(Forecast!$BN:$BN, Forecast!$A:$A, 'Analysis-School'!$A196, Forecast!$C:$C, 'Analysis-School'!Q$4, Forecast!$D:$D, 'Analysis-School'!Q$2)</f>
        <v>49</v>
      </c>
      <c r="R196" s="394">
        <f>SUMIFS(Forecast!$BN:$BN, Forecast!$A:$A, 'Analysis-School'!$A196, Forecast!$C:$C, 'Analysis-School'!R$4, Forecast!$D:$D, 'Analysis-School'!R$2)</f>
        <v>58</v>
      </c>
      <c r="S196" s="394">
        <f>SUMIFS(Forecast!$BN:$BN, Forecast!$A:$A, 'Analysis-School'!$A196, Forecast!$C:$C, 'Analysis-School'!S$4, Forecast!$D:$D, 'Analysis-School'!S$2)</f>
        <v>56</v>
      </c>
      <c r="T196" s="394">
        <f>SUMIFS(Forecast!$BN:$BN, Forecast!$A:$A, 'Analysis-School'!$A196, Forecast!$C:$C, 'Analysis-School'!T$4, Forecast!$D:$D, 'Analysis-School'!T$2)</f>
        <v>61.600000000000009</v>
      </c>
      <c r="U196" s="395">
        <f>SUMIFS(Forecast!$BN:$BN, Forecast!$A:$A, 'Analysis-School'!$A196, Forecast!$C:$C, 'Analysis-School'!U$4, Forecast!$D:$D, 'Analysis-School'!U$2)</f>
        <v>66.858136071993528</v>
      </c>
      <c r="V196" s="396">
        <f t="shared" si="80"/>
        <v>0.19389528699988445</v>
      </c>
      <c r="X196" s="393" t="s">
        <v>1938</v>
      </c>
      <c r="Y196" s="394">
        <f>SUMIFS(Forecast!$CA:$CA, Forecast!$A:$A, 'Analysis-School'!$A196, Forecast!$C:$C, 'Analysis-School'!Y$4, Forecast!$D:$D, 'Analysis-School'!Y$2)</f>
        <v>0</v>
      </c>
      <c r="Z196" s="394">
        <f>SUMIFS(Forecast!$CA:$CA, Forecast!$A:$A, 'Analysis-School'!$A196, Forecast!$C:$C, 'Analysis-School'!Z$4, Forecast!$D:$D, 'Analysis-School'!Z$2)</f>
        <v>0</v>
      </c>
      <c r="AA196" s="394">
        <f>SUMIFS(Forecast!$CA:$CA, Forecast!$A:$A, 'Analysis-School'!$A196, Forecast!$C:$C, 'Analysis-School'!AA$4, Forecast!$D:$D, 'Analysis-School'!AA$2)</f>
        <v>0</v>
      </c>
      <c r="AB196" s="394">
        <f>SUMIFS(Forecast!$CA:$CA, Forecast!$A:$A, 'Analysis-School'!$A196, Forecast!$C:$C, 'Analysis-School'!AB$4, Forecast!$D:$D, 'Analysis-School'!AB$2)</f>
        <v>0</v>
      </c>
      <c r="AC196" s="394">
        <f>SUMIFS(Forecast!$CA:$CA, Forecast!$A:$A, 'Analysis-School'!$A196, Forecast!$C:$C, 'Analysis-School'!AC$4, Forecast!$D:$D, 'Analysis-School'!AC$2)</f>
        <v>0</v>
      </c>
      <c r="AD196" s="394">
        <f>SUMIFS(Forecast!$CA:$CA, Forecast!$A:$A, 'Analysis-School'!$A196, Forecast!$C:$C, 'Analysis-School'!AD$4, Forecast!$D:$D, 'Analysis-School'!AD$2)</f>
        <v>0</v>
      </c>
      <c r="AE196" s="394">
        <f>SUMIFS(Forecast!$CA:$CA, Forecast!$A:$A, 'Analysis-School'!$A196, Forecast!$C:$C, 'Analysis-School'!AE$4, Forecast!$D:$D, 'Analysis-School'!AE$2)</f>
        <v>0</v>
      </c>
      <c r="AF196" s="395">
        <f>SUMIFS(Forecast!$CA:$CA, Forecast!$A:$A, 'Analysis-School'!$A196, Forecast!$C:$C, 'Analysis-School'!AF$4, Forecast!$D:$D, 'Analysis-School'!AF$2)</f>
        <v>0</v>
      </c>
      <c r="AG196" s="396" t="str">
        <f t="shared" si="81"/>
        <v>NA</v>
      </c>
    </row>
    <row r="197" spans="1:33">
      <c r="A197" s="115" t="s">
        <v>101</v>
      </c>
      <c r="B197" s="398" t="s">
        <v>1773</v>
      </c>
      <c r="C197" s="399">
        <f>SUMIFS(Forecast!$AO:$AO, Forecast!$A:$A, 'Analysis-School'!$A197, Forecast!$C:$C, 'Analysis-School'!C$4, Forecast!$D:$D, 'Analysis-School'!C$2)</f>
        <v>18</v>
      </c>
      <c r="D197" s="399">
        <f>SUMIFS(Forecast!$AO:$AO, Forecast!$A:$A, 'Analysis-School'!$A197, Forecast!$C:$C, 'Analysis-School'!D$4, Forecast!$D:$D, 'Analysis-School'!D$2)</f>
        <v>16</v>
      </c>
      <c r="E197" s="399">
        <f>SUMIFS(Forecast!$AO:$AO, Forecast!$A:$A, 'Analysis-School'!$A197, Forecast!$C:$C, 'Analysis-School'!E$4, Forecast!$D:$D, 'Analysis-School'!E$2)</f>
        <v>21</v>
      </c>
      <c r="F197" s="399">
        <f>SUMIFS(Forecast!$AO:$AO, Forecast!$A:$A, 'Analysis-School'!$A197, Forecast!$C:$C, 'Analysis-School'!F$4, Forecast!$D:$D, 'Analysis-School'!F$2)</f>
        <v>33</v>
      </c>
      <c r="G197" s="399">
        <f>SUMIFS(Forecast!$AO:$AO, Forecast!$A:$A, 'Analysis-School'!$A197, Forecast!$C:$C, 'Analysis-School'!G$4, Forecast!$D:$D, 'Analysis-School'!G$2)</f>
        <v>51</v>
      </c>
      <c r="H197" s="399">
        <f>SUMIFS(Forecast!$AO:$AO, Forecast!$A:$A, 'Analysis-School'!$A197, Forecast!$C:$C, 'Analysis-School'!H$4, Forecast!$D:$D, 'Analysis-School'!H$2)</f>
        <v>30</v>
      </c>
      <c r="I197" s="399">
        <f>SUMIFS(Forecast!$AO:$AO, Forecast!$A:$A, 'Analysis-School'!$A197, Forecast!$C:$C, 'Analysis-School'!I$4, Forecast!$D:$D, 'Analysis-School'!I$2)</f>
        <v>33</v>
      </c>
      <c r="J197" s="400">
        <f>SUMIFS(Forecast!$AO:$AO, Forecast!$A:$A, 'Analysis-School'!$A197, Forecast!$C:$C, 'Analysis-School'!J$4, Forecast!$D:$D, 'Analysis-School'!J$2)</f>
        <v>36.300000000000004</v>
      </c>
      <c r="K197" s="401">
        <f t="shared" si="79"/>
        <v>0.21000000000000019</v>
      </c>
      <c r="M197" s="398" t="s">
        <v>1773</v>
      </c>
      <c r="N197" s="399">
        <f>SUMIFS(Forecast!$BN:$BN, Forecast!$A:$A, 'Analysis-School'!$A197, Forecast!$C:$C, 'Analysis-School'!N$4, Forecast!$D:$D, 'Analysis-School'!N$2)</f>
        <v>59</v>
      </c>
      <c r="O197" s="399">
        <f>SUMIFS(Forecast!$BN:$BN, Forecast!$A:$A, 'Analysis-School'!$A197, Forecast!$C:$C, 'Analysis-School'!O$4, Forecast!$D:$D, 'Analysis-School'!O$2)</f>
        <v>55</v>
      </c>
      <c r="P197" s="399">
        <f>SUMIFS(Forecast!$BN:$BN, Forecast!$A:$A, 'Analysis-School'!$A197, Forecast!$C:$C, 'Analysis-School'!P$4, Forecast!$D:$D, 'Analysis-School'!P$2)</f>
        <v>45</v>
      </c>
      <c r="Q197" s="399">
        <f>SUMIFS(Forecast!$BN:$BN, Forecast!$A:$A, 'Analysis-School'!$A197, Forecast!$C:$C, 'Analysis-School'!Q$4, Forecast!$D:$D, 'Analysis-School'!Q$2)</f>
        <v>57</v>
      </c>
      <c r="R197" s="399">
        <f>SUMIFS(Forecast!$BN:$BN, Forecast!$A:$A, 'Analysis-School'!$A197, Forecast!$C:$C, 'Analysis-School'!R$4, Forecast!$D:$D, 'Analysis-School'!R$2)</f>
        <v>71</v>
      </c>
      <c r="S197" s="399">
        <f>SUMIFS(Forecast!$BN:$BN, Forecast!$A:$A, 'Analysis-School'!$A197, Forecast!$C:$C, 'Analysis-School'!S$4, Forecast!$D:$D, 'Analysis-School'!S$2)</f>
        <v>64</v>
      </c>
      <c r="T197" s="399">
        <f>SUMIFS(Forecast!$BN:$BN, Forecast!$A:$A, 'Analysis-School'!$A197, Forecast!$C:$C, 'Analysis-School'!T$4, Forecast!$D:$D, 'Analysis-School'!T$2)</f>
        <v>69.385454133207446</v>
      </c>
      <c r="U197" s="400">
        <f>SUMIFS(Forecast!$BN:$BN, Forecast!$A:$A, 'Analysis-School'!$A197, Forecast!$C:$C, 'Analysis-School'!U$4, Forecast!$D:$D, 'Analysis-School'!U$2)</f>
        <v>72.501452280605207</v>
      </c>
      <c r="V197" s="401">
        <f t="shared" si="80"/>
        <v>0.13283519188445636</v>
      </c>
      <c r="X197" s="398" t="s">
        <v>1773</v>
      </c>
      <c r="Y197" s="399">
        <f>SUMIFS(Forecast!$CA:$CA, Forecast!$A:$A, 'Analysis-School'!$A197, Forecast!$C:$C, 'Analysis-School'!Y$4, Forecast!$D:$D, 'Analysis-School'!Y$2)</f>
        <v>2</v>
      </c>
      <c r="Z197" s="399">
        <f>SUMIFS(Forecast!$CA:$CA, Forecast!$A:$A, 'Analysis-School'!$A197, Forecast!$C:$C, 'Analysis-School'!Z$4, Forecast!$D:$D, 'Analysis-School'!Z$2)</f>
        <v>4</v>
      </c>
      <c r="AA197" s="399">
        <f>SUMIFS(Forecast!$CA:$CA, Forecast!$A:$A, 'Analysis-School'!$A197, Forecast!$C:$C, 'Analysis-School'!AA$4, Forecast!$D:$D, 'Analysis-School'!AA$2)</f>
        <v>1</v>
      </c>
      <c r="AB197" s="399">
        <f>SUMIFS(Forecast!$CA:$CA, Forecast!$A:$A, 'Analysis-School'!$A197, Forecast!$C:$C, 'Analysis-School'!AB$4, Forecast!$D:$D, 'Analysis-School'!AB$2)</f>
        <v>0</v>
      </c>
      <c r="AC197" s="399">
        <f>SUMIFS(Forecast!$CA:$CA, Forecast!$A:$A, 'Analysis-School'!$A197, Forecast!$C:$C, 'Analysis-School'!AC$4, Forecast!$D:$D, 'Analysis-School'!AC$2)</f>
        <v>4</v>
      </c>
      <c r="AD197" s="399">
        <f>SUMIFS(Forecast!$CA:$CA, Forecast!$A:$A, 'Analysis-School'!$A197, Forecast!$C:$C, 'Analysis-School'!AD$4, Forecast!$D:$D, 'Analysis-School'!AD$2)</f>
        <v>0</v>
      </c>
      <c r="AE197" s="498">
        <f>MAX(SUMIFS(Forecast!$CA:$CA, Forecast!$A:$A, 'Analysis-School'!$A197, Forecast!$C:$C, 'Analysis-School'!AE$4, Forecast!$D:$D, 'Analysis-School'!AE$2),0)</f>
        <v>0</v>
      </c>
      <c r="AF197" s="498">
        <f>MAX(SUMIFS(Forecast!$CA:$CA, Forecast!$A:$A, 'Analysis-School'!$A197, Forecast!$C:$C, 'Analysis-School'!AF$4, Forecast!$D:$D, 'Analysis-School'!AF$2),0)</f>
        <v>0</v>
      </c>
      <c r="AG197" s="499" t="str">
        <f t="shared" si="81"/>
        <v>NA</v>
      </c>
    </row>
    <row r="198" spans="1:33">
      <c r="A198" s="115" t="s">
        <v>103</v>
      </c>
      <c r="B198" s="393" t="s">
        <v>1939</v>
      </c>
      <c r="C198" s="394">
        <f>SUMIFS(Forecast!$AO:$AO, Forecast!$A:$A, 'Analysis-School'!$A198, Forecast!$C:$C, 'Analysis-School'!C$4, Forecast!$D:$D, 'Analysis-School'!C$2)</f>
        <v>28</v>
      </c>
      <c r="D198" s="394">
        <f>SUMIFS(Forecast!$AO:$AO, Forecast!$A:$A, 'Analysis-School'!$A198, Forecast!$C:$C, 'Analysis-School'!D$4, Forecast!$D:$D, 'Analysis-School'!D$2)</f>
        <v>25</v>
      </c>
      <c r="E198" s="394">
        <f>SUMIFS(Forecast!$AO:$AO, Forecast!$A:$A, 'Analysis-School'!$A198, Forecast!$C:$C, 'Analysis-School'!E$4, Forecast!$D:$D, 'Analysis-School'!E$2)</f>
        <v>11</v>
      </c>
      <c r="F198" s="394">
        <f>SUMIFS(Forecast!$AO:$AO, Forecast!$A:$A, 'Analysis-School'!$A198, Forecast!$C:$C, 'Analysis-School'!F$4, Forecast!$D:$D, 'Analysis-School'!F$2)</f>
        <v>20</v>
      </c>
      <c r="G198" s="394">
        <f>SUMIFS(Forecast!$AO:$AO, Forecast!$A:$A, 'Analysis-School'!$A198, Forecast!$C:$C, 'Analysis-School'!G$4, Forecast!$D:$D, 'Analysis-School'!G$2)</f>
        <v>34</v>
      </c>
      <c r="H198" s="394">
        <f>SUMIFS(Forecast!$AO:$AO, Forecast!$A:$A, 'Analysis-School'!$A198, Forecast!$C:$C, 'Analysis-School'!H$4, Forecast!$D:$D, 'Analysis-School'!H$2)</f>
        <v>14</v>
      </c>
      <c r="I198" s="394">
        <f>SUMIFS(Forecast!$AO:$AO, Forecast!$A:$A, 'Analysis-School'!$A198, Forecast!$C:$C, 'Analysis-School'!I$4, Forecast!$D:$D, 'Analysis-School'!I$2)</f>
        <v>15.400000000000002</v>
      </c>
      <c r="J198" s="395">
        <f>SUMIFS(Forecast!$AO:$AO, Forecast!$A:$A, 'Analysis-School'!$A198, Forecast!$C:$C, 'Analysis-School'!J$4, Forecast!$D:$D, 'Analysis-School'!J$2)</f>
        <v>16.940000000000005</v>
      </c>
      <c r="K198" s="396">
        <f t="shared" si="79"/>
        <v>0.21000000000000041</v>
      </c>
      <c r="M198" s="393" t="s">
        <v>1939</v>
      </c>
      <c r="N198" s="394">
        <f>SUMIFS(Forecast!$BN:$BN, Forecast!$A:$A, 'Analysis-School'!$A198, Forecast!$C:$C, 'Analysis-School'!N$4, Forecast!$D:$D, 'Analysis-School'!N$2)</f>
        <v>47</v>
      </c>
      <c r="O198" s="394">
        <f>SUMIFS(Forecast!$BN:$BN, Forecast!$A:$A, 'Analysis-School'!$A198, Forecast!$C:$C, 'Analysis-School'!O$4, Forecast!$D:$D, 'Analysis-School'!O$2)</f>
        <v>35</v>
      </c>
      <c r="P198" s="394">
        <f>SUMIFS(Forecast!$BN:$BN, Forecast!$A:$A, 'Analysis-School'!$A198, Forecast!$C:$C, 'Analysis-School'!P$4, Forecast!$D:$D, 'Analysis-School'!P$2)</f>
        <v>42</v>
      </c>
      <c r="Q198" s="394">
        <f>SUMIFS(Forecast!$BN:$BN, Forecast!$A:$A, 'Analysis-School'!$A198, Forecast!$C:$C, 'Analysis-School'!Q$4, Forecast!$D:$D, 'Analysis-School'!Q$2)</f>
        <v>46</v>
      </c>
      <c r="R198" s="394">
        <f>SUMIFS(Forecast!$BN:$BN, Forecast!$A:$A, 'Analysis-School'!$A198, Forecast!$C:$C, 'Analysis-School'!R$4, Forecast!$D:$D, 'Analysis-School'!R$2)</f>
        <v>74</v>
      </c>
      <c r="S198" s="394">
        <f>SUMIFS(Forecast!$BN:$BN, Forecast!$A:$A, 'Analysis-School'!$A198, Forecast!$C:$C, 'Analysis-School'!S$4, Forecast!$D:$D, 'Analysis-School'!S$2)</f>
        <v>58</v>
      </c>
      <c r="T198" s="394">
        <f>SUMIFS(Forecast!$BN:$BN, Forecast!$A:$A, 'Analysis-School'!$A198, Forecast!$C:$C, 'Analysis-School'!T$4, Forecast!$D:$D, 'Analysis-School'!T$2)</f>
        <v>63.800000000000004</v>
      </c>
      <c r="U198" s="395">
        <f>SUMIFS(Forecast!$BN:$BN, Forecast!$A:$A, 'Analysis-School'!$A198, Forecast!$C:$C, 'Analysis-School'!U$4, Forecast!$D:$D, 'Analysis-School'!U$2)</f>
        <v>70.180000000000007</v>
      </c>
      <c r="V198" s="396">
        <f t="shared" si="80"/>
        <v>0.21000000000000019</v>
      </c>
      <c r="X198" s="393" t="s">
        <v>1939</v>
      </c>
      <c r="Y198" s="394">
        <f>SUMIFS(Forecast!$CA:$CA, Forecast!$A:$A, 'Analysis-School'!$A198, Forecast!$C:$C, 'Analysis-School'!Y$4, Forecast!$D:$D, 'Analysis-School'!Y$2)</f>
        <v>0</v>
      </c>
      <c r="Z198" s="394">
        <f>SUMIFS(Forecast!$CA:$CA, Forecast!$A:$A, 'Analysis-School'!$A198, Forecast!$C:$C, 'Analysis-School'!Z$4, Forecast!$D:$D, 'Analysis-School'!Z$2)</f>
        <v>0</v>
      </c>
      <c r="AA198" s="394">
        <f>SUMIFS(Forecast!$CA:$CA, Forecast!$A:$A, 'Analysis-School'!$A198, Forecast!$C:$C, 'Analysis-School'!AA$4, Forecast!$D:$D, 'Analysis-School'!AA$2)</f>
        <v>0</v>
      </c>
      <c r="AB198" s="394">
        <f>SUMIFS(Forecast!$CA:$CA, Forecast!$A:$A, 'Analysis-School'!$A198, Forecast!$C:$C, 'Analysis-School'!AB$4, Forecast!$D:$D, 'Analysis-School'!AB$2)</f>
        <v>0</v>
      </c>
      <c r="AC198" s="394">
        <f>SUMIFS(Forecast!$CA:$CA, Forecast!$A:$A, 'Analysis-School'!$A198, Forecast!$C:$C, 'Analysis-School'!AC$4, Forecast!$D:$D, 'Analysis-School'!AC$2)</f>
        <v>0</v>
      </c>
      <c r="AD198" s="394">
        <f>SUMIFS(Forecast!$CA:$CA, Forecast!$A:$A, 'Analysis-School'!$A198, Forecast!$C:$C, 'Analysis-School'!AD$4, Forecast!$D:$D, 'Analysis-School'!AD$2)</f>
        <v>0</v>
      </c>
      <c r="AE198" s="394">
        <f>SUMIFS(Forecast!$CA:$CA, Forecast!$A:$A, 'Analysis-School'!$A198, Forecast!$C:$C, 'Analysis-School'!AE$4, Forecast!$D:$D, 'Analysis-School'!AE$2)</f>
        <v>0</v>
      </c>
      <c r="AF198" s="395">
        <f>SUMIFS(Forecast!$CA:$CA, Forecast!$A:$A, 'Analysis-School'!$A198, Forecast!$C:$C, 'Analysis-School'!AF$4, Forecast!$D:$D, 'Analysis-School'!AF$2)</f>
        <v>0</v>
      </c>
      <c r="AG198" s="396" t="str">
        <f t="shared" si="81"/>
        <v>NA</v>
      </c>
    </row>
    <row r="199" spans="1:33">
      <c r="A199" s="115" t="s">
        <v>105</v>
      </c>
      <c r="B199" s="398" t="s">
        <v>1775</v>
      </c>
      <c r="C199" s="399">
        <f>SUMIFS(Forecast!$AO:$AO, Forecast!$A:$A, 'Analysis-School'!$A199, Forecast!$C:$C, 'Analysis-School'!C$4, Forecast!$D:$D, 'Analysis-School'!C$2)</f>
        <v>15</v>
      </c>
      <c r="D199" s="399">
        <f>SUMIFS(Forecast!$AO:$AO, Forecast!$A:$A, 'Analysis-School'!$A199, Forecast!$C:$C, 'Analysis-School'!D$4, Forecast!$D:$D, 'Analysis-School'!D$2)</f>
        <v>19</v>
      </c>
      <c r="E199" s="399">
        <f>SUMIFS(Forecast!$AO:$AO, Forecast!$A:$A, 'Analysis-School'!$A199, Forecast!$C:$C, 'Analysis-School'!E$4, Forecast!$D:$D, 'Analysis-School'!E$2)</f>
        <v>4</v>
      </c>
      <c r="F199" s="399">
        <f>SUMIFS(Forecast!$AO:$AO, Forecast!$A:$A, 'Analysis-School'!$A199, Forecast!$C:$C, 'Analysis-School'!F$4, Forecast!$D:$D, 'Analysis-School'!F$2)</f>
        <v>29</v>
      </c>
      <c r="G199" s="399">
        <f>SUMIFS(Forecast!$AO:$AO, Forecast!$A:$A, 'Analysis-School'!$A199, Forecast!$C:$C, 'Analysis-School'!G$4, Forecast!$D:$D, 'Analysis-School'!G$2)</f>
        <v>29</v>
      </c>
      <c r="H199" s="399">
        <f>SUMIFS(Forecast!$AO:$AO, Forecast!$A:$A, 'Analysis-School'!$A199, Forecast!$C:$C, 'Analysis-School'!H$4, Forecast!$D:$D, 'Analysis-School'!H$2)</f>
        <v>22</v>
      </c>
      <c r="I199" s="399">
        <f>SUMIFS(Forecast!$AO:$AO, Forecast!$A:$A, 'Analysis-School'!$A199, Forecast!$C:$C, 'Analysis-School'!I$4, Forecast!$D:$D, 'Analysis-School'!I$2)</f>
        <v>24.200000000000003</v>
      </c>
      <c r="J199" s="400">
        <f>SUMIFS(Forecast!$AO:$AO, Forecast!$A:$A, 'Analysis-School'!$A199, Forecast!$C:$C, 'Analysis-School'!J$4, Forecast!$D:$D, 'Analysis-School'!J$2)</f>
        <v>26.620000000000005</v>
      </c>
      <c r="K199" s="401">
        <f t="shared" si="79"/>
        <v>0.21000000000000019</v>
      </c>
      <c r="M199" s="398" t="s">
        <v>1775</v>
      </c>
      <c r="N199" s="399">
        <f>SUMIFS(Forecast!$BN:$BN, Forecast!$A:$A, 'Analysis-School'!$A199, Forecast!$C:$C, 'Analysis-School'!N$4, Forecast!$D:$D, 'Analysis-School'!N$2)</f>
        <v>59</v>
      </c>
      <c r="O199" s="399">
        <f>SUMIFS(Forecast!$BN:$BN, Forecast!$A:$A, 'Analysis-School'!$A199, Forecast!$C:$C, 'Analysis-School'!O$4, Forecast!$D:$D, 'Analysis-School'!O$2)</f>
        <v>76</v>
      </c>
      <c r="P199" s="399">
        <f>SUMIFS(Forecast!$BN:$BN, Forecast!$A:$A, 'Analysis-School'!$A199, Forecast!$C:$C, 'Analysis-School'!P$4, Forecast!$D:$D, 'Analysis-School'!P$2)</f>
        <v>84</v>
      </c>
      <c r="Q199" s="399">
        <f>SUMIFS(Forecast!$BN:$BN, Forecast!$A:$A, 'Analysis-School'!$A199, Forecast!$C:$C, 'Analysis-School'!Q$4, Forecast!$D:$D, 'Analysis-School'!Q$2)</f>
        <v>106</v>
      </c>
      <c r="R199" s="399">
        <f>SUMIFS(Forecast!$BN:$BN, Forecast!$A:$A, 'Analysis-School'!$A199, Forecast!$C:$C, 'Analysis-School'!R$4, Forecast!$D:$D, 'Analysis-School'!R$2)</f>
        <v>141</v>
      </c>
      <c r="S199" s="399">
        <f>SUMIFS(Forecast!$BN:$BN, Forecast!$A:$A, 'Analysis-School'!$A199, Forecast!$C:$C, 'Analysis-School'!S$4, Forecast!$D:$D, 'Analysis-School'!S$2)</f>
        <v>135</v>
      </c>
      <c r="T199" s="399">
        <f>SUMIFS(Forecast!$BN:$BN, Forecast!$A:$A, 'Analysis-School'!$A199, Forecast!$C:$C, 'Analysis-School'!T$4, Forecast!$D:$D, 'Analysis-School'!T$2)</f>
        <v>148.5</v>
      </c>
      <c r="U199" s="400">
        <f>SUMIFS(Forecast!$BN:$BN, Forecast!$A:$A, 'Analysis-School'!$A199, Forecast!$C:$C, 'Analysis-School'!U$4, Forecast!$D:$D, 'Analysis-School'!U$2)</f>
        <v>163.35000000000002</v>
      </c>
      <c r="V199" s="401">
        <f t="shared" si="80"/>
        <v>0.21000000000000019</v>
      </c>
      <c r="X199" s="398" t="s">
        <v>1775</v>
      </c>
      <c r="Y199" s="399">
        <f>SUMIFS(Forecast!$CA:$CA, Forecast!$A:$A, 'Analysis-School'!$A199, Forecast!$C:$C, 'Analysis-School'!Y$4, Forecast!$D:$D, 'Analysis-School'!Y$2)</f>
        <v>0</v>
      </c>
      <c r="Z199" s="399">
        <f>SUMIFS(Forecast!$CA:$CA, Forecast!$A:$A, 'Analysis-School'!$A199, Forecast!$C:$C, 'Analysis-School'!Z$4, Forecast!$D:$D, 'Analysis-School'!Z$2)</f>
        <v>0</v>
      </c>
      <c r="AA199" s="399">
        <f>SUMIFS(Forecast!$CA:$CA, Forecast!$A:$A, 'Analysis-School'!$A199, Forecast!$C:$C, 'Analysis-School'!AA$4, Forecast!$D:$D, 'Analysis-School'!AA$2)</f>
        <v>0</v>
      </c>
      <c r="AB199" s="399">
        <f>SUMIFS(Forecast!$CA:$CA, Forecast!$A:$A, 'Analysis-School'!$A199, Forecast!$C:$C, 'Analysis-School'!AB$4, Forecast!$D:$D, 'Analysis-School'!AB$2)</f>
        <v>0</v>
      </c>
      <c r="AC199" s="399">
        <f>SUMIFS(Forecast!$CA:$CA, Forecast!$A:$A, 'Analysis-School'!$A199, Forecast!$C:$C, 'Analysis-School'!AC$4, Forecast!$D:$D, 'Analysis-School'!AC$2)</f>
        <v>0</v>
      </c>
      <c r="AD199" s="399">
        <f>SUMIFS(Forecast!$CA:$CA, Forecast!$A:$A, 'Analysis-School'!$A199, Forecast!$C:$C, 'Analysis-School'!AD$4, Forecast!$D:$D, 'Analysis-School'!AD$2)</f>
        <v>0</v>
      </c>
      <c r="AE199" s="399">
        <f>SUMIFS(Forecast!$CA:$CA, Forecast!$A:$A, 'Analysis-School'!$A199, Forecast!$C:$C, 'Analysis-School'!AE$4, Forecast!$D:$D, 'Analysis-School'!AE$2)</f>
        <v>0</v>
      </c>
      <c r="AF199" s="400">
        <f>SUMIFS(Forecast!$CA:$CA, Forecast!$A:$A, 'Analysis-School'!$A199, Forecast!$C:$C, 'Analysis-School'!AF$4, Forecast!$D:$D, 'Analysis-School'!AF$2)</f>
        <v>0</v>
      </c>
      <c r="AG199" s="401" t="str">
        <f t="shared" si="81"/>
        <v>NA</v>
      </c>
    </row>
    <row r="200" spans="1:33">
      <c r="A200" s="115" t="s">
        <v>107</v>
      </c>
      <c r="B200" s="393" t="s">
        <v>1940</v>
      </c>
      <c r="C200" s="394">
        <f>SUMIFS(Forecast!$AO:$AO, Forecast!$A:$A, 'Analysis-School'!$A200, Forecast!$C:$C, 'Analysis-School'!C$4, Forecast!$D:$D, 'Analysis-School'!C$2)</f>
        <v>24</v>
      </c>
      <c r="D200" s="394">
        <f>SUMIFS(Forecast!$AO:$AO, Forecast!$A:$A, 'Analysis-School'!$A200, Forecast!$C:$C, 'Analysis-School'!D$4, Forecast!$D:$D, 'Analysis-School'!D$2)</f>
        <v>6</v>
      </c>
      <c r="E200" s="394">
        <f>SUMIFS(Forecast!$AO:$AO, Forecast!$A:$A, 'Analysis-School'!$A200, Forecast!$C:$C, 'Analysis-School'!E$4, Forecast!$D:$D, 'Analysis-School'!E$2)</f>
        <v>6</v>
      </c>
      <c r="F200" s="394">
        <f>SUMIFS(Forecast!$AO:$AO, Forecast!$A:$A, 'Analysis-School'!$A200, Forecast!$C:$C, 'Analysis-School'!F$4, Forecast!$D:$D, 'Analysis-School'!F$2)</f>
        <v>15</v>
      </c>
      <c r="G200" s="394">
        <f>SUMIFS(Forecast!$AO:$AO, Forecast!$A:$A, 'Analysis-School'!$A200, Forecast!$C:$C, 'Analysis-School'!G$4, Forecast!$D:$D, 'Analysis-School'!G$2)</f>
        <v>19</v>
      </c>
      <c r="H200" s="394">
        <f>SUMIFS(Forecast!$AO:$AO, Forecast!$A:$A, 'Analysis-School'!$A200, Forecast!$C:$C, 'Analysis-School'!H$4, Forecast!$D:$D, 'Analysis-School'!H$2)</f>
        <v>14</v>
      </c>
      <c r="I200" s="394">
        <f>SUMIFS(Forecast!$AO:$AO, Forecast!$A:$A, 'Analysis-School'!$A200, Forecast!$C:$C, 'Analysis-School'!I$4, Forecast!$D:$D, 'Analysis-School'!I$2)</f>
        <v>15.400000000000002</v>
      </c>
      <c r="J200" s="395">
        <f>SUMIFS(Forecast!$AO:$AO, Forecast!$A:$A, 'Analysis-School'!$A200, Forecast!$C:$C, 'Analysis-School'!J$4, Forecast!$D:$D, 'Analysis-School'!J$2)</f>
        <v>16.940000000000005</v>
      </c>
      <c r="K200" s="396">
        <f t="shared" si="79"/>
        <v>0.21000000000000041</v>
      </c>
      <c r="M200" s="393" t="s">
        <v>1940</v>
      </c>
      <c r="N200" s="394">
        <f>SUMIFS(Forecast!$BN:$BN, Forecast!$A:$A, 'Analysis-School'!$A200, Forecast!$C:$C, 'Analysis-School'!N$4, Forecast!$D:$D, 'Analysis-School'!N$2)</f>
        <v>20</v>
      </c>
      <c r="O200" s="394">
        <f>SUMIFS(Forecast!$BN:$BN, Forecast!$A:$A, 'Analysis-School'!$A200, Forecast!$C:$C, 'Analysis-School'!O$4, Forecast!$D:$D, 'Analysis-School'!O$2)</f>
        <v>16</v>
      </c>
      <c r="P200" s="394">
        <f>SUMIFS(Forecast!$BN:$BN, Forecast!$A:$A, 'Analysis-School'!$A200, Forecast!$C:$C, 'Analysis-School'!P$4, Forecast!$D:$D, 'Analysis-School'!P$2)</f>
        <v>22</v>
      </c>
      <c r="Q200" s="394">
        <f>SUMIFS(Forecast!$BN:$BN, Forecast!$A:$A, 'Analysis-School'!$A200, Forecast!$C:$C, 'Analysis-School'!Q$4, Forecast!$D:$D, 'Analysis-School'!Q$2)</f>
        <v>25</v>
      </c>
      <c r="R200" s="394">
        <f>SUMIFS(Forecast!$BN:$BN, Forecast!$A:$A, 'Analysis-School'!$A200, Forecast!$C:$C, 'Analysis-School'!R$4, Forecast!$D:$D, 'Analysis-School'!R$2)</f>
        <v>37</v>
      </c>
      <c r="S200" s="394">
        <f>SUMIFS(Forecast!$BN:$BN, Forecast!$A:$A, 'Analysis-School'!$A200, Forecast!$C:$C, 'Analysis-School'!S$4, Forecast!$D:$D, 'Analysis-School'!S$2)</f>
        <v>22</v>
      </c>
      <c r="T200" s="394">
        <f>SUMIFS(Forecast!$BN:$BN, Forecast!$A:$A, 'Analysis-School'!$A200, Forecast!$C:$C, 'Analysis-School'!T$4, Forecast!$D:$D, 'Analysis-School'!T$2)</f>
        <v>24.200000000000003</v>
      </c>
      <c r="U200" s="395">
        <f>SUMIFS(Forecast!$BN:$BN, Forecast!$A:$A, 'Analysis-School'!$A200, Forecast!$C:$C, 'Analysis-School'!U$4, Forecast!$D:$D, 'Analysis-School'!U$2)</f>
        <v>26.620000000000005</v>
      </c>
      <c r="V200" s="396">
        <f t="shared" si="80"/>
        <v>0.21000000000000019</v>
      </c>
      <c r="X200" s="393" t="s">
        <v>1940</v>
      </c>
      <c r="Y200" s="394">
        <f>SUMIFS(Forecast!$CA:$CA, Forecast!$A:$A, 'Analysis-School'!$A200, Forecast!$C:$C, 'Analysis-School'!Y$4, Forecast!$D:$D, 'Analysis-School'!Y$2)</f>
        <v>0</v>
      </c>
      <c r="Z200" s="394">
        <f>SUMIFS(Forecast!$CA:$CA, Forecast!$A:$A, 'Analysis-School'!$A200, Forecast!$C:$C, 'Analysis-School'!Z$4, Forecast!$D:$D, 'Analysis-School'!Z$2)</f>
        <v>0</v>
      </c>
      <c r="AA200" s="394">
        <f>SUMIFS(Forecast!$CA:$CA, Forecast!$A:$A, 'Analysis-School'!$A200, Forecast!$C:$C, 'Analysis-School'!AA$4, Forecast!$D:$D, 'Analysis-School'!AA$2)</f>
        <v>0</v>
      </c>
      <c r="AB200" s="394">
        <f>SUMIFS(Forecast!$CA:$CA, Forecast!$A:$A, 'Analysis-School'!$A200, Forecast!$C:$C, 'Analysis-School'!AB$4, Forecast!$D:$D, 'Analysis-School'!AB$2)</f>
        <v>0</v>
      </c>
      <c r="AC200" s="394">
        <f>SUMIFS(Forecast!$CA:$CA, Forecast!$A:$A, 'Analysis-School'!$A200, Forecast!$C:$C, 'Analysis-School'!AC$4, Forecast!$D:$D, 'Analysis-School'!AC$2)</f>
        <v>0</v>
      </c>
      <c r="AD200" s="394">
        <f>SUMIFS(Forecast!$CA:$CA, Forecast!$A:$A, 'Analysis-School'!$A200, Forecast!$C:$C, 'Analysis-School'!AD$4, Forecast!$D:$D, 'Analysis-School'!AD$2)</f>
        <v>0</v>
      </c>
      <c r="AE200" s="394">
        <f>SUMIFS(Forecast!$CA:$CA, Forecast!$A:$A, 'Analysis-School'!$A200, Forecast!$C:$C, 'Analysis-School'!AE$4, Forecast!$D:$D, 'Analysis-School'!AE$2)</f>
        <v>0</v>
      </c>
      <c r="AF200" s="395">
        <f>SUMIFS(Forecast!$CA:$CA, Forecast!$A:$A, 'Analysis-School'!$A200, Forecast!$C:$C, 'Analysis-School'!AF$4, Forecast!$D:$D, 'Analysis-School'!AF$2)</f>
        <v>0</v>
      </c>
      <c r="AG200" s="396" t="str">
        <f t="shared" si="81"/>
        <v>NA</v>
      </c>
    </row>
    <row r="201" spans="1:33">
      <c r="A201" s="115" t="s">
        <v>109</v>
      </c>
      <c r="B201" s="398" t="s">
        <v>1941</v>
      </c>
      <c r="C201" s="399">
        <f>SUMIFS(Forecast!$AO:$AO, Forecast!$A:$A, 'Analysis-School'!$A201, Forecast!$C:$C, 'Analysis-School'!C$4, Forecast!$D:$D, 'Analysis-School'!C$2)</f>
        <v>16</v>
      </c>
      <c r="D201" s="399">
        <f>SUMIFS(Forecast!$AO:$AO, Forecast!$A:$A, 'Analysis-School'!$A201, Forecast!$C:$C, 'Analysis-School'!D$4, Forecast!$D:$D, 'Analysis-School'!D$2)</f>
        <v>20</v>
      </c>
      <c r="E201" s="399">
        <f>SUMIFS(Forecast!$AO:$AO, Forecast!$A:$A, 'Analysis-School'!$A201, Forecast!$C:$C, 'Analysis-School'!E$4, Forecast!$D:$D, 'Analysis-School'!E$2)</f>
        <v>19</v>
      </c>
      <c r="F201" s="399">
        <f>SUMIFS(Forecast!$AO:$AO, Forecast!$A:$A, 'Analysis-School'!$A201, Forecast!$C:$C, 'Analysis-School'!F$4, Forecast!$D:$D, 'Analysis-School'!F$2)</f>
        <v>26</v>
      </c>
      <c r="G201" s="399">
        <f>SUMIFS(Forecast!$AO:$AO, Forecast!$A:$A, 'Analysis-School'!$A201, Forecast!$C:$C, 'Analysis-School'!G$4, Forecast!$D:$D, 'Analysis-School'!G$2)</f>
        <v>45</v>
      </c>
      <c r="H201" s="399">
        <f>SUMIFS(Forecast!$AO:$AO, Forecast!$A:$A, 'Analysis-School'!$A201, Forecast!$C:$C, 'Analysis-School'!H$4, Forecast!$D:$D, 'Analysis-School'!H$2)</f>
        <v>55</v>
      </c>
      <c r="I201" s="399">
        <f>SUMIFS(Forecast!$AO:$AO, Forecast!$A:$A, 'Analysis-School'!$A201, Forecast!$C:$C, 'Analysis-School'!I$4, Forecast!$D:$D, 'Analysis-School'!I$2)</f>
        <v>60.500000000000007</v>
      </c>
      <c r="J201" s="400">
        <f>SUMIFS(Forecast!$AO:$AO, Forecast!$A:$A, 'Analysis-School'!$A201, Forecast!$C:$C, 'Analysis-School'!J$4, Forecast!$D:$D, 'Analysis-School'!J$2)</f>
        <v>66.550000000000011</v>
      </c>
      <c r="K201" s="401">
        <f t="shared" si="79"/>
        <v>0.21000000000000019</v>
      </c>
      <c r="M201" s="398" t="s">
        <v>1941</v>
      </c>
      <c r="N201" s="399">
        <f>SUMIFS(Forecast!$BN:$BN, Forecast!$A:$A, 'Analysis-School'!$A201, Forecast!$C:$C, 'Analysis-School'!N$4, Forecast!$D:$D, 'Analysis-School'!N$2)</f>
        <v>134</v>
      </c>
      <c r="O201" s="399">
        <f>SUMIFS(Forecast!$BN:$BN, Forecast!$A:$A, 'Analysis-School'!$A201, Forecast!$C:$C, 'Analysis-School'!O$4, Forecast!$D:$D, 'Analysis-School'!O$2)</f>
        <v>167</v>
      </c>
      <c r="P201" s="399">
        <f>SUMIFS(Forecast!$BN:$BN, Forecast!$A:$A, 'Analysis-School'!$A201, Forecast!$C:$C, 'Analysis-School'!P$4, Forecast!$D:$D, 'Analysis-School'!P$2)</f>
        <v>115</v>
      </c>
      <c r="Q201" s="399">
        <f>SUMIFS(Forecast!$BN:$BN, Forecast!$A:$A, 'Analysis-School'!$A201, Forecast!$C:$C, 'Analysis-School'!Q$4, Forecast!$D:$D, 'Analysis-School'!Q$2)</f>
        <v>143</v>
      </c>
      <c r="R201" s="399">
        <f>SUMIFS(Forecast!$BN:$BN, Forecast!$A:$A, 'Analysis-School'!$A201, Forecast!$C:$C, 'Analysis-School'!R$4, Forecast!$D:$D, 'Analysis-School'!R$2)</f>
        <v>176</v>
      </c>
      <c r="S201" s="399">
        <f>SUMIFS(Forecast!$BN:$BN, Forecast!$A:$A, 'Analysis-School'!$A201, Forecast!$C:$C, 'Analysis-School'!S$4, Forecast!$D:$D, 'Analysis-School'!S$2)</f>
        <v>185</v>
      </c>
      <c r="T201" s="399">
        <f>SUMIFS(Forecast!$BN:$BN, Forecast!$A:$A, 'Analysis-School'!$A201, Forecast!$C:$C, 'Analysis-School'!T$4, Forecast!$D:$D, 'Analysis-School'!T$2)</f>
        <v>188.83700074827979</v>
      </c>
      <c r="U201" s="400">
        <f>SUMIFS(Forecast!$BN:$BN, Forecast!$A:$A, 'Analysis-School'!$A201, Forecast!$C:$C, 'Analysis-School'!U$4, Forecast!$D:$D, 'Analysis-School'!U$2)</f>
        <v>197.97392391043795</v>
      </c>
      <c r="V201" s="401">
        <f t="shared" si="80"/>
        <v>7.0129318434799748E-2</v>
      </c>
      <c r="X201" s="398" t="s">
        <v>1941</v>
      </c>
      <c r="Y201" s="399">
        <f>SUMIFS(Forecast!$CA:$CA, Forecast!$A:$A, 'Analysis-School'!$A201, Forecast!$C:$C, 'Analysis-School'!Y$4, Forecast!$D:$D, 'Analysis-School'!Y$2)</f>
        <v>0</v>
      </c>
      <c r="Z201" s="399">
        <f>SUMIFS(Forecast!$CA:$CA, Forecast!$A:$A, 'Analysis-School'!$A201, Forecast!$C:$C, 'Analysis-School'!Z$4, Forecast!$D:$D, 'Analysis-School'!Z$2)</f>
        <v>0</v>
      </c>
      <c r="AA201" s="399">
        <f>SUMIFS(Forecast!$CA:$CA, Forecast!$A:$A, 'Analysis-School'!$A201, Forecast!$C:$C, 'Analysis-School'!AA$4, Forecast!$D:$D, 'Analysis-School'!AA$2)</f>
        <v>0</v>
      </c>
      <c r="AB201" s="399">
        <f>SUMIFS(Forecast!$CA:$CA, Forecast!$A:$A, 'Analysis-School'!$A201, Forecast!$C:$C, 'Analysis-School'!AB$4, Forecast!$D:$D, 'Analysis-School'!AB$2)</f>
        <v>0</v>
      </c>
      <c r="AC201" s="399">
        <f>SUMIFS(Forecast!$CA:$CA, Forecast!$A:$A, 'Analysis-School'!$A201, Forecast!$C:$C, 'Analysis-School'!AC$4, Forecast!$D:$D, 'Analysis-School'!AC$2)</f>
        <v>0</v>
      </c>
      <c r="AD201" s="399">
        <f>SUMIFS(Forecast!$CA:$CA, Forecast!$A:$A, 'Analysis-School'!$A201, Forecast!$C:$C, 'Analysis-School'!AD$4, Forecast!$D:$D, 'Analysis-School'!AD$2)</f>
        <v>0</v>
      </c>
      <c r="AE201" s="399">
        <f>SUMIFS(Forecast!$CA:$CA, Forecast!$A:$A, 'Analysis-School'!$A201, Forecast!$C:$C, 'Analysis-School'!AE$4, Forecast!$D:$D, 'Analysis-School'!AE$2)</f>
        <v>0</v>
      </c>
      <c r="AF201" s="400">
        <f>SUMIFS(Forecast!$CA:$CA, Forecast!$A:$A, 'Analysis-School'!$A201, Forecast!$C:$C, 'Analysis-School'!AF$4, Forecast!$D:$D, 'Analysis-School'!AF$2)</f>
        <v>0</v>
      </c>
      <c r="AG201" s="401" t="str">
        <f t="shared" si="81"/>
        <v>NA</v>
      </c>
    </row>
    <row r="202" spans="1:33">
      <c r="A202" s="115" t="s">
        <v>111</v>
      </c>
      <c r="B202" s="393" t="s">
        <v>1942</v>
      </c>
      <c r="C202" s="394">
        <f>SUMIFS(Forecast!$AO:$AO, Forecast!$A:$A, 'Analysis-School'!$A202, Forecast!$C:$C, 'Analysis-School'!C$4, Forecast!$D:$D, 'Analysis-School'!C$2)</f>
        <v>5</v>
      </c>
      <c r="D202" s="394">
        <f>SUMIFS(Forecast!$AO:$AO, Forecast!$A:$A, 'Analysis-School'!$A202, Forecast!$C:$C, 'Analysis-School'!D$4, Forecast!$D:$D, 'Analysis-School'!D$2)</f>
        <v>10</v>
      </c>
      <c r="E202" s="394">
        <f>SUMIFS(Forecast!$AO:$AO, Forecast!$A:$A, 'Analysis-School'!$A202, Forecast!$C:$C, 'Analysis-School'!E$4, Forecast!$D:$D, 'Analysis-School'!E$2)</f>
        <v>10</v>
      </c>
      <c r="F202" s="394">
        <f>SUMIFS(Forecast!$AO:$AO, Forecast!$A:$A, 'Analysis-School'!$A202, Forecast!$C:$C, 'Analysis-School'!F$4, Forecast!$D:$D, 'Analysis-School'!F$2)</f>
        <v>12</v>
      </c>
      <c r="G202" s="394">
        <f>SUMIFS(Forecast!$AO:$AO, Forecast!$A:$A, 'Analysis-School'!$A202, Forecast!$C:$C, 'Analysis-School'!G$4, Forecast!$D:$D, 'Analysis-School'!G$2)</f>
        <v>10</v>
      </c>
      <c r="H202" s="394">
        <f>SUMIFS(Forecast!$AO:$AO, Forecast!$A:$A, 'Analysis-School'!$A202, Forecast!$C:$C, 'Analysis-School'!H$4, Forecast!$D:$D, 'Analysis-School'!H$2)</f>
        <v>13</v>
      </c>
      <c r="I202" s="394">
        <f>SUMIFS(Forecast!$AO:$AO, Forecast!$A:$A, 'Analysis-School'!$A202, Forecast!$C:$C, 'Analysis-School'!I$4, Forecast!$D:$D, 'Analysis-School'!I$2)</f>
        <v>13.544260164982033</v>
      </c>
      <c r="J202" s="395">
        <f>SUMIFS(Forecast!$AO:$AO, Forecast!$A:$A, 'Analysis-School'!$A202, Forecast!$C:$C, 'Analysis-School'!J$4, Forecast!$D:$D, 'Analysis-School'!J$2)</f>
        <v>14.535184156137507</v>
      </c>
      <c r="K202" s="396">
        <f t="shared" si="79"/>
        <v>0.11809108893365439</v>
      </c>
      <c r="M202" s="393" t="s">
        <v>1942</v>
      </c>
      <c r="N202" s="394">
        <f>SUMIFS(Forecast!$BN:$BN, Forecast!$A:$A, 'Analysis-School'!$A202, Forecast!$C:$C, 'Analysis-School'!N$4, Forecast!$D:$D, 'Analysis-School'!N$2)</f>
        <v>16</v>
      </c>
      <c r="O202" s="394">
        <f>SUMIFS(Forecast!$BN:$BN, Forecast!$A:$A, 'Analysis-School'!$A202, Forecast!$C:$C, 'Analysis-School'!O$4, Forecast!$D:$D, 'Analysis-School'!O$2)</f>
        <v>10</v>
      </c>
      <c r="P202" s="394">
        <f>SUMIFS(Forecast!$BN:$BN, Forecast!$A:$A, 'Analysis-School'!$A202, Forecast!$C:$C, 'Analysis-School'!P$4, Forecast!$D:$D, 'Analysis-School'!P$2)</f>
        <v>13</v>
      </c>
      <c r="Q202" s="394">
        <f>SUMIFS(Forecast!$BN:$BN, Forecast!$A:$A, 'Analysis-School'!$A202, Forecast!$C:$C, 'Analysis-School'!Q$4, Forecast!$D:$D, 'Analysis-School'!Q$2)</f>
        <v>20</v>
      </c>
      <c r="R202" s="394">
        <f>SUMIFS(Forecast!$BN:$BN, Forecast!$A:$A, 'Analysis-School'!$A202, Forecast!$C:$C, 'Analysis-School'!R$4, Forecast!$D:$D, 'Analysis-School'!R$2)</f>
        <v>26</v>
      </c>
      <c r="S202" s="394">
        <f>SUMIFS(Forecast!$BN:$BN, Forecast!$A:$A, 'Analysis-School'!$A202, Forecast!$C:$C, 'Analysis-School'!S$4, Forecast!$D:$D, 'Analysis-School'!S$2)</f>
        <v>21</v>
      </c>
      <c r="T202" s="394">
        <f>SUMIFS(Forecast!$BN:$BN, Forecast!$A:$A, 'Analysis-School'!$A202, Forecast!$C:$C, 'Analysis-School'!T$4, Forecast!$D:$D, 'Analysis-School'!T$2)</f>
        <v>23.1</v>
      </c>
      <c r="U202" s="395">
        <f>SUMIFS(Forecast!$BN:$BN, Forecast!$A:$A, 'Analysis-School'!$A202, Forecast!$C:$C, 'Analysis-School'!U$4, Forecast!$D:$D, 'Analysis-School'!U$2)</f>
        <v>25.410000000000004</v>
      </c>
      <c r="V202" s="396">
        <f t="shared" si="80"/>
        <v>0.21000000000000019</v>
      </c>
      <c r="X202" s="393" t="s">
        <v>1942</v>
      </c>
      <c r="Y202" s="394">
        <f>SUMIFS(Forecast!$CA:$CA, Forecast!$A:$A, 'Analysis-School'!$A202, Forecast!$C:$C, 'Analysis-School'!Y$4, Forecast!$D:$D, 'Analysis-School'!Y$2)</f>
        <v>0</v>
      </c>
      <c r="Z202" s="394">
        <f>SUMIFS(Forecast!$CA:$CA, Forecast!$A:$A, 'Analysis-School'!$A202, Forecast!$C:$C, 'Analysis-School'!Z$4, Forecast!$D:$D, 'Analysis-School'!Z$2)</f>
        <v>0</v>
      </c>
      <c r="AA202" s="394">
        <f>SUMIFS(Forecast!$CA:$CA, Forecast!$A:$A, 'Analysis-School'!$A202, Forecast!$C:$C, 'Analysis-School'!AA$4, Forecast!$D:$D, 'Analysis-School'!AA$2)</f>
        <v>0</v>
      </c>
      <c r="AB202" s="394">
        <f>SUMIFS(Forecast!$CA:$CA, Forecast!$A:$A, 'Analysis-School'!$A202, Forecast!$C:$C, 'Analysis-School'!AB$4, Forecast!$D:$D, 'Analysis-School'!AB$2)</f>
        <v>0</v>
      </c>
      <c r="AC202" s="394">
        <f>SUMIFS(Forecast!$CA:$CA, Forecast!$A:$A, 'Analysis-School'!$A202, Forecast!$C:$C, 'Analysis-School'!AC$4, Forecast!$D:$D, 'Analysis-School'!AC$2)</f>
        <v>0</v>
      </c>
      <c r="AD202" s="394">
        <f>SUMIFS(Forecast!$CA:$CA, Forecast!$A:$A, 'Analysis-School'!$A202, Forecast!$C:$C, 'Analysis-School'!AD$4, Forecast!$D:$D, 'Analysis-School'!AD$2)</f>
        <v>0</v>
      </c>
      <c r="AE202" s="394">
        <f>SUMIFS(Forecast!$CA:$CA, Forecast!$A:$A, 'Analysis-School'!$A202, Forecast!$C:$C, 'Analysis-School'!AE$4, Forecast!$D:$D, 'Analysis-School'!AE$2)</f>
        <v>0</v>
      </c>
      <c r="AF202" s="395">
        <f>SUMIFS(Forecast!$CA:$CA, Forecast!$A:$A, 'Analysis-School'!$A202, Forecast!$C:$C, 'Analysis-School'!AF$4, Forecast!$D:$D, 'Analysis-School'!AF$2)</f>
        <v>0</v>
      </c>
      <c r="AG202" s="396" t="str">
        <f t="shared" ref="AG202:AG219" si="82">IFERROR(AF202/AD202-1, "NA")</f>
        <v>NA</v>
      </c>
    </row>
    <row r="203" spans="1:33">
      <c r="A203" s="115" t="s">
        <v>113</v>
      </c>
      <c r="B203" s="398" t="s">
        <v>1943</v>
      </c>
      <c r="C203" s="399">
        <f>SUMIFS(Forecast!$AO:$AO, Forecast!$A:$A, 'Analysis-School'!$A203, Forecast!$C:$C, 'Analysis-School'!C$4, Forecast!$D:$D, 'Analysis-School'!C$2)</f>
        <v>6</v>
      </c>
      <c r="D203" s="399">
        <f>SUMIFS(Forecast!$AO:$AO, Forecast!$A:$A, 'Analysis-School'!$A203, Forecast!$C:$C, 'Analysis-School'!D$4, Forecast!$D:$D, 'Analysis-School'!D$2)</f>
        <v>12</v>
      </c>
      <c r="E203" s="399">
        <f>SUMIFS(Forecast!$AO:$AO, Forecast!$A:$A, 'Analysis-School'!$A203, Forecast!$C:$C, 'Analysis-School'!E$4, Forecast!$D:$D, 'Analysis-School'!E$2)</f>
        <v>10</v>
      </c>
      <c r="F203" s="399">
        <f>SUMIFS(Forecast!$AO:$AO, Forecast!$A:$A, 'Analysis-School'!$A203, Forecast!$C:$C, 'Analysis-School'!F$4, Forecast!$D:$D, 'Analysis-School'!F$2)</f>
        <v>10</v>
      </c>
      <c r="G203" s="399">
        <f>SUMIFS(Forecast!$AO:$AO, Forecast!$A:$A, 'Analysis-School'!$A203, Forecast!$C:$C, 'Analysis-School'!G$4, Forecast!$D:$D, 'Analysis-School'!G$2)</f>
        <v>18</v>
      </c>
      <c r="H203" s="399">
        <f>SUMIFS(Forecast!$AO:$AO, Forecast!$A:$A, 'Analysis-School'!$A203, Forecast!$C:$C, 'Analysis-School'!H$4, Forecast!$D:$D, 'Analysis-School'!H$2)</f>
        <v>5</v>
      </c>
      <c r="I203" s="399">
        <f>SUMIFS(Forecast!$AO:$AO, Forecast!$A:$A, 'Analysis-School'!$A203, Forecast!$C:$C, 'Analysis-School'!I$4, Forecast!$D:$D, 'Analysis-School'!I$2)</f>
        <v>5.5</v>
      </c>
      <c r="J203" s="400">
        <f>SUMIFS(Forecast!$AO:$AO, Forecast!$A:$A, 'Analysis-School'!$A203, Forecast!$C:$C, 'Analysis-School'!J$4, Forecast!$D:$D, 'Analysis-School'!J$2)</f>
        <v>6.0500000000000007</v>
      </c>
      <c r="K203" s="401">
        <f t="shared" si="79"/>
        <v>0.21000000000000019</v>
      </c>
      <c r="M203" s="398" t="s">
        <v>1943</v>
      </c>
      <c r="N203" s="399">
        <f>SUMIFS(Forecast!$BN:$BN, Forecast!$A:$A, 'Analysis-School'!$A203, Forecast!$C:$C, 'Analysis-School'!N$4, Forecast!$D:$D, 'Analysis-School'!N$2)</f>
        <v>24</v>
      </c>
      <c r="O203" s="399">
        <f>SUMIFS(Forecast!$BN:$BN, Forecast!$A:$A, 'Analysis-School'!$A203, Forecast!$C:$C, 'Analysis-School'!O$4, Forecast!$D:$D, 'Analysis-School'!O$2)</f>
        <v>36</v>
      </c>
      <c r="P203" s="399">
        <f>SUMIFS(Forecast!$BN:$BN, Forecast!$A:$A, 'Analysis-School'!$A203, Forecast!$C:$C, 'Analysis-School'!P$4, Forecast!$D:$D, 'Analysis-School'!P$2)</f>
        <v>16</v>
      </c>
      <c r="Q203" s="399">
        <f>SUMIFS(Forecast!$BN:$BN, Forecast!$A:$A, 'Analysis-School'!$A203, Forecast!$C:$C, 'Analysis-School'!Q$4, Forecast!$D:$D, 'Analysis-School'!Q$2)</f>
        <v>31</v>
      </c>
      <c r="R203" s="399">
        <f>SUMIFS(Forecast!$BN:$BN, Forecast!$A:$A, 'Analysis-School'!$A203, Forecast!$C:$C, 'Analysis-School'!R$4, Forecast!$D:$D, 'Analysis-School'!R$2)</f>
        <v>44</v>
      </c>
      <c r="S203" s="399">
        <f>SUMIFS(Forecast!$BN:$BN, Forecast!$A:$A, 'Analysis-School'!$A203, Forecast!$C:$C, 'Analysis-School'!S$4, Forecast!$D:$D, 'Analysis-School'!S$2)</f>
        <v>30</v>
      </c>
      <c r="T203" s="399">
        <f>SUMIFS(Forecast!$BN:$BN, Forecast!$A:$A, 'Analysis-School'!$A203, Forecast!$C:$C, 'Analysis-School'!T$4, Forecast!$D:$D, 'Analysis-School'!T$2)</f>
        <v>33</v>
      </c>
      <c r="U203" s="400">
        <f>SUMIFS(Forecast!$BN:$BN, Forecast!$A:$A, 'Analysis-School'!$A203, Forecast!$C:$C, 'Analysis-School'!U$4, Forecast!$D:$D, 'Analysis-School'!U$2)</f>
        <v>36.300000000000004</v>
      </c>
      <c r="V203" s="401">
        <f t="shared" si="80"/>
        <v>0.21000000000000019</v>
      </c>
      <c r="X203" s="398" t="s">
        <v>1943</v>
      </c>
      <c r="Y203" s="399">
        <f>SUMIFS(Forecast!$CA:$CA, Forecast!$A:$A, 'Analysis-School'!$A203, Forecast!$C:$C, 'Analysis-School'!Y$4, Forecast!$D:$D, 'Analysis-School'!Y$2)</f>
        <v>0</v>
      </c>
      <c r="Z203" s="399">
        <f>SUMIFS(Forecast!$CA:$CA, Forecast!$A:$A, 'Analysis-School'!$A203, Forecast!$C:$C, 'Analysis-School'!Z$4, Forecast!$D:$D, 'Analysis-School'!Z$2)</f>
        <v>0</v>
      </c>
      <c r="AA203" s="399">
        <f>SUMIFS(Forecast!$CA:$CA, Forecast!$A:$A, 'Analysis-School'!$A203, Forecast!$C:$C, 'Analysis-School'!AA$4, Forecast!$D:$D, 'Analysis-School'!AA$2)</f>
        <v>0</v>
      </c>
      <c r="AB203" s="399">
        <f>SUMIFS(Forecast!$CA:$CA, Forecast!$A:$A, 'Analysis-School'!$A203, Forecast!$C:$C, 'Analysis-School'!AB$4, Forecast!$D:$D, 'Analysis-School'!AB$2)</f>
        <v>0</v>
      </c>
      <c r="AC203" s="399">
        <f>SUMIFS(Forecast!$CA:$CA, Forecast!$A:$A, 'Analysis-School'!$A203, Forecast!$C:$C, 'Analysis-School'!AC$4, Forecast!$D:$D, 'Analysis-School'!AC$2)</f>
        <v>0</v>
      </c>
      <c r="AD203" s="399">
        <f>SUMIFS(Forecast!$CA:$CA, Forecast!$A:$A, 'Analysis-School'!$A203, Forecast!$C:$C, 'Analysis-School'!AD$4, Forecast!$D:$D, 'Analysis-School'!AD$2)</f>
        <v>0</v>
      </c>
      <c r="AE203" s="399">
        <f>SUMIFS(Forecast!$CA:$CA, Forecast!$A:$A, 'Analysis-School'!$A203, Forecast!$C:$C, 'Analysis-School'!AE$4, Forecast!$D:$D, 'Analysis-School'!AE$2)</f>
        <v>0</v>
      </c>
      <c r="AF203" s="400">
        <f>SUMIFS(Forecast!$CA:$CA, Forecast!$A:$A, 'Analysis-School'!$A203, Forecast!$C:$C, 'Analysis-School'!AF$4, Forecast!$D:$D, 'Analysis-School'!AF$2)</f>
        <v>0</v>
      </c>
      <c r="AG203" s="401" t="str">
        <f t="shared" si="82"/>
        <v>NA</v>
      </c>
    </row>
    <row r="204" spans="1:33">
      <c r="A204" s="115" t="s">
        <v>115</v>
      </c>
      <c r="B204" s="393" t="s">
        <v>1944</v>
      </c>
      <c r="C204" s="394">
        <f>SUMIFS(Forecast!$AO:$AO, Forecast!$A:$A, 'Analysis-School'!$A204, Forecast!$C:$C, 'Analysis-School'!C$4, Forecast!$D:$D, 'Analysis-School'!C$2)</f>
        <v>3</v>
      </c>
      <c r="D204" s="394">
        <f>SUMIFS(Forecast!$AO:$AO, Forecast!$A:$A, 'Analysis-School'!$A204, Forecast!$C:$C, 'Analysis-School'!D$4, Forecast!$D:$D, 'Analysis-School'!D$2)</f>
        <v>1</v>
      </c>
      <c r="E204" s="394">
        <f>SUMIFS(Forecast!$AO:$AO, Forecast!$A:$A, 'Analysis-School'!$A204, Forecast!$C:$C, 'Analysis-School'!E$4, Forecast!$D:$D, 'Analysis-School'!E$2)</f>
        <v>3</v>
      </c>
      <c r="F204" s="394">
        <f>SUMIFS(Forecast!$AO:$AO, Forecast!$A:$A, 'Analysis-School'!$A204, Forecast!$C:$C, 'Analysis-School'!F$4, Forecast!$D:$D, 'Analysis-School'!F$2)</f>
        <v>5</v>
      </c>
      <c r="G204" s="394">
        <f>SUMIFS(Forecast!$AO:$AO, Forecast!$A:$A, 'Analysis-School'!$A204, Forecast!$C:$C, 'Analysis-School'!G$4, Forecast!$D:$D, 'Analysis-School'!G$2)</f>
        <v>2</v>
      </c>
      <c r="H204" s="394">
        <f>SUMIFS(Forecast!$AO:$AO, Forecast!$A:$A, 'Analysis-School'!$A204, Forecast!$C:$C, 'Analysis-School'!H$4, Forecast!$D:$D, 'Analysis-School'!H$2)</f>
        <v>4</v>
      </c>
      <c r="I204" s="394">
        <f>SUMIFS(Forecast!$AO:$AO, Forecast!$A:$A, 'Analysis-School'!$A204, Forecast!$C:$C, 'Analysis-School'!I$4, Forecast!$D:$D, 'Analysis-School'!I$2)</f>
        <v>3.840146790678487</v>
      </c>
      <c r="J204" s="395">
        <f>SUMIFS(Forecast!$AO:$AO, Forecast!$A:$A, 'Analysis-School'!$A204, Forecast!$C:$C, 'Analysis-School'!J$4, Forecast!$D:$D, 'Analysis-School'!J$2)</f>
        <v>3.9647966976168885</v>
      </c>
      <c r="K204" s="396">
        <f t="shared" si="79"/>
        <v>-8.8008255957778836E-3</v>
      </c>
      <c r="M204" s="393" t="s">
        <v>1944</v>
      </c>
      <c r="N204" s="394">
        <f>SUMIFS(Forecast!$BN:$BN, Forecast!$A:$A, 'Analysis-School'!$A204, Forecast!$C:$C, 'Analysis-School'!N$4, Forecast!$D:$D, 'Analysis-School'!N$2)</f>
        <v>11</v>
      </c>
      <c r="O204" s="394">
        <f>SUMIFS(Forecast!$BN:$BN, Forecast!$A:$A, 'Analysis-School'!$A204, Forecast!$C:$C, 'Analysis-School'!O$4, Forecast!$D:$D, 'Analysis-School'!O$2)</f>
        <v>10</v>
      </c>
      <c r="P204" s="394">
        <f>SUMIFS(Forecast!$BN:$BN, Forecast!$A:$A, 'Analysis-School'!$A204, Forecast!$C:$C, 'Analysis-School'!P$4, Forecast!$D:$D, 'Analysis-School'!P$2)</f>
        <v>8</v>
      </c>
      <c r="Q204" s="394">
        <f>SUMIFS(Forecast!$BN:$BN, Forecast!$A:$A, 'Analysis-School'!$A204, Forecast!$C:$C, 'Analysis-School'!Q$4, Forecast!$D:$D, 'Analysis-School'!Q$2)</f>
        <v>15</v>
      </c>
      <c r="R204" s="394">
        <f>SUMIFS(Forecast!$BN:$BN, Forecast!$A:$A, 'Analysis-School'!$A204, Forecast!$C:$C, 'Analysis-School'!R$4, Forecast!$D:$D, 'Analysis-School'!R$2)</f>
        <v>13</v>
      </c>
      <c r="S204" s="394">
        <f>SUMIFS(Forecast!$BN:$BN, Forecast!$A:$A, 'Analysis-School'!$A204, Forecast!$C:$C, 'Analysis-School'!S$4, Forecast!$D:$D, 'Analysis-School'!S$2)</f>
        <v>5</v>
      </c>
      <c r="T204" s="394">
        <f>SUMIFS(Forecast!$BN:$BN, Forecast!$A:$A, 'Analysis-School'!$A204, Forecast!$C:$C, 'Analysis-School'!T$4, Forecast!$D:$D, 'Analysis-School'!T$2)</f>
        <v>5.5</v>
      </c>
      <c r="U204" s="395">
        <f>SUMIFS(Forecast!$BN:$BN, Forecast!$A:$A, 'Analysis-School'!$A204, Forecast!$C:$C, 'Analysis-School'!U$4, Forecast!$D:$D, 'Analysis-School'!U$2)</f>
        <v>6.0500000000000007</v>
      </c>
      <c r="V204" s="396">
        <f t="shared" si="80"/>
        <v>0.21000000000000019</v>
      </c>
      <c r="X204" s="393" t="s">
        <v>1944</v>
      </c>
      <c r="Y204" s="394">
        <f>SUMIFS(Forecast!$CA:$CA, Forecast!$A:$A, 'Analysis-School'!$A204, Forecast!$C:$C, 'Analysis-School'!Y$4, Forecast!$D:$D, 'Analysis-School'!Y$2)</f>
        <v>0</v>
      </c>
      <c r="Z204" s="394">
        <f>SUMIFS(Forecast!$CA:$CA, Forecast!$A:$A, 'Analysis-School'!$A204, Forecast!$C:$C, 'Analysis-School'!Z$4, Forecast!$D:$D, 'Analysis-School'!Z$2)</f>
        <v>0</v>
      </c>
      <c r="AA204" s="394">
        <f>SUMIFS(Forecast!$CA:$CA, Forecast!$A:$A, 'Analysis-School'!$A204, Forecast!$C:$C, 'Analysis-School'!AA$4, Forecast!$D:$D, 'Analysis-School'!AA$2)</f>
        <v>0</v>
      </c>
      <c r="AB204" s="394">
        <f>SUMIFS(Forecast!$CA:$CA, Forecast!$A:$A, 'Analysis-School'!$A204, Forecast!$C:$C, 'Analysis-School'!AB$4, Forecast!$D:$D, 'Analysis-School'!AB$2)</f>
        <v>0</v>
      </c>
      <c r="AC204" s="394">
        <f>SUMIFS(Forecast!$CA:$CA, Forecast!$A:$A, 'Analysis-School'!$A204, Forecast!$C:$C, 'Analysis-School'!AC$4, Forecast!$D:$D, 'Analysis-School'!AC$2)</f>
        <v>0</v>
      </c>
      <c r="AD204" s="394">
        <f>SUMIFS(Forecast!$CA:$CA, Forecast!$A:$A, 'Analysis-School'!$A204, Forecast!$C:$C, 'Analysis-School'!AD$4, Forecast!$D:$D, 'Analysis-School'!AD$2)</f>
        <v>0</v>
      </c>
      <c r="AE204" s="394">
        <f>SUMIFS(Forecast!$CA:$CA, Forecast!$A:$A, 'Analysis-School'!$A204, Forecast!$C:$C, 'Analysis-School'!AE$4, Forecast!$D:$D, 'Analysis-School'!AE$2)</f>
        <v>0</v>
      </c>
      <c r="AF204" s="395">
        <f>SUMIFS(Forecast!$CA:$CA, Forecast!$A:$A, 'Analysis-School'!$A204, Forecast!$C:$C, 'Analysis-School'!AF$4, Forecast!$D:$D, 'Analysis-School'!AF$2)</f>
        <v>0</v>
      </c>
      <c r="AG204" s="396" t="str">
        <f t="shared" si="82"/>
        <v>NA</v>
      </c>
    </row>
    <row r="205" spans="1:33">
      <c r="A205" s="115" t="s">
        <v>117</v>
      </c>
      <c r="B205" s="398" t="s">
        <v>1979</v>
      </c>
      <c r="C205" s="399">
        <f>SUMIFS(Forecast!$AO:$AO, Forecast!$A:$A, 'Analysis-School'!$A205, Forecast!$C:$C, 'Analysis-School'!C$4, Forecast!$D:$D, 'Analysis-School'!C$2)</f>
        <v>71</v>
      </c>
      <c r="D205" s="399">
        <f>SUMIFS(Forecast!$AO:$AO, Forecast!$A:$A, 'Analysis-School'!$A205, Forecast!$C:$C, 'Analysis-School'!D$4, Forecast!$D:$D, 'Analysis-School'!D$2)</f>
        <v>83</v>
      </c>
      <c r="E205" s="399">
        <f>SUMIFS(Forecast!$AO:$AO, Forecast!$A:$A, 'Analysis-School'!$A205, Forecast!$C:$C, 'Analysis-School'!E$4, Forecast!$D:$D, 'Analysis-School'!E$2)</f>
        <v>62</v>
      </c>
      <c r="F205" s="399">
        <f>SUMIFS(Forecast!$AO:$AO, Forecast!$A:$A, 'Analysis-School'!$A205, Forecast!$C:$C, 'Analysis-School'!F$4, Forecast!$D:$D, 'Analysis-School'!F$2)</f>
        <v>56</v>
      </c>
      <c r="G205" s="399">
        <f>SUMIFS(Forecast!$AO:$AO, Forecast!$A:$A, 'Analysis-School'!$A205, Forecast!$C:$C, 'Analysis-School'!G$4, Forecast!$D:$D, 'Analysis-School'!G$2)</f>
        <v>92</v>
      </c>
      <c r="H205" s="399">
        <f>SUMIFS(Forecast!$AO:$AO, Forecast!$A:$A, 'Analysis-School'!$A205, Forecast!$C:$C, 'Analysis-School'!H$4, Forecast!$D:$D, 'Analysis-School'!H$2)</f>
        <v>88</v>
      </c>
      <c r="I205" s="399">
        <f>SUMIFS(Forecast!$AO:$AO, Forecast!$A:$A, 'Analysis-School'!$A205, Forecast!$C:$C, 'Analysis-School'!I$4, Forecast!$D:$D, 'Analysis-School'!I$2)</f>
        <v>91.124257726299035</v>
      </c>
      <c r="J205" s="400">
        <f>SUMIFS(Forecast!$AO:$AO, Forecast!$A:$A, 'Analysis-School'!$A205, Forecast!$C:$C, 'Analysis-School'!J$4, Forecast!$D:$D, 'Analysis-School'!J$2)</f>
        <v>94.475322375258656</v>
      </c>
      <c r="K205" s="401">
        <f t="shared" si="79"/>
        <v>7.3583208809757439E-2</v>
      </c>
      <c r="M205" s="398" t="s">
        <v>1979</v>
      </c>
      <c r="N205" s="399">
        <f>SUMIFS(Forecast!$BN:$BN, Forecast!$A:$A, 'Analysis-School'!$A205, Forecast!$C:$C, 'Analysis-School'!N$4, Forecast!$D:$D, 'Analysis-School'!N$2)</f>
        <v>385</v>
      </c>
      <c r="O205" s="399">
        <f>SUMIFS(Forecast!$BN:$BN, Forecast!$A:$A, 'Analysis-School'!$A205, Forecast!$C:$C, 'Analysis-School'!O$4, Forecast!$D:$D, 'Analysis-School'!O$2)</f>
        <v>410</v>
      </c>
      <c r="P205" s="399">
        <f>SUMIFS(Forecast!$BN:$BN, Forecast!$A:$A, 'Analysis-School'!$A205, Forecast!$C:$C, 'Analysis-School'!P$4, Forecast!$D:$D, 'Analysis-School'!P$2)</f>
        <v>400</v>
      </c>
      <c r="Q205" s="399">
        <f>SUMIFS(Forecast!$BN:$BN, Forecast!$A:$A, 'Analysis-School'!$A205, Forecast!$C:$C, 'Analysis-School'!Q$4, Forecast!$D:$D, 'Analysis-School'!Q$2)</f>
        <v>444</v>
      </c>
      <c r="R205" s="399">
        <f>SUMIFS(Forecast!$BN:$BN, Forecast!$A:$A, 'Analysis-School'!$A205, Forecast!$C:$C, 'Analysis-School'!R$4, Forecast!$D:$D, 'Analysis-School'!R$2)</f>
        <v>493</v>
      </c>
      <c r="S205" s="399">
        <f>SUMIFS(Forecast!$BN:$BN, Forecast!$A:$A, 'Analysis-School'!$A205, Forecast!$C:$C, 'Analysis-School'!S$4, Forecast!$D:$D, 'Analysis-School'!S$2)</f>
        <v>464</v>
      </c>
      <c r="T205" s="399">
        <f>SUMIFS(Forecast!$BN:$BN, Forecast!$A:$A, 'Analysis-School'!$A205, Forecast!$C:$C, 'Analysis-School'!T$4, Forecast!$D:$D, 'Analysis-School'!T$2)</f>
        <v>503.8333316353648</v>
      </c>
      <c r="U205" s="400">
        <f>SUMIFS(Forecast!$BN:$BN, Forecast!$A:$A, 'Analysis-School'!$A205, Forecast!$C:$C, 'Analysis-School'!U$4, Forecast!$D:$D, 'Analysis-School'!U$2)</f>
        <v>523.63752690666911</v>
      </c>
      <c r="V205" s="401">
        <f t="shared" si="80"/>
        <v>0.12852915281609723</v>
      </c>
      <c r="X205" s="398" t="s">
        <v>1979</v>
      </c>
      <c r="Y205" s="399">
        <f>SUMIFS(Forecast!$CA:$CA, Forecast!$A:$A, 'Analysis-School'!$A205, Forecast!$C:$C, 'Analysis-School'!Y$4, Forecast!$D:$D, 'Analysis-School'!Y$2)</f>
        <v>0</v>
      </c>
      <c r="Z205" s="399">
        <f>SUMIFS(Forecast!$CA:$CA, Forecast!$A:$A, 'Analysis-School'!$A205, Forecast!$C:$C, 'Analysis-School'!Z$4, Forecast!$D:$D, 'Analysis-School'!Z$2)</f>
        <v>0</v>
      </c>
      <c r="AA205" s="399">
        <f>SUMIFS(Forecast!$CA:$CA, Forecast!$A:$A, 'Analysis-School'!$A205, Forecast!$C:$C, 'Analysis-School'!AA$4, Forecast!$D:$D, 'Analysis-School'!AA$2)</f>
        <v>0</v>
      </c>
      <c r="AB205" s="399">
        <f>SUMIFS(Forecast!$CA:$CA, Forecast!$A:$A, 'Analysis-School'!$A205, Forecast!$C:$C, 'Analysis-School'!AB$4, Forecast!$D:$D, 'Analysis-School'!AB$2)</f>
        <v>0</v>
      </c>
      <c r="AC205" s="399">
        <f>SUMIFS(Forecast!$CA:$CA, Forecast!$A:$A, 'Analysis-School'!$A205, Forecast!$C:$C, 'Analysis-School'!AC$4, Forecast!$D:$D, 'Analysis-School'!AC$2)</f>
        <v>0</v>
      </c>
      <c r="AD205" s="399">
        <f>SUMIFS(Forecast!$CA:$CA, Forecast!$A:$A, 'Analysis-School'!$A205, Forecast!$C:$C, 'Analysis-School'!AD$4, Forecast!$D:$D, 'Analysis-School'!AD$2)</f>
        <v>0</v>
      </c>
      <c r="AE205" s="399">
        <f>SUMIFS(Forecast!$CA:$CA, Forecast!$A:$A, 'Analysis-School'!$A205, Forecast!$C:$C, 'Analysis-School'!AE$4, Forecast!$D:$D, 'Analysis-School'!AE$2)</f>
        <v>0</v>
      </c>
      <c r="AF205" s="400">
        <f>SUMIFS(Forecast!$CA:$CA, Forecast!$A:$A, 'Analysis-School'!$A205, Forecast!$C:$C, 'Analysis-School'!AF$4, Forecast!$D:$D, 'Analysis-School'!AF$2)</f>
        <v>0</v>
      </c>
      <c r="AG205" s="401" t="str">
        <f t="shared" si="82"/>
        <v>NA</v>
      </c>
    </row>
    <row r="206" spans="1:33">
      <c r="A206" s="115" t="s">
        <v>119</v>
      </c>
      <c r="B206" s="393" t="s">
        <v>1945</v>
      </c>
      <c r="C206" s="394">
        <f>SUMIFS(Forecast!$AO:$AO, Forecast!$A:$A, 'Analysis-School'!$A206, Forecast!$C:$C, 'Analysis-School'!C$4, Forecast!$D:$D, 'Analysis-School'!C$2)</f>
        <v>11</v>
      </c>
      <c r="D206" s="394">
        <f>SUMIFS(Forecast!$AO:$AO, Forecast!$A:$A, 'Analysis-School'!$A206, Forecast!$C:$C, 'Analysis-School'!D$4, Forecast!$D:$D, 'Analysis-School'!D$2)</f>
        <v>13</v>
      </c>
      <c r="E206" s="394">
        <f>SUMIFS(Forecast!$AO:$AO, Forecast!$A:$A, 'Analysis-School'!$A206, Forecast!$C:$C, 'Analysis-School'!E$4, Forecast!$D:$D, 'Analysis-School'!E$2)</f>
        <v>9</v>
      </c>
      <c r="F206" s="394">
        <f>SUMIFS(Forecast!$AO:$AO, Forecast!$A:$A, 'Analysis-School'!$A206, Forecast!$C:$C, 'Analysis-School'!F$4, Forecast!$D:$D, 'Analysis-School'!F$2)</f>
        <v>33</v>
      </c>
      <c r="G206" s="394">
        <f>SUMIFS(Forecast!$AO:$AO, Forecast!$A:$A, 'Analysis-School'!$A206, Forecast!$C:$C, 'Analysis-School'!G$4, Forecast!$D:$D, 'Analysis-School'!G$2)</f>
        <v>32</v>
      </c>
      <c r="H206" s="394">
        <f>SUMIFS(Forecast!$AO:$AO, Forecast!$A:$A, 'Analysis-School'!$A206, Forecast!$C:$C, 'Analysis-School'!H$4, Forecast!$D:$D, 'Analysis-School'!H$2)</f>
        <v>25</v>
      </c>
      <c r="I206" s="394">
        <f>SUMIFS(Forecast!$AO:$AO, Forecast!$A:$A, 'Analysis-School'!$A206, Forecast!$C:$C, 'Analysis-School'!I$4, Forecast!$D:$D, 'Analysis-School'!I$2)</f>
        <v>27.500000000000004</v>
      </c>
      <c r="J206" s="395">
        <f>SUMIFS(Forecast!$AO:$AO, Forecast!$A:$A, 'Analysis-School'!$A206, Forecast!$C:$C, 'Analysis-School'!J$4, Forecast!$D:$D, 'Analysis-School'!J$2)</f>
        <v>30.250000000000007</v>
      </c>
      <c r="K206" s="396">
        <f t="shared" si="79"/>
        <v>0.21000000000000019</v>
      </c>
      <c r="M206" s="393" t="s">
        <v>1945</v>
      </c>
      <c r="N206" s="394">
        <f>SUMIFS(Forecast!$BN:$BN, Forecast!$A:$A, 'Analysis-School'!$A206, Forecast!$C:$C, 'Analysis-School'!N$4, Forecast!$D:$D, 'Analysis-School'!N$2)</f>
        <v>41</v>
      </c>
      <c r="O206" s="394">
        <f>SUMIFS(Forecast!$BN:$BN, Forecast!$A:$A, 'Analysis-School'!$A206, Forecast!$C:$C, 'Analysis-School'!O$4, Forecast!$D:$D, 'Analysis-School'!O$2)</f>
        <v>29</v>
      </c>
      <c r="P206" s="394">
        <f>SUMIFS(Forecast!$BN:$BN, Forecast!$A:$A, 'Analysis-School'!$A206, Forecast!$C:$C, 'Analysis-School'!P$4, Forecast!$D:$D, 'Analysis-School'!P$2)</f>
        <v>60</v>
      </c>
      <c r="Q206" s="394">
        <f>SUMIFS(Forecast!$BN:$BN, Forecast!$A:$A, 'Analysis-School'!$A206, Forecast!$C:$C, 'Analysis-School'!Q$4, Forecast!$D:$D, 'Analysis-School'!Q$2)</f>
        <v>56</v>
      </c>
      <c r="R206" s="394">
        <f>SUMIFS(Forecast!$BN:$BN, Forecast!$A:$A, 'Analysis-School'!$A206, Forecast!$C:$C, 'Analysis-School'!R$4, Forecast!$D:$D, 'Analysis-School'!R$2)</f>
        <v>75</v>
      </c>
      <c r="S206" s="394">
        <f>SUMIFS(Forecast!$BN:$BN, Forecast!$A:$A, 'Analysis-School'!$A206, Forecast!$C:$C, 'Analysis-School'!S$4, Forecast!$D:$D, 'Analysis-School'!S$2)</f>
        <v>83</v>
      </c>
      <c r="T206" s="394">
        <f>SUMIFS(Forecast!$BN:$BN, Forecast!$A:$A, 'Analysis-School'!$A206, Forecast!$C:$C, 'Analysis-School'!T$4, Forecast!$D:$D, 'Analysis-School'!T$2)</f>
        <v>91.300000000000011</v>
      </c>
      <c r="U206" s="395">
        <f>SUMIFS(Forecast!$BN:$BN, Forecast!$A:$A, 'Analysis-School'!$A206, Forecast!$C:$C, 'Analysis-School'!U$4, Forecast!$D:$D, 'Analysis-School'!U$2)</f>
        <v>100.43000000000002</v>
      </c>
      <c r="V206" s="396">
        <f t="shared" si="80"/>
        <v>0.21000000000000019</v>
      </c>
      <c r="X206" s="393" t="s">
        <v>1945</v>
      </c>
      <c r="Y206" s="394">
        <f>SUMIFS(Forecast!$CA:$CA, Forecast!$A:$A, 'Analysis-School'!$A206, Forecast!$C:$C, 'Analysis-School'!Y$4, Forecast!$D:$D, 'Analysis-School'!Y$2)</f>
        <v>0</v>
      </c>
      <c r="Z206" s="394">
        <f>SUMIFS(Forecast!$CA:$CA, Forecast!$A:$A, 'Analysis-School'!$A206, Forecast!$C:$C, 'Analysis-School'!Z$4, Forecast!$D:$D, 'Analysis-School'!Z$2)</f>
        <v>0</v>
      </c>
      <c r="AA206" s="394">
        <f>SUMIFS(Forecast!$CA:$CA, Forecast!$A:$A, 'Analysis-School'!$A206, Forecast!$C:$C, 'Analysis-School'!AA$4, Forecast!$D:$D, 'Analysis-School'!AA$2)</f>
        <v>0</v>
      </c>
      <c r="AB206" s="394">
        <f>SUMIFS(Forecast!$CA:$CA, Forecast!$A:$A, 'Analysis-School'!$A206, Forecast!$C:$C, 'Analysis-School'!AB$4, Forecast!$D:$D, 'Analysis-School'!AB$2)</f>
        <v>0</v>
      </c>
      <c r="AC206" s="394">
        <f>SUMIFS(Forecast!$CA:$CA, Forecast!$A:$A, 'Analysis-School'!$A206, Forecast!$C:$C, 'Analysis-School'!AC$4, Forecast!$D:$D, 'Analysis-School'!AC$2)</f>
        <v>0</v>
      </c>
      <c r="AD206" s="394">
        <f>SUMIFS(Forecast!$CA:$CA, Forecast!$A:$A, 'Analysis-School'!$A206, Forecast!$C:$C, 'Analysis-School'!AD$4, Forecast!$D:$D, 'Analysis-School'!AD$2)</f>
        <v>0</v>
      </c>
      <c r="AE206" s="394">
        <f>SUMIFS(Forecast!$CA:$CA, Forecast!$A:$A, 'Analysis-School'!$A206, Forecast!$C:$C, 'Analysis-School'!AE$4, Forecast!$D:$D, 'Analysis-School'!AE$2)</f>
        <v>0</v>
      </c>
      <c r="AF206" s="395">
        <f>SUMIFS(Forecast!$CA:$CA, Forecast!$A:$A, 'Analysis-School'!$A206, Forecast!$C:$C, 'Analysis-School'!AF$4, Forecast!$D:$D, 'Analysis-School'!AF$2)</f>
        <v>0</v>
      </c>
      <c r="AG206" s="396" t="str">
        <f t="shared" si="82"/>
        <v>NA</v>
      </c>
    </row>
    <row r="207" spans="1:33">
      <c r="A207" s="115" t="s">
        <v>121</v>
      </c>
      <c r="B207" s="398" t="s">
        <v>1980</v>
      </c>
      <c r="C207" s="399">
        <f>SUMIFS(Forecast!$AO:$AO, Forecast!$A:$A, 'Analysis-School'!$A207, Forecast!$C:$C, 'Analysis-School'!C$4, Forecast!$D:$D, 'Analysis-School'!C$2)</f>
        <v>21</v>
      </c>
      <c r="D207" s="399">
        <f>SUMIFS(Forecast!$AO:$AO, Forecast!$A:$A, 'Analysis-School'!$A207, Forecast!$C:$C, 'Analysis-School'!D$4, Forecast!$D:$D, 'Analysis-School'!D$2)</f>
        <v>11</v>
      </c>
      <c r="E207" s="399">
        <f>SUMIFS(Forecast!$AO:$AO, Forecast!$A:$A, 'Analysis-School'!$A207, Forecast!$C:$C, 'Analysis-School'!E$4, Forecast!$D:$D, 'Analysis-School'!E$2)</f>
        <v>13</v>
      </c>
      <c r="F207" s="399">
        <f>SUMIFS(Forecast!$AO:$AO, Forecast!$A:$A, 'Analysis-School'!$A207, Forecast!$C:$C, 'Analysis-School'!F$4, Forecast!$D:$D, 'Analysis-School'!F$2)</f>
        <v>22</v>
      </c>
      <c r="G207" s="399">
        <f>SUMIFS(Forecast!$AO:$AO, Forecast!$A:$A, 'Analysis-School'!$A207, Forecast!$C:$C, 'Analysis-School'!G$4, Forecast!$D:$D, 'Analysis-School'!G$2)</f>
        <v>25</v>
      </c>
      <c r="H207" s="399">
        <f>SUMIFS(Forecast!$AO:$AO, Forecast!$A:$A, 'Analysis-School'!$A207, Forecast!$C:$C, 'Analysis-School'!H$4, Forecast!$D:$D, 'Analysis-School'!H$2)</f>
        <v>21</v>
      </c>
      <c r="I207" s="399">
        <f>SUMIFS(Forecast!$AO:$AO, Forecast!$A:$A, 'Analysis-School'!$A207, Forecast!$C:$C, 'Analysis-School'!I$4, Forecast!$D:$D, 'Analysis-School'!I$2)</f>
        <v>23.1</v>
      </c>
      <c r="J207" s="400">
        <f>SUMIFS(Forecast!$AO:$AO, Forecast!$A:$A, 'Analysis-School'!$A207, Forecast!$C:$C, 'Analysis-School'!J$4, Forecast!$D:$D, 'Analysis-School'!J$2)</f>
        <v>25.410000000000004</v>
      </c>
      <c r="K207" s="401">
        <f t="shared" si="79"/>
        <v>0.21000000000000019</v>
      </c>
      <c r="M207" s="398" t="s">
        <v>1980</v>
      </c>
      <c r="N207" s="399">
        <f>SUMIFS(Forecast!$BN:$BN, Forecast!$A:$A, 'Analysis-School'!$A207, Forecast!$C:$C, 'Analysis-School'!N$4, Forecast!$D:$D, 'Analysis-School'!N$2)</f>
        <v>62</v>
      </c>
      <c r="O207" s="399">
        <f>SUMIFS(Forecast!$BN:$BN, Forecast!$A:$A, 'Analysis-School'!$A207, Forecast!$C:$C, 'Analysis-School'!O$4, Forecast!$D:$D, 'Analysis-School'!O$2)</f>
        <v>76</v>
      </c>
      <c r="P207" s="399">
        <f>SUMIFS(Forecast!$BN:$BN, Forecast!$A:$A, 'Analysis-School'!$A207, Forecast!$C:$C, 'Analysis-School'!P$4, Forecast!$D:$D, 'Analysis-School'!P$2)</f>
        <v>73</v>
      </c>
      <c r="Q207" s="399">
        <f>SUMIFS(Forecast!$BN:$BN, Forecast!$A:$A, 'Analysis-School'!$A207, Forecast!$C:$C, 'Analysis-School'!Q$4, Forecast!$D:$D, 'Analysis-School'!Q$2)</f>
        <v>64</v>
      </c>
      <c r="R207" s="399">
        <f>SUMIFS(Forecast!$BN:$BN, Forecast!$A:$A, 'Analysis-School'!$A207, Forecast!$C:$C, 'Analysis-School'!R$4, Forecast!$D:$D, 'Analysis-School'!R$2)</f>
        <v>86</v>
      </c>
      <c r="S207" s="399">
        <f>SUMIFS(Forecast!$BN:$BN, Forecast!$A:$A, 'Analysis-School'!$A207, Forecast!$C:$C, 'Analysis-School'!S$4, Forecast!$D:$D, 'Analysis-School'!S$2)</f>
        <v>72</v>
      </c>
      <c r="T207" s="399">
        <f>SUMIFS(Forecast!$BN:$BN, Forecast!$A:$A, 'Analysis-School'!$A207, Forecast!$C:$C, 'Analysis-School'!T$4, Forecast!$D:$D, 'Analysis-School'!T$2)</f>
        <v>76.482641213301207</v>
      </c>
      <c r="U207" s="400">
        <f>SUMIFS(Forecast!$BN:$BN, Forecast!$A:$A, 'Analysis-School'!$A207, Forecast!$C:$C, 'Analysis-School'!U$4, Forecast!$D:$D, 'Analysis-School'!U$2)</f>
        <v>77.987287309838365</v>
      </c>
      <c r="V207" s="401">
        <f t="shared" si="80"/>
        <v>8.3156768192199415E-2</v>
      </c>
      <c r="X207" s="398" t="s">
        <v>1980</v>
      </c>
      <c r="Y207" s="399">
        <f>SUMIFS(Forecast!$CA:$CA, Forecast!$A:$A, 'Analysis-School'!$A207, Forecast!$C:$C, 'Analysis-School'!Y$4, Forecast!$D:$D, 'Analysis-School'!Y$2)</f>
        <v>5</v>
      </c>
      <c r="Z207" s="399">
        <f>SUMIFS(Forecast!$CA:$CA, Forecast!$A:$A, 'Analysis-School'!$A207, Forecast!$C:$C, 'Analysis-School'!Z$4, Forecast!$D:$D, 'Analysis-School'!Z$2)</f>
        <v>10</v>
      </c>
      <c r="AA207" s="399">
        <f>SUMIFS(Forecast!$CA:$CA, Forecast!$A:$A, 'Analysis-School'!$A207, Forecast!$C:$C, 'Analysis-School'!AA$4, Forecast!$D:$D, 'Analysis-School'!AA$2)</f>
        <v>12</v>
      </c>
      <c r="AB207" s="399">
        <f>SUMIFS(Forecast!$CA:$CA, Forecast!$A:$A, 'Analysis-School'!$A207, Forecast!$C:$C, 'Analysis-School'!AB$4, Forecast!$D:$D, 'Analysis-School'!AB$2)</f>
        <v>8</v>
      </c>
      <c r="AC207" s="399">
        <f>SUMIFS(Forecast!$CA:$CA, Forecast!$A:$A, 'Analysis-School'!$A207, Forecast!$C:$C, 'Analysis-School'!AC$4, Forecast!$D:$D, 'Analysis-School'!AC$2)</f>
        <v>9</v>
      </c>
      <c r="AD207" s="399">
        <f>SUMIFS(Forecast!$CA:$CA, Forecast!$A:$A, 'Analysis-School'!$A207, Forecast!$C:$C, 'Analysis-School'!AD$4, Forecast!$D:$D, 'Analysis-School'!AD$2)</f>
        <v>19</v>
      </c>
      <c r="AE207" s="399">
        <f>SUMIFS(Forecast!$CA:$CA, Forecast!$A:$A, 'Analysis-School'!$A207, Forecast!$C:$C, 'Analysis-School'!AE$4, Forecast!$D:$D, 'Analysis-School'!AE$2)</f>
        <v>18.05</v>
      </c>
      <c r="AF207" s="400">
        <f>SUMIFS(Forecast!$CA:$CA, Forecast!$A:$A, 'Analysis-School'!$A207, Forecast!$C:$C, 'Analysis-School'!AF$4, Forecast!$D:$D, 'Analysis-School'!AF$2)</f>
        <v>17.147500000000001</v>
      </c>
      <c r="AG207" s="401">
        <f t="shared" si="82"/>
        <v>-9.749999999999992E-2</v>
      </c>
    </row>
    <row r="208" spans="1:33">
      <c r="A208" s="115" t="s">
        <v>123</v>
      </c>
      <c r="B208" s="393" t="s">
        <v>2038</v>
      </c>
      <c r="C208" s="394">
        <f>SUMIFS(Forecast!$AO:$AO, Forecast!$A:$A, 'Analysis-School'!$A208, Forecast!$C:$C, 'Analysis-School'!C$4, Forecast!$D:$D, 'Analysis-School'!C$2)</f>
        <v>10</v>
      </c>
      <c r="D208" s="394">
        <f>SUMIFS(Forecast!$AO:$AO, Forecast!$A:$A, 'Analysis-School'!$A208, Forecast!$C:$C, 'Analysis-School'!D$4, Forecast!$D:$D, 'Analysis-School'!D$2)</f>
        <v>9</v>
      </c>
      <c r="E208" s="394">
        <f>SUMIFS(Forecast!$AO:$AO, Forecast!$A:$A, 'Analysis-School'!$A208, Forecast!$C:$C, 'Analysis-School'!E$4, Forecast!$D:$D, 'Analysis-School'!E$2)</f>
        <v>17</v>
      </c>
      <c r="F208" s="394">
        <f>SUMIFS(Forecast!$AO:$AO, Forecast!$A:$A, 'Analysis-School'!$A208, Forecast!$C:$C, 'Analysis-School'!F$4, Forecast!$D:$D, 'Analysis-School'!F$2)</f>
        <v>24</v>
      </c>
      <c r="G208" s="394">
        <f>SUMIFS(Forecast!$AO:$AO, Forecast!$A:$A, 'Analysis-School'!$A208, Forecast!$C:$C, 'Analysis-School'!G$4, Forecast!$D:$D, 'Analysis-School'!G$2)</f>
        <v>33</v>
      </c>
      <c r="H208" s="394">
        <f>SUMIFS(Forecast!$AO:$AO, Forecast!$A:$A, 'Analysis-School'!$A208, Forecast!$C:$C, 'Analysis-School'!H$4, Forecast!$D:$D, 'Analysis-School'!H$2)</f>
        <v>21</v>
      </c>
      <c r="I208" s="394">
        <f>SUMIFS(Forecast!$AO:$AO, Forecast!$A:$A, 'Analysis-School'!$A208, Forecast!$C:$C, 'Analysis-School'!I$4, Forecast!$D:$D, 'Analysis-School'!I$2)</f>
        <v>23.1</v>
      </c>
      <c r="J208" s="395">
        <f>SUMIFS(Forecast!$AO:$AO, Forecast!$A:$A, 'Analysis-School'!$A208, Forecast!$C:$C, 'Analysis-School'!J$4, Forecast!$D:$D, 'Analysis-School'!J$2)</f>
        <v>25.410000000000004</v>
      </c>
      <c r="K208" s="396">
        <f t="shared" si="79"/>
        <v>0.21000000000000019</v>
      </c>
      <c r="M208" s="393" t="s">
        <v>2038</v>
      </c>
      <c r="N208" s="394">
        <f>SUMIFS(Forecast!$BN:$BN, Forecast!$A:$A, 'Analysis-School'!$A208, Forecast!$C:$C, 'Analysis-School'!N$4, Forecast!$D:$D, 'Analysis-School'!N$2)</f>
        <v>19</v>
      </c>
      <c r="O208" s="394">
        <f>SUMIFS(Forecast!$BN:$BN, Forecast!$A:$A, 'Analysis-School'!$A208, Forecast!$C:$C, 'Analysis-School'!O$4, Forecast!$D:$D, 'Analysis-School'!O$2)</f>
        <v>7</v>
      </c>
      <c r="P208" s="394">
        <f>SUMIFS(Forecast!$BN:$BN, Forecast!$A:$A, 'Analysis-School'!$A208, Forecast!$C:$C, 'Analysis-School'!P$4, Forecast!$D:$D, 'Analysis-School'!P$2)</f>
        <v>6</v>
      </c>
      <c r="Q208" s="394">
        <f>SUMIFS(Forecast!$BN:$BN, Forecast!$A:$A, 'Analysis-School'!$A208, Forecast!$C:$C, 'Analysis-School'!Q$4, Forecast!$D:$D, 'Analysis-School'!Q$2)</f>
        <v>10</v>
      </c>
      <c r="R208" s="394">
        <f>SUMIFS(Forecast!$BN:$BN, Forecast!$A:$A, 'Analysis-School'!$A208, Forecast!$C:$C, 'Analysis-School'!R$4, Forecast!$D:$D, 'Analysis-School'!R$2)</f>
        <v>23</v>
      </c>
      <c r="S208" s="394">
        <f>SUMIFS(Forecast!$BN:$BN, Forecast!$A:$A, 'Analysis-School'!$A208, Forecast!$C:$C, 'Analysis-School'!S$4, Forecast!$D:$D, 'Analysis-School'!S$2)</f>
        <v>18</v>
      </c>
      <c r="T208" s="394">
        <f>SUMIFS(Forecast!$BN:$BN, Forecast!$A:$A, 'Analysis-School'!$A208, Forecast!$C:$C, 'Analysis-School'!T$4, Forecast!$D:$D, 'Analysis-School'!T$2)</f>
        <v>19.8</v>
      </c>
      <c r="U208" s="395">
        <f>SUMIFS(Forecast!$BN:$BN, Forecast!$A:$A, 'Analysis-School'!$A208, Forecast!$C:$C, 'Analysis-School'!U$4, Forecast!$D:$D, 'Analysis-School'!U$2)</f>
        <v>21.78</v>
      </c>
      <c r="V208" s="396">
        <f t="shared" si="80"/>
        <v>0.20999999999999996</v>
      </c>
      <c r="X208" s="393" t="s">
        <v>2038</v>
      </c>
      <c r="Y208" s="394">
        <f>SUMIFS(Forecast!$CA:$CA, Forecast!$A:$A, 'Analysis-School'!$A208, Forecast!$C:$C, 'Analysis-School'!Y$4, Forecast!$D:$D, 'Analysis-School'!Y$2)</f>
        <v>0</v>
      </c>
      <c r="Z208" s="394">
        <f>SUMIFS(Forecast!$CA:$CA, Forecast!$A:$A, 'Analysis-School'!$A208, Forecast!$C:$C, 'Analysis-School'!Z$4, Forecast!$D:$D, 'Analysis-School'!Z$2)</f>
        <v>0</v>
      </c>
      <c r="AA208" s="394">
        <f>SUMIFS(Forecast!$CA:$CA, Forecast!$A:$A, 'Analysis-School'!$A208, Forecast!$C:$C, 'Analysis-School'!AA$4, Forecast!$D:$D, 'Analysis-School'!AA$2)</f>
        <v>0</v>
      </c>
      <c r="AB208" s="394">
        <f>SUMIFS(Forecast!$CA:$CA, Forecast!$A:$A, 'Analysis-School'!$A208, Forecast!$C:$C, 'Analysis-School'!AB$4, Forecast!$D:$D, 'Analysis-School'!AB$2)</f>
        <v>0</v>
      </c>
      <c r="AC208" s="394">
        <f>SUMIFS(Forecast!$CA:$CA, Forecast!$A:$A, 'Analysis-School'!$A208, Forecast!$C:$C, 'Analysis-School'!AC$4, Forecast!$D:$D, 'Analysis-School'!AC$2)</f>
        <v>0</v>
      </c>
      <c r="AD208" s="394">
        <f>SUMIFS(Forecast!$CA:$CA, Forecast!$A:$A, 'Analysis-School'!$A208, Forecast!$C:$C, 'Analysis-School'!AD$4, Forecast!$D:$D, 'Analysis-School'!AD$2)</f>
        <v>0</v>
      </c>
      <c r="AE208" s="394">
        <f>SUMIFS(Forecast!$CA:$CA, Forecast!$A:$A, 'Analysis-School'!$A208, Forecast!$C:$C, 'Analysis-School'!AE$4, Forecast!$D:$D, 'Analysis-School'!AE$2)</f>
        <v>0</v>
      </c>
      <c r="AF208" s="395">
        <f>SUMIFS(Forecast!$CA:$CA, Forecast!$A:$A, 'Analysis-School'!$A208, Forecast!$C:$C, 'Analysis-School'!AF$4, Forecast!$D:$D, 'Analysis-School'!AF$2)</f>
        <v>0</v>
      </c>
      <c r="AG208" s="396" t="str">
        <f t="shared" si="82"/>
        <v>NA</v>
      </c>
    </row>
    <row r="209" spans="1:33">
      <c r="A209" s="115" t="s">
        <v>125</v>
      </c>
      <c r="B209" s="398" t="s">
        <v>1946</v>
      </c>
      <c r="C209" s="399">
        <f>SUMIFS(Forecast!$AO:$AO, Forecast!$A:$A, 'Analysis-School'!$A209, Forecast!$C:$C, 'Analysis-School'!C$4, Forecast!$D:$D, 'Analysis-School'!C$2)</f>
        <v>37</v>
      </c>
      <c r="D209" s="399">
        <f>SUMIFS(Forecast!$AO:$AO, Forecast!$A:$A, 'Analysis-School'!$A209, Forecast!$C:$C, 'Analysis-School'!D$4, Forecast!$D:$D, 'Analysis-School'!D$2)</f>
        <v>60</v>
      </c>
      <c r="E209" s="399">
        <f>SUMIFS(Forecast!$AO:$AO, Forecast!$A:$A, 'Analysis-School'!$A209, Forecast!$C:$C, 'Analysis-School'!E$4, Forecast!$D:$D, 'Analysis-School'!E$2)</f>
        <v>38</v>
      </c>
      <c r="F209" s="399">
        <f>SUMIFS(Forecast!$AO:$AO, Forecast!$A:$A, 'Analysis-School'!$A209, Forecast!$C:$C, 'Analysis-School'!F$4, Forecast!$D:$D, 'Analysis-School'!F$2)</f>
        <v>56</v>
      </c>
      <c r="G209" s="399">
        <f>SUMIFS(Forecast!$AO:$AO, Forecast!$A:$A, 'Analysis-School'!$A209, Forecast!$C:$C, 'Analysis-School'!G$4, Forecast!$D:$D, 'Analysis-School'!G$2)</f>
        <v>60</v>
      </c>
      <c r="H209" s="399">
        <f>SUMIFS(Forecast!$AO:$AO, Forecast!$A:$A, 'Analysis-School'!$A209, Forecast!$C:$C, 'Analysis-School'!H$4, Forecast!$D:$D, 'Analysis-School'!H$2)</f>
        <v>54</v>
      </c>
      <c r="I209" s="399">
        <f>SUMIFS(Forecast!$AO:$AO, Forecast!$A:$A, 'Analysis-School'!$A209, Forecast!$C:$C, 'Analysis-School'!I$4, Forecast!$D:$D, 'Analysis-School'!I$2)</f>
        <v>57.628126705763428</v>
      </c>
      <c r="J209" s="400">
        <f>SUMIFS(Forecast!$AO:$AO, Forecast!$A:$A, 'Analysis-School'!$A209, Forecast!$C:$C, 'Analysis-School'!J$4, Forecast!$D:$D, 'Analysis-School'!J$2)</f>
        <v>59.905195180482238</v>
      </c>
      <c r="K209" s="401">
        <f t="shared" si="79"/>
        <v>0.10935546630522652</v>
      </c>
      <c r="M209" s="398" t="s">
        <v>1946</v>
      </c>
      <c r="N209" s="399">
        <f>SUMIFS(Forecast!$BN:$BN, Forecast!$A:$A, 'Analysis-School'!$A209, Forecast!$C:$C, 'Analysis-School'!N$4, Forecast!$D:$D, 'Analysis-School'!N$2)</f>
        <v>458</v>
      </c>
      <c r="O209" s="399">
        <f>SUMIFS(Forecast!$BN:$BN, Forecast!$A:$A, 'Analysis-School'!$A209, Forecast!$C:$C, 'Analysis-School'!O$4, Forecast!$D:$D, 'Analysis-School'!O$2)</f>
        <v>444</v>
      </c>
      <c r="P209" s="399">
        <f>SUMIFS(Forecast!$BN:$BN, Forecast!$A:$A, 'Analysis-School'!$A209, Forecast!$C:$C, 'Analysis-School'!P$4, Forecast!$D:$D, 'Analysis-School'!P$2)</f>
        <v>443</v>
      </c>
      <c r="Q209" s="399">
        <f>SUMIFS(Forecast!$BN:$BN, Forecast!$A:$A, 'Analysis-School'!$A209, Forecast!$C:$C, 'Analysis-School'!Q$4, Forecast!$D:$D, 'Analysis-School'!Q$2)</f>
        <v>534</v>
      </c>
      <c r="R209" s="399">
        <f>SUMIFS(Forecast!$BN:$BN, Forecast!$A:$A, 'Analysis-School'!$A209, Forecast!$C:$C, 'Analysis-School'!R$4, Forecast!$D:$D, 'Analysis-School'!R$2)</f>
        <v>593</v>
      </c>
      <c r="S209" s="399">
        <f>SUMIFS(Forecast!$BN:$BN, Forecast!$A:$A, 'Analysis-School'!$A209, Forecast!$C:$C, 'Analysis-School'!S$4, Forecast!$D:$D, 'Analysis-School'!S$2)</f>
        <v>597</v>
      </c>
      <c r="T209" s="399">
        <f>SUMIFS(Forecast!$BN:$BN, Forecast!$A:$A, 'Analysis-School'!$A209, Forecast!$C:$C, 'Analysis-School'!T$4, Forecast!$D:$D, 'Analysis-School'!T$2)</f>
        <v>645.85446542863201</v>
      </c>
      <c r="U209" s="400">
        <f>SUMIFS(Forecast!$BN:$BN, Forecast!$A:$A, 'Analysis-School'!$A209, Forecast!$C:$C, 'Analysis-School'!U$4, Forecast!$D:$D, 'Analysis-School'!U$2)</f>
        <v>684.69650294933126</v>
      </c>
      <c r="V209" s="401">
        <f t="shared" si="80"/>
        <v>0.14689531482300033</v>
      </c>
      <c r="X209" s="398" t="s">
        <v>1946</v>
      </c>
      <c r="Y209" s="399">
        <f>SUMIFS(Forecast!$CA:$CA, Forecast!$A:$A, 'Analysis-School'!$A209, Forecast!$C:$C, 'Analysis-School'!Y$4, Forecast!$D:$D, 'Analysis-School'!Y$2)</f>
        <v>0</v>
      </c>
      <c r="Z209" s="399">
        <f>SUMIFS(Forecast!$CA:$CA, Forecast!$A:$A, 'Analysis-School'!$A209, Forecast!$C:$C, 'Analysis-School'!Z$4, Forecast!$D:$D, 'Analysis-School'!Z$2)</f>
        <v>0</v>
      </c>
      <c r="AA209" s="399">
        <f>SUMIFS(Forecast!$CA:$CA, Forecast!$A:$A, 'Analysis-School'!$A209, Forecast!$C:$C, 'Analysis-School'!AA$4, Forecast!$D:$D, 'Analysis-School'!AA$2)</f>
        <v>0</v>
      </c>
      <c r="AB209" s="399">
        <f>SUMIFS(Forecast!$CA:$CA, Forecast!$A:$A, 'Analysis-School'!$A209, Forecast!$C:$C, 'Analysis-School'!AB$4, Forecast!$D:$D, 'Analysis-School'!AB$2)</f>
        <v>0</v>
      </c>
      <c r="AC209" s="399">
        <f>SUMIFS(Forecast!$CA:$CA, Forecast!$A:$A, 'Analysis-School'!$A209, Forecast!$C:$C, 'Analysis-School'!AC$4, Forecast!$D:$D, 'Analysis-School'!AC$2)</f>
        <v>0</v>
      </c>
      <c r="AD209" s="399">
        <f>SUMIFS(Forecast!$CA:$CA, Forecast!$A:$A, 'Analysis-School'!$A209, Forecast!$C:$C, 'Analysis-School'!AD$4, Forecast!$D:$D, 'Analysis-School'!AD$2)</f>
        <v>0</v>
      </c>
      <c r="AE209" s="399">
        <f>SUMIFS(Forecast!$CA:$CA, Forecast!$A:$A, 'Analysis-School'!$A209, Forecast!$C:$C, 'Analysis-School'!AE$4, Forecast!$D:$D, 'Analysis-School'!AE$2)</f>
        <v>0</v>
      </c>
      <c r="AF209" s="400">
        <f>SUMIFS(Forecast!$CA:$CA, Forecast!$A:$A, 'Analysis-School'!$A209, Forecast!$C:$C, 'Analysis-School'!AF$4, Forecast!$D:$D, 'Analysis-School'!AF$2)</f>
        <v>0</v>
      </c>
      <c r="AG209" s="401" t="str">
        <f t="shared" si="82"/>
        <v>NA</v>
      </c>
    </row>
    <row r="210" spans="1:33">
      <c r="A210" s="115" t="s">
        <v>127</v>
      </c>
      <c r="B210" s="393" t="s">
        <v>1947</v>
      </c>
      <c r="C210" s="394">
        <f>SUMIFS(Forecast!$AO:$AO, Forecast!$A:$A, 'Analysis-School'!$A210, Forecast!$C:$C, 'Analysis-School'!C$4, Forecast!$D:$D, 'Analysis-School'!C$2)</f>
        <v>6</v>
      </c>
      <c r="D210" s="394">
        <f>SUMIFS(Forecast!$AO:$AO, Forecast!$A:$A, 'Analysis-School'!$A210, Forecast!$C:$C, 'Analysis-School'!D$4, Forecast!$D:$D, 'Analysis-School'!D$2)</f>
        <v>8</v>
      </c>
      <c r="E210" s="394">
        <f>SUMIFS(Forecast!$AO:$AO, Forecast!$A:$A, 'Analysis-School'!$A210, Forecast!$C:$C, 'Analysis-School'!E$4, Forecast!$D:$D, 'Analysis-School'!E$2)</f>
        <v>8</v>
      </c>
      <c r="F210" s="394">
        <f>SUMIFS(Forecast!$AO:$AO, Forecast!$A:$A, 'Analysis-School'!$A210, Forecast!$C:$C, 'Analysis-School'!F$4, Forecast!$D:$D, 'Analysis-School'!F$2)</f>
        <v>7</v>
      </c>
      <c r="G210" s="394">
        <f>SUMIFS(Forecast!$AO:$AO, Forecast!$A:$A, 'Analysis-School'!$A210, Forecast!$C:$C, 'Analysis-School'!G$4, Forecast!$D:$D, 'Analysis-School'!G$2)</f>
        <v>6</v>
      </c>
      <c r="H210" s="394">
        <f>SUMIFS(Forecast!$AO:$AO, Forecast!$A:$A, 'Analysis-School'!$A210, Forecast!$C:$C, 'Analysis-School'!H$4, Forecast!$D:$D, 'Analysis-School'!H$2)</f>
        <v>12</v>
      </c>
      <c r="I210" s="394">
        <f>SUMIFS(Forecast!$AO:$AO, Forecast!$A:$A, 'Analysis-School'!$A210, Forecast!$C:$C, 'Analysis-School'!I$4, Forecast!$D:$D, 'Analysis-School'!I$2)</f>
        <v>11.399999999999999</v>
      </c>
      <c r="J210" s="395">
        <f>SUMIFS(Forecast!$AO:$AO, Forecast!$A:$A, 'Analysis-School'!$A210, Forecast!$C:$C, 'Analysis-School'!J$4, Forecast!$D:$D, 'Analysis-School'!J$2)</f>
        <v>10.829999999999998</v>
      </c>
      <c r="K210" s="396">
        <f t="shared" si="79"/>
        <v>-9.7500000000000142E-2</v>
      </c>
      <c r="M210" s="393" t="s">
        <v>1947</v>
      </c>
      <c r="N210" s="394">
        <f>SUMIFS(Forecast!$BN:$BN, Forecast!$A:$A, 'Analysis-School'!$A210, Forecast!$C:$C, 'Analysis-School'!N$4, Forecast!$D:$D, 'Analysis-School'!N$2)</f>
        <v>15</v>
      </c>
      <c r="O210" s="394">
        <f>SUMIFS(Forecast!$BN:$BN, Forecast!$A:$A, 'Analysis-School'!$A210, Forecast!$C:$C, 'Analysis-School'!O$4, Forecast!$D:$D, 'Analysis-School'!O$2)</f>
        <v>17</v>
      </c>
      <c r="P210" s="394">
        <f>SUMIFS(Forecast!$BN:$BN, Forecast!$A:$A, 'Analysis-School'!$A210, Forecast!$C:$C, 'Analysis-School'!P$4, Forecast!$D:$D, 'Analysis-School'!P$2)</f>
        <v>12</v>
      </c>
      <c r="Q210" s="394">
        <f>SUMIFS(Forecast!$BN:$BN, Forecast!$A:$A, 'Analysis-School'!$A210, Forecast!$C:$C, 'Analysis-School'!Q$4, Forecast!$D:$D, 'Analysis-School'!Q$2)</f>
        <v>18</v>
      </c>
      <c r="R210" s="394">
        <f>SUMIFS(Forecast!$BN:$BN, Forecast!$A:$A, 'Analysis-School'!$A210, Forecast!$C:$C, 'Analysis-School'!R$4, Forecast!$D:$D, 'Analysis-School'!R$2)</f>
        <v>29</v>
      </c>
      <c r="S210" s="394">
        <f>SUMIFS(Forecast!$BN:$BN, Forecast!$A:$A, 'Analysis-School'!$A210, Forecast!$C:$C, 'Analysis-School'!S$4, Forecast!$D:$D, 'Analysis-School'!S$2)</f>
        <v>14</v>
      </c>
      <c r="T210" s="394">
        <f>SUMIFS(Forecast!$BN:$BN, Forecast!$A:$A, 'Analysis-School'!$A210, Forecast!$C:$C, 'Analysis-School'!T$4, Forecast!$D:$D, 'Analysis-School'!T$2)</f>
        <v>15.400000000000002</v>
      </c>
      <c r="U210" s="395">
        <f>SUMIFS(Forecast!$BN:$BN, Forecast!$A:$A, 'Analysis-School'!$A210, Forecast!$C:$C, 'Analysis-School'!U$4, Forecast!$D:$D, 'Analysis-School'!U$2)</f>
        <v>16.940000000000005</v>
      </c>
      <c r="V210" s="396">
        <f t="shared" si="80"/>
        <v>0.21000000000000041</v>
      </c>
      <c r="X210" s="393" t="s">
        <v>1947</v>
      </c>
      <c r="Y210" s="394">
        <f>SUMIFS(Forecast!$CA:$CA, Forecast!$A:$A, 'Analysis-School'!$A210, Forecast!$C:$C, 'Analysis-School'!Y$4, Forecast!$D:$D, 'Analysis-School'!Y$2)</f>
        <v>0</v>
      </c>
      <c r="Z210" s="394">
        <f>SUMIFS(Forecast!$CA:$CA, Forecast!$A:$A, 'Analysis-School'!$A210, Forecast!$C:$C, 'Analysis-School'!Z$4, Forecast!$D:$D, 'Analysis-School'!Z$2)</f>
        <v>0</v>
      </c>
      <c r="AA210" s="394">
        <f>SUMIFS(Forecast!$CA:$CA, Forecast!$A:$A, 'Analysis-School'!$A210, Forecast!$C:$C, 'Analysis-School'!AA$4, Forecast!$D:$D, 'Analysis-School'!AA$2)</f>
        <v>0</v>
      </c>
      <c r="AB210" s="394">
        <f>SUMIFS(Forecast!$CA:$CA, Forecast!$A:$A, 'Analysis-School'!$A210, Forecast!$C:$C, 'Analysis-School'!AB$4, Forecast!$D:$D, 'Analysis-School'!AB$2)</f>
        <v>0</v>
      </c>
      <c r="AC210" s="394">
        <f>SUMIFS(Forecast!$CA:$CA, Forecast!$A:$A, 'Analysis-School'!$A210, Forecast!$C:$C, 'Analysis-School'!AC$4, Forecast!$D:$D, 'Analysis-School'!AC$2)</f>
        <v>0</v>
      </c>
      <c r="AD210" s="394">
        <f>SUMIFS(Forecast!$CA:$CA, Forecast!$A:$A, 'Analysis-School'!$A210, Forecast!$C:$C, 'Analysis-School'!AD$4, Forecast!$D:$D, 'Analysis-School'!AD$2)</f>
        <v>0</v>
      </c>
      <c r="AE210" s="394">
        <f>SUMIFS(Forecast!$CA:$CA, Forecast!$A:$A, 'Analysis-School'!$A210, Forecast!$C:$C, 'Analysis-School'!AE$4, Forecast!$D:$D, 'Analysis-School'!AE$2)</f>
        <v>0</v>
      </c>
      <c r="AF210" s="395">
        <f>SUMIFS(Forecast!$CA:$CA, Forecast!$A:$A, 'Analysis-School'!$A210, Forecast!$C:$C, 'Analysis-School'!AF$4, Forecast!$D:$D, 'Analysis-School'!AF$2)</f>
        <v>0</v>
      </c>
      <c r="AG210" s="396" t="str">
        <f t="shared" si="82"/>
        <v>NA</v>
      </c>
    </row>
    <row r="211" spans="1:33">
      <c r="A211" s="115" t="s">
        <v>129</v>
      </c>
      <c r="B211" s="398" t="s">
        <v>1948</v>
      </c>
      <c r="C211" s="399">
        <f>SUMIFS(Forecast!$AO:$AO, Forecast!$A:$A, 'Analysis-School'!$A211, Forecast!$C:$C, 'Analysis-School'!C$4, Forecast!$D:$D, 'Analysis-School'!C$2)</f>
        <v>10</v>
      </c>
      <c r="D211" s="399">
        <f>SUMIFS(Forecast!$AO:$AO, Forecast!$A:$A, 'Analysis-School'!$A211, Forecast!$C:$C, 'Analysis-School'!D$4, Forecast!$D:$D, 'Analysis-School'!D$2)</f>
        <v>2</v>
      </c>
      <c r="E211" s="399">
        <f>SUMIFS(Forecast!$AO:$AO, Forecast!$A:$A, 'Analysis-School'!$A211, Forecast!$C:$C, 'Analysis-School'!E$4, Forecast!$D:$D, 'Analysis-School'!E$2)</f>
        <v>3</v>
      </c>
      <c r="F211" s="399">
        <f>SUMIFS(Forecast!$AO:$AO, Forecast!$A:$A, 'Analysis-School'!$A211, Forecast!$C:$C, 'Analysis-School'!F$4, Forecast!$D:$D, 'Analysis-School'!F$2)</f>
        <v>3</v>
      </c>
      <c r="G211" s="399">
        <f>SUMIFS(Forecast!$AO:$AO, Forecast!$A:$A, 'Analysis-School'!$A211, Forecast!$C:$C, 'Analysis-School'!G$4, Forecast!$D:$D, 'Analysis-School'!G$2)</f>
        <v>10</v>
      </c>
      <c r="H211" s="399">
        <f>SUMIFS(Forecast!$AO:$AO, Forecast!$A:$A, 'Analysis-School'!$A211, Forecast!$C:$C, 'Analysis-School'!H$4, Forecast!$D:$D, 'Analysis-School'!H$2)</f>
        <v>10</v>
      </c>
      <c r="I211" s="399">
        <f>SUMIFS(Forecast!$AO:$AO, Forecast!$A:$A, 'Analysis-School'!$A211, Forecast!$C:$C, 'Analysis-School'!I$4, Forecast!$D:$D, 'Analysis-School'!I$2)</f>
        <v>11</v>
      </c>
      <c r="J211" s="400">
        <f>SUMIFS(Forecast!$AO:$AO, Forecast!$A:$A, 'Analysis-School'!$A211, Forecast!$C:$C, 'Analysis-School'!J$4, Forecast!$D:$D, 'Analysis-School'!J$2)</f>
        <v>12.100000000000001</v>
      </c>
      <c r="K211" s="401">
        <f t="shared" si="79"/>
        <v>0.21000000000000019</v>
      </c>
      <c r="M211" s="398" t="s">
        <v>1948</v>
      </c>
      <c r="N211" s="399">
        <f>SUMIFS(Forecast!$BN:$BN, Forecast!$A:$A, 'Analysis-School'!$A211, Forecast!$C:$C, 'Analysis-School'!N$4, Forecast!$D:$D, 'Analysis-School'!N$2)</f>
        <v>16</v>
      </c>
      <c r="O211" s="399">
        <f>SUMIFS(Forecast!$BN:$BN, Forecast!$A:$A, 'Analysis-School'!$A211, Forecast!$C:$C, 'Analysis-School'!O$4, Forecast!$D:$D, 'Analysis-School'!O$2)</f>
        <v>11</v>
      </c>
      <c r="P211" s="399">
        <f>SUMIFS(Forecast!$BN:$BN, Forecast!$A:$A, 'Analysis-School'!$A211, Forecast!$C:$C, 'Analysis-School'!P$4, Forecast!$D:$D, 'Analysis-School'!P$2)</f>
        <v>11</v>
      </c>
      <c r="Q211" s="399">
        <f>SUMIFS(Forecast!$BN:$BN, Forecast!$A:$A, 'Analysis-School'!$A211, Forecast!$C:$C, 'Analysis-School'!Q$4, Forecast!$D:$D, 'Analysis-School'!Q$2)</f>
        <v>20</v>
      </c>
      <c r="R211" s="399">
        <f>SUMIFS(Forecast!$BN:$BN, Forecast!$A:$A, 'Analysis-School'!$A211, Forecast!$C:$C, 'Analysis-School'!R$4, Forecast!$D:$D, 'Analysis-School'!R$2)</f>
        <v>14</v>
      </c>
      <c r="S211" s="399">
        <f>SUMIFS(Forecast!$BN:$BN, Forecast!$A:$A, 'Analysis-School'!$A211, Forecast!$C:$C, 'Analysis-School'!S$4, Forecast!$D:$D, 'Analysis-School'!S$2)</f>
        <v>14</v>
      </c>
      <c r="T211" s="399">
        <f>SUMIFS(Forecast!$BN:$BN, Forecast!$A:$A, 'Analysis-School'!$A211, Forecast!$C:$C, 'Analysis-School'!T$4, Forecast!$D:$D, 'Analysis-School'!T$2)</f>
        <v>14.468367346938779</v>
      </c>
      <c r="U211" s="400">
        <f>SUMIFS(Forecast!$BN:$BN, Forecast!$A:$A, 'Analysis-School'!$A211, Forecast!$C:$C, 'Analysis-School'!U$4, Forecast!$D:$D, 'Analysis-School'!U$2)</f>
        <v>14.936734693877558</v>
      </c>
      <c r="V211" s="401">
        <f t="shared" si="80"/>
        <v>6.6909620991254082E-2</v>
      </c>
      <c r="X211" s="398" t="s">
        <v>1948</v>
      </c>
      <c r="Y211" s="399">
        <f>SUMIFS(Forecast!$CA:$CA, Forecast!$A:$A, 'Analysis-School'!$A211, Forecast!$C:$C, 'Analysis-School'!Y$4, Forecast!$D:$D, 'Analysis-School'!Y$2)</f>
        <v>0</v>
      </c>
      <c r="Z211" s="399">
        <f>SUMIFS(Forecast!$CA:$CA, Forecast!$A:$A, 'Analysis-School'!$A211, Forecast!$C:$C, 'Analysis-School'!Z$4, Forecast!$D:$D, 'Analysis-School'!Z$2)</f>
        <v>0</v>
      </c>
      <c r="AA211" s="399">
        <f>SUMIFS(Forecast!$CA:$CA, Forecast!$A:$A, 'Analysis-School'!$A211, Forecast!$C:$C, 'Analysis-School'!AA$4, Forecast!$D:$D, 'Analysis-School'!AA$2)</f>
        <v>0</v>
      </c>
      <c r="AB211" s="399">
        <f>SUMIFS(Forecast!$CA:$CA, Forecast!$A:$A, 'Analysis-School'!$A211, Forecast!$C:$C, 'Analysis-School'!AB$4, Forecast!$D:$D, 'Analysis-School'!AB$2)</f>
        <v>0</v>
      </c>
      <c r="AC211" s="399">
        <f>SUMIFS(Forecast!$CA:$CA, Forecast!$A:$A, 'Analysis-School'!$A211, Forecast!$C:$C, 'Analysis-School'!AC$4, Forecast!$D:$D, 'Analysis-School'!AC$2)</f>
        <v>0</v>
      </c>
      <c r="AD211" s="399">
        <f>SUMIFS(Forecast!$CA:$CA, Forecast!$A:$A, 'Analysis-School'!$A211, Forecast!$C:$C, 'Analysis-School'!AD$4, Forecast!$D:$D, 'Analysis-School'!AD$2)</f>
        <v>0</v>
      </c>
      <c r="AE211" s="399">
        <f>SUMIFS(Forecast!$CA:$CA, Forecast!$A:$A, 'Analysis-School'!$A211, Forecast!$C:$C, 'Analysis-School'!AE$4, Forecast!$D:$D, 'Analysis-School'!AE$2)</f>
        <v>0</v>
      </c>
      <c r="AF211" s="400">
        <f>SUMIFS(Forecast!$CA:$CA, Forecast!$A:$A, 'Analysis-School'!$A211, Forecast!$C:$C, 'Analysis-School'!AF$4, Forecast!$D:$D, 'Analysis-School'!AF$2)</f>
        <v>0</v>
      </c>
      <c r="AG211" s="401" t="str">
        <f t="shared" si="82"/>
        <v>NA</v>
      </c>
    </row>
    <row r="212" spans="1:33">
      <c r="A212" s="115" t="s">
        <v>131</v>
      </c>
      <c r="B212" s="393" t="s">
        <v>1949</v>
      </c>
      <c r="C212" s="394">
        <f>SUMIFS(Forecast!$AO:$AO, Forecast!$A:$A, 'Analysis-School'!$A212, Forecast!$C:$C, 'Analysis-School'!C$4, Forecast!$D:$D, 'Analysis-School'!C$2)</f>
        <v>0</v>
      </c>
      <c r="D212" s="394">
        <f>SUMIFS(Forecast!$AO:$AO, Forecast!$A:$A, 'Analysis-School'!$A212, Forecast!$C:$C, 'Analysis-School'!D$4, Forecast!$D:$D, 'Analysis-School'!D$2)</f>
        <v>2</v>
      </c>
      <c r="E212" s="394">
        <f>SUMIFS(Forecast!$AO:$AO, Forecast!$A:$A, 'Analysis-School'!$A212, Forecast!$C:$C, 'Analysis-School'!E$4, Forecast!$D:$D, 'Analysis-School'!E$2)</f>
        <v>3</v>
      </c>
      <c r="F212" s="394">
        <f>SUMIFS(Forecast!$AO:$AO, Forecast!$A:$A, 'Analysis-School'!$A212, Forecast!$C:$C, 'Analysis-School'!F$4, Forecast!$D:$D, 'Analysis-School'!F$2)</f>
        <v>2</v>
      </c>
      <c r="G212" s="394">
        <f>SUMIFS(Forecast!$AO:$AO, Forecast!$A:$A, 'Analysis-School'!$A212, Forecast!$C:$C, 'Analysis-School'!G$4, Forecast!$D:$D, 'Analysis-School'!G$2)</f>
        <v>4</v>
      </c>
      <c r="H212" s="394">
        <f>SUMIFS(Forecast!$AO:$AO, Forecast!$A:$A, 'Analysis-School'!$A212, Forecast!$C:$C, 'Analysis-School'!H$4, Forecast!$D:$D, 'Analysis-School'!H$2)</f>
        <v>4</v>
      </c>
      <c r="I212" s="394">
        <f>SUMIFS(Forecast!$AO:$AO, Forecast!$A:$A, 'Analysis-School'!$A212, Forecast!$C:$C, 'Analysis-School'!I$4, Forecast!$D:$D, 'Analysis-School'!I$2)</f>
        <v>4.4000000000000004</v>
      </c>
      <c r="J212" s="395">
        <f>SUMIFS(Forecast!$AO:$AO, Forecast!$A:$A, 'Analysis-School'!$A212, Forecast!$C:$C, 'Analysis-School'!J$4, Forecast!$D:$D, 'Analysis-School'!J$2)</f>
        <v>4.8400000000000007</v>
      </c>
      <c r="K212" s="396">
        <f t="shared" si="79"/>
        <v>0.21000000000000019</v>
      </c>
      <c r="M212" s="393" t="s">
        <v>1949</v>
      </c>
      <c r="N212" s="394">
        <f>SUMIFS(Forecast!$BN:$BN, Forecast!$A:$A, 'Analysis-School'!$A212, Forecast!$C:$C, 'Analysis-School'!N$4, Forecast!$D:$D, 'Analysis-School'!N$2)</f>
        <v>12</v>
      </c>
      <c r="O212" s="394">
        <f>SUMIFS(Forecast!$BN:$BN, Forecast!$A:$A, 'Analysis-School'!$A212, Forecast!$C:$C, 'Analysis-School'!O$4, Forecast!$D:$D, 'Analysis-School'!O$2)</f>
        <v>12</v>
      </c>
      <c r="P212" s="394">
        <f>SUMIFS(Forecast!$BN:$BN, Forecast!$A:$A, 'Analysis-School'!$A212, Forecast!$C:$C, 'Analysis-School'!P$4, Forecast!$D:$D, 'Analysis-School'!P$2)</f>
        <v>9</v>
      </c>
      <c r="Q212" s="394">
        <f>SUMIFS(Forecast!$BN:$BN, Forecast!$A:$A, 'Analysis-School'!$A212, Forecast!$C:$C, 'Analysis-School'!Q$4, Forecast!$D:$D, 'Analysis-School'!Q$2)</f>
        <v>17</v>
      </c>
      <c r="R212" s="394">
        <f>SUMIFS(Forecast!$BN:$BN, Forecast!$A:$A, 'Analysis-School'!$A212, Forecast!$C:$C, 'Analysis-School'!R$4, Forecast!$D:$D, 'Analysis-School'!R$2)</f>
        <v>36</v>
      </c>
      <c r="S212" s="394">
        <f>SUMIFS(Forecast!$BN:$BN, Forecast!$A:$A, 'Analysis-School'!$A212, Forecast!$C:$C, 'Analysis-School'!S$4, Forecast!$D:$D, 'Analysis-School'!S$2)</f>
        <v>32</v>
      </c>
      <c r="T212" s="394">
        <f>SUMIFS(Forecast!$BN:$BN, Forecast!$A:$A, 'Analysis-School'!$A212, Forecast!$C:$C, 'Analysis-School'!T$4, Forecast!$D:$D, 'Analysis-School'!T$2)</f>
        <v>35.200000000000003</v>
      </c>
      <c r="U212" s="395">
        <f>SUMIFS(Forecast!$BN:$BN, Forecast!$A:$A, 'Analysis-School'!$A212, Forecast!$C:$C, 'Analysis-School'!U$4, Forecast!$D:$D, 'Analysis-School'!U$2)</f>
        <v>38.720000000000006</v>
      </c>
      <c r="V212" s="396">
        <f t="shared" si="80"/>
        <v>0.21000000000000019</v>
      </c>
      <c r="X212" s="393" t="s">
        <v>1949</v>
      </c>
      <c r="Y212" s="394">
        <f>SUMIFS(Forecast!$CA:$CA, Forecast!$A:$A, 'Analysis-School'!$A212, Forecast!$C:$C, 'Analysis-School'!Y$4, Forecast!$D:$D, 'Analysis-School'!Y$2)</f>
        <v>0</v>
      </c>
      <c r="Z212" s="394">
        <f>SUMIFS(Forecast!$CA:$CA, Forecast!$A:$A, 'Analysis-School'!$A212, Forecast!$C:$C, 'Analysis-School'!Z$4, Forecast!$D:$D, 'Analysis-School'!Z$2)</f>
        <v>0</v>
      </c>
      <c r="AA212" s="394">
        <f>SUMIFS(Forecast!$CA:$CA, Forecast!$A:$A, 'Analysis-School'!$A212, Forecast!$C:$C, 'Analysis-School'!AA$4, Forecast!$D:$D, 'Analysis-School'!AA$2)</f>
        <v>0</v>
      </c>
      <c r="AB212" s="394">
        <f>SUMIFS(Forecast!$CA:$CA, Forecast!$A:$A, 'Analysis-School'!$A212, Forecast!$C:$C, 'Analysis-School'!AB$4, Forecast!$D:$D, 'Analysis-School'!AB$2)</f>
        <v>0</v>
      </c>
      <c r="AC212" s="394">
        <f>SUMIFS(Forecast!$CA:$CA, Forecast!$A:$A, 'Analysis-School'!$A212, Forecast!$C:$C, 'Analysis-School'!AC$4, Forecast!$D:$D, 'Analysis-School'!AC$2)</f>
        <v>0</v>
      </c>
      <c r="AD212" s="394">
        <f>SUMIFS(Forecast!$CA:$CA, Forecast!$A:$A, 'Analysis-School'!$A212, Forecast!$C:$C, 'Analysis-School'!AD$4, Forecast!$D:$D, 'Analysis-School'!AD$2)</f>
        <v>0</v>
      </c>
      <c r="AE212" s="394">
        <f>SUMIFS(Forecast!$CA:$CA, Forecast!$A:$A, 'Analysis-School'!$A212, Forecast!$C:$C, 'Analysis-School'!AE$4, Forecast!$D:$D, 'Analysis-School'!AE$2)</f>
        <v>0</v>
      </c>
      <c r="AF212" s="395">
        <f>SUMIFS(Forecast!$CA:$CA, Forecast!$A:$A, 'Analysis-School'!$A212, Forecast!$C:$C, 'Analysis-School'!AF$4, Forecast!$D:$D, 'Analysis-School'!AF$2)</f>
        <v>0</v>
      </c>
      <c r="AG212" s="396" t="str">
        <f t="shared" si="82"/>
        <v>NA</v>
      </c>
    </row>
    <row r="213" spans="1:33">
      <c r="A213" s="18" t="s">
        <v>133</v>
      </c>
      <c r="B213" s="398" t="s">
        <v>1950</v>
      </c>
      <c r="C213" s="399">
        <f>SUMIFS(Forecast!$AO:$AO, Forecast!$A:$A, 'Analysis-School'!$A213, Forecast!$C:$C, 'Analysis-School'!C$4, Forecast!$D:$D, 'Analysis-School'!C$2)</f>
        <v>7</v>
      </c>
      <c r="D213" s="399">
        <f>SUMIFS(Forecast!$AO:$AO, Forecast!$A:$A, 'Analysis-School'!$A213, Forecast!$C:$C, 'Analysis-School'!D$4, Forecast!$D:$D, 'Analysis-School'!D$2)</f>
        <v>10</v>
      </c>
      <c r="E213" s="399">
        <f>SUMIFS(Forecast!$AO:$AO, Forecast!$A:$A, 'Analysis-School'!$A213, Forecast!$C:$C, 'Analysis-School'!E$4, Forecast!$D:$D, 'Analysis-School'!E$2)</f>
        <v>3</v>
      </c>
      <c r="F213" s="399">
        <f>SUMIFS(Forecast!$AO:$AO, Forecast!$A:$A, 'Analysis-School'!$A213, Forecast!$C:$C, 'Analysis-School'!F$4, Forecast!$D:$D, 'Analysis-School'!F$2)</f>
        <v>9</v>
      </c>
      <c r="G213" s="399">
        <f>SUMIFS(Forecast!$AO:$AO, Forecast!$A:$A, 'Analysis-School'!$A213, Forecast!$C:$C, 'Analysis-School'!G$4, Forecast!$D:$D, 'Analysis-School'!G$2)</f>
        <v>9</v>
      </c>
      <c r="H213" s="399">
        <f>SUMIFS(Forecast!$AO:$AO, Forecast!$A:$A, 'Analysis-School'!$A213, Forecast!$C:$C, 'Analysis-School'!H$4, Forecast!$D:$D, 'Analysis-School'!H$2)</f>
        <v>9</v>
      </c>
      <c r="I213" s="399">
        <f>SUMIFS(Forecast!$AO:$AO, Forecast!$A:$A, 'Analysis-School'!$A213, Forecast!$C:$C, 'Analysis-School'!I$4, Forecast!$D:$D, 'Analysis-School'!I$2)</f>
        <v>9.2859853649655264</v>
      </c>
      <c r="J213" s="400">
        <f>SUMIFS(Forecast!$AO:$AO, Forecast!$A:$A, 'Analysis-School'!$A213, Forecast!$C:$C, 'Analysis-School'!J$4, Forecast!$D:$D, 'Analysis-School'!J$2)</f>
        <v>9.6668962078143359</v>
      </c>
      <c r="K213" s="401">
        <f t="shared" si="79"/>
        <v>7.4099578646037223E-2</v>
      </c>
      <c r="M213" s="398" t="s">
        <v>1950</v>
      </c>
      <c r="N213" s="399">
        <f>SUMIFS(Forecast!$BN:$BN, Forecast!$A:$A, 'Analysis-School'!$A213, Forecast!$C:$C, 'Analysis-School'!N$4, Forecast!$D:$D, 'Analysis-School'!N$2)</f>
        <v>43</v>
      </c>
      <c r="O213" s="399">
        <f>SUMIFS(Forecast!$BN:$BN, Forecast!$A:$A, 'Analysis-School'!$A213, Forecast!$C:$C, 'Analysis-School'!O$4, Forecast!$D:$D, 'Analysis-School'!O$2)</f>
        <v>51</v>
      </c>
      <c r="P213" s="399">
        <f>SUMIFS(Forecast!$BN:$BN, Forecast!$A:$A, 'Analysis-School'!$A213, Forecast!$C:$C, 'Analysis-School'!P$4, Forecast!$D:$D, 'Analysis-School'!P$2)</f>
        <v>35</v>
      </c>
      <c r="Q213" s="399">
        <f>SUMIFS(Forecast!$BN:$BN, Forecast!$A:$A, 'Analysis-School'!$A213, Forecast!$C:$C, 'Analysis-School'!Q$4, Forecast!$D:$D, 'Analysis-School'!Q$2)</f>
        <v>43</v>
      </c>
      <c r="R213" s="399">
        <f>SUMIFS(Forecast!$BN:$BN, Forecast!$A:$A, 'Analysis-School'!$A213, Forecast!$C:$C, 'Analysis-School'!R$4, Forecast!$D:$D, 'Analysis-School'!R$2)</f>
        <v>53</v>
      </c>
      <c r="S213" s="399">
        <f>SUMIFS(Forecast!$BN:$BN, Forecast!$A:$A, 'Analysis-School'!$A213, Forecast!$C:$C, 'Analysis-School'!S$4, Forecast!$D:$D, 'Analysis-School'!S$2)</f>
        <v>51</v>
      </c>
      <c r="T213" s="399">
        <f>SUMIFS(Forecast!$BN:$BN, Forecast!$A:$A, 'Analysis-School'!$A213, Forecast!$C:$C, 'Analysis-School'!T$4, Forecast!$D:$D, 'Analysis-School'!T$2)</f>
        <v>52.774029763356381</v>
      </c>
      <c r="U213" s="400">
        <f>SUMIFS(Forecast!$BN:$BN, Forecast!$A:$A, 'Analysis-School'!$A213, Forecast!$C:$C, 'Analysis-School'!U$4, Forecast!$D:$D, 'Analysis-School'!U$2)</f>
        <v>54.402247921063072</v>
      </c>
      <c r="V213" s="401">
        <f t="shared" si="80"/>
        <v>6.6710743550256302E-2</v>
      </c>
      <c r="X213" s="398" t="s">
        <v>1950</v>
      </c>
      <c r="Y213" s="399">
        <f>SUMIFS(Forecast!$CA:$CA, Forecast!$A:$A, 'Analysis-School'!$A213, Forecast!$C:$C, 'Analysis-School'!Y$4, Forecast!$D:$D, 'Analysis-School'!Y$2)</f>
        <v>0</v>
      </c>
      <c r="Z213" s="399">
        <f>SUMIFS(Forecast!$CA:$CA, Forecast!$A:$A, 'Analysis-School'!$A213, Forecast!$C:$C, 'Analysis-School'!Z$4, Forecast!$D:$D, 'Analysis-School'!Z$2)</f>
        <v>0</v>
      </c>
      <c r="AA213" s="399">
        <f>SUMIFS(Forecast!$CA:$CA, Forecast!$A:$A, 'Analysis-School'!$A213, Forecast!$C:$C, 'Analysis-School'!AA$4, Forecast!$D:$D, 'Analysis-School'!AA$2)</f>
        <v>0</v>
      </c>
      <c r="AB213" s="399">
        <f>SUMIFS(Forecast!$CA:$CA, Forecast!$A:$A, 'Analysis-School'!$A213, Forecast!$C:$C, 'Analysis-School'!AB$4, Forecast!$D:$D, 'Analysis-School'!AB$2)</f>
        <v>0</v>
      </c>
      <c r="AC213" s="399">
        <f>SUMIFS(Forecast!$CA:$CA, Forecast!$A:$A, 'Analysis-School'!$A213, Forecast!$C:$C, 'Analysis-School'!AC$4, Forecast!$D:$D, 'Analysis-School'!AC$2)</f>
        <v>0</v>
      </c>
      <c r="AD213" s="399">
        <f>SUMIFS(Forecast!$CA:$CA, Forecast!$A:$A, 'Analysis-School'!$A213, Forecast!$C:$C, 'Analysis-School'!AD$4, Forecast!$D:$D, 'Analysis-School'!AD$2)</f>
        <v>0</v>
      </c>
      <c r="AE213" s="399">
        <f>SUMIFS(Forecast!$CA:$CA, Forecast!$A:$A, 'Analysis-School'!$A213, Forecast!$C:$C, 'Analysis-School'!AE$4, Forecast!$D:$D, 'Analysis-School'!AE$2)</f>
        <v>0</v>
      </c>
      <c r="AF213" s="400">
        <f>SUMIFS(Forecast!$CA:$CA, Forecast!$A:$A, 'Analysis-School'!$A213, Forecast!$C:$C, 'Analysis-School'!AF$4, Forecast!$D:$D, 'Analysis-School'!AF$2)</f>
        <v>0</v>
      </c>
      <c r="AG213" s="401" t="str">
        <f t="shared" si="82"/>
        <v>NA</v>
      </c>
    </row>
    <row r="214" spans="1:33">
      <c r="A214" s="18" t="s">
        <v>135</v>
      </c>
      <c r="B214" s="393" t="s">
        <v>1951</v>
      </c>
      <c r="C214" s="394">
        <f>SUMIFS(Forecast!$AO:$AO, Forecast!$A:$A, 'Analysis-School'!$A214, Forecast!$C:$C, 'Analysis-School'!C$4, Forecast!$D:$D, 'Analysis-School'!C$2)</f>
        <v>7</v>
      </c>
      <c r="D214" s="394">
        <f>SUMIFS(Forecast!$AO:$AO, Forecast!$A:$A, 'Analysis-School'!$A214, Forecast!$C:$C, 'Analysis-School'!D$4, Forecast!$D:$D, 'Analysis-School'!D$2)</f>
        <v>11</v>
      </c>
      <c r="E214" s="394">
        <f>SUMIFS(Forecast!$AO:$AO, Forecast!$A:$A, 'Analysis-School'!$A214, Forecast!$C:$C, 'Analysis-School'!E$4, Forecast!$D:$D, 'Analysis-School'!E$2)</f>
        <v>13</v>
      </c>
      <c r="F214" s="394">
        <f>SUMIFS(Forecast!$AO:$AO, Forecast!$A:$A, 'Analysis-School'!$A214, Forecast!$C:$C, 'Analysis-School'!F$4, Forecast!$D:$D, 'Analysis-School'!F$2)</f>
        <v>16</v>
      </c>
      <c r="G214" s="394">
        <f>SUMIFS(Forecast!$AO:$AO, Forecast!$A:$A, 'Analysis-School'!$A214, Forecast!$C:$C, 'Analysis-School'!G$4, Forecast!$D:$D, 'Analysis-School'!G$2)</f>
        <v>22</v>
      </c>
      <c r="H214" s="394">
        <f>SUMIFS(Forecast!$AO:$AO, Forecast!$A:$A, 'Analysis-School'!$A214, Forecast!$C:$C, 'Analysis-School'!H$4, Forecast!$D:$D, 'Analysis-School'!H$2)</f>
        <v>20</v>
      </c>
      <c r="I214" s="394">
        <f>SUMIFS(Forecast!$AO:$AO, Forecast!$A:$A, 'Analysis-School'!$A214, Forecast!$C:$C, 'Analysis-School'!I$4, Forecast!$D:$D, 'Analysis-School'!I$2)</f>
        <v>22</v>
      </c>
      <c r="J214" s="395">
        <f>SUMIFS(Forecast!$AO:$AO, Forecast!$A:$A, 'Analysis-School'!$A214, Forecast!$C:$C, 'Analysis-School'!J$4, Forecast!$D:$D, 'Analysis-School'!J$2)</f>
        <v>24.200000000000003</v>
      </c>
      <c r="K214" s="396">
        <f t="shared" si="79"/>
        <v>0.21000000000000019</v>
      </c>
      <c r="M214" s="393" t="s">
        <v>1951</v>
      </c>
      <c r="N214" s="394">
        <f>SUMIFS(Forecast!$BN:$BN, Forecast!$A:$A, 'Analysis-School'!$A214, Forecast!$C:$C, 'Analysis-School'!N$4, Forecast!$D:$D, 'Analysis-School'!N$2)</f>
        <v>65</v>
      </c>
      <c r="O214" s="394">
        <f>SUMIFS(Forecast!$BN:$BN, Forecast!$A:$A, 'Analysis-School'!$A214, Forecast!$C:$C, 'Analysis-School'!O$4, Forecast!$D:$D, 'Analysis-School'!O$2)</f>
        <v>78</v>
      </c>
      <c r="P214" s="394">
        <f>SUMIFS(Forecast!$BN:$BN, Forecast!$A:$A, 'Analysis-School'!$A214, Forecast!$C:$C, 'Analysis-School'!P$4, Forecast!$D:$D, 'Analysis-School'!P$2)</f>
        <v>58</v>
      </c>
      <c r="Q214" s="394">
        <f>SUMIFS(Forecast!$BN:$BN, Forecast!$A:$A, 'Analysis-School'!$A214, Forecast!$C:$C, 'Analysis-School'!Q$4, Forecast!$D:$D, 'Analysis-School'!Q$2)</f>
        <v>103</v>
      </c>
      <c r="R214" s="394">
        <f>SUMIFS(Forecast!$BN:$BN, Forecast!$A:$A, 'Analysis-School'!$A214, Forecast!$C:$C, 'Analysis-School'!R$4, Forecast!$D:$D, 'Analysis-School'!R$2)</f>
        <v>120</v>
      </c>
      <c r="S214" s="394">
        <f>SUMIFS(Forecast!$BN:$BN, Forecast!$A:$A, 'Analysis-School'!$A214, Forecast!$C:$C, 'Analysis-School'!S$4, Forecast!$D:$D, 'Analysis-School'!S$2)</f>
        <v>109</v>
      </c>
      <c r="T214" s="394">
        <f>SUMIFS(Forecast!$BN:$BN, Forecast!$A:$A, 'Analysis-School'!$A214, Forecast!$C:$C, 'Analysis-School'!T$4, Forecast!$D:$D, 'Analysis-School'!T$2)</f>
        <v>119.9</v>
      </c>
      <c r="U214" s="395">
        <f>SUMIFS(Forecast!$BN:$BN, Forecast!$A:$A, 'Analysis-School'!$A214, Forecast!$C:$C, 'Analysis-School'!U$4, Forecast!$D:$D, 'Analysis-School'!U$2)</f>
        <v>131.89000000000001</v>
      </c>
      <c r="V214" s="396">
        <f t="shared" si="80"/>
        <v>0.21000000000000019</v>
      </c>
      <c r="X214" s="393" t="s">
        <v>1951</v>
      </c>
      <c r="Y214" s="394">
        <f>SUMIFS(Forecast!$CA:$CA, Forecast!$A:$A, 'Analysis-School'!$A214, Forecast!$C:$C, 'Analysis-School'!Y$4, Forecast!$D:$D, 'Analysis-School'!Y$2)</f>
        <v>0</v>
      </c>
      <c r="Z214" s="394">
        <f>SUMIFS(Forecast!$CA:$CA, Forecast!$A:$A, 'Analysis-School'!$A214, Forecast!$C:$C, 'Analysis-School'!Z$4, Forecast!$D:$D, 'Analysis-School'!Z$2)</f>
        <v>0</v>
      </c>
      <c r="AA214" s="394">
        <f>SUMIFS(Forecast!$CA:$CA, Forecast!$A:$A, 'Analysis-School'!$A214, Forecast!$C:$C, 'Analysis-School'!AA$4, Forecast!$D:$D, 'Analysis-School'!AA$2)</f>
        <v>0</v>
      </c>
      <c r="AB214" s="394">
        <f>SUMIFS(Forecast!$CA:$CA, Forecast!$A:$A, 'Analysis-School'!$A214, Forecast!$C:$C, 'Analysis-School'!AB$4, Forecast!$D:$D, 'Analysis-School'!AB$2)</f>
        <v>0</v>
      </c>
      <c r="AC214" s="394">
        <f>SUMIFS(Forecast!$CA:$CA, Forecast!$A:$A, 'Analysis-School'!$A214, Forecast!$C:$C, 'Analysis-School'!AC$4, Forecast!$D:$D, 'Analysis-School'!AC$2)</f>
        <v>0</v>
      </c>
      <c r="AD214" s="394">
        <f>SUMIFS(Forecast!$CA:$CA, Forecast!$A:$A, 'Analysis-School'!$A214, Forecast!$C:$C, 'Analysis-School'!AD$4, Forecast!$D:$D, 'Analysis-School'!AD$2)</f>
        <v>0</v>
      </c>
      <c r="AE214" s="394">
        <f>SUMIFS(Forecast!$CA:$CA, Forecast!$A:$A, 'Analysis-School'!$A214, Forecast!$C:$C, 'Analysis-School'!AE$4, Forecast!$D:$D, 'Analysis-School'!AE$2)</f>
        <v>0</v>
      </c>
      <c r="AF214" s="395">
        <f>SUMIFS(Forecast!$CA:$CA, Forecast!$A:$A, 'Analysis-School'!$A214, Forecast!$C:$C, 'Analysis-School'!AF$4, Forecast!$D:$D, 'Analysis-School'!AF$2)</f>
        <v>0</v>
      </c>
      <c r="AG214" s="396" t="str">
        <f t="shared" si="82"/>
        <v>NA</v>
      </c>
    </row>
    <row r="215" spans="1:33">
      <c r="A215" s="18" t="s">
        <v>137</v>
      </c>
      <c r="B215" s="398" t="s">
        <v>1952</v>
      </c>
      <c r="C215" s="399">
        <f>SUMIFS(Forecast!$AO:$AO, Forecast!$A:$A, 'Analysis-School'!$A215, Forecast!$C:$C, 'Analysis-School'!C$4, Forecast!$D:$D, 'Analysis-School'!C$2)</f>
        <v>9</v>
      </c>
      <c r="D215" s="399">
        <f>SUMIFS(Forecast!$AO:$AO, Forecast!$A:$A, 'Analysis-School'!$A215, Forecast!$C:$C, 'Analysis-School'!D$4, Forecast!$D:$D, 'Analysis-School'!D$2)</f>
        <v>9</v>
      </c>
      <c r="E215" s="399">
        <f>SUMIFS(Forecast!$AO:$AO, Forecast!$A:$A, 'Analysis-School'!$A215, Forecast!$C:$C, 'Analysis-School'!E$4, Forecast!$D:$D, 'Analysis-School'!E$2)</f>
        <v>11</v>
      </c>
      <c r="F215" s="399">
        <f>SUMIFS(Forecast!$AO:$AO, Forecast!$A:$A, 'Analysis-School'!$A215, Forecast!$C:$C, 'Analysis-School'!F$4, Forecast!$D:$D, 'Analysis-School'!F$2)</f>
        <v>15</v>
      </c>
      <c r="G215" s="399">
        <f>SUMIFS(Forecast!$AO:$AO, Forecast!$A:$A, 'Analysis-School'!$A215, Forecast!$C:$C, 'Analysis-School'!G$4, Forecast!$D:$D, 'Analysis-School'!G$2)</f>
        <v>11</v>
      </c>
      <c r="H215" s="399">
        <f>SUMIFS(Forecast!$AO:$AO, Forecast!$A:$A, 'Analysis-School'!$A215, Forecast!$C:$C, 'Analysis-School'!H$4, Forecast!$D:$D, 'Analysis-School'!H$2)</f>
        <v>12</v>
      </c>
      <c r="I215" s="399">
        <f>SUMIFS(Forecast!$AO:$AO, Forecast!$A:$A, 'Analysis-School'!$A215, Forecast!$C:$C, 'Analysis-School'!I$4, Forecast!$D:$D, 'Analysis-School'!I$2)</f>
        <v>13.055972684197059</v>
      </c>
      <c r="J215" s="400">
        <f>SUMIFS(Forecast!$AO:$AO, Forecast!$A:$A, 'Analysis-School'!$A215, Forecast!$C:$C, 'Analysis-School'!J$4, Forecast!$D:$D, 'Analysis-School'!J$2)</f>
        <v>13.732318545576412</v>
      </c>
      <c r="K215" s="401">
        <f t="shared" si="79"/>
        <v>0.14435987879803425</v>
      </c>
      <c r="M215" s="398" t="s">
        <v>1952</v>
      </c>
      <c r="N215" s="399">
        <f>SUMIFS(Forecast!$BN:$BN, Forecast!$A:$A, 'Analysis-School'!$A215, Forecast!$C:$C, 'Analysis-School'!N$4, Forecast!$D:$D, 'Analysis-School'!N$2)</f>
        <v>20</v>
      </c>
      <c r="O215" s="399">
        <f>SUMIFS(Forecast!$BN:$BN, Forecast!$A:$A, 'Analysis-School'!$A215, Forecast!$C:$C, 'Analysis-School'!O$4, Forecast!$D:$D, 'Analysis-School'!O$2)</f>
        <v>25</v>
      </c>
      <c r="P215" s="399">
        <f>SUMIFS(Forecast!$BN:$BN, Forecast!$A:$A, 'Analysis-School'!$A215, Forecast!$C:$C, 'Analysis-School'!P$4, Forecast!$D:$D, 'Analysis-School'!P$2)</f>
        <v>18</v>
      </c>
      <c r="Q215" s="399">
        <f>SUMIFS(Forecast!$BN:$BN, Forecast!$A:$A, 'Analysis-School'!$A215, Forecast!$C:$C, 'Analysis-School'!Q$4, Forecast!$D:$D, 'Analysis-School'!Q$2)</f>
        <v>25</v>
      </c>
      <c r="R215" s="399">
        <f>SUMIFS(Forecast!$BN:$BN, Forecast!$A:$A, 'Analysis-School'!$A215, Forecast!$C:$C, 'Analysis-School'!R$4, Forecast!$D:$D, 'Analysis-School'!R$2)</f>
        <v>23</v>
      </c>
      <c r="S215" s="399">
        <f>SUMIFS(Forecast!$BN:$BN, Forecast!$A:$A, 'Analysis-School'!$A215, Forecast!$C:$C, 'Analysis-School'!S$4, Forecast!$D:$D, 'Analysis-School'!S$2)</f>
        <v>16</v>
      </c>
      <c r="T215" s="399">
        <f>SUMIFS(Forecast!$BN:$BN, Forecast!$A:$A, 'Analysis-School'!$A215, Forecast!$C:$C, 'Analysis-School'!T$4, Forecast!$D:$D, 'Analysis-School'!T$2)</f>
        <v>17.600000000000001</v>
      </c>
      <c r="U215" s="400">
        <f>SUMIFS(Forecast!$BN:$BN, Forecast!$A:$A, 'Analysis-School'!$A215, Forecast!$C:$C, 'Analysis-School'!U$4, Forecast!$D:$D, 'Analysis-School'!U$2)</f>
        <v>17.003885427606505</v>
      </c>
      <c r="V215" s="401">
        <f t="shared" si="80"/>
        <v>6.2742839225406577E-2</v>
      </c>
      <c r="X215" s="398" t="s">
        <v>1952</v>
      </c>
      <c r="Y215" s="399">
        <f>SUMIFS(Forecast!$CA:$CA, Forecast!$A:$A, 'Analysis-School'!$A215, Forecast!$C:$C, 'Analysis-School'!Y$4, Forecast!$D:$D, 'Analysis-School'!Y$2)</f>
        <v>0</v>
      </c>
      <c r="Z215" s="399">
        <f>SUMIFS(Forecast!$CA:$CA, Forecast!$A:$A, 'Analysis-School'!$A215, Forecast!$C:$C, 'Analysis-School'!Z$4, Forecast!$D:$D, 'Analysis-School'!Z$2)</f>
        <v>0</v>
      </c>
      <c r="AA215" s="399">
        <f>SUMIFS(Forecast!$CA:$CA, Forecast!$A:$A, 'Analysis-School'!$A215, Forecast!$C:$C, 'Analysis-School'!AA$4, Forecast!$D:$D, 'Analysis-School'!AA$2)</f>
        <v>0</v>
      </c>
      <c r="AB215" s="399">
        <f>SUMIFS(Forecast!$CA:$CA, Forecast!$A:$A, 'Analysis-School'!$A215, Forecast!$C:$C, 'Analysis-School'!AB$4, Forecast!$D:$D, 'Analysis-School'!AB$2)</f>
        <v>0</v>
      </c>
      <c r="AC215" s="399">
        <f>SUMIFS(Forecast!$CA:$CA, Forecast!$A:$A, 'Analysis-School'!$A215, Forecast!$C:$C, 'Analysis-School'!AC$4, Forecast!$D:$D, 'Analysis-School'!AC$2)</f>
        <v>0</v>
      </c>
      <c r="AD215" s="399">
        <f>SUMIFS(Forecast!$CA:$CA, Forecast!$A:$A, 'Analysis-School'!$A215, Forecast!$C:$C, 'Analysis-School'!AD$4, Forecast!$D:$D, 'Analysis-School'!AD$2)</f>
        <v>0</v>
      </c>
      <c r="AE215" s="399">
        <f>SUMIFS(Forecast!$CA:$CA, Forecast!$A:$A, 'Analysis-School'!$A215, Forecast!$C:$C, 'Analysis-School'!AE$4, Forecast!$D:$D, 'Analysis-School'!AE$2)</f>
        <v>0</v>
      </c>
      <c r="AF215" s="400">
        <f>SUMIFS(Forecast!$CA:$CA, Forecast!$A:$A, 'Analysis-School'!$A215, Forecast!$C:$C, 'Analysis-School'!AF$4, Forecast!$D:$D, 'Analysis-School'!AF$2)</f>
        <v>0</v>
      </c>
      <c r="AG215" s="401" t="str">
        <f t="shared" si="82"/>
        <v>NA</v>
      </c>
    </row>
    <row r="216" spans="1:33">
      <c r="A216" s="18" t="s">
        <v>139</v>
      </c>
      <c r="B216" s="393" t="s">
        <v>1981</v>
      </c>
      <c r="C216" s="394">
        <f>SUMIFS(Forecast!$AO:$AO, Forecast!$A:$A, 'Analysis-School'!$A216, Forecast!$C:$C, 'Analysis-School'!C$4, Forecast!$D:$D, 'Analysis-School'!C$2)</f>
        <v>19</v>
      </c>
      <c r="D216" s="394">
        <f>SUMIFS(Forecast!$AO:$AO, Forecast!$A:$A, 'Analysis-School'!$A216, Forecast!$C:$C, 'Analysis-School'!D$4, Forecast!$D:$D, 'Analysis-School'!D$2)</f>
        <v>15</v>
      </c>
      <c r="E216" s="394">
        <f>SUMIFS(Forecast!$AO:$AO, Forecast!$A:$A, 'Analysis-School'!$A216, Forecast!$C:$C, 'Analysis-School'!E$4, Forecast!$D:$D, 'Analysis-School'!E$2)</f>
        <v>11</v>
      </c>
      <c r="F216" s="394">
        <f>SUMIFS(Forecast!$AO:$AO, Forecast!$A:$A, 'Analysis-School'!$A216, Forecast!$C:$C, 'Analysis-School'!F$4, Forecast!$D:$D, 'Analysis-School'!F$2)</f>
        <v>19</v>
      </c>
      <c r="G216" s="394">
        <f>SUMIFS(Forecast!$AO:$AO, Forecast!$A:$A, 'Analysis-School'!$A216, Forecast!$C:$C, 'Analysis-School'!G$4, Forecast!$D:$D, 'Analysis-School'!G$2)</f>
        <v>19</v>
      </c>
      <c r="H216" s="394">
        <f>SUMIFS(Forecast!$AO:$AO, Forecast!$A:$A, 'Analysis-School'!$A216, Forecast!$C:$C, 'Analysis-School'!H$4, Forecast!$D:$D, 'Analysis-School'!H$2)</f>
        <v>23</v>
      </c>
      <c r="I216" s="394">
        <f>SUMIFS(Forecast!$AO:$AO, Forecast!$A:$A, 'Analysis-School'!$A216, Forecast!$C:$C, 'Analysis-School'!I$4, Forecast!$D:$D, 'Analysis-School'!I$2)</f>
        <v>24.007666769540048</v>
      </c>
      <c r="J216" s="395">
        <f>SUMIFS(Forecast!$AO:$AO, Forecast!$A:$A, 'Analysis-School'!$A216, Forecast!$C:$C, 'Analysis-School'!J$4, Forecast!$D:$D, 'Analysis-School'!J$2)</f>
        <v>25.59349955244604</v>
      </c>
      <c r="K216" s="396">
        <f t="shared" si="79"/>
        <v>0.11276085010634951</v>
      </c>
      <c r="M216" s="393" t="s">
        <v>1981</v>
      </c>
      <c r="N216" s="394">
        <f>SUMIFS(Forecast!$BN:$BN, Forecast!$A:$A, 'Analysis-School'!$A216, Forecast!$C:$C, 'Analysis-School'!N$4, Forecast!$D:$D, 'Analysis-School'!N$2)</f>
        <v>43</v>
      </c>
      <c r="O216" s="394">
        <f>SUMIFS(Forecast!$BN:$BN, Forecast!$A:$A, 'Analysis-School'!$A216, Forecast!$C:$C, 'Analysis-School'!O$4, Forecast!$D:$D, 'Analysis-School'!O$2)</f>
        <v>63</v>
      </c>
      <c r="P216" s="394">
        <f>SUMIFS(Forecast!$BN:$BN, Forecast!$A:$A, 'Analysis-School'!$A216, Forecast!$C:$C, 'Analysis-School'!P$4, Forecast!$D:$D, 'Analysis-School'!P$2)</f>
        <v>51</v>
      </c>
      <c r="Q216" s="394">
        <f>SUMIFS(Forecast!$BN:$BN, Forecast!$A:$A, 'Analysis-School'!$A216, Forecast!$C:$C, 'Analysis-School'!Q$4, Forecast!$D:$D, 'Analysis-School'!Q$2)</f>
        <v>53</v>
      </c>
      <c r="R216" s="394">
        <f>SUMIFS(Forecast!$BN:$BN, Forecast!$A:$A, 'Analysis-School'!$A216, Forecast!$C:$C, 'Analysis-School'!R$4, Forecast!$D:$D, 'Analysis-School'!R$2)</f>
        <v>49</v>
      </c>
      <c r="S216" s="394">
        <f>SUMIFS(Forecast!$BN:$BN, Forecast!$A:$A, 'Analysis-School'!$A216, Forecast!$C:$C, 'Analysis-School'!S$4, Forecast!$D:$D, 'Analysis-School'!S$2)</f>
        <v>49</v>
      </c>
      <c r="T216" s="394">
        <f>SUMIFS(Forecast!$BN:$BN, Forecast!$A:$A, 'Analysis-School'!$A216, Forecast!$C:$C, 'Analysis-School'!T$4, Forecast!$D:$D, 'Analysis-School'!T$2)</f>
        <v>47.4493362703573</v>
      </c>
      <c r="U216" s="395">
        <f>SUMIFS(Forecast!$BN:$BN, Forecast!$A:$A, 'Analysis-School'!$A216, Forecast!$C:$C, 'Analysis-School'!U$4, Forecast!$D:$D, 'Analysis-School'!U$2)</f>
        <v>46.217967166429311</v>
      </c>
      <c r="V216" s="396">
        <f t="shared" si="80"/>
        <v>-5.6776180276952859E-2</v>
      </c>
      <c r="X216" s="393" t="s">
        <v>1981</v>
      </c>
      <c r="Y216" s="394">
        <f>SUMIFS(Forecast!$CA:$CA, Forecast!$A:$A, 'Analysis-School'!$A216, Forecast!$C:$C, 'Analysis-School'!Y$4, Forecast!$D:$D, 'Analysis-School'!Y$2)</f>
        <v>0</v>
      </c>
      <c r="Z216" s="394">
        <f>SUMIFS(Forecast!$CA:$CA, Forecast!$A:$A, 'Analysis-School'!$A216, Forecast!$C:$C, 'Analysis-School'!Z$4, Forecast!$D:$D, 'Analysis-School'!Z$2)</f>
        <v>0</v>
      </c>
      <c r="AA216" s="394">
        <f>SUMIFS(Forecast!$CA:$CA, Forecast!$A:$A, 'Analysis-School'!$A216, Forecast!$C:$C, 'Analysis-School'!AA$4, Forecast!$D:$D, 'Analysis-School'!AA$2)</f>
        <v>0</v>
      </c>
      <c r="AB216" s="394">
        <f>SUMIFS(Forecast!$CA:$CA, Forecast!$A:$A, 'Analysis-School'!$A216, Forecast!$C:$C, 'Analysis-School'!AB$4, Forecast!$D:$D, 'Analysis-School'!AB$2)</f>
        <v>0</v>
      </c>
      <c r="AC216" s="394">
        <f>SUMIFS(Forecast!$CA:$CA, Forecast!$A:$A, 'Analysis-School'!$A216, Forecast!$C:$C, 'Analysis-School'!AC$4, Forecast!$D:$D, 'Analysis-School'!AC$2)</f>
        <v>0</v>
      </c>
      <c r="AD216" s="394">
        <f>SUMIFS(Forecast!$CA:$CA, Forecast!$A:$A, 'Analysis-School'!$A216, Forecast!$C:$C, 'Analysis-School'!AD$4, Forecast!$D:$D, 'Analysis-School'!AD$2)</f>
        <v>0</v>
      </c>
      <c r="AE216" s="394">
        <f>SUMIFS(Forecast!$CA:$CA, Forecast!$A:$A, 'Analysis-School'!$A216, Forecast!$C:$C, 'Analysis-School'!AE$4, Forecast!$D:$D, 'Analysis-School'!AE$2)</f>
        <v>0</v>
      </c>
      <c r="AF216" s="395">
        <f>SUMIFS(Forecast!$CA:$CA, Forecast!$A:$A, 'Analysis-School'!$A216, Forecast!$C:$C, 'Analysis-School'!AF$4, Forecast!$D:$D, 'Analysis-School'!AF$2)</f>
        <v>0</v>
      </c>
      <c r="AG216" s="396" t="str">
        <f t="shared" si="82"/>
        <v>NA</v>
      </c>
    </row>
    <row r="217" spans="1:33">
      <c r="A217" s="18" t="s">
        <v>141</v>
      </c>
      <c r="B217" s="398" t="s">
        <v>1953</v>
      </c>
      <c r="C217" s="399">
        <f>SUMIFS(Forecast!$AO:$AO, Forecast!$A:$A, 'Analysis-School'!$A217, Forecast!$C:$C, 'Analysis-School'!C$4, Forecast!$D:$D, 'Analysis-School'!C$2)</f>
        <v>9</v>
      </c>
      <c r="D217" s="399">
        <f>SUMIFS(Forecast!$AO:$AO, Forecast!$A:$A, 'Analysis-School'!$A217, Forecast!$C:$C, 'Analysis-School'!D$4, Forecast!$D:$D, 'Analysis-School'!D$2)</f>
        <v>8</v>
      </c>
      <c r="E217" s="399">
        <f>SUMIFS(Forecast!$AO:$AO, Forecast!$A:$A, 'Analysis-School'!$A217, Forecast!$C:$C, 'Analysis-School'!E$4, Forecast!$D:$D, 'Analysis-School'!E$2)</f>
        <v>9</v>
      </c>
      <c r="F217" s="399">
        <f>SUMIFS(Forecast!$AO:$AO, Forecast!$A:$A, 'Analysis-School'!$A217, Forecast!$C:$C, 'Analysis-School'!F$4, Forecast!$D:$D, 'Analysis-School'!F$2)</f>
        <v>19</v>
      </c>
      <c r="G217" s="399">
        <f>SUMIFS(Forecast!$AO:$AO, Forecast!$A:$A, 'Analysis-School'!$A217, Forecast!$C:$C, 'Analysis-School'!G$4, Forecast!$D:$D, 'Analysis-School'!G$2)</f>
        <v>11</v>
      </c>
      <c r="H217" s="399">
        <f>SUMIFS(Forecast!$AO:$AO, Forecast!$A:$A, 'Analysis-School'!$A217, Forecast!$C:$C, 'Analysis-School'!H$4, Forecast!$D:$D, 'Analysis-School'!H$2)</f>
        <v>17</v>
      </c>
      <c r="I217" s="399">
        <f>SUMIFS(Forecast!$AO:$AO, Forecast!$A:$A, 'Analysis-School'!$A217, Forecast!$C:$C, 'Analysis-School'!I$4, Forecast!$D:$D, 'Analysis-School'!I$2)</f>
        <v>18.700000000000003</v>
      </c>
      <c r="J217" s="400">
        <f>SUMIFS(Forecast!$AO:$AO, Forecast!$A:$A, 'Analysis-School'!$A217, Forecast!$C:$C, 'Analysis-School'!J$4, Forecast!$D:$D, 'Analysis-School'!J$2)</f>
        <v>20.570000000000004</v>
      </c>
      <c r="K217" s="401">
        <f t="shared" si="79"/>
        <v>0.21000000000000019</v>
      </c>
      <c r="M217" s="398" t="s">
        <v>1953</v>
      </c>
      <c r="N217" s="399">
        <f>SUMIFS(Forecast!$BN:$BN, Forecast!$A:$A, 'Analysis-School'!$A217, Forecast!$C:$C, 'Analysis-School'!N$4, Forecast!$D:$D, 'Analysis-School'!N$2)</f>
        <v>40</v>
      </c>
      <c r="O217" s="399">
        <f>SUMIFS(Forecast!$BN:$BN, Forecast!$A:$A, 'Analysis-School'!$A217, Forecast!$C:$C, 'Analysis-School'!O$4, Forecast!$D:$D, 'Analysis-School'!O$2)</f>
        <v>52</v>
      </c>
      <c r="P217" s="399">
        <f>SUMIFS(Forecast!$BN:$BN, Forecast!$A:$A, 'Analysis-School'!$A217, Forecast!$C:$C, 'Analysis-School'!P$4, Forecast!$D:$D, 'Analysis-School'!P$2)</f>
        <v>40</v>
      </c>
      <c r="Q217" s="399">
        <f>SUMIFS(Forecast!$BN:$BN, Forecast!$A:$A, 'Analysis-School'!$A217, Forecast!$C:$C, 'Analysis-School'!Q$4, Forecast!$D:$D, 'Analysis-School'!Q$2)</f>
        <v>26</v>
      </c>
      <c r="R217" s="399">
        <f>SUMIFS(Forecast!$BN:$BN, Forecast!$A:$A, 'Analysis-School'!$A217, Forecast!$C:$C, 'Analysis-School'!R$4, Forecast!$D:$D, 'Analysis-School'!R$2)</f>
        <v>45</v>
      </c>
      <c r="S217" s="399">
        <f>SUMIFS(Forecast!$BN:$BN, Forecast!$A:$A, 'Analysis-School'!$A217, Forecast!$C:$C, 'Analysis-School'!S$4, Forecast!$D:$D, 'Analysis-School'!S$2)</f>
        <v>61</v>
      </c>
      <c r="T217" s="399">
        <f>SUMIFS(Forecast!$BN:$BN, Forecast!$A:$A, 'Analysis-School'!$A217, Forecast!$C:$C, 'Analysis-School'!T$4, Forecast!$D:$D, 'Analysis-School'!T$2)</f>
        <v>57.949999999999996</v>
      </c>
      <c r="U217" s="400">
        <f>SUMIFS(Forecast!$BN:$BN, Forecast!$A:$A, 'Analysis-School'!$A217, Forecast!$C:$C, 'Analysis-School'!U$4, Forecast!$D:$D, 'Analysis-School'!U$2)</f>
        <v>55.052499999999995</v>
      </c>
      <c r="V217" s="401">
        <f t="shared" si="80"/>
        <v>-9.7500000000000031E-2</v>
      </c>
      <c r="X217" s="398" t="s">
        <v>1953</v>
      </c>
      <c r="Y217" s="399">
        <f>SUMIFS(Forecast!$CA:$CA, Forecast!$A:$A, 'Analysis-School'!$A217, Forecast!$C:$C, 'Analysis-School'!Y$4, Forecast!$D:$D, 'Analysis-School'!Y$2)</f>
        <v>0</v>
      </c>
      <c r="Z217" s="399">
        <f>SUMIFS(Forecast!$CA:$CA, Forecast!$A:$A, 'Analysis-School'!$A217, Forecast!$C:$C, 'Analysis-School'!Z$4, Forecast!$D:$D, 'Analysis-School'!Z$2)</f>
        <v>0</v>
      </c>
      <c r="AA217" s="399">
        <f>SUMIFS(Forecast!$CA:$CA, Forecast!$A:$A, 'Analysis-School'!$A217, Forecast!$C:$C, 'Analysis-School'!AA$4, Forecast!$D:$D, 'Analysis-School'!AA$2)</f>
        <v>0</v>
      </c>
      <c r="AB217" s="399">
        <f>SUMIFS(Forecast!$CA:$CA, Forecast!$A:$A, 'Analysis-School'!$A217, Forecast!$C:$C, 'Analysis-School'!AB$4, Forecast!$D:$D, 'Analysis-School'!AB$2)</f>
        <v>0</v>
      </c>
      <c r="AC217" s="399">
        <f>SUMIFS(Forecast!$CA:$CA, Forecast!$A:$A, 'Analysis-School'!$A217, Forecast!$C:$C, 'Analysis-School'!AC$4, Forecast!$D:$D, 'Analysis-School'!AC$2)</f>
        <v>0</v>
      </c>
      <c r="AD217" s="399">
        <f>SUMIFS(Forecast!$CA:$CA, Forecast!$A:$A, 'Analysis-School'!$A217, Forecast!$C:$C, 'Analysis-School'!AD$4, Forecast!$D:$D, 'Analysis-School'!AD$2)</f>
        <v>0</v>
      </c>
      <c r="AE217" s="399">
        <f>SUMIFS(Forecast!$CA:$CA, Forecast!$A:$A, 'Analysis-School'!$A217, Forecast!$C:$C, 'Analysis-School'!AE$4, Forecast!$D:$D, 'Analysis-School'!AE$2)</f>
        <v>0</v>
      </c>
      <c r="AF217" s="400">
        <f>SUMIFS(Forecast!$CA:$CA, Forecast!$A:$A, 'Analysis-School'!$A217, Forecast!$C:$C, 'Analysis-School'!AF$4, Forecast!$D:$D, 'Analysis-School'!AF$2)</f>
        <v>0</v>
      </c>
      <c r="AG217" s="401" t="str">
        <f t="shared" si="82"/>
        <v>NA</v>
      </c>
    </row>
    <row r="218" spans="1:33">
      <c r="A218" s="18" t="s">
        <v>143</v>
      </c>
      <c r="B218" s="393" t="s">
        <v>1954</v>
      </c>
      <c r="C218" s="394">
        <f>SUMIFS(Forecast!$AO:$AO, Forecast!$A:$A, 'Analysis-School'!$A218, Forecast!$C:$C, 'Analysis-School'!C$4, Forecast!$D:$D, 'Analysis-School'!C$2)</f>
        <v>1</v>
      </c>
      <c r="D218" s="394">
        <f>SUMIFS(Forecast!$AO:$AO, Forecast!$A:$A, 'Analysis-School'!$A218, Forecast!$C:$C, 'Analysis-School'!D$4, Forecast!$D:$D, 'Analysis-School'!D$2)</f>
        <v>4</v>
      </c>
      <c r="E218" s="394">
        <f>SUMIFS(Forecast!$AO:$AO, Forecast!$A:$A, 'Analysis-School'!$A218, Forecast!$C:$C, 'Analysis-School'!E$4, Forecast!$D:$D, 'Analysis-School'!E$2)</f>
        <v>4</v>
      </c>
      <c r="F218" s="394">
        <f>SUMIFS(Forecast!$AO:$AO, Forecast!$A:$A, 'Analysis-School'!$A218, Forecast!$C:$C, 'Analysis-School'!F$4, Forecast!$D:$D, 'Analysis-School'!F$2)</f>
        <v>7</v>
      </c>
      <c r="G218" s="394">
        <f>SUMIFS(Forecast!$AO:$AO, Forecast!$A:$A, 'Analysis-School'!$A218, Forecast!$C:$C, 'Analysis-School'!G$4, Forecast!$D:$D, 'Analysis-School'!G$2)</f>
        <v>6</v>
      </c>
      <c r="H218" s="394">
        <f>SUMIFS(Forecast!$AO:$AO, Forecast!$A:$A, 'Analysis-School'!$A218, Forecast!$C:$C, 'Analysis-School'!H$4, Forecast!$D:$D, 'Analysis-School'!H$2)</f>
        <v>1</v>
      </c>
      <c r="I218" s="394">
        <f>SUMIFS(Forecast!$AO:$AO, Forecast!$A:$A, 'Analysis-School'!$A218, Forecast!$C:$C, 'Analysis-School'!I$4, Forecast!$D:$D, 'Analysis-School'!I$2)</f>
        <v>1.1000000000000001</v>
      </c>
      <c r="J218" s="395">
        <f>SUMIFS(Forecast!$AO:$AO, Forecast!$A:$A, 'Analysis-School'!$A218, Forecast!$C:$C, 'Analysis-School'!J$4, Forecast!$D:$D, 'Analysis-School'!J$2)</f>
        <v>1.2100000000000002</v>
      </c>
      <c r="K218" s="396">
        <f t="shared" si="79"/>
        <v>0.21000000000000019</v>
      </c>
      <c r="M218" s="393" t="s">
        <v>1954</v>
      </c>
      <c r="N218" s="394">
        <f>SUMIFS(Forecast!$BN:$BN, Forecast!$A:$A, 'Analysis-School'!$A218, Forecast!$C:$C, 'Analysis-School'!N$4, Forecast!$D:$D, 'Analysis-School'!N$2)</f>
        <v>6</v>
      </c>
      <c r="O218" s="394">
        <f>SUMIFS(Forecast!$BN:$BN, Forecast!$A:$A, 'Analysis-School'!$A218, Forecast!$C:$C, 'Analysis-School'!O$4, Forecast!$D:$D, 'Analysis-School'!O$2)</f>
        <v>3</v>
      </c>
      <c r="P218" s="394">
        <f>SUMIFS(Forecast!$BN:$BN, Forecast!$A:$A, 'Analysis-School'!$A218, Forecast!$C:$C, 'Analysis-School'!P$4, Forecast!$D:$D, 'Analysis-School'!P$2)</f>
        <v>5</v>
      </c>
      <c r="Q218" s="394">
        <f>SUMIFS(Forecast!$BN:$BN, Forecast!$A:$A, 'Analysis-School'!$A218, Forecast!$C:$C, 'Analysis-School'!Q$4, Forecast!$D:$D, 'Analysis-School'!Q$2)</f>
        <v>3</v>
      </c>
      <c r="R218" s="394">
        <f>SUMIFS(Forecast!$BN:$BN, Forecast!$A:$A, 'Analysis-School'!$A218, Forecast!$C:$C, 'Analysis-School'!R$4, Forecast!$D:$D, 'Analysis-School'!R$2)</f>
        <v>4</v>
      </c>
      <c r="S218" s="394">
        <f>SUMIFS(Forecast!$BN:$BN, Forecast!$A:$A, 'Analysis-School'!$A218, Forecast!$C:$C, 'Analysis-School'!S$4, Forecast!$D:$D, 'Analysis-School'!S$2)</f>
        <v>3</v>
      </c>
      <c r="T218" s="394">
        <f>SUMIFS(Forecast!$BN:$BN, Forecast!$A:$A, 'Analysis-School'!$A218, Forecast!$C:$C, 'Analysis-School'!T$4, Forecast!$D:$D, 'Analysis-School'!T$2)</f>
        <v>3.1361115151624315</v>
      </c>
      <c r="U218" s="395">
        <f>SUMIFS(Forecast!$BN:$BN, Forecast!$A:$A, 'Analysis-School'!$A218, Forecast!$C:$C, 'Analysis-School'!U$4, Forecast!$D:$D, 'Analysis-School'!U$2)</f>
        <v>2.9793059394043095</v>
      </c>
      <c r="V218" s="396">
        <f t="shared" si="80"/>
        <v>-6.8980201985634482E-3</v>
      </c>
      <c r="X218" s="393" t="s">
        <v>1954</v>
      </c>
      <c r="Y218" s="394">
        <f>SUMIFS(Forecast!$CA:$CA, Forecast!$A:$A, 'Analysis-School'!$A218, Forecast!$C:$C, 'Analysis-School'!Y$4, Forecast!$D:$D, 'Analysis-School'!Y$2)</f>
        <v>0</v>
      </c>
      <c r="Z218" s="394">
        <f>SUMIFS(Forecast!$CA:$CA, Forecast!$A:$A, 'Analysis-School'!$A218, Forecast!$C:$C, 'Analysis-School'!Z$4, Forecast!$D:$D, 'Analysis-School'!Z$2)</f>
        <v>0</v>
      </c>
      <c r="AA218" s="394">
        <f>SUMIFS(Forecast!$CA:$CA, Forecast!$A:$A, 'Analysis-School'!$A218, Forecast!$C:$C, 'Analysis-School'!AA$4, Forecast!$D:$D, 'Analysis-School'!AA$2)</f>
        <v>0</v>
      </c>
      <c r="AB218" s="394">
        <f>SUMIFS(Forecast!$CA:$CA, Forecast!$A:$A, 'Analysis-School'!$A218, Forecast!$C:$C, 'Analysis-School'!AB$4, Forecast!$D:$D, 'Analysis-School'!AB$2)</f>
        <v>0</v>
      </c>
      <c r="AC218" s="394">
        <f>SUMIFS(Forecast!$CA:$CA, Forecast!$A:$A, 'Analysis-School'!$A218, Forecast!$C:$C, 'Analysis-School'!AC$4, Forecast!$D:$D, 'Analysis-School'!AC$2)</f>
        <v>0</v>
      </c>
      <c r="AD218" s="394">
        <f>SUMIFS(Forecast!$CA:$CA, Forecast!$A:$A, 'Analysis-School'!$A218, Forecast!$C:$C, 'Analysis-School'!AD$4, Forecast!$D:$D, 'Analysis-School'!AD$2)</f>
        <v>0</v>
      </c>
      <c r="AE218" s="394">
        <f>SUMIFS(Forecast!$CA:$CA, Forecast!$A:$A, 'Analysis-School'!$A218, Forecast!$C:$C, 'Analysis-School'!AE$4, Forecast!$D:$D, 'Analysis-School'!AE$2)</f>
        <v>0</v>
      </c>
      <c r="AF218" s="395">
        <f>SUMIFS(Forecast!$CA:$CA, Forecast!$A:$A, 'Analysis-School'!$A218, Forecast!$C:$C, 'Analysis-School'!AF$4, Forecast!$D:$D, 'Analysis-School'!AF$2)</f>
        <v>0</v>
      </c>
      <c r="AG218" s="396" t="str">
        <f t="shared" si="82"/>
        <v>NA</v>
      </c>
    </row>
    <row r="219" spans="1:33">
      <c r="A219" s="18" t="s">
        <v>145</v>
      </c>
      <c r="B219" s="398" t="s">
        <v>1779</v>
      </c>
      <c r="C219" s="399">
        <f>SUMIFS(Forecast!$AO:$AO, Forecast!$A:$A, 'Analysis-School'!$A219, Forecast!$C:$C, 'Analysis-School'!C$4, Forecast!$D:$D, 'Analysis-School'!C$2)</f>
        <v>26</v>
      </c>
      <c r="D219" s="399">
        <f>SUMIFS(Forecast!$AO:$AO, Forecast!$A:$A, 'Analysis-School'!$A219, Forecast!$C:$C, 'Analysis-School'!D$4, Forecast!$D:$D, 'Analysis-School'!D$2)</f>
        <v>26</v>
      </c>
      <c r="E219" s="399">
        <f>SUMIFS(Forecast!$AO:$AO, Forecast!$A:$A, 'Analysis-School'!$A219, Forecast!$C:$C, 'Analysis-School'!E$4, Forecast!$D:$D, 'Analysis-School'!E$2)</f>
        <v>24</v>
      </c>
      <c r="F219" s="399">
        <f>SUMIFS(Forecast!$AO:$AO, Forecast!$A:$A, 'Analysis-School'!$A219, Forecast!$C:$C, 'Analysis-School'!F$4, Forecast!$D:$D, 'Analysis-School'!F$2)</f>
        <v>18</v>
      </c>
      <c r="G219" s="399">
        <f>SUMIFS(Forecast!$AO:$AO, Forecast!$A:$A, 'Analysis-School'!$A219, Forecast!$C:$C, 'Analysis-School'!G$4, Forecast!$D:$D, 'Analysis-School'!G$2)</f>
        <v>23</v>
      </c>
      <c r="H219" s="399">
        <f>SUMIFS(Forecast!$AO:$AO, Forecast!$A:$A, 'Analysis-School'!$A219, Forecast!$C:$C, 'Analysis-School'!H$4, Forecast!$D:$D, 'Analysis-School'!H$2)</f>
        <v>19</v>
      </c>
      <c r="I219" s="399">
        <f>SUMIFS(Forecast!$AO:$AO, Forecast!$A:$A, 'Analysis-School'!$A219, Forecast!$C:$C, 'Analysis-School'!I$4, Forecast!$D:$D, 'Analysis-School'!I$2)</f>
        <v>18.05</v>
      </c>
      <c r="J219" s="400">
        <f>SUMIFS(Forecast!$AO:$AO, Forecast!$A:$A, 'Analysis-School'!$A219, Forecast!$C:$C, 'Analysis-School'!J$4, Forecast!$D:$D, 'Analysis-School'!J$2)</f>
        <v>17.147500000000001</v>
      </c>
      <c r="K219" s="401">
        <f t="shared" si="79"/>
        <v>-9.749999999999992E-2</v>
      </c>
      <c r="M219" s="398" t="s">
        <v>1779</v>
      </c>
      <c r="N219" s="399">
        <f>SUMIFS(Forecast!$BN:$BN, Forecast!$A:$A, 'Analysis-School'!$A219, Forecast!$C:$C, 'Analysis-School'!N$4, Forecast!$D:$D, 'Analysis-School'!N$2)</f>
        <v>63</v>
      </c>
      <c r="O219" s="399">
        <f>SUMIFS(Forecast!$BN:$BN, Forecast!$A:$A, 'Analysis-School'!$A219, Forecast!$C:$C, 'Analysis-School'!O$4, Forecast!$D:$D, 'Analysis-School'!O$2)</f>
        <v>74</v>
      </c>
      <c r="P219" s="399">
        <f>SUMIFS(Forecast!$BN:$BN, Forecast!$A:$A, 'Analysis-School'!$A219, Forecast!$C:$C, 'Analysis-School'!P$4, Forecast!$D:$D, 'Analysis-School'!P$2)</f>
        <v>61</v>
      </c>
      <c r="Q219" s="399">
        <f>SUMIFS(Forecast!$BN:$BN, Forecast!$A:$A, 'Analysis-School'!$A219, Forecast!$C:$C, 'Analysis-School'!Q$4, Forecast!$D:$D, 'Analysis-School'!Q$2)</f>
        <v>64</v>
      </c>
      <c r="R219" s="399">
        <f>SUMIFS(Forecast!$BN:$BN, Forecast!$A:$A, 'Analysis-School'!$A219, Forecast!$C:$C, 'Analysis-School'!R$4, Forecast!$D:$D, 'Analysis-School'!R$2)</f>
        <v>74</v>
      </c>
      <c r="S219" s="399">
        <f>SUMIFS(Forecast!$BN:$BN, Forecast!$A:$A, 'Analysis-School'!$A219, Forecast!$C:$C, 'Analysis-School'!S$4, Forecast!$D:$D, 'Analysis-School'!S$2)</f>
        <v>51</v>
      </c>
      <c r="T219" s="399">
        <f>SUMIFS(Forecast!$BN:$BN, Forecast!$A:$A, 'Analysis-School'!$A219, Forecast!$C:$C, 'Analysis-School'!T$4, Forecast!$D:$D, 'Analysis-School'!T$2)</f>
        <v>55.611425617089523</v>
      </c>
      <c r="U219" s="400">
        <f>SUMIFS(Forecast!$BN:$BN, Forecast!$A:$A, 'Analysis-School'!$A219, Forecast!$C:$C, 'Analysis-School'!U$4, Forecast!$D:$D, 'Analysis-School'!U$2)</f>
        <v>53.409379306383876</v>
      </c>
      <c r="V219" s="401">
        <f t="shared" si="80"/>
        <v>4.7242731497723067E-2</v>
      </c>
      <c r="X219" s="398" t="s">
        <v>1779</v>
      </c>
      <c r="Y219" s="399">
        <f>SUMIFS(Forecast!$CA:$CA, Forecast!$A:$A, 'Analysis-School'!$A219, Forecast!$C:$C, 'Analysis-School'!Y$4, Forecast!$D:$D, 'Analysis-School'!Y$2)</f>
        <v>0</v>
      </c>
      <c r="Z219" s="399">
        <f>SUMIFS(Forecast!$CA:$CA, Forecast!$A:$A, 'Analysis-School'!$A219, Forecast!$C:$C, 'Analysis-School'!Z$4, Forecast!$D:$D, 'Analysis-School'!Z$2)</f>
        <v>0</v>
      </c>
      <c r="AA219" s="399">
        <f>SUMIFS(Forecast!$CA:$CA, Forecast!$A:$A, 'Analysis-School'!$A219, Forecast!$C:$C, 'Analysis-School'!AA$4, Forecast!$D:$D, 'Analysis-School'!AA$2)</f>
        <v>0</v>
      </c>
      <c r="AB219" s="399">
        <f>SUMIFS(Forecast!$CA:$CA, Forecast!$A:$A, 'Analysis-School'!$A219, Forecast!$C:$C, 'Analysis-School'!AB$4, Forecast!$D:$D, 'Analysis-School'!AB$2)</f>
        <v>0</v>
      </c>
      <c r="AC219" s="399">
        <f>SUMIFS(Forecast!$CA:$CA, Forecast!$A:$A, 'Analysis-School'!$A219, Forecast!$C:$C, 'Analysis-School'!AC$4, Forecast!$D:$D, 'Analysis-School'!AC$2)</f>
        <v>0</v>
      </c>
      <c r="AD219" s="399">
        <f>SUMIFS(Forecast!$CA:$CA, Forecast!$A:$A, 'Analysis-School'!$A219, Forecast!$C:$C, 'Analysis-School'!AD$4, Forecast!$D:$D, 'Analysis-School'!AD$2)</f>
        <v>0</v>
      </c>
      <c r="AE219" s="399">
        <f>SUMIFS(Forecast!$CA:$CA, Forecast!$A:$A, 'Analysis-School'!$A219, Forecast!$C:$C, 'Analysis-School'!AE$4, Forecast!$D:$D, 'Analysis-School'!AE$2)</f>
        <v>0</v>
      </c>
      <c r="AF219" s="400">
        <f>SUMIFS(Forecast!$CA:$CA, Forecast!$A:$A, 'Analysis-School'!$A219, Forecast!$C:$C, 'Analysis-School'!AF$4, Forecast!$D:$D, 'Analysis-School'!AF$2)</f>
        <v>0</v>
      </c>
      <c r="AG219" s="401" t="str">
        <f t="shared" si="82"/>
        <v>NA</v>
      </c>
    </row>
    <row r="220" spans="1:33" ht="15" thickBot="1">
      <c r="A220"/>
      <c r="B220" s="402" t="s">
        <v>2068</v>
      </c>
      <c r="C220" s="403">
        <f>SUM(C170:C219)</f>
        <v>1096</v>
      </c>
      <c r="D220" s="403">
        <f t="shared" ref="D220" si="83">SUM(D170:D219)</f>
        <v>1100</v>
      </c>
      <c r="E220" s="403">
        <f t="shared" ref="E220" si="84">SUM(E170:E219)</f>
        <v>955</v>
      </c>
      <c r="F220" s="403">
        <f t="shared" ref="F220" si="85">SUM(F170:F219)</f>
        <v>1286</v>
      </c>
      <c r="G220" s="403">
        <f t="shared" ref="G220" si="86">SUM(G170:G219)</f>
        <v>1563</v>
      </c>
      <c r="H220" s="403">
        <f t="shared" ref="H220" si="87">SUM(H170:H219)</f>
        <v>1454</v>
      </c>
      <c r="I220" s="403">
        <f t="shared" ref="I220" si="88">SUM(I170:I219)</f>
        <v>1549.5168956954678</v>
      </c>
      <c r="J220" s="403">
        <f t="shared" ref="J220" si="89">SUM(J170:J219)</f>
        <v>1645.7820522928075</v>
      </c>
      <c r="K220" s="404">
        <f t="shared" si="79"/>
        <v>0.13189962331004645</v>
      </c>
      <c r="M220" s="402" t="s">
        <v>2068</v>
      </c>
      <c r="N220" s="403">
        <f>SUM(N170:N219)</f>
        <v>4360</v>
      </c>
      <c r="O220" s="403">
        <f t="shared" ref="O220" si="90">SUM(O170:O219)</f>
        <v>4451</v>
      </c>
      <c r="P220" s="403">
        <f t="shared" ref="P220" si="91">SUM(P170:P219)</f>
        <v>4405</v>
      </c>
      <c r="Q220" s="403">
        <f t="shared" ref="Q220" si="92">SUM(Q170:Q219)</f>
        <v>5268</v>
      </c>
      <c r="R220" s="403">
        <f t="shared" ref="R220" si="93">SUM(R170:R219)</f>
        <v>6279</v>
      </c>
      <c r="S220" s="403">
        <f t="shared" ref="S220" si="94">SUM(S170:S219)</f>
        <v>6026</v>
      </c>
      <c r="T220" s="403">
        <f t="shared" ref="T220" si="95">SUM(T170:T219)</f>
        <v>6487.291637607349</v>
      </c>
      <c r="U220" s="403">
        <f t="shared" ref="U220" si="96">SUM(U170:U219)</f>
        <v>6906.69820365544</v>
      </c>
      <c r="V220" s="404">
        <f t="shared" si="80"/>
        <v>0.14614971849575831</v>
      </c>
      <c r="X220" s="402" t="s">
        <v>2068</v>
      </c>
      <c r="Y220" s="403">
        <f>SUM(Y170:Y219)</f>
        <v>10</v>
      </c>
      <c r="Z220" s="403">
        <f t="shared" ref="Z220" si="97">SUM(Z170:Z219)</f>
        <v>16</v>
      </c>
      <c r="AA220" s="403">
        <f t="shared" ref="AA220" si="98">SUM(AA170:AA219)</f>
        <v>13</v>
      </c>
      <c r="AB220" s="403">
        <f t="shared" ref="AB220" si="99">SUM(AB170:AB219)</f>
        <v>12</v>
      </c>
      <c r="AC220" s="403">
        <f t="shared" ref="AC220" si="100">SUM(AC170:AC219)</f>
        <v>14</v>
      </c>
      <c r="AD220" s="403">
        <f t="shared" ref="AD220" si="101">SUM(AD170:AD219)</f>
        <v>24</v>
      </c>
      <c r="AE220" s="403">
        <f t="shared" ref="AE220" si="102">SUM(AE170:AE219)</f>
        <v>22.8</v>
      </c>
      <c r="AF220" s="403">
        <f t="shared" ref="AF220" si="103">SUM(AF170:AF219)</f>
        <v>21.935201302609229</v>
      </c>
      <c r="AG220" s="404">
        <f t="shared" ref="AG220" si="104">(AF220/AD220-1)</f>
        <v>-8.6033279057948775E-2</v>
      </c>
    </row>
    <row r="221" spans="1:33" s="115" customFormat="1" ht="14.4">
      <c r="A221"/>
      <c r="K221" s="385"/>
      <c r="L221" s="385"/>
      <c r="W221" s="385"/>
    </row>
    <row r="222" spans="1:33" s="115" customFormat="1" ht="19.8">
      <c r="A222"/>
      <c r="B222" s="512" t="s">
        <v>2275</v>
      </c>
      <c r="K222" s="385"/>
      <c r="L222" s="385"/>
      <c r="V222" s="385"/>
      <c r="W222" s="385"/>
    </row>
    <row r="223" spans="1:33" s="115" customFormat="1" ht="19.8">
      <c r="A223"/>
      <c r="B223" s="512" t="s">
        <v>2276</v>
      </c>
      <c r="K223" s="385"/>
      <c r="L223" s="385"/>
      <c r="V223" s="385"/>
      <c r="W223" s="385"/>
    </row>
    <row r="224" spans="1:33" s="115" customFormat="1" ht="14.4">
      <c r="A224"/>
      <c r="K224" s="385"/>
      <c r="L224" s="385"/>
      <c r="V224" s="385"/>
      <c r="W224" s="385"/>
    </row>
    <row r="225" spans="1:23" s="115" customFormat="1" ht="14.4">
      <c r="A225"/>
      <c r="K225" s="385"/>
      <c r="L225" s="385"/>
      <c r="V225" s="385"/>
      <c r="W225" s="385"/>
    </row>
    <row r="226" spans="1:23" s="115" customFormat="1" ht="14.4">
      <c r="A226"/>
      <c r="K226" s="385"/>
      <c r="L226" s="385"/>
      <c r="V226" s="385"/>
      <c r="W226" s="385"/>
    </row>
    <row r="227" spans="1:23" s="115" customFormat="1" ht="14.4">
      <c r="A227"/>
      <c r="K227" s="385"/>
      <c r="L227" s="385"/>
      <c r="V227" s="385"/>
      <c r="W227" s="385"/>
    </row>
    <row r="228" spans="1:23" s="115" customFormat="1" ht="14.4">
      <c r="A228"/>
      <c r="K228" s="385"/>
      <c r="L228" s="385"/>
      <c r="V228" s="385"/>
      <c r="W228" s="385"/>
    </row>
    <row r="229" spans="1:23" s="115" customFormat="1" ht="14.4">
      <c r="A229"/>
      <c r="K229" s="385"/>
      <c r="L229" s="385"/>
      <c r="V229" s="385"/>
      <c r="W229" s="385"/>
    </row>
    <row r="230" spans="1:23" s="115" customFormat="1" ht="14.4">
      <c r="A230"/>
      <c r="K230" s="385"/>
      <c r="L230" s="385"/>
      <c r="V230" s="385"/>
      <c r="W230" s="385"/>
    </row>
    <row r="231" spans="1:23" s="115" customFormat="1" ht="14.4">
      <c r="A231"/>
      <c r="K231" s="385"/>
      <c r="L231" s="385"/>
      <c r="V231" s="385"/>
      <c r="W231" s="385"/>
    </row>
    <row r="232" spans="1:23" s="115" customFormat="1" ht="14.4">
      <c r="A232"/>
      <c r="K232" s="385"/>
      <c r="L232" s="385"/>
      <c r="V232" s="385"/>
      <c r="W232" s="385"/>
    </row>
    <row r="233" spans="1:23" s="115" customFormat="1" ht="14.4">
      <c r="A233"/>
      <c r="K233" s="385"/>
      <c r="L233" s="385"/>
      <c r="V233" s="385"/>
      <c r="W233" s="385"/>
    </row>
    <row r="234" spans="1:23" s="115" customFormat="1" ht="14.4">
      <c r="A234"/>
      <c r="K234" s="385"/>
      <c r="L234" s="385"/>
      <c r="V234" s="385"/>
      <c r="W234" s="385"/>
    </row>
    <row r="235" spans="1:23" s="115" customFormat="1" ht="14.4">
      <c r="A235"/>
      <c r="K235" s="385"/>
      <c r="L235" s="385"/>
      <c r="V235" s="385"/>
      <c r="W235" s="385"/>
    </row>
    <row r="236" spans="1:23" s="115" customFormat="1" ht="14.4">
      <c r="A236"/>
      <c r="K236" s="385"/>
      <c r="L236" s="385"/>
      <c r="V236" s="385"/>
      <c r="W236" s="385"/>
    </row>
    <row r="237" spans="1:23" s="115" customFormat="1" ht="14.4">
      <c r="A237"/>
      <c r="K237" s="385"/>
      <c r="L237" s="385"/>
      <c r="V237" s="385"/>
      <c r="W237" s="385"/>
    </row>
    <row r="238" spans="1:23" s="115" customFormat="1" ht="14.4">
      <c r="A238"/>
      <c r="K238" s="385"/>
      <c r="L238" s="385"/>
      <c r="V238" s="385"/>
      <c r="W238" s="385"/>
    </row>
    <row r="239" spans="1:23" s="115" customFormat="1" ht="14.4">
      <c r="A239"/>
      <c r="K239" s="385"/>
      <c r="L239" s="385"/>
      <c r="V239" s="385"/>
      <c r="W239" s="385"/>
    </row>
    <row r="240" spans="1:23" s="115" customFormat="1" ht="14.4">
      <c r="A240"/>
      <c r="K240" s="385"/>
      <c r="L240" s="385"/>
      <c r="V240" s="385"/>
      <c r="W240" s="385"/>
    </row>
    <row r="241" spans="1:23" s="115" customFormat="1" ht="14.4">
      <c r="A241"/>
      <c r="K241" s="385"/>
      <c r="L241" s="385"/>
      <c r="V241" s="385"/>
      <c r="W241" s="385"/>
    </row>
    <row r="242" spans="1:23" s="115" customFormat="1" ht="14.4">
      <c r="A242"/>
      <c r="K242" s="385"/>
      <c r="L242" s="385"/>
      <c r="V242" s="385"/>
      <c r="W242" s="385"/>
    </row>
    <row r="243" spans="1:23" s="115" customFormat="1" ht="14.4">
      <c r="A243"/>
      <c r="K243" s="385"/>
      <c r="L243" s="385"/>
      <c r="V243" s="385"/>
      <c r="W243" s="385"/>
    </row>
    <row r="244" spans="1:23" s="115" customFormat="1" ht="14.4">
      <c r="A244"/>
      <c r="K244" s="385"/>
      <c r="L244" s="385"/>
      <c r="V244" s="385"/>
      <c r="W244" s="385"/>
    </row>
    <row r="245" spans="1:23" s="115" customFormat="1" ht="14.4">
      <c r="A245"/>
      <c r="K245" s="385"/>
      <c r="L245" s="385"/>
      <c r="V245" s="385"/>
      <c r="W245" s="385"/>
    </row>
    <row r="246" spans="1:23" s="115" customFormat="1" ht="14.4">
      <c r="A246"/>
      <c r="K246" s="385"/>
      <c r="L246" s="385"/>
      <c r="V246" s="385"/>
      <c r="W246" s="385"/>
    </row>
    <row r="247" spans="1:23" s="115" customFormat="1" ht="14.4">
      <c r="A247"/>
      <c r="K247" s="385"/>
      <c r="L247" s="385"/>
      <c r="V247" s="385"/>
      <c r="W247" s="385"/>
    </row>
    <row r="248" spans="1:23" s="115" customFormat="1" ht="14.4">
      <c r="A248"/>
      <c r="K248" s="385"/>
      <c r="L248" s="385"/>
      <c r="V248" s="385"/>
      <c r="W248" s="385"/>
    </row>
    <row r="249" spans="1:23" s="115" customFormat="1" ht="14.4">
      <c r="A249"/>
      <c r="K249" s="385"/>
      <c r="L249" s="385"/>
      <c r="V249" s="385"/>
      <c r="W249" s="385"/>
    </row>
    <row r="250" spans="1:23" s="115" customFormat="1" ht="14.4">
      <c r="A250"/>
      <c r="K250" s="385"/>
      <c r="L250" s="385"/>
      <c r="V250" s="385"/>
      <c r="W250" s="385"/>
    </row>
    <row r="251" spans="1:23" s="115" customFormat="1" ht="14.4">
      <c r="A251"/>
      <c r="K251" s="385"/>
      <c r="L251" s="385"/>
      <c r="V251" s="385"/>
      <c r="W251" s="385"/>
    </row>
    <row r="252" spans="1:23" s="115" customFormat="1" ht="14.4">
      <c r="A252"/>
      <c r="K252" s="385"/>
      <c r="L252" s="385"/>
      <c r="V252" s="385"/>
      <c r="W252" s="385"/>
    </row>
    <row r="253" spans="1:23" s="115" customFormat="1" ht="14.4">
      <c r="A253"/>
      <c r="K253" s="385"/>
      <c r="L253" s="385"/>
      <c r="V253" s="385"/>
      <c r="W253" s="385"/>
    </row>
    <row r="254" spans="1:23" s="115" customFormat="1" ht="14.4">
      <c r="A254"/>
      <c r="K254" s="385"/>
      <c r="L254" s="385"/>
      <c r="V254" s="385"/>
      <c r="W254" s="385"/>
    </row>
    <row r="255" spans="1:23" s="115" customFormat="1" ht="14.4">
      <c r="A255"/>
      <c r="K255" s="385"/>
      <c r="L255" s="385"/>
      <c r="V255" s="385"/>
      <c r="W255" s="385"/>
    </row>
    <row r="256" spans="1:23" s="115" customFormat="1" ht="14.4">
      <c r="A256"/>
      <c r="K256" s="385"/>
      <c r="L256" s="385"/>
      <c r="V256" s="385"/>
      <c r="W256" s="385"/>
    </row>
    <row r="257" spans="1:23" s="115" customFormat="1" ht="14.4">
      <c r="A257"/>
      <c r="K257" s="385"/>
      <c r="L257" s="385"/>
      <c r="V257" s="385"/>
      <c r="W257" s="385"/>
    </row>
    <row r="258" spans="1:23" s="115" customFormat="1" ht="14.4">
      <c r="A258"/>
      <c r="K258" s="385"/>
      <c r="L258" s="385"/>
      <c r="V258" s="385"/>
      <c r="W258" s="385"/>
    </row>
    <row r="259" spans="1:23" s="115" customFormat="1" ht="14.4">
      <c r="A259"/>
      <c r="K259" s="385"/>
      <c r="L259" s="385"/>
      <c r="V259" s="385"/>
      <c r="W259" s="385"/>
    </row>
    <row r="260" spans="1:23" s="115" customFormat="1" ht="14.4">
      <c r="A260"/>
      <c r="K260" s="385"/>
      <c r="L260" s="385"/>
      <c r="V260" s="385"/>
      <c r="W260" s="385"/>
    </row>
    <row r="261" spans="1:23" s="115" customFormat="1" ht="14.4">
      <c r="A261"/>
      <c r="K261" s="385"/>
      <c r="L261" s="385"/>
      <c r="V261" s="385"/>
      <c r="W261" s="385"/>
    </row>
    <row r="262" spans="1:23" s="115" customFormat="1" ht="14.4">
      <c r="A262"/>
      <c r="K262" s="385"/>
      <c r="L262" s="385"/>
      <c r="V262" s="385"/>
      <c r="W262" s="385"/>
    </row>
    <row r="263" spans="1:23" s="115" customFormat="1" ht="14.4">
      <c r="A263"/>
      <c r="K263" s="385"/>
      <c r="L263" s="385"/>
      <c r="V263" s="385"/>
      <c r="W263" s="385"/>
    </row>
    <row r="264" spans="1:23" s="115" customFormat="1" ht="14.4">
      <c r="A264"/>
      <c r="K264" s="385"/>
      <c r="L264" s="385"/>
      <c r="V264" s="385"/>
      <c r="W264" s="385"/>
    </row>
    <row r="265" spans="1:23" s="115" customFormat="1" ht="14.4">
      <c r="A265"/>
      <c r="K265" s="385"/>
      <c r="L265" s="385"/>
      <c r="V265" s="385"/>
      <c r="W265" s="385"/>
    </row>
    <row r="266" spans="1:23" s="115" customFormat="1" ht="14.4">
      <c r="A266"/>
      <c r="K266" s="385"/>
      <c r="L266" s="385"/>
      <c r="V266" s="385"/>
      <c r="W266" s="385"/>
    </row>
    <row r="267" spans="1:23" s="115" customFormat="1" ht="14.4">
      <c r="A267"/>
      <c r="K267" s="385"/>
      <c r="L267" s="385"/>
      <c r="V267" s="385"/>
      <c r="W267" s="385"/>
    </row>
    <row r="268" spans="1:23" s="115" customFormat="1" ht="14.4">
      <c r="A268"/>
      <c r="K268" s="385"/>
      <c r="L268" s="385"/>
      <c r="V268" s="385"/>
      <c r="W268" s="385"/>
    </row>
    <row r="269" spans="1:23" s="115" customFormat="1" ht="14.4">
      <c r="A269"/>
      <c r="K269" s="385"/>
      <c r="L269" s="385"/>
      <c r="V269" s="385"/>
      <c r="W269" s="385"/>
    </row>
    <row r="270" spans="1:23" s="115" customFormat="1" ht="14.4">
      <c r="A270"/>
      <c r="K270" s="385"/>
      <c r="L270" s="385"/>
      <c r="V270" s="385"/>
      <c r="W270" s="385"/>
    </row>
    <row r="271" spans="1:23" s="115" customFormat="1" ht="14.4">
      <c r="A271"/>
      <c r="K271" s="385"/>
      <c r="L271" s="385"/>
      <c r="V271" s="385"/>
      <c r="W271" s="385"/>
    </row>
    <row r="272" spans="1:23" s="115" customFormat="1" ht="14.4">
      <c r="A272"/>
      <c r="K272" s="385"/>
      <c r="L272" s="385"/>
      <c r="V272" s="385"/>
      <c r="W272" s="385"/>
    </row>
    <row r="273" spans="1:23" s="115" customFormat="1" ht="14.4">
      <c r="A273"/>
      <c r="K273" s="385"/>
      <c r="L273" s="385"/>
      <c r="V273" s="385"/>
      <c r="W273" s="385"/>
    </row>
    <row r="274" spans="1:23" s="115" customFormat="1" ht="14.4">
      <c r="A274"/>
      <c r="K274" s="385"/>
      <c r="L274" s="385"/>
      <c r="V274" s="385"/>
      <c r="W274" s="385"/>
    </row>
    <row r="275" spans="1:23" s="115" customFormat="1" ht="14.4">
      <c r="A275"/>
      <c r="K275" s="385"/>
      <c r="L275" s="385"/>
      <c r="V275" s="385"/>
      <c r="W275" s="385"/>
    </row>
    <row r="276" spans="1:23" s="115" customFormat="1" ht="14.4">
      <c r="A276"/>
      <c r="K276" s="385"/>
      <c r="L276" s="385"/>
      <c r="V276" s="385"/>
      <c r="W276" s="385"/>
    </row>
    <row r="277" spans="1:23" s="115" customFormat="1" ht="14.4">
      <c r="A277"/>
      <c r="K277" s="385"/>
      <c r="L277" s="385"/>
      <c r="V277" s="385"/>
      <c r="W277" s="385"/>
    </row>
    <row r="278" spans="1:23" s="115" customFormat="1" ht="14.4">
      <c r="A278"/>
      <c r="K278" s="385"/>
      <c r="L278" s="385"/>
      <c r="V278" s="385"/>
      <c r="W278" s="385"/>
    </row>
    <row r="279" spans="1:23" s="115" customFormat="1" ht="14.4">
      <c r="A279"/>
      <c r="K279" s="385"/>
      <c r="L279" s="385"/>
      <c r="V279" s="385"/>
      <c r="W279" s="385"/>
    </row>
    <row r="280" spans="1:23" s="115" customFormat="1" ht="14.4">
      <c r="A280"/>
      <c r="K280" s="385"/>
      <c r="L280" s="385"/>
      <c r="V280" s="385"/>
      <c r="W280" s="385"/>
    </row>
    <row r="281" spans="1:23" s="115" customFormat="1" ht="14.4">
      <c r="A281"/>
      <c r="K281" s="385"/>
      <c r="L281" s="385"/>
      <c r="V281" s="385"/>
      <c r="W281" s="385"/>
    </row>
    <row r="282" spans="1:23" s="115" customFormat="1" ht="14.4">
      <c r="A282"/>
      <c r="K282" s="385"/>
      <c r="L282" s="385"/>
      <c r="V282" s="385"/>
      <c r="W282" s="385"/>
    </row>
    <row r="283" spans="1:23" s="115" customFormat="1" ht="14.4">
      <c r="A283"/>
      <c r="K283" s="385"/>
      <c r="L283" s="385"/>
      <c r="V283" s="385"/>
      <c r="W283" s="385"/>
    </row>
    <row r="284" spans="1:23" s="115" customFormat="1" ht="14.4">
      <c r="A284"/>
      <c r="K284" s="385"/>
      <c r="L284" s="385"/>
      <c r="V284" s="385"/>
      <c r="W284" s="385"/>
    </row>
    <row r="285" spans="1:23" s="115" customFormat="1" ht="14.4">
      <c r="A285"/>
      <c r="K285" s="385"/>
      <c r="L285" s="385"/>
      <c r="V285" s="385"/>
      <c r="W285" s="385"/>
    </row>
    <row r="286" spans="1:23" s="115" customFormat="1" ht="14.4">
      <c r="A286"/>
      <c r="K286" s="385"/>
      <c r="L286" s="385"/>
      <c r="V286" s="385"/>
      <c r="W286" s="385"/>
    </row>
    <row r="287" spans="1:23" s="115" customFormat="1" ht="14.4">
      <c r="A287"/>
      <c r="K287" s="385"/>
      <c r="L287" s="385"/>
      <c r="V287" s="385"/>
      <c r="W287" s="385"/>
    </row>
    <row r="288" spans="1:23" s="115" customFormat="1" ht="14.4">
      <c r="A288"/>
      <c r="K288" s="385"/>
      <c r="L288" s="385"/>
      <c r="V288" s="385"/>
      <c r="W288" s="385"/>
    </row>
    <row r="289" spans="1:23" s="115" customFormat="1" ht="14.4">
      <c r="A289"/>
      <c r="K289" s="385"/>
      <c r="L289" s="385"/>
      <c r="V289" s="385"/>
      <c r="W289" s="385"/>
    </row>
    <row r="290" spans="1:23" s="115" customFormat="1" ht="14.4">
      <c r="A290"/>
      <c r="K290" s="385"/>
      <c r="L290" s="385"/>
      <c r="V290" s="385"/>
      <c r="W290" s="385"/>
    </row>
    <row r="291" spans="1:23" s="115" customFormat="1" ht="14.4">
      <c r="A291"/>
      <c r="K291" s="385"/>
      <c r="L291" s="385"/>
      <c r="V291" s="385"/>
      <c r="W291" s="385"/>
    </row>
    <row r="292" spans="1:23" s="115" customFormat="1" ht="14.4">
      <c r="A292"/>
      <c r="K292" s="385"/>
      <c r="L292" s="385"/>
      <c r="V292" s="385"/>
      <c r="W292" s="385"/>
    </row>
    <row r="293" spans="1:23" s="115" customFormat="1" ht="14.4">
      <c r="A293"/>
      <c r="K293" s="385"/>
      <c r="L293" s="385"/>
      <c r="V293" s="385"/>
      <c r="W293" s="385"/>
    </row>
    <row r="294" spans="1:23" s="115" customFormat="1" ht="14.4">
      <c r="A294"/>
      <c r="K294" s="385"/>
      <c r="L294" s="385"/>
      <c r="V294" s="385"/>
      <c r="W294" s="385"/>
    </row>
    <row r="295" spans="1:23" s="115" customFormat="1" ht="14.4">
      <c r="A295"/>
      <c r="K295" s="385"/>
      <c r="L295" s="385"/>
      <c r="V295" s="385"/>
      <c r="W295" s="385"/>
    </row>
    <row r="296" spans="1:23" s="115" customFormat="1" ht="14.4">
      <c r="A296"/>
      <c r="K296" s="385"/>
      <c r="L296" s="385"/>
      <c r="V296" s="385"/>
      <c r="W296" s="385"/>
    </row>
    <row r="297" spans="1:23" s="115" customFormat="1" ht="14.4">
      <c r="A297"/>
      <c r="K297" s="385"/>
      <c r="L297" s="385"/>
      <c r="V297" s="385"/>
      <c r="W297" s="385"/>
    </row>
    <row r="298" spans="1:23" s="115" customFormat="1" ht="14.4">
      <c r="A298"/>
      <c r="K298" s="385"/>
      <c r="L298" s="385"/>
      <c r="V298" s="385"/>
      <c r="W298" s="385"/>
    </row>
    <row r="299" spans="1:23" s="115" customFormat="1" ht="14.4">
      <c r="A299"/>
      <c r="K299" s="385"/>
      <c r="L299" s="385"/>
      <c r="V299" s="385"/>
      <c r="W299" s="385"/>
    </row>
    <row r="300" spans="1:23" s="115" customFormat="1" ht="14.4">
      <c r="A300"/>
      <c r="K300" s="385"/>
      <c r="L300" s="385"/>
      <c r="V300" s="385"/>
      <c r="W300" s="385"/>
    </row>
    <row r="301" spans="1:23" s="115" customFormat="1" ht="14.4">
      <c r="A301"/>
      <c r="K301" s="385"/>
      <c r="L301" s="385"/>
      <c r="V301" s="385"/>
      <c r="W301" s="385"/>
    </row>
    <row r="302" spans="1:23" s="115" customFormat="1" ht="14.4">
      <c r="A302"/>
      <c r="K302" s="385"/>
      <c r="L302" s="385"/>
      <c r="V302" s="385"/>
      <c r="W302" s="385"/>
    </row>
    <row r="303" spans="1:23" s="115" customFormat="1" ht="14.4">
      <c r="A303"/>
      <c r="K303" s="385"/>
      <c r="L303" s="385"/>
      <c r="V303" s="385"/>
      <c r="W303" s="385"/>
    </row>
    <row r="304" spans="1:23" s="115" customFormat="1" ht="14.4">
      <c r="A304"/>
      <c r="K304" s="385"/>
      <c r="L304" s="385"/>
      <c r="V304" s="385"/>
      <c r="W304" s="385"/>
    </row>
    <row r="305" spans="1:23" s="115" customFormat="1" ht="14.4">
      <c r="A305"/>
      <c r="K305" s="385"/>
      <c r="L305" s="385"/>
      <c r="V305" s="385"/>
      <c r="W305" s="385"/>
    </row>
    <row r="306" spans="1:23" s="115" customFormat="1" ht="14.4">
      <c r="A306"/>
      <c r="K306" s="385"/>
      <c r="L306" s="385"/>
      <c r="V306" s="385"/>
      <c r="W306" s="385"/>
    </row>
    <row r="307" spans="1:23" s="115" customFormat="1" ht="14.4">
      <c r="A307"/>
      <c r="K307" s="385"/>
      <c r="L307" s="385"/>
      <c r="V307" s="385"/>
      <c r="W307" s="385"/>
    </row>
    <row r="308" spans="1:23" s="115" customFormat="1" ht="14.4">
      <c r="A308"/>
      <c r="K308" s="385"/>
      <c r="L308" s="385"/>
      <c r="V308" s="385"/>
      <c r="W308" s="385"/>
    </row>
    <row r="309" spans="1:23" s="115" customFormat="1" ht="14.4">
      <c r="A309"/>
      <c r="K309" s="385"/>
      <c r="L309" s="385"/>
      <c r="V309" s="385"/>
      <c r="W309" s="385"/>
    </row>
    <row r="310" spans="1:23" s="115" customFormat="1" ht="14.4">
      <c r="A310"/>
      <c r="K310" s="385"/>
      <c r="L310" s="385"/>
      <c r="V310" s="385"/>
      <c r="W310" s="385"/>
    </row>
    <row r="311" spans="1:23" s="115" customFormat="1" ht="14.4">
      <c r="A311"/>
      <c r="K311" s="385"/>
      <c r="L311" s="385"/>
      <c r="V311" s="385"/>
      <c r="W311" s="385"/>
    </row>
    <row r="312" spans="1:23" s="115" customFormat="1" ht="14.4">
      <c r="A312"/>
      <c r="K312" s="385"/>
      <c r="L312" s="385"/>
      <c r="V312" s="385"/>
      <c r="W312" s="385"/>
    </row>
    <row r="313" spans="1:23" s="115" customFormat="1" ht="14.4">
      <c r="A313"/>
      <c r="K313" s="385"/>
      <c r="L313" s="385"/>
      <c r="V313" s="385"/>
      <c r="W313" s="385"/>
    </row>
    <row r="314" spans="1:23" s="115" customFormat="1" ht="14.4">
      <c r="A314"/>
      <c r="K314" s="385"/>
      <c r="L314" s="385"/>
      <c r="V314" s="385"/>
      <c r="W314" s="385"/>
    </row>
    <row r="315" spans="1:23" s="115" customFormat="1" ht="14.4">
      <c r="A315"/>
      <c r="K315" s="385"/>
      <c r="L315" s="385"/>
      <c r="V315" s="385"/>
      <c r="W315" s="385"/>
    </row>
    <row r="316" spans="1:23" s="115" customFormat="1" ht="14.4">
      <c r="A316"/>
      <c r="K316" s="385"/>
      <c r="L316" s="385"/>
      <c r="V316" s="385"/>
      <c r="W316" s="385"/>
    </row>
    <row r="317" spans="1:23" s="115" customFormat="1" ht="14.4">
      <c r="A317"/>
      <c r="K317" s="385"/>
      <c r="L317" s="385"/>
      <c r="V317" s="385"/>
      <c r="W317" s="385"/>
    </row>
    <row r="318" spans="1:23" s="115" customFormat="1" ht="14.4">
      <c r="A318"/>
      <c r="K318" s="385"/>
      <c r="L318" s="385"/>
      <c r="V318" s="385"/>
      <c r="W318" s="385"/>
    </row>
    <row r="319" spans="1:23" s="115" customFormat="1" ht="14.4">
      <c r="A319"/>
      <c r="K319" s="385"/>
      <c r="L319" s="385"/>
      <c r="V319" s="385"/>
      <c r="W319" s="385"/>
    </row>
    <row r="320" spans="1:23" s="115" customFormat="1" ht="14.4">
      <c r="A320"/>
      <c r="K320" s="385"/>
      <c r="L320" s="385"/>
      <c r="V320" s="385"/>
      <c r="W320" s="385"/>
    </row>
    <row r="321" spans="1:23" s="115" customFormat="1" ht="14.4">
      <c r="A321"/>
      <c r="K321" s="385"/>
      <c r="L321" s="385"/>
      <c r="V321" s="385"/>
      <c r="W321" s="385"/>
    </row>
    <row r="322" spans="1:23" s="115" customFormat="1" ht="14.4">
      <c r="A322"/>
      <c r="K322" s="385"/>
      <c r="L322" s="385"/>
      <c r="V322" s="385"/>
      <c r="W322" s="385"/>
    </row>
    <row r="323" spans="1:23" s="115" customFormat="1" ht="14.4">
      <c r="A323"/>
      <c r="K323" s="385"/>
      <c r="L323" s="385"/>
      <c r="V323" s="385"/>
      <c r="W323" s="385"/>
    </row>
    <row r="324" spans="1:23" s="115" customFormat="1" ht="14.4">
      <c r="A324"/>
      <c r="K324" s="385"/>
      <c r="L324" s="385"/>
      <c r="V324" s="385"/>
      <c r="W324" s="385"/>
    </row>
    <row r="325" spans="1:23" s="115" customFormat="1" ht="14.4">
      <c r="A325"/>
      <c r="K325" s="385"/>
      <c r="L325" s="385"/>
      <c r="V325" s="385"/>
      <c r="W325" s="385"/>
    </row>
    <row r="326" spans="1:23" s="115" customFormat="1" ht="14.4">
      <c r="A326"/>
      <c r="K326" s="385"/>
      <c r="L326" s="385"/>
      <c r="V326" s="385"/>
      <c r="W326" s="385"/>
    </row>
    <row r="327" spans="1:23" s="115" customFormat="1" ht="14.4">
      <c r="A327"/>
      <c r="K327" s="385"/>
      <c r="L327" s="385"/>
      <c r="V327" s="385"/>
      <c r="W327" s="385"/>
    </row>
    <row r="328" spans="1:23" s="115" customFormat="1" ht="14.4">
      <c r="A328"/>
      <c r="K328" s="385"/>
      <c r="L328" s="385"/>
      <c r="V328" s="385"/>
      <c r="W328" s="385"/>
    </row>
    <row r="329" spans="1:23" s="115" customFormat="1" ht="14.4">
      <c r="A329"/>
      <c r="K329" s="385"/>
      <c r="L329" s="385"/>
      <c r="V329" s="385"/>
      <c r="W329" s="385"/>
    </row>
    <row r="330" spans="1:23" s="115" customFormat="1" ht="14.4">
      <c r="A330"/>
      <c r="K330" s="385"/>
      <c r="L330" s="385"/>
      <c r="V330" s="385"/>
      <c r="W330" s="385"/>
    </row>
    <row r="331" spans="1:23" s="115" customFormat="1" ht="14.4">
      <c r="A331"/>
      <c r="K331" s="385"/>
      <c r="L331" s="385"/>
      <c r="V331" s="385"/>
      <c r="W331" s="385"/>
    </row>
    <row r="332" spans="1:23" s="115" customFormat="1" ht="14.4">
      <c r="A332"/>
      <c r="K332" s="385"/>
      <c r="L332" s="385"/>
      <c r="V332" s="385"/>
      <c r="W332" s="385"/>
    </row>
    <row r="333" spans="1:23" s="115" customFormat="1" ht="14.4">
      <c r="A333"/>
      <c r="K333" s="385"/>
      <c r="L333" s="385"/>
      <c r="V333" s="385"/>
      <c r="W333" s="385"/>
    </row>
    <row r="334" spans="1:23" s="115" customFormat="1" ht="14.4">
      <c r="A334"/>
      <c r="K334" s="385"/>
      <c r="L334" s="385"/>
      <c r="V334" s="385"/>
      <c r="W334" s="385"/>
    </row>
    <row r="335" spans="1:23" s="115" customFormat="1" ht="14.4">
      <c r="A335"/>
      <c r="K335" s="385"/>
      <c r="L335" s="385"/>
      <c r="V335" s="385"/>
      <c r="W335" s="385"/>
    </row>
    <row r="336" spans="1:23" s="115" customFormat="1" ht="14.4">
      <c r="A336"/>
      <c r="K336" s="385"/>
      <c r="L336" s="385"/>
      <c r="V336" s="385"/>
      <c r="W336" s="385"/>
    </row>
    <row r="337" spans="1:23" s="115" customFormat="1" ht="14.4">
      <c r="A337"/>
      <c r="K337" s="385"/>
      <c r="L337" s="385"/>
      <c r="V337" s="385"/>
      <c r="W337" s="385"/>
    </row>
    <row r="338" spans="1:23" s="115" customFormat="1" ht="14.4">
      <c r="A338"/>
      <c r="K338" s="385"/>
      <c r="L338" s="385"/>
      <c r="V338" s="385"/>
      <c r="W338" s="385"/>
    </row>
    <row r="339" spans="1:23" s="115" customFormat="1" ht="14.4">
      <c r="A339"/>
      <c r="K339" s="385"/>
      <c r="L339" s="385"/>
      <c r="V339" s="385"/>
      <c r="W339" s="385"/>
    </row>
    <row r="340" spans="1:23" s="115" customFormat="1" ht="14.4">
      <c r="A340"/>
      <c r="K340" s="385"/>
      <c r="L340" s="385"/>
      <c r="V340" s="385"/>
      <c r="W340" s="385"/>
    </row>
    <row r="341" spans="1:23" s="115" customFormat="1" ht="14.4">
      <c r="A341"/>
      <c r="K341" s="385"/>
      <c r="L341" s="385"/>
      <c r="V341" s="385"/>
      <c r="W341" s="385"/>
    </row>
    <row r="342" spans="1:23" s="115" customFormat="1" ht="14.4">
      <c r="A342"/>
      <c r="K342" s="385"/>
      <c r="L342" s="385"/>
      <c r="V342" s="385"/>
      <c r="W342" s="385"/>
    </row>
    <row r="343" spans="1:23" s="115" customFormat="1" ht="14.4">
      <c r="A343"/>
      <c r="K343" s="385"/>
      <c r="L343" s="385"/>
      <c r="V343" s="385"/>
      <c r="W343" s="385"/>
    </row>
    <row r="344" spans="1:23" s="115" customFormat="1" ht="14.4">
      <c r="A344"/>
      <c r="K344" s="385"/>
      <c r="L344" s="385"/>
      <c r="V344" s="385"/>
      <c r="W344" s="385"/>
    </row>
    <row r="345" spans="1:23" s="115" customFormat="1" ht="14.4">
      <c r="A345"/>
      <c r="K345" s="385"/>
      <c r="L345" s="385"/>
      <c r="V345" s="385"/>
      <c r="W345" s="385"/>
    </row>
    <row r="346" spans="1:23" s="115" customFormat="1" ht="14.4">
      <c r="A346"/>
      <c r="K346" s="385"/>
      <c r="L346" s="385"/>
      <c r="V346" s="385"/>
      <c r="W346" s="385"/>
    </row>
    <row r="347" spans="1:23" s="115" customFormat="1" ht="14.4">
      <c r="A347"/>
      <c r="K347" s="385"/>
      <c r="L347" s="385"/>
      <c r="V347" s="385"/>
      <c r="W347" s="385"/>
    </row>
    <row r="348" spans="1:23" s="115" customFormat="1" ht="14.4">
      <c r="A348"/>
      <c r="K348" s="385"/>
      <c r="L348" s="385"/>
      <c r="V348" s="385"/>
      <c r="W348" s="385"/>
    </row>
    <row r="349" spans="1:23" s="115" customFormat="1" ht="14.4">
      <c r="A349"/>
      <c r="K349" s="385"/>
      <c r="L349" s="385"/>
      <c r="V349" s="385"/>
      <c r="W349" s="385"/>
    </row>
    <row r="350" spans="1:23" s="115" customFormat="1" ht="14.4">
      <c r="A350"/>
      <c r="K350" s="385"/>
      <c r="L350" s="385"/>
      <c r="V350" s="385"/>
      <c r="W350" s="385"/>
    </row>
    <row r="351" spans="1:23" s="115" customFormat="1" ht="14.4">
      <c r="A351"/>
      <c r="K351" s="385"/>
      <c r="L351" s="385"/>
      <c r="V351" s="385"/>
      <c r="W351" s="385"/>
    </row>
    <row r="352" spans="1:23" s="115" customFormat="1" ht="14.4">
      <c r="A352"/>
      <c r="K352" s="385"/>
      <c r="L352" s="385"/>
      <c r="V352" s="385"/>
      <c r="W352" s="385"/>
    </row>
    <row r="353" spans="1:23" s="115" customFormat="1" ht="14.4">
      <c r="A353"/>
      <c r="K353" s="385"/>
      <c r="L353" s="385"/>
      <c r="V353" s="385"/>
      <c r="W353" s="385"/>
    </row>
    <row r="354" spans="1:23" s="115" customFormat="1" ht="14.4">
      <c r="A354"/>
      <c r="K354" s="385"/>
      <c r="L354" s="385"/>
      <c r="V354" s="385"/>
      <c r="W354" s="385"/>
    </row>
    <row r="355" spans="1:23" s="115" customFormat="1" ht="14.4">
      <c r="A355"/>
      <c r="K355" s="385"/>
      <c r="L355" s="385"/>
      <c r="V355" s="385"/>
      <c r="W355" s="385"/>
    </row>
    <row r="356" spans="1:23" s="115" customFormat="1" ht="14.4">
      <c r="A356"/>
      <c r="K356" s="385"/>
      <c r="L356" s="385"/>
      <c r="V356" s="385"/>
      <c r="W356" s="385"/>
    </row>
    <row r="357" spans="1:23" s="115" customFormat="1" ht="14.4">
      <c r="A357"/>
      <c r="K357" s="385"/>
      <c r="L357" s="385"/>
      <c r="V357" s="385"/>
      <c r="W357" s="385"/>
    </row>
    <row r="358" spans="1:23" s="115" customFormat="1" ht="14.4">
      <c r="A358"/>
      <c r="K358" s="385"/>
      <c r="L358" s="385"/>
      <c r="V358" s="385"/>
      <c r="W358" s="385"/>
    </row>
    <row r="359" spans="1:23" s="115" customFormat="1" ht="14.4">
      <c r="A359"/>
      <c r="K359" s="385"/>
      <c r="L359" s="385"/>
      <c r="V359" s="385"/>
      <c r="W359" s="385"/>
    </row>
    <row r="360" spans="1:23" s="115" customFormat="1" ht="14.4">
      <c r="A360"/>
      <c r="K360" s="385"/>
      <c r="L360" s="385"/>
      <c r="V360" s="385"/>
      <c r="W360" s="385"/>
    </row>
    <row r="361" spans="1:23" s="115" customFormat="1" ht="14.4">
      <c r="A361"/>
      <c r="K361" s="385"/>
      <c r="L361" s="385"/>
      <c r="V361" s="385"/>
      <c r="W361" s="385"/>
    </row>
    <row r="362" spans="1:23" s="115" customFormat="1" ht="14.4">
      <c r="A362"/>
      <c r="K362" s="385"/>
      <c r="L362" s="385"/>
      <c r="V362" s="385"/>
      <c r="W362" s="385"/>
    </row>
    <row r="363" spans="1:23" s="115" customFormat="1" ht="14.4">
      <c r="A363"/>
      <c r="K363" s="385"/>
      <c r="L363" s="385"/>
      <c r="V363" s="385"/>
      <c r="W363" s="385"/>
    </row>
    <row r="364" spans="1:23" s="115" customFormat="1" ht="14.4">
      <c r="A364"/>
      <c r="K364" s="385"/>
      <c r="L364" s="385"/>
      <c r="V364" s="385"/>
      <c r="W364" s="385"/>
    </row>
    <row r="365" spans="1:23" s="115" customFormat="1" ht="14.4">
      <c r="A365"/>
      <c r="K365" s="385"/>
      <c r="L365" s="385"/>
      <c r="V365" s="385"/>
      <c r="W365" s="385"/>
    </row>
    <row r="366" spans="1:23" s="115" customFormat="1" ht="14.4">
      <c r="A366"/>
      <c r="K366" s="385"/>
      <c r="L366" s="385"/>
      <c r="V366" s="385"/>
      <c r="W366" s="385"/>
    </row>
    <row r="367" spans="1:23" s="115" customFormat="1" ht="14.4">
      <c r="A367"/>
      <c r="K367" s="385"/>
      <c r="L367" s="385"/>
      <c r="V367" s="385"/>
      <c r="W367" s="385"/>
    </row>
    <row r="368" spans="1:23" s="115" customFormat="1" ht="14.4">
      <c r="A368"/>
      <c r="K368" s="385"/>
      <c r="L368" s="385"/>
      <c r="V368" s="385"/>
      <c r="W368" s="385"/>
    </row>
    <row r="369" spans="1:23" s="115" customFormat="1" ht="14.4">
      <c r="A369"/>
      <c r="K369" s="385"/>
      <c r="L369" s="385"/>
      <c r="V369" s="385"/>
      <c r="W369" s="385"/>
    </row>
    <row r="370" spans="1:23" s="115" customFormat="1" ht="14.4">
      <c r="A370"/>
      <c r="K370" s="385"/>
      <c r="L370" s="385"/>
      <c r="V370" s="385"/>
      <c r="W370" s="385"/>
    </row>
    <row r="371" spans="1:23" s="115" customFormat="1" ht="14.4">
      <c r="A371"/>
      <c r="K371" s="385"/>
      <c r="L371" s="385"/>
      <c r="V371" s="385"/>
      <c r="W371" s="385"/>
    </row>
    <row r="372" spans="1:23" s="115" customFormat="1" ht="14.4">
      <c r="A372"/>
      <c r="K372" s="385"/>
      <c r="L372" s="385"/>
      <c r="V372" s="385"/>
      <c r="W372" s="385"/>
    </row>
    <row r="373" spans="1:23" s="115" customFormat="1" ht="14.4">
      <c r="A373"/>
      <c r="K373" s="385"/>
      <c r="L373" s="385"/>
      <c r="V373" s="385"/>
      <c r="W373" s="385"/>
    </row>
    <row r="374" spans="1:23" s="115" customFormat="1" ht="14.4">
      <c r="A374"/>
      <c r="K374" s="385"/>
      <c r="L374" s="385"/>
      <c r="V374" s="385"/>
      <c r="W374" s="385"/>
    </row>
    <row r="375" spans="1:23" s="115" customFormat="1" ht="14.4">
      <c r="A375"/>
      <c r="K375" s="385"/>
      <c r="L375" s="385"/>
      <c r="V375" s="385"/>
      <c r="W375" s="385"/>
    </row>
    <row r="376" spans="1:23" s="115" customFormat="1" ht="14.4">
      <c r="A376"/>
      <c r="K376" s="385"/>
      <c r="L376" s="385"/>
      <c r="V376" s="385"/>
      <c r="W376" s="385"/>
    </row>
    <row r="377" spans="1:23" s="115" customFormat="1" ht="14.4">
      <c r="A377"/>
      <c r="K377" s="385"/>
      <c r="L377" s="385"/>
      <c r="V377" s="385"/>
      <c r="W377" s="385"/>
    </row>
    <row r="378" spans="1:23" s="115" customFormat="1" ht="14.4">
      <c r="A378"/>
      <c r="K378" s="385"/>
      <c r="L378" s="385"/>
      <c r="V378" s="385"/>
      <c r="W378" s="385"/>
    </row>
    <row r="379" spans="1:23" s="115" customFormat="1" ht="14.4">
      <c r="A379"/>
      <c r="K379" s="385"/>
      <c r="L379" s="385"/>
      <c r="V379" s="385"/>
      <c r="W379" s="385"/>
    </row>
    <row r="380" spans="1:23" s="115" customFormat="1" ht="14.4">
      <c r="A380"/>
      <c r="K380" s="385"/>
      <c r="L380" s="385"/>
      <c r="V380" s="385"/>
      <c r="W380" s="385"/>
    </row>
    <row r="381" spans="1:23" s="115" customFormat="1" ht="14.4">
      <c r="A381"/>
      <c r="K381" s="385"/>
      <c r="L381" s="385"/>
      <c r="V381" s="385"/>
      <c r="W381" s="385"/>
    </row>
    <row r="382" spans="1:23" s="115" customFormat="1" ht="14.4">
      <c r="A382"/>
      <c r="K382" s="385"/>
      <c r="L382" s="385"/>
      <c r="V382" s="385"/>
      <c r="W382" s="385"/>
    </row>
    <row r="383" spans="1:23" s="115" customFormat="1" ht="14.4">
      <c r="A383"/>
      <c r="K383" s="385"/>
      <c r="L383" s="385"/>
      <c r="V383" s="385"/>
      <c r="W383" s="385"/>
    </row>
    <row r="384" spans="1:23" s="115" customFormat="1" ht="14.4">
      <c r="A384"/>
      <c r="K384" s="385"/>
      <c r="L384" s="385"/>
      <c r="V384" s="385"/>
      <c r="W384" s="385"/>
    </row>
    <row r="385" spans="1:23" s="115" customFormat="1" ht="14.4">
      <c r="A385"/>
      <c r="K385" s="385"/>
      <c r="L385" s="385"/>
      <c r="V385" s="385"/>
      <c r="W385" s="385"/>
    </row>
    <row r="386" spans="1:23" s="115" customFormat="1" ht="14.4">
      <c r="A386"/>
      <c r="K386" s="385"/>
      <c r="L386" s="385"/>
      <c r="V386" s="385"/>
      <c r="W386" s="385"/>
    </row>
    <row r="387" spans="1:23" s="115" customFormat="1" ht="14.4">
      <c r="A387"/>
      <c r="K387" s="385"/>
      <c r="L387" s="385"/>
      <c r="V387" s="385"/>
      <c r="W387" s="385"/>
    </row>
    <row r="388" spans="1:23" s="115" customFormat="1" ht="14.4">
      <c r="A388"/>
      <c r="K388" s="385"/>
      <c r="L388" s="385"/>
      <c r="V388" s="385"/>
      <c r="W388" s="385"/>
    </row>
    <row r="389" spans="1:23" s="115" customFormat="1" ht="14.4">
      <c r="A389"/>
      <c r="K389" s="385"/>
      <c r="L389" s="385"/>
      <c r="V389" s="385"/>
      <c r="W389" s="385"/>
    </row>
    <row r="390" spans="1:23" s="115" customFormat="1" ht="14.4">
      <c r="A390"/>
      <c r="K390" s="385"/>
      <c r="L390" s="385"/>
      <c r="V390" s="385"/>
      <c r="W390" s="385"/>
    </row>
    <row r="391" spans="1:23" s="115" customFormat="1" ht="14.4">
      <c r="A391"/>
      <c r="K391" s="385"/>
      <c r="L391" s="385"/>
      <c r="V391" s="385"/>
      <c r="W391" s="385"/>
    </row>
    <row r="392" spans="1:23" s="115" customFormat="1" ht="14.4">
      <c r="A392"/>
      <c r="K392" s="385"/>
      <c r="L392" s="385"/>
      <c r="V392" s="385"/>
      <c r="W392" s="385"/>
    </row>
    <row r="393" spans="1:23" s="115" customFormat="1" ht="14.4">
      <c r="A393"/>
      <c r="K393" s="385"/>
      <c r="L393" s="385"/>
      <c r="V393" s="385"/>
      <c r="W393" s="385"/>
    </row>
    <row r="394" spans="1:23" s="115" customFormat="1" ht="14.4">
      <c r="A394"/>
      <c r="K394" s="385"/>
      <c r="L394" s="385"/>
      <c r="V394" s="385"/>
      <c r="W394" s="385"/>
    </row>
    <row r="395" spans="1:23" s="115" customFormat="1" ht="14.4">
      <c r="A395"/>
      <c r="K395" s="385"/>
      <c r="L395" s="385"/>
      <c r="V395" s="385"/>
      <c r="W395" s="385"/>
    </row>
    <row r="396" spans="1:23" s="115" customFormat="1" ht="14.4">
      <c r="A396"/>
      <c r="K396" s="385"/>
      <c r="L396" s="385"/>
      <c r="V396" s="385"/>
      <c r="W396" s="385"/>
    </row>
    <row r="397" spans="1:23" s="115" customFormat="1" ht="14.4">
      <c r="A397"/>
      <c r="K397" s="385"/>
      <c r="L397" s="385"/>
      <c r="V397" s="385"/>
      <c r="W397" s="385"/>
    </row>
    <row r="398" spans="1:23" s="115" customFormat="1" ht="14.4">
      <c r="A398"/>
      <c r="K398" s="385"/>
      <c r="L398" s="385"/>
      <c r="V398" s="385"/>
      <c r="W398" s="385"/>
    </row>
    <row r="399" spans="1:23" s="115" customFormat="1" ht="14.4">
      <c r="A399"/>
      <c r="K399" s="385"/>
      <c r="L399" s="385"/>
      <c r="V399" s="385"/>
      <c r="W399" s="385"/>
    </row>
    <row r="400" spans="1:23" s="115" customFormat="1" ht="14.4">
      <c r="A400"/>
      <c r="K400" s="385"/>
      <c r="L400" s="385"/>
      <c r="V400" s="385"/>
      <c r="W400" s="385"/>
    </row>
    <row r="401" spans="1:23" s="115" customFormat="1" ht="14.4">
      <c r="A401"/>
      <c r="K401" s="385"/>
      <c r="L401" s="385"/>
      <c r="V401" s="385"/>
      <c r="W401" s="385"/>
    </row>
    <row r="402" spans="1:23" s="115" customFormat="1" ht="14.4">
      <c r="A402"/>
      <c r="K402" s="385"/>
      <c r="L402" s="385"/>
      <c r="V402" s="385"/>
      <c r="W402" s="385"/>
    </row>
    <row r="403" spans="1:23" s="115" customFormat="1" ht="14.4">
      <c r="A403"/>
      <c r="K403" s="385"/>
      <c r="L403" s="385"/>
      <c r="V403" s="385"/>
      <c r="W403" s="385"/>
    </row>
    <row r="404" spans="1:23" s="115" customFormat="1" ht="14.4">
      <c r="A404"/>
      <c r="K404" s="385"/>
      <c r="L404" s="385"/>
      <c r="V404" s="385"/>
      <c r="W404" s="385"/>
    </row>
    <row r="405" spans="1:23" s="115" customFormat="1" ht="14.4">
      <c r="A405"/>
      <c r="K405" s="385"/>
      <c r="L405" s="385"/>
      <c r="V405" s="385"/>
      <c r="W405" s="385"/>
    </row>
    <row r="406" spans="1:23" s="115" customFormat="1" ht="14.4">
      <c r="A406"/>
      <c r="K406" s="385"/>
      <c r="L406" s="385"/>
      <c r="V406" s="385"/>
      <c r="W406" s="385"/>
    </row>
    <row r="407" spans="1:23" s="115" customFormat="1" ht="14.4">
      <c r="A407"/>
      <c r="K407" s="385"/>
      <c r="L407" s="385"/>
      <c r="V407" s="385"/>
      <c r="W407" s="385"/>
    </row>
    <row r="408" spans="1:23" s="115" customFormat="1" ht="14.4">
      <c r="A408"/>
      <c r="K408" s="385"/>
      <c r="L408" s="385"/>
      <c r="V408" s="385"/>
      <c r="W408" s="385"/>
    </row>
    <row r="409" spans="1:23" s="115" customFormat="1" ht="14.4">
      <c r="A409"/>
      <c r="K409" s="385"/>
      <c r="L409" s="385"/>
      <c r="V409" s="385"/>
      <c r="W409" s="385"/>
    </row>
    <row r="410" spans="1:23" s="115" customFormat="1" ht="14.4">
      <c r="A410"/>
      <c r="K410" s="385"/>
      <c r="L410" s="385"/>
      <c r="V410" s="385"/>
      <c r="W410" s="385"/>
    </row>
    <row r="411" spans="1:23" s="115" customFormat="1" ht="14.4">
      <c r="A411"/>
      <c r="K411" s="385"/>
      <c r="L411" s="385"/>
      <c r="V411" s="385"/>
      <c r="W411" s="385"/>
    </row>
    <row r="412" spans="1:23" s="115" customFormat="1" ht="14.4">
      <c r="A412"/>
      <c r="K412" s="385"/>
      <c r="L412" s="385"/>
      <c r="V412" s="385"/>
      <c r="W412" s="385"/>
    </row>
    <row r="413" spans="1:23" s="115" customFormat="1" ht="14.4">
      <c r="A413"/>
      <c r="K413" s="385"/>
      <c r="L413" s="385"/>
      <c r="V413" s="385"/>
      <c r="W413" s="385"/>
    </row>
    <row r="414" spans="1:23" s="115" customFormat="1" ht="14.4">
      <c r="A414"/>
      <c r="K414" s="385"/>
      <c r="L414" s="385"/>
      <c r="V414" s="385"/>
      <c r="W414" s="385"/>
    </row>
    <row r="415" spans="1:23" s="115" customFormat="1" ht="14.4">
      <c r="A415"/>
      <c r="K415" s="385"/>
      <c r="L415" s="385"/>
      <c r="V415" s="385"/>
      <c r="W415" s="385"/>
    </row>
    <row r="416" spans="1:23" s="115" customFormat="1" ht="14.4">
      <c r="A416"/>
      <c r="K416" s="385"/>
      <c r="L416" s="385"/>
      <c r="V416" s="385"/>
      <c r="W416" s="385"/>
    </row>
    <row r="417" spans="1:23" s="115" customFormat="1" ht="14.4">
      <c r="A417"/>
      <c r="K417" s="385"/>
      <c r="L417" s="385"/>
      <c r="V417" s="385"/>
      <c r="W417" s="385"/>
    </row>
    <row r="418" spans="1:23" s="115" customFormat="1" ht="14.4">
      <c r="A418"/>
      <c r="K418" s="385"/>
      <c r="L418" s="385"/>
      <c r="V418" s="385"/>
      <c r="W418" s="385"/>
    </row>
    <row r="419" spans="1:23" s="115" customFormat="1" ht="14.4">
      <c r="A419"/>
      <c r="K419" s="385"/>
      <c r="L419" s="385"/>
      <c r="V419" s="385"/>
      <c r="W419" s="385"/>
    </row>
    <row r="420" spans="1:23" s="115" customFormat="1" ht="14.4">
      <c r="A420"/>
      <c r="K420" s="385"/>
      <c r="L420" s="385"/>
      <c r="V420" s="385"/>
      <c r="W420" s="385"/>
    </row>
    <row r="421" spans="1:23" s="115" customFormat="1" ht="14.4">
      <c r="A421"/>
      <c r="K421" s="385"/>
      <c r="L421" s="385"/>
      <c r="V421" s="385"/>
      <c r="W421" s="385"/>
    </row>
    <row r="422" spans="1:23" s="115" customFormat="1" ht="14.4">
      <c r="A422"/>
      <c r="K422" s="385"/>
      <c r="L422" s="385"/>
      <c r="V422" s="385"/>
      <c r="W422" s="385"/>
    </row>
    <row r="423" spans="1:23" s="115" customFormat="1" ht="14.4">
      <c r="A423"/>
      <c r="K423" s="385"/>
      <c r="L423" s="385"/>
      <c r="V423" s="385"/>
      <c r="W423" s="385"/>
    </row>
    <row r="424" spans="1:23" s="115" customFormat="1" ht="14.4">
      <c r="A424"/>
      <c r="K424" s="385"/>
      <c r="L424" s="385"/>
      <c r="V424" s="385"/>
      <c r="W424" s="385"/>
    </row>
    <row r="425" spans="1:23" s="115" customFormat="1" ht="14.4">
      <c r="A425"/>
      <c r="K425" s="385"/>
      <c r="L425" s="385"/>
      <c r="V425" s="385"/>
      <c r="W425" s="385"/>
    </row>
    <row r="426" spans="1:23" s="115" customFormat="1" ht="14.4">
      <c r="A426"/>
      <c r="K426" s="385"/>
      <c r="L426" s="385"/>
      <c r="V426" s="385"/>
      <c r="W426" s="385"/>
    </row>
    <row r="427" spans="1:23" s="115" customFormat="1" ht="14.4">
      <c r="A427"/>
      <c r="K427" s="385"/>
      <c r="L427" s="385"/>
      <c r="V427" s="385"/>
      <c r="W427" s="385"/>
    </row>
    <row r="428" spans="1:23" s="115" customFormat="1" ht="14.4">
      <c r="A428"/>
      <c r="K428" s="385"/>
      <c r="L428" s="385"/>
      <c r="V428" s="385"/>
      <c r="W428" s="385"/>
    </row>
    <row r="429" spans="1:23" s="115" customFormat="1" ht="14.4">
      <c r="A429"/>
      <c r="K429" s="385"/>
      <c r="L429" s="385"/>
      <c r="V429" s="385"/>
      <c r="W429" s="385"/>
    </row>
    <row r="430" spans="1:23" ht="14.4">
      <c r="A430"/>
    </row>
    <row r="431" spans="1:23" ht="14.4">
      <c r="A431"/>
    </row>
    <row r="432" spans="1:23" ht="14.4">
      <c r="A432"/>
    </row>
    <row r="433" spans="1:1" ht="14.4">
      <c r="A433"/>
    </row>
    <row r="434" spans="1:1" ht="14.4">
      <c r="A434"/>
    </row>
    <row r="435" spans="1:1" ht="14.4">
      <c r="A435"/>
    </row>
    <row r="436" spans="1:1" ht="14.4">
      <c r="A436"/>
    </row>
    <row r="437" spans="1:1" ht="14.4">
      <c r="A437"/>
    </row>
    <row r="438" spans="1:1" ht="14.4">
      <c r="A438"/>
    </row>
    <row r="439" spans="1:1" ht="14.4">
      <c r="A439"/>
    </row>
    <row r="440" spans="1:1" ht="14.4">
      <c r="A440"/>
    </row>
    <row r="441" spans="1:1" ht="14.4">
      <c r="A441"/>
    </row>
    <row r="442" spans="1:1" ht="14.4">
      <c r="A442"/>
    </row>
    <row r="443" spans="1:1" ht="14.4">
      <c r="A443"/>
    </row>
    <row r="444" spans="1:1" ht="14.4">
      <c r="A444"/>
    </row>
    <row r="445" spans="1:1" ht="14.4">
      <c r="A445"/>
    </row>
    <row r="446" spans="1:1" ht="14.4">
      <c r="A446"/>
    </row>
    <row r="447" spans="1:1" ht="14.4">
      <c r="A447"/>
    </row>
    <row r="448" spans="1:1" ht="14.4">
      <c r="A448"/>
    </row>
    <row r="449" spans="1:1" ht="14.4">
      <c r="A449"/>
    </row>
    <row r="450" spans="1:1" ht="14.4">
      <c r="A450"/>
    </row>
    <row r="451" spans="1:1" ht="14.4">
      <c r="A451"/>
    </row>
    <row r="452" spans="1:1" ht="14.4">
      <c r="A452"/>
    </row>
    <row r="453" spans="1:1" ht="14.4">
      <c r="A453"/>
    </row>
    <row r="454" spans="1:1" ht="14.4">
      <c r="A454"/>
    </row>
    <row r="455" spans="1:1" ht="14.4">
      <c r="A455"/>
    </row>
    <row r="456" spans="1:1" ht="14.4">
      <c r="A456"/>
    </row>
    <row r="457" spans="1:1" ht="14.4">
      <c r="A457"/>
    </row>
    <row r="458" spans="1:1" ht="14.4">
      <c r="A458"/>
    </row>
    <row r="459" spans="1:1" ht="14.4">
      <c r="A459"/>
    </row>
    <row r="460" spans="1:1" ht="14.4">
      <c r="A460"/>
    </row>
    <row r="461" spans="1:1" ht="14.4">
      <c r="A461"/>
    </row>
    <row r="462" spans="1:1" ht="14.4">
      <c r="A462"/>
    </row>
    <row r="463" spans="1:1" ht="14.4">
      <c r="A463"/>
    </row>
    <row r="464" spans="1:1" ht="14.4">
      <c r="A464"/>
    </row>
    <row r="465" spans="1:1" ht="14.4">
      <c r="A465"/>
    </row>
    <row r="466" spans="1:1" ht="14.4">
      <c r="A466"/>
    </row>
    <row r="467" spans="1:1" ht="14.4">
      <c r="A467"/>
    </row>
    <row r="468" spans="1:1" ht="14.4">
      <c r="A468"/>
    </row>
    <row r="469" spans="1:1" ht="14.4">
      <c r="A469"/>
    </row>
    <row r="470" spans="1:1" ht="14.4">
      <c r="A470"/>
    </row>
    <row r="471" spans="1:1" ht="14.4">
      <c r="A471"/>
    </row>
    <row r="472" spans="1:1" ht="14.4">
      <c r="A472"/>
    </row>
    <row r="473" spans="1:1" ht="14.4">
      <c r="A473"/>
    </row>
    <row r="474" spans="1:1" ht="14.4">
      <c r="A474"/>
    </row>
    <row r="475" spans="1:1" ht="14.4">
      <c r="A475"/>
    </row>
    <row r="476" spans="1:1" ht="14.4">
      <c r="A476"/>
    </row>
    <row r="477" spans="1:1" ht="14.4">
      <c r="A477"/>
    </row>
    <row r="478" spans="1:1" ht="14.4">
      <c r="A478"/>
    </row>
    <row r="479" spans="1:1" ht="14.4">
      <c r="A479"/>
    </row>
    <row r="480" spans="1:1" ht="14.4">
      <c r="A480"/>
    </row>
    <row r="481" spans="1:1" ht="14.4">
      <c r="A481"/>
    </row>
    <row r="482" spans="1:1" ht="14.4">
      <c r="A482"/>
    </row>
    <row r="483" spans="1:1" ht="14.4">
      <c r="A483"/>
    </row>
    <row r="484" spans="1:1" ht="14.4">
      <c r="A484"/>
    </row>
    <row r="485" spans="1:1" ht="14.4">
      <c r="A485"/>
    </row>
    <row r="486" spans="1:1" ht="14.4">
      <c r="A486"/>
    </row>
    <row r="487" spans="1:1" ht="14.4">
      <c r="A487"/>
    </row>
    <row r="488" spans="1:1" ht="14.4">
      <c r="A488"/>
    </row>
    <row r="489" spans="1:1" ht="14.4">
      <c r="A489"/>
    </row>
    <row r="490" spans="1:1" ht="14.4">
      <c r="A490"/>
    </row>
    <row r="491" spans="1:1" ht="14.4">
      <c r="A491"/>
    </row>
    <row r="492" spans="1:1" ht="14.4">
      <c r="A492"/>
    </row>
    <row r="493" spans="1:1" ht="14.4">
      <c r="A493"/>
    </row>
    <row r="494" spans="1:1" ht="14.4">
      <c r="A494"/>
    </row>
    <row r="495" spans="1:1" ht="14.4">
      <c r="A495"/>
    </row>
    <row r="496" spans="1:1" ht="14.4">
      <c r="A496"/>
    </row>
    <row r="497" spans="1:1" ht="14.4">
      <c r="A497"/>
    </row>
    <row r="498" spans="1:1" ht="14.4">
      <c r="A498"/>
    </row>
    <row r="499" spans="1:1" ht="14.4">
      <c r="A499"/>
    </row>
    <row r="500" spans="1:1" ht="14.4">
      <c r="A500"/>
    </row>
    <row r="501" spans="1:1" ht="14.4">
      <c r="A501"/>
    </row>
    <row r="502" spans="1:1" ht="14.4">
      <c r="A502"/>
    </row>
    <row r="503" spans="1:1" ht="14.4">
      <c r="A503"/>
    </row>
    <row r="504" spans="1:1" ht="14.4">
      <c r="A504"/>
    </row>
  </sheetData>
  <sheetProtection algorithmName="SHA-512" hashValue="CZcXaNXZSES+Hdj2fhzTzlNcS0CP0vco6lEY2G3791pcvIuc0RwofxBPovn1G7hp6qGgKx3iSJx2mnuntyhvFw==" saltValue="mnyRrcXhUmEnPxYwYAoWyA==" spinCount="100000" sheet="1" objects="1" scenarios="1"/>
  <mergeCells count="25">
    <mergeCell ref="M58:U58"/>
    <mergeCell ref="AG113:AG114"/>
    <mergeCell ref="AG3:AG4"/>
    <mergeCell ref="V168:V169"/>
    <mergeCell ref="AG168:AG169"/>
    <mergeCell ref="AG58:AG59"/>
    <mergeCell ref="X58:AF58"/>
    <mergeCell ref="V3:V4"/>
    <mergeCell ref="V58:V59"/>
    <mergeCell ref="B1:J1"/>
    <mergeCell ref="B168:J168"/>
    <mergeCell ref="M168:U168"/>
    <mergeCell ref="X168:AF168"/>
    <mergeCell ref="B3:J3"/>
    <mergeCell ref="B113:J113"/>
    <mergeCell ref="M113:U113"/>
    <mergeCell ref="B58:J58"/>
    <mergeCell ref="X3:AF3"/>
    <mergeCell ref="X113:AF113"/>
    <mergeCell ref="K113:K114"/>
    <mergeCell ref="V113:V114"/>
    <mergeCell ref="K168:K169"/>
    <mergeCell ref="K3:K4"/>
    <mergeCell ref="K58:K59"/>
    <mergeCell ref="M3:U3"/>
  </mergeCells>
  <conditionalFormatting sqref="B59">
    <cfRule type="cellIs" dxfId="61" priority="68" operator="equal">
      <formula>0.1</formula>
    </cfRule>
  </conditionalFormatting>
  <conditionalFormatting sqref="B169">
    <cfRule type="cellIs" dxfId="60" priority="67" operator="equal">
      <formula>0.1</formula>
    </cfRule>
  </conditionalFormatting>
  <conditionalFormatting sqref="B4:J4 B5:K54 B55 K55">
    <cfRule type="cellIs" dxfId="59" priority="104" operator="equal">
      <formula>0.1</formula>
    </cfRule>
  </conditionalFormatting>
  <conditionalFormatting sqref="B114:J114">
    <cfRule type="cellIs" dxfId="58" priority="71" operator="equal">
      <formula>0.1</formula>
    </cfRule>
  </conditionalFormatting>
  <conditionalFormatting sqref="C60:J60">
    <cfRule type="cellIs" dxfId="57" priority="25" operator="equal">
      <formula>0.1</formula>
    </cfRule>
  </conditionalFormatting>
  <conditionalFormatting sqref="C115:J115">
    <cfRule type="cellIs" dxfId="56" priority="22" operator="equal">
      <formula>0.1</formula>
    </cfRule>
  </conditionalFormatting>
  <conditionalFormatting sqref="C170:J170">
    <cfRule type="cellIs" dxfId="55" priority="19" operator="equal">
      <formula>0.1</formula>
    </cfRule>
  </conditionalFormatting>
  <conditionalFormatting sqref="K1:K2 K5:K57 K60:K112 K115:K167 K170:K1048576">
    <cfRule type="cellIs" dxfId="54" priority="103" operator="lessThan">
      <formula>-0.09</formula>
    </cfRule>
    <cfRule type="cellIs" dxfId="53" priority="101" operator="equal">
      <formula>0.21</formula>
    </cfRule>
    <cfRule type="cellIs" dxfId="52" priority="100" operator="equal">
      <formula>0.21</formula>
    </cfRule>
  </conditionalFormatting>
  <conditionalFormatting sqref="K60:K110">
    <cfRule type="cellIs" dxfId="51" priority="81" operator="equal">
      <formula>0.1</formula>
    </cfRule>
  </conditionalFormatting>
  <conditionalFormatting sqref="K115:K165">
    <cfRule type="cellIs" dxfId="50" priority="80" operator="equal">
      <formula>0.1</formula>
    </cfRule>
  </conditionalFormatting>
  <conditionalFormatting sqref="K170:K220">
    <cfRule type="cellIs" dxfId="49" priority="40" operator="equal">
      <formula>0.1</formula>
    </cfRule>
  </conditionalFormatting>
  <conditionalFormatting sqref="M4">
    <cfRule type="cellIs" dxfId="48" priority="83" operator="equal">
      <formula>0.1</formula>
    </cfRule>
  </conditionalFormatting>
  <conditionalFormatting sqref="M59">
    <cfRule type="cellIs" dxfId="47" priority="69" operator="equal">
      <formula>0.1</formula>
    </cfRule>
  </conditionalFormatting>
  <conditionalFormatting sqref="M169">
    <cfRule type="cellIs" dxfId="46" priority="66" operator="equal">
      <formula>0.1</formula>
    </cfRule>
  </conditionalFormatting>
  <conditionalFormatting sqref="N5:U5">
    <cfRule type="cellIs" dxfId="45" priority="27" operator="equal">
      <formula>0.1</formula>
    </cfRule>
  </conditionalFormatting>
  <conditionalFormatting sqref="N60:U60">
    <cfRule type="cellIs" dxfId="44" priority="24" operator="equal">
      <formula>0.1</formula>
    </cfRule>
  </conditionalFormatting>
  <conditionalFormatting sqref="N115:U115">
    <cfRule type="cellIs" dxfId="43" priority="21" operator="equal">
      <formula>0.1</formula>
    </cfRule>
  </conditionalFormatting>
  <conditionalFormatting sqref="N170:U170">
    <cfRule type="cellIs" dxfId="42" priority="18" operator="equal">
      <formula>0.1</formula>
    </cfRule>
  </conditionalFormatting>
  <conditionalFormatting sqref="V1:V2 V222:V1048576">
    <cfRule type="cellIs" dxfId="41" priority="87" operator="equal">
      <formula>0.21</formula>
    </cfRule>
  </conditionalFormatting>
  <conditionalFormatting sqref="V5:V55">
    <cfRule type="cellIs" dxfId="40" priority="63" operator="lessThan">
      <formula>-0.09</formula>
    </cfRule>
    <cfRule type="cellIs" dxfId="39" priority="62" operator="equal">
      <formula>0.21</formula>
    </cfRule>
    <cfRule type="cellIs" dxfId="38" priority="64" operator="equal">
      <formula>0.1</formula>
    </cfRule>
  </conditionalFormatting>
  <conditionalFormatting sqref="V5:V57">
    <cfRule type="cellIs" dxfId="37" priority="61" operator="equal">
      <formula>0.21</formula>
    </cfRule>
  </conditionalFormatting>
  <conditionalFormatting sqref="V56:V57 V111:V112 V166:V167 V222:V1048576">
    <cfRule type="cellIs" dxfId="36" priority="102" operator="lessThan">
      <formula>-9%</formula>
    </cfRule>
  </conditionalFormatting>
  <conditionalFormatting sqref="V60:V110">
    <cfRule type="cellIs" dxfId="35" priority="54" operator="equal">
      <formula>0.21</formula>
    </cfRule>
    <cfRule type="cellIs" dxfId="34" priority="55" operator="lessThan">
      <formula>-0.09</formula>
    </cfRule>
    <cfRule type="cellIs" dxfId="33" priority="56" operator="equal">
      <formula>0.1</formula>
    </cfRule>
  </conditionalFormatting>
  <conditionalFormatting sqref="V60:V112">
    <cfRule type="cellIs" dxfId="32" priority="53" operator="equal">
      <formula>0.21</formula>
    </cfRule>
  </conditionalFormatting>
  <conditionalFormatting sqref="V115:V165">
    <cfRule type="cellIs" dxfId="31" priority="3" operator="equal">
      <formula>0.21</formula>
    </cfRule>
    <cfRule type="cellIs" dxfId="30" priority="4" operator="lessThan">
      <formula>-0.09</formula>
    </cfRule>
    <cfRule type="cellIs" dxfId="29" priority="1" operator="equal">
      <formula>0.1</formula>
    </cfRule>
  </conditionalFormatting>
  <conditionalFormatting sqref="V115:V167">
    <cfRule type="cellIs" dxfId="28" priority="2" operator="equal">
      <formula>0.21</formula>
    </cfRule>
  </conditionalFormatting>
  <conditionalFormatting sqref="V170:V220">
    <cfRule type="cellIs" dxfId="27" priority="36" operator="equal">
      <formula>0.1</formula>
    </cfRule>
    <cfRule type="cellIs" dxfId="26" priority="39" operator="lessThan">
      <formula>-0.09</formula>
    </cfRule>
    <cfRule type="cellIs" dxfId="25" priority="38" operator="equal">
      <formula>0.21</formula>
    </cfRule>
    <cfRule type="cellIs" dxfId="24" priority="37" operator="equal">
      <formula>0.21</formula>
    </cfRule>
  </conditionalFormatting>
  <conditionalFormatting sqref="X4">
    <cfRule type="cellIs" dxfId="23" priority="82" operator="equal">
      <formula>0.1</formula>
    </cfRule>
  </conditionalFormatting>
  <conditionalFormatting sqref="X59">
    <cfRule type="cellIs" dxfId="22" priority="70" operator="equal">
      <formula>0.1</formula>
    </cfRule>
  </conditionalFormatting>
  <conditionalFormatting sqref="X169">
    <cfRule type="cellIs" dxfId="21" priority="65" operator="equal">
      <formula>0.1</formula>
    </cfRule>
  </conditionalFormatting>
  <conditionalFormatting sqref="Y5:AF5">
    <cfRule type="cellIs" dxfId="20" priority="26" operator="equal">
      <formula>0.1</formula>
    </cfRule>
  </conditionalFormatting>
  <conditionalFormatting sqref="Y60:AF60">
    <cfRule type="cellIs" dxfId="19" priority="23" operator="equal">
      <formula>0.1</formula>
    </cfRule>
  </conditionalFormatting>
  <conditionalFormatting sqref="Y115:AF115">
    <cfRule type="cellIs" dxfId="18" priority="20" operator="equal">
      <formula>0.1</formula>
    </cfRule>
  </conditionalFormatting>
  <conditionalFormatting sqref="Y170:AF170">
    <cfRule type="cellIs" dxfId="17" priority="17" operator="equal">
      <formula>0.1</formula>
    </cfRule>
  </conditionalFormatting>
  <conditionalFormatting sqref="AG5:AG55">
    <cfRule type="cellIs" dxfId="16" priority="57" operator="equal">
      <formula>0.21</formula>
    </cfRule>
    <cfRule type="cellIs" dxfId="15" priority="58" operator="equal">
      <formula>0.21</formula>
    </cfRule>
    <cfRule type="cellIs" dxfId="14" priority="59" operator="lessThan">
      <formula>-0.09</formula>
    </cfRule>
    <cfRule type="cellIs" dxfId="13" priority="60" operator="equal">
      <formula>0.1</formula>
    </cfRule>
  </conditionalFormatting>
  <conditionalFormatting sqref="AG60:AG110">
    <cfRule type="cellIs" dxfId="12" priority="31" operator="lessThan">
      <formula>-0.09</formula>
    </cfRule>
    <cfRule type="cellIs" dxfId="11" priority="30" operator="equal">
      <formula>0.21</formula>
    </cfRule>
    <cfRule type="cellIs" dxfId="10" priority="29" operator="equal">
      <formula>0.21</formula>
    </cfRule>
    <cfRule type="cellIs" dxfId="9" priority="28" operator="equal">
      <formula>0.1</formula>
    </cfRule>
  </conditionalFormatting>
  <conditionalFormatting sqref="AG115:AG165">
    <cfRule type="cellIs" dxfId="8" priority="72" operator="equal">
      <formula>0.21</formula>
    </cfRule>
    <cfRule type="cellIs" dxfId="7" priority="73" operator="equal">
      <formula>0.21</formula>
    </cfRule>
    <cfRule type="cellIs" dxfId="6" priority="74" operator="lessThan">
      <formula>-0.09</formula>
    </cfRule>
    <cfRule type="cellIs" dxfId="5" priority="75" operator="equal">
      <formula>0.1</formula>
    </cfRule>
  </conditionalFormatting>
  <conditionalFormatting sqref="AG170:AG220">
    <cfRule type="cellIs" dxfId="4" priority="35" operator="lessThan">
      <formula>-0.09</formula>
    </cfRule>
    <cfRule type="cellIs" dxfId="3" priority="34" operator="equal">
      <formula>0.21</formula>
    </cfRule>
    <cfRule type="cellIs" dxfId="2" priority="33" operator="equal">
      <formula>0.21</formula>
    </cfRule>
    <cfRule type="cellIs" dxfId="1" priority="32" operator="equal">
      <formula>0.1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tabColor theme="3" tint="-0.499984740745262"/>
    <outlinePr summaryRight="0"/>
    <pageSetUpPr fitToPage="1"/>
  </sheetPr>
  <dimension ref="A1:U112"/>
  <sheetViews>
    <sheetView showGridLines="0" zoomScale="92" zoomScaleNormal="85" workbookViewId="0">
      <pane xSplit="2" ySplit="4" topLeftCell="C5" activePane="bottomRight" state="frozen"/>
      <selection pane="topRight"/>
      <selection pane="bottomLeft"/>
      <selection pane="bottomRight" activeCell="A2" sqref="A2:P2"/>
    </sheetView>
  </sheetViews>
  <sheetFormatPr defaultColWidth="9.109375" defaultRowHeight="13.2"/>
  <cols>
    <col min="1" max="1" width="8" style="11" customWidth="1"/>
    <col min="2" max="2" width="19.6640625" style="11" customWidth="1"/>
    <col min="3" max="3" width="18" style="11" customWidth="1"/>
    <col min="4" max="4" width="17.44140625" style="11" customWidth="1"/>
    <col min="5" max="5" width="17.5546875" style="11" customWidth="1"/>
    <col min="6" max="6" width="20.33203125" style="11" customWidth="1"/>
    <col min="7" max="7" width="16" style="11" customWidth="1"/>
    <col min="8" max="8" width="17.5546875" style="11" customWidth="1"/>
    <col min="9" max="9" width="20.33203125" style="11" customWidth="1"/>
    <col min="10" max="10" width="17.88671875" style="11" customWidth="1"/>
    <col min="11" max="12" width="19.109375" style="11" customWidth="1"/>
    <col min="13" max="13" width="15.6640625" style="11" bestFit="1" customWidth="1"/>
    <col min="14" max="14" width="7.6640625" style="11" customWidth="1"/>
    <col min="15" max="15" width="16" style="11" bestFit="1" customWidth="1"/>
    <col min="16" max="16" width="9.109375" style="11"/>
    <col min="17" max="17" width="16.33203125" style="11" bestFit="1" customWidth="1"/>
    <col min="18" max="18" width="9.109375" style="11"/>
    <col min="19" max="19" width="13" style="11" customWidth="1"/>
    <col min="20" max="16384" width="9.109375" style="11"/>
  </cols>
  <sheetData>
    <row r="1" spans="1:21">
      <c r="A1" s="252" t="s">
        <v>2455</v>
      </c>
      <c r="F1" s="330">
        <v>45544</v>
      </c>
      <c r="K1" s="330"/>
      <c r="L1" s="330"/>
    </row>
    <row r="2" spans="1:21" ht="36.6" customHeight="1">
      <c r="A2" s="601" t="s">
        <v>40</v>
      </c>
      <c r="B2" s="601"/>
      <c r="C2" s="601"/>
      <c r="D2" s="601"/>
      <c r="E2" s="601"/>
      <c r="F2" s="601"/>
      <c r="G2" s="601"/>
      <c r="H2" s="601"/>
      <c r="I2" s="601"/>
      <c r="J2" s="601"/>
      <c r="K2" s="601"/>
      <c r="L2" s="601"/>
      <c r="M2" s="601"/>
      <c r="N2" s="601"/>
      <c r="O2" s="601"/>
      <c r="P2" s="601"/>
    </row>
    <row r="3" spans="1:21" ht="73.2" customHeight="1">
      <c r="A3" s="314" t="s">
        <v>1604</v>
      </c>
      <c r="B3" s="314" t="s">
        <v>1867</v>
      </c>
      <c r="C3" s="79" t="s">
        <v>42</v>
      </c>
      <c r="D3" s="336" t="s">
        <v>2245</v>
      </c>
      <c r="E3" s="78" t="s">
        <v>1982</v>
      </c>
      <c r="F3" s="78" t="s">
        <v>1983</v>
      </c>
      <c r="G3" s="78" t="s">
        <v>2015</v>
      </c>
      <c r="H3" s="78" t="s">
        <v>2278</v>
      </c>
      <c r="I3" s="78" t="s">
        <v>1963</v>
      </c>
      <c r="J3" s="78" t="s">
        <v>1964</v>
      </c>
      <c r="K3" s="78" t="s">
        <v>2042</v>
      </c>
      <c r="L3" s="78" t="s">
        <v>2456</v>
      </c>
      <c r="M3" s="79" t="s">
        <v>1984</v>
      </c>
      <c r="N3" s="108" t="s">
        <v>2007</v>
      </c>
      <c r="O3" s="79" t="s">
        <v>1999</v>
      </c>
      <c r="P3" s="108" t="s">
        <v>43</v>
      </c>
    </row>
    <row r="4" spans="1:21">
      <c r="A4" s="144"/>
      <c r="B4" s="326" t="s">
        <v>35</v>
      </c>
      <c r="C4" s="327">
        <f>C55</f>
        <v>922259716.0999999</v>
      </c>
      <c r="D4" s="327">
        <f>D55</f>
        <v>1133240835.5680411</v>
      </c>
      <c r="E4" s="327">
        <f t="shared" ref="E4:F4" si="0">E55</f>
        <v>55844532.269058764</v>
      </c>
      <c r="F4" s="327">
        <f t="shared" si="0"/>
        <v>1077078537.5</v>
      </c>
      <c r="H4" s="327">
        <f t="shared" ref="H4:N4" si="1">H55</f>
        <v>1179325450.7457066</v>
      </c>
      <c r="I4" s="327">
        <f>I55</f>
        <v>58740964.652154602</v>
      </c>
      <c r="J4" s="327">
        <f t="shared" si="1"/>
        <v>1115822260.9075835</v>
      </c>
      <c r="K4" s="327">
        <f t="shared" si="1"/>
        <v>1472335.5191053608</v>
      </c>
      <c r="L4" s="327">
        <f t="shared" si="1"/>
        <v>3289889.6668630731</v>
      </c>
      <c r="M4" s="327">
        <f t="shared" si="1"/>
        <v>46084615.177665472</v>
      </c>
      <c r="N4" s="328">
        <f t="shared" si="1"/>
        <v>4.0666214745575587E-2</v>
      </c>
      <c r="O4" s="375">
        <f>H4-C4</f>
        <v>257065734.64570665</v>
      </c>
      <c r="P4" s="376">
        <f>IFERROR(O4/C4,"")</f>
        <v>0.27873464508758095</v>
      </c>
    </row>
    <row r="5" spans="1:21">
      <c r="A5" s="116" t="s">
        <v>45</v>
      </c>
      <c r="B5" s="117" t="s">
        <v>46</v>
      </c>
      <c r="C5" s="118">
        <v>63938380.269015878</v>
      </c>
      <c r="D5" s="118">
        <v>88641433.333333328</v>
      </c>
      <c r="E5" s="118">
        <v>0</v>
      </c>
      <c r="F5" s="118">
        <v>88641433.333333328</v>
      </c>
      <c r="G5" s="119">
        <f t="shared" ref="G5:G36" si="2">IF(SUM(E5:F5)&lt;C5, C5-SUM(E5:F5), 0)</f>
        <v>0</v>
      </c>
      <c r="H5" s="118">
        <f>SUM(I5:L5)</f>
        <v>83711683.740807354</v>
      </c>
      <c r="I5" s="118">
        <f>'Base Tier Summary'!K5</f>
        <v>0</v>
      </c>
      <c r="J5" s="118">
        <f>Performance!C6</f>
        <v>83162058.740807354</v>
      </c>
      <c r="K5" s="118">
        <f t="shared" ref="K5:K36" si="3">IF(SUM(I5:J5)&lt;C5, C5-SUM(I5:J5), 0)</f>
        <v>0</v>
      </c>
      <c r="L5" s="118">
        <v>549625</v>
      </c>
      <c r="M5" s="119">
        <f t="shared" ref="M5:M36" si="4">H5-D5</f>
        <v>-4929749.5925259739</v>
      </c>
      <c r="N5" s="120">
        <f t="shared" ref="N5:N36" si="5">IFERROR(M5/D5,"")</f>
        <v>-5.5614506750898365E-2</v>
      </c>
      <c r="O5" s="119">
        <f>H5-C5</f>
        <v>19773303.471791476</v>
      </c>
      <c r="P5" s="120">
        <f>O5/C5</f>
        <v>0.30925562062405715</v>
      </c>
      <c r="S5" s="16"/>
      <c r="U5" s="566"/>
    </row>
    <row r="6" spans="1:21">
      <c r="A6" s="121" t="s">
        <v>48</v>
      </c>
      <c r="B6" s="122" t="s">
        <v>49</v>
      </c>
      <c r="C6" s="123">
        <v>7587621.7404285129</v>
      </c>
      <c r="D6" s="123">
        <v>9526054.1666666679</v>
      </c>
      <c r="E6" s="124">
        <v>0</v>
      </c>
      <c r="F6" s="124">
        <v>9526054.1666666679</v>
      </c>
      <c r="G6" s="349">
        <f t="shared" si="2"/>
        <v>0</v>
      </c>
      <c r="H6" s="123">
        <f t="shared" ref="H6:H54" si="6">SUM(I6:L6)</f>
        <v>9983466.8594580162</v>
      </c>
      <c r="I6" s="124">
        <f>'Base Tier Summary'!K6</f>
        <v>0</v>
      </c>
      <c r="J6" s="124">
        <f>Performance!C7</f>
        <v>9983466.8594580162</v>
      </c>
      <c r="K6" s="124">
        <f t="shared" si="3"/>
        <v>0</v>
      </c>
      <c r="L6" s="124">
        <v>0</v>
      </c>
      <c r="M6" s="124">
        <f t="shared" si="4"/>
        <v>457412.69279134832</v>
      </c>
      <c r="N6" s="125">
        <f t="shared" si="5"/>
        <v>4.8017015732696067E-2</v>
      </c>
      <c r="O6" s="349">
        <f>H6-C6</f>
        <v>2395845.1190295033</v>
      </c>
      <c r="P6" s="125">
        <f t="shared" ref="P6:P54" si="7">O6/C6</f>
        <v>0.31575705813903648</v>
      </c>
      <c r="S6" s="16"/>
      <c r="U6" s="566"/>
    </row>
    <row r="7" spans="1:21">
      <c r="A7" s="126" t="s">
        <v>50</v>
      </c>
      <c r="B7" s="11" t="s">
        <v>51</v>
      </c>
      <c r="C7" s="14">
        <v>13782665.38238073</v>
      </c>
      <c r="D7" s="14">
        <v>18576479.166666668</v>
      </c>
      <c r="E7" s="14">
        <v>0</v>
      </c>
      <c r="F7" s="14">
        <v>18576479.166666668</v>
      </c>
      <c r="G7" s="260">
        <f t="shared" si="2"/>
        <v>0</v>
      </c>
      <c r="H7" s="14">
        <f t="shared" si="6"/>
        <v>17504953.898248374</v>
      </c>
      <c r="I7" s="14">
        <f>'Base Tier Summary'!K7</f>
        <v>0</v>
      </c>
      <c r="J7" s="14">
        <f>Performance!C8</f>
        <v>17501637.23158171</v>
      </c>
      <c r="K7" s="14">
        <f t="shared" si="3"/>
        <v>0</v>
      </c>
      <c r="L7" s="14">
        <v>3316.6666666641831</v>
      </c>
      <c r="M7" s="15">
        <f t="shared" si="4"/>
        <v>-1071525.2684182934</v>
      </c>
      <c r="N7" s="127">
        <f t="shared" si="5"/>
        <v>-5.7681827584476875E-2</v>
      </c>
      <c r="O7" s="260">
        <f t="shared" ref="O7:O54" si="8">H7-C7</f>
        <v>3722288.5158676449</v>
      </c>
      <c r="P7" s="127">
        <f t="shared" si="7"/>
        <v>0.27007029573728797</v>
      </c>
      <c r="S7" s="16"/>
      <c r="U7" s="566"/>
    </row>
    <row r="8" spans="1:21">
      <c r="A8" s="121" t="s">
        <v>53</v>
      </c>
      <c r="B8" s="122" t="s">
        <v>54</v>
      </c>
      <c r="C8" s="123">
        <v>7581843</v>
      </c>
      <c r="D8" s="123">
        <v>9079633.0874888618</v>
      </c>
      <c r="E8" s="124">
        <v>1691045.5874888618</v>
      </c>
      <c r="F8" s="124">
        <v>7388587.5</v>
      </c>
      <c r="G8" s="349">
        <f t="shared" si="2"/>
        <v>0</v>
      </c>
      <c r="H8" s="123">
        <f t="shared" si="6"/>
        <v>10907153.81788432</v>
      </c>
      <c r="I8" s="124">
        <f>'Base Tier Summary'!K8</f>
        <v>1959094.3608730584</v>
      </c>
      <c r="J8" s="124">
        <f>Performance!C9</f>
        <v>8948059.457011262</v>
      </c>
      <c r="K8" s="124">
        <f t="shared" si="3"/>
        <v>0</v>
      </c>
      <c r="L8" s="124">
        <v>0</v>
      </c>
      <c r="M8" s="124">
        <f t="shared" si="4"/>
        <v>1827520.7303954586</v>
      </c>
      <c r="N8" s="125">
        <f t="shared" si="5"/>
        <v>0.20127693627991006</v>
      </c>
      <c r="O8" s="349">
        <f t="shared" si="8"/>
        <v>3325310.8178843204</v>
      </c>
      <c r="P8" s="125">
        <f t="shared" si="7"/>
        <v>0.43858872016794864</v>
      </c>
      <c r="S8" s="16"/>
      <c r="U8" s="566"/>
    </row>
    <row r="9" spans="1:21">
      <c r="A9" s="126" t="s">
        <v>55</v>
      </c>
      <c r="B9" s="11" t="s">
        <v>56</v>
      </c>
      <c r="C9" s="14">
        <v>49194186.854119733</v>
      </c>
      <c r="D9" s="14">
        <v>56050458.333333328</v>
      </c>
      <c r="E9" s="14">
        <v>0</v>
      </c>
      <c r="F9" s="14">
        <v>56050458.333333328</v>
      </c>
      <c r="G9" s="260">
        <f t="shared" si="2"/>
        <v>0</v>
      </c>
      <c r="H9" s="14">
        <f t="shared" si="6"/>
        <v>56189923.985585988</v>
      </c>
      <c r="I9" s="14">
        <f>'Base Tier Summary'!K9</f>
        <v>0</v>
      </c>
      <c r="J9" s="14">
        <f>Performance!C10</f>
        <v>56190490.652252644</v>
      </c>
      <c r="K9" s="14">
        <f t="shared" si="3"/>
        <v>0</v>
      </c>
      <c r="L9" s="14">
        <v>-566.66666665673256</v>
      </c>
      <c r="M9" s="15">
        <f t="shared" si="4"/>
        <v>139465.6522526592</v>
      </c>
      <c r="N9" s="127">
        <f t="shared" si="5"/>
        <v>2.4882160895679721E-3</v>
      </c>
      <c r="O9" s="260">
        <f t="shared" si="8"/>
        <v>6995737.1314662546</v>
      </c>
      <c r="P9" s="127">
        <f t="shared" si="7"/>
        <v>0.14220658128187766</v>
      </c>
      <c r="S9" s="16"/>
      <c r="U9" s="566"/>
    </row>
    <row r="10" spans="1:21">
      <c r="A10" s="121" t="s">
        <v>57</v>
      </c>
      <c r="B10" s="122" t="s">
        <v>58</v>
      </c>
      <c r="C10" s="123">
        <v>25353967.931559265</v>
      </c>
      <c r="D10" s="123">
        <v>32758760.639684837</v>
      </c>
      <c r="E10" s="124">
        <v>1406168.9730181694</v>
      </c>
      <c r="F10" s="124">
        <v>31352591.666666668</v>
      </c>
      <c r="G10" s="349">
        <f t="shared" si="2"/>
        <v>0</v>
      </c>
      <c r="H10" s="123">
        <f t="shared" si="6"/>
        <v>29548339.393134665</v>
      </c>
      <c r="I10" s="124">
        <f>'Base Tier Summary'!K10</f>
        <v>542110.66567694396</v>
      </c>
      <c r="J10" s="124">
        <f>Performance!C11</f>
        <v>29002329.794085074</v>
      </c>
      <c r="K10" s="124">
        <f t="shared" si="3"/>
        <v>0</v>
      </c>
      <c r="L10" s="124">
        <v>3898.9333726465702</v>
      </c>
      <c r="M10" s="124">
        <f t="shared" si="4"/>
        <v>-3210421.2465501726</v>
      </c>
      <c r="N10" s="125">
        <f t="shared" si="5"/>
        <v>-9.8001914109686505E-2</v>
      </c>
      <c r="O10" s="349">
        <f t="shared" si="8"/>
        <v>4194371.4615754001</v>
      </c>
      <c r="P10" s="125">
        <f t="shared" si="7"/>
        <v>0.1654325458207459</v>
      </c>
      <c r="S10" s="16"/>
      <c r="U10" s="566"/>
    </row>
    <row r="11" spans="1:21">
      <c r="A11" s="126" t="s">
        <v>59</v>
      </c>
      <c r="B11" s="11" t="s">
        <v>60</v>
      </c>
      <c r="C11" s="14">
        <v>5234982</v>
      </c>
      <c r="D11" s="14">
        <v>6663283.333333333</v>
      </c>
      <c r="E11" s="14">
        <v>0</v>
      </c>
      <c r="F11" s="14">
        <v>6663283.333333333</v>
      </c>
      <c r="G11" s="260">
        <f t="shared" si="2"/>
        <v>0</v>
      </c>
      <c r="H11" s="14">
        <f t="shared" si="6"/>
        <v>7249615.6883346997</v>
      </c>
      <c r="I11" s="14">
        <f>'Base Tier Summary'!K11</f>
        <v>0</v>
      </c>
      <c r="J11" s="14">
        <f>Performance!C12</f>
        <v>7209949.0216680327</v>
      </c>
      <c r="K11" s="14">
        <f t="shared" si="3"/>
        <v>0</v>
      </c>
      <c r="L11" s="14">
        <v>39666.666666666977</v>
      </c>
      <c r="M11" s="15">
        <f t="shared" si="4"/>
        <v>586332.3550013667</v>
      </c>
      <c r="N11" s="127">
        <f t="shared" si="5"/>
        <v>8.7994510464265624E-2</v>
      </c>
      <c r="O11" s="260">
        <f t="shared" si="8"/>
        <v>2014633.6883346997</v>
      </c>
      <c r="P11" s="127">
        <f t="shared" si="7"/>
        <v>0.3848406142245952</v>
      </c>
      <c r="S11" s="16"/>
      <c r="U11" s="566"/>
    </row>
    <row r="12" spans="1:21">
      <c r="A12" s="121" t="s">
        <v>61</v>
      </c>
      <c r="B12" s="122" t="s">
        <v>62</v>
      </c>
      <c r="C12" s="123">
        <v>14525923.758439245</v>
      </c>
      <c r="D12" s="123">
        <v>15939954.166666666</v>
      </c>
      <c r="E12" s="124">
        <v>0</v>
      </c>
      <c r="F12" s="124">
        <v>15939954.166666666</v>
      </c>
      <c r="G12" s="349">
        <f t="shared" si="2"/>
        <v>0</v>
      </c>
      <c r="H12" s="123">
        <f t="shared" si="6"/>
        <v>15674975.438772941</v>
      </c>
      <c r="I12" s="124">
        <f>'Base Tier Summary'!K12</f>
        <v>0</v>
      </c>
      <c r="J12" s="124">
        <f>Performance!C13</f>
        <v>15669875.438772941</v>
      </c>
      <c r="K12" s="124">
        <f t="shared" si="3"/>
        <v>0</v>
      </c>
      <c r="L12" s="124">
        <v>5100</v>
      </c>
      <c r="M12" s="124">
        <f t="shared" si="4"/>
        <v>-264978.72789372504</v>
      </c>
      <c r="N12" s="125">
        <f t="shared" si="5"/>
        <v>-1.6623556449606586E-2</v>
      </c>
      <c r="O12" s="349">
        <f t="shared" si="8"/>
        <v>1149051.6803336963</v>
      </c>
      <c r="P12" s="125">
        <f t="shared" si="7"/>
        <v>7.9103518608661452E-2</v>
      </c>
      <c r="S12" s="16"/>
      <c r="U12" s="566"/>
    </row>
    <row r="13" spans="1:21">
      <c r="A13" s="126" t="s">
        <v>63</v>
      </c>
      <c r="B13" s="11" t="s">
        <v>64</v>
      </c>
      <c r="C13" s="14">
        <v>5840237.1770602399</v>
      </c>
      <c r="D13" s="14">
        <v>8910438.0687970631</v>
      </c>
      <c r="E13" s="14">
        <v>3161221.4021303952</v>
      </c>
      <c r="F13" s="14">
        <v>5749216.666666667</v>
      </c>
      <c r="G13" s="260">
        <f t="shared" si="2"/>
        <v>0</v>
      </c>
      <c r="H13" s="14">
        <f t="shared" si="6"/>
        <v>10138777.228738731</v>
      </c>
      <c r="I13" s="14">
        <f>'Base Tier Summary'!K13</f>
        <v>3739905.2201632597</v>
      </c>
      <c r="J13" s="14">
        <f>Performance!C14</f>
        <v>6254750.6086147511</v>
      </c>
      <c r="K13" s="14">
        <f t="shared" si="3"/>
        <v>0</v>
      </c>
      <c r="L13" s="14">
        <v>144121.39996072091</v>
      </c>
      <c r="M13" s="15">
        <f t="shared" si="4"/>
        <v>1228339.1599416677</v>
      </c>
      <c r="N13" s="127">
        <f t="shared" si="5"/>
        <v>0.13785395852119955</v>
      </c>
      <c r="O13" s="260">
        <f t="shared" si="8"/>
        <v>4298540.0516784908</v>
      </c>
      <c r="P13" s="127">
        <f t="shared" si="7"/>
        <v>0.73602148703183612</v>
      </c>
      <c r="S13" s="16"/>
      <c r="U13" s="566"/>
    </row>
    <row r="14" spans="1:21">
      <c r="A14" s="121" t="s">
        <v>65</v>
      </c>
      <c r="B14" s="122" t="s">
        <v>66</v>
      </c>
      <c r="C14" s="123">
        <v>3384271.3485569302</v>
      </c>
      <c r="D14" s="123">
        <v>6069478.4848827291</v>
      </c>
      <c r="E14" s="124">
        <v>3059103.4848827287</v>
      </c>
      <c r="F14" s="124">
        <v>3010375</v>
      </c>
      <c r="G14" s="349">
        <f t="shared" si="2"/>
        <v>0</v>
      </c>
      <c r="H14" s="123">
        <f t="shared" si="6"/>
        <v>7061644.8393201828</v>
      </c>
      <c r="I14" s="124">
        <f>'Base Tier Summary'!K14</f>
        <v>3754900.7904526396</v>
      </c>
      <c r="J14" s="124">
        <f>Performance!C15</f>
        <v>3175554.1155734747</v>
      </c>
      <c r="K14" s="124">
        <f t="shared" si="3"/>
        <v>0</v>
      </c>
      <c r="L14" s="124">
        <v>131189.93329406856</v>
      </c>
      <c r="M14" s="124">
        <f t="shared" si="4"/>
        <v>992166.35443745367</v>
      </c>
      <c r="N14" s="125">
        <f t="shared" si="5"/>
        <v>0.16346813929872983</v>
      </c>
      <c r="O14" s="349">
        <f t="shared" si="8"/>
        <v>3677373.4907632526</v>
      </c>
      <c r="P14" s="125">
        <f t="shared" si="7"/>
        <v>1.0866071635571724</v>
      </c>
      <c r="S14" s="16"/>
      <c r="U14" s="566"/>
    </row>
    <row r="15" spans="1:21">
      <c r="A15" s="126" t="s">
        <v>67</v>
      </c>
      <c r="B15" s="11" t="s">
        <v>68</v>
      </c>
      <c r="C15" s="14">
        <v>6696907.2397761904</v>
      </c>
      <c r="D15" s="14">
        <v>10988947.317436863</v>
      </c>
      <c r="E15" s="14">
        <v>3717618.1507701948</v>
      </c>
      <c r="F15" s="14">
        <v>7271329.1666666679</v>
      </c>
      <c r="G15" s="260">
        <f t="shared" si="2"/>
        <v>0</v>
      </c>
      <c r="H15" s="14">
        <f t="shared" si="6"/>
        <v>12073664.215544576</v>
      </c>
      <c r="I15" s="14">
        <f>'Base Tier Summary'!K15</f>
        <v>4359390.0384911736</v>
      </c>
      <c r="J15" s="14">
        <f>Performance!C16</f>
        <v>7732974.1770533957</v>
      </c>
      <c r="K15" s="14">
        <f t="shared" si="3"/>
        <v>0</v>
      </c>
      <c r="L15" s="14">
        <v>-18699.999999994412</v>
      </c>
      <c r="M15" s="15">
        <f t="shared" si="4"/>
        <v>1084716.8981077131</v>
      </c>
      <c r="N15" s="127">
        <f t="shared" si="5"/>
        <v>9.8709809663617518E-2</v>
      </c>
      <c r="O15" s="260">
        <f t="shared" si="8"/>
        <v>5376756.9757683855</v>
      </c>
      <c r="P15" s="127">
        <f t="shared" si="7"/>
        <v>0.80287165153389162</v>
      </c>
      <c r="S15" s="16"/>
      <c r="U15" s="566"/>
    </row>
    <row r="16" spans="1:21">
      <c r="A16" s="121" t="s">
        <v>69</v>
      </c>
      <c r="B16" s="122" t="s">
        <v>70</v>
      </c>
      <c r="C16" s="123">
        <v>6649121.5415419722</v>
      </c>
      <c r="D16" s="123">
        <v>7738495.833333333</v>
      </c>
      <c r="E16" s="124">
        <v>0</v>
      </c>
      <c r="F16" s="124">
        <v>7738495.833333333</v>
      </c>
      <c r="G16" s="349">
        <f t="shared" si="2"/>
        <v>0</v>
      </c>
      <c r="H16" s="123">
        <f t="shared" si="6"/>
        <v>7361238.5897965385</v>
      </c>
      <c r="I16" s="124">
        <f>'Base Tier Summary'!K16</f>
        <v>0</v>
      </c>
      <c r="J16" s="124">
        <f>Performance!C17</f>
        <v>7361238.5897965385</v>
      </c>
      <c r="K16" s="124">
        <f t="shared" si="3"/>
        <v>0</v>
      </c>
      <c r="L16" s="124">
        <v>0</v>
      </c>
      <c r="M16" s="124">
        <f t="shared" si="4"/>
        <v>-377257.24353679456</v>
      </c>
      <c r="N16" s="125">
        <f t="shared" si="5"/>
        <v>-4.8750719992866128E-2</v>
      </c>
      <c r="O16" s="349">
        <f t="shared" si="8"/>
        <v>712117.04825456627</v>
      </c>
      <c r="P16" s="125">
        <f t="shared" si="7"/>
        <v>0.10709941814199744</v>
      </c>
      <c r="S16" s="16"/>
      <c r="U16" s="566"/>
    </row>
    <row r="17" spans="1:21">
      <c r="A17" s="126" t="s">
        <v>71</v>
      </c>
      <c r="B17" s="11" t="s">
        <v>72</v>
      </c>
      <c r="C17" s="14">
        <v>44609466.212789342</v>
      </c>
      <c r="D17" s="14">
        <v>51540137.5</v>
      </c>
      <c r="E17" s="14">
        <v>0</v>
      </c>
      <c r="F17" s="14">
        <v>51540137.5</v>
      </c>
      <c r="G17" s="260">
        <f t="shared" si="2"/>
        <v>0</v>
      </c>
      <c r="H17" s="14">
        <f t="shared" si="6"/>
        <v>62393853.854732826</v>
      </c>
      <c r="I17" s="14">
        <f>'Base Tier Summary'!K17</f>
        <v>0</v>
      </c>
      <c r="J17" s="14">
        <f>Performance!C18</f>
        <v>62347953.854732826</v>
      </c>
      <c r="K17" s="14">
        <f t="shared" si="3"/>
        <v>0</v>
      </c>
      <c r="L17" s="14">
        <v>45900</v>
      </c>
      <c r="M17" s="15">
        <f t="shared" si="4"/>
        <v>10853716.354732826</v>
      </c>
      <c r="N17" s="127">
        <f t="shared" si="5"/>
        <v>0.21058764840766725</v>
      </c>
      <c r="O17" s="260">
        <f t="shared" si="8"/>
        <v>17784387.641943485</v>
      </c>
      <c r="P17" s="127">
        <f t="shared" si="7"/>
        <v>0.3986684699859685</v>
      </c>
      <c r="S17" s="16"/>
      <c r="U17" s="566"/>
    </row>
    <row r="18" spans="1:21">
      <c r="A18" s="121" t="s">
        <v>73</v>
      </c>
      <c r="B18" s="122" t="s">
        <v>74</v>
      </c>
      <c r="C18" s="123">
        <v>91194681.448914796</v>
      </c>
      <c r="D18" s="123">
        <v>96999737.5</v>
      </c>
      <c r="E18" s="124">
        <v>0</v>
      </c>
      <c r="F18" s="124">
        <v>96999737.5</v>
      </c>
      <c r="G18" s="349">
        <f t="shared" si="2"/>
        <v>0</v>
      </c>
      <c r="H18" s="123">
        <f t="shared" si="6"/>
        <v>92178173.98666659</v>
      </c>
      <c r="I18" s="124">
        <f>'Base Tier Summary'!K18</f>
        <v>0</v>
      </c>
      <c r="J18" s="124">
        <f>Performance!C19</f>
        <v>92186048.98666659</v>
      </c>
      <c r="K18" s="124">
        <f t="shared" si="3"/>
        <v>0</v>
      </c>
      <c r="L18" s="124">
        <v>-7875</v>
      </c>
      <c r="M18" s="124">
        <f t="shared" si="4"/>
        <v>-4821563.51333341</v>
      </c>
      <c r="N18" s="125">
        <f t="shared" si="5"/>
        <v>-4.9706974859941348E-2</v>
      </c>
      <c r="O18" s="349">
        <f t="shared" si="8"/>
        <v>983492.53775179386</v>
      </c>
      <c r="P18" s="125">
        <f t="shared" si="7"/>
        <v>1.0784538331906167E-2</v>
      </c>
      <c r="S18" s="16"/>
      <c r="U18" s="566"/>
    </row>
    <row r="19" spans="1:21">
      <c r="A19" s="126" t="s">
        <v>75</v>
      </c>
      <c r="B19" s="11" t="s">
        <v>76</v>
      </c>
      <c r="C19" s="14">
        <v>17359106.766019225</v>
      </c>
      <c r="D19" s="14">
        <v>19508145.833333332</v>
      </c>
      <c r="E19" s="14">
        <v>0</v>
      </c>
      <c r="F19" s="14">
        <v>19508145.833333332</v>
      </c>
      <c r="G19" s="260">
        <f t="shared" si="2"/>
        <v>0</v>
      </c>
      <c r="H19" s="14">
        <f t="shared" si="6"/>
        <v>19305567.502198987</v>
      </c>
      <c r="I19" s="14">
        <f>'Base Tier Summary'!K19</f>
        <v>0</v>
      </c>
      <c r="J19" s="14">
        <f>Performance!C20</f>
        <v>19305567.502198987</v>
      </c>
      <c r="K19" s="14">
        <f t="shared" si="3"/>
        <v>0</v>
      </c>
      <c r="L19" s="14">
        <v>0</v>
      </c>
      <c r="M19" s="15">
        <f t="shared" si="4"/>
        <v>-202578.33113434538</v>
      </c>
      <c r="N19" s="127">
        <f t="shared" si="5"/>
        <v>-1.0384294482164587E-2</v>
      </c>
      <c r="O19" s="260">
        <f t="shared" si="8"/>
        <v>1946460.7361797616</v>
      </c>
      <c r="P19" s="127">
        <f t="shared" si="7"/>
        <v>0.11212908373776437</v>
      </c>
      <c r="S19" s="16"/>
      <c r="U19" s="566"/>
    </row>
    <row r="20" spans="1:21">
      <c r="A20" s="121" t="s">
        <v>77</v>
      </c>
      <c r="B20" s="122" t="s">
        <v>78</v>
      </c>
      <c r="C20" s="123">
        <v>31545292.064519007</v>
      </c>
      <c r="D20" s="123">
        <v>38675854.166666672</v>
      </c>
      <c r="E20" s="124">
        <v>0</v>
      </c>
      <c r="F20" s="124">
        <v>38675854.166666672</v>
      </c>
      <c r="G20" s="349">
        <f t="shared" si="2"/>
        <v>0</v>
      </c>
      <c r="H20" s="123">
        <f t="shared" si="6"/>
        <v>38687318.214774922</v>
      </c>
      <c r="I20" s="124">
        <f>'Base Tier Summary'!K20</f>
        <v>0</v>
      </c>
      <c r="J20" s="124">
        <f>Performance!C21</f>
        <v>38605093.214774922</v>
      </c>
      <c r="K20" s="124">
        <f t="shared" si="3"/>
        <v>0</v>
      </c>
      <c r="L20" s="124">
        <v>82225</v>
      </c>
      <c r="M20" s="124">
        <f t="shared" si="4"/>
        <v>11464.048108249903</v>
      </c>
      <c r="N20" s="125">
        <f t="shared" si="5"/>
        <v>2.9641357263494785E-4</v>
      </c>
      <c r="O20" s="349">
        <f t="shared" si="8"/>
        <v>7142026.1502559148</v>
      </c>
      <c r="P20" s="125">
        <f t="shared" si="7"/>
        <v>0.22640545332877121</v>
      </c>
      <c r="S20" s="16"/>
      <c r="U20" s="566"/>
    </row>
    <row r="21" spans="1:21">
      <c r="A21" s="126" t="s">
        <v>79</v>
      </c>
      <c r="B21" s="11" t="s">
        <v>80</v>
      </c>
      <c r="C21" s="14">
        <v>2887422.5036856956</v>
      </c>
      <c r="D21" s="14">
        <v>5799196.6005797721</v>
      </c>
      <c r="E21" s="14">
        <v>2998896.6005797721</v>
      </c>
      <c r="F21" s="14">
        <v>2800300</v>
      </c>
      <c r="G21" s="260">
        <f t="shared" si="2"/>
        <v>0</v>
      </c>
      <c r="H21" s="14">
        <f t="shared" si="6"/>
        <v>7437878.4191452097</v>
      </c>
      <c r="I21" s="14">
        <f>'Base Tier Summary'!K21</f>
        <v>3598953.3137707999</v>
      </c>
      <c r="J21" s="14">
        <f>Performance!C22</f>
        <v>3749596.1720803455</v>
      </c>
      <c r="K21" s="14">
        <f t="shared" si="3"/>
        <v>0</v>
      </c>
      <c r="L21" s="14">
        <v>89328.933294064365</v>
      </c>
      <c r="M21" s="15">
        <f t="shared" si="4"/>
        <v>1638681.8185654376</v>
      </c>
      <c r="N21" s="127">
        <f t="shared" si="5"/>
        <v>0.28257048888489333</v>
      </c>
      <c r="O21" s="260">
        <f t="shared" si="8"/>
        <v>4550455.9154595137</v>
      </c>
      <c r="P21" s="127">
        <f t="shared" si="7"/>
        <v>1.5759577649793244</v>
      </c>
      <c r="S21" s="16"/>
      <c r="U21" s="566"/>
    </row>
    <row r="22" spans="1:21">
      <c r="A22" s="121" t="s">
        <v>81</v>
      </c>
      <c r="B22" s="122" t="s">
        <v>82</v>
      </c>
      <c r="C22" s="123">
        <v>4799135.7867453862</v>
      </c>
      <c r="D22" s="123">
        <v>4871133.333333333</v>
      </c>
      <c r="E22" s="124">
        <v>0</v>
      </c>
      <c r="F22" s="124">
        <v>4871133.333333333</v>
      </c>
      <c r="G22" s="349">
        <f t="shared" si="2"/>
        <v>0</v>
      </c>
      <c r="H22" s="123">
        <f t="shared" si="6"/>
        <v>5186192.9678680133</v>
      </c>
      <c r="I22" s="124">
        <f>'Base Tier Summary'!K22</f>
        <v>0</v>
      </c>
      <c r="J22" s="124">
        <f>Performance!C23</f>
        <v>5152192.9678680133</v>
      </c>
      <c r="K22" s="124">
        <f t="shared" si="3"/>
        <v>0</v>
      </c>
      <c r="L22" s="124">
        <v>34000</v>
      </c>
      <c r="M22" s="124">
        <f t="shared" si="4"/>
        <v>315059.63453468028</v>
      </c>
      <c r="N22" s="125">
        <f t="shared" si="5"/>
        <v>6.4678918226014542E-2</v>
      </c>
      <c r="O22" s="349">
        <f t="shared" si="8"/>
        <v>387057.18112262711</v>
      </c>
      <c r="P22" s="125">
        <f t="shared" si="7"/>
        <v>8.0651433575109649E-2</v>
      </c>
      <c r="S22" s="16"/>
      <c r="U22" s="566"/>
    </row>
    <row r="23" spans="1:21">
      <c r="A23" s="126" t="s">
        <v>83</v>
      </c>
      <c r="B23" s="11" t="s">
        <v>84</v>
      </c>
      <c r="C23" s="14">
        <v>6731907.5305243256</v>
      </c>
      <c r="D23" s="14">
        <v>7834337.5</v>
      </c>
      <c r="E23" s="14">
        <v>0</v>
      </c>
      <c r="F23" s="14">
        <v>7834337.5</v>
      </c>
      <c r="G23" s="260">
        <f t="shared" si="2"/>
        <v>0</v>
      </c>
      <c r="H23" s="14">
        <f t="shared" si="6"/>
        <v>8059504.5637122886</v>
      </c>
      <c r="I23" s="14">
        <f>'Base Tier Summary'!K23</f>
        <v>0</v>
      </c>
      <c r="J23" s="14">
        <f>Performance!C24</f>
        <v>7827004.5637122886</v>
      </c>
      <c r="K23" s="14">
        <f t="shared" si="3"/>
        <v>0</v>
      </c>
      <c r="L23" s="14">
        <v>232500</v>
      </c>
      <c r="M23" s="15">
        <f t="shared" si="4"/>
        <v>225167.06371228863</v>
      </c>
      <c r="N23" s="127">
        <f t="shared" si="5"/>
        <v>2.8741047180095142E-2</v>
      </c>
      <c r="O23" s="260">
        <f t="shared" si="8"/>
        <v>1327597.0331879631</v>
      </c>
      <c r="P23" s="127">
        <f t="shared" si="7"/>
        <v>0.19720963592685609</v>
      </c>
      <c r="S23" s="16"/>
      <c r="U23" s="566"/>
    </row>
    <row r="24" spans="1:21">
      <c r="A24" s="121" t="s">
        <v>85</v>
      </c>
      <c r="B24" s="122" t="s">
        <v>86</v>
      </c>
      <c r="C24" s="123">
        <v>6524578.8494175039</v>
      </c>
      <c r="D24" s="123">
        <v>10001749.638376642</v>
      </c>
      <c r="E24" s="124">
        <v>3167199.6383766411</v>
      </c>
      <c r="F24" s="124">
        <v>6834550</v>
      </c>
      <c r="G24" s="349">
        <f t="shared" si="2"/>
        <v>0</v>
      </c>
      <c r="H24" s="123">
        <f t="shared" si="6"/>
        <v>9085285.7209986467</v>
      </c>
      <c r="I24" s="124">
        <f>'Base Tier Summary'!K24</f>
        <v>3126566.9833044084</v>
      </c>
      <c r="J24" s="124">
        <f>Performance!C25</f>
        <v>5911747.737733501</v>
      </c>
      <c r="K24" s="124">
        <f t="shared" si="3"/>
        <v>0</v>
      </c>
      <c r="L24" s="124">
        <v>46970.999960737303</v>
      </c>
      <c r="M24" s="124">
        <f t="shared" si="4"/>
        <v>-916463.91737799533</v>
      </c>
      <c r="N24" s="125">
        <f t="shared" si="5"/>
        <v>-9.1630359738413145E-2</v>
      </c>
      <c r="O24" s="349">
        <f t="shared" si="8"/>
        <v>2560706.8715811428</v>
      </c>
      <c r="P24" s="125">
        <f t="shared" si="7"/>
        <v>0.39247082925662791</v>
      </c>
      <c r="S24" s="16"/>
      <c r="U24" s="566"/>
    </row>
    <row r="25" spans="1:21">
      <c r="A25" s="126" t="s">
        <v>87</v>
      </c>
      <c r="B25" s="11" t="s">
        <v>88</v>
      </c>
      <c r="C25" s="14">
        <v>62399718.318812795</v>
      </c>
      <c r="D25" s="14">
        <v>62670854.166666664</v>
      </c>
      <c r="E25" s="14">
        <v>0</v>
      </c>
      <c r="F25" s="14">
        <v>62670854.166666664</v>
      </c>
      <c r="G25" s="260">
        <f t="shared" si="2"/>
        <v>0</v>
      </c>
      <c r="H25" s="14">
        <f t="shared" si="6"/>
        <v>62888258.205742784</v>
      </c>
      <c r="I25" s="14">
        <f>'Base Tier Summary'!K25</f>
        <v>0</v>
      </c>
      <c r="J25" s="14">
        <f>Performance!C26</f>
        <v>62934158.205742784</v>
      </c>
      <c r="K25" s="14">
        <f t="shared" si="3"/>
        <v>0</v>
      </c>
      <c r="L25" s="14">
        <v>-45900</v>
      </c>
      <c r="M25" s="15">
        <f t="shared" si="4"/>
        <v>217404.03907611966</v>
      </c>
      <c r="N25" s="127">
        <f t="shared" si="5"/>
        <v>3.4689815858892888E-3</v>
      </c>
      <c r="O25" s="260">
        <f t="shared" si="8"/>
        <v>488539.88692998886</v>
      </c>
      <c r="P25" s="127">
        <f t="shared" si="7"/>
        <v>7.8292001966088955E-3</v>
      </c>
      <c r="S25" s="16"/>
      <c r="U25" s="566"/>
    </row>
    <row r="26" spans="1:21">
      <c r="A26" s="121" t="s">
        <v>89</v>
      </c>
      <c r="B26" s="122" t="s">
        <v>90</v>
      </c>
      <c r="C26" s="123">
        <v>6177457.6996267</v>
      </c>
      <c r="D26" s="123">
        <v>7816784.0035914723</v>
      </c>
      <c r="E26" s="124">
        <v>1827446.5035914723</v>
      </c>
      <c r="F26" s="124">
        <v>5989337.5</v>
      </c>
      <c r="G26" s="349">
        <f t="shared" si="2"/>
        <v>0</v>
      </c>
      <c r="H26" s="123">
        <f t="shared" si="6"/>
        <v>7085169.0569171049</v>
      </c>
      <c r="I26" s="124">
        <f>'Base Tier Summary'!K26</f>
        <v>354784.28809890896</v>
      </c>
      <c r="J26" s="124">
        <f>Performance!C27</f>
        <v>6721520.5688181929</v>
      </c>
      <c r="K26" s="124">
        <f t="shared" si="3"/>
        <v>0</v>
      </c>
      <c r="L26" s="124">
        <v>8864.2000000029802</v>
      </c>
      <c r="M26" s="124">
        <f t="shared" si="4"/>
        <v>-731614.94667436741</v>
      </c>
      <c r="N26" s="125">
        <f t="shared" si="5"/>
        <v>-9.3595389912043386E-2</v>
      </c>
      <c r="O26" s="349">
        <f t="shared" si="8"/>
        <v>907711.35729040485</v>
      </c>
      <c r="P26" s="125">
        <f t="shared" si="7"/>
        <v>0.14693930762897126</v>
      </c>
      <c r="S26" s="16"/>
      <c r="U26" s="566"/>
    </row>
    <row r="27" spans="1:21">
      <c r="A27" s="126" t="s">
        <v>91</v>
      </c>
      <c r="B27" s="11" t="s">
        <v>92</v>
      </c>
      <c r="C27" s="14">
        <v>9654902.5268135853</v>
      </c>
      <c r="D27" s="14">
        <v>13778729.961423332</v>
      </c>
      <c r="E27" s="14">
        <v>3565646.6280899998</v>
      </c>
      <c r="F27" s="14">
        <v>10213083.333333332</v>
      </c>
      <c r="G27" s="260">
        <f t="shared" si="2"/>
        <v>0</v>
      </c>
      <c r="H27" s="14">
        <f t="shared" si="6"/>
        <v>14271099.720436633</v>
      </c>
      <c r="I27" s="14">
        <f>'Base Tier Summary'!K27</f>
        <v>4196979.3303624429</v>
      </c>
      <c r="J27" s="14">
        <f>Performance!C28</f>
        <v>10074120.39007419</v>
      </c>
      <c r="K27" s="14">
        <f t="shared" si="3"/>
        <v>0</v>
      </c>
      <c r="L27" s="14">
        <v>0</v>
      </c>
      <c r="M27" s="15">
        <f t="shared" si="4"/>
        <v>492369.75901330076</v>
      </c>
      <c r="N27" s="127">
        <f t="shared" si="5"/>
        <v>3.5734045183540224E-2</v>
      </c>
      <c r="O27" s="260">
        <f t="shared" si="8"/>
        <v>4616197.1936230473</v>
      </c>
      <c r="P27" s="127">
        <f t="shared" si="7"/>
        <v>0.47811950258461433</v>
      </c>
      <c r="S27" s="16"/>
      <c r="U27" s="566"/>
    </row>
    <row r="28" spans="1:21">
      <c r="A28" s="121" t="s">
        <v>93</v>
      </c>
      <c r="B28" s="122" t="s">
        <v>94</v>
      </c>
      <c r="C28" s="123">
        <v>11248896.616142917</v>
      </c>
      <c r="D28" s="123">
        <v>19095033.333333336</v>
      </c>
      <c r="E28" s="124">
        <v>0</v>
      </c>
      <c r="F28" s="124">
        <v>19095033.333333336</v>
      </c>
      <c r="G28" s="349">
        <f t="shared" si="2"/>
        <v>0</v>
      </c>
      <c r="H28" s="123">
        <f t="shared" si="6"/>
        <v>22279516.102401063</v>
      </c>
      <c r="I28" s="124">
        <f>'Base Tier Summary'!K28</f>
        <v>0</v>
      </c>
      <c r="J28" s="124">
        <f>Performance!C29</f>
        <v>22279516.102401063</v>
      </c>
      <c r="K28" s="124">
        <f t="shared" si="3"/>
        <v>0</v>
      </c>
      <c r="L28" s="124">
        <v>0</v>
      </c>
      <c r="M28" s="124">
        <f t="shared" si="4"/>
        <v>3184482.769067727</v>
      </c>
      <c r="N28" s="125">
        <f t="shared" si="5"/>
        <v>0.16677021262428066</v>
      </c>
      <c r="O28" s="349">
        <f t="shared" si="8"/>
        <v>11030619.486258145</v>
      </c>
      <c r="P28" s="125">
        <f t="shared" si="7"/>
        <v>0.98059568530734564</v>
      </c>
      <c r="S28" s="16"/>
      <c r="U28" s="566"/>
    </row>
    <row r="29" spans="1:21">
      <c r="A29" s="126" t="s">
        <v>95</v>
      </c>
      <c r="B29" s="11" t="s">
        <v>96</v>
      </c>
      <c r="C29" s="14">
        <v>10510560.489675822</v>
      </c>
      <c r="D29" s="14">
        <v>20169020.833333336</v>
      </c>
      <c r="E29" s="14">
        <v>0</v>
      </c>
      <c r="F29" s="14">
        <v>20169020.833333336</v>
      </c>
      <c r="G29" s="260">
        <f t="shared" si="2"/>
        <v>0</v>
      </c>
      <c r="H29" s="14">
        <f t="shared" si="6"/>
        <v>21830635.306975208</v>
      </c>
      <c r="I29" s="14">
        <f>'Base Tier Summary'!K29</f>
        <v>0</v>
      </c>
      <c r="J29" s="14">
        <f>Performance!C30</f>
        <v>21827235.306975208</v>
      </c>
      <c r="K29" s="14">
        <f t="shared" si="3"/>
        <v>0</v>
      </c>
      <c r="L29" s="14">
        <v>3400</v>
      </c>
      <c r="M29" s="15">
        <f t="shared" si="4"/>
        <v>1661614.4736418724</v>
      </c>
      <c r="N29" s="127">
        <f t="shared" si="5"/>
        <v>8.2384488933430158E-2</v>
      </c>
      <c r="O29" s="260">
        <f t="shared" si="8"/>
        <v>11320074.817299386</v>
      </c>
      <c r="P29" s="127">
        <f t="shared" si="7"/>
        <v>1.077019139789807</v>
      </c>
      <c r="S29" s="16"/>
      <c r="U29" s="566"/>
    </row>
    <row r="30" spans="1:21">
      <c r="A30" s="121" t="s">
        <v>97</v>
      </c>
      <c r="B30" s="122" t="s">
        <v>98</v>
      </c>
      <c r="C30" s="123">
        <v>82949101.974943087</v>
      </c>
      <c r="D30" s="123">
        <v>97794245.833333343</v>
      </c>
      <c r="E30" s="124">
        <v>0</v>
      </c>
      <c r="F30" s="124">
        <v>97794245.833333343</v>
      </c>
      <c r="G30" s="349">
        <f t="shared" si="2"/>
        <v>0</v>
      </c>
      <c r="H30" s="123">
        <f t="shared" si="6"/>
        <v>113769464.1862307</v>
      </c>
      <c r="I30" s="124">
        <f>'Base Tier Summary'!K30</f>
        <v>0</v>
      </c>
      <c r="J30" s="124">
        <f>Performance!C31</f>
        <v>113757564.1862307</v>
      </c>
      <c r="K30" s="124">
        <f t="shared" si="3"/>
        <v>0</v>
      </c>
      <c r="L30" s="124">
        <v>11900</v>
      </c>
      <c r="M30" s="124">
        <f t="shared" si="4"/>
        <v>15975218.352897361</v>
      </c>
      <c r="N30" s="125">
        <f t="shared" si="5"/>
        <v>0.16335540211765895</v>
      </c>
      <c r="O30" s="349">
        <f t="shared" si="8"/>
        <v>30820362.211287618</v>
      </c>
      <c r="P30" s="125">
        <f t="shared" si="7"/>
        <v>0.37155751512050972</v>
      </c>
      <c r="S30" s="16"/>
      <c r="U30" s="566"/>
    </row>
    <row r="31" spans="1:21">
      <c r="A31" s="126" t="s">
        <v>99</v>
      </c>
      <c r="B31" s="11" t="s">
        <v>100</v>
      </c>
      <c r="C31" s="14">
        <v>11913319.473135933</v>
      </c>
      <c r="D31" s="14">
        <v>13526366.666666664</v>
      </c>
      <c r="E31" s="14">
        <v>0</v>
      </c>
      <c r="F31" s="14">
        <v>13526366.666666664</v>
      </c>
      <c r="G31" s="260">
        <f t="shared" si="2"/>
        <v>0</v>
      </c>
      <c r="H31" s="14">
        <f t="shared" si="6"/>
        <v>12205652.75690737</v>
      </c>
      <c r="I31" s="14">
        <f>'Base Tier Summary'!K31</f>
        <v>0</v>
      </c>
      <c r="J31" s="14">
        <f>Performance!C32</f>
        <v>12205652.75690737</v>
      </c>
      <c r="K31" s="14">
        <f t="shared" si="3"/>
        <v>0</v>
      </c>
      <c r="L31" s="14">
        <v>0</v>
      </c>
      <c r="M31" s="15">
        <f t="shared" si="4"/>
        <v>-1320713.9097592942</v>
      </c>
      <c r="N31" s="127">
        <f t="shared" si="5"/>
        <v>-9.7639960700899808E-2</v>
      </c>
      <c r="O31" s="260">
        <f t="shared" si="8"/>
        <v>292333.28377143666</v>
      </c>
      <c r="P31" s="127">
        <f t="shared" si="7"/>
        <v>2.4538356788856096E-2</v>
      </c>
      <c r="S31" s="16"/>
      <c r="U31" s="566"/>
    </row>
    <row r="32" spans="1:21">
      <c r="A32" s="121" t="s">
        <v>101</v>
      </c>
      <c r="B32" s="122" t="s">
        <v>102</v>
      </c>
      <c r="C32" s="123">
        <v>7089473</v>
      </c>
      <c r="D32" s="123">
        <v>8304945.833333334</v>
      </c>
      <c r="E32" s="124">
        <v>0</v>
      </c>
      <c r="F32" s="124">
        <v>8304945.833333334</v>
      </c>
      <c r="G32" s="349">
        <f t="shared" si="2"/>
        <v>0</v>
      </c>
      <c r="H32" s="123">
        <f t="shared" si="6"/>
        <v>10645823.299031023</v>
      </c>
      <c r="I32" s="124">
        <f>'Base Tier Summary'!K32</f>
        <v>0</v>
      </c>
      <c r="J32" s="124">
        <f>Performance!C33</f>
        <v>10649223.299031023</v>
      </c>
      <c r="K32" s="124">
        <f t="shared" si="3"/>
        <v>0</v>
      </c>
      <c r="L32" s="124">
        <v>-3400</v>
      </c>
      <c r="M32" s="124">
        <f t="shared" si="4"/>
        <v>2340877.465697689</v>
      </c>
      <c r="N32" s="125">
        <f t="shared" si="5"/>
        <v>0.28186547060935341</v>
      </c>
      <c r="O32" s="349">
        <f t="shared" si="8"/>
        <v>3556350.2990310229</v>
      </c>
      <c r="P32" s="125">
        <f t="shared" si="7"/>
        <v>0.50163817522558063</v>
      </c>
      <c r="S32" s="16"/>
      <c r="U32" s="566"/>
    </row>
    <row r="33" spans="1:21">
      <c r="A33" s="126" t="s">
        <v>103</v>
      </c>
      <c r="B33" s="11" t="s">
        <v>104</v>
      </c>
      <c r="C33" s="14">
        <v>12689697.4742733</v>
      </c>
      <c r="D33" s="14">
        <v>14465850.304452771</v>
      </c>
      <c r="E33" s="14">
        <v>3010925.3044527713</v>
      </c>
      <c r="F33" s="14">
        <v>11454925</v>
      </c>
      <c r="G33" s="260">
        <f t="shared" si="2"/>
        <v>0</v>
      </c>
      <c r="H33" s="14">
        <f t="shared" si="6"/>
        <v>16618113.277903648</v>
      </c>
      <c r="I33" s="14">
        <f>'Base Tier Summary'!K33</f>
        <v>3517614.1161212046</v>
      </c>
      <c r="J33" s="14">
        <f>Performance!C34</f>
        <v>11392616.561743151</v>
      </c>
      <c r="K33" s="14">
        <f t="shared" si="3"/>
        <v>0</v>
      </c>
      <c r="L33" s="14">
        <v>1707882.6000392921</v>
      </c>
      <c r="M33" s="15">
        <f t="shared" si="4"/>
        <v>2152262.9734508768</v>
      </c>
      <c r="N33" s="127">
        <f t="shared" si="5"/>
        <v>0.14878233412856368</v>
      </c>
      <c r="O33" s="260">
        <f t="shared" si="8"/>
        <v>3928415.8036303483</v>
      </c>
      <c r="P33" s="127">
        <f t="shared" si="7"/>
        <v>0.30957521340399935</v>
      </c>
      <c r="S33" s="16"/>
      <c r="U33" s="566"/>
    </row>
    <row r="34" spans="1:21">
      <c r="A34" s="121" t="s">
        <v>105</v>
      </c>
      <c r="B34" s="122" t="s">
        <v>106</v>
      </c>
      <c r="C34" s="123">
        <v>11421474.2394602</v>
      </c>
      <c r="D34" s="123">
        <v>14455839.020715695</v>
      </c>
      <c r="E34" s="124">
        <v>1035822.354049027</v>
      </c>
      <c r="F34" s="124">
        <v>13420016.666666668</v>
      </c>
      <c r="G34" s="349">
        <f t="shared" si="2"/>
        <v>0</v>
      </c>
      <c r="H34" s="123">
        <f t="shared" si="6"/>
        <v>15410728.430040002</v>
      </c>
      <c r="I34" s="124">
        <f>'Base Tier Summary'!K34</f>
        <v>1362434.0806166418</v>
      </c>
      <c r="J34" s="124">
        <f>Performance!C35</f>
        <v>14042420.549462633</v>
      </c>
      <c r="K34" s="124">
        <f t="shared" si="3"/>
        <v>0</v>
      </c>
      <c r="L34" s="124">
        <v>5873.7999607268721</v>
      </c>
      <c r="M34" s="124">
        <f t="shared" si="4"/>
        <v>954889.40932430699</v>
      </c>
      <c r="N34" s="125">
        <f t="shared" si="5"/>
        <v>6.6055620013194594E-2</v>
      </c>
      <c r="O34" s="349">
        <f t="shared" si="8"/>
        <v>3989254.1905798018</v>
      </c>
      <c r="P34" s="125">
        <f t="shared" si="7"/>
        <v>0.34927664388518914</v>
      </c>
      <c r="S34" s="16"/>
      <c r="U34" s="566"/>
    </row>
    <row r="35" spans="1:21">
      <c r="A35" s="126" t="s">
        <v>107</v>
      </c>
      <c r="B35" s="11" t="s">
        <v>108</v>
      </c>
      <c r="C35" s="14">
        <v>5393748.1250374103</v>
      </c>
      <c r="D35" s="14">
        <v>6997357.9517072132</v>
      </c>
      <c r="E35" s="14">
        <v>1593999.6183738802</v>
      </c>
      <c r="F35" s="14">
        <v>5403358.333333333</v>
      </c>
      <c r="G35" s="260">
        <f t="shared" si="2"/>
        <v>0</v>
      </c>
      <c r="H35" s="14">
        <f t="shared" si="6"/>
        <v>7363596.8454956682</v>
      </c>
      <c r="I35" s="14">
        <f>'Base Tier Summary'!K35</f>
        <v>1711753.434403915</v>
      </c>
      <c r="J35" s="14">
        <f>Performance!C36</f>
        <v>5651843.4110917533</v>
      </c>
      <c r="K35" s="14">
        <f t="shared" si="3"/>
        <v>0</v>
      </c>
      <c r="L35" s="14">
        <v>0</v>
      </c>
      <c r="M35" s="15">
        <f t="shared" si="4"/>
        <v>366238.89378845505</v>
      </c>
      <c r="N35" s="127">
        <f t="shared" si="5"/>
        <v>5.2339596790114219E-2</v>
      </c>
      <c r="O35" s="260">
        <f t="shared" si="8"/>
        <v>1969848.7204582579</v>
      </c>
      <c r="P35" s="127">
        <f t="shared" si="7"/>
        <v>0.36520962321439421</v>
      </c>
      <c r="S35" s="16"/>
      <c r="U35" s="566"/>
    </row>
    <row r="36" spans="1:21">
      <c r="A36" s="121" t="s">
        <v>109</v>
      </c>
      <c r="B36" s="122" t="s">
        <v>110</v>
      </c>
      <c r="C36" s="123">
        <v>9840502.6633152626</v>
      </c>
      <c r="D36" s="123">
        <v>14145912.5</v>
      </c>
      <c r="E36" s="124">
        <v>0</v>
      </c>
      <c r="F36" s="124">
        <v>14145912.5</v>
      </c>
      <c r="G36" s="349">
        <f t="shared" si="2"/>
        <v>0</v>
      </c>
      <c r="H36" s="123">
        <f t="shared" si="6"/>
        <v>19331116.443293002</v>
      </c>
      <c r="I36" s="124">
        <f>'Base Tier Summary'!K36</f>
        <v>0</v>
      </c>
      <c r="J36" s="124">
        <f>Performance!C37</f>
        <v>19331116.443293002</v>
      </c>
      <c r="K36" s="124">
        <f t="shared" si="3"/>
        <v>0</v>
      </c>
      <c r="L36" s="124">
        <v>0</v>
      </c>
      <c r="M36" s="124">
        <f t="shared" si="4"/>
        <v>5185203.9432930015</v>
      </c>
      <c r="N36" s="125">
        <f t="shared" si="5"/>
        <v>0.36655139378905399</v>
      </c>
      <c r="O36" s="349">
        <f t="shared" si="8"/>
        <v>9490613.7799777389</v>
      </c>
      <c r="P36" s="125">
        <f t="shared" si="7"/>
        <v>0.96444400298351773</v>
      </c>
      <c r="S36" s="16"/>
      <c r="U36" s="566"/>
    </row>
    <row r="37" spans="1:21">
      <c r="A37" s="126" t="s">
        <v>111</v>
      </c>
      <c r="B37" s="11" t="s">
        <v>112</v>
      </c>
      <c r="C37" s="14">
        <v>5315529.3144252095</v>
      </c>
      <c r="D37" s="14">
        <v>6707441.2002798794</v>
      </c>
      <c r="E37" s="14">
        <v>1749512.0336132133</v>
      </c>
      <c r="F37" s="14">
        <v>4957929.166666666</v>
      </c>
      <c r="G37" s="260">
        <f t="shared" ref="G37:G54" si="9">IF(SUM(E37:F37)&lt;C37, C37-SUM(E37:F37), 0)</f>
        <v>0</v>
      </c>
      <c r="H37" s="14">
        <f t="shared" si="6"/>
        <v>7134410.3947173096</v>
      </c>
      <c r="I37" s="14">
        <f>'Base Tier Summary'!K37</f>
        <v>1345196.4755253894</v>
      </c>
      <c r="J37" s="14">
        <f>Performance!C38</f>
        <v>5767076.8524859753</v>
      </c>
      <c r="K37" s="14">
        <f t="shared" ref="K37:K54" si="10">IF(SUM(I37:J37)&lt;C37, C37-SUM(I37:J37), 0)</f>
        <v>0</v>
      </c>
      <c r="L37" s="14">
        <v>22137.066705944948</v>
      </c>
      <c r="M37" s="15">
        <f t="shared" ref="M37:M55" si="11">H37-D37</f>
        <v>426969.19443743024</v>
      </c>
      <c r="N37" s="127">
        <f t="shared" ref="N37:N55" si="12">IFERROR(M37/D37,"")</f>
        <v>6.3656047319447878E-2</v>
      </c>
      <c r="O37" s="260">
        <f t="shared" si="8"/>
        <v>1818881.0802921001</v>
      </c>
      <c r="P37" s="127">
        <f t="shared" si="7"/>
        <v>0.34218249448009741</v>
      </c>
      <c r="S37" s="16"/>
      <c r="U37" s="566"/>
    </row>
    <row r="38" spans="1:21">
      <c r="A38" s="121" t="s">
        <v>113</v>
      </c>
      <c r="B38" s="122" t="s">
        <v>114</v>
      </c>
      <c r="C38" s="123">
        <v>7372923.2720445869</v>
      </c>
      <c r="D38" s="123">
        <v>11133179.450289667</v>
      </c>
      <c r="E38" s="124">
        <v>2539437.7836229987</v>
      </c>
      <c r="F38" s="124">
        <v>8593741.6666666679</v>
      </c>
      <c r="G38" s="349">
        <f t="shared" si="9"/>
        <v>0</v>
      </c>
      <c r="H38" s="123">
        <f t="shared" si="6"/>
        <v>11218165.568066135</v>
      </c>
      <c r="I38" s="124">
        <f>'Base Tier Summary'!K38</f>
        <v>2443701.8008777853</v>
      </c>
      <c r="J38" s="124">
        <f>Performance!C39</f>
        <v>8774463.7671883497</v>
      </c>
      <c r="K38" s="124">
        <f t="shared" si="10"/>
        <v>0</v>
      </c>
      <c r="L38" s="124">
        <v>0</v>
      </c>
      <c r="M38" s="124">
        <f t="shared" si="11"/>
        <v>84986.117776468396</v>
      </c>
      <c r="N38" s="125">
        <f t="shared" si="12"/>
        <v>7.6335891427904007E-3</v>
      </c>
      <c r="O38" s="349">
        <f t="shared" si="8"/>
        <v>3845242.2960215481</v>
      </c>
      <c r="P38" s="125">
        <f t="shared" si="7"/>
        <v>0.5215356452441724</v>
      </c>
      <c r="S38" s="16"/>
      <c r="U38" s="566"/>
    </row>
    <row r="39" spans="1:21">
      <c r="A39" s="126" t="s">
        <v>115</v>
      </c>
      <c r="B39" s="11" t="s">
        <v>116</v>
      </c>
      <c r="C39" s="14">
        <v>4227524.6929939846</v>
      </c>
      <c r="D39" s="14">
        <v>7343309.1063638702</v>
      </c>
      <c r="E39" s="14">
        <v>3224138.2730305362</v>
      </c>
      <c r="F39" s="14">
        <v>4119170.8333333335</v>
      </c>
      <c r="G39" s="260">
        <f t="shared" si="9"/>
        <v>0</v>
      </c>
      <c r="H39" s="14">
        <f t="shared" si="6"/>
        <v>8077543.9415531997</v>
      </c>
      <c r="I39" s="14">
        <f>'Base Tier Summary'!K39</f>
        <v>3917705.8878367422</v>
      </c>
      <c r="J39" s="14">
        <f>Performance!C40</f>
        <v>4147725.520383128</v>
      </c>
      <c r="K39" s="14">
        <f t="shared" si="10"/>
        <v>0</v>
      </c>
      <c r="L39" s="14">
        <v>12112.533333329018</v>
      </c>
      <c r="M39" s="15">
        <f t="shared" si="11"/>
        <v>734234.83518932946</v>
      </c>
      <c r="N39" s="127">
        <f t="shared" si="12"/>
        <v>9.9986916600450018E-2</v>
      </c>
      <c r="O39" s="260">
        <f t="shared" si="8"/>
        <v>3850019.2485592151</v>
      </c>
      <c r="P39" s="127">
        <f t="shared" si="7"/>
        <v>0.91070295933211554</v>
      </c>
      <c r="S39" s="16"/>
      <c r="U39" s="566"/>
    </row>
    <row r="40" spans="1:21">
      <c r="A40" s="121" t="s">
        <v>117</v>
      </c>
      <c r="B40" s="122" t="s">
        <v>118</v>
      </c>
      <c r="C40" s="123">
        <v>41307655.086276107</v>
      </c>
      <c r="D40" s="123">
        <v>54995750</v>
      </c>
      <c r="E40" s="124">
        <v>0</v>
      </c>
      <c r="F40" s="124">
        <v>54995750</v>
      </c>
      <c r="G40" s="349">
        <f t="shared" si="9"/>
        <v>0</v>
      </c>
      <c r="H40" s="123">
        <f t="shared" si="6"/>
        <v>56747059.261080585</v>
      </c>
      <c r="I40" s="124">
        <f>'Base Tier Summary'!K40</f>
        <v>0</v>
      </c>
      <c r="J40" s="124">
        <f>Performance!C41</f>
        <v>56745925.927747257</v>
      </c>
      <c r="K40" s="124">
        <f t="shared" si="10"/>
        <v>0</v>
      </c>
      <c r="L40" s="124">
        <v>1133.3333333283663</v>
      </c>
      <c r="M40" s="124">
        <f t="shared" si="11"/>
        <v>1751309.2610805854</v>
      </c>
      <c r="N40" s="125">
        <f t="shared" si="12"/>
        <v>3.1844447272390781E-2</v>
      </c>
      <c r="O40" s="349">
        <f t="shared" si="8"/>
        <v>15439404.174804479</v>
      </c>
      <c r="P40" s="125">
        <f t="shared" si="7"/>
        <v>0.37376617342614554</v>
      </c>
      <c r="S40" s="16"/>
      <c r="U40" s="566"/>
    </row>
    <row r="41" spans="1:21">
      <c r="A41" s="126" t="s">
        <v>119</v>
      </c>
      <c r="B41" s="11" t="s">
        <v>120</v>
      </c>
      <c r="C41" s="14">
        <v>13544797.542661058</v>
      </c>
      <c r="D41" s="14">
        <v>19272421.639179744</v>
      </c>
      <c r="E41" s="14">
        <v>5649759.1391797438</v>
      </c>
      <c r="F41" s="14">
        <v>13622662.5</v>
      </c>
      <c r="G41" s="260">
        <f t="shared" si="9"/>
        <v>0</v>
      </c>
      <c r="H41" s="14">
        <f t="shared" si="6"/>
        <v>20663909.308172617</v>
      </c>
      <c r="I41" s="14">
        <f>'Base Tier Summary'!K41</f>
        <v>5825679.4660013355</v>
      </c>
      <c r="J41" s="14">
        <f>Performance!C42</f>
        <v>14838229.842171282</v>
      </c>
      <c r="K41" s="14">
        <f t="shared" si="10"/>
        <v>0</v>
      </c>
      <c r="L41" s="14">
        <v>0</v>
      </c>
      <c r="M41" s="15">
        <f t="shared" si="11"/>
        <v>1391487.6689928733</v>
      </c>
      <c r="N41" s="127">
        <f t="shared" si="12"/>
        <v>7.2200976869666311E-2</v>
      </c>
      <c r="O41" s="260">
        <f t="shared" si="8"/>
        <v>7119111.7655115593</v>
      </c>
      <c r="P41" s="127">
        <f t="shared" si="7"/>
        <v>0.52559750288544471</v>
      </c>
      <c r="S41" s="16"/>
      <c r="U41" s="566"/>
    </row>
    <row r="42" spans="1:21">
      <c r="A42" s="121" t="s">
        <v>121</v>
      </c>
      <c r="B42" s="122" t="s">
        <v>122</v>
      </c>
      <c r="C42" s="123">
        <v>40094033</v>
      </c>
      <c r="D42" s="123">
        <v>52949625</v>
      </c>
      <c r="E42" s="124">
        <v>0</v>
      </c>
      <c r="F42" s="124">
        <v>52949625</v>
      </c>
      <c r="G42" s="349">
        <f t="shared" si="9"/>
        <v>0</v>
      </c>
      <c r="H42" s="123">
        <f t="shared" si="6"/>
        <v>56743211.558244228</v>
      </c>
      <c r="I42" s="124">
        <f>'Base Tier Summary'!K42</f>
        <v>0</v>
      </c>
      <c r="J42" s="124">
        <f>Performance!C43</f>
        <v>56743211.558244228</v>
      </c>
      <c r="K42" s="124">
        <f t="shared" si="10"/>
        <v>0</v>
      </c>
      <c r="L42" s="124">
        <v>0</v>
      </c>
      <c r="M42" s="124">
        <f t="shared" si="11"/>
        <v>3793586.5582442284</v>
      </c>
      <c r="N42" s="125">
        <f t="shared" si="12"/>
        <v>7.1645201608967549E-2</v>
      </c>
      <c r="O42" s="349">
        <f t="shared" si="8"/>
        <v>16649178.558244228</v>
      </c>
      <c r="P42" s="125">
        <f t="shared" si="7"/>
        <v>0.41525327617314595</v>
      </c>
      <c r="Q42" s="565"/>
      <c r="S42" s="16"/>
      <c r="U42" s="566"/>
    </row>
    <row r="43" spans="1:21">
      <c r="A43" s="126" t="s">
        <v>123</v>
      </c>
      <c r="B43" s="11" t="s">
        <v>124</v>
      </c>
      <c r="C43" s="14">
        <v>9198627.9425264448</v>
      </c>
      <c r="D43" s="14">
        <v>14559626.38671248</v>
      </c>
      <c r="E43" s="14">
        <v>3045322.2200458143</v>
      </c>
      <c r="F43" s="14">
        <v>11514304.166666666</v>
      </c>
      <c r="G43" s="260">
        <f t="shared" si="9"/>
        <v>0</v>
      </c>
      <c r="H43" s="14">
        <f t="shared" si="6"/>
        <v>15772566.639366068</v>
      </c>
      <c r="I43" s="14">
        <f>'Base Tier Summary'!K43</f>
        <v>4162825.9407053962</v>
      </c>
      <c r="J43" s="14">
        <f>Performance!C44</f>
        <v>11610307.364934679</v>
      </c>
      <c r="K43" s="14">
        <f t="shared" si="10"/>
        <v>0</v>
      </c>
      <c r="L43" s="14">
        <v>-566.66627400740981</v>
      </c>
      <c r="M43" s="15">
        <f t="shared" si="11"/>
        <v>1212940.2526535876</v>
      </c>
      <c r="N43" s="127">
        <f t="shared" si="12"/>
        <v>8.3308473750435694E-2</v>
      </c>
      <c r="O43" s="260">
        <f t="shared" si="8"/>
        <v>6573938.6968396232</v>
      </c>
      <c r="P43" s="127">
        <f t="shared" si="7"/>
        <v>0.71466513679148336</v>
      </c>
      <c r="S43" s="16"/>
      <c r="U43" s="566"/>
    </row>
    <row r="44" spans="1:21">
      <c r="A44" s="121" t="s">
        <v>125</v>
      </c>
      <c r="B44" s="122" t="s">
        <v>126</v>
      </c>
      <c r="C44" s="123">
        <v>58943345.30412893</v>
      </c>
      <c r="D44" s="123">
        <v>63972045.833333328</v>
      </c>
      <c r="E44" s="124">
        <v>0</v>
      </c>
      <c r="F44" s="124">
        <v>63972045.833333328</v>
      </c>
      <c r="G44" s="349">
        <f t="shared" si="9"/>
        <v>0</v>
      </c>
      <c r="H44" s="123">
        <f t="shared" si="6"/>
        <v>59580603.629842706</v>
      </c>
      <c r="I44" s="124">
        <f>'Base Tier Summary'!K44</f>
        <v>0</v>
      </c>
      <c r="J44" s="124">
        <f>Performance!C45</f>
        <v>59580603.629842706</v>
      </c>
      <c r="K44" s="124">
        <f t="shared" si="10"/>
        <v>0</v>
      </c>
      <c r="L44" s="124">
        <v>0</v>
      </c>
      <c r="M44" s="124">
        <f t="shared" si="11"/>
        <v>-4391442.2034906223</v>
      </c>
      <c r="N44" s="125">
        <f t="shared" si="12"/>
        <v>-6.8646268011057013E-2</v>
      </c>
      <c r="O44" s="349">
        <f t="shared" si="8"/>
        <v>637258.32571377605</v>
      </c>
      <c r="P44" s="125">
        <f t="shared" si="7"/>
        <v>1.0811370179716227E-2</v>
      </c>
      <c r="S44" s="16"/>
      <c r="U44" s="566"/>
    </row>
    <row r="45" spans="1:21">
      <c r="A45" s="126" t="s">
        <v>127</v>
      </c>
      <c r="B45" s="11" t="s">
        <v>128</v>
      </c>
      <c r="C45" s="14">
        <v>7027187.1230124226</v>
      </c>
      <c r="D45" s="14">
        <v>8374879.4590523876</v>
      </c>
      <c r="E45" s="14">
        <v>1091133.6257190537</v>
      </c>
      <c r="F45" s="14">
        <v>7283745.833333334</v>
      </c>
      <c r="G45" s="260">
        <f t="shared" si="9"/>
        <v>0</v>
      </c>
      <c r="H45" s="14">
        <f t="shared" si="6"/>
        <v>10678908.153245583</v>
      </c>
      <c r="I45" s="14">
        <f>'Base Tier Summary'!K45</f>
        <v>770753.31431342475</v>
      </c>
      <c r="J45" s="14">
        <f>Performance!C46</f>
        <v>9908154.8389321584</v>
      </c>
      <c r="K45" s="14">
        <f t="shared" si="10"/>
        <v>0</v>
      </c>
      <c r="L45" s="14">
        <v>0</v>
      </c>
      <c r="M45" s="15">
        <f t="shared" si="11"/>
        <v>2304028.6941931956</v>
      </c>
      <c r="N45" s="127">
        <f t="shared" si="12"/>
        <v>0.27511186345527355</v>
      </c>
      <c r="O45" s="260">
        <f t="shared" si="8"/>
        <v>3651721.0302331606</v>
      </c>
      <c r="P45" s="127">
        <f t="shared" si="7"/>
        <v>0.51965615349484773</v>
      </c>
      <c r="S45" s="16"/>
      <c r="U45" s="566"/>
    </row>
    <row r="46" spans="1:21">
      <c r="A46" s="121" t="s">
        <v>129</v>
      </c>
      <c r="B46" s="122" t="s">
        <v>130</v>
      </c>
      <c r="C46" s="123">
        <v>6988563.8251828197</v>
      </c>
      <c r="D46" s="123">
        <v>9476887.5138550159</v>
      </c>
      <c r="E46" s="124">
        <v>2141787.5138550159</v>
      </c>
      <c r="F46" s="124">
        <v>7335100</v>
      </c>
      <c r="G46" s="349">
        <f t="shared" si="9"/>
        <v>0</v>
      </c>
      <c r="H46" s="123">
        <f t="shared" si="6"/>
        <v>9330998.9379932098</v>
      </c>
      <c r="I46" s="124">
        <f>'Base Tier Summary'!K46</f>
        <v>1912247.5650823284</v>
      </c>
      <c r="J46" s="124">
        <f>Performance!C47</f>
        <v>7391777.639616821</v>
      </c>
      <c r="K46" s="124">
        <f t="shared" si="10"/>
        <v>0</v>
      </c>
      <c r="L46" s="124">
        <v>26973.733294060454</v>
      </c>
      <c r="M46" s="124">
        <f t="shared" si="11"/>
        <v>-145888.57586180605</v>
      </c>
      <c r="N46" s="125">
        <f t="shared" si="12"/>
        <v>-1.5394144506676895E-2</v>
      </c>
      <c r="O46" s="349">
        <f t="shared" si="8"/>
        <v>2342435.1128103901</v>
      </c>
      <c r="P46" s="125">
        <f t="shared" si="7"/>
        <v>0.33518118620732668</v>
      </c>
      <c r="S46" s="16"/>
      <c r="U46" s="566"/>
    </row>
    <row r="47" spans="1:21">
      <c r="A47" s="126" t="s">
        <v>131</v>
      </c>
      <c r="B47" s="11" t="s">
        <v>132</v>
      </c>
      <c r="C47" s="14">
        <v>9335003.7275364529</v>
      </c>
      <c r="D47" s="14">
        <v>14173095.833333334</v>
      </c>
      <c r="E47" s="14">
        <v>0</v>
      </c>
      <c r="F47" s="14">
        <v>14173095.833333334</v>
      </c>
      <c r="G47" s="260">
        <f t="shared" si="9"/>
        <v>0</v>
      </c>
      <c r="H47" s="14">
        <f t="shared" si="6"/>
        <v>18494218.702135343</v>
      </c>
      <c r="I47" s="14">
        <f>'Base Tier Summary'!K47</f>
        <v>0</v>
      </c>
      <c r="J47" s="14">
        <f>Performance!C48</f>
        <v>18494218.702135343</v>
      </c>
      <c r="K47" s="14">
        <f t="shared" si="10"/>
        <v>0</v>
      </c>
      <c r="L47" s="14">
        <v>0</v>
      </c>
      <c r="M47" s="15">
        <f t="shared" si="11"/>
        <v>4321122.8688020092</v>
      </c>
      <c r="N47" s="127">
        <f t="shared" si="12"/>
        <v>0.30488207513839516</v>
      </c>
      <c r="O47" s="260">
        <f t="shared" si="8"/>
        <v>9159214.9745988902</v>
      </c>
      <c r="P47" s="127">
        <f t="shared" si="7"/>
        <v>0.98116886098084566</v>
      </c>
      <c r="S47" s="16"/>
      <c r="U47" s="566"/>
    </row>
    <row r="48" spans="1:21">
      <c r="A48" s="121" t="s">
        <v>133</v>
      </c>
      <c r="B48" s="122" t="s">
        <v>134</v>
      </c>
      <c r="C48" s="123">
        <v>10269635.132709406</v>
      </c>
      <c r="D48" s="123">
        <v>12247091.666666666</v>
      </c>
      <c r="E48" s="124">
        <v>0</v>
      </c>
      <c r="F48" s="124">
        <v>12247091.666666666</v>
      </c>
      <c r="G48" s="349">
        <f t="shared" si="9"/>
        <v>0</v>
      </c>
      <c r="H48" s="123">
        <f t="shared" si="6"/>
        <v>12628780.915363397</v>
      </c>
      <c r="I48" s="124">
        <f>'Base Tier Summary'!K48</f>
        <v>0</v>
      </c>
      <c r="J48" s="124">
        <f>Performance!C49</f>
        <v>12623680.915363397</v>
      </c>
      <c r="K48" s="124">
        <f t="shared" si="10"/>
        <v>0</v>
      </c>
      <c r="L48" s="124">
        <v>5100</v>
      </c>
      <c r="M48" s="124">
        <f t="shared" si="11"/>
        <v>381689.2486967314</v>
      </c>
      <c r="N48" s="125">
        <f t="shared" si="12"/>
        <v>3.1165705220904671E-2</v>
      </c>
      <c r="O48" s="349">
        <f t="shared" si="8"/>
        <v>2359145.7826539911</v>
      </c>
      <c r="P48" s="125">
        <f t="shared" si="7"/>
        <v>0.22972050634398586</v>
      </c>
      <c r="S48" s="16"/>
      <c r="U48" s="566"/>
    </row>
    <row r="49" spans="1:21">
      <c r="A49" s="126" t="s">
        <v>135</v>
      </c>
      <c r="B49" s="11" t="s">
        <v>136</v>
      </c>
      <c r="C49" s="14">
        <v>19086153</v>
      </c>
      <c r="D49" s="14">
        <v>21256474.656651895</v>
      </c>
      <c r="E49" s="14">
        <v>897657.98998523131</v>
      </c>
      <c r="F49" s="14">
        <v>20358816.666666664</v>
      </c>
      <c r="G49" s="260">
        <f t="shared" si="9"/>
        <v>0</v>
      </c>
      <c r="H49" s="14">
        <f t="shared" si="6"/>
        <v>21026562.710382715</v>
      </c>
      <c r="I49" s="14">
        <f>'Base Tier Summary'!K49</f>
        <v>661617.79030881822</v>
      </c>
      <c r="J49" s="14">
        <f>Performance!C50</f>
        <v>20364944.920073897</v>
      </c>
      <c r="K49" s="14">
        <f t="shared" si="10"/>
        <v>0</v>
      </c>
      <c r="L49" s="14">
        <v>0</v>
      </c>
      <c r="M49" s="15">
        <f t="shared" si="11"/>
        <v>-229911.94626918063</v>
      </c>
      <c r="N49" s="127">
        <f t="shared" si="12"/>
        <v>-1.0816090155252207E-2</v>
      </c>
      <c r="O49" s="260">
        <f t="shared" si="8"/>
        <v>1940409.7103827149</v>
      </c>
      <c r="P49" s="127">
        <f t="shared" si="7"/>
        <v>0.10166583650370585</v>
      </c>
      <c r="S49" s="16"/>
      <c r="U49" s="566"/>
    </row>
    <row r="50" spans="1:21">
      <c r="A50" s="121" t="s">
        <v>137</v>
      </c>
      <c r="B50" s="122" t="s">
        <v>138</v>
      </c>
      <c r="C50" s="123">
        <v>5742430.1738031404</v>
      </c>
      <c r="D50" s="123">
        <v>8237926.6805006517</v>
      </c>
      <c r="E50" s="124">
        <v>3115130.8471673178</v>
      </c>
      <c r="F50" s="124">
        <v>5122795.833333334</v>
      </c>
      <c r="G50" s="349">
        <f t="shared" si="9"/>
        <v>0</v>
      </c>
      <c r="H50" s="123">
        <f t="shared" si="6"/>
        <v>7766520.9850606415</v>
      </c>
      <c r="I50" s="124">
        <f>'Base Tier Summary'!K50</f>
        <v>3291701.1623162618</v>
      </c>
      <c r="J50" s="124">
        <f>Performance!C51</f>
        <v>4468154.2227836335</v>
      </c>
      <c r="K50" s="124">
        <f t="shared" si="10"/>
        <v>0</v>
      </c>
      <c r="L50" s="124">
        <v>6665.5999607462436</v>
      </c>
      <c r="M50" s="124">
        <f t="shared" si="11"/>
        <v>-471405.69544001017</v>
      </c>
      <c r="N50" s="125">
        <f t="shared" si="12"/>
        <v>-5.7223827514250342E-2</v>
      </c>
      <c r="O50" s="349">
        <f t="shared" si="8"/>
        <v>2024090.8112575011</v>
      </c>
      <c r="P50" s="125">
        <f t="shared" si="7"/>
        <v>0.35247982996665173</v>
      </c>
      <c r="S50" s="16"/>
      <c r="U50" s="566"/>
    </row>
    <row r="51" spans="1:21">
      <c r="A51" s="126" t="s">
        <v>139</v>
      </c>
      <c r="B51" s="11" t="s">
        <v>140</v>
      </c>
      <c r="C51" s="14">
        <v>5102088.0488486364</v>
      </c>
      <c r="D51" s="14">
        <v>5334445.833333333</v>
      </c>
      <c r="E51" s="14">
        <v>0</v>
      </c>
      <c r="F51" s="14">
        <v>5334445.833333333</v>
      </c>
      <c r="G51" s="260">
        <f t="shared" si="9"/>
        <v>0</v>
      </c>
      <c r="H51" s="14">
        <f t="shared" si="6"/>
        <v>5479332.1277427021</v>
      </c>
      <c r="I51" s="14">
        <f>'Base Tier Summary'!K51</f>
        <v>0</v>
      </c>
      <c r="J51" s="14">
        <f>Performance!C52</f>
        <v>5479332.1277427021</v>
      </c>
      <c r="K51" s="14">
        <f t="shared" si="10"/>
        <v>0</v>
      </c>
      <c r="L51" s="14">
        <v>0</v>
      </c>
      <c r="M51" s="15">
        <f t="shared" si="11"/>
        <v>144886.29440936912</v>
      </c>
      <c r="N51" s="127">
        <f t="shared" si="12"/>
        <v>2.7160514688145981E-2</v>
      </c>
      <c r="O51" s="260">
        <f t="shared" si="8"/>
        <v>377244.07889406569</v>
      </c>
      <c r="P51" s="127">
        <f t="shared" si="7"/>
        <v>7.3939154966013679E-2</v>
      </c>
      <c r="S51" s="16"/>
      <c r="U51" s="566"/>
    </row>
    <row r="52" spans="1:21">
      <c r="A52" s="121" t="s">
        <v>141</v>
      </c>
      <c r="B52" s="122" t="s">
        <v>142</v>
      </c>
      <c r="C52" s="123">
        <v>8925333.2135383934</v>
      </c>
      <c r="D52" s="123">
        <v>9682487.5</v>
      </c>
      <c r="E52" s="124">
        <v>0</v>
      </c>
      <c r="F52" s="124">
        <v>9682487.5</v>
      </c>
      <c r="G52" s="349">
        <f t="shared" si="9"/>
        <v>0</v>
      </c>
      <c r="H52" s="123">
        <f t="shared" si="6"/>
        <v>9854912.3615099341</v>
      </c>
      <c r="I52" s="124">
        <f>'Base Tier Summary'!K52</f>
        <v>0</v>
      </c>
      <c r="J52" s="124">
        <f>Performance!C53</f>
        <v>9726845.6948432662</v>
      </c>
      <c r="K52" s="124">
        <f t="shared" si="10"/>
        <v>0</v>
      </c>
      <c r="L52" s="124">
        <v>128066.66666666791</v>
      </c>
      <c r="M52" s="124">
        <f t="shared" si="11"/>
        <v>172424.86150993407</v>
      </c>
      <c r="N52" s="125">
        <f t="shared" si="12"/>
        <v>1.7807909538735171E-2</v>
      </c>
      <c r="O52" s="349">
        <f t="shared" si="8"/>
        <v>929579.14797154069</v>
      </c>
      <c r="P52" s="125">
        <f t="shared" si="7"/>
        <v>0.10415063793489619</v>
      </c>
      <c r="S52" s="16"/>
      <c r="U52" s="566"/>
    </row>
    <row r="53" spans="1:21">
      <c r="A53" s="126" t="s">
        <v>143</v>
      </c>
      <c r="B53" s="11" t="s">
        <v>144</v>
      </c>
      <c r="C53" s="14">
        <v>3763078.30596531</v>
      </c>
      <c r="D53" s="14">
        <v>4824244.0084019462</v>
      </c>
      <c r="E53" s="14">
        <v>2129202.3417352797</v>
      </c>
      <c r="F53" s="14">
        <v>2695041.6666666665</v>
      </c>
      <c r="G53" s="260">
        <f t="shared" si="9"/>
        <v>0</v>
      </c>
      <c r="H53" s="14">
        <f t="shared" si="6"/>
        <v>5384103.6065157577</v>
      </c>
      <c r="I53" s="14">
        <f>'Base Tier Summary'!K53</f>
        <v>2185048.6268517207</v>
      </c>
      <c r="J53" s="14">
        <f>Performance!C54</f>
        <v>3180110.0463699736</v>
      </c>
      <c r="K53" s="14">
        <f t="shared" si="10"/>
        <v>0</v>
      </c>
      <c r="L53" s="14">
        <v>18944.9332940639</v>
      </c>
      <c r="M53" s="15">
        <f t="shared" si="11"/>
        <v>559859.59811381157</v>
      </c>
      <c r="N53" s="127">
        <f t="shared" si="12"/>
        <v>0.11605126049568702</v>
      </c>
      <c r="O53" s="260">
        <f t="shared" si="8"/>
        <v>1621025.3005504478</v>
      </c>
      <c r="P53" s="127">
        <f t="shared" si="7"/>
        <v>0.43077107855575708</v>
      </c>
      <c r="S53" s="16"/>
      <c r="U53" s="566"/>
    </row>
    <row r="54" spans="1:21">
      <c r="A54" s="128" t="s">
        <v>145</v>
      </c>
      <c r="B54" s="129" t="s">
        <v>146</v>
      </c>
      <c r="C54" s="130">
        <v>9305255.3876161184</v>
      </c>
      <c r="D54" s="130">
        <v>9305255.3876161184</v>
      </c>
      <c r="E54" s="131">
        <v>26356.25530064106</v>
      </c>
      <c r="F54" s="131">
        <v>8961133.3333333321</v>
      </c>
      <c r="G54" s="131">
        <f t="shared" si="9"/>
        <v>317765.79898214526</v>
      </c>
      <c r="H54" s="130">
        <f t="shared" si="6"/>
        <v>9305255.3876161184</v>
      </c>
      <c r="I54" s="131">
        <f>'Base Tier Summary'!K54</f>
        <v>0</v>
      </c>
      <c r="J54" s="131">
        <f>Performance!C55</f>
        <v>7832919.8685107576</v>
      </c>
      <c r="K54" s="131">
        <f t="shared" si="10"/>
        <v>1472335.5191053608</v>
      </c>
      <c r="L54" s="131">
        <v>0</v>
      </c>
      <c r="M54" s="131">
        <f t="shared" si="11"/>
        <v>0</v>
      </c>
      <c r="N54" s="132">
        <f t="shared" si="12"/>
        <v>0</v>
      </c>
      <c r="O54" s="131">
        <f t="shared" si="8"/>
        <v>0</v>
      </c>
      <c r="P54" s="132">
        <f t="shared" si="7"/>
        <v>0</v>
      </c>
      <c r="S54" s="16"/>
    </row>
    <row r="55" spans="1:21">
      <c r="A55" s="133"/>
      <c r="B55" s="326" t="s">
        <v>35</v>
      </c>
      <c r="C55" s="135">
        <f t="shared" ref="C55:D55" si="13">SUM(C5:C54)</f>
        <v>922259716.0999999</v>
      </c>
      <c r="D55" s="135">
        <f t="shared" si="13"/>
        <v>1133240835.5680411</v>
      </c>
      <c r="E55" s="135">
        <f t="shared" ref="E55:F55" si="14">SUM(E5:E54)</f>
        <v>55844532.269058764</v>
      </c>
      <c r="F55" s="135">
        <f t="shared" si="14"/>
        <v>1077078537.5</v>
      </c>
      <c r="G55" s="135">
        <f t="shared" ref="G55:L55" si="15">SUM(G5:G54)</f>
        <v>317765.79898214526</v>
      </c>
      <c r="H55" s="135">
        <f t="shared" si="15"/>
        <v>1179325450.7457066</v>
      </c>
      <c r="I55" s="135">
        <f t="shared" si="15"/>
        <v>58740964.652154602</v>
      </c>
      <c r="J55" s="135">
        <f t="shared" si="15"/>
        <v>1115822260.9075835</v>
      </c>
      <c r="K55" s="135">
        <f t="shared" si="15"/>
        <v>1472335.5191053608</v>
      </c>
      <c r="L55" s="135">
        <f t="shared" si="15"/>
        <v>3289889.6668630731</v>
      </c>
      <c r="M55" s="136">
        <f t="shared" si="11"/>
        <v>46084615.177665472</v>
      </c>
      <c r="N55" s="137">
        <f t="shared" si="12"/>
        <v>4.0666214745575587E-2</v>
      </c>
      <c r="O55" s="136">
        <f>H55-C55</f>
        <v>257065734.64570665</v>
      </c>
      <c r="P55" s="137">
        <f>IFERROR(O55/C55,"")</f>
        <v>0.27873464508758095</v>
      </c>
      <c r="S55" s="16"/>
    </row>
    <row r="56" spans="1:21">
      <c r="M56" s="217" t="s">
        <v>2072</v>
      </c>
      <c r="N56" s="137">
        <f>MEDIAN(N5:N54)</f>
        <v>4.1875530458118149E-2</v>
      </c>
      <c r="P56" s="137">
        <f>MEDIAN(P5:P54)</f>
        <v>0.35087823692592046</v>
      </c>
      <c r="Q56" s="16"/>
    </row>
    <row r="57" spans="1:21">
      <c r="A57" s="601" t="s">
        <v>148</v>
      </c>
      <c r="B57" s="601"/>
      <c r="C57" s="601"/>
      <c r="D57" s="601"/>
      <c r="E57" s="601"/>
      <c r="F57" s="601"/>
      <c r="G57" s="601"/>
      <c r="H57" s="601"/>
      <c r="I57" s="601"/>
      <c r="J57" s="601"/>
      <c r="K57" s="601"/>
      <c r="L57" s="601"/>
      <c r="M57" s="601"/>
      <c r="N57" s="601"/>
      <c r="O57" s="601"/>
      <c r="P57" s="601"/>
    </row>
    <row r="58" spans="1:21" ht="52.8">
      <c r="A58" s="314" t="s">
        <v>1604</v>
      </c>
      <c r="B58" s="314" t="s">
        <v>1867</v>
      </c>
      <c r="C58" s="79" t="s">
        <v>42</v>
      </c>
      <c r="D58" s="78" t="s">
        <v>149</v>
      </c>
      <c r="E58" s="78" t="s">
        <v>150</v>
      </c>
      <c r="F58" s="78" t="s">
        <v>1997</v>
      </c>
      <c r="G58" s="78" t="s">
        <v>151</v>
      </c>
      <c r="H58" s="78" t="s">
        <v>152</v>
      </c>
      <c r="I58" s="78" t="s">
        <v>1998</v>
      </c>
      <c r="J58" s="78" t="s">
        <v>1993</v>
      </c>
      <c r="K58" s="78" t="s">
        <v>1996</v>
      </c>
      <c r="L58" s="78"/>
      <c r="M58" s="79" t="s">
        <v>2224</v>
      </c>
      <c r="N58" s="108" t="s">
        <v>43</v>
      </c>
      <c r="O58" s="79" t="s">
        <v>1999</v>
      </c>
      <c r="P58" s="108" t="s">
        <v>43</v>
      </c>
    </row>
    <row r="59" spans="1:21">
      <c r="A59" s="116" t="s">
        <v>45</v>
      </c>
      <c r="B59" s="117" t="s">
        <v>46</v>
      </c>
      <c r="C59" s="118">
        <v>63938380.269015878</v>
      </c>
      <c r="D59" s="118">
        <f>'NonFormula Support'!C6</f>
        <v>3855480</v>
      </c>
      <c r="E59" s="118">
        <f>SUM(C59:D59)</f>
        <v>67793860.269015878</v>
      </c>
      <c r="F59" s="118">
        <f>D5</f>
        <v>88641433.333333328</v>
      </c>
      <c r="G59" s="118">
        <f>'NonFormula Support'!D6</f>
        <v>3855480</v>
      </c>
      <c r="H59" s="118">
        <f>SUM(F59:G59)</f>
        <v>92496913.333333328</v>
      </c>
      <c r="I59" s="118">
        <f t="shared" ref="I59:I90" si="16">H5</f>
        <v>83711683.740807354</v>
      </c>
      <c r="J59" s="118">
        <f>'NonFormula Support'!E6</f>
        <v>3855480</v>
      </c>
      <c r="K59" s="118">
        <f>SUM(I59:J59)</f>
        <v>87567163.740807354</v>
      </c>
      <c r="L59" s="118"/>
      <c r="M59" s="119">
        <f t="shared" ref="M59:M90" si="17">K59-H59</f>
        <v>-4929749.5925259739</v>
      </c>
      <c r="N59" s="120">
        <f t="shared" ref="N59:N90" si="18">IFERROR(M59/H59,"")</f>
        <v>-5.3296368655681707E-2</v>
      </c>
      <c r="O59" s="119">
        <f>K59-E59</f>
        <v>19773303.471791476</v>
      </c>
      <c r="P59" s="120">
        <f>IFERROR(O59/E59,"")</f>
        <v>0.29166805656630462</v>
      </c>
    </row>
    <row r="60" spans="1:21">
      <c r="A60" s="121" t="s">
        <v>48</v>
      </c>
      <c r="B60" s="122" t="s">
        <v>49</v>
      </c>
      <c r="C60" s="123">
        <v>7587621.7404285129</v>
      </c>
      <c r="D60" s="124">
        <v>0</v>
      </c>
      <c r="E60" s="124">
        <f t="shared" ref="E60:E108" si="19">SUM(C60:D60)</f>
        <v>7587621.7404285129</v>
      </c>
      <c r="F60" s="124">
        <f t="shared" ref="F60:F107" si="20">D6</f>
        <v>9526054.1666666679</v>
      </c>
      <c r="G60" s="124">
        <v>0</v>
      </c>
      <c r="H60" s="124">
        <f t="shared" ref="H60:H108" si="21">SUM(F60:G60)</f>
        <v>9526054.1666666679</v>
      </c>
      <c r="I60" s="124">
        <f t="shared" si="16"/>
        <v>9983466.8594580162</v>
      </c>
      <c r="J60" s="124">
        <v>0</v>
      </c>
      <c r="K60" s="124">
        <f t="shared" ref="K60:K108" si="22">SUM(I60:J60)</f>
        <v>9983466.8594580162</v>
      </c>
      <c r="L60" s="124"/>
      <c r="M60" s="349">
        <f t="shared" si="17"/>
        <v>457412.69279134832</v>
      </c>
      <c r="N60" s="125">
        <f t="shared" si="18"/>
        <v>4.8017015732696067E-2</v>
      </c>
      <c r="O60" s="124">
        <f t="shared" ref="O60:O108" si="23">K60-E60</f>
        <v>2395845.1190295033</v>
      </c>
      <c r="P60" s="125">
        <f t="shared" ref="P60:P108" si="24">IFERROR(O60/E60,"")</f>
        <v>0.31575705813903648</v>
      </c>
    </row>
    <row r="61" spans="1:21">
      <c r="A61" s="126" t="s">
        <v>50</v>
      </c>
      <c r="B61" s="11" t="s">
        <v>51</v>
      </c>
      <c r="C61" s="14">
        <v>13782665.38238073</v>
      </c>
      <c r="D61" s="14">
        <v>0</v>
      </c>
      <c r="E61" s="14">
        <f t="shared" si="19"/>
        <v>13782665.38238073</v>
      </c>
      <c r="F61" s="14">
        <f t="shared" si="20"/>
        <v>18576479.166666668</v>
      </c>
      <c r="G61" s="14">
        <v>0</v>
      </c>
      <c r="H61" s="14">
        <f t="shared" si="21"/>
        <v>18576479.166666668</v>
      </c>
      <c r="I61" s="14">
        <f t="shared" si="16"/>
        <v>17504953.898248374</v>
      </c>
      <c r="J61" s="14">
        <v>0</v>
      </c>
      <c r="K61" s="14">
        <f t="shared" si="22"/>
        <v>17504953.898248374</v>
      </c>
      <c r="L61" s="14"/>
      <c r="M61" s="260">
        <f t="shared" si="17"/>
        <v>-1071525.2684182934</v>
      </c>
      <c r="N61" s="127">
        <f t="shared" si="18"/>
        <v>-5.7681827584476875E-2</v>
      </c>
      <c r="O61" s="15">
        <f t="shared" si="23"/>
        <v>3722288.5158676449</v>
      </c>
      <c r="P61" s="127">
        <f t="shared" si="24"/>
        <v>0.27007029573728797</v>
      </c>
    </row>
    <row r="62" spans="1:21">
      <c r="A62" s="121" t="s">
        <v>53</v>
      </c>
      <c r="B62" s="122" t="s">
        <v>54</v>
      </c>
      <c r="C62" s="123">
        <v>7581843</v>
      </c>
      <c r="D62" s="124">
        <f>'NonFormula Support'!C10</f>
        <v>1187500</v>
      </c>
      <c r="E62" s="124">
        <f t="shared" si="19"/>
        <v>8769343</v>
      </c>
      <c r="F62" s="124">
        <f t="shared" si="20"/>
        <v>9079633.0874888618</v>
      </c>
      <c r="G62" s="124">
        <f>'NonFormula Support'!D10</f>
        <v>1187500</v>
      </c>
      <c r="H62" s="124">
        <f t="shared" si="21"/>
        <v>10267133.087488862</v>
      </c>
      <c r="I62" s="124">
        <f t="shared" si="16"/>
        <v>10907153.81788432</v>
      </c>
      <c r="J62" s="124">
        <f>'NonFormula Support'!E10</f>
        <v>1187500</v>
      </c>
      <c r="K62" s="124">
        <f t="shared" si="22"/>
        <v>12094653.81788432</v>
      </c>
      <c r="L62" s="124"/>
      <c r="M62" s="349">
        <f t="shared" si="17"/>
        <v>1827520.7303954586</v>
      </c>
      <c r="N62" s="125">
        <f t="shared" si="18"/>
        <v>0.17799717942902737</v>
      </c>
      <c r="O62" s="124">
        <f t="shared" si="23"/>
        <v>3325310.8178843204</v>
      </c>
      <c r="P62" s="125">
        <f t="shared" si="24"/>
        <v>0.37919725775172897</v>
      </c>
    </row>
    <row r="63" spans="1:21">
      <c r="A63" s="126" t="s">
        <v>55</v>
      </c>
      <c r="B63" s="11" t="s">
        <v>56</v>
      </c>
      <c r="C63" s="14">
        <v>49194186.854119733</v>
      </c>
      <c r="D63" s="260">
        <f>'NonFormula Support'!C14</f>
        <v>416955</v>
      </c>
      <c r="E63" s="14">
        <f t="shared" si="19"/>
        <v>49611141.854119733</v>
      </c>
      <c r="F63" s="14">
        <f t="shared" si="20"/>
        <v>56050458.333333328</v>
      </c>
      <c r="G63" s="260">
        <f>'NonFormula Support'!D14</f>
        <v>0</v>
      </c>
      <c r="H63" s="14">
        <f t="shared" si="21"/>
        <v>56050458.333333328</v>
      </c>
      <c r="I63" s="14">
        <f t="shared" si="16"/>
        <v>56189923.985585988</v>
      </c>
      <c r="J63" s="260">
        <f>'NonFormula Support'!E14</f>
        <v>0</v>
      </c>
      <c r="K63" s="14">
        <f t="shared" si="22"/>
        <v>56189923.985585988</v>
      </c>
      <c r="L63" s="14"/>
      <c r="M63" s="260">
        <f t="shared" si="17"/>
        <v>139465.6522526592</v>
      </c>
      <c r="N63" s="127">
        <f t="shared" si="18"/>
        <v>2.4882160895679721E-3</v>
      </c>
      <c r="O63" s="15">
        <f t="shared" si="23"/>
        <v>6578782.1314662546</v>
      </c>
      <c r="P63" s="127">
        <f t="shared" si="24"/>
        <v>0.13260694847159518</v>
      </c>
    </row>
    <row r="64" spans="1:21">
      <c r="A64" s="121" t="s">
        <v>57</v>
      </c>
      <c r="B64" s="122" t="s">
        <v>58</v>
      </c>
      <c r="C64" s="123">
        <v>25353967.931559265</v>
      </c>
      <c r="D64" s="124">
        <v>0</v>
      </c>
      <c r="E64" s="124">
        <f t="shared" si="19"/>
        <v>25353967.931559265</v>
      </c>
      <c r="F64" s="124">
        <f t="shared" si="20"/>
        <v>32758760.639684837</v>
      </c>
      <c r="G64" s="124">
        <v>0</v>
      </c>
      <c r="H64" s="124">
        <f t="shared" si="21"/>
        <v>32758760.639684837</v>
      </c>
      <c r="I64" s="124">
        <f t="shared" si="16"/>
        <v>29548339.393134665</v>
      </c>
      <c r="J64" s="124">
        <v>0</v>
      </c>
      <c r="K64" s="124">
        <f t="shared" si="22"/>
        <v>29548339.393134665</v>
      </c>
      <c r="L64" s="124"/>
      <c r="M64" s="349">
        <f t="shared" si="17"/>
        <v>-3210421.2465501726</v>
      </c>
      <c r="N64" s="125">
        <f t="shared" si="18"/>
        <v>-9.8001914109686505E-2</v>
      </c>
      <c r="O64" s="124">
        <f t="shared" si="23"/>
        <v>4194371.4615754001</v>
      </c>
      <c r="P64" s="125">
        <f t="shared" si="24"/>
        <v>0.1654325458207459</v>
      </c>
    </row>
    <row r="65" spans="1:16">
      <c r="A65" s="126" t="s">
        <v>59</v>
      </c>
      <c r="B65" s="11" t="s">
        <v>60</v>
      </c>
      <c r="C65" s="14">
        <v>5234982</v>
      </c>
      <c r="D65" s="14">
        <f>'NonFormula Support'!C18</f>
        <v>475000</v>
      </c>
      <c r="E65" s="14">
        <f t="shared" si="19"/>
        <v>5709982</v>
      </c>
      <c r="F65" s="14">
        <f t="shared" si="20"/>
        <v>6663283.333333333</v>
      </c>
      <c r="G65" s="14">
        <f>'NonFormula Support'!D18</f>
        <v>500000</v>
      </c>
      <c r="H65" s="14">
        <f t="shared" si="21"/>
        <v>7163283.333333333</v>
      </c>
      <c r="I65" s="14">
        <f t="shared" si="16"/>
        <v>7249615.6883346997</v>
      </c>
      <c r="J65" s="14">
        <f>'NonFormula Support'!E18</f>
        <v>500000</v>
      </c>
      <c r="K65" s="14">
        <f t="shared" si="22"/>
        <v>7749615.6883346997</v>
      </c>
      <c r="L65" s="14"/>
      <c r="M65" s="260">
        <f t="shared" si="17"/>
        <v>586332.3550013667</v>
      </c>
      <c r="N65" s="127">
        <f t="shared" si="18"/>
        <v>8.1852458951742341E-2</v>
      </c>
      <c r="O65" s="15">
        <f t="shared" si="23"/>
        <v>2039633.6883346997</v>
      </c>
      <c r="P65" s="127">
        <f t="shared" si="24"/>
        <v>0.35720492434734463</v>
      </c>
    </row>
    <row r="66" spans="1:16">
      <c r="A66" s="121" t="s">
        <v>61</v>
      </c>
      <c r="B66" s="122" t="s">
        <v>62</v>
      </c>
      <c r="C66" s="123">
        <v>14525923.758439245</v>
      </c>
      <c r="D66" s="124">
        <v>0</v>
      </c>
      <c r="E66" s="124">
        <f t="shared" si="19"/>
        <v>14525923.758439245</v>
      </c>
      <c r="F66" s="124">
        <f t="shared" si="20"/>
        <v>15939954.166666666</v>
      </c>
      <c r="G66" s="124">
        <v>0</v>
      </c>
      <c r="H66" s="124">
        <f t="shared" si="21"/>
        <v>15939954.166666666</v>
      </c>
      <c r="I66" s="124">
        <f t="shared" si="16"/>
        <v>15674975.438772941</v>
      </c>
      <c r="J66" s="124">
        <v>0</v>
      </c>
      <c r="K66" s="124">
        <f t="shared" si="22"/>
        <v>15674975.438772941</v>
      </c>
      <c r="L66" s="124"/>
      <c r="M66" s="349">
        <f t="shared" si="17"/>
        <v>-264978.72789372504</v>
      </c>
      <c r="N66" s="125">
        <f t="shared" si="18"/>
        <v>-1.6623556449606586E-2</v>
      </c>
      <c r="O66" s="124">
        <f t="shared" si="23"/>
        <v>1149051.6803336963</v>
      </c>
      <c r="P66" s="125">
        <f t="shared" si="24"/>
        <v>7.9103518608661452E-2</v>
      </c>
    </row>
    <row r="67" spans="1:16">
      <c r="A67" s="126" t="s">
        <v>63</v>
      </c>
      <c r="B67" s="11" t="s">
        <v>64</v>
      </c>
      <c r="C67" s="14">
        <v>5840237.1770602399</v>
      </c>
      <c r="D67" s="14">
        <v>0</v>
      </c>
      <c r="E67" s="14">
        <f t="shared" si="19"/>
        <v>5840237.1770602399</v>
      </c>
      <c r="F67" s="14">
        <f t="shared" si="20"/>
        <v>8910438.0687970631</v>
      </c>
      <c r="G67" s="14">
        <v>0</v>
      </c>
      <c r="H67" s="14">
        <f t="shared" si="21"/>
        <v>8910438.0687970631</v>
      </c>
      <c r="I67" s="14">
        <f t="shared" si="16"/>
        <v>10138777.228738731</v>
      </c>
      <c r="J67" s="14">
        <v>0</v>
      </c>
      <c r="K67" s="14">
        <f t="shared" si="22"/>
        <v>10138777.228738731</v>
      </c>
      <c r="L67" s="14"/>
      <c r="M67" s="260">
        <f t="shared" si="17"/>
        <v>1228339.1599416677</v>
      </c>
      <c r="N67" s="127">
        <f t="shared" si="18"/>
        <v>0.13785395852119955</v>
      </c>
      <c r="O67" s="15">
        <f t="shared" si="23"/>
        <v>4298540.0516784908</v>
      </c>
      <c r="P67" s="127">
        <f t="shared" si="24"/>
        <v>0.73602148703183612</v>
      </c>
    </row>
    <row r="68" spans="1:16">
      <c r="A68" s="121" t="s">
        <v>65</v>
      </c>
      <c r="B68" s="122" t="s">
        <v>66</v>
      </c>
      <c r="C68" s="123">
        <v>3384271.3485569302</v>
      </c>
      <c r="D68" s="124">
        <v>0</v>
      </c>
      <c r="E68" s="124">
        <f t="shared" si="19"/>
        <v>3384271.3485569302</v>
      </c>
      <c r="F68" s="124">
        <f t="shared" si="20"/>
        <v>6069478.4848827291</v>
      </c>
      <c r="G68" s="124">
        <v>0</v>
      </c>
      <c r="H68" s="124">
        <f t="shared" si="21"/>
        <v>6069478.4848827291</v>
      </c>
      <c r="I68" s="124">
        <f t="shared" si="16"/>
        <v>7061644.8393201828</v>
      </c>
      <c r="J68" s="124">
        <v>0</v>
      </c>
      <c r="K68" s="124">
        <f t="shared" si="22"/>
        <v>7061644.8393201828</v>
      </c>
      <c r="L68" s="124"/>
      <c r="M68" s="349">
        <f t="shared" si="17"/>
        <v>992166.35443745367</v>
      </c>
      <c r="N68" s="125">
        <f t="shared" si="18"/>
        <v>0.16346813929872983</v>
      </c>
      <c r="O68" s="124">
        <f t="shared" si="23"/>
        <v>3677373.4907632526</v>
      </c>
      <c r="P68" s="125">
        <f t="shared" si="24"/>
        <v>1.0866071635571724</v>
      </c>
    </row>
    <row r="69" spans="1:16">
      <c r="A69" s="126" t="s">
        <v>67</v>
      </c>
      <c r="B69" s="11" t="s">
        <v>68</v>
      </c>
      <c r="C69" s="14">
        <v>6696907.2397761904</v>
      </c>
      <c r="D69" s="14">
        <v>0</v>
      </c>
      <c r="E69" s="14">
        <f t="shared" si="19"/>
        <v>6696907.2397761904</v>
      </c>
      <c r="F69" s="14">
        <f t="shared" si="20"/>
        <v>10988947.317436863</v>
      </c>
      <c r="G69" s="14">
        <v>0</v>
      </c>
      <c r="H69" s="14">
        <f t="shared" si="21"/>
        <v>10988947.317436863</v>
      </c>
      <c r="I69" s="14">
        <f t="shared" si="16"/>
        <v>12073664.215544576</v>
      </c>
      <c r="J69" s="14">
        <v>0</v>
      </c>
      <c r="K69" s="14">
        <f t="shared" si="22"/>
        <v>12073664.215544576</v>
      </c>
      <c r="L69" s="14"/>
      <c r="M69" s="260">
        <f t="shared" si="17"/>
        <v>1084716.8981077131</v>
      </c>
      <c r="N69" s="127">
        <f t="shared" si="18"/>
        <v>9.8709809663617518E-2</v>
      </c>
      <c r="O69" s="15">
        <f t="shared" si="23"/>
        <v>5376756.9757683855</v>
      </c>
      <c r="P69" s="127">
        <f t="shared" si="24"/>
        <v>0.80287165153389162</v>
      </c>
    </row>
    <row r="70" spans="1:16">
      <c r="A70" s="121" t="s">
        <v>69</v>
      </c>
      <c r="B70" s="122" t="s">
        <v>70</v>
      </c>
      <c r="C70" s="123">
        <v>6649121.5415419722</v>
      </c>
      <c r="D70" s="124">
        <v>0</v>
      </c>
      <c r="E70" s="124">
        <f t="shared" si="19"/>
        <v>6649121.5415419722</v>
      </c>
      <c r="F70" s="124">
        <f t="shared" si="20"/>
        <v>7738495.833333333</v>
      </c>
      <c r="G70" s="124">
        <v>0</v>
      </c>
      <c r="H70" s="124">
        <f t="shared" si="21"/>
        <v>7738495.833333333</v>
      </c>
      <c r="I70" s="124">
        <f t="shared" si="16"/>
        <v>7361238.5897965385</v>
      </c>
      <c r="J70" s="124">
        <v>0</v>
      </c>
      <c r="K70" s="124">
        <f t="shared" si="22"/>
        <v>7361238.5897965385</v>
      </c>
      <c r="L70" s="124"/>
      <c r="M70" s="349">
        <f t="shared" si="17"/>
        <v>-377257.24353679456</v>
      </c>
      <c r="N70" s="125">
        <f t="shared" si="18"/>
        <v>-4.8750719992866128E-2</v>
      </c>
      <c r="O70" s="124">
        <f t="shared" si="23"/>
        <v>712117.04825456627</v>
      </c>
      <c r="P70" s="125">
        <f t="shared" si="24"/>
        <v>0.10709941814199744</v>
      </c>
    </row>
    <row r="71" spans="1:16">
      <c r="A71" s="126" t="s">
        <v>71</v>
      </c>
      <c r="B71" s="11" t="s">
        <v>72</v>
      </c>
      <c r="C71" s="14">
        <v>44609466.212789342</v>
      </c>
      <c r="D71" s="14">
        <v>0</v>
      </c>
      <c r="E71" s="14">
        <f t="shared" si="19"/>
        <v>44609466.212789342</v>
      </c>
      <c r="F71" s="14">
        <f t="shared" si="20"/>
        <v>51540137.5</v>
      </c>
      <c r="G71" s="14">
        <v>0</v>
      </c>
      <c r="H71" s="14">
        <f t="shared" si="21"/>
        <v>51540137.5</v>
      </c>
      <c r="I71" s="14">
        <f t="shared" si="16"/>
        <v>62393853.854732826</v>
      </c>
      <c r="J71" s="14">
        <v>0</v>
      </c>
      <c r="K71" s="14">
        <f t="shared" si="22"/>
        <v>62393853.854732826</v>
      </c>
      <c r="L71" s="14"/>
      <c r="M71" s="260">
        <f t="shared" si="17"/>
        <v>10853716.354732826</v>
      </c>
      <c r="N71" s="127">
        <f t="shared" si="18"/>
        <v>0.21058764840766725</v>
      </c>
      <c r="O71" s="15">
        <f t="shared" si="23"/>
        <v>17784387.641943485</v>
      </c>
      <c r="P71" s="127">
        <f t="shared" si="24"/>
        <v>0.3986684699859685</v>
      </c>
    </row>
    <row r="72" spans="1:16">
      <c r="A72" s="121" t="s">
        <v>73</v>
      </c>
      <c r="B72" s="122" t="s">
        <v>74</v>
      </c>
      <c r="C72" s="123">
        <v>91194681.448914796</v>
      </c>
      <c r="D72" s="124">
        <f>'NonFormula Support'!C23</f>
        <v>1831907</v>
      </c>
      <c r="E72" s="124">
        <f t="shared" si="19"/>
        <v>93026588.448914796</v>
      </c>
      <c r="F72" s="124">
        <f t="shared" si="20"/>
        <v>96999737.5</v>
      </c>
      <c r="G72" s="124">
        <f>'NonFormula Support'!D23</f>
        <v>1831907</v>
      </c>
      <c r="H72" s="124">
        <f t="shared" si="21"/>
        <v>98831644.5</v>
      </c>
      <c r="I72" s="124">
        <f t="shared" si="16"/>
        <v>92178173.98666659</v>
      </c>
      <c r="J72" s="124">
        <f>'NonFormula Support'!E23</f>
        <v>1831907</v>
      </c>
      <c r="K72" s="124">
        <f t="shared" si="22"/>
        <v>94010080.98666659</v>
      </c>
      <c r="L72" s="124"/>
      <c r="M72" s="349">
        <f t="shared" si="17"/>
        <v>-4821563.51333341</v>
      </c>
      <c r="N72" s="125">
        <f t="shared" si="18"/>
        <v>-4.8785624662285268E-2</v>
      </c>
      <c r="O72" s="124">
        <f t="shared" si="23"/>
        <v>983492.53775179386</v>
      </c>
      <c r="P72" s="125">
        <f t="shared" si="24"/>
        <v>1.0572166024253111E-2</v>
      </c>
    </row>
    <row r="73" spans="1:16">
      <c r="A73" s="126" t="s">
        <v>75</v>
      </c>
      <c r="B73" s="11" t="s">
        <v>76</v>
      </c>
      <c r="C73" s="14">
        <v>17359106.766019225</v>
      </c>
      <c r="D73" s="14">
        <v>0</v>
      </c>
      <c r="E73" s="14">
        <f t="shared" si="19"/>
        <v>17359106.766019225</v>
      </c>
      <c r="F73" s="14">
        <f t="shared" si="20"/>
        <v>19508145.833333332</v>
      </c>
      <c r="G73" s="14">
        <v>0</v>
      </c>
      <c r="H73" s="14">
        <f t="shared" si="21"/>
        <v>19508145.833333332</v>
      </c>
      <c r="I73" s="14">
        <f t="shared" si="16"/>
        <v>19305567.502198987</v>
      </c>
      <c r="J73" s="14">
        <v>0</v>
      </c>
      <c r="K73" s="14">
        <f t="shared" si="22"/>
        <v>19305567.502198987</v>
      </c>
      <c r="L73" s="14"/>
      <c r="M73" s="260">
        <f t="shared" si="17"/>
        <v>-202578.33113434538</v>
      </c>
      <c r="N73" s="127">
        <f t="shared" si="18"/>
        <v>-1.0384294482164587E-2</v>
      </c>
      <c r="O73" s="15">
        <f t="shared" si="23"/>
        <v>1946460.7361797616</v>
      </c>
      <c r="P73" s="127">
        <f t="shared" si="24"/>
        <v>0.11212908373776437</v>
      </c>
    </row>
    <row r="74" spans="1:16">
      <c r="A74" s="121" t="s">
        <v>77</v>
      </c>
      <c r="B74" s="122" t="s">
        <v>78</v>
      </c>
      <c r="C74" s="123">
        <v>31545292.064519007</v>
      </c>
      <c r="D74" s="124">
        <v>0</v>
      </c>
      <c r="E74" s="124">
        <f t="shared" si="19"/>
        <v>31545292.064519007</v>
      </c>
      <c r="F74" s="124">
        <f t="shared" si="20"/>
        <v>38675854.166666672</v>
      </c>
      <c r="G74" s="124">
        <v>0</v>
      </c>
      <c r="H74" s="124">
        <f t="shared" si="21"/>
        <v>38675854.166666672</v>
      </c>
      <c r="I74" s="124">
        <f t="shared" si="16"/>
        <v>38687318.214774922</v>
      </c>
      <c r="J74" s="124">
        <v>0</v>
      </c>
      <c r="K74" s="124">
        <f t="shared" si="22"/>
        <v>38687318.214774922</v>
      </c>
      <c r="L74" s="124"/>
      <c r="M74" s="349">
        <f t="shared" si="17"/>
        <v>11464.048108249903</v>
      </c>
      <c r="N74" s="125">
        <f t="shared" si="18"/>
        <v>2.9641357263494785E-4</v>
      </c>
      <c r="O74" s="124">
        <f t="shared" si="23"/>
        <v>7142026.1502559148</v>
      </c>
      <c r="P74" s="125">
        <f t="shared" si="24"/>
        <v>0.22640545332877121</v>
      </c>
    </row>
    <row r="75" spans="1:16">
      <c r="A75" s="126" t="s">
        <v>79</v>
      </c>
      <c r="B75" s="11" t="s">
        <v>80</v>
      </c>
      <c r="C75" s="14">
        <v>2887422.5036856956</v>
      </c>
      <c r="D75" s="14">
        <v>0</v>
      </c>
      <c r="E75" s="14">
        <f t="shared" si="19"/>
        <v>2887422.5036856956</v>
      </c>
      <c r="F75" s="14">
        <f t="shared" si="20"/>
        <v>5799196.6005797721</v>
      </c>
      <c r="G75" s="14">
        <v>0</v>
      </c>
      <c r="H75" s="14">
        <f t="shared" si="21"/>
        <v>5799196.6005797721</v>
      </c>
      <c r="I75" s="14">
        <f t="shared" si="16"/>
        <v>7437878.4191452097</v>
      </c>
      <c r="J75" s="14">
        <v>0</v>
      </c>
      <c r="K75" s="14">
        <f t="shared" si="22"/>
        <v>7437878.4191452097</v>
      </c>
      <c r="L75" s="14"/>
      <c r="M75" s="260">
        <f t="shared" si="17"/>
        <v>1638681.8185654376</v>
      </c>
      <c r="N75" s="127">
        <f t="shared" si="18"/>
        <v>0.28257048888489333</v>
      </c>
      <c r="O75" s="15">
        <f t="shared" si="23"/>
        <v>4550455.9154595137</v>
      </c>
      <c r="P75" s="127">
        <f t="shared" si="24"/>
        <v>1.5759577649793244</v>
      </c>
    </row>
    <row r="76" spans="1:16">
      <c r="A76" s="121" t="s">
        <v>81</v>
      </c>
      <c r="B76" s="122" t="s">
        <v>82</v>
      </c>
      <c r="C76" s="123">
        <v>4799135.7867453862</v>
      </c>
      <c r="D76" s="124">
        <v>0</v>
      </c>
      <c r="E76" s="124">
        <f t="shared" si="19"/>
        <v>4799135.7867453862</v>
      </c>
      <c r="F76" s="124">
        <f t="shared" si="20"/>
        <v>4871133.333333333</v>
      </c>
      <c r="G76" s="124">
        <v>0</v>
      </c>
      <c r="H76" s="124">
        <f t="shared" si="21"/>
        <v>4871133.333333333</v>
      </c>
      <c r="I76" s="124">
        <f t="shared" si="16"/>
        <v>5186192.9678680133</v>
      </c>
      <c r="J76" s="124">
        <v>0</v>
      </c>
      <c r="K76" s="124">
        <f t="shared" si="22"/>
        <v>5186192.9678680133</v>
      </c>
      <c r="L76" s="124"/>
      <c r="M76" s="349">
        <f t="shared" si="17"/>
        <v>315059.63453468028</v>
      </c>
      <c r="N76" s="125">
        <f t="shared" si="18"/>
        <v>6.4678918226014542E-2</v>
      </c>
      <c r="O76" s="124">
        <f t="shared" si="23"/>
        <v>387057.18112262711</v>
      </c>
      <c r="P76" s="125">
        <f t="shared" si="24"/>
        <v>8.0651433575109649E-2</v>
      </c>
    </row>
    <row r="77" spans="1:16">
      <c r="A77" s="126" t="s">
        <v>83</v>
      </c>
      <c r="B77" s="11" t="s">
        <v>84</v>
      </c>
      <c r="C77" s="14">
        <v>6731907.5305243256</v>
      </c>
      <c r="D77" s="14">
        <f>'NonFormula Support'!C27</f>
        <v>303240</v>
      </c>
      <c r="E77" s="14">
        <f t="shared" si="19"/>
        <v>7035147.5305243256</v>
      </c>
      <c r="F77" s="14">
        <f t="shared" si="20"/>
        <v>7834337.5</v>
      </c>
      <c r="G77" s="14">
        <f>'NonFormula Support'!D27</f>
        <v>303240</v>
      </c>
      <c r="H77" s="14">
        <f t="shared" si="21"/>
        <v>8137577.5</v>
      </c>
      <c r="I77" s="14">
        <f t="shared" si="16"/>
        <v>8059504.5637122886</v>
      </c>
      <c r="J77" s="14">
        <f>'NonFormula Support'!E27</f>
        <v>303240</v>
      </c>
      <c r="K77" s="14">
        <f t="shared" si="22"/>
        <v>8362744.5637122886</v>
      </c>
      <c r="L77" s="14"/>
      <c r="M77" s="260">
        <f t="shared" si="17"/>
        <v>225167.06371228863</v>
      </c>
      <c r="N77" s="127">
        <f t="shared" si="18"/>
        <v>2.7670036163992124E-2</v>
      </c>
      <c r="O77" s="15">
        <f t="shared" si="23"/>
        <v>1327597.0331879631</v>
      </c>
      <c r="P77" s="127">
        <f t="shared" si="24"/>
        <v>0.18870919585236018</v>
      </c>
    </row>
    <row r="78" spans="1:16">
      <c r="A78" s="121" t="s">
        <v>85</v>
      </c>
      <c r="B78" s="122" t="s">
        <v>86</v>
      </c>
      <c r="C78" s="123">
        <v>6524578.8494175039</v>
      </c>
      <c r="D78" s="124">
        <f>'NonFormula Support'!C31</f>
        <v>308871</v>
      </c>
      <c r="E78" s="124">
        <f t="shared" si="19"/>
        <v>6833449.8494175039</v>
      </c>
      <c r="F78" s="124">
        <f t="shared" si="20"/>
        <v>10001749.638376642</v>
      </c>
      <c r="G78" s="124">
        <f>'NonFormula Support'!D31</f>
        <v>308872.09999999998</v>
      </c>
      <c r="H78" s="124">
        <f t="shared" si="21"/>
        <v>10310621.738376642</v>
      </c>
      <c r="I78" s="124">
        <f t="shared" si="16"/>
        <v>9085285.7209986467</v>
      </c>
      <c r="J78" s="124">
        <f>'NonFormula Support'!E31</f>
        <v>308872.09999999998</v>
      </c>
      <c r="K78" s="124">
        <f t="shared" si="22"/>
        <v>9394157.8209986463</v>
      </c>
      <c r="L78" s="124"/>
      <c r="M78" s="349">
        <f t="shared" si="17"/>
        <v>-916463.91737799533</v>
      </c>
      <c r="N78" s="125">
        <f t="shared" si="18"/>
        <v>-8.888541744935434E-2</v>
      </c>
      <c r="O78" s="124">
        <f t="shared" si="23"/>
        <v>2560707.9715811424</v>
      </c>
      <c r="P78" s="125">
        <f t="shared" si="24"/>
        <v>0.37473136234392967</v>
      </c>
    </row>
    <row r="79" spans="1:16">
      <c r="A79" s="126" t="s">
        <v>87</v>
      </c>
      <c r="B79" s="11" t="s">
        <v>88</v>
      </c>
      <c r="C79" s="14">
        <v>62399718.318812795</v>
      </c>
      <c r="D79" s="14">
        <f>'NonFormula Support'!C35</f>
        <v>1187500</v>
      </c>
      <c r="E79" s="14">
        <f t="shared" si="19"/>
        <v>63587218.318812795</v>
      </c>
      <c r="F79" s="14">
        <f t="shared" si="20"/>
        <v>62670854.166666664</v>
      </c>
      <c r="G79" s="14">
        <f>'NonFormula Support'!D35</f>
        <v>1187500</v>
      </c>
      <c r="H79" s="14">
        <f t="shared" si="21"/>
        <v>63858354.166666664</v>
      </c>
      <c r="I79" s="14">
        <f t="shared" si="16"/>
        <v>62888258.205742784</v>
      </c>
      <c r="J79" s="14">
        <f>'NonFormula Support'!E35</f>
        <v>1187500</v>
      </c>
      <c r="K79" s="14">
        <f t="shared" si="22"/>
        <v>64075758.205742784</v>
      </c>
      <c r="L79" s="14"/>
      <c r="M79" s="260">
        <f t="shared" si="17"/>
        <v>217404.03907611966</v>
      </c>
      <c r="N79" s="127">
        <f t="shared" si="18"/>
        <v>3.4044729450544171E-3</v>
      </c>
      <c r="O79" s="15">
        <f t="shared" si="23"/>
        <v>488539.88692998886</v>
      </c>
      <c r="P79" s="127">
        <f t="shared" si="24"/>
        <v>7.6829888120054837E-3</v>
      </c>
    </row>
    <row r="80" spans="1:16" ht="15.6">
      <c r="A80" s="121" t="s">
        <v>89</v>
      </c>
      <c r="B80" s="122" t="s">
        <v>153</v>
      </c>
      <c r="C80" s="123">
        <v>6177457.6996267</v>
      </c>
      <c r="D80" s="124">
        <f>'NonFormula Support'!C39</f>
        <v>3326403</v>
      </c>
      <c r="E80" s="124">
        <f t="shared" si="19"/>
        <v>9503860.6996266991</v>
      </c>
      <c r="F80" s="124">
        <f t="shared" si="20"/>
        <v>7816784.0035914723</v>
      </c>
      <c r="G80" s="124">
        <f>'NonFormula Support'!D39</f>
        <v>3326403</v>
      </c>
      <c r="H80" s="124">
        <f t="shared" si="21"/>
        <v>11143187.003591472</v>
      </c>
      <c r="I80" s="124">
        <f t="shared" si="16"/>
        <v>7085169.0569171049</v>
      </c>
      <c r="J80" s="124">
        <f>'NonFormula Support'!E39</f>
        <v>3326403</v>
      </c>
      <c r="K80" s="124">
        <f t="shared" si="22"/>
        <v>10411572.056917105</v>
      </c>
      <c r="L80" s="124"/>
      <c r="M80" s="349">
        <f t="shared" si="17"/>
        <v>-731614.94667436741</v>
      </c>
      <c r="N80" s="125">
        <f t="shared" si="18"/>
        <v>-6.5655808023195372E-2</v>
      </c>
      <c r="O80" s="124">
        <f t="shared" si="23"/>
        <v>907711.35729040578</v>
      </c>
      <c r="P80" s="125">
        <f t="shared" si="24"/>
        <v>9.5509749772117306E-2</v>
      </c>
    </row>
    <row r="81" spans="1:16">
      <c r="A81" s="126" t="s">
        <v>91</v>
      </c>
      <c r="B81" s="11" t="s">
        <v>92</v>
      </c>
      <c r="C81" s="14">
        <v>9654902.5268135853</v>
      </c>
      <c r="D81" s="14">
        <v>0</v>
      </c>
      <c r="E81" s="14">
        <f t="shared" si="19"/>
        <v>9654902.5268135853</v>
      </c>
      <c r="F81" s="14">
        <f t="shared" si="20"/>
        <v>13778729.961423332</v>
      </c>
      <c r="G81" s="14">
        <v>0</v>
      </c>
      <c r="H81" s="14">
        <f t="shared" si="21"/>
        <v>13778729.961423332</v>
      </c>
      <c r="I81" s="14">
        <f t="shared" si="16"/>
        <v>14271099.720436633</v>
      </c>
      <c r="J81" s="14">
        <v>0</v>
      </c>
      <c r="K81" s="14">
        <f t="shared" si="22"/>
        <v>14271099.720436633</v>
      </c>
      <c r="L81" s="14"/>
      <c r="M81" s="260">
        <f t="shared" si="17"/>
        <v>492369.75901330076</v>
      </c>
      <c r="N81" s="127">
        <f t="shared" si="18"/>
        <v>3.5734045183540224E-2</v>
      </c>
      <c r="O81" s="15">
        <f t="shared" si="23"/>
        <v>4616197.1936230473</v>
      </c>
      <c r="P81" s="127">
        <f t="shared" si="24"/>
        <v>0.47811950258461433</v>
      </c>
    </row>
    <row r="82" spans="1:16">
      <c r="A82" s="121" t="s">
        <v>93</v>
      </c>
      <c r="B82" s="122" t="s">
        <v>94</v>
      </c>
      <c r="C82" s="123">
        <v>11248896.616142917</v>
      </c>
      <c r="D82" s="124">
        <f>'NonFormula Support'!C43</f>
        <v>141164.29999999999</v>
      </c>
      <c r="E82" s="124">
        <f t="shared" si="19"/>
        <v>11390060.916142918</v>
      </c>
      <c r="F82" s="124">
        <f t="shared" si="20"/>
        <v>19095033.333333336</v>
      </c>
      <c r="G82" s="124">
        <f>'NonFormula Support'!D43</f>
        <v>141164.29999999999</v>
      </c>
      <c r="H82" s="124">
        <f t="shared" si="21"/>
        <v>19236197.633333337</v>
      </c>
      <c r="I82" s="124">
        <f t="shared" si="16"/>
        <v>22279516.102401063</v>
      </c>
      <c r="J82" s="124">
        <f>'NonFormula Support'!E43</f>
        <v>141164.29999999999</v>
      </c>
      <c r="K82" s="124">
        <f t="shared" si="22"/>
        <v>22420680.402401064</v>
      </c>
      <c r="L82" s="124"/>
      <c r="M82" s="349">
        <f t="shared" si="17"/>
        <v>3184482.769067727</v>
      </c>
      <c r="N82" s="125">
        <f t="shared" si="18"/>
        <v>0.16554637406872522</v>
      </c>
      <c r="O82" s="124">
        <f t="shared" si="23"/>
        <v>11030619.486258145</v>
      </c>
      <c r="P82" s="125">
        <f t="shared" si="24"/>
        <v>0.96844253665269309</v>
      </c>
    </row>
    <row r="83" spans="1:16">
      <c r="A83" s="126" t="s">
        <v>95</v>
      </c>
      <c r="B83" s="11" t="s">
        <v>96</v>
      </c>
      <c r="C83" s="14">
        <v>10510560.489675822</v>
      </c>
      <c r="D83" s="14">
        <v>0</v>
      </c>
      <c r="E83" s="14">
        <f t="shared" si="19"/>
        <v>10510560.489675822</v>
      </c>
      <c r="F83" s="14">
        <f t="shared" si="20"/>
        <v>20169020.833333336</v>
      </c>
      <c r="G83" s="14">
        <v>0</v>
      </c>
      <c r="H83" s="14">
        <f t="shared" si="21"/>
        <v>20169020.833333336</v>
      </c>
      <c r="I83" s="14">
        <f t="shared" si="16"/>
        <v>21830635.306975208</v>
      </c>
      <c r="J83" s="14">
        <v>0</v>
      </c>
      <c r="K83" s="14">
        <f t="shared" si="22"/>
        <v>21830635.306975208</v>
      </c>
      <c r="L83" s="14"/>
      <c r="M83" s="260">
        <f t="shared" si="17"/>
        <v>1661614.4736418724</v>
      </c>
      <c r="N83" s="127">
        <f t="shared" si="18"/>
        <v>8.2384488933430158E-2</v>
      </c>
      <c r="O83" s="15">
        <f t="shared" si="23"/>
        <v>11320074.817299386</v>
      </c>
      <c r="P83" s="127">
        <f t="shared" si="24"/>
        <v>1.077019139789807</v>
      </c>
    </row>
    <row r="84" spans="1:16">
      <c r="A84" s="121" t="s">
        <v>97</v>
      </c>
      <c r="B84" s="122" t="s">
        <v>98</v>
      </c>
      <c r="C84" s="123">
        <v>82949101.974943087</v>
      </c>
      <c r="D84" s="124">
        <v>0</v>
      </c>
      <c r="E84" s="124">
        <f t="shared" si="19"/>
        <v>82949101.974943087</v>
      </c>
      <c r="F84" s="124">
        <f t="shared" si="20"/>
        <v>97794245.833333343</v>
      </c>
      <c r="G84" s="124">
        <v>0</v>
      </c>
      <c r="H84" s="124">
        <f t="shared" si="21"/>
        <v>97794245.833333343</v>
      </c>
      <c r="I84" s="124">
        <f t="shared" si="16"/>
        <v>113769464.1862307</v>
      </c>
      <c r="J84" s="124">
        <v>0</v>
      </c>
      <c r="K84" s="124">
        <f t="shared" si="22"/>
        <v>113769464.1862307</v>
      </c>
      <c r="L84" s="124"/>
      <c r="M84" s="349">
        <f t="shared" si="17"/>
        <v>15975218.352897361</v>
      </c>
      <c r="N84" s="125">
        <f t="shared" si="18"/>
        <v>0.16335540211765895</v>
      </c>
      <c r="O84" s="124">
        <f t="shared" si="23"/>
        <v>30820362.211287618</v>
      </c>
      <c r="P84" s="125">
        <f t="shared" si="24"/>
        <v>0.37155751512050972</v>
      </c>
    </row>
    <row r="85" spans="1:16">
      <c r="A85" s="126" t="s">
        <v>99</v>
      </c>
      <c r="B85" s="11" t="s">
        <v>100</v>
      </c>
      <c r="C85" s="14">
        <v>11913319.473135933</v>
      </c>
      <c r="D85" s="14">
        <v>0</v>
      </c>
      <c r="E85" s="14">
        <f t="shared" si="19"/>
        <v>11913319.473135933</v>
      </c>
      <c r="F85" s="14">
        <f t="shared" si="20"/>
        <v>13526366.666666664</v>
      </c>
      <c r="G85" s="14">
        <v>0</v>
      </c>
      <c r="H85" s="14">
        <f t="shared" si="21"/>
        <v>13526366.666666664</v>
      </c>
      <c r="I85" s="14">
        <f t="shared" si="16"/>
        <v>12205652.75690737</v>
      </c>
      <c r="J85" s="14">
        <v>0</v>
      </c>
      <c r="K85" s="14">
        <f t="shared" si="22"/>
        <v>12205652.75690737</v>
      </c>
      <c r="L85" s="14"/>
      <c r="M85" s="260">
        <f t="shared" si="17"/>
        <v>-1320713.9097592942</v>
      </c>
      <c r="N85" s="127">
        <f t="shared" si="18"/>
        <v>-9.7639960700899808E-2</v>
      </c>
      <c r="O85" s="15">
        <f t="shared" si="23"/>
        <v>292333.28377143666</v>
      </c>
      <c r="P85" s="127">
        <f t="shared" si="24"/>
        <v>2.4538356788856096E-2</v>
      </c>
    </row>
    <row r="86" spans="1:16">
      <c r="A86" s="121" t="s">
        <v>101</v>
      </c>
      <c r="B86" s="122" t="s">
        <v>102</v>
      </c>
      <c r="C86" s="123">
        <v>7089473</v>
      </c>
      <c r="D86" s="124">
        <f>'NonFormula Support'!C48</f>
        <v>307853</v>
      </c>
      <c r="E86" s="124">
        <f t="shared" si="19"/>
        <v>7397326</v>
      </c>
      <c r="F86" s="124">
        <f t="shared" si="20"/>
        <v>8304945.833333334</v>
      </c>
      <c r="G86" s="124">
        <f>'NonFormula Support'!D48</f>
        <v>1182854.175</v>
      </c>
      <c r="H86" s="124">
        <f t="shared" si="21"/>
        <v>9487800.0083333347</v>
      </c>
      <c r="I86" s="124">
        <f t="shared" si="16"/>
        <v>10645823.299031023</v>
      </c>
      <c r="J86" s="124">
        <f>'NonFormula Support'!E48</f>
        <v>1182853</v>
      </c>
      <c r="K86" s="124">
        <f t="shared" si="22"/>
        <v>11828676.299031023</v>
      </c>
      <c r="L86" s="124"/>
      <c r="M86" s="349">
        <f t="shared" si="17"/>
        <v>2340876.2906976882</v>
      </c>
      <c r="N86" s="125">
        <f t="shared" si="18"/>
        <v>0.24672487706756543</v>
      </c>
      <c r="O86" s="124">
        <f t="shared" si="23"/>
        <v>4431350.2990310229</v>
      </c>
      <c r="P86" s="125">
        <f t="shared" si="24"/>
        <v>0.5990475881461792</v>
      </c>
    </row>
    <row r="87" spans="1:16">
      <c r="A87" s="126" t="s">
        <v>103</v>
      </c>
      <c r="B87" s="11" t="s">
        <v>104</v>
      </c>
      <c r="C87" s="14">
        <v>12689697.4742733</v>
      </c>
      <c r="D87" s="14">
        <v>0</v>
      </c>
      <c r="E87" s="14">
        <f t="shared" si="19"/>
        <v>12689697.4742733</v>
      </c>
      <c r="F87" s="14">
        <f t="shared" si="20"/>
        <v>14465850.304452771</v>
      </c>
      <c r="G87" s="14">
        <v>0</v>
      </c>
      <c r="H87" s="14">
        <f t="shared" si="21"/>
        <v>14465850.304452771</v>
      </c>
      <c r="I87" s="14">
        <f t="shared" si="16"/>
        <v>16618113.277903648</v>
      </c>
      <c r="J87" s="14">
        <v>0</v>
      </c>
      <c r="K87" s="14">
        <f t="shared" si="22"/>
        <v>16618113.277903648</v>
      </c>
      <c r="L87" s="14"/>
      <c r="M87" s="260">
        <f t="shared" si="17"/>
        <v>2152262.9734508768</v>
      </c>
      <c r="N87" s="127">
        <f t="shared" si="18"/>
        <v>0.14878233412856368</v>
      </c>
      <c r="O87" s="15">
        <f t="shared" si="23"/>
        <v>3928415.8036303483</v>
      </c>
      <c r="P87" s="127">
        <f t="shared" si="24"/>
        <v>0.30957521340399935</v>
      </c>
    </row>
    <row r="88" spans="1:16">
      <c r="A88" s="121" t="s">
        <v>105</v>
      </c>
      <c r="B88" s="122" t="s">
        <v>106</v>
      </c>
      <c r="C88" s="123">
        <v>11421474.2394602</v>
      </c>
      <c r="D88" s="124">
        <f>'NonFormula Support'!C52</f>
        <v>2500000</v>
      </c>
      <c r="E88" s="124">
        <f t="shared" si="19"/>
        <v>13921474.2394602</v>
      </c>
      <c r="F88" s="124">
        <f t="shared" si="20"/>
        <v>14455839.020715695</v>
      </c>
      <c r="G88" s="124">
        <f>'NonFormula Support'!D52</f>
        <v>2500000</v>
      </c>
      <c r="H88" s="124">
        <f t="shared" si="21"/>
        <v>16955839.020715695</v>
      </c>
      <c r="I88" s="124">
        <f t="shared" si="16"/>
        <v>15410728.430040002</v>
      </c>
      <c r="J88" s="124">
        <f>'NonFormula Support'!E52</f>
        <v>2500000</v>
      </c>
      <c r="K88" s="124">
        <f t="shared" si="22"/>
        <v>17910728.430040002</v>
      </c>
      <c r="L88" s="124"/>
      <c r="M88" s="349">
        <f t="shared" si="17"/>
        <v>954889.40932430699</v>
      </c>
      <c r="N88" s="125">
        <f t="shared" si="18"/>
        <v>5.6316258261102654E-2</v>
      </c>
      <c r="O88" s="124">
        <f t="shared" si="23"/>
        <v>3989254.1905798018</v>
      </c>
      <c r="P88" s="125">
        <f t="shared" si="24"/>
        <v>0.28655400440797596</v>
      </c>
    </row>
    <row r="89" spans="1:16">
      <c r="A89" s="126" t="s">
        <v>107</v>
      </c>
      <c r="B89" s="11" t="s">
        <v>108</v>
      </c>
      <c r="C89" s="14">
        <v>5393748.1250374103</v>
      </c>
      <c r="D89" s="14">
        <v>0</v>
      </c>
      <c r="E89" s="14">
        <f t="shared" si="19"/>
        <v>5393748.1250374103</v>
      </c>
      <c r="F89" s="14">
        <f t="shared" si="20"/>
        <v>6997357.9517072132</v>
      </c>
      <c r="G89" s="14">
        <v>0</v>
      </c>
      <c r="H89" s="14">
        <f t="shared" si="21"/>
        <v>6997357.9517072132</v>
      </c>
      <c r="I89" s="14">
        <f t="shared" si="16"/>
        <v>7363596.8454956682</v>
      </c>
      <c r="J89" s="14">
        <v>0</v>
      </c>
      <c r="K89" s="14">
        <f t="shared" si="22"/>
        <v>7363596.8454956682</v>
      </c>
      <c r="L89" s="14"/>
      <c r="M89" s="260">
        <f t="shared" si="17"/>
        <v>366238.89378845505</v>
      </c>
      <c r="N89" s="127">
        <f t="shared" si="18"/>
        <v>5.2339596790114219E-2</v>
      </c>
      <c r="O89" s="15">
        <f t="shared" si="23"/>
        <v>1969848.7204582579</v>
      </c>
      <c r="P89" s="127">
        <f t="shared" si="24"/>
        <v>0.36520962321439421</v>
      </c>
    </row>
    <row r="90" spans="1:16">
      <c r="A90" s="121" t="s">
        <v>109</v>
      </c>
      <c r="B90" s="122" t="s">
        <v>110</v>
      </c>
      <c r="C90" s="123">
        <v>9840502.6633152626</v>
      </c>
      <c r="D90" s="124">
        <v>0</v>
      </c>
      <c r="E90" s="124">
        <f t="shared" si="19"/>
        <v>9840502.6633152626</v>
      </c>
      <c r="F90" s="124">
        <f t="shared" si="20"/>
        <v>14145912.5</v>
      </c>
      <c r="G90" s="124">
        <v>0</v>
      </c>
      <c r="H90" s="124">
        <f t="shared" si="21"/>
        <v>14145912.5</v>
      </c>
      <c r="I90" s="124">
        <f t="shared" si="16"/>
        <v>19331116.443293002</v>
      </c>
      <c r="J90" s="124">
        <v>0</v>
      </c>
      <c r="K90" s="124">
        <f t="shared" si="22"/>
        <v>19331116.443293002</v>
      </c>
      <c r="L90" s="124"/>
      <c r="M90" s="349">
        <f t="shared" si="17"/>
        <v>5185203.9432930015</v>
      </c>
      <c r="N90" s="125">
        <f t="shared" si="18"/>
        <v>0.36655139378905399</v>
      </c>
      <c r="O90" s="124">
        <f t="shared" si="23"/>
        <v>9490613.7799777389</v>
      </c>
      <c r="P90" s="125">
        <f t="shared" si="24"/>
        <v>0.96444400298351773</v>
      </c>
    </row>
    <row r="91" spans="1:16">
      <c r="A91" s="126" t="s">
        <v>111</v>
      </c>
      <c r="B91" s="11" t="s">
        <v>112</v>
      </c>
      <c r="C91" s="14">
        <v>5315529.3144252095</v>
      </c>
      <c r="D91" s="14">
        <v>0</v>
      </c>
      <c r="E91" s="14">
        <f t="shared" si="19"/>
        <v>5315529.3144252095</v>
      </c>
      <c r="F91" s="14">
        <f t="shared" si="20"/>
        <v>6707441.2002798794</v>
      </c>
      <c r="G91" s="14">
        <v>0</v>
      </c>
      <c r="H91" s="14">
        <f t="shared" si="21"/>
        <v>6707441.2002798794</v>
      </c>
      <c r="I91" s="14">
        <f t="shared" ref="I91:I108" si="25">H37</f>
        <v>7134410.3947173096</v>
      </c>
      <c r="J91" s="14">
        <v>0</v>
      </c>
      <c r="K91" s="14">
        <f t="shared" si="22"/>
        <v>7134410.3947173096</v>
      </c>
      <c r="L91" s="14"/>
      <c r="M91" s="260">
        <f t="shared" ref="M91:M109" si="26">K91-H91</f>
        <v>426969.19443743024</v>
      </c>
      <c r="N91" s="127">
        <f t="shared" ref="N91:N108" si="27">IFERROR(M91/H91,"")</f>
        <v>6.3656047319447878E-2</v>
      </c>
      <c r="O91" s="15">
        <f t="shared" si="23"/>
        <v>1818881.0802921001</v>
      </c>
      <c r="P91" s="127">
        <f t="shared" si="24"/>
        <v>0.34218249448009741</v>
      </c>
    </row>
    <row r="92" spans="1:16">
      <c r="A92" s="121" t="s">
        <v>113</v>
      </c>
      <c r="B92" s="122" t="s">
        <v>114</v>
      </c>
      <c r="C92" s="123">
        <v>7372923.2720445869</v>
      </c>
      <c r="D92" s="124">
        <v>0</v>
      </c>
      <c r="E92" s="124">
        <f t="shared" si="19"/>
        <v>7372923.2720445869</v>
      </c>
      <c r="F92" s="124">
        <f t="shared" si="20"/>
        <v>11133179.450289667</v>
      </c>
      <c r="G92" s="124">
        <v>0</v>
      </c>
      <c r="H92" s="124">
        <f t="shared" si="21"/>
        <v>11133179.450289667</v>
      </c>
      <c r="I92" s="124">
        <f t="shared" si="25"/>
        <v>11218165.568066135</v>
      </c>
      <c r="J92" s="124">
        <v>0</v>
      </c>
      <c r="K92" s="124">
        <f t="shared" si="22"/>
        <v>11218165.568066135</v>
      </c>
      <c r="L92" s="124"/>
      <c r="M92" s="349">
        <f t="shared" si="26"/>
        <v>84986.117776468396</v>
      </c>
      <c r="N92" s="125">
        <f t="shared" si="27"/>
        <v>7.6335891427904007E-3</v>
      </c>
      <c r="O92" s="124">
        <f t="shared" si="23"/>
        <v>3845242.2960215481</v>
      </c>
      <c r="P92" s="125">
        <f t="shared" si="24"/>
        <v>0.5215356452441724</v>
      </c>
    </row>
    <row r="93" spans="1:16">
      <c r="A93" s="126" t="s">
        <v>115</v>
      </c>
      <c r="B93" s="11" t="s">
        <v>116</v>
      </c>
      <c r="C93" s="14">
        <v>4227524.6929939846</v>
      </c>
      <c r="D93" s="14">
        <v>0</v>
      </c>
      <c r="E93" s="14">
        <f t="shared" si="19"/>
        <v>4227524.6929939846</v>
      </c>
      <c r="F93" s="14">
        <f t="shared" si="20"/>
        <v>7343309.1063638702</v>
      </c>
      <c r="G93" s="14">
        <v>0</v>
      </c>
      <c r="H93" s="14">
        <f t="shared" si="21"/>
        <v>7343309.1063638702</v>
      </c>
      <c r="I93" s="14">
        <f t="shared" si="25"/>
        <v>8077543.9415531997</v>
      </c>
      <c r="J93" s="14">
        <v>0</v>
      </c>
      <c r="K93" s="14">
        <f t="shared" si="22"/>
        <v>8077543.9415531997</v>
      </c>
      <c r="L93" s="14"/>
      <c r="M93" s="260">
        <f t="shared" si="26"/>
        <v>734234.83518932946</v>
      </c>
      <c r="N93" s="127">
        <f t="shared" si="27"/>
        <v>9.9986916600450018E-2</v>
      </c>
      <c r="O93" s="15">
        <f t="shared" si="23"/>
        <v>3850019.2485592151</v>
      </c>
      <c r="P93" s="127">
        <f t="shared" si="24"/>
        <v>0.91070295933211554</v>
      </c>
    </row>
    <row r="94" spans="1:16">
      <c r="A94" s="121" t="s">
        <v>117</v>
      </c>
      <c r="B94" s="122" t="s">
        <v>118</v>
      </c>
      <c r="C94" s="123">
        <v>41307655.086276107</v>
      </c>
      <c r="D94" s="124">
        <v>0</v>
      </c>
      <c r="E94" s="124">
        <f t="shared" si="19"/>
        <v>41307655.086276107</v>
      </c>
      <c r="F94" s="124">
        <f t="shared" si="20"/>
        <v>54995750</v>
      </c>
      <c r="G94" s="124">
        <v>0</v>
      </c>
      <c r="H94" s="124">
        <f t="shared" si="21"/>
        <v>54995750</v>
      </c>
      <c r="I94" s="124">
        <f t="shared" si="25"/>
        <v>56747059.261080585</v>
      </c>
      <c r="J94" s="124">
        <v>0</v>
      </c>
      <c r="K94" s="124">
        <f t="shared" si="22"/>
        <v>56747059.261080585</v>
      </c>
      <c r="L94" s="124"/>
      <c r="M94" s="349">
        <f t="shared" si="26"/>
        <v>1751309.2610805854</v>
      </c>
      <c r="N94" s="125">
        <f t="shared" si="27"/>
        <v>3.1844447272390781E-2</v>
      </c>
      <c r="O94" s="124">
        <f t="shared" si="23"/>
        <v>15439404.174804479</v>
      </c>
      <c r="P94" s="125">
        <f t="shared" si="24"/>
        <v>0.37376617342614554</v>
      </c>
    </row>
    <row r="95" spans="1:16">
      <c r="A95" s="126" t="s">
        <v>119</v>
      </c>
      <c r="B95" s="11" t="s">
        <v>120</v>
      </c>
      <c r="C95" s="14">
        <v>13544797.542661058</v>
      </c>
      <c r="D95" s="14">
        <v>0</v>
      </c>
      <c r="E95" s="14">
        <f t="shared" si="19"/>
        <v>13544797.542661058</v>
      </c>
      <c r="F95" s="14">
        <f t="shared" si="20"/>
        <v>19272421.639179744</v>
      </c>
      <c r="G95" s="14">
        <v>0</v>
      </c>
      <c r="H95" s="14">
        <f t="shared" si="21"/>
        <v>19272421.639179744</v>
      </c>
      <c r="I95" s="14">
        <f t="shared" si="25"/>
        <v>20663909.308172617</v>
      </c>
      <c r="J95" s="14">
        <v>0</v>
      </c>
      <c r="K95" s="14">
        <f t="shared" si="22"/>
        <v>20663909.308172617</v>
      </c>
      <c r="L95" s="14"/>
      <c r="M95" s="260">
        <f t="shared" si="26"/>
        <v>1391487.6689928733</v>
      </c>
      <c r="N95" s="127">
        <f t="shared" si="27"/>
        <v>7.2200976869666311E-2</v>
      </c>
      <c r="O95" s="15">
        <f t="shared" si="23"/>
        <v>7119111.7655115593</v>
      </c>
      <c r="P95" s="127">
        <f t="shared" si="24"/>
        <v>0.52559750288544471</v>
      </c>
    </row>
    <row r="96" spans="1:16">
      <c r="A96" s="121" t="s">
        <v>121</v>
      </c>
      <c r="B96" s="122" t="s">
        <v>122</v>
      </c>
      <c r="C96" s="123">
        <v>40094033</v>
      </c>
      <c r="D96" s="124">
        <v>0</v>
      </c>
      <c r="E96" s="124">
        <f t="shared" si="19"/>
        <v>40094033</v>
      </c>
      <c r="F96" s="124">
        <f t="shared" si="20"/>
        <v>52949625</v>
      </c>
      <c r="G96" s="124">
        <v>0</v>
      </c>
      <c r="H96" s="124">
        <f t="shared" si="21"/>
        <v>52949625</v>
      </c>
      <c r="I96" s="124">
        <f t="shared" si="25"/>
        <v>56743211.558244228</v>
      </c>
      <c r="J96" s="124">
        <v>0</v>
      </c>
      <c r="K96" s="124">
        <f t="shared" si="22"/>
        <v>56743211.558244228</v>
      </c>
      <c r="L96" s="124"/>
      <c r="M96" s="349">
        <f t="shared" si="26"/>
        <v>3793586.5582442284</v>
      </c>
      <c r="N96" s="125">
        <f t="shared" si="27"/>
        <v>7.1645201608967549E-2</v>
      </c>
      <c r="O96" s="124">
        <f t="shared" si="23"/>
        <v>16649178.558244228</v>
      </c>
      <c r="P96" s="125">
        <f t="shared" si="24"/>
        <v>0.41525327617314595</v>
      </c>
    </row>
    <row r="97" spans="1:16">
      <c r="A97" s="126" t="s">
        <v>123</v>
      </c>
      <c r="B97" s="11" t="s">
        <v>124</v>
      </c>
      <c r="C97" s="14">
        <v>9198627.9425264448</v>
      </c>
      <c r="D97" s="14">
        <f>'NonFormula Support'!C56</f>
        <v>0</v>
      </c>
      <c r="E97" s="14">
        <f t="shared" si="19"/>
        <v>9198627.9425264448</v>
      </c>
      <c r="F97" s="14">
        <f t="shared" si="20"/>
        <v>14559626.38671248</v>
      </c>
      <c r="G97" s="14">
        <f>'NonFormula Support'!D56</f>
        <v>2500000</v>
      </c>
      <c r="H97" s="14">
        <f t="shared" si="21"/>
        <v>17059626.38671248</v>
      </c>
      <c r="I97" s="14">
        <f t="shared" si="25"/>
        <v>15772566.639366068</v>
      </c>
      <c r="J97" s="14">
        <f>'NonFormula Support'!E56</f>
        <v>2500000</v>
      </c>
      <c r="K97" s="14">
        <f t="shared" si="22"/>
        <v>18272566.639366068</v>
      </c>
      <c r="L97" s="14"/>
      <c r="M97" s="260">
        <f t="shared" si="26"/>
        <v>1212940.2526535876</v>
      </c>
      <c r="N97" s="127">
        <f t="shared" si="27"/>
        <v>7.1100047864959742E-2</v>
      </c>
      <c r="O97" s="15">
        <f t="shared" si="23"/>
        <v>9073938.6968396232</v>
      </c>
      <c r="P97" s="127">
        <f t="shared" si="24"/>
        <v>0.98644479954337894</v>
      </c>
    </row>
    <row r="98" spans="1:16">
      <c r="A98" s="121" t="s">
        <v>125</v>
      </c>
      <c r="B98" s="122" t="s">
        <v>126</v>
      </c>
      <c r="C98" s="123">
        <v>58943345.30412893</v>
      </c>
      <c r="D98" s="124">
        <v>0</v>
      </c>
      <c r="E98" s="124">
        <f t="shared" si="19"/>
        <v>58943345.30412893</v>
      </c>
      <c r="F98" s="124">
        <f t="shared" si="20"/>
        <v>63972045.833333328</v>
      </c>
      <c r="G98" s="124">
        <v>0</v>
      </c>
      <c r="H98" s="124">
        <f t="shared" si="21"/>
        <v>63972045.833333328</v>
      </c>
      <c r="I98" s="124">
        <f t="shared" si="25"/>
        <v>59580603.629842706</v>
      </c>
      <c r="J98" s="124">
        <v>0</v>
      </c>
      <c r="K98" s="124">
        <f t="shared" si="22"/>
        <v>59580603.629842706</v>
      </c>
      <c r="L98" s="124"/>
      <c r="M98" s="349">
        <f t="shared" si="26"/>
        <v>-4391442.2034906223</v>
      </c>
      <c r="N98" s="125">
        <f t="shared" si="27"/>
        <v>-6.8646268011057013E-2</v>
      </c>
      <c r="O98" s="124">
        <f t="shared" si="23"/>
        <v>637258.32571377605</v>
      </c>
      <c r="P98" s="125">
        <f t="shared" si="24"/>
        <v>1.0811370179716227E-2</v>
      </c>
    </row>
    <row r="99" spans="1:16">
      <c r="A99" s="126" t="s">
        <v>127</v>
      </c>
      <c r="B99" s="11" t="s">
        <v>128</v>
      </c>
      <c r="C99" s="14">
        <v>7027187.1230124226</v>
      </c>
      <c r="D99" s="14">
        <v>0</v>
      </c>
      <c r="E99" s="14">
        <f t="shared" si="19"/>
        <v>7027187.1230124226</v>
      </c>
      <c r="F99" s="14">
        <f t="shared" si="20"/>
        <v>8374879.4590523876</v>
      </c>
      <c r="G99" s="14">
        <v>0</v>
      </c>
      <c r="H99" s="14">
        <f t="shared" si="21"/>
        <v>8374879.4590523876</v>
      </c>
      <c r="I99" s="14">
        <f t="shared" si="25"/>
        <v>10678908.153245583</v>
      </c>
      <c r="J99" s="14">
        <v>0</v>
      </c>
      <c r="K99" s="14">
        <f t="shared" si="22"/>
        <v>10678908.153245583</v>
      </c>
      <c r="L99" s="14"/>
      <c r="M99" s="260">
        <f t="shared" si="26"/>
        <v>2304028.6941931956</v>
      </c>
      <c r="N99" s="127">
        <f t="shared" si="27"/>
        <v>0.27511186345527355</v>
      </c>
      <c r="O99" s="15">
        <f t="shared" si="23"/>
        <v>3651721.0302331606</v>
      </c>
      <c r="P99" s="127">
        <f t="shared" si="24"/>
        <v>0.51965615349484773</v>
      </c>
    </row>
    <row r="100" spans="1:16">
      <c r="A100" s="121" t="s">
        <v>129</v>
      </c>
      <c r="B100" s="122" t="s">
        <v>130</v>
      </c>
      <c r="C100" s="123">
        <v>6988563.8251828197</v>
      </c>
      <c r="D100" s="124">
        <v>0</v>
      </c>
      <c r="E100" s="124">
        <f t="shared" si="19"/>
        <v>6988563.8251828197</v>
      </c>
      <c r="F100" s="124">
        <f t="shared" si="20"/>
        <v>9476887.5138550159</v>
      </c>
      <c r="G100" s="124">
        <v>0</v>
      </c>
      <c r="H100" s="124">
        <f t="shared" si="21"/>
        <v>9476887.5138550159</v>
      </c>
      <c r="I100" s="124">
        <f t="shared" si="25"/>
        <v>9330998.9379932098</v>
      </c>
      <c r="J100" s="124">
        <v>0</v>
      </c>
      <c r="K100" s="124">
        <f t="shared" si="22"/>
        <v>9330998.9379932098</v>
      </c>
      <c r="L100" s="124"/>
      <c r="M100" s="349">
        <f t="shared" si="26"/>
        <v>-145888.57586180605</v>
      </c>
      <c r="N100" s="125">
        <f t="shared" si="27"/>
        <v>-1.5394144506676895E-2</v>
      </c>
      <c r="O100" s="124">
        <f t="shared" si="23"/>
        <v>2342435.1128103901</v>
      </c>
      <c r="P100" s="125">
        <f t="shared" si="24"/>
        <v>0.33518118620732668</v>
      </c>
    </row>
    <row r="101" spans="1:16">
      <c r="A101" s="126" t="s">
        <v>131</v>
      </c>
      <c r="B101" s="11" t="s">
        <v>132</v>
      </c>
      <c r="C101" s="14">
        <v>9335003.7275364529</v>
      </c>
      <c r="D101" s="14">
        <v>0</v>
      </c>
      <c r="E101" s="14">
        <f t="shared" si="19"/>
        <v>9335003.7275364529</v>
      </c>
      <c r="F101" s="14">
        <f t="shared" si="20"/>
        <v>14173095.833333334</v>
      </c>
      <c r="G101" s="14">
        <v>0</v>
      </c>
      <c r="H101" s="14">
        <f t="shared" si="21"/>
        <v>14173095.833333334</v>
      </c>
      <c r="I101" s="14">
        <f t="shared" si="25"/>
        <v>18494218.702135343</v>
      </c>
      <c r="J101" s="14">
        <v>0</v>
      </c>
      <c r="K101" s="14">
        <f t="shared" si="22"/>
        <v>18494218.702135343</v>
      </c>
      <c r="L101" s="14"/>
      <c r="M101" s="260">
        <f t="shared" si="26"/>
        <v>4321122.8688020092</v>
      </c>
      <c r="N101" s="127">
        <f t="shared" si="27"/>
        <v>0.30488207513839516</v>
      </c>
      <c r="O101" s="15">
        <f t="shared" si="23"/>
        <v>9159214.9745988902</v>
      </c>
      <c r="P101" s="127">
        <f t="shared" si="24"/>
        <v>0.98116886098084566</v>
      </c>
    </row>
    <row r="102" spans="1:16">
      <c r="A102" s="121" t="s">
        <v>133</v>
      </c>
      <c r="B102" s="122" t="s">
        <v>134</v>
      </c>
      <c r="C102" s="123">
        <v>10269635.132709406</v>
      </c>
      <c r="D102" s="124">
        <v>0</v>
      </c>
      <c r="E102" s="124">
        <f t="shared" si="19"/>
        <v>10269635.132709406</v>
      </c>
      <c r="F102" s="124">
        <f t="shared" si="20"/>
        <v>12247091.666666666</v>
      </c>
      <c r="G102" s="124">
        <v>0</v>
      </c>
      <c r="H102" s="124">
        <f t="shared" si="21"/>
        <v>12247091.666666666</v>
      </c>
      <c r="I102" s="124">
        <f t="shared" si="25"/>
        <v>12628780.915363397</v>
      </c>
      <c r="J102" s="124">
        <v>0</v>
      </c>
      <c r="K102" s="124">
        <f t="shared" si="22"/>
        <v>12628780.915363397</v>
      </c>
      <c r="L102" s="124"/>
      <c r="M102" s="349">
        <f t="shared" si="26"/>
        <v>381689.2486967314</v>
      </c>
      <c r="N102" s="125">
        <f t="shared" si="27"/>
        <v>3.1165705220904671E-2</v>
      </c>
      <c r="O102" s="124">
        <f t="shared" si="23"/>
        <v>2359145.7826539911</v>
      </c>
      <c r="P102" s="125">
        <f t="shared" si="24"/>
        <v>0.22972050634398586</v>
      </c>
    </row>
    <row r="103" spans="1:16">
      <c r="A103" s="126" t="s">
        <v>135</v>
      </c>
      <c r="B103" s="11" t="s">
        <v>136</v>
      </c>
      <c r="C103" s="14">
        <v>19086153</v>
      </c>
      <c r="D103" s="14">
        <v>0</v>
      </c>
      <c r="E103" s="14">
        <f t="shared" si="19"/>
        <v>19086153</v>
      </c>
      <c r="F103" s="14">
        <f t="shared" si="20"/>
        <v>21256474.656651895</v>
      </c>
      <c r="G103" s="14">
        <v>0</v>
      </c>
      <c r="H103" s="14">
        <f t="shared" si="21"/>
        <v>21256474.656651895</v>
      </c>
      <c r="I103" s="14">
        <f t="shared" si="25"/>
        <v>21026562.710382715</v>
      </c>
      <c r="J103" s="14">
        <v>0</v>
      </c>
      <c r="K103" s="14">
        <f t="shared" si="22"/>
        <v>21026562.710382715</v>
      </c>
      <c r="L103" s="14"/>
      <c r="M103" s="260">
        <f t="shared" si="26"/>
        <v>-229911.94626918063</v>
      </c>
      <c r="N103" s="127">
        <f t="shared" si="27"/>
        <v>-1.0816090155252207E-2</v>
      </c>
      <c r="O103" s="15">
        <f t="shared" si="23"/>
        <v>1940409.7103827149</v>
      </c>
      <c r="P103" s="127">
        <f t="shared" si="24"/>
        <v>0.10166583650370585</v>
      </c>
    </row>
    <row r="104" spans="1:16">
      <c r="A104" s="121" t="s">
        <v>137</v>
      </c>
      <c r="B104" s="122" t="s">
        <v>138</v>
      </c>
      <c r="C104" s="123">
        <v>5742430.1738031404</v>
      </c>
      <c r="D104" s="124">
        <v>0</v>
      </c>
      <c r="E104" s="124">
        <f t="shared" si="19"/>
        <v>5742430.1738031404</v>
      </c>
      <c r="F104" s="124">
        <f t="shared" si="20"/>
        <v>8237926.6805006517</v>
      </c>
      <c r="G104" s="124">
        <v>0</v>
      </c>
      <c r="H104" s="124">
        <f t="shared" si="21"/>
        <v>8237926.6805006517</v>
      </c>
      <c r="I104" s="124">
        <f t="shared" si="25"/>
        <v>7766520.9850606415</v>
      </c>
      <c r="J104" s="124">
        <v>0</v>
      </c>
      <c r="K104" s="124">
        <f t="shared" si="22"/>
        <v>7766520.9850606415</v>
      </c>
      <c r="L104" s="124"/>
      <c r="M104" s="349">
        <f t="shared" si="26"/>
        <v>-471405.69544001017</v>
      </c>
      <c r="N104" s="125">
        <f t="shared" si="27"/>
        <v>-5.7223827514250342E-2</v>
      </c>
      <c r="O104" s="124">
        <f t="shared" si="23"/>
        <v>2024090.8112575011</v>
      </c>
      <c r="P104" s="125">
        <f t="shared" si="24"/>
        <v>0.35247982996665173</v>
      </c>
    </row>
    <row r="105" spans="1:16">
      <c r="A105" s="126" t="s">
        <v>139</v>
      </c>
      <c r="B105" s="11" t="s">
        <v>140</v>
      </c>
      <c r="C105" s="14">
        <v>5102088.0488486364</v>
      </c>
      <c r="D105" s="14">
        <v>0</v>
      </c>
      <c r="E105" s="14">
        <f t="shared" si="19"/>
        <v>5102088.0488486364</v>
      </c>
      <c r="F105" s="14">
        <f t="shared" si="20"/>
        <v>5334445.833333333</v>
      </c>
      <c r="G105" s="14">
        <v>0</v>
      </c>
      <c r="H105" s="14">
        <f t="shared" si="21"/>
        <v>5334445.833333333</v>
      </c>
      <c r="I105" s="14">
        <f t="shared" si="25"/>
        <v>5479332.1277427021</v>
      </c>
      <c r="J105" s="14">
        <v>0</v>
      </c>
      <c r="K105" s="14">
        <f t="shared" si="22"/>
        <v>5479332.1277427021</v>
      </c>
      <c r="L105" s="14"/>
      <c r="M105" s="260">
        <f t="shared" si="26"/>
        <v>144886.29440936912</v>
      </c>
      <c r="N105" s="127">
        <f t="shared" si="27"/>
        <v>2.7160514688145981E-2</v>
      </c>
      <c r="O105" s="15">
        <f t="shared" si="23"/>
        <v>377244.07889406569</v>
      </c>
      <c r="P105" s="127">
        <f t="shared" si="24"/>
        <v>7.3939154966013679E-2</v>
      </c>
    </row>
    <row r="106" spans="1:16">
      <c r="A106" s="121" t="s">
        <v>141</v>
      </c>
      <c r="B106" s="122" t="s">
        <v>142</v>
      </c>
      <c r="C106" s="123">
        <v>8925333.2135383934</v>
      </c>
      <c r="D106" s="124">
        <v>0</v>
      </c>
      <c r="E106" s="124">
        <f t="shared" si="19"/>
        <v>8925333.2135383934</v>
      </c>
      <c r="F106" s="124">
        <f t="shared" si="20"/>
        <v>9682487.5</v>
      </c>
      <c r="G106" s="124">
        <v>0</v>
      </c>
      <c r="H106" s="124">
        <f t="shared" si="21"/>
        <v>9682487.5</v>
      </c>
      <c r="I106" s="124">
        <f t="shared" si="25"/>
        <v>9854912.3615099341</v>
      </c>
      <c r="J106" s="124">
        <v>0</v>
      </c>
      <c r="K106" s="124">
        <f t="shared" si="22"/>
        <v>9854912.3615099341</v>
      </c>
      <c r="L106" s="124"/>
      <c r="M106" s="349">
        <f t="shared" si="26"/>
        <v>172424.86150993407</v>
      </c>
      <c r="N106" s="125">
        <f t="shared" si="27"/>
        <v>1.7807909538735171E-2</v>
      </c>
      <c r="O106" s="124">
        <f t="shared" si="23"/>
        <v>929579.14797154069</v>
      </c>
      <c r="P106" s="125">
        <f t="shared" si="24"/>
        <v>0.10415063793489619</v>
      </c>
    </row>
    <row r="107" spans="1:16">
      <c r="A107" s="126" t="s">
        <v>143</v>
      </c>
      <c r="B107" s="11" t="s">
        <v>144</v>
      </c>
      <c r="C107" s="14">
        <v>3763078.30596531</v>
      </c>
      <c r="D107" s="14">
        <v>0</v>
      </c>
      <c r="E107" s="14">
        <f t="shared" si="19"/>
        <v>3763078.30596531</v>
      </c>
      <c r="F107" s="14">
        <f t="shared" si="20"/>
        <v>4824244.0084019462</v>
      </c>
      <c r="G107" s="14">
        <v>0</v>
      </c>
      <c r="H107" s="14">
        <f t="shared" si="21"/>
        <v>4824244.0084019462</v>
      </c>
      <c r="I107" s="14">
        <f t="shared" si="25"/>
        <v>5384103.6065157577</v>
      </c>
      <c r="J107" s="14">
        <v>0</v>
      </c>
      <c r="K107" s="14">
        <f t="shared" si="22"/>
        <v>5384103.6065157577</v>
      </c>
      <c r="L107" s="14"/>
      <c r="M107" s="260">
        <f t="shared" si="26"/>
        <v>559859.59811381157</v>
      </c>
      <c r="N107" s="127">
        <f t="shared" si="27"/>
        <v>0.11605126049568702</v>
      </c>
      <c r="O107" s="15">
        <f t="shared" si="23"/>
        <v>1621025.3005504478</v>
      </c>
      <c r="P107" s="127">
        <f t="shared" si="24"/>
        <v>0.43077107855575708</v>
      </c>
    </row>
    <row r="108" spans="1:16" ht="15.6">
      <c r="A108" s="128" t="s">
        <v>145</v>
      </c>
      <c r="B108" s="129" t="s">
        <v>1994</v>
      </c>
      <c r="C108" s="130">
        <v>9305255.3876161184</v>
      </c>
      <c r="D108" s="131">
        <f>'NonFormula Support'!C60</f>
        <v>0</v>
      </c>
      <c r="E108" s="131">
        <f t="shared" si="19"/>
        <v>9305255.3876161184</v>
      </c>
      <c r="F108" s="131">
        <f>D54</f>
        <v>9305255.3876161184</v>
      </c>
      <c r="G108" s="131">
        <f>'NonFormula Support'!D60</f>
        <v>2000000</v>
      </c>
      <c r="H108" s="131">
        <f t="shared" si="21"/>
        <v>11305255.387616118</v>
      </c>
      <c r="I108" s="131">
        <f t="shared" si="25"/>
        <v>9305255.3876161184</v>
      </c>
      <c r="J108" s="131">
        <v>0</v>
      </c>
      <c r="K108" s="131">
        <f t="shared" si="22"/>
        <v>9305255.3876161184</v>
      </c>
      <c r="L108" s="131"/>
      <c r="M108" s="131">
        <f t="shared" si="26"/>
        <v>-2000000</v>
      </c>
      <c r="N108" s="132">
        <f t="shared" si="27"/>
        <v>-0.17690887391989557</v>
      </c>
      <c r="O108" s="131">
        <f t="shared" si="23"/>
        <v>0</v>
      </c>
      <c r="P108" s="132">
        <f t="shared" si="24"/>
        <v>0</v>
      </c>
    </row>
    <row r="109" spans="1:16">
      <c r="A109" s="133"/>
      <c r="B109" s="326" t="s">
        <v>35</v>
      </c>
      <c r="C109" s="135">
        <f t="shared" ref="C109:K109" si="28">SUM(C59:C108)</f>
        <v>922259716.0999999</v>
      </c>
      <c r="D109" s="135">
        <f t="shared" si="28"/>
        <v>15841873.300000001</v>
      </c>
      <c r="E109" s="135">
        <f t="shared" ref="E109:F109" si="29">SUM(E59:E108)</f>
        <v>938101589.39999998</v>
      </c>
      <c r="F109" s="135">
        <f t="shared" si="29"/>
        <v>1133240835.5680411</v>
      </c>
      <c r="G109" s="135">
        <f t="shared" si="28"/>
        <v>20824920.575000003</v>
      </c>
      <c r="H109" s="135">
        <f t="shared" si="28"/>
        <v>1154065756.1430409</v>
      </c>
      <c r="I109" s="135">
        <f t="shared" si="28"/>
        <v>1179325450.7457066</v>
      </c>
      <c r="J109" s="135">
        <f t="shared" si="28"/>
        <v>18824919.399999999</v>
      </c>
      <c r="K109" s="135">
        <f t="shared" si="28"/>
        <v>1198150370.1457067</v>
      </c>
      <c r="L109" s="135"/>
      <c r="M109" s="136">
        <f t="shared" si="26"/>
        <v>44084614.002665758</v>
      </c>
      <c r="N109" s="137">
        <f>IFERROR(M109/H109,"")</f>
        <v>3.8199395284025467E-2</v>
      </c>
      <c r="O109" s="136">
        <f>K109-E109</f>
        <v>260048780.74570668</v>
      </c>
      <c r="P109" s="137">
        <f>IFERROR(O109/E109,"")</f>
        <v>0.27720748337291612</v>
      </c>
    </row>
    <row r="110" spans="1:16" ht="15.6">
      <c r="A110" s="257" t="s">
        <v>154</v>
      </c>
    </row>
    <row r="111" spans="1:16" ht="15.6">
      <c r="A111" s="257" t="s">
        <v>1995</v>
      </c>
    </row>
    <row r="112" spans="1:16">
      <c r="H112" s="377"/>
    </row>
  </sheetData>
  <sheetProtection algorithmName="SHA-512" hashValue="vdW6/pteam8pvk3PVWnh/JcJwO9W6gK6ZFB4ydBSzTWAwATNyrAQkakOl7ruemn0dptowI6bNcGmk92PbGodfw==" saltValue="6zkrC38cSicuqAwT2DPq5Q==" spinCount="100000" sheet="1" objects="1" scenarios="1"/>
  <mergeCells count="2">
    <mergeCell ref="A57:P57"/>
    <mergeCell ref="A2:P2"/>
  </mergeCells>
  <phoneticPr fontId="11" type="noConversion"/>
  <conditionalFormatting sqref="P54">
    <cfRule type="cellIs" dxfId="0" priority="2" operator="lessThan">
      <formula>0</formula>
    </cfRule>
  </conditionalFormatting>
  <pageMargins left="0.25" right="0.25" top="0.25" bottom="0.25" header="0.05" footer="0.05"/>
  <pageSetup scale="34" orientation="portrait" r:id="rId1"/>
  <rowBreaks count="1" manualBreakCount="1">
    <brk id="5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91857-F633-4A59-9C1C-D077AE09042E}">
  <sheetPr codeName="Sheet8">
    <tabColor theme="3" tint="-0.499984740745262"/>
    <pageSetUpPr fitToPage="1"/>
  </sheetPr>
  <dimension ref="A1:N57"/>
  <sheetViews>
    <sheetView zoomScale="80" zoomScaleNormal="80" workbookViewId="0"/>
  </sheetViews>
  <sheetFormatPr defaultRowHeight="14.4"/>
  <cols>
    <col min="2" max="2" width="20.5546875" customWidth="1"/>
    <col min="3" max="3" width="18.6640625" customWidth="1"/>
    <col min="4" max="4" width="18.109375" customWidth="1"/>
    <col min="5" max="5" width="13.33203125" customWidth="1"/>
    <col min="6" max="6" width="19.6640625" customWidth="1"/>
    <col min="7" max="7" width="13.44140625" customWidth="1"/>
    <col min="8" max="8" width="17.33203125" customWidth="1"/>
    <col min="9" max="9" width="14.5546875" customWidth="1"/>
    <col min="10" max="10" width="17.6640625" customWidth="1"/>
    <col min="11" max="12" width="22.33203125" customWidth="1"/>
    <col min="16" max="16" width="14.5546875" bestFit="1" customWidth="1"/>
  </cols>
  <sheetData>
    <row r="1" spans="1:14">
      <c r="A1" s="252" t="s">
        <v>2459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331"/>
    </row>
    <row r="2" spans="1:14">
      <c r="A2" s="602" t="s">
        <v>1830</v>
      </c>
      <c r="B2" s="602"/>
      <c r="C2" s="602"/>
      <c r="D2" s="602"/>
      <c r="E2" s="602"/>
      <c r="F2" s="602"/>
      <c r="G2" s="602"/>
      <c r="H2" s="602"/>
      <c r="I2" s="602"/>
      <c r="J2" s="602"/>
    </row>
    <row r="3" spans="1:14">
      <c r="A3" s="281"/>
      <c r="B3" s="281"/>
      <c r="C3" s="281"/>
      <c r="D3" s="306"/>
      <c r="E3" s="306">
        <v>0.5</v>
      </c>
      <c r="F3" s="306">
        <v>0.5</v>
      </c>
      <c r="G3" s="306">
        <v>0.25</v>
      </c>
      <c r="H3" s="306">
        <v>0.25</v>
      </c>
      <c r="I3" s="306">
        <v>0.25</v>
      </c>
      <c r="J3" s="306">
        <v>0.25</v>
      </c>
    </row>
    <row r="4" spans="1:14" ht="54" customHeight="1">
      <c r="A4" s="314" t="s">
        <v>1604</v>
      </c>
      <c r="B4" s="314" t="s">
        <v>1867</v>
      </c>
      <c r="C4" s="78" t="s">
        <v>2461</v>
      </c>
      <c r="D4" s="567" t="s">
        <v>1875</v>
      </c>
      <c r="E4" s="569" t="s">
        <v>1876</v>
      </c>
      <c r="F4" s="569" t="s">
        <v>2462</v>
      </c>
      <c r="G4" s="568" t="s">
        <v>1878</v>
      </c>
      <c r="H4" s="568" t="s">
        <v>1879</v>
      </c>
      <c r="I4" s="570" t="s">
        <v>1880</v>
      </c>
      <c r="J4" s="571" t="s">
        <v>2256</v>
      </c>
    </row>
    <row r="5" spans="1:14">
      <c r="A5" s="116" t="s">
        <v>45</v>
      </c>
      <c r="B5" s="117" t="s">
        <v>46</v>
      </c>
      <c r="C5" s="118">
        <f>Summary!H5</f>
        <v>83711683.740807354</v>
      </c>
      <c r="D5" s="118">
        <f>Summary!J59</f>
        <v>3855480</v>
      </c>
      <c r="E5" s="118">
        <f>E$3*Summary!$I5</f>
        <v>0</v>
      </c>
      <c r="F5" s="118">
        <f>(F$3*(Summary!$J5+Summary!$K5))+Summary!L5</f>
        <v>42130654.370403677</v>
      </c>
      <c r="G5" s="118">
        <f>G$3*Summary!$I5</f>
        <v>0</v>
      </c>
      <c r="H5" s="118">
        <f>H$3*(Summary!$J5+Summary!$K5)</f>
        <v>20790514.685201839</v>
      </c>
      <c r="I5" s="118">
        <f>I$3*Summary!$I5</f>
        <v>0</v>
      </c>
      <c r="J5" s="118">
        <f>J$3*(Summary!$J5+Summary!$K5)</f>
        <v>20790514.685201839</v>
      </c>
      <c r="N5" s="333"/>
    </row>
    <row r="6" spans="1:14">
      <c r="A6" s="121" t="s">
        <v>48</v>
      </c>
      <c r="B6" s="122" t="s">
        <v>49</v>
      </c>
      <c r="C6" s="123">
        <f>Summary!H6</f>
        <v>9983466.8594580162</v>
      </c>
      <c r="D6" s="124">
        <f>Summary!J60</f>
        <v>0</v>
      </c>
      <c r="E6" s="124">
        <f>E$3*Summary!$I6</f>
        <v>0</v>
      </c>
      <c r="F6" s="124">
        <f>(F$3*(Summary!$J6+Summary!$K6))+Summary!L6</f>
        <v>4991733.4297290081</v>
      </c>
      <c r="G6" s="124">
        <f>G$3*Summary!$I6</f>
        <v>0</v>
      </c>
      <c r="H6" s="124">
        <f>H$3*(Summary!$J6+Summary!$K6)</f>
        <v>2495866.7148645041</v>
      </c>
      <c r="I6" s="124">
        <f>I$3*Summary!$I6</f>
        <v>0</v>
      </c>
      <c r="J6" s="124">
        <f>J$3*(Summary!$J6+Summary!$K6)</f>
        <v>2495866.7148645041</v>
      </c>
      <c r="N6" s="333"/>
    </row>
    <row r="7" spans="1:14">
      <c r="A7" s="126" t="s">
        <v>50</v>
      </c>
      <c r="B7" s="11" t="s">
        <v>51</v>
      </c>
      <c r="C7" s="14">
        <f>Summary!H7</f>
        <v>17504953.898248374</v>
      </c>
      <c r="D7" s="14">
        <f>Summary!J61</f>
        <v>0</v>
      </c>
      <c r="E7" s="14">
        <f>E$3*Summary!$I7</f>
        <v>0</v>
      </c>
      <c r="F7" s="14">
        <f>(F$3*(Summary!$J7+Summary!$K7))+Summary!L7</f>
        <v>8754135.2824575193</v>
      </c>
      <c r="G7" s="14">
        <f>G$3*Summary!$I7</f>
        <v>0</v>
      </c>
      <c r="H7" s="14">
        <f>H$3*(Summary!$J7+Summary!$K7)</f>
        <v>4375409.3078954276</v>
      </c>
      <c r="I7" s="14">
        <f>I$3*Summary!$I7</f>
        <v>0</v>
      </c>
      <c r="J7" s="14">
        <f>J$3*(Summary!$J7+Summary!$K7)</f>
        <v>4375409.3078954276</v>
      </c>
      <c r="N7" s="333"/>
    </row>
    <row r="8" spans="1:14">
      <c r="A8" s="121" t="s">
        <v>53</v>
      </c>
      <c r="B8" s="122" t="s">
        <v>54</v>
      </c>
      <c r="C8" s="123">
        <f>Summary!H8</f>
        <v>10907153.81788432</v>
      </c>
      <c r="D8" s="124">
        <f>Summary!J62</f>
        <v>1187500</v>
      </c>
      <c r="E8" s="124">
        <f>E$3*Summary!$I8</f>
        <v>979547.18043652922</v>
      </c>
      <c r="F8" s="124">
        <f>(F$3*(Summary!$J8+Summary!$K8))+Summary!L8</f>
        <v>4474029.728505631</v>
      </c>
      <c r="G8" s="124">
        <f>G$3*Summary!$I8</f>
        <v>489773.59021826461</v>
      </c>
      <c r="H8" s="124">
        <f>H$3*(Summary!$J8+Summary!$K8)</f>
        <v>2237014.8642528155</v>
      </c>
      <c r="I8" s="124">
        <f>I$3*Summary!$I8</f>
        <v>489773.59021826461</v>
      </c>
      <c r="J8" s="124">
        <f>J$3*(Summary!$J8+Summary!$K8)</f>
        <v>2237014.8642528155</v>
      </c>
      <c r="N8" s="333"/>
    </row>
    <row r="9" spans="1:14">
      <c r="A9" s="126" t="s">
        <v>55</v>
      </c>
      <c r="B9" s="11" t="s">
        <v>56</v>
      </c>
      <c r="C9" s="14">
        <f>Summary!H9</f>
        <v>56189923.985585988</v>
      </c>
      <c r="D9" s="14">
        <f>Summary!J63</f>
        <v>0</v>
      </c>
      <c r="E9" s="14">
        <f>E$3*Summary!$I9</f>
        <v>0</v>
      </c>
      <c r="F9" s="14">
        <f>(F$3*(Summary!$J9+Summary!$K9))+Summary!L9</f>
        <v>28094678.659459665</v>
      </c>
      <c r="G9" s="14">
        <f>G$3*Summary!$I9</f>
        <v>0</v>
      </c>
      <c r="H9" s="14">
        <f>H$3*(Summary!$J9+Summary!$K9)</f>
        <v>14047622.663063161</v>
      </c>
      <c r="I9" s="14">
        <f>I$3*Summary!$I9</f>
        <v>0</v>
      </c>
      <c r="J9" s="14">
        <f>J$3*(Summary!$J9+Summary!$K9)</f>
        <v>14047622.663063161</v>
      </c>
      <c r="N9" s="333"/>
    </row>
    <row r="10" spans="1:14">
      <c r="A10" s="121" t="s">
        <v>57</v>
      </c>
      <c r="B10" s="122" t="s">
        <v>58</v>
      </c>
      <c r="C10" s="123">
        <f>Summary!H10</f>
        <v>29548339.393134665</v>
      </c>
      <c r="D10" s="124">
        <f>Summary!J64</f>
        <v>0</v>
      </c>
      <c r="E10" s="124">
        <f>E$3*Summary!$I10</f>
        <v>271055.33283847198</v>
      </c>
      <c r="F10" s="124">
        <f>(F$3*(Summary!$J10+Summary!$K10))+Summary!L10</f>
        <v>14505063.830415184</v>
      </c>
      <c r="G10" s="124">
        <f>G$3*Summary!$I10</f>
        <v>135527.66641923599</v>
      </c>
      <c r="H10" s="124">
        <f>H$3*(Summary!$J10+Summary!$K10)</f>
        <v>7250582.4485212686</v>
      </c>
      <c r="I10" s="124">
        <f>I$3*Summary!$I10</f>
        <v>135527.66641923599</v>
      </c>
      <c r="J10" s="124">
        <f>J$3*(Summary!$J10+Summary!$K10)</f>
        <v>7250582.4485212686</v>
      </c>
      <c r="N10" s="333"/>
    </row>
    <row r="11" spans="1:14">
      <c r="A11" s="126" t="s">
        <v>59</v>
      </c>
      <c r="B11" s="11" t="s">
        <v>60</v>
      </c>
      <c r="C11" s="14">
        <f>Summary!H11</f>
        <v>7249615.6883346997</v>
      </c>
      <c r="D11" s="14">
        <f>Summary!J65</f>
        <v>500000</v>
      </c>
      <c r="E11" s="14">
        <f>E$3*Summary!$I11</f>
        <v>0</v>
      </c>
      <c r="F11" s="14">
        <f>(F$3*(Summary!$J11+Summary!$K11))+Summary!L11</f>
        <v>3644641.1775006833</v>
      </c>
      <c r="G11" s="14">
        <f>G$3*Summary!$I11</f>
        <v>0</v>
      </c>
      <c r="H11" s="14">
        <f>H$3*(Summary!$J11+Summary!$K11)</f>
        <v>1802487.2554170082</v>
      </c>
      <c r="I11" s="14">
        <f>I$3*Summary!$I11</f>
        <v>0</v>
      </c>
      <c r="J11" s="14">
        <f>J$3*(Summary!$J11+Summary!$K11)</f>
        <v>1802487.2554170082</v>
      </c>
      <c r="N11" s="333"/>
    </row>
    <row r="12" spans="1:14">
      <c r="A12" s="121" t="s">
        <v>61</v>
      </c>
      <c r="B12" s="122" t="s">
        <v>62</v>
      </c>
      <c r="C12" s="123">
        <f>Summary!H12</f>
        <v>15674975.438772941</v>
      </c>
      <c r="D12" s="124">
        <f>Summary!J66</f>
        <v>0</v>
      </c>
      <c r="E12" s="124">
        <f>E$3*Summary!$I12</f>
        <v>0</v>
      </c>
      <c r="F12" s="124">
        <f>(F$3*(Summary!$J12+Summary!$K12))+Summary!L12</f>
        <v>7840037.7193864705</v>
      </c>
      <c r="G12" s="124">
        <f>G$3*Summary!$I12</f>
        <v>0</v>
      </c>
      <c r="H12" s="124">
        <f>H$3*(Summary!$J12+Summary!$K12)</f>
        <v>3917468.8596932353</v>
      </c>
      <c r="I12" s="124">
        <f>I$3*Summary!$I12</f>
        <v>0</v>
      </c>
      <c r="J12" s="124">
        <f>J$3*(Summary!$J12+Summary!$K12)</f>
        <v>3917468.8596932353</v>
      </c>
      <c r="N12" s="333"/>
    </row>
    <row r="13" spans="1:14">
      <c r="A13" s="126" t="s">
        <v>63</v>
      </c>
      <c r="B13" s="11" t="s">
        <v>64</v>
      </c>
      <c r="C13" s="14">
        <f>Summary!H13</f>
        <v>10138777.228738731</v>
      </c>
      <c r="D13" s="14">
        <f>Summary!J67</f>
        <v>0</v>
      </c>
      <c r="E13" s="14">
        <f>E$3*Summary!$I13</f>
        <v>1869952.6100816298</v>
      </c>
      <c r="F13" s="14">
        <f>(F$3*(Summary!$J13+Summary!$K13))+Summary!L13</f>
        <v>3271496.7042680965</v>
      </c>
      <c r="G13" s="14">
        <f>G$3*Summary!$I13</f>
        <v>934976.30504081491</v>
      </c>
      <c r="H13" s="14">
        <f>H$3*(Summary!$J13+Summary!$K13)</f>
        <v>1563687.6521536878</v>
      </c>
      <c r="I13" s="14">
        <f>I$3*Summary!$I13</f>
        <v>934976.30504081491</v>
      </c>
      <c r="J13" s="14">
        <f>J$3*(Summary!$J13+Summary!$K13)</f>
        <v>1563687.6521536878</v>
      </c>
      <c r="N13" s="333"/>
    </row>
    <row r="14" spans="1:14">
      <c r="A14" s="121" t="s">
        <v>65</v>
      </c>
      <c r="B14" s="122" t="s">
        <v>66</v>
      </c>
      <c r="C14" s="123">
        <f>Summary!H14</f>
        <v>7061644.8393201828</v>
      </c>
      <c r="D14" s="124">
        <f>Summary!J68</f>
        <v>0</v>
      </c>
      <c r="E14" s="124">
        <f>E$3*Summary!$I14</f>
        <v>1877450.3952263198</v>
      </c>
      <c r="F14" s="124">
        <f>(F$3*(Summary!$J14+Summary!$K14))+Summary!L14</f>
        <v>1718966.9910808059</v>
      </c>
      <c r="G14" s="124">
        <f>G$3*Summary!$I14</f>
        <v>938725.19761315989</v>
      </c>
      <c r="H14" s="124">
        <f>H$3*(Summary!$J14+Summary!$K14)</f>
        <v>793888.52889336867</v>
      </c>
      <c r="I14" s="124">
        <f>I$3*Summary!$I14</f>
        <v>938725.19761315989</v>
      </c>
      <c r="J14" s="124">
        <f>J$3*(Summary!$J14+Summary!$K14)</f>
        <v>793888.52889336867</v>
      </c>
      <c r="N14" s="333"/>
    </row>
    <row r="15" spans="1:14">
      <c r="A15" s="126" t="s">
        <v>67</v>
      </c>
      <c r="B15" s="11" t="s">
        <v>68</v>
      </c>
      <c r="C15" s="14">
        <f>Summary!H15</f>
        <v>12073664.215544576</v>
      </c>
      <c r="D15" s="14">
        <f>Summary!J69</f>
        <v>0</v>
      </c>
      <c r="E15" s="14">
        <f>E$3*Summary!$I15</f>
        <v>2179695.0192455868</v>
      </c>
      <c r="F15" s="14">
        <f>(F$3*(Summary!$J15+Summary!$K15))+Summary!L15</f>
        <v>3847787.0885267034</v>
      </c>
      <c r="G15" s="14">
        <f>G$3*Summary!$I15</f>
        <v>1089847.5096227934</v>
      </c>
      <c r="H15" s="14">
        <f>H$3*(Summary!$J15+Summary!$K15)</f>
        <v>1933243.5442633489</v>
      </c>
      <c r="I15" s="14">
        <f>I$3*Summary!$I15</f>
        <v>1089847.5096227934</v>
      </c>
      <c r="J15" s="14">
        <f>J$3*(Summary!$J15+Summary!$K15)</f>
        <v>1933243.5442633489</v>
      </c>
      <c r="N15" s="333"/>
    </row>
    <row r="16" spans="1:14">
      <c r="A16" s="121" t="s">
        <v>69</v>
      </c>
      <c r="B16" s="122" t="s">
        <v>70</v>
      </c>
      <c r="C16" s="123">
        <f>Summary!H16</f>
        <v>7361238.5897965385</v>
      </c>
      <c r="D16" s="124">
        <f>Summary!J70</f>
        <v>0</v>
      </c>
      <c r="E16" s="124">
        <f>E$3*Summary!$I16</f>
        <v>0</v>
      </c>
      <c r="F16" s="124">
        <f>(F$3*(Summary!$J16+Summary!$K16))+Summary!L16</f>
        <v>3680619.2948982692</v>
      </c>
      <c r="G16" s="124">
        <f>G$3*Summary!$I16</f>
        <v>0</v>
      </c>
      <c r="H16" s="124">
        <f>H$3*(Summary!$J16+Summary!$K16)</f>
        <v>1840309.6474491346</v>
      </c>
      <c r="I16" s="124">
        <f>I$3*Summary!$I16</f>
        <v>0</v>
      </c>
      <c r="J16" s="124">
        <f>J$3*(Summary!$J16+Summary!$K16)</f>
        <v>1840309.6474491346</v>
      </c>
      <c r="N16" s="333"/>
    </row>
    <row r="17" spans="1:14">
      <c r="A17" s="126" t="s">
        <v>71</v>
      </c>
      <c r="B17" s="11" t="s">
        <v>72</v>
      </c>
      <c r="C17" s="14">
        <f>Summary!H17</f>
        <v>62393853.854732826</v>
      </c>
      <c r="D17" s="14">
        <f>Summary!J71</f>
        <v>0</v>
      </c>
      <c r="E17" s="14">
        <f>E$3*Summary!$I17</f>
        <v>0</v>
      </c>
      <c r="F17" s="14">
        <f>(F$3*(Summary!$J17+Summary!$K17))+Summary!L17</f>
        <v>31219876.927366413</v>
      </c>
      <c r="G17" s="14">
        <f>G$3*Summary!$I17</f>
        <v>0</v>
      </c>
      <c r="H17" s="14">
        <f>H$3*(Summary!$J17+Summary!$K17)</f>
        <v>15586988.463683207</v>
      </c>
      <c r="I17" s="14">
        <f>I$3*Summary!$I17</f>
        <v>0</v>
      </c>
      <c r="J17" s="14">
        <f>J$3*(Summary!$J17+Summary!$K17)</f>
        <v>15586988.463683207</v>
      </c>
      <c r="N17" s="333"/>
    </row>
    <row r="18" spans="1:14">
      <c r="A18" s="121" t="s">
        <v>73</v>
      </c>
      <c r="B18" s="122" t="s">
        <v>74</v>
      </c>
      <c r="C18" s="123">
        <f>Summary!H18</f>
        <v>92178173.98666659</v>
      </c>
      <c r="D18" s="124">
        <f>Summary!J72</f>
        <v>1831907</v>
      </c>
      <c r="E18" s="124">
        <f>E$3*Summary!$I18</f>
        <v>0</v>
      </c>
      <c r="F18" s="124">
        <f>(F$3*(Summary!$J18+Summary!$K18))+Summary!L18</f>
        <v>46085149.493333295</v>
      </c>
      <c r="G18" s="124">
        <f>G$3*Summary!$I18</f>
        <v>0</v>
      </c>
      <c r="H18" s="124">
        <f>H$3*(Summary!$J18+Summary!$K18)</f>
        <v>23046512.246666647</v>
      </c>
      <c r="I18" s="124">
        <f>I$3*Summary!$I18</f>
        <v>0</v>
      </c>
      <c r="J18" s="124">
        <f>J$3*(Summary!$J18+Summary!$K18)</f>
        <v>23046512.246666647</v>
      </c>
      <c r="N18" s="333"/>
    </row>
    <row r="19" spans="1:14">
      <c r="A19" s="126" t="s">
        <v>75</v>
      </c>
      <c r="B19" s="11" t="s">
        <v>76</v>
      </c>
      <c r="C19" s="14">
        <f>Summary!H19</f>
        <v>19305567.502198987</v>
      </c>
      <c r="D19" s="14">
        <f>Summary!J73</f>
        <v>0</v>
      </c>
      <c r="E19" s="14">
        <f>E$3*Summary!$I19</f>
        <v>0</v>
      </c>
      <c r="F19" s="14">
        <f>(F$3*(Summary!$J19+Summary!$K19))+Summary!L19</f>
        <v>9652783.7510994934</v>
      </c>
      <c r="G19" s="14">
        <f>G$3*Summary!$I19</f>
        <v>0</v>
      </c>
      <c r="H19" s="14">
        <f>H$3*(Summary!$J19+Summary!$K19)</f>
        <v>4826391.8755497467</v>
      </c>
      <c r="I19" s="14">
        <f>I$3*Summary!$I19</f>
        <v>0</v>
      </c>
      <c r="J19" s="14">
        <f>J$3*(Summary!$J19+Summary!$K19)</f>
        <v>4826391.8755497467</v>
      </c>
      <c r="N19" s="333"/>
    </row>
    <row r="20" spans="1:14">
      <c r="A20" s="121" t="s">
        <v>77</v>
      </c>
      <c r="B20" s="122" t="s">
        <v>78</v>
      </c>
      <c r="C20" s="123">
        <f>Summary!H20</f>
        <v>38687318.214774922</v>
      </c>
      <c r="D20" s="124">
        <f>Summary!J74</f>
        <v>0</v>
      </c>
      <c r="E20" s="124">
        <f>E$3*Summary!$I20</f>
        <v>0</v>
      </c>
      <c r="F20" s="124">
        <f>(F$3*(Summary!$J20+Summary!$K20))+Summary!L20</f>
        <v>19384771.607387461</v>
      </c>
      <c r="G20" s="124">
        <f>G$3*Summary!$I20</f>
        <v>0</v>
      </c>
      <c r="H20" s="124">
        <f>H$3*(Summary!$J20+Summary!$K20)</f>
        <v>9651273.3036937304</v>
      </c>
      <c r="I20" s="124">
        <f>I$3*Summary!$I20</f>
        <v>0</v>
      </c>
      <c r="J20" s="124">
        <f>J$3*(Summary!$J20+Summary!$K20)</f>
        <v>9651273.3036937304</v>
      </c>
      <c r="N20" s="333"/>
    </row>
    <row r="21" spans="1:14">
      <c r="A21" s="126" t="s">
        <v>79</v>
      </c>
      <c r="B21" s="11" t="s">
        <v>80</v>
      </c>
      <c r="C21" s="14">
        <f>Summary!H21</f>
        <v>7437878.4191452097</v>
      </c>
      <c r="D21" s="14">
        <f>Summary!J75</f>
        <v>0</v>
      </c>
      <c r="E21" s="14">
        <f>E$3*Summary!$I21</f>
        <v>1799476.6568853999</v>
      </c>
      <c r="F21" s="14">
        <f>(F$3*(Summary!$J21+Summary!$K21))+Summary!L21</f>
        <v>1964127.0193342371</v>
      </c>
      <c r="G21" s="14">
        <f>G$3*Summary!$I21</f>
        <v>899738.32844269997</v>
      </c>
      <c r="H21" s="14">
        <f>H$3*(Summary!$J21+Summary!$K21)</f>
        <v>937399.04302008636</v>
      </c>
      <c r="I21" s="14">
        <f>I$3*Summary!$I21</f>
        <v>899738.32844269997</v>
      </c>
      <c r="J21" s="14">
        <f>J$3*(Summary!$J21+Summary!$K21)</f>
        <v>937399.04302008636</v>
      </c>
      <c r="N21" s="333"/>
    </row>
    <row r="22" spans="1:14">
      <c r="A22" s="121" t="s">
        <v>81</v>
      </c>
      <c r="B22" s="122" t="s">
        <v>82</v>
      </c>
      <c r="C22" s="123">
        <f>Summary!H22</f>
        <v>5186192.9678680133</v>
      </c>
      <c r="D22" s="124">
        <f>Summary!J76</f>
        <v>0</v>
      </c>
      <c r="E22" s="124">
        <f>E$3*Summary!$I22</f>
        <v>0</v>
      </c>
      <c r="F22" s="124">
        <f>(F$3*(Summary!$J22+Summary!$K22))+Summary!L22</f>
        <v>2610096.4839340067</v>
      </c>
      <c r="G22" s="124">
        <f>G$3*Summary!$I22</f>
        <v>0</v>
      </c>
      <c r="H22" s="124">
        <f>H$3*(Summary!$J22+Summary!$K22)</f>
        <v>1288048.2419670033</v>
      </c>
      <c r="I22" s="124">
        <f>I$3*Summary!$I22</f>
        <v>0</v>
      </c>
      <c r="J22" s="124">
        <f>J$3*(Summary!$J22+Summary!$K22)</f>
        <v>1288048.2419670033</v>
      </c>
      <c r="N22" s="333"/>
    </row>
    <row r="23" spans="1:14">
      <c r="A23" s="126" t="s">
        <v>83</v>
      </c>
      <c r="B23" s="11" t="s">
        <v>84</v>
      </c>
      <c r="C23" s="14">
        <f>Summary!H23</f>
        <v>8059504.5637122886</v>
      </c>
      <c r="D23" s="14">
        <f>Summary!J77</f>
        <v>303240</v>
      </c>
      <c r="E23" s="14">
        <f>E$3*Summary!$I23</f>
        <v>0</v>
      </c>
      <c r="F23" s="14">
        <f>(F$3*(Summary!$J23+Summary!$K23))+Summary!L23</f>
        <v>4146002.2818561443</v>
      </c>
      <c r="G23" s="14">
        <f>G$3*Summary!$I23</f>
        <v>0</v>
      </c>
      <c r="H23" s="14">
        <f>H$3*(Summary!$J23+Summary!$K23)</f>
        <v>1956751.1409280722</v>
      </c>
      <c r="I23" s="14">
        <f>I$3*Summary!$I23</f>
        <v>0</v>
      </c>
      <c r="J23" s="14">
        <f>J$3*(Summary!$J23+Summary!$K23)</f>
        <v>1956751.1409280722</v>
      </c>
      <c r="N23" s="333"/>
    </row>
    <row r="24" spans="1:14">
      <c r="A24" s="121" t="s">
        <v>85</v>
      </c>
      <c r="B24" s="122" t="s">
        <v>86</v>
      </c>
      <c r="C24" s="123">
        <f>Summary!H24</f>
        <v>9085285.7209986467</v>
      </c>
      <c r="D24" s="124">
        <f>Summary!J78</f>
        <v>308872.09999999998</v>
      </c>
      <c r="E24" s="124">
        <f>E$3*Summary!$I24</f>
        <v>1563283.4916522042</v>
      </c>
      <c r="F24" s="124">
        <f>(F$3*(Summary!$J24+Summary!$K24))+Summary!L24</f>
        <v>3002844.8688274878</v>
      </c>
      <c r="G24" s="124">
        <f>G$3*Summary!$I24</f>
        <v>781641.74582610209</v>
      </c>
      <c r="H24" s="124">
        <f>H$3*(Summary!$J24+Summary!$K24)</f>
        <v>1477936.9344333753</v>
      </c>
      <c r="I24" s="124">
        <f>I$3*Summary!$I24</f>
        <v>781641.74582610209</v>
      </c>
      <c r="J24" s="124">
        <f>J$3*(Summary!$J24+Summary!$K24)</f>
        <v>1477936.9344333753</v>
      </c>
      <c r="N24" s="333"/>
    </row>
    <row r="25" spans="1:14">
      <c r="A25" s="126" t="s">
        <v>87</v>
      </c>
      <c r="B25" s="11" t="s">
        <v>88</v>
      </c>
      <c r="C25" s="14">
        <f>Summary!H25</f>
        <v>62888258.205742784</v>
      </c>
      <c r="D25" s="14">
        <f>Summary!J79</f>
        <v>1187500</v>
      </c>
      <c r="E25" s="14">
        <f>E$3*Summary!$I25</f>
        <v>0</v>
      </c>
      <c r="F25" s="14">
        <f>(F$3*(Summary!$J25+Summary!$K25))+Summary!L25</f>
        <v>31421179.102871392</v>
      </c>
      <c r="G25" s="14">
        <f>G$3*Summary!$I25</f>
        <v>0</v>
      </c>
      <c r="H25" s="14">
        <f>H$3*(Summary!$J25+Summary!$K25)</f>
        <v>15733539.551435696</v>
      </c>
      <c r="I25" s="14">
        <f>I$3*Summary!$I25</f>
        <v>0</v>
      </c>
      <c r="J25" s="14">
        <f>J$3*(Summary!$J25+Summary!$K25)</f>
        <v>15733539.551435696</v>
      </c>
      <c r="N25" s="333"/>
    </row>
    <row r="26" spans="1:14">
      <c r="A26" s="121" t="s">
        <v>89</v>
      </c>
      <c r="B26" s="122" t="s">
        <v>90</v>
      </c>
      <c r="C26" s="123">
        <f>Summary!H26</f>
        <v>7085169.0569171049</v>
      </c>
      <c r="D26" s="124">
        <f>Summary!J80</f>
        <v>3326403</v>
      </c>
      <c r="E26" s="124">
        <f>E$3*Summary!$I26</f>
        <v>177392.14404945448</v>
      </c>
      <c r="F26" s="124">
        <f>(F$3*(Summary!$J26+Summary!$K26))+Summary!L26</f>
        <v>3369624.4844090994</v>
      </c>
      <c r="G26" s="124">
        <f>G$3*Summary!$I26</f>
        <v>88696.07202472724</v>
      </c>
      <c r="H26" s="124">
        <f>H$3*(Summary!$J26+Summary!$K26)</f>
        <v>1680380.1422045482</v>
      </c>
      <c r="I26" s="124">
        <f>I$3*Summary!$I26</f>
        <v>88696.07202472724</v>
      </c>
      <c r="J26" s="124">
        <f>J$3*(Summary!$J26+Summary!$K26)</f>
        <v>1680380.1422045482</v>
      </c>
      <c r="N26" s="333"/>
    </row>
    <row r="27" spans="1:14">
      <c r="A27" s="126" t="s">
        <v>91</v>
      </c>
      <c r="B27" s="11" t="s">
        <v>92</v>
      </c>
      <c r="C27" s="14">
        <f>Summary!H27</f>
        <v>14271099.720436633</v>
      </c>
      <c r="D27" s="14">
        <f>Summary!J81</f>
        <v>0</v>
      </c>
      <c r="E27" s="14">
        <f>E$3*Summary!$I27</f>
        <v>2098489.6651812214</v>
      </c>
      <c r="F27" s="14">
        <f>(F$3*(Summary!$J27+Summary!$K27))+Summary!L27</f>
        <v>5037060.1950370949</v>
      </c>
      <c r="G27" s="14">
        <f>G$3*Summary!$I27</f>
        <v>1049244.8325906107</v>
      </c>
      <c r="H27" s="14">
        <f>H$3*(Summary!$J27+Summary!$K27)</f>
        <v>2518530.0975185474</v>
      </c>
      <c r="I27" s="14">
        <f>I$3*Summary!$I27</f>
        <v>1049244.8325906107</v>
      </c>
      <c r="J27" s="14">
        <f>J$3*(Summary!$J27+Summary!$K27)</f>
        <v>2518530.0975185474</v>
      </c>
      <c r="N27" s="333"/>
    </row>
    <row r="28" spans="1:14">
      <c r="A28" s="121" t="s">
        <v>93</v>
      </c>
      <c r="B28" s="122" t="s">
        <v>94</v>
      </c>
      <c r="C28" s="123">
        <f>Summary!H28</f>
        <v>22279516.102401063</v>
      </c>
      <c r="D28" s="124">
        <f>Summary!J82</f>
        <v>141164.29999999999</v>
      </c>
      <c r="E28" s="124">
        <f>E$3*Summary!$I28</f>
        <v>0</v>
      </c>
      <c r="F28" s="124">
        <f>(F$3*(Summary!$J28+Summary!$K28))+Summary!L28</f>
        <v>11139758.051200531</v>
      </c>
      <c r="G28" s="124">
        <f>G$3*Summary!$I28</f>
        <v>0</v>
      </c>
      <c r="H28" s="124">
        <f>H$3*(Summary!$J28+Summary!$K28)</f>
        <v>5569879.0256002657</v>
      </c>
      <c r="I28" s="124">
        <f>I$3*Summary!$I28</f>
        <v>0</v>
      </c>
      <c r="J28" s="124">
        <f>J$3*(Summary!$J28+Summary!$K28)</f>
        <v>5569879.0256002657</v>
      </c>
      <c r="N28" s="333"/>
    </row>
    <row r="29" spans="1:14">
      <c r="A29" s="126" t="s">
        <v>95</v>
      </c>
      <c r="B29" s="11" t="s">
        <v>96</v>
      </c>
      <c r="C29" s="14">
        <f>Summary!H29</f>
        <v>21830635.306975208</v>
      </c>
      <c r="D29" s="14">
        <f>Summary!J83</f>
        <v>0</v>
      </c>
      <c r="E29" s="14">
        <f>E$3*Summary!$I29</f>
        <v>0</v>
      </c>
      <c r="F29" s="14">
        <f>(F$3*(Summary!$J29+Summary!$K29))+Summary!L29</f>
        <v>10917017.653487604</v>
      </c>
      <c r="G29" s="14">
        <f>G$3*Summary!$I29</f>
        <v>0</v>
      </c>
      <c r="H29" s="14">
        <f>H$3*(Summary!$J29+Summary!$K29)</f>
        <v>5456808.8267438021</v>
      </c>
      <c r="I29" s="14">
        <f>I$3*Summary!$I29</f>
        <v>0</v>
      </c>
      <c r="J29" s="14">
        <f>J$3*(Summary!$J29+Summary!$K29)</f>
        <v>5456808.8267438021</v>
      </c>
      <c r="N29" s="333"/>
    </row>
    <row r="30" spans="1:14">
      <c r="A30" s="121" t="s">
        <v>97</v>
      </c>
      <c r="B30" s="122" t="s">
        <v>98</v>
      </c>
      <c r="C30" s="123">
        <f>Summary!H30</f>
        <v>113769464.1862307</v>
      </c>
      <c r="D30" s="124">
        <f>Summary!J84</f>
        <v>0</v>
      </c>
      <c r="E30" s="124">
        <f>E$3*Summary!$I30</f>
        <v>0</v>
      </c>
      <c r="F30" s="124">
        <f>(F$3*(Summary!$J30+Summary!$K30))+Summary!L30</f>
        <v>56890682.093115352</v>
      </c>
      <c r="G30" s="124">
        <f>G$3*Summary!$I30</f>
        <v>0</v>
      </c>
      <c r="H30" s="124">
        <f>H$3*(Summary!$J30+Summary!$K30)</f>
        <v>28439391.046557676</v>
      </c>
      <c r="I30" s="124">
        <f>I$3*Summary!$I30</f>
        <v>0</v>
      </c>
      <c r="J30" s="124">
        <f>J$3*(Summary!$J30+Summary!$K30)</f>
        <v>28439391.046557676</v>
      </c>
      <c r="N30" s="333"/>
    </row>
    <row r="31" spans="1:14">
      <c r="A31" s="126" t="s">
        <v>99</v>
      </c>
      <c r="B31" s="11" t="s">
        <v>100</v>
      </c>
      <c r="C31" s="14">
        <f>Summary!H31</f>
        <v>12205652.75690737</v>
      </c>
      <c r="D31" s="14">
        <f>Summary!J85</f>
        <v>0</v>
      </c>
      <c r="E31" s="14">
        <f>E$3*Summary!$I31</f>
        <v>0</v>
      </c>
      <c r="F31" s="14">
        <f>(F$3*(Summary!$J31+Summary!$K31))+Summary!L31</f>
        <v>6102826.378453685</v>
      </c>
      <c r="G31" s="14">
        <f>G$3*Summary!$I31</f>
        <v>0</v>
      </c>
      <c r="H31" s="14">
        <f>H$3*(Summary!$J31+Summary!$K31)</f>
        <v>3051413.1892268425</v>
      </c>
      <c r="I31" s="14">
        <f>I$3*Summary!$I31</f>
        <v>0</v>
      </c>
      <c r="J31" s="14">
        <f>J$3*(Summary!$J31+Summary!$K31)</f>
        <v>3051413.1892268425</v>
      </c>
      <c r="N31" s="333"/>
    </row>
    <row r="32" spans="1:14">
      <c r="A32" s="121" t="s">
        <v>101</v>
      </c>
      <c r="B32" s="122" t="s">
        <v>102</v>
      </c>
      <c r="C32" s="123">
        <f>Summary!H32</f>
        <v>10645823.299031023</v>
      </c>
      <c r="D32" s="124">
        <f>Summary!J86</f>
        <v>1182853</v>
      </c>
      <c r="E32" s="124">
        <f>E$3*Summary!$I32</f>
        <v>0</v>
      </c>
      <c r="F32" s="124">
        <f>(F$3*(Summary!$J32+Summary!$K32))+Summary!L32</f>
        <v>5321211.6495155115</v>
      </c>
      <c r="G32" s="124">
        <f>G$3*Summary!$I32</f>
        <v>0</v>
      </c>
      <c r="H32" s="124">
        <f>H$3*(Summary!$J32+Summary!$K32)</f>
        <v>2662305.8247577557</v>
      </c>
      <c r="I32" s="124">
        <f>I$3*Summary!$I32</f>
        <v>0</v>
      </c>
      <c r="J32" s="124">
        <f>J$3*(Summary!$J32+Summary!$K32)</f>
        <v>2662305.8247577557</v>
      </c>
      <c r="N32" s="333"/>
    </row>
    <row r="33" spans="1:14">
      <c r="A33" s="126" t="s">
        <v>103</v>
      </c>
      <c r="B33" s="11" t="s">
        <v>104</v>
      </c>
      <c r="C33" s="14">
        <f>Summary!H33</f>
        <v>16618113.277903648</v>
      </c>
      <c r="D33" s="14">
        <f>Summary!J87</f>
        <v>0</v>
      </c>
      <c r="E33" s="14">
        <f>E$3*Summary!$I33</f>
        <v>1758807.0580606023</v>
      </c>
      <c r="F33" s="14">
        <f>(F$3*(Summary!$J33+Summary!$K33))+Summary!L33</f>
        <v>7404190.8809108678</v>
      </c>
      <c r="G33" s="14">
        <f>G$3*Summary!$I33</f>
        <v>879403.52903030114</v>
      </c>
      <c r="H33" s="14">
        <f>H$3*(Summary!$J33+Summary!$K33)</f>
        <v>2848154.1404357878</v>
      </c>
      <c r="I33" s="14">
        <f>I$3*Summary!$I33</f>
        <v>879403.52903030114</v>
      </c>
      <c r="J33" s="14">
        <f>J$3*(Summary!$J33+Summary!$K33)</f>
        <v>2848154.1404357878</v>
      </c>
      <c r="N33" s="333"/>
    </row>
    <row r="34" spans="1:14">
      <c r="A34" s="121" t="s">
        <v>105</v>
      </c>
      <c r="B34" s="122" t="s">
        <v>106</v>
      </c>
      <c r="C34" s="123">
        <f>Summary!H34</f>
        <v>15410728.430040002</v>
      </c>
      <c r="D34" s="124">
        <f>Summary!J88</f>
        <v>2500000</v>
      </c>
      <c r="E34" s="124">
        <f>E$3*Summary!$I34</f>
        <v>681217.04030832089</v>
      </c>
      <c r="F34" s="124">
        <f>(F$3*(Summary!$J34+Summary!$K34))+Summary!L34</f>
        <v>7027084.0746920435</v>
      </c>
      <c r="G34" s="124">
        <f>G$3*Summary!$I34</f>
        <v>340608.52015416045</v>
      </c>
      <c r="H34" s="124">
        <f>H$3*(Summary!$J34+Summary!$K34)</f>
        <v>3510605.1373656583</v>
      </c>
      <c r="I34" s="124">
        <f>I$3*Summary!$I34</f>
        <v>340608.52015416045</v>
      </c>
      <c r="J34" s="124">
        <f>J$3*(Summary!$J34+Summary!$K34)</f>
        <v>3510605.1373656583</v>
      </c>
      <c r="N34" s="333"/>
    </row>
    <row r="35" spans="1:14">
      <c r="A35" s="126" t="s">
        <v>107</v>
      </c>
      <c r="B35" s="11" t="s">
        <v>108</v>
      </c>
      <c r="C35" s="14">
        <f>Summary!H35</f>
        <v>7363596.8454956682</v>
      </c>
      <c r="D35" s="14">
        <f>Summary!J89</f>
        <v>0</v>
      </c>
      <c r="E35" s="14">
        <f>E$3*Summary!$I35</f>
        <v>855876.71720195748</v>
      </c>
      <c r="F35" s="14">
        <f>(F$3*(Summary!$J35+Summary!$K35))+Summary!L35</f>
        <v>2825921.7055458766</v>
      </c>
      <c r="G35" s="14">
        <f>G$3*Summary!$I35</f>
        <v>427938.35860097874</v>
      </c>
      <c r="H35" s="14">
        <f>H$3*(Summary!$J35+Summary!$K35)</f>
        <v>1412960.8527729383</v>
      </c>
      <c r="I35" s="14">
        <f>I$3*Summary!$I35</f>
        <v>427938.35860097874</v>
      </c>
      <c r="J35" s="14">
        <f>J$3*(Summary!$J35+Summary!$K35)</f>
        <v>1412960.8527729383</v>
      </c>
      <c r="N35" s="333"/>
    </row>
    <row r="36" spans="1:14">
      <c r="A36" s="121" t="s">
        <v>109</v>
      </c>
      <c r="B36" s="122" t="s">
        <v>110</v>
      </c>
      <c r="C36" s="123">
        <f>Summary!H36</f>
        <v>19331116.443293002</v>
      </c>
      <c r="D36" s="124">
        <f>Summary!J90</f>
        <v>0</v>
      </c>
      <c r="E36" s="124">
        <f>E$3*Summary!$I36</f>
        <v>0</v>
      </c>
      <c r="F36" s="124">
        <f>(F$3*(Summary!$J36+Summary!$K36))+Summary!L36</f>
        <v>9665558.2216465008</v>
      </c>
      <c r="G36" s="124">
        <f>G$3*Summary!$I36</f>
        <v>0</v>
      </c>
      <c r="H36" s="124">
        <f>H$3*(Summary!$J36+Summary!$K36)</f>
        <v>4832779.1108232504</v>
      </c>
      <c r="I36" s="124">
        <f>I$3*Summary!$I36</f>
        <v>0</v>
      </c>
      <c r="J36" s="124">
        <f>J$3*(Summary!$J36+Summary!$K36)</f>
        <v>4832779.1108232504</v>
      </c>
      <c r="N36" s="333"/>
    </row>
    <row r="37" spans="1:14">
      <c r="A37" s="126" t="s">
        <v>111</v>
      </c>
      <c r="B37" s="11" t="s">
        <v>112</v>
      </c>
      <c r="C37" s="14">
        <f>Summary!H37</f>
        <v>7134410.3947173096</v>
      </c>
      <c r="D37" s="14">
        <f>Summary!J91</f>
        <v>0</v>
      </c>
      <c r="E37" s="14">
        <f>E$3*Summary!$I37</f>
        <v>672598.23776269471</v>
      </c>
      <c r="F37" s="14">
        <f>(F$3*(Summary!$J37+Summary!$K37))+Summary!L37</f>
        <v>2905675.4929489326</v>
      </c>
      <c r="G37" s="14">
        <f>G$3*Summary!$I37</f>
        <v>336299.11888134736</v>
      </c>
      <c r="H37" s="14">
        <f>H$3*(Summary!$J37+Summary!$K37)</f>
        <v>1441769.2131214938</v>
      </c>
      <c r="I37" s="14">
        <f>I$3*Summary!$I37</f>
        <v>336299.11888134736</v>
      </c>
      <c r="J37" s="14">
        <f>J$3*(Summary!$J37+Summary!$K37)</f>
        <v>1441769.2131214938</v>
      </c>
      <c r="N37" s="333"/>
    </row>
    <row r="38" spans="1:14">
      <c r="A38" s="121" t="s">
        <v>113</v>
      </c>
      <c r="B38" s="122" t="s">
        <v>114</v>
      </c>
      <c r="C38" s="123">
        <f>Summary!H38</f>
        <v>11218165.568066135</v>
      </c>
      <c r="D38" s="124">
        <f>Summary!J92</f>
        <v>0</v>
      </c>
      <c r="E38" s="124">
        <f>E$3*Summary!$I38</f>
        <v>1221850.9004388927</v>
      </c>
      <c r="F38" s="124">
        <f>(F$3*(Summary!$J38+Summary!$K38))+Summary!L38</f>
        <v>4387231.8835941749</v>
      </c>
      <c r="G38" s="124">
        <f>G$3*Summary!$I38</f>
        <v>610925.45021944633</v>
      </c>
      <c r="H38" s="124">
        <f>H$3*(Summary!$J38+Summary!$K38)</f>
        <v>2193615.9417970874</v>
      </c>
      <c r="I38" s="124">
        <f>I$3*Summary!$I38</f>
        <v>610925.45021944633</v>
      </c>
      <c r="J38" s="124">
        <f>J$3*(Summary!$J38+Summary!$K38)</f>
        <v>2193615.9417970874</v>
      </c>
      <c r="N38" s="333"/>
    </row>
    <row r="39" spans="1:14">
      <c r="A39" s="126" t="s">
        <v>115</v>
      </c>
      <c r="B39" s="11" t="s">
        <v>116</v>
      </c>
      <c r="C39" s="14">
        <f>Summary!H39</f>
        <v>8077543.9415531997</v>
      </c>
      <c r="D39" s="14">
        <f>Summary!J93</f>
        <v>0</v>
      </c>
      <c r="E39" s="14">
        <f>E$3*Summary!$I39</f>
        <v>1958852.9439183711</v>
      </c>
      <c r="F39" s="14">
        <f>(F$3*(Summary!$J39+Summary!$K39))+Summary!L39</f>
        <v>2085975.293524893</v>
      </c>
      <c r="G39" s="14">
        <f>G$3*Summary!$I39</f>
        <v>979426.47195918555</v>
      </c>
      <c r="H39" s="14">
        <f>H$3*(Summary!$J39+Summary!$K39)</f>
        <v>1036931.380095782</v>
      </c>
      <c r="I39" s="14">
        <f>I$3*Summary!$I39</f>
        <v>979426.47195918555</v>
      </c>
      <c r="J39" s="14">
        <f>J$3*(Summary!$J39+Summary!$K39)</f>
        <v>1036931.380095782</v>
      </c>
      <c r="N39" s="333"/>
    </row>
    <row r="40" spans="1:14">
      <c r="A40" s="121" t="s">
        <v>117</v>
      </c>
      <c r="B40" s="122" t="s">
        <v>118</v>
      </c>
      <c r="C40" s="123">
        <f>Summary!H40</f>
        <v>56747059.261080585</v>
      </c>
      <c r="D40" s="124">
        <f>Summary!J94</f>
        <v>0</v>
      </c>
      <c r="E40" s="124">
        <f>E$3*Summary!$I40</f>
        <v>0</v>
      </c>
      <c r="F40" s="124">
        <f>(F$3*(Summary!$J40+Summary!$K40))+Summary!L40</f>
        <v>28374096.297206957</v>
      </c>
      <c r="G40" s="124">
        <f>G$3*Summary!$I40</f>
        <v>0</v>
      </c>
      <c r="H40" s="124">
        <f>H$3*(Summary!$J40+Summary!$K40)</f>
        <v>14186481.481936814</v>
      </c>
      <c r="I40" s="124">
        <f>I$3*Summary!$I40</f>
        <v>0</v>
      </c>
      <c r="J40" s="124">
        <f>J$3*(Summary!$J40+Summary!$K40)</f>
        <v>14186481.481936814</v>
      </c>
      <c r="N40" s="333"/>
    </row>
    <row r="41" spans="1:14">
      <c r="A41" s="126" t="s">
        <v>119</v>
      </c>
      <c r="B41" s="11" t="s">
        <v>120</v>
      </c>
      <c r="C41" s="14">
        <f>Summary!H41</f>
        <v>20663909.308172617</v>
      </c>
      <c r="D41" s="14">
        <f>Summary!J95</f>
        <v>0</v>
      </c>
      <c r="E41" s="14">
        <f>E$3*Summary!$I41</f>
        <v>2912839.7330006678</v>
      </c>
      <c r="F41" s="14">
        <f>(F$3*(Summary!$J41+Summary!$K41))+Summary!L41</f>
        <v>7419114.9210856408</v>
      </c>
      <c r="G41" s="14">
        <f>G$3*Summary!$I41</f>
        <v>1456419.8665003339</v>
      </c>
      <c r="H41" s="14">
        <f>H$3*(Summary!$J41+Summary!$K41)</f>
        <v>3709557.4605428204</v>
      </c>
      <c r="I41" s="14">
        <f>I$3*Summary!$I41</f>
        <v>1456419.8665003339</v>
      </c>
      <c r="J41" s="14">
        <f>J$3*(Summary!$J41+Summary!$K41)</f>
        <v>3709557.4605428204</v>
      </c>
      <c r="N41" s="333"/>
    </row>
    <row r="42" spans="1:14">
      <c r="A42" s="121" t="s">
        <v>121</v>
      </c>
      <c r="B42" s="122" t="s">
        <v>122</v>
      </c>
      <c r="C42" s="123">
        <f>Summary!H42</f>
        <v>56743211.558244228</v>
      </c>
      <c r="D42" s="124">
        <f>Summary!J96</f>
        <v>0</v>
      </c>
      <c r="E42" s="124">
        <f>E$3*Summary!$I42</f>
        <v>0</v>
      </c>
      <c r="F42" s="124">
        <f>(F$3*(Summary!$J42+Summary!$K42))+Summary!L42</f>
        <v>28371605.779122114</v>
      </c>
      <c r="G42" s="124">
        <f>G$3*Summary!$I42</f>
        <v>0</v>
      </c>
      <c r="H42" s="124">
        <f>H$3*(Summary!$J42+Summary!$K42)</f>
        <v>14185802.889561057</v>
      </c>
      <c r="I42" s="124">
        <f>I$3*Summary!$I42</f>
        <v>0</v>
      </c>
      <c r="J42" s="124">
        <f>J$3*(Summary!$J42+Summary!$K42)</f>
        <v>14185802.889561057</v>
      </c>
      <c r="N42" s="333"/>
    </row>
    <row r="43" spans="1:14">
      <c r="A43" s="126" t="s">
        <v>123</v>
      </c>
      <c r="B43" s="11" t="s">
        <v>124</v>
      </c>
      <c r="C43" s="14">
        <f>Summary!H43</f>
        <v>15772566.639366068</v>
      </c>
      <c r="D43" s="14">
        <f>Summary!J97</f>
        <v>2500000</v>
      </c>
      <c r="E43" s="14">
        <f>E$3*Summary!$I43</f>
        <v>2081412.9703526981</v>
      </c>
      <c r="F43" s="14">
        <f>(F$3*(Summary!$J43+Summary!$K43))+Summary!L43</f>
        <v>5804587.0161933322</v>
      </c>
      <c r="G43" s="14">
        <f>G$3*Summary!$I43</f>
        <v>1040706.4851763491</v>
      </c>
      <c r="H43" s="14">
        <f>H$3*(Summary!$J43+Summary!$K43)</f>
        <v>2902576.8412336698</v>
      </c>
      <c r="I43" s="14">
        <f>I$3*Summary!$I43</f>
        <v>1040706.4851763491</v>
      </c>
      <c r="J43" s="14">
        <f>J$3*(Summary!$J43+Summary!$K43)</f>
        <v>2902576.8412336698</v>
      </c>
      <c r="N43" s="333"/>
    </row>
    <row r="44" spans="1:14">
      <c r="A44" s="121" t="s">
        <v>125</v>
      </c>
      <c r="B44" s="122" t="s">
        <v>126</v>
      </c>
      <c r="C44" s="123">
        <f>Summary!H44</f>
        <v>59580603.629842706</v>
      </c>
      <c r="D44" s="124">
        <f>Summary!J98</f>
        <v>0</v>
      </c>
      <c r="E44" s="124">
        <f>E$3*Summary!$I44</f>
        <v>0</v>
      </c>
      <c r="F44" s="124">
        <f>(F$3*(Summary!$J44+Summary!$K44))+Summary!L44</f>
        <v>29790301.814921353</v>
      </c>
      <c r="G44" s="124">
        <f>G$3*Summary!$I44</f>
        <v>0</v>
      </c>
      <c r="H44" s="124">
        <f>H$3*(Summary!$J44+Summary!$K44)</f>
        <v>14895150.907460677</v>
      </c>
      <c r="I44" s="124">
        <f>I$3*Summary!$I44</f>
        <v>0</v>
      </c>
      <c r="J44" s="124">
        <f>J$3*(Summary!$J44+Summary!$K44)</f>
        <v>14895150.907460677</v>
      </c>
      <c r="N44" s="333"/>
    </row>
    <row r="45" spans="1:14">
      <c r="A45" s="126" t="s">
        <v>127</v>
      </c>
      <c r="B45" s="11" t="s">
        <v>128</v>
      </c>
      <c r="C45" s="14">
        <f>Summary!H45</f>
        <v>10678908.153245583</v>
      </c>
      <c r="D45" s="14">
        <f>Summary!J99</f>
        <v>0</v>
      </c>
      <c r="E45" s="14">
        <f>E$3*Summary!$I45</f>
        <v>385376.65715671238</v>
      </c>
      <c r="F45" s="14">
        <f>(F$3*(Summary!$J45+Summary!$K45))+Summary!L45</f>
        <v>4954077.4194660792</v>
      </c>
      <c r="G45" s="14">
        <f>G$3*Summary!$I45</f>
        <v>192688.32857835619</v>
      </c>
      <c r="H45" s="14">
        <f>H$3*(Summary!$J45+Summary!$K45)</f>
        <v>2477038.7097330396</v>
      </c>
      <c r="I45" s="14">
        <f>I$3*Summary!$I45</f>
        <v>192688.32857835619</v>
      </c>
      <c r="J45" s="14">
        <f>J$3*(Summary!$J45+Summary!$K45)</f>
        <v>2477038.7097330396</v>
      </c>
      <c r="N45" s="333"/>
    </row>
    <row r="46" spans="1:14">
      <c r="A46" s="121" t="s">
        <v>129</v>
      </c>
      <c r="B46" s="122" t="s">
        <v>130</v>
      </c>
      <c r="C46" s="123">
        <f>Summary!H46</f>
        <v>9330998.9379932098</v>
      </c>
      <c r="D46" s="124">
        <f>Summary!J100</f>
        <v>0</v>
      </c>
      <c r="E46" s="124">
        <f>E$3*Summary!$I46</f>
        <v>956123.7825411642</v>
      </c>
      <c r="F46" s="124">
        <f>(F$3*(Summary!$J46+Summary!$K46))+Summary!L46</f>
        <v>3722862.5531024709</v>
      </c>
      <c r="G46" s="124">
        <f>G$3*Summary!$I46</f>
        <v>478061.8912705821</v>
      </c>
      <c r="H46" s="124">
        <f>H$3*(Summary!$J46+Summary!$K46)</f>
        <v>1847944.4099042052</v>
      </c>
      <c r="I46" s="124">
        <f>I$3*Summary!$I46</f>
        <v>478061.8912705821</v>
      </c>
      <c r="J46" s="124">
        <f>J$3*(Summary!$J46+Summary!$K46)</f>
        <v>1847944.4099042052</v>
      </c>
      <c r="N46" s="333"/>
    </row>
    <row r="47" spans="1:14">
      <c r="A47" s="126" t="s">
        <v>131</v>
      </c>
      <c r="B47" s="11" t="s">
        <v>132</v>
      </c>
      <c r="C47" s="14">
        <f>Summary!H47</f>
        <v>18494218.702135343</v>
      </c>
      <c r="D47" s="14">
        <f>Summary!J101</f>
        <v>0</v>
      </c>
      <c r="E47" s="14">
        <f>E$3*Summary!$I47</f>
        <v>0</v>
      </c>
      <c r="F47" s="14">
        <f>(F$3*(Summary!$J47+Summary!$K47))+Summary!L47</f>
        <v>9247109.3510676716</v>
      </c>
      <c r="G47" s="14">
        <f>G$3*Summary!$I47</f>
        <v>0</v>
      </c>
      <c r="H47" s="14">
        <f>H$3*(Summary!$J47+Summary!$K47)</f>
        <v>4623554.6755338358</v>
      </c>
      <c r="I47" s="14">
        <f>I$3*Summary!$I47</f>
        <v>0</v>
      </c>
      <c r="J47" s="14">
        <f>J$3*(Summary!$J47+Summary!$K47)</f>
        <v>4623554.6755338358</v>
      </c>
      <c r="N47" s="333"/>
    </row>
    <row r="48" spans="1:14">
      <c r="A48" s="121" t="s">
        <v>133</v>
      </c>
      <c r="B48" s="122" t="s">
        <v>134</v>
      </c>
      <c r="C48" s="123">
        <f>Summary!H48</f>
        <v>12628780.915363397</v>
      </c>
      <c r="D48" s="124">
        <f>Summary!J102</f>
        <v>0</v>
      </c>
      <c r="E48" s="124">
        <f>E$3*Summary!$I48</f>
        <v>0</v>
      </c>
      <c r="F48" s="124">
        <f>(F$3*(Summary!$J48+Summary!$K48))+Summary!L48</f>
        <v>6316940.4576816987</v>
      </c>
      <c r="G48" s="124">
        <f>G$3*Summary!$I48</f>
        <v>0</v>
      </c>
      <c r="H48" s="124">
        <f>H$3*(Summary!$J48+Summary!$K48)</f>
        <v>3155920.2288408494</v>
      </c>
      <c r="I48" s="124">
        <f>I$3*Summary!$I48</f>
        <v>0</v>
      </c>
      <c r="J48" s="124">
        <f>J$3*(Summary!$J48+Summary!$K48)</f>
        <v>3155920.2288408494</v>
      </c>
      <c r="N48" s="333"/>
    </row>
    <row r="49" spans="1:14">
      <c r="A49" s="126" t="s">
        <v>135</v>
      </c>
      <c r="B49" s="11" t="s">
        <v>136</v>
      </c>
      <c r="C49" s="14">
        <f>Summary!H49</f>
        <v>21026562.710382715</v>
      </c>
      <c r="D49" s="14">
        <f>Summary!J103</f>
        <v>0</v>
      </c>
      <c r="E49" s="14">
        <f>E$3*Summary!$I49</f>
        <v>330808.89515440911</v>
      </c>
      <c r="F49" s="14">
        <f>(F$3*(Summary!$J49+Summary!$K49))+Summary!L49</f>
        <v>10182472.460036948</v>
      </c>
      <c r="G49" s="14">
        <f>G$3*Summary!$I49</f>
        <v>165404.44757720456</v>
      </c>
      <c r="H49" s="14">
        <f>H$3*(Summary!$J49+Summary!$K49)</f>
        <v>5091236.2300184742</v>
      </c>
      <c r="I49" s="14">
        <f>I$3*Summary!$I49</f>
        <v>165404.44757720456</v>
      </c>
      <c r="J49" s="14">
        <f>J$3*(Summary!$J49+Summary!$K49)</f>
        <v>5091236.2300184742</v>
      </c>
      <c r="N49" s="333"/>
    </row>
    <row r="50" spans="1:14">
      <c r="A50" s="121" t="s">
        <v>137</v>
      </c>
      <c r="B50" s="122" t="s">
        <v>138</v>
      </c>
      <c r="C50" s="123">
        <f>Summary!H50</f>
        <v>7766520.9850606415</v>
      </c>
      <c r="D50" s="124">
        <f>Summary!J104</f>
        <v>0</v>
      </c>
      <c r="E50" s="124">
        <f>E$3*Summary!$I50</f>
        <v>1645850.5811581309</v>
      </c>
      <c r="F50" s="124">
        <f>(F$3*(Summary!$J50+Summary!$K50))+Summary!L50</f>
        <v>2240742.711352563</v>
      </c>
      <c r="G50" s="124">
        <f>G$3*Summary!$I50</f>
        <v>822925.29057906545</v>
      </c>
      <c r="H50" s="124">
        <f>H$3*(Summary!$J50+Summary!$K50)</f>
        <v>1117038.5556959084</v>
      </c>
      <c r="I50" s="124">
        <f>I$3*Summary!$I50</f>
        <v>822925.29057906545</v>
      </c>
      <c r="J50" s="124">
        <f>J$3*(Summary!$J50+Summary!$K50)</f>
        <v>1117038.5556959084</v>
      </c>
      <c r="N50" s="333"/>
    </row>
    <row r="51" spans="1:14">
      <c r="A51" s="126" t="s">
        <v>139</v>
      </c>
      <c r="B51" s="11" t="s">
        <v>140</v>
      </c>
      <c r="C51" s="14">
        <f>Summary!H51</f>
        <v>5479332.1277427021</v>
      </c>
      <c r="D51" s="14">
        <f>Summary!J105</f>
        <v>0</v>
      </c>
      <c r="E51" s="14">
        <f>E$3*Summary!$I51</f>
        <v>0</v>
      </c>
      <c r="F51" s="14">
        <f>(F$3*(Summary!$J51+Summary!$K51))+Summary!L51</f>
        <v>2739666.0638713511</v>
      </c>
      <c r="G51" s="14">
        <f>G$3*Summary!$I51</f>
        <v>0</v>
      </c>
      <c r="H51" s="14">
        <f>H$3*(Summary!$J51+Summary!$K51)</f>
        <v>1369833.0319356755</v>
      </c>
      <c r="I51" s="14">
        <f>I$3*Summary!$I51</f>
        <v>0</v>
      </c>
      <c r="J51" s="14">
        <f>J$3*(Summary!$J51+Summary!$K51)</f>
        <v>1369833.0319356755</v>
      </c>
      <c r="N51" s="333"/>
    </row>
    <row r="52" spans="1:14">
      <c r="A52" s="121" t="s">
        <v>141</v>
      </c>
      <c r="B52" s="122" t="s">
        <v>142</v>
      </c>
      <c r="C52" s="123">
        <f>Summary!H52</f>
        <v>9854912.3615099341</v>
      </c>
      <c r="D52" s="124">
        <f>Summary!J106</f>
        <v>0</v>
      </c>
      <c r="E52" s="124">
        <f>E$3*Summary!$I52</f>
        <v>0</v>
      </c>
      <c r="F52" s="124">
        <f>(F$3*(Summary!$J52+Summary!$K52))+Summary!L52</f>
        <v>4991489.514088301</v>
      </c>
      <c r="G52" s="124">
        <f>G$3*Summary!$I52</f>
        <v>0</v>
      </c>
      <c r="H52" s="124">
        <f>H$3*(Summary!$J52+Summary!$K52)</f>
        <v>2431711.4237108165</v>
      </c>
      <c r="I52" s="124">
        <f>I$3*Summary!$I52</f>
        <v>0</v>
      </c>
      <c r="J52" s="124">
        <f>J$3*(Summary!$J52+Summary!$K52)</f>
        <v>2431711.4237108165</v>
      </c>
      <c r="N52" s="333"/>
    </row>
    <row r="53" spans="1:14">
      <c r="A53" s="126" t="s">
        <v>143</v>
      </c>
      <c r="B53" s="11" t="s">
        <v>144</v>
      </c>
      <c r="C53" s="14">
        <f>Summary!H53</f>
        <v>5384103.6065157577</v>
      </c>
      <c r="D53" s="14">
        <f>Summary!J107</f>
        <v>0</v>
      </c>
      <c r="E53" s="14">
        <f>E$3*Summary!$I53</f>
        <v>1092524.3134258604</v>
      </c>
      <c r="F53" s="14">
        <f>(F$3*(Summary!$J53+Summary!$K53))+Summary!L53</f>
        <v>1608999.9564790507</v>
      </c>
      <c r="G53" s="14">
        <f>G$3*Summary!$I53</f>
        <v>546262.15671293018</v>
      </c>
      <c r="H53" s="14">
        <f>H$3*(Summary!$J53+Summary!$K53)</f>
        <v>795027.51159249339</v>
      </c>
      <c r="I53" s="14">
        <f>I$3*Summary!$I53</f>
        <v>546262.15671293018</v>
      </c>
      <c r="J53" s="14">
        <f>J$3*(Summary!$J53+Summary!$K53)</f>
        <v>795027.51159249339</v>
      </c>
      <c r="N53" s="333"/>
    </row>
    <row r="54" spans="1:14">
      <c r="A54" s="128" t="s">
        <v>145</v>
      </c>
      <c r="B54" s="129" t="s">
        <v>146</v>
      </c>
      <c r="C54" s="130">
        <f>Summary!H54</f>
        <v>9305255.3876161184</v>
      </c>
      <c r="D54" s="131">
        <f>Summary!J108</f>
        <v>0</v>
      </c>
      <c r="E54" s="131">
        <f>E$3*Summary!$I54</f>
        <v>0</v>
      </c>
      <c r="F54" s="131">
        <f>(F$3*(Summary!$J54+Summary!$K54))+Summary!L54</f>
        <v>4652627.6938080592</v>
      </c>
      <c r="G54" s="131">
        <f>G$3*Summary!$I54</f>
        <v>0</v>
      </c>
      <c r="H54" s="131">
        <f>H$3*(Summary!$J54+Summary!$K54)</f>
        <v>2326313.8469040296</v>
      </c>
      <c r="I54" s="131">
        <f>I$3*Summary!$I54</f>
        <v>0</v>
      </c>
      <c r="J54" s="131">
        <f>J$3*(Summary!$J54+Summary!$K54)</f>
        <v>2326313.8469040296</v>
      </c>
      <c r="N54" s="333"/>
    </row>
    <row r="55" spans="1:14" s="323" customFormat="1" ht="13.2">
      <c r="B55" s="324" t="s">
        <v>35</v>
      </c>
      <c r="C55" s="325">
        <f>SUM(C5:C54)</f>
        <v>1179325450.7457066</v>
      </c>
      <c r="D55" s="325">
        <f t="shared" ref="D55:J55" si="0">SUM(D5:D54)</f>
        <v>18824919.399999999</v>
      </c>
      <c r="E55" s="325">
        <f t="shared" si="0"/>
        <v>29370482.326077301</v>
      </c>
      <c r="F55" s="325">
        <f t="shared" si="0"/>
        <v>561937187.88020754</v>
      </c>
      <c r="G55" s="325">
        <f t="shared" ref="G55:I55" si="1">SUM(G5:G54)</f>
        <v>14685241.163038651</v>
      </c>
      <c r="H55" s="325">
        <f t="shared" si="1"/>
        <v>279323649.10667223</v>
      </c>
      <c r="I55" s="325">
        <f t="shared" si="1"/>
        <v>14685241.163038651</v>
      </c>
      <c r="J55" s="325">
        <f t="shared" si="0"/>
        <v>279323649.10667223</v>
      </c>
    </row>
    <row r="56" spans="1:14">
      <c r="A56" s="354"/>
    </row>
    <row r="57" spans="1:14">
      <c r="A57" s="332" t="s">
        <v>1877</v>
      </c>
    </row>
  </sheetData>
  <sheetProtection algorithmName="SHA-512" hashValue="454s3tfBC7xK7xvFTXEIXpmuBy7dudNOLXAGpdO8WxQ+j4ifRNnBMWByivWMKZun5ceBLEl/SRSMe8UcIbCLCQ==" saltValue="n4/jJqLiLU3J8U66hOTl6A==" spinCount="100000" sheet="1" objects="1" scenarios="1"/>
  <mergeCells count="1">
    <mergeCell ref="A2:J2"/>
  </mergeCells>
  <pageMargins left="0.25" right="0.25" top="0.25" bottom="0.25" header="0.05" footer="0.05"/>
  <pageSetup scale="6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42C20-365B-41F5-BD97-37AF40D7FDF1}">
  <sheetPr codeName="Sheet9">
    <tabColor theme="3" tint="-0.499984740745262"/>
  </sheetPr>
  <dimension ref="A1:BAA115"/>
  <sheetViews>
    <sheetView zoomScale="91"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.109375" defaultRowHeight="13.8"/>
  <cols>
    <col min="1" max="1" width="19.5546875" style="115" customWidth="1"/>
    <col min="2" max="2" width="2.6640625" style="215" customWidth="1"/>
    <col min="3" max="3" width="20.33203125" style="193" customWidth="1"/>
    <col min="4" max="6" width="15.6640625" style="193" customWidth="1"/>
    <col min="7" max="7" width="12.33203125" style="193" customWidth="1"/>
    <col min="8" max="8" width="15.6640625" style="193" customWidth="1"/>
    <col min="9" max="9" width="17.33203125" style="193" customWidth="1"/>
    <col min="10" max="10" width="15.6640625" style="193" customWidth="1"/>
    <col min="11" max="11" width="12.33203125" style="193" customWidth="1"/>
    <col min="12" max="12" width="15.33203125" style="193" customWidth="1"/>
    <col min="13" max="13" width="17.33203125" style="193" customWidth="1"/>
    <col min="14" max="14" width="12.109375" style="193" bestFit="1" customWidth="1"/>
    <col min="15" max="15" width="12.6640625" style="193" customWidth="1"/>
    <col min="16" max="16" width="14.6640625" style="193" customWidth="1"/>
    <col min="17" max="17" width="14.44140625" style="193" customWidth="1"/>
    <col min="18" max="18" width="12.5546875" style="193" customWidth="1"/>
    <col min="19" max="19" width="12.6640625" style="193" customWidth="1"/>
    <col min="20" max="20" width="14" style="193" customWidth="1"/>
    <col min="21" max="21" width="14.6640625" style="193" customWidth="1"/>
    <col min="22" max="22" width="12.109375" style="193" customWidth="1"/>
    <col min="23" max="23" width="12.6640625" style="193" customWidth="1"/>
    <col min="24" max="24" width="14.44140625" style="193" customWidth="1"/>
    <col min="25" max="25" width="13.5546875" style="193" customWidth="1"/>
    <col min="26" max="26" width="12.6640625" style="193" customWidth="1"/>
    <col min="27" max="27" width="14.33203125" style="193" customWidth="1"/>
    <col min="28" max="28" width="12.88671875" style="193" customWidth="1"/>
    <col min="29" max="29" width="12.6640625" style="193" customWidth="1"/>
    <col min="30" max="30" width="14.88671875" style="193" customWidth="1"/>
    <col min="31" max="31" width="12.33203125" style="193" customWidth="1"/>
    <col min="32" max="32" width="13.6640625" style="193" customWidth="1"/>
    <col min="33" max="33" width="12.6640625" style="193" customWidth="1"/>
    <col min="34" max="34" width="14.88671875" style="193" customWidth="1"/>
    <col min="35" max="35" width="11.5546875" style="193" customWidth="1"/>
    <col min="36" max="36" width="13.5546875" style="193" customWidth="1"/>
    <col min="37" max="37" width="12.6640625" style="193" customWidth="1"/>
    <col min="38" max="38" width="14.109375" style="193" customWidth="1"/>
    <col min="39" max="39" width="11.5546875" style="193" customWidth="1"/>
    <col min="40" max="40" width="13.88671875" style="193" customWidth="1"/>
    <col min="41" max="41" width="12.6640625" style="193" customWidth="1"/>
    <col min="42" max="42" width="14.5546875" style="193" customWidth="1"/>
    <col min="43" max="43" width="12.44140625" style="193" customWidth="1"/>
    <col min="44" max="44" width="13.6640625" style="193" customWidth="1"/>
    <col min="45" max="45" width="12.6640625" style="193" customWidth="1"/>
    <col min="46" max="46" width="14.44140625" style="193" customWidth="1"/>
    <col min="47" max="47" width="11.5546875" style="193" customWidth="1"/>
    <col min="48" max="48" width="13.6640625" style="193" customWidth="1"/>
    <col min="49" max="49" width="12.6640625" style="193" customWidth="1"/>
    <col min="50" max="50" width="16" style="193" customWidth="1"/>
    <col min="51" max="51" width="11.5546875" style="193" customWidth="1"/>
    <col min="52" max="52" width="12.33203125" style="193" bestFit="1" customWidth="1"/>
    <col min="53" max="53" width="12.6640625" style="193" customWidth="1"/>
    <col min="54" max="54" width="15.109375" style="193" customWidth="1"/>
    <col min="55" max="55" width="11.5546875" style="193" customWidth="1"/>
    <col min="56" max="57" width="12.6640625" style="193" customWidth="1"/>
    <col min="58" max="58" width="15" style="193" customWidth="1"/>
    <col min="59" max="59" width="11.5546875" style="193" customWidth="1"/>
    <col min="60" max="61" width="12.6640625" style="193" customWidth="1"/>
    <col min="62" max="62" width="16.33203125" style="193" customWidth="1"/>
    <col min="63" max="64" width="12.6640625" style="193" customWidth="1"/>
    <col min="65" max="65" width="16.109375" style="193" customWidth="1"/>
    <col min="66" max="67" width="12.6640625" style="193" customWidth="1"/>
    <col min="68" max="68" width="16.6640625" style="193" customWidth="1"/>
    <col min="69" max="16384" width="9.109375" style="115"/>
  </cols>
  <sheetData>
    <row r="1" spans="1:1379">
      <c r="A1" s="252" t="s">
        <v>2255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  <c r="AX1" s="191"/>
      <c r="AY1" s="191"/>
      <c r="AZ1" s="191"/>
      <c r="BA1" s="191"/>
      <c r="BB1" s="191"/>
      <c r="BC1" s="191"/>
      <c r="BD1" s="191"/>
      <c r="BE1" s="191"/>
      <c r="BF1" s="191"/>
      <c r="BG1" s="191"/>
      <c r="BH1" s="191"/>
      <c r="BI1" s="191"/>
      <c r="BJ1" s="191"/>
      <c r="BK1" s="191"/>
      <c r="BL1" s="191"/>
      <c r="BM1" s="191"/>
      <c r="BN1" s="191"/>
      <c r="BO1" s="191"/>
      <c r="BP1" s="191"/>
    </row>
    <row r="2" spans="1:1379">
      <c r="A2" s="253" t="s">
        <v>2006</v>
      </c>
      <c r="B2" s="192"/>
    </row>
    <row r="3" spans="1:1379" s="194" customFormat="1">
      <c r="B3" s="195"/>
      <c r="C3" s="603" t="s">
        <v>155</v>
      </c>
      <c r="D3" s="603"/>
      <c r="E3" s="603"/>
      <c r="F3" s="603"/>
      <c r="G3" s="603"/>
      <c r="H3" s="603"/>
      <c r="I3" s="603"/>
      <c r="J3" s="603"/>
      <c r="K3" s="603"/>
      <c r="L3" s="603"/>
      <c r="M3" s="603"/>
      <c r="N3" s="603"/>
      <c r="O3" s="603"/>
      <c r="P3" s="603"/>
      <c r="Q3" s="603"/>
      <c r="R3" s="603"/>
      <c r="S3" s="603"/>
      <c r="T3" s="603"/>
      <c r="U3" s="603"/>
      <c r="V3" s="603"/>
      <c r="W3" s="603"/>
      <c r="X3" s="603"/>
      <c r="Y3" s="603"/>
      <c r="Z3" s="603"/>
      <c r="AA3" s="603"/>
      <c r="AB3" s="603"/>
      <c r="AC3" s="603" t="s">
        <v>156</v>
      </c>
      <c r="AD3" s="603"/>
      <c r="AE3" s="603"/>
      <c r="AF3" s="603"/>
      <c r="AG3" s="603"/>
      <c r="AH3" s="603"/>
      <c r="AI3" s="603"/>
      <c r="AJ3" s="603"/>
      <c r="AK3" s="603"/>
      <c r="AL3" s="603"/>
      <c r="AM3" s="603"/>
      <c r="AN3" s="603"/>
      <c r="AO3" s="603"/>
      <c r="AP3" s="603"/>
      <c r="AQ3" s="603"/>
      <c r="AR3" s="612" t="s">
        <v>156</v>
      </c>
      <c r="AS3" s="612"/>
      <c r="AT3" s="612"/>
      <c r="AU3" s="612"/>
      <c r="AV3" s="612"/>
      <c r="AW3" s="612"/>
      <c r="AX3" s="612"/>
      <c r="AY3" s="612"/>
      <c r="AZ3" s="612"/>
      <c r="BA3" s="612"/>
      <c r="BB3" s="612"/>
      <c r="BC3" s="612"/>
      <c r="BD3" s="612"/>
      <c r="BE3" s="612"/>
      <c r="BF3" s="612"/>
      <c r="BG3" s="612"/>
      <c r="BH3" s="193"/>
      <c r="BI3" s="193"/>
      <c r="BJ3" s="193"/>
      <c r="BK3" s="193"/>
      <c r="BL3" s="193"/>
      <c r="BM3" s="193"/>
      <c r="BN3" s="193"/>
      <c r="BO3" s="193"/>
      <c r="BP3" s="193"/>
    </row>
    <row r="4" spans="1:1379" s="258" customFormat="1" ht="49.5" customHeight="1">
      <c r="A4" s="80" t="s">
        <v>157</v>
      </c>
      <c r="B4" s="259" t="s">
        <v>158</v>
      </c>
      <c r="C4" s="604" t="s">
        <v>11</v>
      </c>
      <c r="D4" s="605"/>
      <c r="E4" s="605"/>
      <c r="F4" s="606" t="s">
        <v>159</v>
      </c>
      <c r="G4" s="607"/>
      <c r="H4" s="607"/>
      <c r="I4" s="608"/>
      <c r="J4" s="606" t="s">
        <v>160</v>
      </c>
      <c r="K4" s="607"/>
      <c r="L4" s="607"/>
      <c r="M4" s="608"/>
      <c r="N4" s="609" t="s">
        <v>161</v>
      </c>
      <c r="O4" s="610"/>
      <c r="P4" s="610"/>
      <c r="Q4" s="611"/>
      <c r="R4" s="609" t="s">
        <v>162</v>
      </c>
      <c r="S4" s="610"/>
      <c r="T4" s="610"/>
      <c r="U4" s="611"/>
      <c r="V4" s="609" t="s">
        <v>163</v>
      </c>
      <c r="W4" s="610"/>
      <c r="X4" s="611"/>
      <c r="Y4" s="609" t="s">
        <v>164</v>
      </c>
      <c r="Z4" s="610"/>
      <c r="AA4" s="611"/>
      <c r="AB4" s="609" t="s">
        <v>2104</v>
      </c>
      <c r="AC4" s="610"/>
      <c r="AD4" s="610"/>
      <c r="AE4" s="611"/>
      <c r="AF4" s="609" t="s">
        <v>2101</v>
      </c>
      <c r="AG4" s="610"/>
      <c r="AH4" s="610"/>
      <c r="AI4" s="611"/>
      <c r="AJ4" s="609" t="s">
        <v>165</v>
      </c>
      <c r="AK4" s="610"/>
      <c r="AL4" s="610"/>
      <c r="AM4" s="611"/>
      <c r="AN4" s="609" t="s">
        <v>166</v>
      </c>
      <c r="AO4" s="610"/>
      <c r="AP4" s="610"/>
      <c r="AQ4" s="611"/>
      <c r="AR4" s="609" t="s">
        <v>167</v>
      </c>
      <c r="AS4" s="610"/>
      <c r="AT4" s="610"/>
      <c r="AU4" s="611"/>
      <c r="AV4" s="609" t="s">
        <v>31</v>
      </c>
      <c r="AW4" s="610"/>
      <c r="AX4" s="610"/>
      <c r="AY4" s="611"/>
      <c r="AZ4" s="609" t="s">
        <v>168</v>
      </c>
      <c r="BA4" s="610"/>
      <c r="BB4" s="610"/>
      <c r="BC4" s="611"/>
      <c r="BD4" s="609" t="s">
        <v>34</v>
      </c>
      <c r="BE4" s="610"/>
      <c r="BF4" s="610"/>
      <c r="BG4" s="611"/>
      <c r="BH4" s="609" t="s">
        <v>1987</v>
      </c>
      <c r="BI4" s="610"/>
      <c r="BJ4" s="611"/>
      <c r="BK4" s="609" t="s">
        <v>1988</v>
      </c>
      <c r="BL4" s="610"/>
      <c r="BM4" s="611"/>
      <c r="BN4" s="609" t="s">
        <v>1989</v>
      </c>
      <c r="BO4" s="610"/>
      <c r="BP4" s="610"/>
      <c r="BQ4" s="196"/>
      <c r="BR4" s="196"/>
      <c r="BS4" s="196"/>
      <c r="BT4" s="196"/>
      <c r="BU4" s="196"/>
      <c r="BV4" s="196"/>
      <c r="BW4" s="196"/>
      <c r="BX4" s="196"/>
      <c r="BY4" s="196"/>
      <c r="BZ4" s="196"/>
      <c r="CA4" s="196"/>
      <c r="CB4" s="196"/>
      <c r="CC4" s="196"/>
      <c r="CD4" s="196"/>
      <c r="CE4" s="196"/>
      <c r="CF4" s="196"/>
      <c r="CG4" s="196"/>
      <c r="CH4" s="196"/>
      <c r="CI4" s="196"/>
      <c r="CJ4" s="196"/>
      <c r="CK4" s="196"/>
      <c r="CL4" s="196"/>
      <c r="CM4" s="196"/>
      <c r="CN4" s="196"/>
      <c r="CO4" s="196"/>
      <c r="CP4" s="196"/>
      <c r="CQ4" s="196"/>
      <c r="CR4" s="196"/>
      <c r="CS4" s="196"/>
      <c r="CT4" s="196"/>
      <c r="CU4" s="196"/>
      <c r="CV4" s="196"/>
      <c r="CW4" s="196"/>
      <c r="CX4" s="196"/>
      <c r="CY4" s="196"/>
      <c r="CZ4" s="196"/>
      <c r="DA4" s="196"/>
      <c r="DB4" s="196"/>
      <c r="DC4" s="196"/>
      <c r="DD4" s="196"/>
      <c r="DE4" s="196"/>
      <c r="DF4" s="196"/>
      <c r="DG4" s="196"/>
      <c r="DH4" s="196"/>
      <c r="DI4" s="196"/>
      <c r="DJ4" s="196"/>
      <c r="DK4" s="196"/>
      <c r="DL4" s="196"/>
      <c r="DM4" s="196"/>
      <c r="DN4" s="196"/>
      <c r="DO4" s="196"/>
      <c r="DP4" s="196"/>
      <c r="DQ4" s="196"/>
      <c r="DR4" s="196"/>
      <c r="DS4" s="196"/>
      <c r="DT4" s="196"/>
      <c r="DU4" s="196"/>
      <c r="DV4" s="196"/>
      <c r="DW4" s="196"/>
      <c r="DX4" s="196"/>
      <c r="DY4" s="196"/>
      <c r="DZ4" s="196"/>
      <c r="EA4" s="196"/>
      <c r="EB4" s="196"/>
      <c r="EC4" s="196"/>
      <c r="ED4" s="196"/>
      <c r="EE4" s="196"/>
      <c r="EF4" s="196"/>
      <c r="EG4" s="196"/>
      <c r="EH4" s="196"/>
      <c r="EI4" s="196"/>
      <c r="EJ4" s="196"/>
      <c r="EK4" s="196"/>
      <c r="EL4" s="196"/>
      <c r="EM4" s="196"/>
      <c r="EN4" s="196"/>
      <c r="EO4" s="196"/>
      <c r="EP4" s="196"/>
      <c r="EQ4" s="196"/>
      <c r="ER4" s="196"/>
      <c r="ES4" s="196"/>
      <c r="ET4" s="196"/>
      <c r="EU4" s="196"/>
      <c r="EV4" s="196"/>
      <c r="EW4" s="196"/>
      <c r="EX4" s="196"/>
      <c r="EY4" s="196"/>
      <c r="EZ4" s="196"/>
      <c r="FA4" s="196"/>
      <c r="FB4" s="196"/>
      <c r="FC4" s="196"/>
      <c r="FD4" s="196"/>
      <c r="FE4" s="196"/>
      <c r="FF4" s="196"/>
      <c r="FG4" s="196"/>
      <c r="FH4" s="196"/>
      <c r="FI4" s="196"/>
      <c r="FJ4" s="196"/>
      <c r="FK4" s="196"/>
      <c r="FL4" s="196"/>
      <c r="FM4" s="196"/>
      <c r="FN4" s="196"/>
      <c r="FO4" s="196"/>
      <c r="FP4" s="196"/>
      <c r="FQ4" s="196"/>
      <c r="FR4" s="196"/>
      <c r="FS4" s="196"/>
      <c r="FT4" s="196"/>
      <c r="FU4" s="196"/>
      <c r="FV4" s="196"/>
      <c r="FW4" s="196"/>
      <c r="FX4" s="196"/>
      <c r="FY4" s="196"/>
      <c r="FZ4" s="196"/>
      <c r="GA4" s="196"/>
      <c r="GB4" s="196"/>
      <c r="GC4" s="196"/>
      <c r="GD4" s="196"/>
      <c r="GE4" s="196"/>
      <c r="GF4" s="196"/>
      <c r="GG4" s="196"/>
      <c r="GH4" s="196"/>
      <c r="GI4" s="196"/>
      <c r="GJ4" s="196"/>
      <c r="GK4" s="196"/>
      <c r="GL4" s="196"/>
      <c r="GM4" s="196"/>
      <c r="GN4" s="196"/>
      <c r="GO4" s="196"/>
      <c r="GP4" s="196"/>
      <c r="GQ4" s="196"/>
      <c r="GR4" s="196"/>
      <c r="GS4" s="196"/>
      <c r="GT4" s="196"/>
      <c r="GU4" s="196"/>
      <c r="GV4" s="196"/>
      <c r="GW4" s="196"/>
      <c r="GX4" s="196"/>
      <c r="GY4" s="196"/>
      <c r="GZ4" s="196"/>
      <c r="HA4" s="196"/>
      <c r="HB4" s="196"/>
      <c r="HC4" s="196"/>
      <c r="HD4" s="196"/>
      <c r="HE4" s="196"/>
      <c r="HF4" s="196"/>
      <c r="HG4" s="196"/>
      <c r="HH4" s="196"/>
      <c r="HI4" s="196"/>
      <c r="HJ4" s="196"/>
      <c r="HK4" s="196"/>
      <c r="HL4" s="196"/>
      <c r="HM4" s="196"/>
      <c r="HN4" s="196"/>
      <c r="HO4" s="196"/>
      <c r="HP4" s="196"/>
      <c r="HQ4" s="196"/>
      <c r="HR4" s="196"/>
      <c r="HS4" s="196"/>
      <c r="HT4" s="196"/>
      <c r="HU4" s="196"/>
      <c r="HV4" s="196"/>
      <c r="HW4" s="196"/>
      <c r="HX4" s="196"/>
      <c r="HY4" s="196"/>
      <c r="HZ4" s="196"/>
      <c r="IA4" s="196"/>
      <c r="IB4" s="196"/>
      <c r="IC4" s="196"/>
      <c r="ID4" s="196"/>
      <c r="IE4" s="196"/>
      <c r="IF4" s="196"/>
      <c r="IG4" s="196"/>
      <c r="IH4" s="196"/>
      <c r="II4" s="196"/>
      <c r="IJ4" s="196"/>
      <c r="IK4" s="196"/>
      <c r="IL4" s="196"/>
      <c r="IM4" s="196"/>
      <c r="IN4" s="196"/>
      <c r="IO4" s="196"/>
      <c r="IP4" s="196"/>
      <c r="IQ4" s="196"/>
      <c r="IR4" s="196"/>
      <c r="IS4" s="196"/>
      <c r="IT4" s="196"/>
      <c r="IU4" s="196"/>
      <c r="IV4" s="196"/>
      <c r="IW4" s="196"/>
      <c r="IX4" s="196"/>
      <c r="IY4" s="196"/>
      <c r="IZ4" s="196"/>
      <c r="JA4" s="196"/>
      <c r="JB4" s="196"/>
      <c r="JC4" s="196"/>
      <c r="JD4" s="196"/>
      <c r="JE4" s="196"/>
      <c r="JF4" s="196"/>
      <c r="JG4" s="196"/>
      <c r="JH4" s="196"/>
      <c r="JI4" s="196"/>
      <c r="JJ4" s="196"/>
      <c r="JK4" s="196"/>
      <c r="JL4" s="196"/>
      <c r="JM4" s="196"/>
      <c r="JN4" s="196"/>
      <c r="JO4" s="196"/>
      <c r="JP4" s="196"/>
      <c r="JQ4" s="196"/>
      <c r="JR4" s="196"/>
      <c r="JS4" s="196"/>
      <c r="JT4" s="196"/>
      <c r="JU4" s="196"/>
      <c r="JV4" s="196"/>
      <c r="JW4" s="196"/>
      <c r="JX4" s="196"/>
      <c r="JY4" s="196"/>
      <c r="JZ4" s="196"/>
      <c r="KA4" s="196"/>
      <c r="KB4" s="196"/>
      <c r="KC4" s="196"/>
      <c r="KD4" s="196"/>
      <c r="KE4" s="196"/>
      <c r="KF4" s="196"/>
      <c r="KG4" s="196"/>
      <c r="KH4" s="196"/>
      <c r="KI4" s="196"/>
      <c r="KJ4" s="196"/>
      <c r="KK4" s="196"/>
      <c r="KL4" s="196"/>
      <c r="KM4" s="196"/>
      <c r="KN4" s="196"/>
      <c r="KO4" s="196"/>
      <c r="KP4" s="196"/>
      <c r="KQ4" s="196"/>
      <c r="KR4" s="196"/>
      <c r="KS4" s="196"/>
      <c r="KT4" s="196"/>
      <c r="KU4" s="196"/>
      <c r="KV4" s="196"/>
      <c r="KW4" s="196"/>
      <c r="KX4" s="196"/>
      <c r="KY4" s="196"/>
      <c r="KZ4" s="196"/>
      <c r="LA4" s="196"/>
      <c r="LB4" s="196"/>
      <c r="LC4" s="196"/>
      <c r="LD4" s="196"/>
      <c r="LE4" s="196"/>
      <c r="LF4" s="196"/>
      <c r="LG4" s="196"/>
      <c r="LH4" s="196"/>
      <c r="LI4" s="196"/>
      <c r="LJ4" s="196"/>
      <c r="LK4" s="196"/>
      <c r="LL4" s="196"/>
      <c r="LM4" s="196"/>
      <c r="LN4" s="196"/>
      <c r="LO4" s="196"/>
      <c r="LP4" s="196"/>
      <c r="LQ4" s="196"/>
      <c r="LR4" s="196"/>
      <c r="LS4" s="196"/>
      <c r="LT4" s="196"/>
      <c r="LU4" s="196"/>
      <c r="LV4" s="196"/>
      <c r="LW4" s="196"/>
      <c r="LX4" s="196"/>
      <c r="LY4" s="196"/>
      <c r="LZ4" s="196"/>
      <c r="MA4" s="196"/>
      <c r="MB4" s="196"/>
      <c r="MC4" s="196"/>
      <c r="MD4" s="196"/>
      <c r="ME4" s="196"/>
      <c r="MF4" s="196"/>
      <c r="MG4" s="196"/>
      <c r="MH4" s="196"/>
      <c r="MI4" s="196"/>
      <c r="MJ4" s="196"/>
      <c r="MK4" s="196"/>
      <c r="ML4" s="196"/>
      <c r="MM4" s="196"/>
      <c r="MN4" s="196"/>
      <c r="MO4" s="196"/>
      <c r="MP4" s="196"/>
      <c r="MQ4" s="196"/>
      <c r="MR4" s="196"/>
      <c r="MS4" s="196"/>
      <c r="MT4" s="196"/>
      <c r="MU4" s="196"/>
      <c r="MV4" s="196"/>
      <c r="MW4" s="196"/>
      <c r="MX4" s="196"/>
      <c r="MY4" s="196"/>
      <c r="MZ4" s="196"/>
      <c r="NA4" s="196"/>
      <c r="NB4" s="196"/>
      <c r="NC4" s="196"/>
      <c r="ND4" s="196"/>
      <c r="NE4" s="196"/>
      <c r="NF4" s="196"/>
      <c r="NG4" s="196"/>
      <c r="NH4" s="196"/>
      <c r="NI4" s="196"/>
      <c r="NJ4" s="196"/>
      <c r="NK4" s="196"/>
      <c r="NL4" s="196"/>
      <c r="NM4" s="196"/>
      <c r="NN4" s="196"/>
      <c r="NO4" s="196"/>
      <c r="NP4" s="196"/>
      <c r="NQ4" s="196"/>
      <c r="NR4" s="196"/>
      <c r="NS4" s="196"/>
      <c r="NT4" s="196"/>
      <c r="NU4" s="196"/>
      <c r="NV4" s="196"/>
      <c r="NW4" s="196"/>
      <c r="NX4" s="196"/>
      <c r="NY4" s="196"/>
      <c r="NZ4" s="196"/>
      <c r="OA4" s="196"/>
      <c r="OB4" s="196"/>
      <c r="OC4" s="196"/>
      <c r="OD4" s="196"/>
      <c r="OE4" s="196"/>
      <c r="OF4" s="196"/>
      <c r="OG4" s="196"/>
      <c r="OH4" s="196"/>
      <c r="OI4" s="196"/>
      <c r="OJ4" s="196"/>
      <c r="OK4" s="196"/>
      <c r="OL4" s="196"/>
      <c r="OM4" s="196"/>
      <c r="ON4" s="196"/>
      <c r="OO4" s="196"/>
      <c r="OP4" s="196"/>
      <c r="OQ4" s="196"/>
      <c r="OR4" s="196"/>
      <c r="OS4" s="196"/>
      <c r="OT4" s="196"/>
      <c r="OU4" s="196"/>
      <c r="OV4" s="196"/>
      <c r="OW4" s="196"/>
      <c r="OX4" s="196"/>
      <c r="OY4" s="196"/>
      <c r="OZ4" s="196"/>
      <c r="PA4" s="196"/>
      <c r="PB4" s="196"/>
      <c r="PC4" s="196"/>
      <c r="PD4" s="196"/>
      <c r="PE4" s="196"/>
      <c r="PF4" s="196"/>
      <c r="PG4" s="196"/>
      <c r="PH4" s="196"/>
      <c r="PI4" s="196"/>
      <c r="PJ4" s="196"/>
      <c r="PK4" s="196"/>
      <c r="PL4" s="196"/>
      <c r="PM4" s="196"/>
      <c r="PN4" s="196"/>
      <c r="PO4" s="196"/>
      <c r="PP4" s="196"/>
      <c r="PQ4" s="196"/>
      <c r="PR4" s="196"/>
      <c r="PS4" s="196"/>
      <c r="PT4" s="196"/>
      <c r="PU4" s="196"/>
      <c r="PV4" s="196"/>
      <c r="PW4" s="196"/>
      <c r="PX4" s="196"/>
      <c r="PY4" s="196"/>
      <c r="PZ4" s="196"/>
      <c r="QA4" s="196"/>
      <c r="QB4" s="196"/>
      <c r="QC4" s="196"/>
      <c r="QD4" s="196"/>
      <c r="QE4" s="196"/>
      <c r="QF4" s="196"/>
      <c r="QG4" s="196"/>
      <c r="QH4" s="196"/>
      <c r="QI4" s="196"/>
      <c r="QJ4" s="196"/>
      <c r="QK4" s="196"/>
      <c r="QL4" s="196"/>
      <c r="QM4" s="196"/>
      <c r="QN4" s="196"/>
      <c r="QO4" s="196"/>
      <c r="QP4" s="196"/>
      <c r="QQ4" s="196"/>
      <c r="QR4" s="196"/>
      <c r="QS4" s="196"/>
      <c r="QT4" s="196"/>
      <c r="QU4" s="196"/>
      <c r="QV4" s="196"/>
      <c r="QW4" s="196"/>
      <c r="QX4" s="196"/>
      <c r="QY4" s="196"/>
      <c r="QZ4" s="196"/>
      <c r="RA4" s="196"/>
      <c r="RB4" s="196"/>
      <c r="RC4" s="196"/>
      <c r="RD4" s="196"/>
      <c r="RE4" s="196"/>
      <c r="RF4" s="196"/>
      <c r="RG4" s="196"/>
      <c r="RH4" s="196"/>
      <c r="RI4" s="196"/>
      <c r="RJ4" s="196"/>
      <c r="RK4" s="196"/>
      <c r="RL4" s="196"/>
      <c r="RM4" s="196"/>
      <c r="RN4" s="196"/>
      <c r="RO4" s="196"/>
      <c r="RP4" s="196"/>
      <c r="RQ4" s="196"/>
      <c r="RR4" s="196"/>
      <c r="RS4" s="196"/>
      <c r="RT4" s="196"/>
      <c r="RU4" s="196"/>
      <c r="RV4" s="196"/>
      <c r="RW4" s="196"/>
      <c r="RX4" s="196"/>
      <c r="RY4" s="196"/>
      <c r="RZ4" s="196"/>
      <c r="SA4" s="196"/>
      <c r="SB4" s="196"/>
      <c r="SC4" s="196"/>
      <c r="SD4" s="196"/>
      <c r="SE4" s="196"/>
      <c r="SF4" s="196"/>
      <c r="SG4" s="196"/>
      <c r="SH4" s="196"/>
      <c r="SI4" s="196"/>
      <c r="SJ4" s="196"/>
      <c r="SK4" s="196"/>
      <c r="SL4" s="196"/>
      <c r="SM4" s="196"/>
      <c r="SN4" s="196"/>
      <c r="SO4" s="196"/>
      <c r="SP4" s="196"/>
      <c r="SQ4" s="196"/>
      <c r="SR4" s="196"/>
      <c r="SS4" s="196"/>
      <c r="ST4" s="196"/>
      <c r="SU4" s="196"/>
      <c r="SV4" s="196"/>
      <c r="SW4" s="196"/>
      <c r="SX4" s="196"/>
      <c r="SY4" s="196"/>
      <c r="SZ4" s="196"/>
      <c r="TA4" s="196"/>
      <c r="TB4" s="196"/>
      <c r="TC4" s="196"/>
      <c r="TD4" s="196"/>
      <c r="TE4" s="196"/>
      <c r="TF4" s="196"/>
      <c r="TG4" s="196"/>
      <c r="TH4" s="196"/>
      <c r="TI4" s="196"/>
      <c r="TJ4" s="196"/>
      <c r="TK4" s="196"/>
      <c r="TL4" s="196"/>
      <c r="TM4" s="196"/>
      <c r="TN4" s="196"/>
      <c r="TO4" s="196"/>
      <c r="TP4" s="196"/>
      <c r="TQ4" s="196"/>
      <c r="TR4" s="196"/>
      <c r="TS4" s="196"/>
      <c r="TT4" s="196"/>
      <c r="TU4" s="196"/>
      <c r="TV4" s="196"/>
      <c r="TW4" s="196"/>
      <c r="TX4" s="196"/>
      <c r="TY4" s="196"/>
      <c r="TZ4" s="196"/>
      <c r="UA4" s="196"/>
      <c r="UB4" s="196"/>
      <c r="UC4" s="196"/>
      <c r="UD4" s="196"/>
      <c r="UE4" s="196"/>
      <c r="UF4" s="196"/>
      <c r="UG4" s="196"/>
      <c r="UH4" s="196"/>
      <c r="UI4" s="196"/>
      <c r="UJ4" s="196"/>
      <c r="UK4" s="196"/>
      <c r="UL4" s="196"/>
      <c r="UM4" s="196"/>
      <c r="UN4" s="196"/>
      <c r="UO4" s="196"/>
      <c r="UP4" s="196"/>
      <c r="UQ4" s="196"/>
      <c r="UR4" s="196"/>
      <c r="US4" s="196"/>
      <c r="UT4" s="196"/>
      <c r="UU4" s="196"/>
      <c r="UV4" s="196"/>
      <c r="UW4" s="196"/>
      <c r="UX4" s="196"/>
      <c r="UY4" s="196"/>
      <c r="UZ4" s="196"/>
      <c r="VA4" s="196"/>
      <c r="VB4" s="196"/>
      <c r="VC4" s="196"/>
      <c r="VD4" s="196"/>
      <c r="VE4" s="196"/>
      <c r="VF4" s="196"/>
      <c r="VG4" s="196"/>
      <c r="VH4" s="196"/>
      <c r="VI4" s="196"/>
      <c r="VJ4" s="196"/>
      <c r="VK4" s="196"/>
      <c r="VL4" s="196"/>
      <c r="VM4" s="196"/>
      <c r="VN4" s="196"/>
      <c r="VO4" s="196"/>
      <c r="VP4" s="196"/>
      <c r="VQ4" s="196"/>
      <c r="VR4" s="196"/>
      <c r="VS4" s="196"/>
      <c r="VT4" s="196"/>
      <c r="VU4" s="196"/>
      <c r="VV4" s="196"/>
      <c r="VW4" s="196"/>
      <c r="VX4" s="196"/>
      <c r="VY4" s="196"/>
      <c r="VZ4" s="196"/>
      <c r="WA4" s="196"/>
      <c r="WB4" s="196"/>
      <c r="WC4" s="196"/>
      <c r="WD4" s="196"/>
      <c r="WE4" s="196"/>
      <c r="WF4" s="196"/>
      <c r="WG4" s="196"/>
      <c r="WH4" s="196"/>
      <c r="WI4" s="196"/>
      <c r="WJ4" s="196"/>
      <c r="WK4" s="196"/>
      <c r="WL4" s="196"/>
      <c r="WM4" s="196"/>
      <c r="WN4" s="196"/>
      <c r="WO4" s="196"/>
      <c r="WP4" s="196"/>
      <c r="WQ4" s="196"/>
      <c r="WR4" s="196"/>
      <c r="WS4" s="196"/>
      <c r="WT4" s="196"/>
      <c r="WU4" s="196"/>
      <c r="WV4" s="196"/>
      <c r="WW4" s="196"/>
      <c r="WX4" s="196"/>
      <c r="WY4" s="196"/>
      <c r="WZ4" s="196"/>
      <c r="XA4" s="196"/>
      <c r="XB4" s="196"/>
      <c r="XC4" s="196"/>
      <c r="XD4" s="196"/>
      <c r="XE4" s="196"/>
      <c r="XF4" s="196"/>
      <c r="XG4" s="196"/>
      <c r="XH4" s="196"/>
      <c r="XI4" s="196"/>
      <c r="XJ4" s="196"/>
      <c r="XK4" s="196"/>
      <c r="XL4" s="196"/>
      <c r="XM4" s="196"/>
      <c r="XN4" s="196"/>
      <c r="XO4" s="196"/>
      <c r="XP4" s="196"/>
      <c r="XQ4" s="196"/>
      <c r="XR4" s="196"/>
      <c r="XS4" s="196"/>
      <c r="XT4" s="196"/>
      <c r="XU4" s="196"/>
      <c r="XV4" s="196"/>
      <c r="XW4" s="196"/>
      <c r="XX4" s="196"/>
      <c r="XY4" s="196"/>
      <c r="XZ4" s="196"/>
      <c r="YA4" s="196"/>
      <c r="YB4" s="196"/>
      <c r="YC4" s="196"/>
      <c r="YD4" s="196"/>
      <c r="YE4" s="196"/>
      <c r="YF4" s="196"/>
      <c r="YG4" s="196"/>
      <c r="YH4" s="196"/>
      <c r="YI4" s="196"/>
      <c r="YJ4" s="196"/>
      <c r="YK4" s="196"/>
      <c r="YL4" s="196"/>
      <c r="YM4" s="196"/>
      <c r="YN4" s="196"/>
      <c r="YO4" s="196"/>
      <c r="YP4" s="196"/>
      <c r="YQ4" s="196"/>
      <c r="YR4" s="196"/>
      <c r="YS4" s="196"/>
      <c r="YT4" s="196"/>
      <c r="YU4" s="196"/>
      <c r="YV4" s="196"/>
      <c r="YW4" s="196"/>
      <c r="YX4" s="196"/>
      <c r="YY4" s="196"/>
      <c r="YZ4" s="196"/>
      <c r="ZA4" s="196"/>
      <c r="ZB4" s="196"/>
      <c r="ZC4" s="196"/>
      <c r="ZD4" s="196"/>
      <c r="ZE4" s="196"/>
      <c r="ZF4" s="196"/>
      <c r="ZG4" s="196"/>
      <c r="ZH4" s="196"/>
      <c r="ZI4" s="196"/>
      <c r="ZJ4" s="196"/>
      <c r="ZK4" s="196"/>
      <c r="ZL4" s="196"/>
      <c r="ZM4" s="196"/>
      <c r="ZN4" s="196"/>
      <c r="ZO4" s="196"/>
      <c r="ZP4" s="196"/>
      <c r="ZQ4" s="196"/>
      <c r="ZR4" s="196"/>
      <c r="ZS4" s="196"/>
      <c r="ZT4" s="196"/>
      <c r="ZU4" s="196"/>
      <c r="ZV4" s="196"/>
      <c r="ZW4" s="196"/>
      <c r="ZX4" s="196"/>
      <c r="ZY4" s="196"/>
      <c r="ZZ4" s="196"/>
      <c r="AAA4" s="196"/>
      <c r="AAB4" s="196"/>
      <c r="AAC4" s="196"/>
      <c r="AAD4" s="196"/>
      <c r="AAE4" s="196"/>
      <c r="AAF4" s="196"/>
      <c r="AAG4" s="196"/>
      <c r="AAH4" s="196"/>
      <c r="AAI4" s="196"/>
      <c r="AAJ4" s="196"/>
      <c r="AAK4" s="196"/>
      <c r="AAL4" s="196"/>
      <c r="AAM4" s="196"/>
      <c r="AAN4" s="196"/>
      <c r="AAO4" s="196"/>
      <c r="AAP4" s="196"/>
      <c r="AAQ4" s="196"/>
      <c r="AAR4" s="196"/>
      <c r="AAS4" s="196"/>
      <c r="AAT4" s="196"/>
      <c r="AAU4" s="196"/>
      <c r="AAV4" s="196"/>
      <c r="AAW4" s="196"/>
      <c r="AAX4" s="196"/>
      <c r="AAY4" s="196"/>
      <c r="AAZ4" s="196"/>
      <c r="ABA4" s="196"/>
      <c r="ABB4" s="196"/>
      <c r="ABC4" s="196"/>
      <c r="ABD4" s="196"/>
      <c r="ABE4" s="196"/>
      <c r="ABF4" s="196"/>
      <c r="ABG4" s="196"/>
      <c r="ABH4" s="196"/>
      <c r="ABI4" s="196"/>
      <c r="ABJ4" s="196"/>
      <c r="ABK4" s="196"/>
      <c r="ABL4" s="196"/>
      <c r="ABM4" s="196"/>
      <c r="ABN4" s="196"/>
      <c r="ABO4" s="196"/>
      <c r="ABP4" s="196"/>
      <c r="ABQ4" s="196"/>
      <c r="ABR4" s="196"/>
      <c r="ABS4" s="196"/>
      <c r="ABT4" s="196"/>
      <c r="ABU4" s="196"/>
      <c r="ABV4" s="196"/>
      <c r="ABW4" s="196"/>
      <c r="ABX4" s="196"/>
      <c r="ABY4" s="196"/>
      <c r="ABZ4" s="196"/>
      <c r="ACA4" s="196"/>
      <c r="ACB4" s="196"/>
      <c r="ACC4" s="196"/>
      <c r="ACD4" s="196"/>
      <c r="ACE4" s="196"/>
      <c r="ACF4" s="196"/>
      <c r="ACG4" s="196"/>
      <c r="ACH4" s="196"/>
      <c r="ACI4" s="196"/>
      <c r="ACJ4" s="196"/>
      <c r="ACK4" s="196"/>
      <c r="ACL4" s="196"/>
      <c r="ACM4" s="196"/>
      <c r="ACN4" s="196"/>
      <c r="ACO4" s="196"/>
      <c r="ACP4" s="196"/>
      <c r="ACQ4" s="196"/>
      <c r="ACR4" s="196"/>
      <c r="ACS4" s="196"/>
      <c r="ACT4" s="196"/>
      <c r="ACU4" s="196"/>
      <c r="ACV4" s="196"/>
      <c r="ACW4" s="196"/>
      <c r="ACX4" s="196"/>
      <c r="ACY4" s="196"/>
      <c r="ACZ4" s="196"/>
      <c r="ADA4" s="196"/>
      <c r="ADB4" s="196"/>
      <c r="ADC4" s="196"/>
      <c r="ADD4" s="196"/>
      <c r="ADE4" s="196"/>
      <c r="ADF4" s="196"/>
      <c r="ADG4" s="196"/>
      <c r="ADH4" s="196"/>
      <c r="ADI4" s="196"/>
      <c r="ADJ4" s="196"/>
      <c r="ADK4" s="196"/>
      <c r="ADL4" s="196"/>
      <c r="ADM4" s="196"/>
      <c r="ADN4" s="196"/>
      <c r="ADO4" s="196"/>
      <c r="ADP4" s="196"/>
      <c r="ADQ4" s="196"/>
      <c r="ADR4" s="196"/>
      <c r="ADS4" s="196"/>
      <c r="ADT4" s="196"/>
      <c r="ADU4" s="196"/>
      <c r="ADV4" s="196"/>
      <c r="ADW4" s="196"/>
      <c r="ADX4" s="196"/>
      <c r="ADY4" s="196"/>
      <c r="ADZ4" s="196"/>
      <c r="AEA4" s="196"/>
      <c r="AEB4" s="196"/>
      <c r="AEC4" s="196"/>
      <c r="AED4" s="196"/>
      <c r="AEE4" s="196"/>
      <c r="AEF4" s="196"/>
      <c r="AEG4" s="196"/>
      <c r="AEH4" s="196"/>
      <c r="AEI4" s="196"/>
      <c r="AEJ4" s="196"/>
      <c r="AEK4" s="196"/>
      <c r="AEL4" s="196"/>
      <c r="AEM4" s="196"/>
      <c r="AEN4" s="196"/>
      <c r="AEO4" s="196"/>
      <c r="AEP4" s="196"/>
      <c r="AEQ4" s="196"/>
      <c r="AER4" s="196"/>
      <c r="AES4" s="196"/>
      <c r="AET4" s="196"/>
      <c r="AEU4" s="196"/>
      <c r="AEV4" s="196"/>
      <c r="AEW4" s="196"/>
      <c r="AEX4" s="196"/>
      <c r="AEY4" s="196"/>
      <c r="AEZ4" s="196"/>
      <c r="AFA4" s="196"/>
      <c r="AFB4" s="196"/>
      <c r="AFC4" s="196"/>
      <c r="AFD4" s="196"/>
      <c r="AFE4" s="196"/>
      <c r="AFF4" s="196"/>
      <c r="AFG4" s="196"/>
      <c r="AFH4" s="196"/>
      <c r="AFI4" s="196"/>
      <c r="AFJ4" s="196"/>
      <c r="AFK4" s="196"/>
      <c r="AFL4" s="196"/>
      <c r="AFM4" s="196"/>
      <c r="AFN4" s="196"/>
      <c r="AFO4" s="196"/>
      <c r="AFP4" s="196"/>
      <c r="AFQ4" s="196"/>
      <c r="AFR4" s="196"/>
      <c r="AFS4" s="196"/>
      <c r="AFT4" s="196"/>
      <c r="AFU4" s="196"/>
      <c r="AFV4" s="196"/>
      <c r="AFW4" s="196"/>
      <c r="AFX4" s="196"/>
      <c r="AFY4" s="196"/>
      <c r="AFZ4" s="196"/>
      <c r="AGA4" s="196"/>
      <c r="AGB4" s="196"/>
      <c r="AGC4" s="196"/>
      <c r="AGD4" s="196"/>
      <c r="AGE4" s="196"/>
      <c r="AGF4" s="196"/>
      <c r="AGG4" s="196"/>
      <c r="AGH4" s="196"/>
      <c r="AGI4" s="196"/>
      <c r="AGJ4" s="196"/>
      <c r="AGK4" s="196"/>
      <c r="AGL4" s="196"/>
      <c r="AGM4" s="196"/>
      <c r="AGN4" s="196"/>
      <c r="AGO4" s="196"/>
      <c r="AGP4" s="196"/>
      <c r="AGQ4" s="196"/>
      <c r="AGR4" s="196"/>
      <c r="AGS4" s="196"/>
      <c r="AGT4" s="196"/>
      <c r="AGU4" s="196"/>
      <c r="AGV4" s="196"/>
      <c r="AGW4" s="196"/>
      <c r="AGX4" s="196"/>
      <c r="AGY4" s="196"/>
      <c r="AGZ4" s="196"/>
      <c r="AHA4" s="196"/>
      <c r="AHB4" s="196"/>
      <c r="AHC4" s="196"/>
      <c r="AHD4" s="196"/>
      <c r="AHE4" s="196"/>
      <c r="AHF4" s="196"/>
      <c r="AHG4" s="196"/>
      <c r="AHH4" s="196"/>
      <c r="AHI4" s="196"/>
      <c r="AHJ4" s="196"/>
      <c r="AHK4" s="196"/>
      <c r="AHL4" s="196"/>
      <c r="AHM4" s="196"/>
      <c r="AHN4" s="196"/>
      <c r="AHO4" s="196"/>
      <c r="AHP4" s="196"/>
      <c r="AHQ4" s="196"/>
      <c r="AHR4" s="196"/>
      <c r="AHS4" s="196"/>
      <c r="AHT4" s="196"/>
      <c r="AHU4" s="196"/>
      <c r="AHV4" s="196"/>
      <c r="AHW4" s="196"/>
      <c r="AHX4" s="196"/>
      <c r="AHY4" s="196"/>
      <c r="AHZ4" s="196"/>
      <c r="AIA4" s="196"/>
      <c r="AIB4" s="196"/>
      <c r="AIC4" s="196"/>
      <c r="AID4" s="196"/>
      <c r="AIE4" s="196"/>
      <c r="AIF4" s="196"/>
      <c r="AIG4" s="196"/>
      <c r="AIH4" s="196"/>
      <c r="AII4" s="196"/>
      <c r="AIJ4" s="196"/>
      <c r="AIK4" s="196"/>
      <c r="AIL4" s="196"/>
      <c r="AIM4" s="196"/>
      <c r="AIN4" s="196"/>
      <c r="AIO4" s="196"/>
      <c r="AIP4" s="196"/>
      <c r="AIQ4" s="196"/>
      <c r="AIR4" s="196"/>
      <c r="AIS4" s="196"/>
      <c r="AIT4" s="196"/>
      <c r="AIU4" s="196"/>
      <c r="AIV4" s="196"/>
      <c r="AIW4" s="196"/>
      <c r="AIX4" s="196"/>
      <c r="AIY4" s="196"/>
      <c r="AIZ4" s="196"/>
      <c r="AJA4" s="196"/>
      <c r="AJB4" s="196"/>
      <c r="AJC4" s="196"/>
      <c r="AJD4" s="196"/>
      <c r="AJE4" s="196"/>
      <c r="AJF4" s="196"/>
      <c r="AJG4" s="196"/>
      <c r="AJH4" s="196"/>
      <c r="AJI4" s="196"/>
      <c r="AJJ4" s="196"/>
      <c r="AJK4" s="196"/>
      <c r="AJL4" s="196"/>
      <c r="AJM4" s="196"/>
      <c r="AJN4" s="196"/>
      <c r="AJO4" s="196"/>
      <c r="AJP4" s="196"/>
      <c r="AJQ4" s="196"/>
      <c r="AJR4" s="196"/>
      <c r="AJS4" s="196"/>
      <c r="AJT4" s="196"/>
      <c r="AJU4" s="196"/>
      <c r="AJV4" s="196"/>
      <c r="AJW4" s="196"/>
      <c r="AJX4" s="196"/>
      <c r="AJY4" s="196"/>
      <c r="AJZ4" s="196"/>
      <c r="AKA4" s="196"/>
      <c r="AKB4" s="196"/>
      <c r="AKC4" s="196"/>
      <c r="AKD4" s="196"/>
      <c r="AKE4" s="196"/>
      <c r="AKF4" s="196"/>
      <c r="AKG4" s="196"/>
      <c r="AKH4" s="196"/>
      <c r="AKI4" s="196"/>
      <c r="AKJ4" s="196"/>
      <c r="AKK4" s="196"/>
      <c r="AKL4" s="196"/>
      <c r="AKM4" s="196"/>
      <c r="AKN4" s="196"/>
      <c r="AKO4" s="196"/>
      <c r="AKP4" s="196"/>
      <c r="AKQ4" s="196"/>
      <c r="AKR4" s="196"/>
      <c r="AKS4" s="196"/>
      <c r="AKT4" s="196"/>
      <c r="AKU4" s="196"/>
      <c r="AKV4" s="196"/>
      <c r="AKW4" s="196"/>
      <c r="AKX4" s="196"/>
      <c r="AKY4" s="196"/>
      <c r="AKZ4" s="196"/>
      <c r="ALA4" s="196"/>
      <c r="ALB4" s="196"/>
      <c r="ALC4" s="196"/>
      <c r="ALD4" s="196"/>
      <c r="ALE4" s="196"/>
      <c r="ALF4" s="196"/>
      <c r="ALG4" s="196"/>
      <c r="ALH4" s="196"/>
      <c r="ALI4" s="196"/>
      <c r="ALJ4" s="196"/>
      <c r="ALK4" s="196"/>
      <c r="ALL4" s="196"/>
      <c r="ALM4" s="196"/>
      <c r="ALN4" s="196"/>
      <c r="ALO4" s="196"/>
      <c r="ALP4" s="196"/>
      <c r="ALQ4" s="196"/>
      <c r="ALR4" s="196"/>
      <c r="ALS4" s="196"/>
      <c r="ALT4" s="196"/>
      <c r="ALU4" s="196"/>
      <c r="ALV4" s="196"/>
      <c r="ALW4" s="196"/>
      <c r="ALX4" s="196"/>
      <c r="ALY4" s="196"/>
      <c r="ALZ4" s="196"/>
      <c r="AMA4" s="196"/>
      <c r="AMB4" s="196"/>
      <c r="AMC4" s="196"/>
      <c r="AMD4" s="196"/>
      <c r="AME4" s="196"/>
      <c r="AMF4" s="196"/>
      <c r="AMG4" s="196"/>
      <c r="AMH4" s="196"/>
      <c r="AMI4" s="196"/>
      <c r="AMJ4" s="196"/>
      <c r="AMK4" s="196"/>
      <c r="AML4" s="196"/>
      <c r="AMM4" s="196"/>
      <c r="AMN4" s="196"/>
      <c r="AMO4" s="196"/>
      <c r="AMP4" s="196"/>
      <c r="AMQ4" s="196"/>
      <c r="AMR4" s="196"/>
      <c r="AMS4" s="196"/>
      <c r="AMT4" s="196"/>
      <c r="AMU4" s="196"/>
      <c r="AMV4" s="196"/>
      <c r="AMW4" s="196"/>
      <c r="AMX4" s="196"/>
      <c r="AMY4" s="196"/>
      <c r="AMZ4" s="196"/>
      <c r="ANA4" s="196"/>
      <c r="ANB4" s="196"/>
      <c r="ANC4" s="196"/>
      <c r="AND4" s="196"/>
      <c r="ANE4" s="196"/>
      <c r="ANF4" s="196"/>
      <c r="ANG4" s="196"/>
      <c r="ANH4" s="196"/>
      <c r="ANI4" s="196"/>
      <c r="ANJ4" s="196"/>
      <c r="ANK4" s="196"/>
      <c r="ANL4" s="196"/>
      <c r="ANM4" s="196"/>
      <c r="ANN4" s="196"/>
      <c r="ANO4" s="196"/>
      <c r="ANP4" s="196"/>
      <c r="ANQ4" s="196"/>
      <c r="ANR4" s="196"/>
      <c r="ANS4" s="196"/>
      <c r="ANT4" s="196"/>
      <c r="ANU4" s="196"/>
      <c r="ANV4" s="196"/>
      <c r="ANW4" s="196"/>
      <c r="ANX4" s="196"/>
      <c r="ANY4" s="196"/>
      <c r="ANZ4" s="196"/>
      <c r="AOA4" s="196"/>
      <c r="AOB4" s="196"/>
      <c r="AOC4" s="196"/>
      <c r="AOD4" s="196"/>
      <c r="AOE4" s="196"/>
      <c r="AOF4" s="196"/>
      <c r="AOG4" s="196"/>
      <c r="AOH4" s="196"/>
      <c r="AOI4" s="196"/>
      <c r="AOJ4" s="196"/>
      <c r="AOK4" s="196"/>
      <c r="AOL4" s="196"/>
      <c r="AOM4" s="196"/>
      <c r="AON4" s="196"/>
      <c r="AOO4" s="196"/>
      <c r="AOP4" s="196"/>
      <c r="AOQ4" s="196"/>
      <c r="AOR4" s="196"/>
      <c r="AOS4" s="196"/>
      <c r="AOT4" s="196"/>
      <c r="AOU4" s="196"/>
      <c r="AOV4" s="196"/>
      <c r="AOW4" s="196"/>
      <c r="AOX4" s="196"/>
      <c r="AOY4" s="196"/>
      <c r="AOZ4" s="196"/>
      <c r="APA4" s="196"/>
      <c r="APB4" s="196"/>
      <c r="APC4" s="196"/>
      <c r="APD4" s="196"/>
      <c r="APE4" s="196"/>
      <c r="APF4" s="196"/>
      <c r="APG4" s="196"/>
      <c r="APH4" s="196"/>
      <c r="API4" s="196"/>
      <c r="APJ4" s="196"/>
      <c r="APK4" s="196"/>
      <c r="APL4" s="196"/>
      <c r="APM4" s="196"/>
      <c r="APN4" s="196"/>
      <c r="APO4" s="196"/>
      <c r="APP4" s="196"/>
      <c r="APQ4" s="196"/>
      <c r="APR4" s="196"/>
      <c r="APS4" s="196"/>
      <c r="APT4" s="196"/>
      <c r="APU4" s="196"/>
      <c r="APV4" s="196"/>
      <c r="APW4" s="196"/>
      <c r="APX4" s="196"/>
      <c r="APY4" s="196"/>
      <c r="APZ4" s="196"/>
      <c r="AQA4" s="196"/>
      <c r="AQB4" s="196"/>
      <c r="AQC4" s="196"/>
      <c r="AQD4" s="196"/>
      <c r="AQE4" s="196"/>
      <c r="AQF4" s="196"/>
      <c r="AQG4" s="196"/>
      <c r="AQH4" s="196"/>
      <c r="AQI4" s="196"/>
      <c r="AQJ4" s="196"/>
      <c r="AQK4" s="196"/>
      <c r="AQL4" s="196"/>
      <c r="AQM4" s="196"/>
      <c r="AQN4" s="196"/>
      <c r="AQO4" s="196"/>
      <c r="AQP4" s="196"/>
      <c r="AQQ4" s="196"/>
      <c r="AQR4" s="196"/>
      <c r="AQS4" s="196"/>
      <c r="AQT4" s="196"/>
      <c r="AQU4" s="196"/>
      <c r="AQV4" s="196"/>
      <c r="AQW4" s="196"/>
      <c r="AQX4" s="196"/>
      <c r="AQY4" s="196"/>
      <c r="AQZ4" s="196"/>
      <c r="ARA4" s="196"/>
      <c r="ARB4" s="196"/>
      <c r="ARC4" s="196"/>
      <c r="ARD4" s="196"/>
      <c r="ARE4" s="196"/>
      <c r="ARF4" s="196"/>
      <c r="ARG4" s="196"/>
      <c r="ARH4" s="196"/>
      <c r="ARI4" s="196"/>
      <c r="ARJ4" s="196"/>
      <c r="ARK4" s="196"/>
      <c r="ARL4" s="196"/>
      <c r="ARM4" s="196"/>
      <c r="ARN4" s="196"/>
      <c r="ARO4" s="196"/>
      <c r="ARP4" s="196"/>
      <c r="ARQ4" s="196"/>
      <c r="ARR4" s="196"/>
      <c r="ARS4" s="196"/>
      <c r="ART4" s="196"/>
      <c r="ARU4" s="196"/>
      <c r="ARV4" s="196"/>
      <c r="ARW4" s="196"/>
      <c r="ARX4" s="196"/>
      <c r="ARY4" s="196"/>
      <c r="ARZ4" s="196"/>
      <c r="ASA4" s="196"/>
      <c r="ASB4" s="196"/>
      <c r="ASC4" s="196"/>
      <c r="ASD4" s="196"/>
      <c r="ASE4" s="196"/>
      <c r="ASF4" s="196"/>
      <c r="ASG4" s="196"/>
      <c r="ASH4" s="196"/>
      <c r="ASI4" s="196"/>
      <c r="ASJ4" s="196"/>
      <c r="ASK4" s="196"/>
      <c r="ASL4" s="196"/>
      <c r="ASM4" s="196"/>
      <c r="ASN4" s="196"/>
      <c r="ASO4" s="196"/>
      <c r="ASP4" s="196"/>
      <c r="ASQ4" s="196"/>
      <c r="ASR4" s="196"/>
      <c r="ASS4" s="196"/>
      <c r="AST4" s="196"/>
      <c r="ASU4" s="196"/>
      <c r="ASV4" s="196"/>
      <c r="ASW4" s="196"/>
      <c r="ASX4" s="196"/>
      <c r="ASY4" s="196"/>
      <c r="ASZ4" s="196"/>
      <c r="ATA4" s="196"/>
      <c r="ATB4" s="196"/>
      <c r="ATC4" s="196"/>
      <c r="ATD4" s="196"/>
      <c r="ATE4" s="196"/>
      <c r="ATF4" s="196"/>
      <c r="ATG4" s="196"/>
      <c r="ATH4" s="196"/>
      <c r="ATI4" s="196"/>
      <c r="ATJ4" s="196"/>
      <c r="ATK4" s="196"/>
      <c r="ATL4" s="196"/>
      <c r="ATM4" s="196"/>
      <c r="ATN4" s="196"/>
      <c r="ATO4" s="196"/>
      <c r="ATP4" s="196"/>
      <c r="ATQ4" s="196"/>
      <c r="ATR4" s="196"/>
      <c r="ATS4" s="196"/>
      <c r="ATT4" s="196"/>
      <c r="ATU4" s="196"/>
      <c r="ATV4" s="196"/>
      <c r="ATW4" s="196"/>
      <c r="ATX4" s="196"/>
      <c r="ATY4" s="196"/>
      <c r="ATZ4" s="196"/>
      <c r="AUA4" s="196"/>
      <c r="AUB4" s="196"/>
      <c r="AUC4" s="196"/>
      <c r="AUD4" s="196"/>
      <c r="AUE4" s="196"/>
      <c r="AUF4" s="196"/>
      <c r="AUG4" s="196"/>
      <c r="AUH4" s="196"/>
      <c r="AUI4" s="196"/>
      <c r="AUJ4" s="196"/>
      <c r="AUK4" s="196"/>
      <c r="AUL4" s="196"/>
      <c r="AUM4" s="196"/>
      <c r="AUN4" s="196"/>
      <c r="AUO4" s="196"/>
      <c r="AUP4" s="196"/>
      <c r="AUQ4" s="196"/>
      <c r="AUR4" s="196"/>
      <c r="AUS4" s="196"/>
      <c r="AUT4" s="196"/>
      <c r="AUU4" s="196"/>
      <c r="AUV4" s="196"/>
      <c r="AUW4" s="196"/>
      <c r="AUX4" s="196"/>
      <c r="AUY4" s="196"/>
      <c r="AUZ4" s="196"/>
      <c r="AVA4" s="196"/>
      <c r="AVB4" s="196"/>
      <c r="AVC4" s="196"/>
      <c r="AVD4" s="196"/>
      <c r="AVE4" s="196"/>
      <c r="AVF4" s="196"/>
      <c r="AVG4" s="196"/>
      <c r="AVH4" s="196"/>
      <c r="AVI4" s="196"/>
      <c r="AVJ4" s="196"/>
      <c r="AVK4" s="196"/>
      <c r="AVL4" s="196"/>
      <c r="AVM4" s="196"/>
      <c r="AVN4" s="196"/>
      <c r="AVO4" s="196"/>
      <c r="AVP4" s="196"/>
      <c r="AVQ4" s="196"/>
      <c r="AVR4" s="196"/>
      <c r="AVS4" s="196"/>
      <c r="AVT4" s="196"/>
      <c r="AVU4" s="196"/>
      <c r="AVV4" s="196"/>
      <c r="AVW4" s="196"/>
      <c r="AVX4" s="196"/>
      <c r="AVY4" s="196"/>
      <c r="AVZ4" s="196"/>
      <c r="AWA4" s="196"/>
      <c r="AWB4" s="196"/>
      <c r="AWC4" s="196"/>
      <c r="AWD4" s="196"/>
      <c r="AWE4" s="196"/>
      <c r="AWF4" s="196"/>
      <c r="AWG4" s="196"/>
      <c r="AWH4" s="196"/>
      <c r="AWI4" s="196"/>
      <c r="AWJ4" s="196"/>
      <c r="AWK4" s="196"/>
      <c r="AWL4" s="196"/>
      <c r="AWM4" s="196"/>
      <c r="AWN4" s="196"/>
      <c r="AWO4" s="196"/>
      <c r="AWP4" s="196"/>
      <c r="AWQ4" s="196"/>
      <c r="AWR4" s="196"/>
      <c r="AWS4" s="196"/>
      <c r="AWT4" s="196"/>
      <c r="AWU4" s="196"/>
      <c r="AWV4" s="196"/>
      <c r="AWW4" s="196"/>
      <c r="AWX4" s="196"/>
      <c r="AWY4" s="196"/>
      <c r="AWZ4" s="196"/>
      <c r="AXA4" s="196"/>
      <c r="AXB4" s="196"/>
      <c r="AXC4" s="196"/>
      <c r="AXD4" s="196"/>
      <c r="AXE4" s="196"/>
      <c r="AXF4" s="196"/>
      <c r="AXG4" s="196"/>
      <c r="AXH4" s="196"/>
      <c r="AXI4" s="196"/>
      <c r="AXJ4" s="196"/>
      <c r="AXK4" s="196"/>
      <c r="AXL4" s="196"/>
      <c r="AXM4" s="196"/>
      <c r="AXN4" s="196"/>
      <c r="AXO4" s="196"/>
      <c r="AXP4" s="196"/>
      <c r="AXQ4" s="196"/>
      <c r="AXR4" s="196"/>
      <c r="AXS4" s="196"/>
      <c r="AXT4" s="196"/>
      <c r="AXU4" s="196"/>
      <c r="AXV4" s="196"/>
      <c r="AXW4" s="196"/>
      <c r="AXX4" s="196"/>
      <c r="AXY4" s="196"/>
      <c r="AXZ4" s="196"/>
      <c r="AYA4" s="196"/>
      <c r="AYB4" s="196"/>
      <c r="AYC4" s="196"/>
      <c r="AYD4" s="196"/>
      <c r="AYE4" s="196"/>
      <c r="AYF4" s="196"/>
      <c r="AYG4" s="196"/>
      <c r="AYH4" s="196"/>
      <c r="AYI4" s="196"/>
      <c r="AYJ4" s="196"/>
      <c r="AYK4" s="196"/>
      <c r="AYL4" s="196"/>
      <c r="AYM4" s="196"/>
      <c r="AYN4" s="196"/>
      <c r="AYO4" s="196"/>
      <c r="AYP4" s="196"/>
      <c r="AYQ4" s="196"/>
      <c r="AYR4" s="196"/>
      <c r="AYS4" s="196"/>
      <c r="AYT4" s="196"/>
      <c r="AYU4" s="196"/>
      <c r="AYV4" s="196"/>
      <c r="AYW4" s="196"/>
      <c r="AYX4" s="196"/>
      <c r="AYY4" s="196"/>
      <c r="AYZ4" s="196"/>
      <c r="AZA4" s="196"/>
      <c r="AZB4" s="196"/>
      <c r="AZC4" s="196"/>
      <c r="AZD4" s="196"/>
      <c r="AZE4" s="196"/>
      <c r="AZF4" s="196"/>
      <c r="AZG4" s="196"/>
      <c r="AZH4" s="196"/>
      <c r="AZI4" s="196"/>
      <c r="AZJ4" s="196"/>
      <c r="AZK4" s="196"/>
      <c r="AZL4" s="196"/>
      <c r="AZM4" s="196"/>
      <c r="AZN4" s="196"/>
      <c r="AZO4" s="196"/>
      <c r="AZP4" s="196"/>
      <c r="AZQ4" s="196"/>
      <c r="AZR4" s="196"/>
      <c r="AZS4" s="196"/>
      <c r="AZT4" s="196"/>
      <c r="AZU4" s="196"/>
      <c r="AZV4" s="196"/>
      <c r="AZW4" s="196"/>
      <c r="AZX4" s="196"/>
      <c r="AZY4" s="196"/>
      <c r="AZZ4" s="196"/>
      <c r="BAA4" s="196"/>
    </row>
    <row r="5" spans="1:1379" s="203" customFormat="1" ht="62.4" customHeight="1">
      <c r="A5" s="197"/>
      <c r="B5" s="198"/>
      <c r="C5" s="199" t="s">
        <v>169</v>
      </c>
      <c r="D5" s="200" t="s">
        <v>170</v>
      </c>
      <c r="E5" s="200" t="s">
        <v>171</v>
      </c>
      <c r="F5" s="199" t="s">
        <v>169</v>
      </c>
      <c r="G5" s="200" t="s">
        <v>170</v>
      </c>
      <c r="H5" s="200" t="s">
        <v>171</v>
      </c>
      <c r="I5" s="201" t="s">
        <v>172</v>
      </c>
      <c r="J5" s="199" t="s">
        <v>169</v>
      </c>
      <c r="K5" s="200" t="s">
        <v>170</v>
      </c>
      <c r="L5" s="200" t="s">
        <v>171</v>
      </c>
      <c r="M5" s="201" t="s">
        <v>172</v>
      </c>
      <c r="N5" s="202" t="s">
        <v>169</v>
      </c>
      <c r="O5" s="200" t="s">
        <v>170</v>
      </c>
      <c r="P5" s="200" t="s">
        <v>171</v>
      </c>
      <c r="Q5" s="200" t="s">
        <v>172</v>
      </c>
      <c r="R5" s="202" t="s">
        <v>169</v>
      </c>
      <c r="S5" s="200" t="s">
        <v>170</v>
      </c>
      <c r="T5" s="200" t="s">
        <v>171</v>
      </c>
      <c r="U5" s="200" t="s">
        <v>172</v>
      </c>
      <c r="V5" s="202" t="s">
        <v>169</v>
      </c>
      <c r="W5" s="200" t="s">
        <v>170</v>
      </c>
      <c r="X5" s="200" t="s">
        <v>171</v>
      </c>
      <c r="Y5" s="202" t="s">
        <v>169</v>
      </c>
      <c r="Z5" s="200" t="s">
        <v>170</v>
      </c>
      <c r="AA5" s="200" t="s">
        <v>171</v>
      </c>
      <c r="AB5" s="202" t="s">
        <v>169</v>
      </c>
      <c r="AC5" s="200" t="s">
        <v>170</v>
      </c>
      <c r="AD5" s="200" t="s">
        <v>171</v>
      </c>
      <c r="AE5" s="201" t="s">
        <v>172</v>
      </c>
      <c r="AF5" s="202" t="s">
        <v>169</v>
      </c>
      <c r="AG5" s="200" t="s">
        <v>170</v>
      </c>
      <c r="AH5" s="200" t="s">
        <v>171</v>
      </c>
      <c r="AI5" s="201" t="s">
        <v>172</v>
      </c>
      <c r="AJ5" s="202" t="s">
        <v>169</v>
      </c>
      <c r="AK5" s="200" t="s">
        <v>170</v>
      </c>
      <c r="AL5" s="200" t="s">
        <v>171</v>
      </c>
      <c r="AM5" s="201" t="s">
        <v>172</v>
      </c>
      <c r="AN5" s="202" t="s">
        <v>169</v>
      </c>
      <c r="AO5" s="200" t="s">
        <v>170</v>
      </c>
      <c r="AP5" s="200" t="s">
        <v>171</v>
      </c>
      <c r="AQ5" s="201" t="s">
        <v>172</v>
      </c>
      <c r="AR5" s="202" t="s">
        <v>169</v>
      </c>
      <c r="AS5" s="200" t="s">
        <v>170</v>
      </c>
      <c r="AT5" s="200" t="s">
        <v>171</v>
      </c>
      <c r="AU5" s="201" t="s">
        <v>172</v>
      </c>
      <c r="AV5" s="202" t="s">
        <v>169</v>
      </c>
      <c r="AW5" s="200" t="s">
        <v>170</v>
      </c>
      <c r="AX5" s="200" t="s">
        <v>171</v>
      </c>
      <c r="AY5" s="201" t="s">
        <v>172</v>
      </c>
      <c r="AZ5" s="202" t="s">
        <v>169</v>
      </c>
      <c r="BA5" s="200" t="s">
        <v>170</v>
      </c>
      <c r="BB5" s="200" t="s">
        <v>171</v>
      </c>
      <c r="BC5" s="201" t="s">
        <v>172</v>
      </c>
      <c r="BD5" s="202" t="s">
        <v>169</v>
      </c>
      <c r="BE5" s="200" t="s">
        <v>170</v>
      </c>
      <c r="BF5" s="200" t="s">
        <v>171</v>
      </c>
      <c r="BG5" s="201" t="s">
        <v>172</v>
      </c>
      <c r="BH5" s="202" t="s">
        <v>169</v>
      </c>
      <c r="BI5" s="350" t="s">
        <v>170</v>
      </c>
      <c r="BJ5" s="350" t="s">
        <v>171</v>
      </c>
      <c r="BK5" s="202" t="s">
        <v>169</v>
      </c>
      <c r="BL5" s="350" t="s">
        <v>170</v>
      </c>
      <c r="BM5" s="350" t="s">
        <v>171</v>
      </c>
      <c r="BN5" s="202" t="s">
        <v>169</v>
      </c>
      <c r="BO5" s="350" t="s">
        <v>170</v>
      </c>
      <c r="BP5" s="350" t="s">
        <v>171</v>
      </c>
    </row>
    <row r="6" spans="1:1379" ht="34.950000000000003" customHeight="1">
      <c r="A6" s="204" t="s">
        <v>46</v>
      </c>
      <c r="B6" s="205"/>
      <c r="C6" s="206">
        <f>Performance!D6</f>
        <v>10973691.055288939</v>
      </c>
      <c r="D6" s="207">
        <f>C6/Performance!$C6</f>
        <v>0.13195550015772017</v>
      </c>
      <c r="E6" s="219" t="str">
        <f>ROUND(IF(Performance!D112&gt;Performance!D165, AVERAGE(Outcomes!C9,Outcomes!C62,Outcomes!C115), Outcomes!C9), 0)&amp; CHAR(10) &amp;"("&amp;IF(Performance!D112&gt;Performance!D165, "3yr avg", Performance!$F$1)&amp;")"</f>
        <v>3135
(3yr avg)</v>
      </c>
      <c r="F6" s="206">
        <f>Performance!E6</f>
        <v>20540450.524877258</v>
      </c>
      <c r="G6" s="207">
        <f>F6/Performance!$C6</f>
        <v>0.24699304990628046</v>
      </c>
      <c r="H6" s="224" t="str">
        <f>ROUND(IF(Performance!E112&gt;Performance!E165, AVERAGE(Outcomes!D9, Outcomes!D62, Outcomes!D115), Outcomes!D9), 0)&amp; CHAR(10) &amp;"("&amp;IF(Performance!E112&gt;Performance!E165, "3yr avg", Performance!$F$1)&amp;")"</f>
        <v>4366
(3yr avg)</v>
      </c>
      <c r="I6" s="223">
        <f>Performance!E59</f>
        <v>5868.7001499649305</v>
      </c>
      <c r="J6" s="206">
        <f>Performance!F6</f>
        <v>96362.157713481705</v>
      </c>
      <c r="K6" s="207">
        <f>J6/Performance!$C6</f>
        <v>1.1587274193609772E-3</v>
      </c>
      <c r="L6" s="224" t="str">
        <f>ROUND(IF(Performance!F112&gt;Performance!F165, AVERAGE(Outcomes!H9, Outcomes!H62, Outcomes!H115), Outcomes!H9), 0)&amp; CHAR(10) &amp;"("&amp;IF(Performance!F112&gt;Performance!F165, "3yr avg", Performance!$F$1)&amp;")"</f>
        <v>23
(2025)</v>
      </c>
      <c r="M6" s="223">
        <f>Performance!F59</f>
        <v>27.532045060994772</v>
      </c>
      <c r="N6" s="208">
        <f>Performance!I6</f>
        <v>126003.77212204447</v>
      </c>
      <c r="O6" s="207">
        <f>N6/Performance!$C6</f>
        <v>1.5151593650989646E-3</v>
      </c>
      <c r="P6" s="224" t="str">
        <f>ROUND(IF(Performance!I112&gt;Performance!I165, AVERAGE(Outcomes!N9, Outcomes!N62, Outcomes!N115), Outcomes!N9), 0)&amp; CHAR(10) &amp;"("&amp;IF(Performance!I112&gt;Performance!I165, "3yr avg", Performance!$F$1)&amp;")"</f>
        <v>84
(2025)</v>
      </c>
      <c r="Q6" s="223">
        <f>Performance!I59</f>
        <v>126.00377212204447</v>
      </c>
      <c r="R6" s="208">
        <f>Performance!J6</f>
        <v>1317182.7848474446</v>
      </c>
      <c r="S6" s="207">
        <f>R6/Performance!$C6</f>
        <v>1.5838746716849945E-2</v>
      </c>
      <c r="T6" s="224" t="str">
        <f>ROUND(IF(Performance!J112&gt;Performance!J165, AVERAGE(Outcomes!R9, Outcomes!R62, Outcomes!R115), Outcomes!R9), 0)&amp; CHAR(10) &amp;"("&amp;IF(Performance!J112&gt;Performance!J165, "3yr avg", Performance!$F$1)&amp;")"</f>
        <v>699
(2025)</v>
      </c>
      <c r="U6" s="223">
        <f>Performance!J59</f>
        <v>1053.7462278779558</v>
      </c>
      <c r="V6" s="208">
        <f>Performance!G6</f>
        <v>21780.000000000004</v>
      </c>
      <c r="W6" s="207">
        <f>V6/Performance!$C6</f>
        <v>2.6189827825068773E-4</v>
      </c>
      <c r="X6" s="223" t="str">
        <f>ROUND(Performance!G59, 0)&amp; CHAR(10) &amp;"("&amp;IF(Performance!G112&gt;Performance!G165, "3yr avg", Performance!$F$1)&amp;")"</f>
        <v>22
(2025)</v>
      </c>
      <c r="Y6" s="208">
        <f>Performance!H6</f>
        <v>559625.00000000012</v>
      </c>
      <c r="Z6" s="207">
        <f>Y6/Performance!$C6</f>
        <v>6.7293307606079494E-3</v>
      </c>
      <c r="AA6" s="223" t="str">
        <f>ROUND(Performance!H59, 0)&amp; CHAR(10) &amp;"("&amp;IF(Performance!H112&gt;Performance!H165, "3yr avg", Performance!$F$1)&amp;")"</f>
        <v>448
(2025)</v>
      </c>
      <c r="AB6" s="206">
        <f>Performance!K6</f>
        <v>2462169.7064017784</v>
      </c>
      <c r="AC6" s="207">
        <f>AB6/Performance!$C6</f>
        <v>2.9606887367659641E-2</v>
      </c>
      <c r="AD6" s="224" t="str">
        <f>ROUND(IF(Performance!K112&gt;Performance!K165, AVERAGE(Outcomes!V9, Outcomes!V62, Outcomes!V115), Outcomes!V9), 0)&amp; CHAR(10) &amp;"("&amp;IF(Performance!K112&gt;Performance!K165, "3yr avg", Performance!$F$1)&amp;")"</f>
        <v>918
(2025)</v>
      </c>
      <c r="AE6" s="223">
        <f>Performance!K59</f>
        <v>1406.9541179438734</v>
      </c>
      <c r="AF6" s="206">
        <f>Performance!L6</f>
        <v>6271614.1906051384</v>
      </c>
      <c r="AG6" s="207">
        <f>AF6/Performance!$C6</f>
        <v>7.5414369071261075E-2</v>
      </c>
      <c r="AH6" s="224" t="str">
        <f>ROUND(IF(Performance!L112&gt;Performance!L165, AVERAGE(Outcomes!Z9, Outcomes!Z62, Outcomes!Z115), Outcomes!Z9), 0)&amp; CHAR(10) &amp;"("&amp;IF(Performance!L112&gt;Performance!L165, "3yr avg", Performance!$F$1)&amp;")"</f>
        <v>1216
(3yr avg)</v>
      </c>
      <c r="AI6" s="223">
        <f>Performance!L59</f>
        <v>1791.8897687443252</v>
      </c>
      <c r="AJ6" s="206">
        <f>Performance!M6</f>
        <v>17510.989969135804</v>
      </c>
      <c r="AK6" s="207">
        <f>AJ6/Performance!$C6</f>
        <v>2.1056465212955603E-4</v>
      </c>
      <c r="AL6" s="224" t="str">
        <f>ROUND(IF(Performance!M112&gt;Performance!M165, AVERAGE(Outcomes!AD9, Outcomes!AD62, Outcomes!AD115), Outcomes!AD9), 0)&amp; CHAR(10) &amp;"("&amp;IF(Performance!M112&gt;Performance!M165, "3yr avg", Performance!$F$1)&amp;")"</f>
        <v>6
(2025)</v>
      </c>
      <c r="AM6" s="223">
        <f>Performance!M59</f>
        <v>10.006279982363317</v>
      </c>
      <c r="AN6" s="206">
        <f>Performance!N6</f>
        <v>57845.815875771608</v>
      </c>
      <c r="AO6" s="207">
        <f>AN6/Performance!$C6</f>
        <v>6.9557941147249224E-4</v>
      </c>
      <c r="AP6" s="224" t="str">
        <f>ROUND(IF(Performance!N112&gt;Performance!N165, AVERAGE(Outcomes!AH9, Outcomes!AH62, Outcomes!AH115), Outcomes!AH9), 0)&amp; CHAR(10) &amp;"("&amp;IF(Performance!N112&gt;Performance!N165, "3yr avg", Performance!$F$1)&amp;")"</f>
        <v>10
(3yr avg)</v>
      </c>
      <c r="AQ6" s="223">
        <f>Performance!N59</f>
        <v>16.527375964506174</v>
      </c>
      <c r="AR6" s="206">
        <f>Performance!O6</f>
        <v>34076074.698319845</v>
      </c>
      <c r="AS6" s="207">
        <f>AR6/Performance!$C6</f>
        <v>0.40975506395921901</v>
      </c>
      <c r="AT6" s="224" t="str">
        <f>ROUND(IF(Performance!O112&gt;Performance!O165, AVERAGE(Outcomes!AL9, Outcomes!AL62, Outcomes!AL115), Outcomes!AL9), 0)&amp; CHAR(10) &amp;"("&amp;IF(Performance!O112&gt;Performance!O165, "3yr avg", Performance!$F$1)&amp;")"</f>
        <v>7025
(3yr avg)</v>
      </c>
      <c r="AU6" s="223">
        <f>Performance!O59</f>
        <v>9736.0213423770983</v>
      </c>
      <c r="AV6" s="206">
        <f>Performance!P6</f>
        <v>5844973.1785365175</v>
      </c>
      <c r="AW6" s="207">
        <f>AV6/Performance!$C6</f>
        <v>7.0284132776867E-2</v>
      </c>
      <c r="AX6" s="224" t="str">
        <f>ROUND(IF(Performance!P112&gt;Performance!P165, AVERAGE(Outcomes!AP9, Outcomes!AP62, Outcomes!AP115), Outcomes!AP9), 0)&amp; CHAR(10) &amp;"("&amp;IF(Performance!P112&gt;Performance!P165, "3yr avg", Performance!$F$1)&amp;")"</f>
        <v>862
(3yr avg)</v>
      </c>
      <c r="AY6" s="223">
        <f>Performance!P59</f>
        <v>1298.8829285636705</v>
      </c>
      <c r="AZ6" s="206">
        <f>Performance!Q6</f>
        <v>0</v>
      </c>
      <c r="BA6" s="207">
        <f>AZ6/Performance!$C6</f>
        <v>0</v>
      </c>
      <c r="BB6" s="224" t="str">
        <f>ROUND(IF(Performance!Q112&gt;Performance!Q165, AVERAGE(Outcomes!AT9, Outcomes!AT62, Outcomes!AT115), Outcomes!AT9), 0)&amp; CHAR(10) &amp;"("&amp;IF(Performance!Q112&gt;Performance!Q165, "3yr avg", Performance!$F$1)&amp;")"</f>
        <v>0
(2025)</v>
      </c>
      <c r="BC6" s="223">
        <f>Performance!Q59</f>
        <v>0</v>
      </c>
      <c r="BD6" s="206">
        <f>Performance!R6</f>
        <v>178493.90625</v>
      </c>
      <c r="BE6" s="207">
        <f>BD6/Performance!$C6</f>
        <v>2.1463382334763392E-3</v>
      </c>
      <c r="BF6" s="224" t="str">
        <f>ROUND(IF(Performance!R112&gt;Performance!R165, AVERAGE(Outcomes!AX9, Outcomes!AX62, Outcomes!AX115), Outcomes!AX9), 0)&amp; CHAR(10) &amp;"("&amp;IF(Performance!R112&gt;Performance!R165, "3yr avg", Performance!$F$1)&amp;")"</f>
        <v>28
(2025)</v>
      </c>
      <c r="BG6" s="223">
        <f>Performance!R59</f>
        <v>39.665312499999999</v>
      </c>
      <c r="BH6" s="206">
        <f>Performance!S6</f>
        <v>25380.960000000006</v>
      </c>
      <c r="BI6" s="207">
        <f>BH6/Performance!$C6</f>
        <v>3.0519879358813484E-4</v>
      </c>
      <c r="BJ6" s="224" t="str">
        <f>ROUND(IF(Performance!S112&gt;Performance!S165, AVERAGE(Outcomes!BB9, Outcomes!BB62, Outcomes!BB115), Outcomes!BB9), 0)&amp; CHAR(10) &amp;"("&amp;IF(Performance!S112&gt;Performance!S165, "3yr avg", Performance!$F$1)&amp;")"</f>
        <v>58
(2025)</v>
      </c>
      <c r="BK6" s="206">
        <f>Performance!T6</f>
        <v>592900</v>
      </c>
      <c r="BL6" s="207">
        <f>BK6/Performance!$C6</f>
        <v>7.1294531301576095E-3</v>
      </c>
      <c r="BM6" s="224" t="str">
        <f>ROUND(IF(Performance!T112&gt;Performance!T165, AVERAGE(Outcomes!BC9, Outcomes!BC62, Outcomes!BC115), Outcomes!BC9), 0)&amp; CHAR(10) &amp;"("&amp;IF(Performance!T112&gt;Performance!T165, "3yr avg", Performance!$F$1)&amp;")"</f>
        <v>678
(2025)</v>
      </c>
      <c r="BN6" s="206">
        <f>Performance!U6</f>
        <v>0</v>
      </c>
      <c r="BO6" s="207">
        <f>BN6/Performance!$C6</f>
        <v>0</v>
      </c>
      <c r="BP6" s="224" t="str">
        <f>ROUND(IF(Performance!U112&gt;Performance!U165, AVERAGE(Outcomes!BD9, Outcomes!BD62, Outcomes!BD115), Outcomes!BD9), 0)&amp; CHAR(10) &amp;"("&amp;IF(Performance!U112&gt;Performance!U165, "3yr avg", Performance!$F$1)&amp;")"</f>
        <v>0
(2025)</v>
      </c>
    </row>
    <row r="7" spans="1:1379" ht="34.950000000000003" customHeight="1">
      <c r="A7" s="210" t="s">
        <v>49</v>
      </c>
      <c r="B7" s="205"/>
      <c r="C7" s="211">
        <f>Performance!D7</f>
        <v>2048830.8684405817</v>
      </c>
      <c r="D7" s="212">
        <f>C7/Performance!$C7</f>
        <v>0.20522238389558883</v>
      </c>
      <c r="E7" s="225" t="str">
        <f>ROUND(IF(Performance!D113&gt;Performance!D166, AVERAGE(Outcomes!C10,Outcomes!C63,Outcomes!C116), Outcomes!C10), 0)&amp; CHAR(10) &amp;"("&amp;IF(Performance!D113&gt;Performance!D166, "3yr avg", Performance!$F$1)&amp;")"</f>
        <v>585
(3yr avg)</v>
      </c>
      <c r="F7" s="211">
        <f>Performance!E7</f>
        <v>1913364.6810721492</v>
      </c>
      <c r="G7" s="212">
        <f>F7/Performance!$C7</f>
        <v>0.19165333125330997</v>
      </c>
      <c r="H7" s="226" t="str">
        <f>ROUND(IF(Performance!E113&gt;Performance!E166, AVERAGE(Outcomes!D10, Outcomes!D63, Outcomes!D116), Outcomes!D10), 0)&amp; CHAR(10) &amp;"("&amp;IF(Performance!E113&gt;Performance!E166, "3yr avg", Performance!$F$1)&amp;")"</f>
        <v>444
(3yr avg)</v>
      </c>
      <c r="I7" s="229">
        <f>Performance!E60</f>
        <v>546.67562316347119</v>
      </c>
      <c r="J7" s="211">
        <f>Performance!F7</f>
        <v>0</v>
      </c>
      <c r="K7" s="212">
        <f>J7/Performance!$C7</f>
        <v>0</v>
      </c>
      <c r="L7" s="226" t="str">
        <f>ROUND(IF(Performance!F113&gt;Performance!F166, AVERAGE(Outcomes!H10, Outcomes!H63, Outcomes!H116), Outcomes!H10), 0)&amp; CHAR(10) &amp;"("&amp;IF(Performance!F113&gt;Performance!F166, "3yr avg", Performance!$F$1)&amp;")"</f>
        <v>0
(2025)</v>
      </c>
      <c r="M7" s="229">
        <f>Performance!F60</f>
        <v>0</v>
      </c>
      <c r="N7" s="213">
        <f>Performance!I7</f>
        <v>14055.272566218664</v>
      </c>
      <c r="O7" s="212">
        <f>N7/Performance!$C7</f>
        <v>1.4078548828860137E-3</v>
      </c>
      <c r="P7" s="226" t="str">
        <f>ROUND(IF(Performance!I113&gt;Performance!I166, AVERAGE(Outcomes!N10, Outcomes!N63, Outcomes!N116), Outcomes!N10), 0)&amp; CHAR(10) &amp;"("&amp;IF(Performance!I113&gt;Performance!I166, "3yr avg", Performance!$F$1)&amp;")"</f>
        <v>13
(2025)</v>
      </c>
      <c r="Q7" s="228">
        <f>Performance!I60</f>
        <v>14.055272566218663</v>
      </c>
      <c r="R7" s="213">
        <f>Performance!J7</f>
        <v>92327.165247459838</v>
      </c>
      <c r="S7" s="212">
        <f>R7/Performance!$C7</f>
        <v>9.2480063836734277E-3</v>
      </c>
      <c r="T7" s="226" t="str">
        <f>ROUND(IF(Performance!J113&gt;Performance!J166, AVERAGE(Outcomes!R10, Outcomes!R63, Outcomes!R116), Outcomes!R10), 0)&amp; CHAR(10) &amp;"("&amp;IF(Performance!J113&gt;Performance!J166, "3yr avg", Performance!$F$1)&amp;")"</f>
        <v>51
(2025)</v>
      </c>
      <c r="U7" s="228">
        <f>Performance!J60</f>
        <v>73.861732197967868</v>
      </c>
      <c r="V7" s="213">
        <f>Performance!G7</f>
        <v>0</v>
      </c>
      <c r="W7" s="212">
        <f>V7/Performance!$C7</f>
        <v>0</v>
      </c>
      <c r="X7" s="228" t="str">
        <f>ROUND(Performance!G60, 0)&amp; CHAR(10) &amp;"("&amp;IF(Performance!G113&gt;Performance!G166, "3yr avg", Performance!$F$1)&amp;")"</f>
        <v>0
(2025)</v>
      </c>
      <c r="Y7" s="213">
        <f>Performance!H7</f>
        <v>99376.115510571428</v>
      </c>
      <c r="Z7" s="212">
        <f>Y7/Performance!$C7</f>
        <v>9.954068752822641E-3</v>
      </c>
      <c r="AA7" s="228" t="str">
        <f>ROUND(Performance!H60, 0)&amp; CHAR(10) &amp;"("&amp;IF(Performance!H113&gt;Performance!H166, "3yr avg", Performance!$F$1)&amp;")"</f>
        <v>80
(2025)</v>
      </c>
      <c r="AB7" s="211">
        <f>Performance!K7</f>
        <v>584831.04719729512</v>
      </c>
      <c r="AC7" s="212">
        <f>AB7/Performance!$C7</f>
        <v>5.8579955783921389E-2</v>
      </c>
      <c r="AD7" s="226" t="str">
        <f>ROUND(IF(Performance!K113&gt;Performance!K166, AVERAGE(Outcomes!V10, Outcomes!V63, Outcomes!V116), Outcomes!V10), 0)&amp; CHAR(10) &amp;"("&amp;IF(Performance!K113&gt;Performance!K166, "3yr avg", Performance!$F$1)&amp;")"</f>
        <v>224
(3yr avg)</v>
      </c>
      <c r="AE7" s="229">
        <f>Performance!K60</f>
        <v>334.18916982702575</v>
      </c>
      <c r="AF7" s="211">
        <f>Performance!L7</f>
        <v>1274650.4543468873</v>
      </c>
      <c r="AG7" s="212">
        <f>AF7/Performance!$C7</f>
        <v>0.12767613418171708</v>
      </c>
      <c r="AH7" s="226" t="str">
        <f>ROUND(IF(Performance!L113&gt;Performance!L166, AVERAGE(Outcomes!Z10, Outcomes!Z63, Outcomes!Z116), Outcomes!Z10), 0)&amp; CHAR(10) &amp;"("&amp;IF(Performance!L113&gt;Performance!L166, "3yr avg", Performance!$F$1)&amp;")"</f>
        <v>247
(3yr avg)</v>
      </c>
      <c r="AI7" s="229">
        <f>Performance!L60</f>
        <v>364.18584409911062</v>
      </c>
      <c r="AJ7" s="211">
        <f>Performance!M7</f>
        <v>0</v>
      </c>
      <c r="AK7" s="212">
        <f>AJ7/Performance!$C7</f>
        <v>0</v>
      </c>
      <c r="AL7" s="226" t="str">
        <f>ROUND(IF(Performance!M113&gt;Performance!M166, AVERAGE(Outcomes!AD10, Outcomes!AD63, Outcomes!AD116), Outcomes!AD10), 0)&amp; CHAR(10) &amp;"("&amp;IF(Performance!M113&gt;Performance!M166, "3yr avg", Performance!$F$1)&amp;")"</f>
        <v>0
(2025)</v>
      </c>
      <c r="AM7" s="229">
        <f>Performance!M60</f>
        <v>0</v>
      </c>
      <c r="AN7" s="211">
        <f>Performance!N7</f>
        <v>0</v>
      </c>
      <c r="AO7" s="212">
        <f>AN7/Performance!$C7</f>
        <v>0</v>
      </c>
      <c r="AP7" s="226" t="str">
        <f>ROUND(IF(Performance!N113&gt;Performance!N166, AVERAGE(Outcomes!AH10, Outcomes!AH63, Outcomes!AH116), Outcomes!AH10), 0)&amp; CHAR(10) &amp;"("&amp;IF(Performance!N113&gt;Performance!N166, "3yr avg", Performance!$F$1)&amp;")"</f>
        <v>0
(2025)</v>
      </c>
      <c r="AQ7" s="229">
        <f>Performance!N60</f>
        <v>0</v>
      </c>
      <c r="AR7" s="211">
        <f>Performance!O7</f>
        <v>2807620.3556556492</v>
      </c>
      <c r="AS7" s="212">
        <f>AR7/Performance!$C7</f>
        <v>0.28122699210403046</v>
      </c>
      <c r="AT7" s="226" t="str">
        <f>ROUND(IF(Performance!O113&gt;Performance!O166, AVERAGE(Outcomes!AL10, Outcomes!AL63, Outcomes!AL116), Outcomes!AL10), 0)&amp; CHAR(10) &amp;"("&amp;IF(Performance!O113&gt;Performance!O166, "3yr avg", Performance!$F$1)&amp;")"</f>
        <v>626
(3yr avg)</v>
      </c>
      <c r="AU7" s="229">
        <f>Performance!O60</f>
        <v>802.17724447304261</v>
      </c>
      <c r="AV7" s="211">
        <f>Performance!P7</f>
        <v>1092887.3812749272</v>
      </c>
      <c r="AW7" s="212">
        <f>AV7/Performance!$C7</f>
        <v>0.10946972596393814</v>
      </c>
      <c r="AX7" s="226" t="str">
        <f>ROUND(IF(Performance!P113&gt;Performance!P166, AVERAGE(Outcomes!AP10, Outcomes!AP63, Outcomes!AP116), Outcomes!AP10), 0)&amp; CHAR(10) &amp;"("&amp;IF(Performance!P113&gt;Performance!P166, "3yr avg", Performance!$F$1)&amp;")"</f>
        <v>169
(2025)</v>
      </c>
      <c r="AY7" s="229">
        <f>Performance!P60</f>
        <v>242.86386250553937</v>
      </c>
      <c r="AZ7" s="211">
        <f>Performance!Q7</f>
        <v>0</v>
      </c>
      <c r="BA7" s="212">
        <f>AZ7/Performance!$C7</f>
        <v>0</v>
      </c>
      <c r="BB7" s="226" t="str">
        <f>ROUND(IF(Performance!Q113&gt;Performance!Q166, AVERAGE(Outcomes!AT10, Outcomes!AT63, Outcomes!AT116), Outcomes!AT10), 0)&amp; CHAR(10) &amp;"("&amp;IF(Performance!Q113&gt;Performance!Q166, "3yr avg", Performance!$F$1)&amp;")"</f>
        <v>0
(2025)</v>
      </c>
      <c r="BC7" s="229">
        <f>Performance!Q60</f>
        <v>0</v>
      </c>
      <c r="BD7" s="211">
        <f>Performance!R7</f>
        <v>0</v>
      </c>
      <c r="BE7" s="212">
        <f>BD7/Performance!$C7</f>
        <v>0</v>
      </c>
      <c r="BF7" s="226" t="str">
        <f>ROUND(IF(Performance!R113&gt;Performance!R166, AVERAGE(Outcomes!AX10, Outcomes!AX63, Outcomes!AX116), Outcomes!AX10), 0)&amp; CHAR(10) &amp;"("&amp;IF(Performance!R113&gt;Performance!R166, "3yr avg", Performance!$F$1)&amp;")"</f>
        <v>0
(2025)</v>
      </c>
      <c r="BG7" s="229">
        <f>Performance!R60</f>
        <v>0</v>
      </c>
      <c r="BH7" s="211">
        <f>Performance!S7</f>
        <v>9704.4302343005311</v>
      </c>
      <c r="BI7" s="212">
        <f>BH7/Performance!$C7</f>
        <v>9.7205012756734549E-4</v>
      </c>
      <c r="BJ7" s="226" t="str">
        <f>ROUND(IF(Performance!S113&gt;Performance!S166, AVERAGE(Outcomes!BB10, Outcomes!BB63, Outcomes!BB116), Outcomes!BB10), 0)&amp; CHAR(10) &amp;"("&amp;IF(Performance!S113&gt;Performance!S166, "3yr avg", Performance!$F$1)&amp;")"</f>
        <v>22
(3yr avg)</v>
      </c>
      <c r="BK7" s="211">
        <f>Performance!T7</f>
        <v>45819.087911976494</v>
      </c>
      <c r="BL7" s="212">
        <f>BK7/Performance!$C7</f>
        <v>4.5894966705447579E-3</v>
      </c>
      <c r="BM7" s="226" t="str">
        <f>ROUND(IF(Performance!T113&gt;Performance!T166, AVERAGE(Outcomes!BC10, Outcomes!BC63, Outcomes!BC116), Outcomes!BC10), 0)&amp; CHAR(10) &amp;"("&amp;IF(Performance!T113&gt;Performance!T166, "3yr avg", Performance!$F$1)&amp;")"</f>
        <v>52
(2025)</v>
      </c>
      <c r="BN7" s="211">
        <f>Performance!U7</f>
        <v>0</v>
      </c>
      <c r="BO7" s="212">
        <f>BN7/Performance!$C7</f>
        <v>0</v>
      </c>
      <c r="BP7" s="226" t="str">
        <f>ROUND(IF(Performance!U113&gt;Performance!U166, AVERAGE(Outcomes!BD10, Outcomes!BD63, Outcomes!BD116), Outcomes!BD10), 0)&amp; CHAR(10) &amp;"("&amp;IF(Performance!U113&gt;Performance!U166, "3yr avg", Performance!$F$1)&amp;")"</f>
        <v>0
(2025)</v>
      </c>
    </row>
    <row r="8" spans="1:1379" ht="34.950000000000003" customHeight="1">
      <c r="A8" s="204" t="s">
        <v>51</v>
      </c>
      <c r="B8" s="205"/>
      <c r="C8" s="206">
        <f>Performance!D8</f>
        <v>2249505.5949507235</v>
      </c>
      <c r="D8" s="207">
        <f>C8/Performance!$C8</f>
        <v>0.12853115198225512</v>
      </c>
      <c r="E8" s="219" t="str">
        <f>ROUND(IF(Performance!D114&gt;Performance!D167, AVERAGE(Outcomes!C11,Outcomes!C64,Outcomes!C117), Outcomes!C11), 0)&amp; CHAR(10) &amp;"("&amp;IF(Performance!D114&gt;Performance!D167, "3yr avg", Performance!$F$1)&amp;")"</f>
        <v>643
(3yr avg)</v>
      </c>
      <c r="F8" s="206">
        <f>Performance!E8</f>
        <v>3478985.8676105035</v>
      </c>
      <c r="G8" s="207">
        <f>F8/Performance!$C8</f>
        <v>0.19878059529954559</v>
      </c>
      <c r="H8" s="227" t="str">
        <f>ROUND(IF(Performance!E114&gt;Performance!E167, AVERAGE(Outcomes!D11, Outcomes!D64, Outcomes!D117), Outcomes!D11), 0)&amp; CHAR(10) &amp;"("&amp;IF(Performance!E114&gt;Performance!E167, "3yr avg", Performance!$F$1)&amp;")"</f>
        <v>730
(3yr avg)</v>
      </c>
      <c r="I8" s="223">
        <f>Performance!E61</f>
        <v>993.99596217442956</v>
      </c>
      <c r="J8" s="206">
        <f>Performance!F8</f>
        <v>0</v>
      </c>
      <c r="K8" s="207">
        <f>J8/Performance!$C8</f>
        <v>0</v>
      </c>
      <c r="L8" s="227" t="str">
        <f>ROUND(IF(Performance!F114&gt;Performance!F167, AVERAGE(Outcomes!H11, Outcomes!H64, Outcomes!H117), Outcomes!H11), 0)&amp; CHAR(10) &amp;"("&amp;IF(Performance!F114&gt;Performance!F167, "3yr avg", Performance!$F$1)&amp;")"</f>
        <v>0
(2025)</v>
      </c>
      <c r="M8" s="223">
        <f>Performance!F61</f>
        <v>0</v>
      </c>
      <c r="N8" s="208">
        <f>Performance!I8</f>
        <v>126236.02087860333</v>
      </c>
      <c r="O8" s="207">
        <f>N8/Performance!$C8</f>
        <v>7.2128121048475619E-3</v>
      </c>
      <c r="P8" s="227" t="str">
        <f>ROUND(IF(Performance!I114&gt;Performance!I167, AVERAGE(Outcomes!N11, Outcomes!N64, Outcomes!N117), Outcomes!N11), 0)&amp; CHAR(10) &amp;"("&amp;IF(Performance!I114&gt;Performance!I167, "3yr avg", Performance!$F$1)&amp;")"</f>
        <v>89
(2025)</v>
      </c>
      <c r="Q8" s="216">
        <f>Performance!I61</f>
        <v>126.23602087860333</v>
      </c>
      <c r="R8" s="208">
        <f>Performance!J8</f>
        <v>68449.667583090049</v>
      </c>
      <c r="S8" s="207">
        <f>R8/Performance!$C8</f>
        <v>3.9110436742210951E-3</v>
      </c>
      <c r="T8" s="224" t="str">
        <f>ROUND(IF(Performance!J114&gt;Performance!J167, AVERAGE(Outcomes!R11, Outcomes!R64, Outcomes!R117), Outcomes!R11), 0)&amp; CHAR(10) &amp;"("&amp;IF(Performance!J114&gt;Performance!J167, "3yr avg", Performance!$F$1)&amp;")"</f>
        <v>34
(2025)</v>
      </c>
      <c r="U8" s="216">
        <f>Performance!J61</f>
        <v>54.759734066472035</v>
      </c>
      <c r="V8" s="208">
        <f>Performance!G8</f>
        <v>0</v>
      </c>
      <c r="W8" s="207">
        <f>V8/Performance!$C8</f>
        <v>0</v>
      </c>
      <c r="X8" s="216" t="str">
        <f>ROUND(Performance!G61, 0)&amp; CHAR(10) &amp;"("&amp;IF(Performance!G114&gt;Performance!G167, "3yr avg", Performance!$F$1)&amp;")"</f>
        <v>0
(2025)</v>
      </c>
      <c r="Y8" s="208">
        <f>Performance!H8</f>
        <v>0</v>
      </c>
      <c r="Z8" s="207">
        <f>Y8/Performance!$C8</f>
        <v>0</v>
      </c>
      <c r="AA8" s="216" t="str">
        <f>ROUND(Performance!H61, 0)&amp; CHAR(10) &amp;"("&amp;IF(Performance!H114&gt;Performance!H167, "3yr avg", Performance!$F$1)&amp;")"</f>
        <v>0
(2025)</v>
      </c>
      <c r="AB8" s="206">
        <f>Performance!K8</f>
        <v>843078.96429820778</v>
      </c>
      <c r="AC8" s="207">
        <f>AB8/Performance!$C8</f>
        <v>4.8171434085999193E-2</v>
      </c>
      <c r="AD8" s="227" t="str">
        <f>ROUND(IF(Performance!K114&gt;Performance!K167, AVERAGE(Outcomes!V11, Outcomes!V64, Outcomes!V117), Outcomes!V11), 0)&amp; CHAR(10) &amp;"("&amp;IF(Performance!K114&gt;Performance!K167, "3yr avg", Performance!$F$1)&amp;")"</f>
        <v>312
(2025)</v>
      </c>
      <c r="AE8" s="223">
        <f>Performance!K61</f>
        <v>481.75940817040441</v>
      </c>
      <c r="AF8" s="206">
        <f>Performance!L8</f>
        <v>3388833.6106914855</v>
      </c>
      <c r="AG8" s="207">
        <f>AF8/Performance!$C8</f>
        <v>0.19362951967581263</v>
      </c>
      <c r="AH8" s="227" t="str">
        <f>ROUND(IF(Performance!L114&gt;Performance!L167, AVERAGE(Outcomes!Z11, Outcomes!Z64, Outcomes!Z117), Outcomes!Z11), 0)&amp; CHAR(10) &amp;"("&amp;IF(Performance!L114&gt;Performance!L167, "3yr avg", Performance!$F$1)&amp;")"</f>
        <v>663
(3yr avg)</v>
      </c>
      <c r="AI8" s="223">
        <f>Performance!L61</f>
        <v>968.23817448328157</v>
      </c>
      <c r="AJ8" s="206">
        <f>Performance!M8</f>
        <v>10007.763888888889</v>
      </c>
      <c r="AK8" s="207">
        <f>AJ8/Performance!$C8</f>
        <v>5.7181872509789403E-4</v>
      </c>
      <c r="AL8" s="227" t="str">
        <f>ROUND(IF(Performance!M114&gt;Performance!M167, AVERAGE(Outcomes!AD11, Outcomes!AD64, Outcomes!AD117), Outcomes!AD11), 0)&amp; CHAR(10) &amp;"("&amp;IF(Performance!M114&gt;Performance!M167, "3yr avg", Performance!$F$1)&amp;")"</f>
        <v>4
(3yr avg)</v>
      </c>
      <c r="AM8" s="223">
        <f>Performance!M61</f>
        <v>5.7187222222222225</v>
      </c>
      <c r="AN8" s="206">
        <f>Performance!N8</f>
        <v>0</v>
      </c>
      <c r="AO8" s="207">
        <f>AN8/Performance!$C8</f>
        <v>0</v>
      </c>
      <c r="AP8" s="227" t="str">
        <f>ROUND(IF(Performance!N114&gt;Performance!N167, AVERAGE(Outcomes!AH11, Outcomes!AH64, Outcomes!AH117), Outcomes!AH11), 0)&amp; CHAR(10) &amp;"("&amp;IF(Performance!N114&gt;Performance!N167, "3yr avg", Performance!$F$1)&amp;")"</f>
        <v>0
(2025)</v>
      </c>
      <c r="AQ8" s="223">
        <f>Performance!N61</f>
        <v>0</v>
      </c>
      <c r="AR8" s="206">
        <f>Performance!O8</f>
        <v>4399820.9308812255</v>
      </c>
      <c r="AS8" s="207">
        <f>AR8/Performance!$C8</f>
        <v>0.25139481939105374</v>
      </c>
      <c r="AT8" s="227" t="str">
        <f>ROUND(IF(Performance!O114&gt;Performance!O167, AVERAGE(Outcomes!AL11, Outcomes!AL64, Outcomes!AL117), Outcomes!AL11), 0)&amp; CHAR(10) &amp;"("&amp;IF(Performance!O114&gt;Performance!O167, "3yr avg", Performance!$F$1)&amp;")"</f>
        <v>886
(2025)</v>
      </c>
      <c r="AU8" s="223">
        <f>Performance!O61</f>
        <v>1257.0916945374929</v>
      </c>
      <c r="AV8" s="206">
        <f>Performance!P8</f>
        <v>2771587.6907989788</v>
      </c>
      <c r="AW8" s="207">
        <f>AV8/Performance!$C8</f>
        <v>0.15836162377983976</v>
      </c>
      <c r="AX8" s="227" t="str">
        <f>ROUND(IF(Performance!P114&gt;Performance!P167, AVERAGE(Outcomes!AP11, Outcomes!AP64, Outcomes!AP117), Outcomes!AP11), 0)&amp; CHAR(10) &amp;"("&amp;IF(Performance!P114&gt;Performance!P167, "3yr avg", Performance!$F$1)&amp;")"</f>
        <v>425
(2025)</v>
      </c>
      <c r="AY8" s="223">
        <f>Performance!P61</f>
        <v>615.90837573310637</v>
      </c>
      <c r="AZ8" s="206">
        <f>Performance!Q8</f>
        <v>0</v>
      </c>
      <c r="BA8" s="207">
        <f>AZ8/Performance!$C8</f>
        <v>0</v>
      </c>
      <c r="BB8" s="227" t="str">
        <f>ROUND(IF(Performance!Q114&gt;Performance!Q167, AVERAGE(Outcomes!AT11, Outcomes!AT64, Outcomes!AT117), Outcomes!AT11), 0)&amp; CHAR(10) &amp;"("&amp;IF(Performance!Q114&gt;Performance!Q167, "3yr avg", Performance!$F$1)&amp;")"</f>
        <v>0
(2025)</v>
      </c>
      <c r="BC8" s="223">
        <f>Performance!Q61</f>
        <v>0</v>
      </c>
      <c r="BD8" s="206">
        <f>Performance!R8</f>
        <v>0</v>
      </c>
      <c r="BE8" s="207">
        <f>BD8/Performance!$C8</f>
        <v>0</v>
      </c>
      <c r="BF8" s="227" t="str">
        <f>ROUND(IF(Performance!R114&gt;Performance!R167, AVERAGE(Outcomes!AX11, Outcomes!AX64, Outcomes!AX117), Outcomes!AX11), 0)&amp; CHAR(10) &amp;"("&amp;IF(Performance!R114&gt;Performance!R167, "3yr avg", Performance!$F$1)&amp;")"</f>
        <v>0
(2025)</v>
      </c>
      <c r="BG8" s="223">
        <f>Performance!R61</f>
        <v>0</v>
      </c>
      <c r="BH8" s="206">
        <f>Performance!S8</f>
        <v>29611.12000000001</v>
      </c>
      <c r="BI8" s="207">
        <f>BH8/Performance!$C8</f>
        <v>1.6919057119162962E-3</v>
      </c>
      <c r="BJ8" s="227" t="str">
        <f>ROUND(IF(Performance!S114&gt;Performance!S167, AVERAGE(Outcomes!BB11, Outcomes!BB64, Outcomes!BB117), Outcomes!BB11), 0)&amp; CHAR(10) &amp;"("&amp;IF(Performance!S114&gt;Performance!S167, "3yr avg", Performance!$F$1)&amp;")"</f>
        <v>68
(2025)</v>
      </c>
      <c r="BK8" s="206">
        <f>Performance!T8</f>
        <v>135520.00000000003</v>
      </c>
      <c r="BL8" s="207">
        <f>BK8/Performance!$C8</f>
        <v>7.7432755694109663E-3</v>
      </c>
      <c r="BM8" s="227" t="str">
        <f>ROUND(IF(Performance!T114&gt;Performance!T167, AVERAGE(Outcomes!BC11, Outcomes!BC64, Outcomes!BC117), Outcomes!BC11), 0)&amp; CHAR(10) &amp;"("&amp;IF(Performance!T114&gt;Performance!T167, "3yr avg", Performance!$F$1)&amp;")"</f>
        <v>155
(2025)</v>
      </c>
      <c r="BN8" s="206">
        <f>Performance!U8</f>
        <v>0</v>
      </c>
      <c r="BO8" s="207">
        <f>BN8/Performance!$C8</f>
        <v>0</v>
      </c>
      <c r="BP8" s="227" t="str">
        <f>ROUND(IF(Performance!U114&gt;Performance!U167, AVERAGE(Outcomes!BD11, Outcomes!BD64, Outcomes!BD117), Outcomes!BD11), 0)&amp; CHAR(10) &amp;"("&amp;IF(Performance!U114&gt;Performance!U167, "3yr avg", Performance!$F$1)&amp;")"</f>
        <v>0
(2025)</v>
      </c>
    </row>
    <row r="9" spans="1:1379" ht="34.950000000000003" customHeight="1">
      <c r="A9" s="210" t="s">
        <v>54</v>
      </c>
      <c r="B9" s="205"/>
      <c r="C9" s="211">
        <f>Performance!D9</f>
        <v>1981662.5981655421</v>
      </c>
      <c r="D9" s="212">
        <f>C9/Performance!$C9</f>
        <v>0.22146283310766426</v>
      </c>
      <c r="E9" s="225" t="str">
        <f>ROUND(IF(Performance!D115&gt;Performance!D168, AVERAGE(Outcomes!C12,Outcomes!C65,Outcomes!C118), Outcomes!C12), 0)&amp; CHAR(10) &amp;"("&amp;IF(Performance!D115&gt;Performance!D168, "3yr avg", Performance!$F$1)&amp;")"</f>
        <v>566
(2025)</v>
      </c>
      <c r="F9" s="211">
        <f>Performance!E9</f>
        <v>1678481.4566919468</v>
      </c>
      <c r="G9" s="212">
        <f>F9/Performance!$C9</f>
        <v>0.18758049885070566</v>
      </c>
      <c r="H9" s="226" t="str">
        <f>ROUND(IF(Performance!E115&gt;Performance!E168, AVERAGE(Outcomes!D12, Outcomes!D65, Outcomes!D118), Outcomes!D12), 0)&amp; CHAR(10) &amp;"("&amp;IF(Performance!E115&gt;Performance!E168, "3yr avg", Performance!$F$1)&amp;")"</f>
        <v>356
(3yr avg)</v>
      </c>
      <c r="I9" s="229">
        <f>Performance!E62</f>
        <v>479.56613048341336</v>
      </c>
      <c r="J9" s="211">
        <f>Performance!F9</f>
        <v>0</v>
      </c>
      <c r="K9" s="212">
        <f>J9/Performance!$C9</f>
        <v>0</v>
      </c>
      <c r="L9" s="226" t="str">
        <f>ROUND(IF(Performance!F115&gt;Performance!F168, AVERAGE(Outcomes!H12, Outcomes!H65, Outcomes!H118), Outcomes!H12), 0)&amp; CHAR(10) &amp;"("&amp;IF(Performance!F115&gt;Performance!F168, "3yr avg", Performance!$F$1)&amp;")"</f>
        <v>0
(2025)</v>
      </c>
      <c r="M9" s="229">
        <f>Performance!F62</f>
        <v>0</v>
      </c>
      <c r="N9" s="213">
        <f>Performance!I9</f>
        <v>17242.5</v>
      </c>
      <c r="O9" s="212">
        <f>N9/Performance!$C9</f>
        <v>1.926954115899355E-3</v>
      </c>
      <c r="P9" s="226" t="str">
        <f>ROUND(IF(Performance!I115&gt;Performance!I168, AVERAGE(Outcomes!N12, Outcomes!N65, Outcomes!N118), Outcomes!N12), 0)&amp; CHAR(10) &amp;"("&amp;IF(Performance!I115&gt;Performance!I168, "3yr avg", Performance!$F$1)&amp;")"</f>
        <v>6
(2025)</v>
      </c>
      <c r="Q9" s="228">
        <f>Performance!I62</f>
        <v>17.2425</v>
      </c>
      <c r="R9" s="213">
        <f>Performance!J9</f>
        <v>296450.00000000006</v>
      </c>
      <c r="S9" s="212">
        <f>R9/Performance!$C9</f>
        <v>3.3130088308445056E-2</v>
      </c>
      <c r="T9" s="226" t="str">
        <f>ROUND(IF(Performance!J115&gt;Performance!J168, AVERAGE(Outcomes!R12, Outcomes!R65, Outcomes!R118), Outcomes!R12), 0)&amp; CHAR(10) &amp;"("&amp;IF(Performance!J115&gt;Performance!J168, "3yr avg", Performance!$F$1)&amp;")"</f>
        <v>182
(2025)</v>
      </c>
      <c r="U9" s="228">
        <f>Performance!J62</f>
        <v>237.16000000000003</v>
      </c>
      <c r="V9" s="213">
        <f>Performance!G9</f>
        <v>12100.000000000004</v>
      </c>
      <c r="W9" s="212">
        <f>V9/Performance!$C9</f>
        <v>1.3522485023855129E-3</v>
      </c>
      <c r="X9" s="228" t="str">
        <f>ROUND(Performance!G62, 0)&amp; CHAR(10) &amp;"("&amp;IF(Performance!G115&gt;Performance!G168, "3yr avg", Performance!$F$1)&amp;")"</f>
        <v>12
(2025)</v>
      </c>
      <c r="Y9" s="213">
        <f>Performance!H9</f>
        <v>323675.00000000012</v>
      </c>
      <c r="Z9" s="212">
        <f>Y9/Performance!$C9</f>
        <v>3.6172647438812468E-2</v>
      </c>
      <c r="AA9" s="228" t="str">
        <f>ROUND(Performance!H62, 0)&amp; CHAR(10) &amp;"("&amp;IF(Performance!H115&gt;Performance!H168, "3yr avg", Performance!$F$1)&amp;")"</f>
        <v>259
(2025)</v>
      </c>
      <c r="AB9" s="211">
        <f>Performance!K9</f>
        <v>356951.11534479493</v>
      </c>
      <c r="AC9" s="212">
        <f>AB9/Performance!$C9</f>
        <v>3.9891455466928696E-2</v>
      </c>
      <c r="AD9" s="226" t="str">
        <f>ROUND(IF(Performance!K115&gt;Performance!K168, AVERAGE(Outcomes!V12, Outcomes!V65, Outcomes!V118), Outcomes!V12), 0)&amp; CHAR(10) &amp;"("&amp;IF(Performance!K115&gt;Performance!K168, "3yr avg", Performance!$F$1)&amp;")"</f>
        <v>126
(3yr avg)</v>
      </c>
      <c r="AE9" s="229">
        <f>Performance!K62</f>
        <v>203.97206591131138</v>
      </c>
      <c r="AF9" s="211">
        <f>Performance!L9</f>
        <v>1577542.7186106001</v>
      </c>
      <c r="AG9" s="212">
        <f>AF9/Performance!$C9</f>
        <v>0.1762999817099466</v>
      </c>
      <c r="AH9" s="226" t="str">
        <f>ROUND(IF(Performance!L115&gt;Performance!L168, AVERAGE(Outcomes!Z12, Outcomes!Z65, Outcomes!Z118), Outcomes!Z12), 0)&amp; CHAR(10) &amp;"("&amp;IF(Performance!L115&gt;Performance!L168, "3yr avg", Performance!$F$1)&amp;")"</f>
        <v>310
(3yr avg)</v>
      </c>
      <c r="AI9" s="229">
        <f>Performance!L62</f>
        <v>450.72649103160006</v>
      </c>
      <c r="AJ9" s="211">
        <f>Performance!M9</f>
        <v>0</v>
      </c>
      <c r="AK9" s="212">
        <f>AJ9/Performance!$C9</f>
        <v>0</v>
      </c>
      <c r="AL9" s="226" t="str">
        <f>ROUND(IF(Performance!M115&gt;Performance!M168, AVERAGE(Outcomes!AD12, Outcomes!AD65, Outcomes!AD118), Outcomes!AD12), 0)&amp; CHAR(10) &amp;"("&amp;IF(Performance!M115&gt;Performance!M168, "3yr avg", Performance!$F$1)&amp;")"</f>
        <v>0
(2025)</v>
      </c>
      <c r="AM9" s="229">
        <f>Performance!M62</f>
        <v>0</v>
      </c>
      <c r="AN9" s="211">
        <f>Performance!N9</f>
        <v>0</v>
      </c>
      <c r="AO9" s="212">
        <f>AN9/Performance!$C9</f>
        <v>0</v>
      </c>
      <c r="AP9" s="226" t="str">
        <f>ROUND(IF(Performance!N115&gt;Performance!N168, AVERAGE(Outcomes!AH12, Outcomes!AH65, Outcomes!AH118), Outcomes!AH12), 0)&amp; CHAR(10) &amp;"("&amp;IF(Performance!N115&gt;Performance!N168, "3yr avg", Performance!$F$1)&amp;")"</f>
        <v>0
(2025)</v>
      </c>
      <c r="AQ9" s="229">
        <f>Performance!N62</f>
        <v>0</v>
      </c>
      <c r="AR9" s="211">
        <f>Performance!O9</f>
        <v>1417330.7657132852</v>
      </c>
      <c r="AS9" s="212">
        <f>AR9/Performance!$C9</f>
        <v>0.15839532275377696</v>
      </c>
      <c r="AT9" s="226" t="str">
        <f>ROUND(IF(Performance!O115&gt;Performance!O168, AVERAGE(Outcomes!AL12, Outcomes!AL65, Outcomes!AL118), Outcomes!AL12), 0)&amp; CHAR(10) &amp;"("&amp;IF(Performance!O115&gt;Performance!O168, "3yr avg", Performance!$F$1)&amp;")"</f>
        <v>283
(3yr avg)</v>
      </c>
      <c r="AU9" s="229">
        <f>Performance!O62</f>
        <v>404.95164734665292</v>
      </c>
      <c r="AV9" s="211">
        <f>Performance!P9</f>
        <v>1243756.6324850929</v>
      </c>
      <c r="AW9" s="212">
        <f>AV9/Performance!$C9</f>
        <v>0.1389973589760343</v>
      </c>
      <c r="AX9" s="226" t="str">
        <f>ROUND(IF(Performance!P115&gt;Performance!P168, AVERAGE(Outcomes!AP12, Outcomes!AP65, Outcomes!AP118), Outcomes!AP12), 0)&amp; CHAR(10) &amp;"("&amp;IF(Performance!P115&gt;Performance!P168, "3yr avg", Performance!$F$1)&amp;")"</f>
        <v>186
(2025)</v>
      </c>
      <c r="AY9" s="229">
        <f>Performance!P62</f>
        <v>276.39036277446507</v>
      </c>
      <c r="AZ9" s="211">
        <f>Performance!Q9</f>
        <v>0</v>
      </c>
      <c r="BA9" s="212">
        <f>AZ9/Performance!$C9</f>
        <v>0</v>
      </c>
      <c r="BB9" s="226" t="str">
        <f>ROUND(IF(Performance!Q115&gt;Performance!Q168, AVERAGE(Outcomes!AT12, Outcomes!AT65, Outcomes!AT118), Outcomes!AT12), 0)&amp; CHAR(10) &amp;"("&amp;IF(Performance!Q115&gt;Performance!Q168, "3yr avg", Performance!$F$1)&amp;")"</f>
        <v>0
(2025)</v>
      </c>
      <c r="BC9" s="229">
        <f>Performance!Q62</f>
        <v>0</v>
      </c>
      <c r="BD9" s="211">
        <f>Performance!R9</f>
        <v>0</v>
      </c>
      <c r="BE9" s="212">
        <f>BD9/Performance!$C9</f>
        <v>0</v>
      </c>
      <c r="BF9" s="226" t="str">
        <f>ROUND(IF(Performance!R115&gt;Performance!R168, AVERAGE(Outcomes!AX12, Outcomes!AX65, Outcomes!AX118), Outcomes!AX12), 0)&amp; CHAR(10) &amp;"("&amp;IF(Performance!R115&gt;Performance!R168, "3yr avg", Performance!$F$1)&amp;")"</f>
        <v>0
(2025)</v>
      </c>
      <c r="BG9" s="229">
        <f>Performance!R62</f>
        <v>0</v>
      </c>
      <c r="BH9" s="211">
        <f>Performance!S9</f>
        <v>11104.170000000002</v>
      </c>
      <c r="BI9" s="212">
        <f>BH9/Performance!$C9</f>
        <v>1.2409584506391849E-3</v>
      </c>
      <c r="BJ9" s="226" t="str">
        <f>ROUND(IF(Performance!S115&gt;Performance!S168, AVERAGE(Outcomes!BB12, Outcomes!BB65, Outcomes!BB118), Outcomes!BB12), 0)&amp; CHAR(10) &amp;"("&amp;IF(Performance!S115&gt;Performance!S168, "3yr avg", Performance!$F$1)&amp;")"</f>
        <v>25
(2025)</v>
      </c>
      <c r="BK9" s="211">
        <f>Performance!T9</f>
        <v>31762.500000000004</v>
      </c>
      <c r="BL9" s="212">
        <f>BK9/Performance!$C9</f>
        <v>3.5496523187619703E-3</v>
      </c>
      <c r="BM9" s="226" t="str">
        <f>ROUND(IF(Performance!T115&gt;Performance!T168, AVERAGE(Outcomes!BC12, Outcomes!BC65, Outcomes!BC118), Outcomes!BC12), 0)&amp; CHAR(10) &amp;"("&amp;IF(Performance!T115&gt;Performance!T168, "3yr avg", Performance!$F$1)&amp;")"</f>
        <v>36
(2025)</v>
      </c>
      <c r="BN9" s="211">
        <f>Performance!U9</f>
        <v>0</v>
      </c>
      <c r="BO9" s="212">
        <f>BN9/Performance!$C9</f>
        <v>0</v>
      </c>
      <c r="BP9" s="226" t="str">
        <f>ROUND(IF(Performance!U115&gt;Performance!U168, AVERAGE(Outcomes!BD12, Outcomes!BD65, Outcomes!BD118), Outcomes!BD12), 0)&amp; CHAR(10) &amp;"("&amp;IF(Performance!U115&gt;Performance!U168, "3yr avg", Performance!$F$1)&amp;")"</f>
        <v>0
(2025)</v>
      </c>
    </row>
    <row r="10" spans="1:1379" ht="34.950000000000003" customHeight="1">
      <c r="A10" s="204" t="s">
        <v>56</v>
      </c>
      <c r="B10" s="205"/>
      <c r="C10" s="206">
        <f>Performance!D10</f>
        <v>7219349.2545801923</v>
      </c>
      <c r="D10" s="207">
        <f>C10/Performance!$C10</f>
        <v>0.12847991129422132</v>
      </c>
      <c r="E10" s="219" t="str">
        <f>ROUND(IF(Performance!D116&gt;Performance!D169, AVERAGE(Outcomes!C13,Outcomes!C66,Outcomes!C119), Outcomes!C13), 0)&amp; CHAR(10) &amp;"("&amp;IF(Performance!D116&gt;Performance!D169, "3yr avg", Performance!$F$1)&amp;")"</f>
        <v>2063
(3yr avg)</v>
      </c>
      <c r="F10" s="206">
        <f>Performance!E10</f>
        <v>11795776.487309083</v>
      </c>
      <c r="G10" s="207">
        <f>F10/Performance!$C10</f>
        <v>0.20992478176262727</v>
      </c>
      <c r="H10" s="227" t="str">
        <f>ROUND(IF(Performance!E116&gt;Performance!E169, AVERAGE(Outcomes!D13, Outcomes!D66, Outcomes!D119), Outcomes!D13), 0)&amp; CHAR(10) &amp;"("&amp;IF(Performance!E116&gt;Performance!E169, "3yr avg", Performance!$F$1)&amp;")"</f>
        <v>2667
(3yr avg)</v>
      </c>
      <c r="I10" s="223">
        <f>Performance!E63</f>
        <v>3370.2218535168809</v>
      </c>
      <c r="J10" s="206">
        <f>Performance!F10</f>
        <v>897621.36379402655</v>
      </c>
      <c r="K10" s="207">
        <f>J10/Performance!$C10</f>
        <v>1.5974613379853828E-2</v>
      </c>
      <c r="L10" s="227" t="str">
        <f>ROUND(IF(Performance!F116&gt;Performance!F169, AVERAGE(Outcomes!H13, Outcomes!H66, Outcomes!H119), Outcomes!H13), 0)&amp; CHAR(10) &amp;"("&amp;IF(Performance!F116&gt;Performance!F169, "3yr avg", Performance!$F$1)&amp;")"</f>
        <v>225
(2025)</v>
      </c>
      <c r="M10" s="223">
        <f>Performance!F63</f>
        <v>256.46324679829331</v>
      </c>
      <c r="N10" s="208">
        <f>Performance!I10</f>
        <v>284853.03768820345</v>
      </c>
      <c r="O10" s="207">
        <f>N10/Performance!$C10</f>
        <v>5.0694171626135083E-3</v>
      </c>
      <c r="P10" s="227" t="str">
        <f>ROUND(IF(Performance!I116&gt;Performance!I169, AVERAGE(Outcomes!N13, Outcomes!N66, Outcomes!N119), Outcomes!N13), 0)&amp; CHAR(10) &amp;"("&amp;IF(Performance!I116&gt;Performance!I169, "3yr avg", Performance!$F$1)&amp;")"</f>
        <v>229
(2025)</v>
      </c>
      <c r="Q10" s="216">
        <f>Performance!I63</f>
        <v>284.85303768820347</v>
      </c>
      <c r="R10" s="208">
        <f>Performance!J10</f>
        <v>1907234.4841397456</v>
      </c>
      <c r="S10" s="207">
        <f>R10/Performance!$C10</f>
        <v>3.3942299880296303E-2</v>
      </c>
      <c r="T10" s="224" t="str">
        <f>ROUND(IF(Performance!J116&gt;Performance!J169, AVERAGE(Outcomes!R13, Outcomes!R66, Outcomes!R119), Outcomes!R13), 0)&amp; CHAR(10) &amp;"("&amp;IF(Performance!J116&gt;Performance!J169, "3yr avg", Performance!$F$1)&amp;")"</f>
        <v>1029
(2025)</v>
      </c>
      <c r="U10" s="216">
        <f>Performance!J63</f>
        <v>1525.7875873117964</v>
      </c>
      <c r="V10" s="208">
        <f>Performance!G10</f>
        <v>6909.8984771573605</v>
      </c>
      <c r="W10" s="207">
        <f>V10/Performance!$C10</f>
        <v>1.2297273785916561E-4</v>
      </c>
      <c r="X10" s="216" t="str">
        <f>ROUND(Performance!G63, 0)&amp; CHAR(10) &amp;"("&amp;IF(Performance!G116&gt;Performance!G169, "3yr avg", Performance!$F$1)&amp;")"</f>
        <v>7
(2025)</v>
      </c>
      <c r="Y10" s="208">
        <f>Performance!H10</f>
        <v>263612.62690355338</v>
      </c>
      <c r="Z10" s="207">
        <f>Y10/Performance!$C10</f>
        <v>4.6914099493271695E-3</v>
      </c>
      <c r="AA10" s="216" t="str">
        <f>ROUND(Performance!H63, 0)&amp; CHAR(10) &amp;"("&amp;IF(Performance!H116&gt;Performance!H169, "3yr avg", Performance!$F$1)&amp;")"</f>
        <v>211
(2025)</v>
      </c>
      <c r="AB10" s="206">
        <f>Performance!K10</f>
        <v>1952849.3883449459</v>
      </c>
      <c r="AC10" s="207">
        <f>AB10/Performance!$C10</f>
        <v>3.4754090339423956E-2</v>
      </c>
      <c r="AD10" s="227" t="str">
        <f>ROUND(IF(Performance!K116&gt;Performance!K169, AVERAGE(Outcomes!V13, Outcomes!V66, Outcomes!V119), Outcomes!V13), 0)&amp; CHAR(10) &amp;"("&amp;IF(Performance!K116&gt;Performance!K169, "3yr avg", Performance!$F$1)&amp;")"</f>
        <v>765
(2025)</v>
      </c>
      <c r="AE10" s="223">
        <f>Performance!K63</f>
        <v>1115.913936197112</v>
      </c>
      <c r="AF10" s="206">
        <f>Performance!L10</f>
        <v>4868089.2101967139</v>
      </c>
      <c r="AG10" s="207">
        <f>AF10/Performance!$C10</f>
        <v>8.6635463646757727E-2</v>
      </c>
      <c r="AH10" s="227" t="str">
        <f>ROUND(IF(Performance!L116&gt;Performance!L169, AVERAGE(Outcomes!Z13, Outcomes!Z66, Outcomes!Z119), Outcomes!Z13), 0)&amp; CHAR(10) &amp;"("&amp;IF(Performance!L116&gt;Performance!L169, "3yr avg", Performance!$F$1)&amp;")"</f>
        <v>936
(2025)</v>
      </c>
      <c r="AI10" s="223">
        <f>Performance!L63</f>
        <v>1390.8826314847754</v>
      </c>
      <c r="AJ10" s="206">
        <f>Performance!M10</f>
        <v>48363.506144093728</v>
      </c>
      <c r="AK10" s="207">
        <f>AJ10/Performance!$C10</f>
        <v>8.6070624375576377E-4</v>
      </c>
      <c r="AL10" s="227" t="str">
        <f>ROUND(IF(Performance!M116&gt;Performance!M169, AVERAGE(Outcomes!AD13, Outcomes!AD66, Outcomes!AD119), Outcomes!AD13), 0)&amp; CHAR(10) &amp;"("&amp;IF(Performance!M116&gt;Performance!M169, "3yr avg", Performance!$F$1)&amp;")"</f>
        <v>19
(3yr avg)</v>
      </c>
      <c r="AM10" s="223">
        <f>Performance!M63</f>
        <v>27.636289225196418</v>
      </c>
      <c r="AN10" s="206">
        <f>Performance!N10</f>
        <v>456320.73787402886</v>
      </c>
      <c r="AO10" s="207">
        <f>AN10/Performance!$C10</f>
        <v>8.1209601941024372E-3</v>
      </c>
      <c r="AP10" s="227" t="str">
        <f>ROUND(IF(Performance!N116&gt;Performance!N169, AVERAGE(Outcomes!AH13, Outcomes!AH66, Outcomes!AH119), Outcomes!AH13), 0)&amp; CHAR(10) &amp;"("&amp;IF(Performance!N116&gt;Performance!N169, "3yr avg", Performance!$F$1)&amp;")"</f>
        <v>87
(2025)</v>
      </c>
      <c r="AQ10" s="223">
        <f>Performance!N63</f>
        <v>130.37735367829396</v>
      </c>
      <c r="AR10" s="206">
        <f>Performance!O10</f>
        <v>17263565.705193121</v>
      </c>
      <c r="AS10" s="207">
        <f>AR10/Performance!$C10</f>
        <v>0.30723286991801763</v>
      </c>
      <c r="AT10" s="227" t="str">
        <f>ROUND(IF(Performance!O116&gt;Performance!O169, AVERAGE(Outcomes!AL13, Outcomes!AL66, Outcomes!AL119), Outcomes!AL13), 0)&amp; CHAR(10) &amp;"("&amp;IF(Performance!O116&gt;Performance!O169, "3yr avg", Performance!$F$1)&amp;")"</f>
        <v>3747
(2025)</v>
      </c>
      <c r="AU10" s="223">
        <f>Performance!O63</f>
        <v>4932.4473443408915</v>
      </c>
      <c r="AV10" s="206">
        <f>Performance!P10</f>
        <v>8343236.4912972227</v>
      </c>
      <c r="AW10" s="207">
        <f>AV10/Performance!$C10</f>
        <v>0.14848128917277478</v>
      </c>
      <c r="AX10" s="227" t="str">
        <f>ROUND(IF(Performance!P116&gt;Performance!P169, AVERAGE(Outcomes!AP13, Outcomes!AP66, Outcomes!AP119), Outcomes!AP13), 0)&amp; CHAR(10) &amp;"("&amp;IF(Performance!P116&gt;Performance!P169, "3yr avg", Performance!$F$1)&amp;")"</f>
        <v>1268
(2025)</v>
      </c>
      <c r="AY10" s="223">
        <f>Performance!P63</f>
        <v>1854.0525536216051</v>
      </c>
      <c r="AZ10" s="206">
        <f>Performance!Q10</f>
        <v>0</v>
      </c>
      <c r="BA10" s="207">
        <f>AZ10/Performance!$C10</f>
        <v>0</v>
      </c>
      <c r="BB10" s="227" t="str">
        <f>ROUND(IF(Performance!Q116&gt;Performance!Q169, AVERAGE(Outcomes!AT13, Outcomes!AT66, Outcomes!AT119), Outcomes!AT13), 0)&amp; CHAR(10) &amp;"("&amp;IF(Performance!Q116&gt;Performance!Q169, "3yr avg", Performance!$F$1)&amp;")"</f>
        <v>0
(2025)</v>
      </c>
      <c r="BC10" s="223">
        <f>Performance!Q63</f>
        <v>0</v>
      </c>
      <c r="BD10" s="206">
        <f>Performance!R10</f>
        <v>624396.45031055924</v>
      </c>
      <c r="BE10" s="207">
        <f>BD10/Performance!$C10</f>
        <v>1.1112137357453873E-2</v>
      </c>
      <c r="BF10" s="227" t="str">
        <f>ROUND(IF(Performance!R116&gt;Performance!R169, AVERAGE(Outcomes!AX13, Outcomes!AX66, Outcomes!AX119), Outcomes!AX13), 0)&amp; CHAR(10) &amp;"("&amp;IF(Performance!R116&gt;Performance!R169, "3yr avg", Performance!$F$1)&amp;")"</f>
        <v>92
(2025)</v>
      </c>
      <c r="BG10" s="223">
        <f>Performance!R63</f>
        <v>138.75476673567982</v>
      </c>
      <c r="BH10" s="206">
        <f>Performance!S10</f>
        <v>20093.260000000006</v>
      </c>
      <c r="BI10" s="207">
        <f>BH10/Performance!$C10</f>
        <v>3.5759182322061606E-4</v>
      </c>
      <c r="BJ10" s="227" t="str">
        <f>ROUND(IF(Performance!S116&gt;Performance!S169, AVERAGE(Outcomes!BB13, Outcomes!BB66, Outcomes!BB119), Outcomes!BB13), 0)&amp; CHAR(10) &amp;"("&amp;IF(Performance!S116&gt;Performance!S169, "3yr avg", Performance!$F$1)&amp;")"</f>
        <v>46
(2025)</v>
      </c>
      <c r="BK10" s="206">
        <f>Performance!T10</f>
        <v>238218.75000000006</v>
      </c>
      <c r="BL10" s="207">
        <f>BK10/Performance!$C10</f>
        <v>4.2394851376947353E-3</v>
      </c>
      <c r="BM10" s="227" t="str">
        <f>ROUND(IF(Performance!T116&gt;Performance!T169, AVERAGE(Outcomes!BC13, Outcomes!BC66, Outcomes!BC119), Outcomes!BC13), 0)&amp; CHAR(10) &amp;"("&amp;IF(Performance!T116&gt;Performance!T169, "3yr avg", Performance!$F$1)&amp;")"</f>
        <v>272
(2025)</v>
      </c>
      <c r="BN10" s="206">
        <f>Performance!U10</f>
        <v>0</v>
      </c>
      <c r="BO10" s="207">
        <f>BN10/Performance!$C10</f>
        <v>0</v>
      </c>
      <c r="BP10" s="227" t="str">
        <f>ROUND(IF(Performance!U116&gt;Performance!U169, AVERAGE(Outcomes!BD13, Outcomes!BD66, Outcomes!BD119), Outcomes!BD13), 0)&amp; CHAR(10) &amp;"("&amp;IF(Performance!U116&gt;Performance!U169, "3yr avg", Performance!$F$1)&amp;")"</f>
        <v>0
(2025)</v>
      </c>
    </row>
    <row r="11" spans="1:1379" ht="34.950000000000003" customHeight="1">
      <c r="A11" s="210" t="s">
        <v>58</v>
      </c>
      <c r="B11" s="205"/>
      <c r="C11" s="211">
        <f>Performance!D11</f>
        <v>1569578.8358390329</v>
      </c>
      <c r="D11" s="212">
        <f>C11/Performance!$C11</f>
        <v>5.4119060330082278E-2</v>
      </c>
      <c r="E11" s="225" t="str">
        <f>ROUND(IF(Performance!D117&gt;Performance!D170, AVERAGE(Outcomes!C14,Outcomes!C67,Outcomes!C120), Outcomes!C14), 0)&amp; CHAR(10) &amp;"("&amp;IF(Performance!D117&gt;Performance!D170, "3yr avg", Performance!$F$1)&amp;")"</f>
        <v>448
(3yr avg)</v>
      </c>
      <c r="F11" s="211">
        <f>Performance!E11</f>
        <v>12974323.14322759</v>
      </c>
      <c r="G11" s="212">
        <f>F11/Performance!$C11</f>
        <v>0.44735451376991303</v>
      </c>
      <c r="H11" s="226" t="str">
        <f>ROUND(IF(Performance!E117&gt;Performance!E170, AVERAGE(Outcomes!D14, Outcomes!D67, Outcomes!D120), Outcomes!D14), 0)&amp; CHAR(10) &amp;"("&amp;IF(Performance!E117&gt;Performance!E170, "3yr avg", Performance!$F$1)&amp;")"</f>
        <v>3295
(3yr avg)</v>
      </c>
      <c r="I11" s="229">
        <f>Performance!E64</f>
        <v>3706.949469493597</v>
      </c>
      <c r="J11" s="211">
        <f>Performance!F11</f>
        <v>3207992.9091965524</v>
      </c>
      <c r="K11" s="212">
        <f>J11/Performance!$C11</f>
        <v>0.11061155886348177</v>
      </c>
      <c r="L11" s="226" t="str">
        <f>ROUND(IF(Performance!F117&gt;Performance!F170, AVERAGE(Outcomes!H14, Outcomes!H67, Outcomes!H120), Outcomes!H14), 0)&amp; CHAR(10) &amp;"("&amp;IF(Performance!F117&gt;Performance!F170, "3yr avg", Performance!$F$1)&amp;")"</f>
        <v>877
(3yr avg)</v>
      </c>
      <c r="M11" s="229">
        <f>Performance!F64</f>
        <v>916.56940262758633</v>
      </c>
      <c r="N11" s="213">
        <f>Performance!I11</f>
        <v>87040.478463180945</v>
      </c>
      <c r="O11" s="212">
        <f>N11/Performance!$C11</f>
        <v>3.0011547031277659E-3</v>
      </c>
      <c r="P11" s="226" t="str">
        <f>ROUND(IF(Performance!I117&gt;Performance!I170, AVERAGE(Outcomes!N14, Outcomes!N67, Outcomes!N120), Outcomes!N14), 0)&amp; CHAR(10) &amp;"("&amp;IF(Performance!I117&gt;Performance!I170, "3yr avg", Performance!$F$1)&amp;")"</f>
        <v>56
(2025)</v>
      </c>
      <c r="Q11" s="228">
        <f>Performance!I64</f>
        <v>87.040478463180946</v>
      </c>
      <c r="R11" s="213">
        <f>Performance!J11</f>
        <v>83561.405246941766</v>
      </c>
      <c r="S11" s="212">
        <f>R11/Performance!$C11</f>
        <v>2.8811962983740645E-3</v>
      </c>
      <c r="T11" s="226" t="str">
        <f>ROUND(IF(Performance!J117&gt;Performance!J170, AVERAGE(Outcomes!R14, Outcomes!R67, Outcomes!R120), Outcomes!R14), 0)&amp; CHAR(10) &amp;"("&amp;IF(Performance!J117&gt;Performance!J170, "3yr avg", Performance!$F$1)&amp;")"</f>
        <v>52
(2025)</v>
      </c>
      <c r="U11" s="228">
        <f>Performance!J64</f>
        <v>66.849124197553408</v>
      </c>
      <c r="V11" s="213">
        <f>Performance!G11</f>
        <v>5669.5975661102138</v>
      </c>
      <c r="W11" s="212">
        <f>V11/Performance!$C11</f>
        <v>1.9548765931440821E-4</v>
      </c>
      <c r="X11" s="228" t="str">
        <f>ROUND(Performance!G64, 0)&amp; CHAR(10) &amp;"("&amp;IF(Performance!G117&gt;Performance!G170, "3yr avg", Performance!$F$1)&amp;")"</f>
        <v>6
(2025)</v>
      </c>
      <c r="Y11" s="213">
        <f>Performance!H11</f>
        <v>248284.93431495555</v>
      </c>
      <c r="Z11" s="212">
        <f>Y11/Performance!$C11</f>
        <v>8.5608616989657303E-3</v>
      </c>
      <c r="AA11" s="228" t="str">
        <f>ROUND(Performance!H64, 0)&amp; CHAR(10) &amp;"("&amp;IF(Performance!H117&gt;Performance!H170, "3yr avg", Performance!$F$1)&amp;")"</f>
        <v>199
(3yr avg)</v>
      </c>
      <c r="AB11" s="211">
        <f>Performance!K11</f>
        <v>337435.18908854778</v>
      </c>
      <c r="AC11" s="212">
        <f>AB11/Performance!$C11</f>
        <v>1.1634761465176034E-2</v>
      </c>
      <c r="AD11" s="226" t="str">
        <f>ROUND(IF(Performance!K117&gt;Performance!K170, AVERAGE(Outcomes!V14, Outcomes!V67, Outcomes!V120), Outcomes!V14), 0)&amp; CHAR(10) &amp;"("&amp;IF(Performance!K117&gt;Performance!K170, "3yr avg", Performance!$F$1)&amp;")"</f>
        <v>138
(3yr avg)</v>
      </c>
      <c r="AE11" s="229">
        <f>Performance!K64</f>
        <v>192.82010805059872</v>
      </c>
      <c r="AF11" s="211">
        <f>Performance!L11</f>
        <v>562206.89951701812</v>
      </c>
      <c r="AG11" s="212">
        <f>AF11/Performance!$C11</f>
        <v>1.938488747313253E-2</v>
      </c>
      <c r="AH11" s="226" t="str">
        <f>ROUND(IF(Performance!L117&gt;Performance!L170, AVERAGE(Outcomes!Z14, Outcomes!Z67, Outcomes!Z120), Outcomes!Z14), 0)&amp; CHAR(10) &amp;"("&amp;IF(Performance!L117&gt;Performance!L170, "3yr avg", Performance!$F$1)&amp;")"</f>
        <v>109
(2025)</v>
      </c>
      <c r="AI11" s="229">
        <f>Performance!L64</f>
        <v>160.63054271914802</v>
      </c>
      <c r="AJ11" s="211">
        <f>Performance!M11</f>
        <v>4732.4097279875559</v>
      </c>
      <c r="AK11" s="212">
        <f>AJ11/Performance!$C11</f>
        <v>1.6317343336164376E-4</v>
      </c>
      <c r="AL11" s="226" t="str">
        <f>ROUND(IF(Performance!M117&gt;Performance!M170, AVERAGE(Outcomes!AD14, Outcomes!AD67, Outcomes!AD120), Outcomes!AD14), 0)&amp; CHAR(10) &amp;"("&amp;IF(Performance!M117&gt;Performance!M170, "3yr avg", Performance!$F$1)&amp;")"</f>
        <v>2
(2025)</v>
      </c>
      <c r="AM11" s="229">
        <f>Performance!M64</f>
        <v>2.7042341302786035</v>
      </c>
      <c r="AN11" s="211">
        <f>Performance!N11</f>
        <v>0</v>
      </c>
      <c r="AO11" s="212">
        <f>AN11/Performance!$C11</f>
        <v>0</v>
      </c>
      <c r="AP11" s="226" t="str">
        <f>ROUND(IF(Performance!N117&gt;Performance!N170, AVERAGE(Outcomes!AH14, Outcomes!AH67, Outcomes!AH120), Outcomes!AH14), 0)&amp; CHAR(10) &amp;"("&amp;IF(Performance!N117&gt;Performance!N170, "3yr avg", Performance!$F$1)&amp;")"</f>
        <v>0
(2025)</v>
      </c>
      <c r="AQ11" s="229">
        <f>Performance!N64</f>
        <v>0</v>
      </c>
      <c r="AR11" s="211">
        <f>Performance!O11</f>
        <v>7307363.1153117772</v>
      </c>
      <c r="AS11" s="212">
        <f>AR11/Performance!$C11</f>
        <v>0.25195779674231855</v>
      </c>
      <c r="AT11" s="226" t="str">
        <f>ROUND(IF(Performance!O117&gt;Performance!O170, AVERAGE(Outcomes!AL14, Outcomes!AL67, Outcomes!AL120), Outcomes!AL14), 0)&amp; CHAR(10) &amp;"("&amp;IF(Performance!O117&gt;Performance!O170, "3yr avg", Performance!$F$1)&amp;")"</f>
        <v>1778
(2025)</v>
      </c>
      <c r="AU11" s="229">
        <f>Performance!O64</f>
        <v>2087.818032946222</v>
      </c>
      <c r="AV11" s="211">
        <f>Performance!P11</f>
        <v>2547550.8881723159</v>
      </c>
      <c r="AW11" s="212">
        <f>AV11/Performance!$C11</f>
        <v>8.7839525522941955E-2</v>
      </c>
      <c r="AX11" s="226" t="str">
        <f>ROUND(IF(Performance!P117&gt;Performance!P170, AVERAGE(Outcomes!AP14, Outcomes!AP67, Outcomes!AP120), Outcomes!AP14), 0)&amp; CHAR(10) &amp;"("&amp;IF(Performance!P117&gt;Performance!P170, "3yr avg", Performance!$F$1)&amp;")"</f>
        <v>451
(3yr avg)</v>
      </c>
      <c r="AY11" s="229">
        <f>Performance!P64</f>
        <v>566.12241959384801</v>
      </c>
      <c r="AZ11" s="211">
        <f>Performance!Q11</f>
        <v>0</v>
      </c>
      <c r="BA11" s="212">
        <f>AZ11/Performance!$C11</f>
        <v>0</v>
      </c>
      <c r="BB11" s="226" t="str">
        <f>ROUND(IF(Performance!Q117&gt;Performance!Q170, AVERAGE(Outcomes!AT14, Outcomes!AT67, Outcomes!AT120), Outcomes!AT14), 0)&amp; CHAR(10) &amp;"("&amp;IF(Performance!Q117&gt;Performance!Q170, "3yr avg", Performance!$F$1)&amp;")"</f>
        <v>0
(2025)</v>
      </c>
      <c r="BC11" s="229">
        <f>Performance!Q64</f>
        <v>0</v>
      </c>
      <c r="BD11" s="211">
        <f>Performance!R11</f>
        <v>0</v>
      </c>
      <c r="BE11" s="212">
        <f>BD11/Performance!$C11</f>
        <v>0</v>
      </c>
      <c r="BF11" s="226" t="str">
        <f>ROUND(IF(Performance!R117&gt;Performance!R170, AVERAGE(Outcomes!AX14, Outcomes!AX67, Outcomes!AX120), Outcomes!AX14), 0)&amp; CHAR(10) &amp;"("&amp;IF(Performance!R117&gt;Performance!R170, "3yr avg", Performance!$F$1)&amp;")"</f>
        <v>0
(2025)</v>
      </c>
      <c r="BG11" s="229">
        <f>Performance!R64</f>
        <v>0</v>
      </c>
      <c r="BH11" s="211">
        <f>Performance!S11</f>
        <v>9417.488413056808</v>
      </c>
      <c r="BI11" s="212">
        <f>BH11/Performance!$C11</f>
        <v>3.2471489290413738E-4</v>
      </c>
      <c r="BJ11" s="226" t="str">
        <f>ROUND(IF(Performance!S117&gt;Performance!S170, AVERAGE(Outcomes!BB14, Outcomes!BB67, Outcomes!BB120), Outcomes!BB14), 0)&amp; CHAR(10) &amp;"("&amp;IF(Performance!S117&gt;Performance!S170, "3yr avg", Performance!$F$1)&amp;")"</f>
        <v>22
(2025)</v>
      </c>
      <c r="BK11" s="211">
        <f>Performance!T11</f>
        <v>57172.500000000015</v>
      </c>
      <c r="BL11" s="212">
        <f>BK11/Performance!$C11</f>
        <v>1.9713071469058376E-3</v>
      </c>
      <c r="BM11" s="226" t="str">
        <f>ROUND(IF(Performance!T117&gt;Performance!T170, AVERAGE(Outcomes!BC14, Outcomes!BC67, Outcomes!BC120), Outcomes!BC14), 0)&amp; CHAR(10) &amp;"("&amp;IF(Performance!T117&gt;Performance!T170, "3yr avg", Performance!$F$1)&amp;")"</f>
        <v>65
(2025)</v>
      </c>
      <c r="BN11" s="211">
        <f>Performance!U11</f>
        <v>0</v>
      </c>
      <c r="BO11" s="212">
        <f>BN11/Performance!$C11</f>
        <v>0</v>
      </c>
      <c r="BP11" s="226" t="str">
        <f>ROUND(IF(Performance!U117&gt;Performance!U170, AVERAGE(Outcomes!BD14, Outcomes!BD67, Outcomes!BD120), Outcomes!BD14), 0)&amp; CHAR(10) &amp;"("&amp;IF(Performance!U117&gt;Performance!U170, "3yr avg", Performance!$F$1)&amp;")"</f>
        <v>0
(2025)</v>
      </c>
    </row>
    <row r="12" spans="1:1379" ht="34.950000000000003" customHeight="1">
      <c r="A12" s="204" t="s">
        <v>60</v>
      </c>
      <c r="B12" s="205"/>
      <c r="C12" s="206">
        <f>Performance!D12</f>
        <v>1048293.75</v>
      </c>
      <c r="D12" s="207">
        <f>C12/Performance!$C12</f>
        <v>0.14539544549476935</v>
      </c>
      <c r="E12" s="219" t="str">
        <f>ROUND(IF(Performance!D118&gt;Performance!D171, AVERAGE(Outcomes!C15,Outcomes!C68,Outcomes!C121), Outcomes!C15), 0)&amp; CHAR(10) &amp;"("&amp;IF(Performance!D118&gt;Performance!D171, "3yr avg", Performance!$F$1)&amp;")"</f>
        <v>300
(3yr avg)</v>
      </c>
      <c r="F12" s="206">
        <f>Performance!E12</f>
        <v>850993.96613443096</v>
      </c>
      <c r="G12" s="207">
        <f>F12/Performance!$C12</f>
        <v>0.11803051083675377</v>
      </c>
      <c r="H12" s="227" t="str">
        <f>ROUND(IF(Performance!E118&gt;Performance!E171, AVERAGE(Outcomes!D15, Outcomes!D68, Outcomes!D121), Outcomes!D15), 0)&amp; CHAR(10) &amp;"("&amp;IF(Performance!E118&gt;Performance!E171, "3yr avg", Performance!$F$1)&amp;")"</f>
        <v>200
(3yr avg)</v>
      </c>
      <c r="I12" s="223">
        <f>Performance!E65</f>
        <v>243.14113318126599</v>
      </c>
      <c r="J12" s="206">
        <f>Performance!F12</f>
        <v>0</v>
      </c>
      <c r="K12" s="207">
        <f>J12/Performance!$C12</f>
        <v>0</v>
      </c>
      <c r="L12" s="227" t="str">
        <f>ROUND(IF(Performance!F118&gt;Performance!F171, AVERAGE(Outcomes!H15, Outcomes!H68, Outcomes!H121), Outcomes!H15), 0)&amp; CHAR(10) &amp;"("&amp;IF(Performance!F118&gt;Performance!F171, "3yr avg", Performance!$F$1)&amp;")"</f>
        <v>0
(2025)</v>
      </c>
      <c r="M12" s="223">
        <f>Performance!F65</f>
        <v>0</v>
      </c>
      <c r="N12" s="208">
        <f>Performance!I12</f>
        <v>25495.625000000004</v>
      </c>
      <c r="O12" s="207">
        <f>N12/Performance!$C12</f>
        <v>3.5361727140341905E-3</v>
      </c>
      <c r="P12" s="227" t="str">
        <f>ROUND(IF(Performance!I118&gt;Performance!I171, AVERAGE(Outcomes!N15, Outcomes!N68, Outcomes!N121), Outcomes!N15), 0)&amp; CHAR(10) &amp;"("&amp;IF(Performance!I118&gt;Performance!I171, "3yr avg", Performance!$F$1)&amp;")"</f>
        <v>20
(2025)</v>
      </c>
      <c r="Q12" s="216">
        <f>Performance!I65</f>
        <v>25.495625000000004</v>
      </c>
      <c r="R12" s="208">
        <f>Performance!J12</f>
        <v>7130.46875</v>
      </c>
      <c r="S12" s="207">
        <f>R12/Performance!$C12</f>
        <v>9.8897630601420738E-4</v>
      </c>
      <c r="T12" s="224" t="str">
        <f>ROUND(IF(Performance!J118&gt;Performance!J171, AVERAGE(Outcomes!R15, Outcomes!R68, Outcomes!R121), Outcomes!R15), 0)&amp; CHAR(10) &amp;"("&amp;IF(Performance!J118&gt;Performance!J171, "3yr avg", Performance!$F$1)&amp;")"</f>
        <v>5
(3yr avg)</v>
      </c>
      <c r="U12" s="216">
        <f>Performance!J65</f>
        <v>5.7043749999999998</v>
      </c>
      <c r="V12" s="208">
        <f>Performance!G12</f>
        <v>1041.9444444444446</v>
      </c>
      <c r="W12" s="207">
        <f>V12/Performance!$C12</f>
        <v>1.4451481436458051E-4</v>
      </c>
      <c r="X12" s="216" t="str">
        <f>ROUND(Performance!G65, 0)&amp; CHAR(10) &amp;"("&amp;IF(Performance!G118&gt;Performance!G171, "3yr avg", Performance!$F$1)&amp;")"</f>
        <v>1
(2025)</v>
      </c>
      <c r="Y12" s="208">
        <f>Performance!H12</f>
        <v>92472.569444444467</v>
      </c>
      <c r="Z12" s="207">
        <f>Y12/Performance!$C12</f>
        <v>1.2825689774856522E-2</v>
      </c>
      <c r="AA12" s="216" t="str">
        <f>ROUND(Performance!H65, 0)&amp; CHAR(10) &amp;"("&amp;IF(Performance!H118&gt;Performance!H171, "3yr avg", Performance!$F$1)&amp;")"</f>
        <v>74
(2025)</v>
      </c>
      <c r="AB12" s="206">
        <f>Performance!K12</f>
        <v>798844.91814757558</v>
      </c>
      <c r="AC12" s="207">
        <f>AB12/Performance!$C12</f>
        <v>0.11079758202822378</v>
      </c>
      <c r="AD12" s="227" t="str">
        <f>ROUND(IF(Performance!K118&gt;Performance!K171, AVERAGE(Outcomes!V15, Outcomes!V68, Outcomes!V121), Outcomes!V15), 0)&amp; CHAR(10) &amp;"("&amp;IF(Performance!K118&gt;Performance!K171, "3yr avg", Performance!$F$1)&amp;")"</f>
        <v>327
(3yr avg)</v>
      </c>
      <c r="AE12" s="223">
        <f>Performance!K65</f>
        <v>456.48281037004318</v>
      </c>
      <c r="AF12" s="206">
        <f>Performance!L12</f>
        <v>926688.81157951441</v>
      </c>
      <c r="AG12" s="207">
        <f>AF12/Performance!$C12</f>
        <v>0.12852917666886965</v>
      </c>
      <c r="AH12" s="227" t="str">
        <f>ROUND(IF(Performance!L118&gt;Performance!L171, AVERAGE(Outcomes!Z15, Outcomes!Z68, Outcomes!Z121), Outcomes!Z15), 0)&amp; CHAR(10) &amp;"("&amp;IF(Performance!L118&gt;Performance!L171, "3yr avg", Performance!$F$1)&amp;")"</f>
        <v>191
(3yr avg)</v>
      </c>
      <c r="AI12" s="223">
        <f>Performance!L65</f>
        <v>264.76823187986128</v>
      </c>
      <c r="AJ12" s="206">
        <f>Performance!M12</f>
        <v>0</v>
      </c>
      <c r="AK12" s="207">
        <f>AJ12/Performance!$C12</f>
        <v>0</v>
      </c>
      <c r="AL12" s="227" t="str">
        <f>ROUND(IF(Performance!M118&gt;Performance!M171, AVERAGE(Outcomes!AD15, Outcomes!AD68, Outcomes!AD121), Outcomes!AD15), 0)&amp; CHAR(10) &amp;"("&amp;IF(Performance!M118&gt;Performance!M171, "3yr avg", Performance!$F$1)&amp;")"</f>
        <v>0
(2025)</v>
      </c>
      <c r="AM12" s="223">
        <f>Performance!M65</f>
        <v>0</v>
      </c>
      <c r="AN12" s="206">
        <f>Performance!N12</f>
        <v>0</v>
      </c>
      <c r="AO12" s="207">
        <f>AN12/Performance!$C12</f>
        <v>0</v>
      </c>
      <c r="AP12" s="227" t="str">
        <f>ROUND(IF(Performance!N118&gt;Performance!N171, AVERAGE(Outcomes!AH15, Outcomes!AH68, Outcomes!AH121), Outcomes!AH15), 0)&amp; CHAR(10) &amp;"("&amp;IF(Performance!N118&gt;Performance!N171, "3yr avg", Performance!$F$1)&amp;")"</f>
        <v>0
(2025)</v>
      </c>
      <c r="AQ12" s="223">
        <f>Performance!N65</f>
        <v>0</v>
      </c>
      <c r="AR12" s="206">
        <f>Performance!O12</f>
        <v>1997885.419571436</v>
      </c>
      <c r="AS12" s="207">
        <f>AR12/Performance!$C12</f>
        <v>0.27710118526042254</v>
      </c>
      <c r="AT12" s="227" t="str">
        <f>ROUND(IF(Performance!O118&gt;Performance!O171, AVERAGE(Outcomes!AL15, Outcomes!AL68, Outcomes!AL121), Outcomes!AL15), 0)&amp; CHAR(10) &amp;"("&amp;IF(Performance!O118&gt;Performance!O171, "3yr avg", Performance!$F$1)&amp;")"</f>
        <v>428
(3yr avg)</v>
      </c>
      <c r="AU12" s="223">
        <f>Performance!O65</f>
        <v>570.82440559183885</v>
      </c>
      <c r="AV12" s="206">
        <f>Performance!P12</f>
        <v>715702.47707599972</v>
      </c>
      <c r="AW12" s="207">
        <f>AV12/Performance!$C12</f>
        <v>9.9265955268907136E-2</v>
      </c>
      <c r="AX12" s="227" t="str">
        <f>ROUND(IF(Performance!P118&gt;Performance!P171, AVERAGE(Outcomes!AP15, Outcomes!AP68, Outcomes!AP121), Outcomes!AP15), 0)&amp; CHAR(10) &amp;"("&amp;IF(Performance!P118&gt;Performance!P171, "3yr avg", Performance!$F$1)&amp;")"</f>
        <v>113
(2025)</v>
      </c>
      <c r="AY12" s="223">
        <f>Performance!P65</f>
        <v>159.04499490577771</v>
      </c>
      <c r="AZ12" s="206">
        <f>Performance!Q12</f>
        <v>398033.85025852086</v>
      </c>
      <c r="BA12" s="207">
        <f>AZ12/Performance!$C12</f>
        <v>5.5206194809742933E-2</v>
      </c>
      <c r="BB12" s="227" t="str">
        <f>ROUND(IF(Performance!Q118&gt;Performance!Q171, AVERAGE(Outcomes!AT15, Outcomes!AT68, Outcomes!AT121), Outcomes!AT15), 0)&amp; CHAR(10) &amp;"("&amp;IF(Performance!Q118&gt;Performance!Q171, "3yr avg", Performance!$F$1)&amp;")"</f>
        <v>76
(2025)</v>
      </c>
      <c r="BC12" s="223">
        <f>Performance!Q65</f>
        <v>113.72395721672025</v>
      </c>
      <c r="BD12" s="206">
        <f>Performance!R12</f>
        <v>190755.88871252205</v>
      </c>
      <c r="BE12" s="207">
        <f>BD12/Performance!$C12</f>
        <v>2.6457314488527464E-2</v>
      </c>
      <c r="BF12" s="227" t="str">
        <f>ROUND(IF(Performance!R118&gt;Performance!R171, AVERAGE(Outcomes!AX15, Outcomes!AX68, Outcomes!AX121), Outcomes!AX15), 0)&amp; CHAR(10) &amp;"("&amp;IF(Performance!R118&gt;Performance!R171, "3yr avg", Performance!$F$1)&amp;")"</f>
        <v>28
(3yr avg)</v>
      </c>
      <c r="BG12" s="223">
        <f>Performance!R65</f>
        <v>42.390197491671564</v>
      </c>
      <c r="BH12" s="206">
        <f>Performance!S12</f>
        <v>42299.946011552776</v>
      </c>
      <c r="BI12" s="207">
        <f>BH12/Performance!$C12</f>
        <v>5.8668855888479804E-3</v>
      </c>
      <c r="BJ12" s="227" t="str">
        <f>ROUND(IF(Performance!S118&gt;Performance!S171, AVERAGE(Outcomes!BB15, Outcomes!BB68, Outcomes!BB121), Outcomes!BB15), 0)&amp; CHAR(10) &amp;"("&amp;IF(Performance!S118&gt;Performance!S171, "3yr avg", Performance!$F$1)&amp;")"</f>
        <v>97
(2025)</v>
      </c>
      <c r="BK12" s="206">
        <f>Performance!T12</f>
        <v>110069.2236576649</v>
      </c>
      <c r="BL12" s="207">
        <f>BK12/Performance!$C12</f>
        <v>1.5266297074622064E-2</v>
      </c>
      <c r="BM12" s="227" t="str">
        <f>ROUND(IF(Performance!T118&gt;Performance!T171, AVERAGE(Outcomes!BC15, Outcomes!BC68, Outcomes!BC121), Outcomes!BC15), 0)&amp; CHAR(10) &amp;"("&amp;IF(Performance!T118&gt;Performance!T171, "3yr avg", Performance!$F$1)&amp;")"</f>
        <v>126
(2025)</v>
      </c>
      <c r="BN12" s="206">
        <f>Performance!U12</f>
        <v>4240.1628799276923</v>
      </c>
      <c r="BO12" s="207">
        <f>BN12/Performance!$C12</f>
        <v>5.8809887104399031E-4</v>
      </c>
      <c r="BP12" s="227" t="str">
        <f>ROUND(IF(Performance!U118&gt;Performance!U171, AVERAGE(Outcomes!BD15, Outcomes!BD68, Outcomes!BD121), Outcomes!BD15), 0)&amp; CHAR(10) &amp;"("&amp;IF(Performance!U118&gt;Performance!U171, "3yr avg", Performance!$F$1)&amp;")"</f>
        <v>5
(3yr avg)</v>
      </c>
    </row>
    <row r="13" spans="1:1379" ht="34.950000000000003" customHeight="1">
      <c r="A13" s="210" t="s">
        <v>62</v>
      </c>
      <c r="B13" s="205"/>
      <c r="C13" s="211">
        <f>Performance!D13</f>
        <v>1765121.0496485184</v>
      </c>
      <c r="D13" s="212">
        <f>C13/Performance!$C13</f>
        <v>0.11264422978634345</v>
      </c>
      <c r="E13" s="225" t="str">
        <f>ROUND(IF(Performance!D119&gt;Performance!D172, AVERAGE(Outcomes!C16,Outcomes!C69,Outcomes!C122), Outcomes!C16), 0)&amp; CHAR(10) &amp;"("&amp;IF(Performance!D119&gt;Performance!D172, "3yr avg", Performance!$F$1)&amp;")"</f>
        <v>504
(3yr avg)</v>
      </c>
      <c r="F13" s="211">
        <f>Performance!E13</f>
        <v>3126021.1284973198</v>
      </c>
      <c r="G13" s="212">
        <f>F13/Performance!$C13</f>
        <v>0.19949240443624794</v>
      </c>
      <c r="H13" s="226" t="str">
        <f>ROUND(IF(Performance!E119&gt;Performance!E172, AVERAGE(Outcomes!D16, Outcomes!D69, Outcomes!D122), Outcomes!D16), 0)&amp; CHAR(10) &amp;"("&amp;IF(Performance!E119&gt;Performance!E172, "3yr avg", Performance!$F$1)&amp;")"</f>
        <v>634
(3yr avg)</v>
      </c>
      <c r="I13" s="229">
        <f>Performance!E66</f>
        <v>893.14889385637707</v>
      </c>
      <c r="J13" s="211">
        <f>Performance!F13</f>
        <v>0</v>
      </c>
      <c r="K13" s="212">
        <f>J13/Performance!$C13</f>
        <v>0</v>
      </c>
      <c r="L13" s="226" t="str">
        <f>ROUND(IF(Performance!F119&gt;Performance!F172, AVERAGE(Outcomes!H16, Outcomes!H69, Outcomes!H122), Outcomes!H16), 0)&amp; CHAR(10) &amp;"("&amp;IF(Performance!F119&gt;Performance!F172, "3yr avg", Performance!$F$1)&amp;")"</f>
        <v>0
(2025)</v>
      </c>
      <c r="M13" s="229">
        <f>Performance!F66</f>
        <v>0</v>
      </c>
      <c r="N13" s="213">
        <f>Performance!I13</f>
        <v>0</v>
      </c>
      <c r="O13" s="212">
        <f>N13/Performance!$C13</f>
        <v>0</v>
      </c>
      <c r="P13" s="226" t="str">
        <f>ROUND(IF(Performance!I119&gt;Performance!I172, AVERAGE(Outcomes!N16, Outcomes!N69, Outcomes!N122), Outcomes!N16), 0)&amp; CHAR(10) &amp;"("&amp;IF(Performance!I119&gt;Performance!I172, "3yr avg", Performance!$F$1)&amp;")"</f>
        <v>0
(2025)</v>
      </c>
      <c r="Q13" s="228">
        <f>Performance!I66</f>
        <v>0</v>
      </c>
      <c r="R13" s="213">
        <f>Performance!J13</f>
        <v>14661.884776488097</v>
      </c>
      <c r="S13" s="212">
        <f>R13/Performance!$C13</f>
        <v>9.3567334557167505E-4</v>
      </c>
      <c r="T13" s="226" t="str">
        <f>ROUND(IF(Performance!J119&gt;Performance!J172, AVERAGE(Outcomes!R16, Outcomes!R69, Outcomes!R122), Outcomes!R16), 0)&amp; CHAR(10) &amp;"("&amp;IF(Performance!J119&gt;Performance!J172, "3yr avg", Performance!$F$1)&amp;")"</f>
        <v>7
(2025)</v>
      </c>
      <c r="U13" s="228">
        <f>Performance!J66</f>
        <v>11.729507821190477</v>
      </c>
      <c r="V13" s="213">
        <f>Performance!G13</f>
        <v>92363.154867256657</v>
      </c>
      <c r="W13" s="212">
        <f>V13/Performance!$C13</f>
        <v>5.8943132782483254E-3</v>
      </c>
      <c r="X13" s="228" t="str">
        <f>ROUND(Performance!G66, 0)&amp; CHAR(10) &amp;"("&amp;IF(Performance!G119&gt;Performance!G172, "3yr avg", Performance!$F$1)&amp;")"</f>
        <v>92
(2025)</v>
      </c>
      <c r="Y13" s="213">
        <f>Performance!H13</f>
        <v>153975.14196165191</v>
      </c>
      <c r="Z13" s="212">
        <f>Y13/Performance!$C13</f>
        <v>9.8261879976825912E-3</v>
      </c>
      <c r="AA13" s="228" t="str">
        <f>ROUND(Performance!H66, 0)&amp; CHAR(10) &amp;"("&amp;IF(Performance!H119&gt;Performance!H172, "3yr avg", Performance!$F$1)&amp;")"</f>
        <v>123
(3yr avg)</v>
      </c>
      <c r="AB13" s="211">
        <f>Performance!K13</f>
        <v>1618061.2163486292</v>
      </c>
      <c r="AC13" s="212">
        <f>AB13/Performance!$C13</f>
        <v>0.10325935408171531</v>
      </c>
      <c r="AD13" s="226" t="str">
        <f>ROUND(IF(Performance!K119&gt;Performance!K172, AVERAGE(Outcomes!V16, Outcomes!V69, Outcomes!V122), Outcomes!V16), 0)&amp; CHAR(10) &amp;"("&amp;IF(Performance!K119&gt;Performance!K172, "3yr avg", Performance!$F$1)&amp;")"</f>
        <v>569
(2025)</v>
      </c>
      <c r="AE13" s="229">
        <f>Performance!K66</f>
        <v>924.60640934207379</v>
      </c>
      <c r="AF13" s="211">
        <f>Performance!L13</f>
        <v>2245393.8834339357</v>
      </c>
      <c r="AG13" s="212">
        <f>AF13/Performance!$C13</f>
        <v>0.14329366510968039</v>
      </c>
      <c r="AH13" s="226" t="str">
        <f>ROUND(IF(Performance!L119&gt;Performance!L172, AVERAGE(Outcomes!Z16, Outcomes!Z69, Outcomes!Z122), Outcomes!Z16), 0)&amp; CHAR(10) &amp;"("&amp;IF(Performance!L119&gt;Performance!L172, "3yr avg", Performance!$F$1)&amp;")"</f>
        <v>392
(2025)</v>
      </c>
      <c r="AI13" s="229">
        <f>Performance!L66</f>
        <v>641.54110955255305</v>
      </c>
      <c r="AJ13" s="211">
        <f>Performance!M13</f>
        <v>0</v>
      </c>
      <c r="AK13" s="212">
        <f>AJ13/Performance!$C13</f>
        <v>0</v>
      </c>
      <c r="AL13" s="226" t="str">
        <f>ROUND(IF(Performance!M119&gt;Performance!M172, AVERAGE(Outcomes!AD16, Outcomes!AD69, Outcomes!AD122), Outcomes!AD16), 0)&amp; CHAR(10) &amp;"("&amp;IF(Performance!M119&gt;Performance!M172, "3yr avg", Performance!$F$1)&amp;")"</f>
        <v>0
(2025)</v>
      </c>
      <c r="AM13" s="229">
        <f>Performance!M66</f>
        <v>0</v>
      </c>
      <c r="AN13" s="211">
        <f>Performance!N13</f>
        <v>0</v>
      </c>
      <c r="AO13" s="212">
        <f>AN13/Performance!$C13</f>
        <v>0</v>
      </c>
      <c r="AP13" s="226" t="str">
        <f>ROUND(IF(Performance!N119&gt;Performance!N172, AVERAGE(Outcomes!AH16, Outcomes!AH69, Outcomes!AH122), Outcomes!AH16), 0)&amp; CHAR(10) &amp;"("&amp;IF(Performance!N119&gt;Performance!N172, "3yr avg", Performance!$F$1)&amp;")"</f>
        <v>0
(2025)</v>
      </c>
      <c r="AQ13" s="229">
        <f>Performance!N66</f>
        <v>0</v>
      </c>
      <c r="AR13" s="211">
        <f>Performance!O13</f>
        <v>5220065.0320645859</v>
      </c>
      <c r="AS13" s="212">
        <f>AR13/Performance!$C13</f>
        <v>0.33312741077368468</v>
      </c>
      <c r="AT13" s="226" t="str">
        <f>ROUND(IF(Performance!O119&gt;Performance!O172, AVERAGE(Outcomes!AL16, Outcomes!AL69, Outcomes!AL122), Outcomes!AL16), 0)&amp; CHAR(10) &amp;"("&amp;IF(Performance!O119&gt;Performance!O172, "3yr avg", Performance!$F$1)&amp;")"</f>
        <v>1029
(3yr avg)</v>
      </c>
      <c r="AU13" s="229">
        <f>Performance!O66</f>
        <v>1491.4471520184532</v>
      </c>
      <c r="AV13" s="211">
        <f>Performance!P13</f>
        <v>1360955.6968146383</v>
      </c>
      <c r="AW13" s="212">
        <f>AV13/Performance!$C13</f>
        <v>8.6851724005868075E-2</v>
      </c>
      <c r="AX13" s="226" t="str">
        <f>ROUND(IF(Performance!P119&gt;Performance!P172, AVERAGE(Outcomes!AP16, Outcomes!AP69, Outcomes!AP122), Outcomes!AP16), 0)&amp; CHAR(10) &amp;"("&amp;IF(Performance!P119&gt;Performance!P172, "3yr avg", Performance!$F$1)&amp;")"</f>
        <v>192
(3yr avg)</v>
      </c>
      <c r="AY13" s="229">
        <f>Performance!P66</f>
        <v>302.43459929214185</v>
      </c>
      <c r="AZ13" s="211">
        <f>Performance!Q13</f>
        <v>0</v>
      </c>
      <c r="BA13" s="212">
        <f>AZ13/Performance!$C13</f>
        <v>0</v>
      </c>
      <c r="BB13" s="226" t="str">
        <f>ROUND(IF(Performance!Q119&gt;Performance!Q172, AVERAGE(Outcomes!AT16, Outcomes!AT69, Outcomes!AT122), Outcomes!AT16), 0)&amp; CHAR(10) &amp;"("&amp;IF(Performance!Q119&gt;Performance!Q172, "3yr avg", Performance!$F$1)&amp;")"</f>
        <v>0
(2025)</v>
      </c>
      <c r="BC13" s="229">
        <f>Performance!Q66</f>
        <v>0</v>
      </c>
      <c r="BD13" s="211">
        <f>Performance!R13</f>
        <v>0</v>
      </c>
      <c r="BE13" s="212">
        <f>BD13/Performance!$C13</f>
        <v>0</v>
      </c>
      <c r="BF13" s="226" t="str">
        <f>ROUND(IF(Performance!R119&gt;Performance!R172, AVERAGE(Outcomes!AX16, Outcomes!AX69, Outcomes!AX122), Outcomes!AX16), 0)&amp; CHAR(10) &amp;"("&amp;IF(Performance!R119&gt;Performance!R172, "3yr avg", Performance!$F$1)&amp;")"</f>
        <v>0
(2025)</v>
      </c>
      <c r="BG13" s="229">
        <f>Performance!R66</f>
        <v>0</v>
      </c>
      <c r="BH13" s="211">
        <f>Performance!S13</f>
        <v>21150.800000000003</v>
      </c>
      <c r="BI13" s="212">
        <f>BH13/Performance!$C13</f>
        <v>1.3497746094180986E-3</v>
      </c>
      <c r="BJ13" s="226" t="str">
        <f>ROUND(IF(Performance!S119&gt;Performance!S172, AVERAGE(Outcomes!BB16, Outcomes!BB69, Outcomes!BB122), Outcomes!BB16), 0)&amp; CHAR(10) &amp;"("&amp;IF(Performance!S119&gt;Performance!S172, "3yr avg", Performance!$F$1)&amp;")"</f>
        <v>48
(2025)</v>
      </c>
      <c r="BK13" s="211">
        <f>Performance!T13</f>
        <v>52106.450359916256</v>
      </c>
      <c r="BL13" s="212">
        <f>BK13/Performance!$C13</f>
        <v>3.3252625755394358E-3</v>
      </c>
      <c r="BM13" s="226" t="str">
        <f>ROUND(IF(Performance!T119&gt;Performance!T172, AVERAGE(Outcomes!BC16, Outcomes!BC69, Outcomes!BC122), Outcomes!BC16), 0)&amp; CHAR(10) &amp;"("&amp;IF(Performance!T119&gt;Performance!T172, "3yr avg", Performance!$F$1)&amp;")"</f>
        <v>60
(2025)</v>
      </c>
      <c r="BN13" s="211">
        <f>Performance!U13</f>
        <v>0</v>
      </c>
      <c r="BO13" s="212">
        <f>BN13/Performance!$C13</f>
        <v>0</v>
      </c>
      <c r="BP13" s="226" t="str">
        <f>ROUND(IF(Performance!U119&gt;Performance!U172, AVERAGE(Outcomes!BD16, Outcomes!BD69, Outcomes!BD122), Outcomes!BD16), 0)&amp; CHAR(10) &amp;"("&amp;IF(Performance!U119&gt;Performance!U172, "3yr avg", Performance!$F$1)&amp;")"</f>
        <v>0
(2025)</v>
      </c>
    </row>
    <row r="14" spans="1:1379" ht="34.950000000000003" customHeight="1">
      <c r="A14" s="204" t="s">
        <v>64</v>
      </c>
      <c r="B14" s="205"/>
      <c r="C14" s="206">
        <f>Performance!D14</f>
        <v>1515681.7869242982</v>
      </c>
      <c r="D14" s="207">
        <f>C14/Performance!$C14</f>
        <v>0.24232489539019023</v>
      </c>
      <c r="E14" s="219" t="str">
        <f>ROUND(IF(Performance!D120&gt;Performance!D173, AVERAGE(Outcomes!C17,Outcomes!C70,Outcomes!C123), Outcomes!C17), 0)&amp; CHAR(10) &amp;"("&amp;IF(Performance!D120&gt;Performance!D173, "3yr avg", Performance!$F$1)&amp;")"</f>
        <v>433
(2025)</v>
      </c>
      <c r="F14" s="206">
        <f>Performance!E14</f>
        <v>1211332.8327216133</v>
      </c>
      <c r="G14" s="207">
        <f>F14/Performance!$C14</f>
        <v>0.19366604817995917</v>
      </c>
      <c r="H14" s="227" t="str">
        <f>ROUND(IF(Performance!E120&gt;Performance!E173, AVERAGE(Outcomes!D17, Outcomes!D70, Outcomes!D123), Outcomes!D17), 0)&amp; CHAR(10) &amp;"("&amp;IF(Performance!E120&gt;Performance!E173, "3yr avg", Performance!$F$1)&amp;")"</f>
        <v>269
(2025)</v>
      </c>
      <c r="I14" s="223">
        <f>Performance!E67</f>
        <v>346.09509506331807</v>
      </c>
      <c r="J14" s="206">
        <f>Performance!F14</f>
        <v>0</v>
      </c>
      <c r="K14" s="207">
        <f>J14/Performance!$C14</f>
        <v>0</v>
      </c>
      <c r="L14" s="227" t="str">
        <f>ROUND(IF(Performance!F120&gt;Performance!F173, AVERAGE(Outcomes!H17, Outcomes!H70, Outcomes!H123), Outcomes!H17), 0)&amp; CHAR(10) &amp;"("&amp;IF(Performance!F120&gt;Performance!F173, "3yr avg", Performance!$F$1)&amp;")"</f>
        <v>0
(2025)</v>
      </c>
      <c r="M14" s="223">
        <f>Performance!F67</f>
        <v>0</v>
      </c>
      <c r="N14" s="208">
        <f>Performance!I14</f>
        <v>5388.891451851011</v>
      </c>
      <c r="O14" s="207">
        <f>N14/Performance!$C14</f>
        <v>8.615677569028602E-4</v>
      </c>
      <c r="P14" s="227" t="str">
        <f>ROUND(IF(Performance!I120&gt;Performance!I173, AVERAGE(Outcomes!N17, Outcomes!N70, Outcomes!N123), Outcomes!N17), 0)&amp; CHAR(10) &amp;"("&amp;IF(Performance!I120&gt;Performance!I173, "3yr avg", Performance!$F$1)&amp;")"</f>
        <v>5
(2025)</v>
      </c>
      <c r="Q14" s="216">
        <f>Performance!I67</f>
        <v>5.3888914518510109</v>
      </c>
      <c r="R14" s="208">
        <f>Performance!J14</f>
        <v>22877.166935186237</v>
      </c>
      <c r="S14" s="207">
        <f>R14/Performance!$C14</f>
        <v>3.6575666028437984E-3</v>
      </c>
      <c r="T14" s="224" t="str">
        <f>ROUND(IF(Performance!J120&gt;Performance!J173, AVERAGE(Outcomes!R17, Outcomes!R70, Outcomes!R123), Outcomes!R17), 0)&amp; CHAR(10) &amp;"("&amp;IF(Performance!J120&gt;Performance!J173, "3yr avg", Performance!$F$1)&amp;")"</f>
        <v>8
(2025)</v>
      </c>
      <c r="U14" s="216">
        <f>Performance!J67</f>
        <v>18.301733548148988</v>
      </c>
      <c r="V14" s="208">
        <f>Performance!G14</f>
        <v>3620.2763235862071</v>
      </c>
      <c r="W14" s="207">
        <f>V14/Performance!$C14</f>
        <v>5.7880426417001381E-4</v>
      </c>
      <c r="X14" s="216" t="str">
        <f>ROUND(Performance!G67, 0)&amp; CHAR(10) &amp;"("&amp;IF(Performance!G120&gt;Performance!G173, "3yr avg", Performance!$F$1)&amp;")"</f>
        <v>4
(3yr avg)</v>
      </c>
      <c r="Y14" s="208">
        <f>Performance!H14</f>
        <v>289804.02285862068</v>
      </c>
      <c r="Z14" s="207">
        <f>Y14/Performance!$C14</f>
        <v>4.6333425741942415E-2</v>
      </c>
      <c r="AA14" s="216" t="str">
        <f>ROUND(Performance!H67, 0)&amp; CHAR(10) &amp;"("&amp;IF(Performance!H120&gt;Performance!H173, "3yr avg", Performance!$F$1)&amp;")"</f>
        <v>232
(2025)</v>
      </c>
      <c r="AB14" s="206">
        <f>Performance!K14</f>
        <v>194625.84997775053</v>
      </c>
      <c r="AC14" s="207">
        <f>AB14/Performance!$C14</f>
        <v>3.1116484438194827E-2</v>
      </c>
      <c r="AD14" s="227" t="str">
        <f>ROUND(IF(Performance!K120&gt;Performance!K173, AVERAGE(Outcomes!V17, Outcomes!V70, Outcomes!V123), Outcomes!V17), 0)&amp; CHAR(10) &amp;"("&amp;IF(Performance!K120&gt;Performance!K173, "3yr avg", Performance!$F$1)&amp;")"</f>
        <v>75
(3yr avg)</v>
      </c>
      <c r="AE14" s="223">
        <f>Performance!K67</f>
        <v>111.21477141585744</v>
      </c>
      <c r="AF14" s="206">
        <f>Performance!L14</f>
        <v>644472.14410964947</v>
      </c>
      <c r="AG14" s="207">
        <f>AF14/Performance!$C14</f>
        <v>0.10303722473315073</v>
      </c>
      <c r="AH14" s="227" t="str">
        <f>ROUND(IF(Performance!L120&gt;Performance!L173, AVERAGE(Outcomes!Z17, Outcomes!Z70, Outcomes!Z123), Outcomes!Z17), 0)&amp; CHAR(10) &amp;"("&amp;IF(Performance!L120&gt;Performance!L173, "3yr avg", Performance!$F$1)&amp;")"</f>
        <v>117
(3yr avg)</v>
      </c>
      <c r="AI14" s="223">
        <f>Performance!L67</f>
        <v>184.13489831704271</v>
      </c>
      <c r="AJ14" s="206">
        <f>Performance!M14</f>
        <v>0</v>
      </c>
      <c r="AK14" s="207">
        <f>AJ14/Performance!$C14</f>
        <v>0</v>
      </c>
      <c r="AL14" s="227" t="str">
        <f>ROUND(IF(Performance!M120&gt;Performance!M173, AVERAGE(Outcomes!AD17, Outcomes!AD70, Outcomes!AD123), Outcomes!AD17), 0)&amp; CHAR(10) &amp;"("&amp;IF(Performance!M120&gt;Performance!M173, "3yr avg", Performance!$F$1)&amp;")"</f>
        <v>0
(2025)</v>
      </c>
      <c r="AM14" s="223">
        <f>Performance!M67</f>
        <v>0</v>
      </c>
      <c r="AN14" s="206">
        <f>Performance!N14</f>
        <v>0</v>
      </c>
      <c r="AO14" s="207">
        <f>AN14/Performance!$C14</f>
        <v>0</v>
      </c>
      <c r="AP14" s="227" t="str">
        <f>ROUND(IF(Performance!N120&gt;Performance!N173, AVERAGE(Outcomes!AH17, Outcomes!AH70, Outcomes!AH123), Outcomes!AH17), 0)&amp; CHAR(10) &amp;"("&amp;IF(Performance!N120&gt;Performance!N173, "3yr avg", Performance!$F$1)&amp;")"</f>
        <v>0
(2025)</v>
      </c>
      <c r="AQ14" s="223">
        <f>Performance!N67</f>
        <v>0</v>
      </c>
      <c r="AR14" s="206">
        <f>Performance!O14</f>
        <v>1697440.0603625784</v>
      </c>
      <c r="AS14" s="207">
        <f>AR14/Performance!$C14</f>
        <v>0.27138413129128947</v>
      </c>
      <c r="AT14" s="227" t="str">
        <f>ROUND(IF(Performance!O120&gt;Performance!O173, AVERAGE(Outcomes!AL17, Outcomes!AL70, Outcomes!AL123), Outcomes!AL17), 0)&amp; CHAR(10) &amp;"("&amp;IF(Performance!O120&gt;Performance!O173, "3yr avg", Performance!$F$1)&amp;")"</f>
        <v>358
(3yr avg)</v>
      </c>
      <c r="AU14" s="223">
        <f>Performance!O67</f>
        <v>484.98287438930811</v>
      </c>
      <c r="AV14" s="206">
        <f>Performance!P14</f>
        <v>641893.62750338821</v>
      </c>
      <c r="AW14" s="207">
        <f>AV14/Performance!$C14</f>
        <v>0.10262497542576671</v>
      </c>
      <c r="AX14" s="227" t="str">
        <f>ROUND(IF(Performance!P120&gt;Performance!P173, AVERAGE(Outcomes!AP17, Outcomes!AP70, Outcomes!AP123), Outcomes!AP17), 0)&amp; CHAR(10) &amp;"("&amp;IF(Performance!P120&gt;Performance!P173, "3yr avg", Performance!$F$1)&amp;")"</f>
        <v>89
(2025)</v>
      </c>
      <c r="AY14" s="223">
        <f>Performance!P67</f>
        <v>142.64302833408627</v>
      </c>
      <c r="AZ14" s="206">
        <f>Performance!Q14</f>
        <v>0</v>
      </c>
      <c r="BA14" s="207">
        <f>AZ14/Performance!$C14</f>
        <v>0</v>
      </c>
      <c r="BB14" s="227" t="str">
        <f>ROUND(IF(Performance!Q120&gt;Performance!Q173, AVERAGE(Outcomes!AT17, Outcomes!AT70, Outcomes!AT123), Outcomes!AT17), 0)&amp; CHAR(10) &amp;"("&amp;IF(Performance!Q120&gt;Performance!Q173, "3yr avg", Performance!$F$1)&amp;")"</f>
        <v>0
(2025)</v>
      </c>
      <c r="BC14" s="223">
        <f>Performance!Q67</f>
        <v>0</v>
      </c>
      <c r="BD14" s="206">
        <f>Performance!R14</f>
        <v>0</v>
      </c>
      <c r="BE14" s="207">
        <f>BD14/Performance!$C14</f>
        <v>0</v>
      </c>
      <c r="BF14" s="227" t="str">
        <f>ROUND(IF(Performance!R120&gt;Performance!R173, AVERAGE(Outcomes!AX17, Outcomes!AX70, Outcomes!AX123), Outcomes!AX17), 0)&amp; CHAR(10) &amp;"("&amp;IF(Performance!R120&gt;Performance!R173, "3yr avg", Performance!$F$1)&amp;")"</f>
        <v>0
(2025)</v>
      </c>
      <c r="BG14" s="223">
        <f>Performance!R67</f>
        <v>0</v>
      </c>
      <c r="BH14" s="206">
        <f>Performance!S14</f>
        <v>4869.5902426811545</v>
      </c>
      <c r="BI14" s="207">
        <f>BH14/Performance!$C14</f>
        <v>7.7854267058613069E-4</v>
      </c>
      <c r="BJ14" s="227" t="str">
        <f>ROUND(IF(Performance!S120&gt;Performance!S173, AVERAGE(Outcomes!BB17, Outcomes!BB70, Outcomes!BB123), Outcomes!BB17), 0)&amp; CHAR(10) &amp;"("&amp;IF(Performance!S120&gt;Performance!S173, "3yr avg", Performance!$F$1)&amp;")"</f>
        <v>11
(2025)</v>
      </c>
      <c r="BK14" s="206">
        <f>Performance!T14</f>
        <v>22744.359203547825</v>
      </c>
      <c r="BL14" s="207">
        <f>BK14/Performance!$C14</f>
        <v>3.6363335050036555E-3</v>
      </c>
      <c r="BM14" s="227" t="str">
        <f>ROUND(IF(Performance!T120&gt;Performance!T173, AVERAGE(Outcomes!BC17, Outcomes!BC70, Outcomes!BC123), Outcomes!BC17), 0)&amp; CHAR(10) &amp;"("&amp;IF(Performance!T120&gt;Performance!T173, "3yr avg", Performance!$F$1)&amp;")"</f>
        <v>26
(3yr avg)</v>
      </c>
      <c r="BN14" s="206">
        <f>Performance!U14</f>
        <v>0</v>
      </c>
      <c r="BO14" s="207">
        <f>BN14/Performance!$C14</f>
        <v>0</v>
      </c>
      <c r="BP14" s="227" t="str">
        <f>ROUND(IF(Performance!U120&gt;Performance!U173, AVERAGE(Outcomes!BD17, Outcomes!BD70, Outcomes!BD123), Outcomes!BD17), 0)&amp; CHAR(10) &amp;"("&amp;IF(Performance!U120&gt;Performance!U173, "3yr avg", Performance!$F$1)&amp;")"</f>
        <v>0
(2025)</v>
      </c>
    </row>
    <row r="15" spans="1:1379" ht="34.950000000000003" customHeight="1">
      <c r="A15" s="210" t="s">
        <v>66</v>
      </c>
      <c r="B15" s="205"/>
      <c r="C15" s="211">
        <f>Performance!D15</f>
        <v>812244.08325697109</v>
      </c>
      <c r="D15" s="212">
        <f>C15/Performance!$C15</f>
        <v>0.25578026816598198</v>
      </c>
      <c r="E15" s="225" t="str">
        <f>ROUND(IF(Performance!D121&gt;Performance!D174, AVERAGE(Outcomes!C18,Outcomes!C71,Outcomes!C124), Outcomes!C18), 0)&amp; CHAR(10) &amp;"("&amp;IF(Performance!D121&gt;Performance!D174, "3yr avg", Performance!$F$1)&amp;")"</f>
        <v>232
(2025)</v>
      </c>
      <c r="F15" s="211">
        <f>Performance!E15</f>
        <v>587328.87228767946</v>
      </c>
      <c r="G15" s="212">
        <f>F15/Performance!$C15</f>
        <v>0.18495319270653132</v>
      </c>
      <c r="H15" s="226" t="str">
        <f>ROUND(IF(Performance!E121&gt;Performance!E174, AVERAGE(Outcomes!D18, Outcomes!D71, Outcomes!D124), Outcomes!D18), 0)&amp; CHAR(10) &amp;"("&amp;IF(Performance!E121&gt;Performance!E174, "3yr avg", Performance!$F$1)&amp;")"</f>
        <v>125
(2025)</v>
      </c>
      <c r="I15" s="229">
        <f>Performance!E68</f>
        <v>167.80824922505127</v>
      </c>
      <c r="J15" s="211">
        <f>Performance!F15</f>
        <v>0</v>
      </c>
      <c r="K15" s="212">
        <f>J15/Performance!$C15</f>
        <v>0</v>
      </c>
      <c r="L15" s="226" t="str">
        <f>ROUND(IF(Performance!F121&gt;Performance!F174, AVERAGE(Outcomes!H18, Outcomes!H71, Outcomes!H124), Outcomes!H18), 0)&amp; CHAR(10) &amp;"("&amp;IF(Performance!F121&gt;Performance!F174, "3yr avg", Performance!$F$1)&amp;")"</f>
        <v>0
(2025)</v>
      </c>
      <c r="M15" s="229">
        <f>Performance!F68</f>
        <v>0</v>
      </c>
      <c r="N15" s="213">
        <f>Performance!I15</f>
        <v>0</v>
      </c>
      <c r="O15" s="212">
        <f>N15/Performance!$C15</f>
        <v>0</v>
      </c>
      <c r="P15" s="226" t="str">
        <f>ROUND(IF(Performance!I121&gt;Performance!I174, AVERAGE(Outcomes!N18, Outcomes!N71, Outcomes!N124), Outcomes!N18), 0)&amp; CHAR(10) &amp;"("&amp;IF(Performance!I121&gt;Performance!I174, "3yr avg", Performance!$F$1)&amp;")"</f>
        <v>0
(2025)</v>
      </c>
      <c r="Q15" s="228">
        <f>Performance!I68</f>
        <v>0</v>
      </c>
      <c r="R15" s="213">
        <f>Performance!J15</f>
        <v>0</v>
      </c>
      <c r="S15" s="212">
        <f>R15/Performance!$C15</f>
        <v>0</v>
      </c>
      <c r="T15" s="226" t="str">
        <f>ROUND(IF(Performance!J121&gt;Performance!J174, AVERAGE(Outcomes!R18, Outcomes!R71, Outcomes!R124), Outcomes!R18), 0)&amp; CHAR(10) &amp;"("&amp;IF(Performance!J121&gt;Performance!J174, "3yr avg", Performance!$F$1)&amp;")"</f>
        <v>0
(2025)</v>
      </c>
      <c r="U15" s="228">
        <f>Performance!J68</f>
        <v>0</v>
      </c>
      <c r="V15" s="213">
        <f>Performance!G15</f>
        <v>0</v>
      </c>
      <c r="W15" s="212">
        <f>V15/Performance!$C15</f>
        <v>0</v>
      </c>
      <c r="X15" s="228" t="str">
        <f>ROUND(Performance!G68, 0)&amp; CHAR(10) &amp;"("&amp;IF(Performance!G121&gt;Performance!G174, "3yr avg", Performance!$F$1)&amp;")"</f>
        <v>0
(2025)</v>
      </c>
      <c r="Y15" s="213">
        <f>Performance!H15</f>
        <v>108900</v>
      </c>
      <c r="Z15" s="212">
        <f>Y15/Performance!$C15</f>
        <v>3.4293227586938382E-2</v>
      </c>
      <c r="AA15" s="228" t="str">
        <f>ROUND(Performance!H68, 0)&amp; CHAR(10) &amp;"("&amp;IF(Performance!H121&gt;Performance!H174, "3yr avg", Performance!$F$1)&amp;")"</f>
        <v>87
(2025)</v>
      </c>
      <c r="AB15" s="211">
        <f>Performance!K15</f>
        <v>89233.181323386409</v>
      </c>
      <c r="AC15" s="212">
        <f>AB15/Performance!$C15</f>
        <v>2.8100034852428186E-2</v>
      </c>
      <c r="AD15" s="226" t="str">
        <f>ROUND(IF(Performance!K121&gt;Performance!K174, AVERAGE(Outcomes!V18, Outcomes!V71, Outcomes!V124), Outcomes!V18), 0)&amp; CHAR(10) &amp;"("&amp;IF(Performance!K121&gt;Performance!K174, "3yr avg", Performance!$F$1)&amp;")"</f>
        <v>36
(2025)</v>
      </c>
      <c r="AE15" s="229">
        <f>Performance!K68</f>
        <v>50.990389327649375</v>
      </c>
      <c r="AF15" s="211">
        <f>Performance!L15</f>
        <v>769171.23252128472</v>
      </c>
      <c r="AG15" s="212">
        <f>AF15/Performance!$C15</f>
        <v>0.24221638319722974</v>
      </c>
      <c r="AH15" s="226" t="str">
        <f>ROUND(IF(Performance!L121&gt;Performance!L174, AVERAGE(Outcomes!Z18, Outcomes!Z71, Outcomes!Z124), Outcomes!Z18), 0)&amp; CHAR(10) &amp;"("&amp;IF(Performance!L121&gt;Performance!L174, "3yr avg", Performance!$F$1)&amp;")"</f>
        <v>147
(3yr avg)</v>
      </c>
      <c r="AI15" s="229">
        <f>Performance!L68</f>
        <v>219.76320929179565</v>
      </c>
      <c r="AJ15" s="211">
        <f>Performance!M15</f>
        <v>0</v>
      </c>
      <c r="AK15" s="212">
        <f>AJ15/Performance!$C15</f>
        <v>0</v>
      </c>
      <c r="AL15" s="226" t="str">
        <f>ROUND(IF(Performance!M121&gt;Performance!M174, AVERAGE(Outcomes!AD18, Outcomes!AD71, Outcomes!AD124), Outcomes!AD18), 0)&amp; CHAR(10) &amp;"("&amp;IF(Performance!M121&gt;Performance!M174, "3yr avg", Performance!$F$1)&amp;")"</f>
        <v>0
(2025)</v>
      </c>
      <c r="AM15" s="229">
        <f>Performance!M68</f>
        <v>0</v>
      </c>
      <c r="AN15" s="211">
        <f>Performance!N15</f>
        <v>0</v>
      </c>
      <c r="AO15" s="212">
        <f>AN15/Performance!$C15</f>
        <v>0</v>
      </c>
      <c r="AP15" s="226" t="str">
        <f>ROUND(IF(Performance!N121&gt;Performance!N174, AVERAGE(Outcomes!AH18, Outcomes!AH71, Outcomes!AH124), Outcomes!AH18), 0)&amp; CHAR(10) &amp;"("&amp;IF(Performance!N121&gt;Performance!N174, "3yr avg", Performance!$F$1)&amp;")"</f>
        <v>0
(2025)</v>
      </c>
      <c r="AQ15" s="229">
        <f>Performance!N68</f>
        <v>0</v>
      </c>
      <c r="AR15" s="211">
        <f>Performance!O15</f>
        <v>550514.9779554361</v>
      </c>
      <c r="AS15" s="212">
        <f>AR15/Performance!$C15</f>
        <v>0.17336028860462935</v>
      </c>
      <c r="AT15" s="226" t="str">
        <f>ROUND(IF(Performance!O121&gt;Performance!O174, AVERAGE(Outcomes!AL18, Outcomes!AL71, Outcomes!AL124), Outcomes!AL18), 0)&amp; CHAR(10) &amp;"("&amp;IF(Performance!O121&gt;Performance!O174, "3yr avg", Performance!$F$1)&amp;")"</f>
        <v>107
(3yr avg)</v>
      </c>
      <c r="AU15" s="229">
        <f>Performance!O68</f>
        <v>157.28999370155316</v>
      </c>
      <c r="AV15" s="211">
        <f>Performance!P15</f>
        <v>247944.39726957408</v>
      </c>
      <c r="AW15" s="212">
        <f>AV15/Performance!$C15</f>
        <v>7.8079096827105302E-2</v>
      </c>
      <c r="AX15" s="226" t="str">
        <f>ROUND(IF(Performance!P121&gt;Performance!P174, AVERAGE(Outcomes!AP18, Outcomes!AP71, Outcomes!AP124), Outcomes!AP18), 0)&amp; CHAR(10) &amp;"("&amp;IF(Performance!P121&gt;Performance!P174, "3yr avg", Performance!$F$1)&amp;")"</f>
        <v>34
(2025)</v>
      </c>
      <c r="AY15" s="229">
        <f>Performance!P68</f>
        <v>55.098754948794237</v>
      </c>
      <c r="AZ15" s="211">
        <f>Performance!Q15</f>
        <v>0</v>
      </c>
      <c r="BA15" s="212">
        <f>AZ15/Performance!$C15</f>
        <v>0</v>
      </c>
      <c r="BB15" s="226" t="str">
        <f>ROUND(IF(Performance!Q121&gt;Performance!Q174, AVERAGE(Outcomes!AT18, Outcomes!AT71, Outcomes!AT124), Outcomes!AT18), 0)&amp; CHAR(10) &amp;"("&amp;IF(Performance!Q121&gt;Performance!Q174, "3yr avg", Performance!$F$1)&amp;")"</f>
        <v>0
(2025)</v>
      </c>
      <c r="BC15" s="229">
        <f>Performance!Q68</f>
        <v>0</v>
      </c>
      <c r="BD15" s="211">
        <f>Performance!R15</f>
        <v>0</v>
      </c>
      <c r="BE15" s="212">
        <f>BD15/Performance!$C15</f>
        <v>0</v>
      </c>
      <c r="BF15" s="226" t="str">
        <f>ROUND(IF(Performance!R121&gt;Performance!R174, AVERAGE(Outcomes!AX18, Outcomes!AX71, Outcomes!AX124), Outcomes!AX18), 0)&amp; CHAR(10) &amp;"("&amp;IF(Performance!R121&gt;Performance!R174, "3yr avg", Performance!$F$1)&amp;")"</f>
        <v>0
(2025)</v>
      </c>
      <c r="BG15" s="229">
        <f>Performance!R68</f>
        <v>0</v>
      </c>
      <c r="BH15" s="211">
        <f>Performance!S15</f>
        <v>4923.6209591425131</v>
      </c>
      <c r="BI15" s="212">
        <f>BH15/Performance!$C15</f>
        <v>1.5504761625683568E-3</v>
      </c>
      <c r="BJ15" s="226" t="str">
        <f>ROUND(IF(Performance!S121&gt;Performance!S174, AVERAGE(Outcomes!BB18, Outcomes!BB71, Outcomes!BB124), Outcomes!BB18), 0)&amp; CHAR(10) &amp;"("&amp;IF(Performance!S121&gt;Performance!S174, "3yr avg", Performance!$F$1)&amp;")"</f>
        <v>11
(2025)</v>
      </c>
      <c r="BK15" s="211">
        <f>Performance!T15</f>
        <v>5293.7500000000009</v>
      </c>
      <c r="BL15" s="212">
        <f>BK15/Performance!$C15</f>
        <v>1.6670318965872827E-3</v>
      </c>
      <c r="BM15" s="226" t="str">
        <f>ROUND(IF(Performance!T121&gt;Performance!T174, AVERAGE(Outcomes!BC18, Outcomes!BC71, Outcomes!BC124), Outcomes!BC18), 0)&amp; CHAR(10) &amp;"("&amp;IF(Performance!T121&gt;Performance!T174, "3yr avg", Performance!$F$1)&amp;")"</f>
        <v>6
(2025)</v>
      </c>
      <c r="BN15" s="211">
        <f>Performance!U15</f>
        <v>0</v>
      </c>
      <c r="BO15" s="212">
        <f>BN15/Performance!$C15</f>
        <v>0</v>
      </c>
      <c r="BP15" s="226" t="str">
        <f>ROUND(IF(Performance!U121&gt;Performance!U174, AVERAGE(Outcomes!BD18, Outcomes!BD71, Outcomes!BD124), Outcomes!BD18), 0)&amp; CHAR(10) &amp;"("&amp;IF(Performance!U121&gt;Performance!U174, "3yr avg", Performance!$F$1)&amp;")"</f>
        <v>0
(2025)</v>
      </c>
    </row>
    <row r="16" spans="1:1379" ht="34.950000000000003" customHeight="1">
      <c r="A16" s="204" t="s">
        <v>68</v>
      </c>
      <c r="B16" s="205"/>
      <c r="C16" s="206">
        <f>Performance!D16</f>
        <v>1690581.6666666665</v>
      </c>
      <c r="D16" s="207">
        <f>C16/Performance!$C16</f>
        <v>0.21861985155507821</v>
      </c>
      <c r="E16" s="219" t="str">
        <f>ROUND(IF(Performance!D122&gt;Performance!D175, AVERAGE(Outcomes!C19,Outcomes!C72,Outcomes!C125), Outcomes!C19), 0)&amp; CHAR(10) &amp;"("&amp;IF(Performance!D122&gt;Performance!D175, "3yr avg", Performance!$F$1)&amp;")"</f>
        <v>483
(3yr avg)</v>
      </c>
      <c r="F16" s="206">
        <f>Performance!E16</f>
        <v>1532913.2867621386</v>
      </c>
      <c r="G16" s="207">
        <f>F16/Performance!$C16</f>
        <v>0.19823075205796772</v>
      </c>
      <c r="H16" s="227" t="str">
        <f>ROUND(IF(Performance!E122&gt;Performance!E175, AVERAGE(Outcomes!D19, Outcomes!D72, Outcomes!D125), Outcomes!D19), 0)&amp; CHAR(10) &amp;"("&amp;IF(Performance!E122&gt;Performance!E175, "3yr avg", Performance!$F$1)&amp;")"</f>
        <v>319
(3yr avg)</v>
      </c>
      <c r="I16" s="223">
        <f>Performance!E69</f>
        <v>437.97522478918245</v>
      </c>
      <c r="J16" s="206">
        <f>Performance!F16</f>
        <v>0</v>
      </c>
      <c r="K16" s="207">
        <f>J16/Performance!$C16</f>
        <v>0</v>
      </c>
      <c r="L16" s="227" t="str">
        <f>ROUND(IF(Performance!F122&gt;Performance!F175, AVERAGE(Outcomes!H19, Outcomes!H72, Outcomes!H125), Outcomes!H19), 0)&amp; CHAR(10) &amp;"("&amp;IF(Performance!F122&gt;Performance!F175, "3yr avg", Performance!$F$1)&amp;")"</f>
        <v>0
(2025)</v>
      </c>
      <c r="M16" s="223">
        <f>Performance!F69</f>
        <v>0</v>
      </c>
      <c r="N16" s="208">
        <f>Performance!I16</f>
        <v>24088.241095914302</v>
      </c>
      <c r="O16" s="207">
        <f>N16/Performance!$C16</f>
        <v>3.1150034313308654E-3</v>
      </c>
      <c r="P16" s="227" t="str">
        <f>ROUND(IF(Performance!I122&gt;Performance!I175, AVERAGE(Outcomes!N19, Outcomes!N72, Outcomes!N125), Outcomes!N19), 0)&amp; CHAR(10) &amp;"("&amp;IF(Performance!I122&gt;Performance!I175, "3yr avg", Performance!$F$1)&amp;")"</f>
        <v>24
(2025)</v>
      </c>
      <c r="Q16" s="216">
        <f>Performance!I69</f>
        <v>24.088241095914302</v>
      </c>
      <c r="R16" s="208">
        <f>Performance!J16</f>
        <v>17036.091564544655</v>
      </c>
      <c r="S16" s="207">
        <f>R16/Performance!$C16</f>
        <v>2.2030451899215002E-3</v>
      </c>
      <c r="T16" s="224" t="str">
        <f>ROUND(IF(Performance!J122&gt;Performance!J175, AVERAGE(Outcomes!R19, Outcomes!R72, Outcomes!R125), Outcomes!R19), 0)&amp; CHAR(10) &amp;"("&amp;IF(Performance!J122&gt;Performance!J175, "3yr avg", Performance!$F$1)&amp;")"</f>
        <v>14
(2025)</v>
      </c>
      <c r="U16" s="216">
        <f>Performance!J69</f>
        <v>13.628873251635724</v>
      </c>
      <c r="V16" s="208">
        <f>Performance!G16</f>
        <v>45973.333333333336</v>
      </c>
      <c r="W16" s="207">
        <f>V16/Performance!$C16</f>
        <v>5.9451036924128469E-3</v>
      </c>
      <c r="X16" s="216" t="str">
        <f>ROUND(Performance!G69, 0)&amp; CHAR(10) &amp;"("&amp;IF(Performance!G122&gt;Performance!G175, "3yr avg", Performance!$F$1)&amp;")"</f>
        <v>46
(3yr avg)</v>
      </c>
      <c r="Y16" s="208">
        <f>Performance!H16</f>
        <v>381150</v>
      </c>
      <c r="Z16" s="207">
        <f>Y16/Performance!$C16</f>
        <v>4.9288927038061696E-2</v>
      </c>
      <c r="AA16" s="216" t="str">
        <f>ROUND(Performance!H69, 0)&amp; CHAR(10) &amp;"("&amp;IF(Performance!H122&gt;Performance!H175, "3yr avg", Performance!$F$1)&amp;")"</f>
        <v>305
(2025)</v>
      </c>
      <c r="AB16" s="206">
        <f>Performance!K16</f>
        <v>355859.58334937127</v>
      </c>
      <c r="AC16" s="207">
        <f>AB16/Performance!$C16</f>
        <v>4.6018462651192957E-2</v>
      </c>
      <c r="AD16" s="227" t="str">
        <f>ROUND(IF(Performance!K122&gt;Performance!K175, AVERAGE(Outcomes!V19, Outcomes!V72, Outcomes!V125), Outcomes!V19), 0)&amp; CHAR(10) &amp;"("&amp;IF(Performance!K122&gt;Performance!K175, "3yr avg", Performance!$F$1)&amp;")"</f>
        <v>149
(2025)</v>
      </c>
      <c r="AE16" s="223">
        <f>Performance!K69</f>
        <v>203.34833334249785</v>
      </c>
      <c r="AF16" s="206">
        <f>Performance!L16</f>
        <v>899868.98232676869</v>
      </c>
      <c r="AG16" s="207">
        <f>AF16/Performance!$C16</f>
        <v>0.11636777282885723</v>
      </c>
      <c r="AH16" s="227" t="str">
        <f>ROUND(IF(Performance!L122&gt;Performance!L175, AVERAGE(Outcomes!Z19, Outcomes!Z72, Outcomes!Z125), Outcomes!Z19), 0)&amp; CHAR(10) &amp;"("&amp;IF(Performance!L122&gt;Performance!L175, "3yr avg", Performance!$F$1)&amp;")"</f>
        <v>169
(3yr avg)</v>
      </c>
      <c r="AI16" s="223">
        <f>Performance!L69</f>
        <v>257.10542352193391</v>
      </c>
      <c r="AJ16" s="206">
        <f>Performance!M16</f>
        <v>0</v>
      </c>
      <c r="AK16" s="207">
        <f>AJ16/Performance!$C16</f>
        <v>0</v>
      </c>
      <c r="AL16" s="227" t="str">
        <f>ROUND(IF(Performance!M122&gt;Performance!M175, AVERAGE(Outcomes!AD19, Outcomes!AD72, Outcomes!AD125), Outcomes!AD19), 0)&amp; CHAR(10) &amp;"("&amp;IF(Performance!M122&gt;Performance!M175, "3yr avg", Performance!$F$1)&amp;")"</f>
        <v>0
(2025)</v>
      </c>
      <c r="AM16" s="223">
        <f>Performance!M69</f>
        <v>0</v>
      </c>
      <c r="AN16" s="206">
        <f>Performance!N16</f>
        <v>548.58308264712582</v>
      </c>
      <c r="AO16" s="207">
        <f>AN16/Performance!$C16</f>
        <v>7.0940762258714816E-5</v>
      </c>
      <c r="AP16" s="227" t="str">
        <f>ROUND(IF(Performance!N122&gt;Performance!N175, AVERAGE(Outcomes!AH19, Outcomes!AH72, Outcomes!AH125), Outcomes!AH19), 0)&amp; CHAR(10) &amp;"("&amp;IF(Performance!N122&gt;Performance!N175, "3yr avg", Performance!$F$1)&amp;")"</f>
        <v>0
(2025)</v>
      </c>
      <c r="AQ16" s="223">
        <f>Performance!N69</f>
        <v>0.15673802361346453</v>
      </c>
      <c r="AR16" s="206">
        <f>Performance!O16</f>
        <v>1566710.2903500276</v>
      </c>
      <c r="AS16" s="207">
        <f>AR16/Performance!$C16</f>
        <v>0.20260125722377795</v>
      </c>
      <c r="AT16" s="227" t="str">
        <f>ROUND(IF(Performance!O122&gt;Performance!O175, AVERAGE(Outcomes!AL19, Outcomes!AL72, Outcomes!AL125), Outcomes!AL19), 0)&amp; CHAR(10) &amp;"("&amp;IF(Performance!O122&gt;Performance!O175, "3yr avg", Performance!$F$1)&amp;")"</f>
        <v>307
(2025)</v>
      </c>
      <c r="AU16" s="223">
        <f>Performance!O69</f>
        <v>447.63151152857932</v>
      </c>
      <c r="AV16" s="206">
        <f>Performance!P16</f>
        <v>1205426.7650417739</v>
      </c>
      <c r="AW16" s="207">
        <f>AV16/Performance!$C16</f>
        <v>0.1558813901924983</v>
      </c>
      <c r="AX16" s="227" t="str">
        <f>ROUND(IF(Performance!P122&gt;Performance!P175, AVERAGE(Outcomes!AP19, Outcomes!AP72, Outcomes!AP125), Outcomes!AP19), 0)&amp; CHAR(10) &amp;"("&amp;IF(Performance!P122&gt;Performance!P175, "3yr avg", Performance!$F$1)&amp;")"</f>
        <v>165
(2025)</v>
      </c>
      <c r="AY16" s="223">
        <f>Performance!P69</f>
        <v>267.87261445372752</v>
      </c>
      <c r="AZ16" s="206">
        <f>Performance!Q16</f>
        <v>0</v>
      </c>
      <c r="BA16" s="207">
        <f>AZ16/Performance!$C16</f>
        <v>0</v>
      </c>
      <c r="BB16" s="227" t="str">
        <f>ROUND(IF(Performance!Q122&gt;Performance!Q175, AVERAGE(Outcomes!AT19, Outcomes!AT72, Outcomes!AT125), Outcomes!AT19), 0)&amp; CHAR(10) &amp;"("&amp;IF(Performance!Q122&gt;Performance!Q175, "3yr avg", Performance!$F$1)&amp;")"</f>
        <v>0
(2025)</v>
      </c>
      <c r="BC16" s="223">
        <f>Performance!Q69</f>
        <v>0</v>
      </c>
      <c r="BD16" s="206">
        <f>Performance!R16</f>
        <v>0</v>
      </c>
      <c r="BE16" s="207">
        <f>BD16/Performance!$C16</f>
        <v>0</v>
      </c>
      <c r="BF16" s="227" t="str">
        <f>ROUND(IF(Performance!R122&gt;Performance!R175, AVERAGE(Outcomes!AX19, Outcomes!AX72, Outcomes!AX125), Outcomes!AX19), 0)&amp; CHAR(10) &amp;"("&amp;IF(Performance!R122&gt;Performance!R175, "3yr avg", Performance!$F$1)&amp;")"</f>
        <v>0
(2025)</v>
      </c>
      <c r="BG16" s="223">
        <f>Performance!R69</f>
        <v>0</v>
      </c>
      <c r="BH16" s="206">
        <f>Performance!S16</f>
        <v>2229.8534802095355</v>
      </c>
      <c r="BI16" s="207">
        <f>BH16/Performance!$C16</f>
        <v>2.8835651447360817E-4</v>
      </c>
      <c r="BJ16" s="227" t="str">
        <f>ROUND(IF(Performance!S122&gt;Performance!S175, AVERAGE(Outcomes!BB19, Outcomes!BB72, Outcomes!BB125), Outcomes!BB19), 0)&amp; CHAR(10) &amp;"("&amp;IF(Performance!S122&gt;Performance!S175, "3yr avg", Performance!$F$1)&amp;")"</f>
        <v>5
(3yr avg)</v>
      </c>
      <c r="BK16" s="206">
        <f>Performance!T16</f>
        <v>10587.500000000002</v>
      </c>
      <c r="BL16" s="207">
        <f>BK16/Performance!$C16</f>
        <v>1.3691368621683807E-3</v>
      </c>
      <c r="BM16" s="227" t="str">
        <f>ROUND(IF(Performance!T122&gt;Performance!T175, AVERAGE(Outcomes!BC19, Outcomes!BC72, Outcomes!BC125), Outcomes!BC19), 0)&amp; CHAR(10) &amp;"("&amp;IF(Performance!T122&gt;Performance!T175, "3yr avg", Performance!$F$1)&amp;")"</f>
        <v>12
(2025)</v>
      </c>
      <c r="BN16" s="206">
        <f>Performance!U16</f>
        <v>0</v>
      </c>
      <c r="BO16" s="207">
        <f>BN16/Performance!$C16</f>
        <v>0</v>
      </c>
      <c r="BP16" s="227" t="str">
        <f>ROUND(IF(Performance!U122&gt;Performance!U175, AVERAGE(Outcomes!BD19, Outcomes!BD72, Outcomes!BD125), Outcomes!BD19), 0)&amp; CHAR(10) &amp;"("&amp;IF(Performance!U122&gt;Performance!U175, "3yr avg", Performance!$F$1)&amp;")"</f>
        <v>0
(2025)</v>
      </c>
    </row>
    <row r="17" spans="1:68" ht="34.950000000000003" customHeight="1">
      <c r="A17" s="210" t="s">
        <v>70</v>
      </c>
      <c r="B17" s="205"/>
      <c r="C17" s="211">
        <f>Performance!D17</f>
        <v>1623870.1612769021</v>
      </c>
      <c r="D17" s="212">
        <f>C17/Performance!$C17</f>
        <v>0.22059740918162321</v>
      </c>
      <c r="E17" s="225" t="str">
        <f>ROUND(IF(Performance!D123&gt;Performance!D176, AVERAGE(Outcomes!C20,Outcomes!C73,Outcomes!C126), Outcomes!C20), 0)&amp; CHAR(10) &amp;"("&amp;IF(Performance!D123&gt;Performance!D176, "3yr avg", Performance!$F$1)&amp;")"</f>
        <v>464
(3yr avg)</v>
      </c>
      <c r="F17" s="211">
        <f>Performance!E17</f>
        <v>1331186.4948199769</v>
      </c>
      <c r="G17" s="212">
        <f>F17/Performance!$C17</f>
        <v>0.18083729777012569</v>
      </c>
      <c r="H17" s="226" t="str">
        <f>ROUND(IF(Performance!E123&gt;Performance!E176, AVERAGE(Outcomes!D20, Outcomes!D73, Outcomes!D126), Outcomes!D20), 0)&amp; CHAR(10) &amp;"("&amp;IF(Performance!E123&gt;Performance!E176, "3yr avg", Performance!$F$1)&amp;")"</f>
        <v>294
(2025)</v>
      </c>
      <c r="I17" s="229">
        <f>Performance!E70</f>
        <v>380.33899851999337</v>
      </c>
      <c r="J17" s="211">
        <f>Performance!F17</f>
        <v>0</v>
      </c>
      <c r="K17" s="212">
        <f>J17/Performance!$C17</f>
        <v>0</v>
      </c>
      <c r="L17" s="226" t="str">
        <f>ROUND(IF(Performance!F123&gt;Performance!F176, AVERAGE(Outcomes!H20, Outcomes!H73, Outcomes!H126), Outcomes!H20), 0)&amp; CHAR(10) &amp;"("&amp;IF(Performance!F123&gt;Performance!F176, "3yr avg", Performance!$F$1)&amp;")"</f>
        <v>0
(2025)</v>
      </c>
      <c r="M17" s="229">
        <f>Performance!F70</f>
        <v>0</v>
      </c>
      <c r="N17" s="213">
        <f>Performance!I17</f>
        <v>0</v>
      </c>
      <c r="O17" s="212">
        <f>N17/Performance!$C17</f>
        <v>0</v>
      </c>
      <c r="P17" s="226" t="str">
        <f>ROUND(IF(Performance!I123&gt;Performance!I176, AVERAGE(Outcomes!N20, Outcomes!N73, Outcomes!N126), Outcomes!N20), 0)&amp; CHAR(10) &amp;"("&amp;IF(Performance!I123&gt;Performance!I176, "3yr avg", Performance!$F$1)&amp;")"</f>
        <v>0
(2025)</v>
      </c>
      <c r="Q17" s="228">
        <f>Performance!I70</f>
        <v>0</v>
      </c>
      <c r="R17" s="213">
        <f>Performance!J17</f>
        <v>24578.125</v>
      </c>
      <c r="S17" s="212">
        <f>R17/Performance!$C17</f>
        <v>3.338857272479648E-3</v>
      </c>
      <c r="T17" s="226" t="str">
        <f>ROUND(IF(Performance!J123&gt;Performance!J176, AVERAGE(Outcomes!R20, Outcomes!R73, Outcomes!R126), Outcomes!R20), 0)&amp; CHAR(10) &amp;"("&amp;IF(Performance!J123&gt;Performance!J176, "3yr avg", Performance!$F$1)&amp;")"</f>
        <v>16
(2025)</v>
      </c>
      <c r="U17" s="228">
        <f>Performance!J70</f>
        <v>19.662500000000001</v>
      </c>
      <c r="V17" s="213">
        <f>Performance!G17</f>
        <v>0</v>
      </c>
      <c r="W17" s="212">
        <f>V17/Performance!$C17</f>
        <v>0</v>
      </c>
      <c r="X17" s="228" t="str">
        <f>ROUND(Performance!G70, 0)&amp; CHAR(10) &amp;"("&amp;IF(Performance!G123&gt;Performance!G176, "3yr avg", Performance!$F$1)&amp;")"</f>
        <v>0
(2025)</v>
      </c>
      <c r="Y17" s="213">
        <f>Performance!H17</f>
        <v>95287.500000000029</v>
      </c>
      <c r="Z17" s="212">
        <f>Y17/Performance!$C17</f>
        <v>1.2944492810228792E-2</v>
      </c>
      <c r="AA17" s="228" t="str">
        <f>ROUND(Performance!H70, 0)&amp; CHAR(10) &amp;"("&amp;IF(Performance!H123&gt;Performance!H176, "3yr avg", Performance!$F$1)&amp;")"</f>
        <v>76
(2025)</v>
      </c>
      <c r="AB17" s="211">
        <f>Performance!K17</f>
        <v>370906.63508855185</v>
      </c>
      <c r="AC17" s="212">
        <f>AB17/Performance!$C17</f>
        <v>5.0386443879521577E-2</v>
      </c>
      <c r="AD17" s="226" t="str">
        <f>ROUND(IF(Performance!K123&gt;Performance!K176, AVERAGE(Outcomes!V20, Outcomes!V73, Outcomes!V126), Outcomes!V20), 0)&amp; CHAR(10) &amp;"("&amp;IF(Performance!K123&gt;Performance!K176, "3yr avg", Performance!$F$1)&amp;")"</f>
        <v>142
(2025)</v>
      </c>
      <c r="AE17" s="229">
        <f>Performance!K70</f>
        <v>211.94664862202964</v>
      </c>
      <c r="AF17" s="211">
        <f>Performance!L17</f>
        <v>895512.26743248268</v>
      </c>
      <c r="AG17" s="212">
        <f>AF17/Performance!$C17</f>
        <v>0.12165238994885429</v>
      </c>
      <c r="AH17" s="226" t="str">
        <f>ROUND(IF(Performance!L123&gt;Performance!L176, AVERAGE(Outcomes!Z20, Outcomes!Z73, Outcomes!Z126), Outcomes!Z20), 0)&amp; CHAR(10) &amp;"("&amp;IF(Performance!L123&gt;Performance!L176, "3yr avg", Performance!$F$1)&amp;")"</f>
        <v>167
(3yr avg)</v>
      </c>
      <c r="AI17" s="229">
        <f>Performance!L70</f>
        <v>255.86064783785218</v>
      </c>
      <c r="AJ17" s="211">
        <f>Performance!M17</f>
        <v>0</v>
      </c>
      <c r="AK17" s="212">
        <f>AJ17/Performance!$C17</f>
        <v>0</v>
      </c>
      <c r="AL17" s="226" t="str">
        <f>ROUND(IF(Performance!M123&gt;Performance!M176, AVERAGE(Outcomes!AD20, Outcomes!AD73, Outcomes!AD126), Outcomes!AD20), 0)&amp; CHAR(10) &amp;"("&amp;IF(Performance!M123&gt;Performance!M176, "3yr avg", Performance!$F$1)&amp;")"</f>
        <v>0
(2025)</v>
      </c>
      <c r="AM17" s="229">
        <f>Performance!M70</f>
        <v>0</v>
      </c>
      <c r="AN17" s="211">
        <f>Performance!N17</f>
        <v>0</v>
      </c>
      <c r="AO17" s="212">
        <f>AN17/Performance!$C17</f>
        <v>0</v>
      </c>
      <c r="AP17" s="226" t="str">
        <f>ROUND(IF(Performance!N123&gt;Performance!N176, AVERAGE(Outcomes!AH20, Outcomes!AH73, Outcomes!AH126), Outcomes!AH20), 0)&amp; CHAR(10) &amp;"("&amp;IF(Performance!N123&gt;Performance!N176, "3yr avg", Performance!$F$1)&amp;")"</f>
        <v>0
(2025)</v>
      </c>
      <c r="AQ17" s="229">
        <f>Performance!N70</f>
        <v>0</v>
      </c>
      <c r="AR17" s="211">
        <f>Performance!O17</f>
        <v>2147928.52369776</v>
      </c>
      <c r="AS17" s="212">
        <f>AR17/Performance!$C17</f>
        <v>0.29178901043569189</v>
      </c>
      <c r="AT17" s="226" t="str">
        <f>ROUND(IF(Performance!O123&gt;Performance!O176, AVERAGE(Outcomes!AL20, Outcomes!AL73, Outcomes!AL126), Outcomes!AL20), 0)&amp; CHAR(10) &amp;"("&amp;IF(Performance!O123&gt;Performance!O176, "3yr avg", Performance!$F$1)&amp;")"</f>
        <v>456
(2025)</v>
      </c>
      <c r="AU17" s="229">
        <f>Performance!O70</f>
        <v>613.69386391364571</v>
      </c>
      <c r="AV17" s="211">
        <f>Performance!P17</f>
        <v>728940.71260993625</v>
      </c>
      <c r="AW17" s="212">
        <f>AV17/Performance!$C17</f>
        <v>9.9024193241111058E-2</v>
      </c>
      <c r="AX17" s="226" t="str">
        <f>ROUND(IF(Performance!P123&gt;Performance!P176, AVERAGE(Outcomes!AP20, Outcomes!AP73, Outcomes!AP126), Outcomes!AP20), 0)&amp; CHAR(10) &amp;"("&amp;IF(Performance!P123&gt;Performance!P176, "3yr avg", Performance!$F$1)&amp;")"</f>
        <v>108
(3yr avg)</v>
      </c>
      <c r="AY17" s="229">
        <f>Performance!P70</f>
        <v>161.98682502443029</v>
      </c>
      <c r="AZ17" s="211">
        <f>Performance!Q17</f>
        <v>0</v>
      </c>
      <c r="BA17" s="212">
        <f>AZ17/Performance!$C17</f>
        <v>0</v>
      </c>
      <c r="BB17" s="226" t="str">
        <f>ROUND(IF(Performance!Q123&gt;Performance!Q176, AVERAGE(Outcomes!AT20, Outcomes!AT73, Outcomes!AT126), Outcomes!AT20), 0)&amp; CHAR(10) &amp;"("&amp;IF(Performance!Q123&gt;Performance!Q176, "3yr avg", Performance!$F$1)&amp;")"</f>
        <v>0
(2025)</v>
      </c>
      <c r="BC17" s="229">
        <f>Performance!Q70</f>
        <v>0</v>
      </c>
      <c r="BD17" s="211">
        <f>Performance!R17</f>
        <v>53230.59688130024</v>
      </c>
      <c r="BE17" s="212">
        <f>BD17/Performance!$C17</f>
        <v>7.231201139857567E-3</v>
      </c>
      <c r="BF17" s="226" t="str">
        <f>ROUND(IF(Performance!R123&gt;Performance!R176, AVERAGE(Outcomes!AX20, Outcomes!AX73, Outcomes!AX126), Outcomes!AX20), 0)&amp; CHAR(10) &amp;"("&amp;IF(Performance!R123&gt;Performance!R176, "3yr avg", Performance!$F$1)&amp;")"</f>
        <v>8
(3yr avg)</v>
      </c>
      <c r="BG17" s="229">
        <f>Performance!R70</f>
        <v>11.829021529177831</v>
      </c>
      <c r="BH17" s="211">
        <f>Performance!S17</f>
        <v>20671.245974455818</v>
      </c>
      <c r="BI17" s="212">
        <f>BH17/Performance!$C17</f>
        <v>2.8081206338167559E-3</v>
      </c>
      <c r="BJ17" s="226" t="str">
        <f>ROUND(IF(Performance!S123&gt;Performance!S176, AVERAGE(Outcomes!BB20, Outcomes!BB73, Outcomes!BB126), Outcomes!BB20), 0)&amp; CHAR(10) &amp;"("&amp;IF(Performance!S123&gt;Performance!S176, "3yr avg", Performance!$F$1)&amp;")"</f>
        <v>47
(2025)</v>
      </c>
      <c r="BK17" s="211">
        <f>Performance!T17</f>
        <v>69126.327015172646</v>
      </c>
      <c r="BL17" s="212">
        <f>BK17/Performance!$C17</f>
        <v>9.3905836866895066E-3</v>
      </c>
      <c r="BM17" s="226" t="str">
        <f>ROUND(IF(Performance!T123&gt;Performance!T176, AVERAGE(Outcomes!BC20, Outcomes!BC73, Outcomes!BC126), Outcomes!BC20), 0)&amp; CHAR(10) &amp;"("&amp;IF(Performance!T123&gt;Performance!T176, "3yr avg", Performance!$F$1)&amp;")"</f>
        <v>79
(2025)</v>
      </c>
      <c r="BN17" s="211">
        <f>Performance!U17</f>
        <v>0</v>
      </c>
      <c r="BO17" s="212">
        <f>BN17/Performance!$C17</f>
        <v>0</v>
      </c>
      <c r="BP17" s="226" t="str">
        <f>ROUND(IF(Performance!U123&gt;Performance!U176, AVERAGE(Outcomes!BD20, Outcomes!BD73, Outcomes!BD126), Outcomes!BD20), 0)&amp; CHAR(10) &amp;"("&amp;IF(Performance!U123&gt;Performance!U176, "3yr avg", Performance!$F$1)&amp;")"</f>
        <v>0
(2025)</v>
      </c>
    </row>
    <row r="18" spans="1:68" ht="34.950000000000003" customHeight="1">
      <c r="A18" s="204" t="s">
        <v>72</v>
      </c>
      <c r="B18" s="205"/>
      <c r="C18" s="206">
        <f>Performance!D18</f>
        <v>11167695.000000002</v>
      </c>
      <c r="D18" s="207">
        <f>C18/Performance!$C18</f>
        <v>0.17911886933803944</v>
      </c>
      <c r="E18" s="219" t="str">
        <f>ROUND(IF(Performance!D124&gt;Performance!D177, AVERAGE(Outcomes!C21,Outcomes!C74,Outcomes!C127), Outcomes!C21), 0)&amp; CHAR(10) &amp;"("&amp;IF(Performance!D124&gt;Performance!D177, "3yr avg", Performance!$F$1)&amp;")"</f>
        <v>3191
(2025)</v>
      </c>
      <c r="F18" s="206">
        <f>Performance!E18</f>
        <v>15237724.380407428</v>
      </c>
      <c r="G18" s="207">
        <f>F18/Performance!$C18</f>
        <v>0.244398146824681</v>
      </c>
      <c r="H18" s="227" t="str">
        <f>ROUND(IF(Performance!E124&gt;Performance!E177, AVERAGE(Outcomes!D21, Outcomes!D74, Outcomes!D127), Outcomes!D21), 0)&amp; CHAR(10) &amp;"("&amp;IF(Performance!E124&gt;Performance!E177, "3yr avg", Performance!$F$1)&amp;")"</f>
        <v>3582
(2025)</v>
      </c>
      <c r="I18" s="223">
        <f>Performance!E71</f>
        <v>4353.6355372592652</v>
      </c>
      <c r="J18" s="206">
        <f>Performance!F18</f>
        <v>18815.328066462709</v>
      </c>
      <c r="K18" s="207">
        <f>J18/Performance!$C18</f>
        <v>3.0177939937373646E-4</v>
      </c>
      <c r="L18" s="227" t="str">
        <f>ROUND(IF(Performance!F124&gt;Performance!F177, AVERAGE(Outcomes!H21, Outcomes!H74, Outcomes!H127), Outcomes!H21), 0)&amp; CHAR(10) &amp;"("&amp;IF(Performance!F124&gt;Performance!F177, "3yr avg", Performance!$F$1)&amp;")"</f>
        <v>5
(2025)</v>
      </c>
      <c r="M18" s="223">
        <f>Performance!F71</f>
        <v>5.3758080189893453</v>
      </c>
      <c r="N18" s="208">
        <f>Performance!I18</f>
        <v>487289.89226473874</v>
      </c>
      <c r="O18" s="207">
        <f>N18/Performance!$C18</f>
        <v>7.8156517116840171E-3</v>
      </c>
      <c r="P18" s="227" t="str">
        <f>ROUND(IF(Performance!I124&gt;Performance!I177, AVERAGE(Outcomes!N21, Outcomes!N74, Outcomes!N127), Outcomes!N21), 0)&amp; CHAR(10) &amp;"("&amp;IF(Performance!I124&gt;Performance!I177, "3yr avg", Performance!$F$1)&amp;")"</f>
        <v>339
(2025)</v>
      </c>
      <c r="Q18" s="216">
        <f>Performance!I71</f>
        <v>487.28989226473874</v>
      </c>
      <c r="R18" s="208">
        <f>Performance!J18</f>
        <v>1469062.6346690767</v>
      </c>
      <c r="S18" s="207">
        <f>R18/Performance!$C18</f>
        <v>2.3562323121171045E-2</v>
      </c>
      <c r="T18" s="224" t="str">
        <f>ROUND(IF(Performance!J124&gt;Performance!J177, AVERAGE(Outcomes!R21, Outcomes!R74, Outcomes!R127), Outcomes!R21), 0)&amp; CHAR(10) &amp;"("&amp;IF(Performance!J124&gt;Performance!J177, "3yr avg", Performance!$F$1)&amp;")"</f>
        <v>934
(2025)</v>
      </c>
      <c r="U18" s="216">
        <f>Performance!J71</f>
        <v>1175.2501077352613</v>
      </c>
      <c r="V18" s="208">
        <f>Performance!G18</f>
        <v>0</v>
      </c>
      <c r="W18" s="207">
        <f>V18/Performance!$C18</f>
        <v>0</v>
      </c>
      <c r="X18" s="216" t="str">
        <f>ROUND(Performance!G71, 0)&amp; CHAR(10) &amp;"("&amp;IF(Performance!G124&gt;Performance!G177, "3yr avg", Performance!$F$1)&amp;")"</f>
        <v>0
(2025)</v>
      </c>
      <c r="Y18" s="208">
        <f>Performance!H18</f>
        <v>0</v>
      </c>
      <c r="Z18" s="207">
        <f>Y18/Performance!$C18</f>
        <v>0</v>
      </c>
      <c r="AA18" s="216" t="str">
        <f>ROUND(Performance!H71, 0)&amp; CHAR(10) &amp;"("&amp;IF(Performance!H124&gt;Performance!H177, "3yr avg", Performance!$F$1)&amp;")"</f>
        <v>0
(2025)</v>
      </c>
      <c r="AB18" s="206">
        <f>Performance!K18</f>
        <v>3939315.0923287175</v>
      </c>
      <c r="AC18" s="207">
        <f>AB18/Performance!$C18</f>
        <v>6.3182748571141506E-2</v>
      </c>
      <c r="AD18" s="227" t="str">
        <f>ROUND(IF(Performance!K124&gt;Performance!K177, AVERAGE(Outcomes!V21, Outcomes!V74, Outcomes!V127), Outcomes!V21), 0)&amp; CHAR(10) &amp;"("&amp;IF(Performance!K124&gt;Performance!K177, "3yr avg", Performance!$F$1)&amp;")"</f>
        <v>1616
(2025)</v>
      </c>
      <c r="AE18" s="223">
        <f>Performance!K71</f>
        <v>2251.0371956164099</v>
      </c>
      <c r="AF18" s="206">
        <f>Performance!L18</f>
        <v>5158120.3162985481</v>
      </c>
      <c r="AG18" s="207">
        <f>AF18/Performance!$C18</f>
        <v>8.2731188393394176E-2</v>
      </c>
      <c r="AH18" s="227" t="str">
        <f>ROUND(IF(Performance!L124&gt;Performance!L177, AVERAGE(Outcomes!Z21, Outcomes!Z74, Outcomes!Z127), Outcomes!Z21), 0)&amp; CHAR(10) &amp;"("&amp;IF(Performance!L124&gt;Performance!L177, "3yr avg", Performance!$F$1)&amp;")"</f>
        <v>1031
(2025)</v>
      </c>
      <c r="AI18" s="223">
        <f>Performance!L71</f>
        <v>1473.7486617995851</v>
      </c>
      <c r="AJ18" s="206">
        <f>Performance!M18</f>
        <v>0</v>
      </c>
      <c r="AK18" s="207">
        <f>AJ18/Performance!$C18</f>
        <v>0</v>
      </c>
      <c r="AL18" s="227" t="str">
        <f>ROUND(IF(Performance!M124&gt;Performance!M177, AVERAGE(Outcomes!AD21, Outcomes!AD74, Outcomes!AD127), Outcomes!AD21), 0)&amp; CHAR(10) &amp;"("&amp;IF(Performance!M124&gt;Performance!M177, "3yr avg", Performance!$F$1)&amp;")"</f>
        <v>0
(2025)</v>
      </c>
      <c r="AM18" s="223">
        <f>Performance!M71</f>
        <v>0</v>
      </c>
      <c r="AN18" s="206">
        <f>Performance!N18</f>
        <v>52008.152777777781</v>
      </c>
      <c r="AO18" s="207">
        <f>AN18/Performance!$C18</f>
        <v>8.3415973680473637E-4</v>
      </c>
      <c r="AP18" s="227" t="str">
        <f>ROUND(IF(Performance!N124&gt;Performance!N177, AVERAGE(Outcomes!AH21, Outcomes!AH74, Outcomes!AH127), Outcomes!AH21), 0)&amp; CHAR(10) &amp;"("&amp;IF(Performance!N124&gt;Performance!N177, "3yr avg", Performance!$F$1)&amp;")"</f>
        <v>10
(2025)</v>
      </c>
      <c r="AQ18" s="223">
        <f>Performance!N71</f>
        <v>14.859472222222223</v>
      </c>
      <c r="AR18" s="206">
        <f>Performance!O18</f>
        <v>18806150.640639406</v>
      </c>
      <c r="AS18" s="207">
        <f>AR18/Performance!$C18</f>
        <v>0.30163220246901229</v>
      </c>
      <c r="AT18" s="227" t="str">
        <f>ROUND(IF(Performance!O124&gt;Performance!O177, AVERAGE(Outcomes!AL21, Outcomes!AL74, Outcomes!AL127), Outcomes!AL21), 0)&amp; CHAR(10) &amp;"("&amp;IF(Performance!O124&gt;Performance!O177, "3yr avg", Performance!$F$1)&amp;")"</f>
        <v>4238
(2025)</v>
      </c>
      <c r="AU18" s="223">
        <f>Performance!O71</f>
        <v>5373.1858973255448</v>
      </c>
      <c r="AV18" s="206">
        <f>Performance!P18</f>
        <v>4714037.7817178098</v>
      </c>
      <c r="AW18" s="207">
        <f>AV18/Performance!$C18</f>
        <v>7.5608540301117966E-2</v>
      </c>
      <c r="AX18" s="227" t="str">
        <f>ROUND(IF(Performance!P124&gt;Performance!P177, AVERAGE(Outcomes!AP21, Outcomes!AP74, Outcomes!AP127), Outcomes!AP21), 0)&amp; CHAR(10) &amp;"("&amp;IF(Performance!P124&gt;Performance!P177, "3yr avg", Performance!$F$1)&amp;")"</f>
        <v>760
(2025)</v>
      </c>
      <c r="AY18" s="223">
        <f>Performance!P71</f>
        <v>1047.5639514928466</v>
      </c>
      <c r="AZ18" s="206">
        <f>Performance!Q18</f>
        <v>0</v>
      </c>
      <c r="BA18" s="207">
        <f>AZ18/Performance!$C18</f>
        <v>0</v>
      </c>
      <c r="BB18" s="227" t="str">
        <f>ROUND(IF(Performance!Q124&gt;Performance!Q177, AVERAGE(Outcomes!AT21, Outcomes!AT74, Outcomes!AT127), Outcomes!AT21), 0)&amp; CHAR(10) &amp;"("&amp;IF(Performance!Q124&gt;Performance!Q177, "3yr avg", Performance!$F$1)&amp;")"</f>
        <v>0
(2025)</v>
      </c>
      <c r="BC18" s="223">
        <f>Performance!Q71</f>
        <v>0</v>
      </c>
      <c r="BD18" s="206">
        <f>Performance!R18</f>
        <v>821873.09556286875</v>
      </c>
      <c r="BE18" s="207">
        <f>BD18/Performance!$C18</f>
        <v>1.3182037977986994E-2</v>
      </c>
      <c r="BF18" s="227" t="str">
        <f>ROUND(IF(Performance!R124&gt;Performance!R177, AVERAGE(Outcomes!AX21, Outcomes!AX74, Outcomes!AX127), Outcomes!AX21), 0)&amp; CHAR(10) &amp;"("&amp;IF(Performance!R124&gt;Performance!R177, "3yr avg", Performance!$F$1)&amp;")"</f>
        <v>131
(2025)</v>
      </c>
      <c r="BG18" s="223">
        <f>Performance!R71</f>
        <v>182.63846568063749</v>
      </c>
      <c r="BH18" s="206">
        <f>Performance!S18</f>
        <v>40715.290000000008</v>
      </c>
      <c r="BI18" s="207">
        <f>BH18/Performance!$C18</f>
        <v>6.5303329913383057E-4</v>
      </c>
      <c r="BJ18" s="227" t="str">
        <f>ROUND(IF(Performance!S124&gt;Performance!S177, AVERAGE(Outcomes!BB21, Outcomes!BB74, Outcomes!BB127), Outcomes!BB21), 0)&amp; CHAR(10) &amp;"("&amp;IF(Performance!S124&gt;Performance!S177, "3yr avg", Performance!$F$1)&amp;")"</f>
        <v>93
(2025)</v>
      </c>
      <c r="BK18" s="206">
        <f>Performance!T18</f>
        <v>435146.25000000006</v>
      </c>
      <c r="BL18" s="207">
        <f>BK18/Performance!$C18</f>
        <v>6.9793188564594433E-3</v>
      </c>
      <c r="BM18" s="227" t="str">
        <f>ROUND(IF(Performance!T124&gt;Performance!T177, AVERAGE(Outcomes!BC21, Outcomes!BC74, Outcomes!BC127), Outcomes!BC21), 0)&amp; CHAR(10) &amp;"("&amp;IF(Performance!T124&gt;Performance!T177, "3yr avg", Performance!$F$1)&amp;")"</f>
        <v>497
(2025)</v>
      </c>
      <c r="BN18" s="206">
        <f>Performance!U18</f>
        <v>0</v>
      </c>
      <c r="BO18" s="207">
        <f>BN18/Performance!$C18</f>
        <v>0</v>
      </c>
      <c r="BP18" s="227" t="str">
        <f>ROUND(IF(Performance!U124&gt;Performance!U177, AVERAGE(Outcomes!BD21, Outcomes!BD74, Outcomes!BD127), Outcomes!BD21), 0)&amp; CHAR(10) &amp;"("&amp;IF(Performance!U124&gt;Performance!U177, "3yr avg", Performance!$F$1)&amp;")"</f>
        <v>0
(2025)</v>
      </c>
    </row>
    <row r="19" spans="1:68" ht="34.950000000000003" customHeight="1">
      <c r="A19" s="210" t="s">
        <v>74</v>
      </c>
      <c r="B19" s="205"/>
      <c r="C19" s="211">
        <f>Performance!D19</f>
        <v>13213323.220704529</v>
      </c>
      <c r="D19" s="212">
        <f>C19/Performance!$C19</f>
        <v>0.14333321978703795</v>
      </c>
      <c r="E19" s="225" t="str">
        <f>ROUND(IF(Performance!D125&gt;Performance!D178, AVERAGE(Outcomes!C22,Outcomes!C75,Outcomes!C128), Outcomes!C22), 0)&amp; CHAR(10) &amp;"("&amp;IF(Performance!D125&gt;Performance!D178, "3yr avg", Performance!$F$1)&amp;")"</f>
        <v>3775
(2025)</v>
      </c>
      <c r="F19" s="211">
        <f>Performance!E19</f>
        <v>23455417.51067866</v>
      </c>
      <c r="G19" s="212">
        <f>F19/Performance!$C19</f>
        <v>0.25443565234118187</v>
      </c>
      <c r="H19" s="226" t="str">
        <f>ROUND(IF(Performance!E125&gt;Performance!E178, AVERAGE(Outcomes!D22, Outcomes!D75, Outcomes!D128), Outcomes!D22), 0)&amp; CHAR(10) &amp;"("&amp;IF(Performance!E125&gt;Performance!E178, "3yr avg", Performance!$F$1)&amp;")"</f>
        <v>5082
(3yr avg)</v>
      </c>
      <c r="I19" s="229">
        <f>Performance!E72</f>
        <v>6701.547860193903</v>
      </c>
      <c r="J19" s="211">
        <f>Performance!F19</f>
        <v>5705.4861111111113</v>
      </c>
      <c r="K19" s="212">
        <f>J19/Performance!$C19</f>
        <v>6.1890992984592818E-5</v>
      </c>
      <c r="L19" s="226" t="str">
        <f>ROUND(IF(Performance!F125&gt;Performance!F178, AVERAGE(Outcomes!H22, Outcomes!H75, Outcomes!H128), Outcomes!H22), 0)&amp; CHAR(10) &amp;"("&amp;IF(Performance!F125&gt;Performance!F178, "3yr avg", Performance!$F$1)&amp;")"</f>
        <v>1
(2025)</v>
      </c>
      <c r="M19" s="229">
        <f>Performance!F72</f>
        <v>1.630138888888889</v>
      </c>
      <c r="N19" s="213">
        <f>Performance!I19</f>
        <v>33285.480968276155</v>
      </c>
      <c r="O19" s="212">
        <f>N19/Performance!$C19</f>
        <v>3.610685275500898E-4</v>
      </c>
      <c r="P19" s="226" t="str">
        <f>ROUND(IF(Performance!I125&gt;Performance!I178, AVERAGE(Outcomes!N22, Outcomes!N75, Outcomes!N128), Outcomes!N22), 0)&amp; CHAR(10) &amp;"("&amp;IF(Performance!I125&gt;Performance!I178, "3yr avg", Performance!$F$1)&amp;")"</f>
        <v>27
(2025)</v>
      </c>
      <c r="Q19" s="228">
        <f>Performance!I72</f>
        <v>33.285480968276154</v>
      </c>
      <c r="R19" s="213">
        <f>Performance!J19</f>
        <v>138002.52378965486</v>
      </c>
      <c r="S19" s="212">
        <f>R19/Performance!$C19</f>
        <v>1.4970000917342164E-3</v>
      </c>
      <c r="T19" s="226" t="str">
        <f>ROUND(IF(Performance!J125&gt;Performance!J178, AVERAGE(Outcomes!R22, Outcomes!R75, Outcomes!R128), Outcomes!R22), 0)&amp; CHAR(10) &amp;"("&amp;IF(Performance!J125&gt;Performance!J178, "3yr avg", Performance!$F$1)&amp;")"</f>
        <v>76
(2025)</v>
      </c>
      <c r="U19" s="228">
        <f>Performance!J72</f>
        <v>110.40201903172388</v>
      </c>
      <c r="V19" s="213">
        <f>Performance!G19</f>
        <v>137602.23074568287</v>
      </c>
      <c r="W19" s="212">
        <f>V19/Performance!$C19</f>
        <v>1.4926578615554408E-3</v>
      </c>
      <c r="X19" s="228" t="str">
        <f>ROUND(Performance!G72, 0)&amp; CHAR(10) &amp;"("&amp;IF(Performance!G125&gt;Performance!G178, "3yr avg", Performance!$F$1)&amp;")"</f>
        <v>138
(3yr avg)</v>
      </c>
      <c r="Y19" s="213">
        <f>Performance!H19</f>
        <v>673050.3365678963</v>
      </c>
      <c r="Z19" s="212">
        <f>Y19/Performance!$C19</f>
        <v>7.3009999231580421E-3</v>
      </c>
      <c r="AA19" s="228" t="str">
        <f>ROUND(Performance!H72, 0)&amp; CHAR(10) &amp;"("&amp;IF(Performance!H125&gt;Performance!H178, "3yr avg", Performance!$F$1)&amp;")"</f>
        <v>538
(3yr avg)</v>
      </c>
      <c r="AB19" s="211">
        <f>Performance!K19</f>
        <v>4676237.2956635067</v>
      </c>
      <c r="AC19" s="212">
        <f>AB19/Performance!$C19</f>
        <v>5.0726084337770656E-2</v>
      </c>
      <c r="AD19" s="226" t="str">
        <f>ROUND(IF(Performance!K125&gt;Performance!K178, AVERAGE(Outcomes!V22, Outcomes!V75, Outcomes!V128), Outcomes!V22), 0)&amp; CHAR(10) &amp;"("&amp;IF(Performance!K125&gt;Performance!K178, "3yr avg", Performance!$F$1)&amp;")"</f>
        <v>1805
(2025)</v>
      </c>
      <c r="AE19" s="229">
        <f>Performance!K72</f>
        <v>2672.135597522004</v>
      </c>
      <c r="AF19" s="211">
        <f>Performance!L19</f>
        <v>11323198.814756339</v>
      </c>
      <c r="AG19" s="212">
        <f>AF19/Performance!$C19</f>
        <v>0.12282985266451847</v>
      </c>
      <c r="AH19" s="226" t="str">
        <f>ROUND(IF(Performance!L125&gt;Performance!L178, AVERAGE(Outcomes!Z22, Outcomes!Z75, Outcomes!Z128), Outcomes!Z22), 0)&amp; CHAR(10) &amp;"("&amp;IF(Performance!L125&gt;Performance!L178, "3yr avg", Performance!$F$1)&amp;")"</f>
        <v>2248
(3yr avg)</v>
      </c>
      <c r="AI19" s="229">
        <f>Performance!L72</f>
        <v>3235.199661358954</v>
      </c>
      <c r="AJ19" s="211">
        <f>Performance!M19</f>
        <v>1904.4295971755525</v>
      </c>
      <c r="AK19" s="212">
        <f>AJ19/Performance!$C19</f>
        <v>2.0658544520668214E-5</v>
      </c>
      <c r="AL19" s="226" t="str">
        <f>ROUND(IF(Performance!M125&gt;Performance!M178, AVERAGE(Outcomes!AD22, Outcomes!AD75, Outcomes!AD128), Outcomes!AD22), 0)&amp; CHAR(10) &amp;"("&amp;IF(Performance!M125&gt;Performance!M178, "3yr avg", Performance!$F$1)&amp;")"</f>
        <v>1
(3yr avg)</v>
      </c>
      <c r="AM19" s="229">
        <f>Performance!M72</f>
        <v>1.0882454841003157</v>
      </c>
      <c r="AN19" s="211">
        <f>Performance!N19</f>
        <v>122155.47032763089</v>
      </c>
      <c r="AO19" s="212">
        <f>AN19/Performance!$C19</f>
        <v>1.3250971450712563E-3</v>
      </c>
      <c r="AP19" s="226" t="str">
        <f>ROUND(IF(Performance!N125&gt;Performance!N178, AVERAGE(Outcomes!AH22, Outcomes!AH75, Outcomes!AH128), Outcomes!AH22), 0)&amp; CHAR(10) &amp;"("&amp;IF(Performance!N125&gt;Performance!N178, "3yr avg", Performance!$F$1)&amp;")"</f>
        <v>22
(3yr avg)</v>
      </c>
      <c r="AQ19" s="229">
        <f>Performance!N72</f>
        <v>34.901562950751682</v>
      </c>
      <c r="AR19" s="211">
        <f>Performance!O19</f>
        <v>29354394.513146933</v>
      </c>
      <c r="AS19" s="212">
        <f>AR19/Performance!$C19</f>
        <v>0.318425562607555</v>
      </c>
      <c r="AT19" s="226" t="str">
        <f>ROUND(IF(Performance!O125&gt;Performance!O178, AVERAGE(Outcomes!AL22, Outcomes!AL75, Outcomes!AL128), Outcomes!AL22), 0)&amp; CHAR(10) &amp;"("&amp;IF(Performance!O125&gt;Performance!O178, "3yr avg", Performance!$F$1)&amp;")"</f>
        <v>6202
(3yr avg)</v>
      </c>
      <c r="AU19" s="229">
        <f>Performance!O72</f>
        <v>8386.9698608991239</v>
      </c>
      <c r="AV19" s="211">
        <f>Performance!P19</f>
        <v>7637138.5124694388</v>
      </c>
      <c r="AW19" s="212">
        <f>AV19/Performance!$C19</f>
        <v>8.2844840368134692E-2</v>
      </c>
      <c r="AX19" s="226" t="str">
        <f>ROUND(IF(Performance!P125&gt;Performance!P178, AVERAGE(Outcomes!AP22, Outcomes!AP75, Outcomes!AP128), Outcomes!AP22), 0)&amp; CHAR(10) &amp;"("&amp;IF(Performance!P125&gt;Performance!P178, "3yr avg", Performance!$F$1)&amp;")"</f>
        <v>1157
(3yr avg)</v>
      </c>
      <c r="AY19" s="229">
        <f>Performance!P72</f>
        <v>1697.1418916598752</v>
      </c>
      <c r="AZ19" s="211">
        <f>Performance!Q19</f>
        <v>0</v>
      </c>
      <c r="BA19" s="212">
        <f>AZ19/Performance!$C19</f>
        <v>0</v>
      </c>
      <c r="BB19" s="226" t="str">
        <f>ROUND(IF(Performance!Q125&gt;Performance!Q178, AVERAGE(Outcomes!AT22, Outcomes!AT75, Outcomes!AT128), Outcomes!AT22), 0)&amp; CHAR(10) &amp;"("&amp;IF(Performance!Q125&gt;Performance!Q178, "3yr avg", Performance!$F$1)&amp;")"</f>
        <v>0
(2025)</v>
      </c>
      <c r="BC19" s="229">
        <f>Performance!Q72</f>
        <v>0</v>
      </c>
      <c r="BD19" s="211">
        <f>Performance!R19</f>
        <v>565982.46888076374</v>
      </c>
      <c r="BE19" s="212">
        <f>BD19/Performance!$C19</f>
        <v>6.1395674844750654E-3</v>
      </c>
      <c r="BF19" s="226" t="str">
        <f>ROUND(IF(Performance!R125&gt;Performance!R178, AVERAGE(Outcomes!AX22, Outcomes!AX75, Outcomes!AX128), Outcomes!AX22), 0)&amp; CHAR(10) &amp;"("&amp;IF(Performance!R125&gt;Performance!R178, "3yr avg", Performance!$F$1)&amp;")"</f>
        <v>85
(3yr avg)</v>
      </c>
      <c r="BG19" s="229">
        <f>Performance!R72</f>
        <v>125.77388197350307</v>
      </c>
      <c r="BH19" s="211">
        <f>Performance!S19</f>
        <v>70611.480530233443</v>
      </c>
      <c r="BI19" s="212">
        <f>BH19/Performance!$C19</f>
        <v>7.6596709921309672E-4</v>
      </c>
      <c r="BJ19" s="226" t="str">
        <f>ROUND(IF(Performance!S125&gt;Performance!S178, AVERAGE(Outcomes!BB22, Outcomes!BB75, Outcomes!BB128), Outcomes!BB22), 0)&amp; CHAR(10) &amp;"("&amp;IF(Performance!S125&gt;Performance!S178, "3yr avg", Performance!$F$1)&amp;")"</f>
        <v>162
(2025)</v>
      </c>
      <c r="BK19" s="211">
        <f>Performance!T19</f>
        <v>778039.21172876679</v>
      </c>
      <c r="BL19" s="212">
        <f>BK19/Performance!$C19</f>
        <v>8.4398802235390209E-3</v>
      </c>
      <c r="BM19" s="226" t="str">
        <f>ROUND(IF(Performance!T125&gt;Performance!T178, AVERAGE(Outcomes!BC22, Outcomes!BC75, Outcomes!BC128), Outcomes!BC22), 0)&amp; CHAR(10) &amp;"("&amp;IF(Performance!T125&gt;Performance!T178, "3yr avg", Performance!$F$1)&amp;")"</f>
        <v>889
(2025)</v>
      </c>
      <c r="BN19" s="211">
        <f>Performance!U19</f>
        <v>0</v>
      </c>
      <c r="BO19" s="212">
        <f>BN19/Performance!$C19</f>
        <v>0</v>
      </c>
      <c r="BP19" s="226" t="str">
        <f>ROUND(IF(Performance!U125&gt;Performance!U178, AVERAGE(Outcomes!BD22, Outcomes!BD75, Outcomes!BD128), Outcomes!BD22), 0)&amp; CHAR(10) &amp;"("&amp;IF(Performance!U125&gt;Performance!U178, "3yr avg", Performance!$F$1)&amp;")"</f>
        <v>0
(2025)</v>
      </c>
    </row>
    <row r="20" spans="1:68" ht="34.950000000000003" customHeight="1">
      <c r="A20" s="204" t="s">
        <v>76</v>
      </c>
      <c r="B20" s="205"/>
      <c r="C20" s="206">
        <f>Performance!D20</f>
        <v>3166379.0063905925</v>
      </c>
      <c r="D20" s="207">
        <f>C20/Performance!$C20</f>
        <v>0.1640137750951858</v>
      </c>
      <c r="E20" s="219" t="str">
        <f>ROUND(IF(Performance!D126&gt;Performance!D179, AVERAGE(Outcomes!C23,Outcomes!C76,Outcomes!C129), Outcomes!C23), 0)&amp; CHAR(10) &amp;"("&amp;IF(Performance!D126&gt;Performance!D179, "3yr avg", Performance!$F$1)&amp;")"</f>
        <v>905
(2025)</v>
      </c>
      <c r="F20" s="206">
        <f>Performance!E20</f>
        <v>3052397.5006293794</v>
      </c>
      <c r="G20" s="207">
        <f>F20/Performance!$C20</f>
        <v>0.15810970075247455</v>
      </c>
      <c r="H20" s="227" t="str">
        <f>ROUND(IF(Performance!E126&gt;Performance!E179, AVERAGE(Outcomes!D23, Outcomes!D76, Outcomes!D129), Outcomes!D23), 0)&amp; CHAR(10) &amp;"("&amp;IF(Performance!E126&gt;Performance!E179, "3yr avg", Performance!$F$1)&amp;")"</f>
        <v>655
(3yr avg)</v>
      </c>
      <c r="I20" s="223">
        <f>Performance!E73</f>
        <v>872.11357160839407</v>
      </c>
      <c r="J20" s="206">
        <f>Performance!F20</f>
        <v>5558.4375000000009</v>
      </c>
      <c r="K20" s="207">
        <f>J20/Performance!$C20</f>
        <v>2.8791888657854118E-4</v>
      </c>
      <c r="L20" s="227" t="str">
        <f>ROUND(IF(Performance!F126&gt;Performance!F179, AVERAGE(Outcomes!H23, Outcomes!H76, Outcomes!H129), Outcomes!H23), 0)&amp; CHAR(10) &amp;"("&amp;IF(Performance!F126&gt;Performance!F179, "3yr avg", Performance!$F$1)&amp;")"</f>
        <v>1
(2025)</v>
      </c>
      <c r="M20" s="223">
        <f>Performance!F73</f>
        <v>1.5881250000000002</v>
      </c>
      <c r="N20" s="208">
        <f>Performance!I20</f>
        <v>99879.325980392183</v>
      </c>
      <c r="O20" s="207">
        <f>N20/Performance!$C20</f>
        <v>5.1736021730008977E-3</v>
      </c>
      <c r="P20" s="227" t="str">
        <f>ROUND(IF(Performance!I126&gt;Performance!I179, AVERAGE(Outcomes!N23, Outcomes!N76, Outcomes!N129), Outcomes!N23), 0)&amp; CHAR(10) &amp;"("&amp;IF(Performance!I126&gt;Performance!I179, "3yr avg", Performance!$F$1)&amp;")"</f>
        <v>72
(2025)</v>
      </c>
      <c r="Q20" s="216">
        <f>Performance!I73</f>
        <v>99.879325980392181</v>
      </c>
      <c r="R20" s="208">
        <f>Performance!J20</f>
        <v>176894.59252450985</v>
      </c>
      <c r="S20" s="207">
        <f>R20/Performance!$C20</f>
        <v>9.1628796980125441E-3</v>
      </c>
      <c r="T20" s="224" t="str">
        <f>ROUND(IF(Performance!J126&gt;Performance!J179, AVERAGE(Outcomes!R23, Outcomes!R76, Outcomes!R129), Outcomes!R23), 0)&amp; CHAR(10) &amp;"("&amp;IF(Performance!J126&gt;Performance!J179, "3yr avg", Performance!$F$1)&amp;")"</f>
        <v>89
(2025)</v>
      </c>
      <c r="U20" s="216">
        <f>Performance!J73</f>
        <v>141.51567401960787</v>
      </c>
      <c r="V20" s="208">
        <f>Performance!G20</f>
        <v>122031.59279583509</v>
      </c>
      <c r="W20" s="207">
        <f>V20/Performance!$C20</f>
        <v>6.3210570102088517E-3</v>
      </c>
      <c r="X20" s="216" t="str">
        <f>ROUND(Performance!G73, 0)&amp; CHAR(10) &amp;"("&amp;IF(Performance!G126&gt;Performance!G179, "3yr avg", Performance!$F$1)&amp;")"</f>
        <v>122
(3yr avg)</v>
      </c>
      <c r="Y20" s="208">
        <f>Performance!H20</f>
        <v>3655722.4665319915</v>
      </c>
      <c r="Z20" s="207">
        <f>Y20/Performance!$C20</f>
        <v>0.18936104655382904</v>
      </c>
      <c r="AA20" s="216" t="str">
        <f>ROUND(Performance!H73, 0)&amp; CHAR(10) &amp;"("&amp;IF(Performance!H126&gt;Performance!H179, "3yr avg", Performance!$F$1)&amp;")"</f>
        <v>2925
(2025)</v>
      </c>
      <c r="AB20" s="206">
        <f>Performance!K20</f>
        <v>658055.20432537608</v>
      </c>
      <c r="AC20" s="207">
        <f>AB20/Performance!$C20</f>
        <v>3.4086291648790991E-2</v>
      </c>
      <c r="AD20" s="227" t="str">
        <f>ROUND(IF(Performance!K126&gt;Performance!K179, AVERAGE(Outcomes!V23, Outcomes!V76, Outcomes!V129), Outcomes!V23), 0)&amp; CHAR(10) &amp;"("&amp;IF(Performance!K126&gt;Performance!K179, "3yr avg", Performance!$F$1)&amp;")"</f>
        <v>262
(3yr avg)</v>
      </c>
      <c r="AE20" s="223">
        <f>Performance!K73</f>
        <v>376.03154532878631</v>
      </c>
      <c r="AF20" s="206">
        <f>Performance!L20</f>
        <v>1552428.1644195919</v>
      </c>
      <c r="AG20" s="207">
        <f>AF20/Performance!$C20</f>
        <v>8.0413495445951721E-2</v>
      </c>
      <c r="AH20" s="227" t="str">
        <f>ROUND(IF(Performance!L126&gt;Performance!L179, AVERAGE(Outcomes!Z23, Outcomes!Z76, Outcomes!Z129), Outcomes!Z23), 0)&amp; CHAR(10) &amp;"("&amp;IF(Performance!L126&gt;Performance!L179, "3yr avg", Performance!$F$1)&amp;")"</f>
        <v>289
(2025)</v>
      </c>
      <c r="AI20" s="223">
        <f>Performance!L73</f>
        <v>443.5509041198834</v>
      </c>
      <c r="AJ20" s="206">
        <f>Performance!M20</f>
        <v>0</v>
      </c>
      <c r="AK20" s="207">
        <f>AJ20/Performance!$C20</f>
        <v>0</v>
      </c>
      <c r="AL20" s="227" t="str">
        <f>ROUND(IF(Performance!M126&gt;Performance!M179, AVERAGE(Outcomes!AD23, Outcomes!AD76, Outcomes!AD129), Outcomes!AD23), 0)&amp; CHAR(10) &amp;"("&amp;IF(Performance!M126&gt;Performance!M179, "3yr avg", Performance!$F$1)&amp;")"</f>
        <v>0
(2025)</v>
      </c>
      <c r="AM20" s="223">
        <f>Performance!M73</f>
        <v>0</v>
      </c>
      <c r="AN20" s="206">
        <f>Performance!N20</f>
        <v>1413.4670533680362</v>
      </c>
      <c r="AO20" s="207">
        <f>AN20/Performance!$C20</f>
        <v>7.3215514291772888E-5</v>
      </c>
      <c r="AP20" s="227" t="str">
        <f>ROUND(IF(Performance!N126&gt;Performance!N179, AVERAGE(Outcomes!AH23, Outcomes!AH76, Outcomes!AH129), Outcomes!AH23), 0)&amp; CHAR(10) &amp;"("&amp;IF(Performance!N126&gt;Performance!N179, "3yr avg", Performance!$F$1)&amp;")"</f>
        <v>0
(2025)</v>
      </c>
      <c r="AQ20" s="223">
        <f>Performance!N73</f>
        <v>0.40384772953372461</v>
      </c>
      <c r="AR20" s="206">
        <f>Performance!O20</f>
        <v>2777331.3476013765</v>
      </c>
      <c r="AS20" s="207">
        <f>AR20/Performance!$C20</f>
        <v>0.14386167862120741</v>
      </c>
      <c r="AT20" s="227" t="str">
        <f>ROUND(IF(Performance!O126&gt;Performance!O179, AVERAGE(Outcomes!AL23, Outcomes!AL76, Outcomes!AL129), Outcomes!AL23), 0)&amp; CHAR(10) &amp;"("&amp;IF(Performance!O126&gt;Performance!O179, "3yr avg", Performance!$F$1)&amp;")"</f>
        <v>559
(2025)</v>
      </c>
      <c r="AU20" s="223">
        <f>Performance!O73</f>
        <v>793.52324217182183</v>
      </c>
      <c r="AV20" s="206">
        <f>Performance!P20</f>
        <v>3879666.2298217723</v>
      </c>
      <c r="AW20" s="207">
        <f>AV20/Performance!$C20</f>
        <v>0.20096100409272413</v>
      </c>
      <c r="AX20" s="227" t="str">
        <f>ROUND(IF(Performance!P126&gt;Performance!P179, AVERAGE(Outcomes!AP23, Outcomes!AP76, Outcomes!AP129), Outcomes!AP23), 0)&amp; CHAR(10) &amp;"("&amp;IF(Performance!P126&gt;Performance!P179, "3yr avg", Performance!$F$1)&amp;")"</f>
        <v>576
(3yr avg)</v>
      </c>
      <c r="AY20" s="223">
        <f>Performance!P73</f>
        <v>862.14805107150494</v>
      </c>
      <c r="AZ20" s="206">
        <f>Performance!Q20</f>
        <v>0</v>
      </c>
      <c r="BA20" s="207">
        <f>AZ20/Performance!$C20</f>
        <v>0</v>
      </c>
      <c r="BB20" s="227" t="str">
        <f>ROUND(IF(Performance!Q126&gt;Performance!Q179, AVERAGE(Outcomes!AT23, Outcomes!AT76, Outcomes!AT129), Outcomes!AT23), 0)&amp; CHAR(10) &amp;"("&amp;IF(Performance!Q126&gt;Performance!Q179, "3yr avg", Performance!$F$1)&amp;")"</f>
        <v>0
(2025)</v>
      </c>
      <c r="BC20" s="223">
        <f>Performance!Q73</f>
        <v>0</v>
      </c>
      <c r="BD20" s="206">
        <f>Performance!R20</f>
        <v>101607.5892857143</v>
      </c>
      <c r="BE20" s="207">
        <f>BD20/Performance!$C20</f>
        <v>5.2631236701091936E-3</v>
      </c>
      <c r="BF20" s="227" t="str">
        <f>ROUND(IF(Performance!R126&gt;Performance!R179, AVERAGE(Outcomes!AX23, Outcomes!AX76, Outcomes!AX129), Outcomes!AX23), 0)&amp; CHAR(10) &amp;"("&amp;IF(Performance!R126&gt;Performance!R179, "3yr avg", Performance!$F$1)&amp;")"</f>
        <v>15
(2025)</v>
      </c>
      <c r="BG20" s="223">
        <f>Performance!R73</f>
        <v>22.579464285714291</v>
      </c>
      <c r="BH20" s="206">
        <f>Performance!S20</f>
        <v>7931.5500000000011</v>
      </c>
      <c r="BI20" s="207">
        <f>BH20/Performance!$C20</f>
        <v>4.1084262346064489E-4</v>
      </c>
      <c r="BJ20" s="227" t="str">
        <f>ROUND(IF(Performance!S126&gt;Performance!S179, AVERAGE(Outcomes!BB23, Outcomes!BB76, Outcomes!BB129), Outcomes!BB23), 0)&amp; CHAR(10) &amp;"("&amp;IF(Performance!S126&gt;Performance!S179, "3yr avg", Performance!$F$1)&amp;")"</f>
        <v>18
(2025)</v>
      </c>
      <c r="BK20" s="206">
        <f>Performance!T20</f>
        <v>48271.027339090964</v>
      </c>
      <c r="BL20" s="207">
        <f>BK20/Performance!$C20</f>
        <v>2.5003682141741075E-3</v>
      </c>
      <c r="BM20" s="227" t="str">
        <f>ROUND(IF(Performance!T126&gt;Performance!T179, AVERAGE(Outcomes!BC23, Outcomes!BC76, Outcomes!BC129), Outcomes!BC23), 0)&amp; CHAR(10) &amp;"("&amp;IF(Performance!T126&gt;Performance!T179, "3yr avg", Performance!$F$1)&amp;")"</f>
        <v>55
(2025)</v>
      </c>
      <c r="BN20" s="206">
        <f>Performance!U20</f>
        <v>0</v>
      </c>
      <c r="BO20" s="207">
        <f>BN20/Performance!$C20</f>
        <v>0</v>
      </c>
      <c r="BP20" s="227" t="str">
        <f>ROUND(IF(Performance!U126&gt;Performance!U179, AVERAGE(Outcomes!BD23, Outcomes!BD76, Outcomes!BD129), Outcomes!BD23), 0)&amp; CHAR(10) &amp;"("&amp;IF(Performance!U126&gt;Performance!U179, "3yr avg", Performance!$F$1)&amp;")"</f>
        <v>0
(2025)</v>
      </c>
    </row>
    <row r="21" spans="1:68" ht="34.950000000000003" customHeight="1">
      <c r="A21" s="210" t="s">
        <v>78</v>
      </c>
      <c r="B21" s="205"/>
      <c r="C21" s="211">
        <f>Performance!D21</f>
        <v>9176200.2614371348</v>
      </c>
      <c r="D21" s="212">
        <f>C21/Performance!$C21</f>
        <v>0.23769403198656763</v>
      </c>
      <c r="E21" s="225" t="str">
        <f>ROUND(IF(Performance!D127&gt;Performance!D180, AVERAGE(Outcomes!C24,Outcomes!C77,Outcomes!C130), Outcomes!C24), 0)&amp; CHAR(10) &amp;"("&amp;IF(Performance!D127&gt;Performance!D180, "3yr avg", Performance!$F$1)&amp;")"</f>
        <v>2622
(2025)</v>
      </c>
      <c r="F21" s="211">
        <f>Performance!E21</f>
        <v>8685350.2878397666</v>
      </c>
      <c r="G21" s="212">
        <f>F21/Performance!$C21</f>
        <v>0.22497938910598755</v>
      </c>
      <c r="H21" s="226" t="str">
        <f>ROUND(IF(Performance!E127&gt;Performance!E180, AVERAGE(Outcomes!D24, Outcomes!D77, Outcomes!D130), Outcomes!D24), 0)&amp; CHAR(10) &amp;"("&amp;IF(Performance!E127&gt;Performance!E180, "3yr avg", Performance!$F$1)&amp;")"</f>
        <v>1803
(3yr avg)</v>
      </c>
      <c r="I21" s="229">
        <f>Performance!E74</f>
        <v>2481.5286536685048</v>
      </c>
      <c r="J21" s="211">
        <f>Performance!F21</f>
        <v>0</v>
      </c>
      <c r="K21" s="212">
        <f>J21/Performance!$C21</f>
        <v>0</v>
      </c>
      <c r="L21" s="226" t="str">
        <f>ROUND(IF(Performance!F127&gt;Performance!F180, AVERAGE(Outcomes!H24, Outcomes!H77, Outcomes!H130), Outcomes!H24), 0)&amp; CHAR(10) &amp;"("&amp;IF(Performance!F127&gt;Performance!F180, "3yr avg", Performance!$F$1)&amp;")"</f>
        <v>0
(2025)</v>
      </c>
      <c r="M21" s="229">
        <f>Performance!F74</f>
        <v>0</v>
      </c>
      <c r="N21" s="213">
        <f>Performance!I21</f>
        <v>0</v>
      </c>
      <c r="O21" s="212">
        <f>N21/Performance!$C21</f>
        <v>0</v>
      </c>
      <c r="P21" s="226" t="str">
        <f>ROUND(IF(Performance!I127&gt;Performance!I180, AVERAGE(Outcomes!N24, Outcomes!N77, Outcomes!N130), Outcomes!N24), 0)&amp; CHAR(10) &amp;"("&amp;IF(Performance!I127&gt;Performance!I180, "3yr avg", Performance!$F$1)&amp;")"</f>
        <v>0
(2025)</v>
      </c>
      <c r="Q21" s="228">
        <f>Performance!I74</f>
        <v>0</v>
      </c>
      <c r="R21" s="213">
        <f>Performance!J21</f>
        <v>0</v>
      </c>
      <c r="S21" s="212">
        <f>R21/Performance!$C21</f>
        <v>0</v>
      </c>
      <c r="T21" s="226" t="str">
        <f>ROUND(IF(Performance!J127&gt;Performance!J180, AVERAGE(Outcomes!R24, Outcomes!R77, Outcomes!R130), Outcomes!R24), 0)&amp; CHAR(10) &amp;"("&amp;IF(Performance!J127&gt;Performance!J180, "3yr avg", Performance!$F$1)&amp;")"</f>
        <v>0
(2025)</v>
      </c>
      <c r="U21" s="228">
        <f>Performance!J74</f>
        <v>0</v>
      </c>
      <c r="V21" s="213">
        <f>Performance!G21</f>
        <v>369751.76270823157</v>
      </c>
      <c r="W21" s="212">
        <f>V21/Performance!$C21</f>
        <v>9.5777974333894466E-3</v>
      </c>
      <c r="X21" s="228" t="str">
        <f>ROUND(Performance!G74, 0)&amp; CHAR(10) &amp;"("&amp;IF(Performance!G127&gt;Performance!G180, "3yr avg", Performance!$F$1)&amp;")"</f>
        <v>370
(3yr avg)</v>
      </c>
      <c r="Y21" s="213">
        <f>Performance!H21</f>
        <v>208675.54569329487</v>
      </c>
      <c r="Z21" s="212">
        <f>Y21/Performance!$C21</f>
        <v>5.40538898669025E-3</v>
      </c>
      <c r="AA21" s="228" t="str">
        <f>ROUND(Performance!H74, 0)&amp; CHAR(10) &amp;"("&amp;IF(Performance!H127&gt;Performance!H180, "3yr avg", Performance!$F$1)&amp;")"</f>
        <v>167
(2025)</v>
      </c>
      <c r="AB21" s="211">
        <f>Performance!K21</f>
        <v>646581.20249050006</v>
      </c>
      <c r="AC21" s="212">
        <f>AB21/Performance!$C21</f>
        <v>1.6748598401079388E-2</v>
      </c>
      <c r="AD21" s="226" t="str">
        <f>ROUND(IF(Performance!K127&gt;Performance!K180, AVERAGE(Outcomes!V24, Outcomes!V77, Outcomes!V130), Outcomes!V24), 0)&amp; CHAR(10) &amp;"("&amp;IF(Performance!K127&gt;Performance!K180, "3yr avg", Performance!$F$1)&amp;")"</f>
        <v>250
(3yr avg)</v>
      </c>
      <c r="AE21" s="229">
        <f>Performance!K74</f>
        <v>369.47497285171431</v>
      </c>
      <c r="AF21" s="211">
        <f>Performance!L21</f>
        <v>2970730.4318613661</v>
      </c>
      <c r="AG21" s="212">
        <f>AF21/Performance!$C21</f>
        <v>7.6951774609999121E-2</v>
      </c>
      <c r="AH21" s="226" t="str">
        <f>ROUND(IF(Performance!L127&gt;Performance!L180, AVERAGE(Outcomes!Z24, Outcomes!Z77, Outcomes!Z130), Outcomes!Z24), 0)&amp; CHAR(10) &amp;"("&amp;IF(Performance!L127&gt;Performance!L180, "3yr avg", Performance!$F$1)&amp;")"</f>
        <v>561
(3yr avg)</v>
      </c>
      <c r="AI21" s="229">
        <f>Performance!L74</f>
        <v>848.78012338896178</v>
      </c>
      <c r="AJ21" s="211">
        <f>Performance!M21</f>
        <v>12411.571180555557</v>
      </c>
      <c r="AK21" s="212">
        <f>AJ21/Performance!$C21</f>
        <v>3.2150087325279159E-4</v>
      </c>
      <c r="AL21" s="226" t="str">
        <f>ROUND(IF(Performance!M127&gt;Performance!M180, AVERAGE(Outcomes!AD24, Outcomes!AD77, Outcomes!AD130), Outcomes!AD24), 0)&amp; CHAR(10) &amp;"("&amp;IF(Performance!M127&gt;Performance!M180, "3yr avg", Performance!$F$1)&amp;")"</f>
        <v>4
(2025)</v>
      </c>
      <c r="AM21" s="229">
        <f>Performance!M74</f>
        <v>7.0923263888888899</v>
      </c>
      <c r="AN21" s="211">
        <f>Performance!N21</f>
        <v>4404.7743055555557</v>
      </c>
      <c r="AO21" s="212">
        <f>AN21/Performance!$C21</f>
        <v>1.1409826887478574E-4</v>
      </c>
      <c r="AP21" s="226" t="str">
        <f>ROUND(IF(Performance!N127&gt;Performance!N180, AVERAGE(Outcomes!AH24, Outcomes!AH77, Outcomes!AH130), Outcomes!AH24), 0)&amp; CHAR(10) &amp;"("&amp;IF(Performance!N127&gt;Performance!N180, "3yr avg", Performance!$F$1)&amp;")"</f>
        <v>1
(2025)</v>
      </c>
      <c r="AQ21" s="229">
        <f>Performance!N74</f>
        <v>1.2585069444444446</v>
      </c>
      <c r="AR21" s="211">
        <f>Performance!O21</f>
        <v>12371959.485150598</v>
      </c>
      <c r="AS21" s="212">
        <f>AR21/Performance!$C21</f>
        <v>0.3204747989163152</v>
      </c>
      <c r="AT21" s="226" t="str">
        <f>ROUND(IF(Performance!O127&gt;Performance!O180, AVERAGE(Outcomes!AL24, Outcomes!AL77, Outcomes!AL130), Outcomes!AL24), 0)&amp; CHAR(10) &amp;"("&amp;IF(Performance!O127&gt;Performance!O180, "3yr avg", Performance!$F$1)&amp;")"</f>
        <v>2580
(3yr avg)</v>
      </c>
      <c r="AU21" s="229">
        <f>Performance!O74</f>
        <v>3534.8455671858851</v>
      </c>
      <c r="AV21" s="211">
        <f>Performance!P21</f>
        <v>4101404.4243560238</v>
      </c>
      <c r="AW21" s="212">
        <f>AV21/Performance!$C21</f>
        <v>0.10623998241730281</v>
      </c>
      <c r="AX21" s="226" t="str">
        <f>ROUND(IF(Performance!P127&gt;Performance!P180, AVERAGE(Outcomes!AP24, Outcomes!AP77, Outcomes!AP130), Outcomes!AP24), 0)&amp; CHAR(10) &amp;"("&amp;IF(Performance!P127&gt;Performance!P180, "3yr avg", Performance!$F$1)&amp;")"</f>
        <v>604
(2025)</v>
      </c>
      <c r="AY21" s="229">
        <f>Performance!P74</f>
        <v>911.42320541244976</v>
      </c>
      <c r="AZ21" s="211">
        <f>Performance!Q21</f>
        <v>0</v>
      </c>
      <c r="BA21" s="212">
        <f>AZ21/Performance!$C21</f>
        <v>0</v>
      </c>
      <c r="BB21" s="226" t="str">
        <f>ROUND(IF(Performance!Q127&gt;Performance!Q180, AVERAGE(Outcomes!AT24, Outcomes!AT77, Outcomes!AT130), Outcomes!AT24), 0)&amp; CHAR(10) &amp;"("&amp;IF(Performance!Q127&gt;Performance!Q180, "3yr avg", Performance!$F$1)&amp;")"</f>
        <v>0
(2025)</v>
      </c>
      <c r="BC21" s="229">
        <f>Performance!Q74</f>
        <v>0</v>
      </c>
      <c r="BD21" s="211">
        <f>Performance!R21</f>
        <v>0</v>
      </c>
      <c r="BE21" s="212">
        <f>BD21/Performance!$C21</f>
        <v>0</v>
      </c>
      <c r="BF21" s="226" t="str">
        <f>ROUND(IF(Performance!R127&gt;Performance!R180, AVERAGE(Outcomes!AX24, Outcomes!AX77, Outcomes!AX130), Outcomes!AX24), 0)&amp; CHAR(10) &amp;"("&amp;IF(Performance!R127&gt;Performance!R180, "3yr avg", Performance!$F$1)&amp;")"</f>
        <v>0
(2025)</v>
      </c>
      <c r="BG21" s="229">
        <f>Performance!R74</f>
        <v>0</v>
      </c>
      <c r="BH21" s="211">
        <f>Performance!S21</f>
        <v>4685.9677519002425</v>
      </c>
      <c r="BI21" s="212">
        <f>BH21/Performance!$C21</f>
        <v>1.2138211209154214E-4</v>
      </c>
      <c r="BJ21" s="226" t="str">
        <f>ROUND(IF(Performance!S127&gt;Performance!S180, AVERAGE(Outcomes!BB24, Outcomes!BB77, Outcomes!BB130), Outcomes!BB24), 0)&amp; CHAR(10) &amp;"("&amp;IF(Performance!S127&gt;Performance!S180, "3yr avg", Performance!$F$1)&amp;")"</f>
        <v>11
(2025)</v>
      </c>
      <c r="BK21" s="211">
        <f>Performance!T21</f>
        <v>52937.500000000015</v>
      </c>
      <c r="BL21" s="212">
        <f>BK21/Performance!$C21</f>
        <v>1.3712568884496257E-3</v>
      </c>
      <c r="BM21" s="226" t="str">
        <f>ROUND(IF(Performance!T127&gt;Performance!T180, AVERAGE(Outcomes!BC24, Outcomes!BC77, Outcomes!BC130), Outcomes!BC24), 0)&amp; CHAR(10) &amp;"("&amp;IF(Performance!T127&gt;Performance!T180, "3yr avg", Performance!$F$1)&amp;")"</f>
        <v>61
(2025)</v>
      </c>
      <c r="BN21" s="211">
        <f>Performance!U21</f>
        <v>0</v>
      </c>
      <c r="BO21" s="212">
        <f>BN21/Performance!$C21</f>
        <v>0</v>
      </c>
      <c r="BP21" s="226" t="str">
        <f>ROUND(IF(Performance!U127&gt;Performance!U180, AVERAGE(Outcomes!BD24, Outcomes!BD77, Outcomes!BD130), Outcomes!BD24), 0)&amp; CHAR(10) &amp;"("&amp;IF(Performance!U127&gt;Performance!U180, "3yr avg", Performance!$F$1)&amp;")"</f>
        <v>0
(2025)</v>
      </c>
    </row>
    <row r="22" spans="1:68" ht="34.950000000000003" customHeight="1">
      <c r="A22" s="204" t="s">
        <v>80</v>
      </c>
      <c r="B22" s="205"/>
      <c r="C22" s="206">
        <f>Performance!D22</f>
        <v>1293701.3765348445</v>
      </c>
      <c r="D22" s="207">
        <f>C22/Performance!$C22</f>
        <v>0.34502418851603289</v>
      </c>
      <c r="E22" s="219" t="str">
        <f>ROUND(IF(Performance!D128&gt;Performance!D181, AVERAGE(Outcomes!C25,Outcomes!C78,Outcomes!C131), Outcomes!C25), 0)&amp; CHAR(10) &amp;"("&amp;IF(Performance!D128&gt;Performance!D181, "3yr avg", Performance!$F$1)&amp;")"</f>
        <v>370
(2025)</v>
      </c>
      <c r="F22" s="206">
        <f>Performance!E22</f>
        <v>496346.94913813373</v>
      </c>
      <c r="G22" s="207">
        <f>F22/Performance!$C22</f>
        <v>0.13237344139455723</v>
      </c>
      <c r="H22" s="227" t="str">
        <f>ROUND(IF(Performance!E128&gt;Performance!E181, AVERAGE(Outcomes!D25, Outcomes!D78, Outcomes!D131), Outcomes!D25), 0)&amp; CHAR(10) &amp;"("&amp;IF(Performance!E128&gt;Performance!E181, "3yr avg", Performance!$F$1)&amp;")"</f>
        <v>105
(3yr avg)</v>
      </c>
      <c r="I22" s="223">
        <f>Performance!E75</f>
        <v>141.81341403946678</v>
      </c>
      <c r="J22" s="206">
        <f>Performance!F22</f>
        <v>0</v>
      </c>
      <c r="K22" s="207">
        <f>J22/Performance!$C22</f>
        <v>0</v>
      </c>
      <c r="L22" s="227" t="str">
        <f>ROUND(IF(Performance!F128&gt;Performance!F181, AVERAGE(Outcomes!H25, Outcomes!H78, Outcomes!H131), Outcomes!H25), 0)&amp; CHAR(10) &amp;"("&amp;IF(Performance!F128&gt;Performance!F181, "3yr avg", Performance!$F$1)&amp;")"</f>
        <v>0
(2025)</v>
      </c>
      <c r="M22" s="223">
        <f>Performance!F75</f>
        <v>0</v>
      </c>
      <c r="N22" s="208">
        <f>Performance!I22</f>
        <v>135273.53074112663</v>
      </c>
      <c r="O22" s="207">
        <f>N22/Performance!$C22</f>
        <v>3.6076826552250925E-2</v>
      </c>
      <c r="P22" s="227" t="str">
        <f>ROUND(IF(Performance!I128&gt;Performance!I181, AVERAGE(Outcomes!N25, Outcomes!N78, Outcomes!N131), Outcomes!N25), 0)&amp; CHAR(10) &amp;"("&amp;IF(Performance!I128&gt;Performance!I181, "3yr avg", Performance!$F$1)&amp;")"</f>
        <v>101
(2025)</v>
      </c>
      <c r="Q22" s="216">
        <f>Performance!I75</f>
        <v>135.27353074112662</v>
      </c>
      <c r="R22" s="208">
        <f>Performance!J22</f>
        <v>117032.35843418255</v>
      </c>
      <c r="S22" s="207">
        <f>R22/Performance!$C22</f>
        <v>3.1211990055251958E-2</v>
      </c>
      <c r="T22" s="224" t="str">
        <f>ROUND(IF(Performance!J128&gt;Performance!J181, AVERAGE(Outcomes!R25, Outcomes!R78, Outcomes!R131), Outcomes!R25), 0)&amp; CHAR(10) &amp;"("&amp;IF(Performance!J128&gt;Performance!J181, "3yr avg", Performance!$F$1)&amp;")"</f>
        <v>80
(2025)</v>
      </c>
      <c r="U22" s="216">
        <f>Performance!J75</f>
        <v>93.625886747346044</v>
      </c>
      <c r="V22" s="208">
        <f>Performance!G22</f>
        <v>2170.5009590792838</v>
      </c>
      <c r="W22" s="207">
        <f>V22/Performance!$C22</f>
        <v>5.7886259198815259E-4</v>
      </c>
      <c r="X22" s="216" t="str">
        <f>ROUND(Performance!G75, 0)&amp; CHAR(10) &amp;"("&amp;IF(Performance!G128&gt;Performance!G181, "3yr avg", Performance!$F$1)&amp;")"</f>
        <v>2
(2025)</v>
      </c>
      <c r="Y22" s="208">
        <f>Performance!H22</f>
        <v>14783.233828857628</v>
      </c>
      <c r="Z22" s="207">
        <f>Y22/Performance!$C22</f>
        <v>3.9426202583985508E-3</v>
      </c>
      <c r="AA22" s="216" t="str">
        <f>ROUND(Performance!H75, 0)&amp; CHAR(10) &amp;"("&amp;IF(Performance!H128&gt;Performance!H181, "3yr avg", Performance!$F$1)&amp;")"</f>
        <v>12
(3yr avg)</v>
      </c>
      <c r="AB22" s="206">
        <f>Performance!K22</f>
        <v>67831.007903230988</v>
      </c>
      <c r="AC22" s="207">
        <f>AB22/Performance!$C22</f>
        <v>1.8090216863432814E-2</v>
      </c>
      <c r="AD22" s="227" t="str">
        <f>ROUND(IF(Performance!K128&gt;Performance!K181, AVERAGE(Outcomes!V25, Outcomes!V78, Outcomes!V131), Outcomes!V25), 0)&amp; CHAR(10) &amp;"("&amp;IF(Performance!K128&gt;Performance!K181, "3yr avg", Performance!$F$1)&amp;")"</f>
        <v>28
(3yr avg)</v>
      </c>
      <c r="AE22" s="223">
        <f>Performance!K75</f>
        <v>38.760575944703419</v>
      </c>
      <c r="AF22" s="206">
        <f>Performance!L22</f>
        <v>740641.46583030571</v>
      </c>
      <c r="AG22" s="207">
        <f>AF22/Performance!$C22</f>
        <v>0.19752566192198348</v>
      </c>
      <c r="AH22" s="227" t="str">
        <f>ROUND(IF(Performance!L128&gt;Performance!L181, AVERAGE(Outcomes!Z25, Outcomes!Z78, Outcomes!Z131), Outcomes!Z25), 0)&amp; CHAR(10) &amp;"("&amp;IF(Performance!L128&gt;Performance!L181, "3yr avg", Performance!$F$1)&amp;")"</f>
        <v>135
(2025)</v>
      </c>
      <c r="AI22" s="223">
        <f>Performance!L75</f>
        <v>211.61184738008734</v>
      </c>
      <c r="AJ22" s="206">
        <f>Performance!M22</f>
        <v>0</v>
      </c>
      <c r="AK22" s="207">
        <f>AJ22/Performance!$C22</f>
        <v>0</v>
      </c>
      <c r="AL22" s="227" t="str">
        <f>ROUND(IF(Performance!M128&gt;Performance!M181, AVERAGE(Outcomes!AD25, Outcomes!AD78, Outcomes!AD131), Outcomes!AD25), 0)&amp; CHAR(10) &amp;"("&amp;IF(Performance!M128&gt;Performance!M181, "3yr avg", Performance!$F$1)&amp;")"</f>
        <v>0
(2025)</v>
      </c>
      <c r="AM22" s="223">
        <f>Performance!M75</f>
        <v>0</v>
      </c>
      <c r="AN22" s="206">
        <f>Performance!N22</f>
        <v>0</v>
      </c>
      <c r="AO22" s="207">
        <f>AN22/Performance!$C22</f>
        <v>0</v>
      </c>
      <c r="AP22" s="227" t="str">
        <f>ROUND(IF(Performance!N128&gt;Performance!N181, AVERAGE(Outcomes!AH25, Outcomes!AH78, Outcomes!AH131), Outcomes!AH25), 0)&amp; CHAR(10) &amp;"("&amp;IF(Performance!N128&gt;Performance!N181, "3yr avg", Performance!$F$1)&amp;")"</f>
        <v>0
(2025)</v>
      </c>
      <c r="AQ22" s="223">
        <f>Performance!N75</f>
        <v>0</v>
      </c>
      <c r="AR22" s="206">
        <f>Performance!O22</f>
        <v>748411.76349171938</v>
      </c>
      <c r="AS22" s="207">
        <f>AR22/Performance!$C22</f>
        <v>0.19959796445932648</v>
      </c>
      <c r="AT22" s="227" t="str">
        <f>ROUND(IF(Performance!O128&gt;Performance!O181, AVERAGE(Outcomes!AL25, Outcomes!AL78, Outcomes!AL131), Outcomes!AL25), 0)&amp; CHAR(10) &amp;"("&amp;IF(Performance!O128&gt;Performance!O181, "3yr avg", Performance!$F$1)&amp;")"</f>
        <v>153
(2025)</v>
      </c>
      <c r="AU22" s="223">
        <f>Performance!O75</f>
        <v>213.83193242620553</v>
      </c>
      <c r="AV22" s="206">
        <f>Performance!P22</f>
        <v>121237.43521886569</v>
      </c>
      <c r="AW22" s="207">
        <f>AV22/Performance!$C22</f>
        <v>3.2333464633233E-2</v>
      </c>
      <c r="AX22" s="227" t="str">
        <f>ROUND(IF(Performance!P128&gt;Performance!P181, AVERAGE(Outcomes!AP25, Outcomes!AP78, Outcomes!AP131), Outcomes!AP25), 0)&amp; CHAR(10) &amp;"("&amp;IF(Performance!P128&gt;Performance!P181, "3yr avg", Performance!$F$1)&amp;")"</f>
        <v>18
(2025)</v>
      </c>
      <c r="AY22" s="223">
        <f>Performance!P75</f>
        <v>26.941652270859041</v>
      </c>
      <c r="AZ22" s="206">
        <f>Performance!Q22</f>
        <v>0</v>
      </c>
      <c r="BA22" s="207">
        <f>AZ22/Performance!$C22</f>
        <v>0</v>
      </c>
      <c r="BB22" s="227" t="str">
        <f>ROUND(IF(Performance!Q128&gt;Performance!Q181, AVERAGE(Outcomes!AT25, Outcomes!AT78, Outcomes!AT131), Outcomes!AT25), 0)&amp; CHAR(10) &amp;"("&amp;IF(Performance!Q128&gt;Performance!Q181, "3yr avg", Performance!$F$1)&amp;")"</f>
        <v>0
(2025)</v>
      </c>
      <c r="BC22" s="223">
        <f>Performance!Q75</f>
        <v>0</v>
      </c>
      <c r="BD22" s="206">
        <f>Performance!R22</f>
        <v>0</v>
      </c>
      <c r="BE22" s="207">
        <f>BD22/Performance!$C22</f>
        <v>0</v>
      </c>
      <c r="BF22" s="227" t="str">
        <f>ROUND(IF(Performance!R128&gt;Performance!R181, AVERAGE(Outcomes!AX25, Outcomes!AX78, Outcomes!AX131), Outcomes!AX25), 0)&amp; CHAR(10) &amp;"("&amp;IF(Performance!R128&gt;Performance!R181, "3yr avg", Performance!$F$1)&amp;")"</f>
        <v>0
(2025)</v>
      </c>
      <c r="BG22" s="223">
        <f>Performance!R75</f>
        <v>0</v>
      </c>
      <c r="BH22" s="206">
        <f>Performance!S22</f>
        <v>7931.5500000000011</v>
      </c>
      <c r="BI22" s="207">
        <f>BH22/Performance!$C22</f>
        <v>2.1153077920920294E-3</v>
      </c>
      <c r="BJ22" s="227" t="str">
        <f>ROUND(IF(Performance!S128&gt;Performance!S181, AVERAGE(Outcomes!BB25, Outcomes!BB78, Outcomes!BB131), Outcomes!BB25), 0)&amp; CHAR(10) &amp;"("&amp;IF(Performance!S128&gt;Performance!S181, "3yr avg", Performance!$F$1)&amp;")"</f>
        <v>18
(2025)</v>
      </c>
      <c r="BK22" s="206">
        <f>Performance!T22</f>
        <v>4235.0000000000009</v>
      </c>
      <c r="BL22" s="207">
        <f>BK22/Performance!$C22</f>
        <v>1.1294549614526473E-3</v>
      </c>
      <c r="BM22" s="227" t="str">
        <f>ROUND(IF(Performance!T128&gt;Performance!T181, AVERAGE(Outcomes!BC25, Outcomes!BC78, Outcomes!BC131), Outcomes!BC25), 0)&amp; CHAR(10) &amp;"("&amp;IF(Performance!T128&gt;Performance!T181, "3yr avg", Performance!$F$1)&amp;")"</f>
        <v>5
(2025)</v>
      </c>
      <c r="BN22" s="206">
        <f>Performance!U22</f>
        <v>0</v>
      </c>
      <c r="BO22" s="207">
        <f>BN22/Performance!$C22</f>
        <v>0</v>
      </c>
      <c r="BP22" s="227" t="str">
        <f>ROUND(IF(Performance!U128&gt;Performance!U181, AVERAGE(Outcomes!BD25, Outcomes!BD78, Outcomes!BD131), Outcomes!BD25), 0)&amp; CHAR(10) &amp;"("&amp;IF(Performance!U128&gt;Performance!U181, "3yr avg", Performance!$F$1)&amp;")"</f>
        <v>0
(2025)</v>
      </c>
    </row>
    <row r="23" spans="1:68" ht="34.950000000000003" customHeight="1">
      <c r="A23" s="210" t="s">
        <v>82</v>
      </c>
      <c r="B23" s="205"/>
      <c r="C23" s="211">
        <f>Performance!D23</f>
        <v>482547.91666666657</v>
      </c>
      <c r="D23" s="212">
        <f>C23/Performance!$C23</f>
        <v>9.3658742922888963E-2</v>
      </c>
      <c r="E23" s="225" t="str">
        <f>ROUND(IF(Performance!D129&gt;Performance!D182, AVERAGE(Outcomes!C26,Outcomes!C79,Outcomes!C132), Outcomes!C26), 0)&amp; CHAR(10) &amp;"("&amp;IF(Performance!D129&gt;Performance!D182, "3yr avg", Performance!$F$1)&amp;")"</f>
        <v>138
(3yr avg)</v>
      </c>
      <c r="F23" s="211">
        <f>Performance!E23</f>
        <v>573959.73751813674</v>
      </c>
      <c r="G23" s="212">
        <f>F23/Performance!$C23</f>
        <v>0.11140105603529875</v>
      </c>
      <c r="H23" s="226" t="str">
        <f>ROUND(IF(Performance!E129&gt;Performance!E182, AVERAGE(Outcomes!D26, Outcomes!D79, Outcomes!D132), Outcomes!D26), 0)&amp; CHAR(10) &amp;"("&amp;IF(Performance!E129&gt;Performance!E182, "3yr avg", Performance!$F$1)&amp;")"</f>
        <v>126
(3yr avg)</v>
      </c>
      <c r="I23" s="229">
        <f>Performance!E76</f>
        <v>163.98849643375337</v>
      </c>
      <c r="J23" s="211">
        <f>Performance!F23</f>
        <v>0</v>
      </c>
      <c r="K23" s="212">
        <f>J23/Performance!$C23</f>
        <v>0</v>
      </c>
      <c r="L23" s="226" t="str">
        <f>ROUND(IF(Performance!F129&gt;Performance!F182, AVERAGE(Outcomes!H26, Outcomes!H79, Outcomes!H132), Outcomes!H26), 0)&amp; CHAR(10) &amp;"("&amp;IF(Performance!F129&gt;Performance!F182, "3yr avg", Performance!$F$1)&amp;")"</f>
        <v>0
(2025)</v>
      </c>
      <c r="M23" s="229">
        <f>Performance!F76</f>
        <v>0</v>
      </c>
      <c r="N23" s="213">
        <f>Performance!I23</f>
        <v>36405.219548872192</v>
      </c>
      <c r="O23" s="212">
        <f>N23/Performance!$C23</f>
        <v>7.0659658471481394E-3</v>
      </c>
      <c r="P23" s="226" t="str">
        <f>ROUND(IF(Performance!I129&gt;Performance!I182, AVERAGE(Outcomes!N26, Outcomes!N79, Outcomes!N132), Outcomes!N26), 0)&amp; CHAR(10) &amp;"("&amp;IF(Performance!I129&gt;Performance!I182, "3yr avg", Performance!$F$1)&amp;")"</f>
        <v>36
(2025)</v>
      </c>
      <c r="Q23" s="228">
        <f>Performance!I76</f>
        <v>36.405219548872189</v>
      </c>
      <c r="R23" s="213">
        <f>Performance!J23</f>
        <v>236574.72556390986</v>
      </c>
      <c r="S23" s="212">
        <f>R23/Performance!$C23</f>
        <v>4.5917287461732029E-2</v>
      </c>
      <c r="T23" s="226" t="str">
        <f>ROUND(IF(Performance!J129&gt;Performance!J182, AVERAGE(Outcomes!R26, Outcomes!R79, Outcomes!R132), Outcomes!R26), 0)&amp; CHAR(10) &amp;"("&amp;IF(Performance!J129&gt;Performance!J182, "3yr avg", Performance!$F$1)&amp;")"</f>
        <v>152
(2025)</v>
      </c>
      <c r="U23" s="228">
        <f>Performance!J76</f>
        <v>189.25978045112788</v>
      </c>
      <c r="V23" s="213">
        <f>Performance!G23</f>
        <v>0</v>
      </c>
      <c r="W23" s="212">
        <f>V23/Performance!$C23</f>
        <v>0</v>
      </c>
      <c r="X23" s="228" t="str">
        <f>ROUND(Performance!G76, 0)&amp; CHAR(10) &amp;"("&amp;IF(Performance!G129&gt;Performance!G182, "3yr avg", Performance!$F$1)&amp;")"</f>
        <v>0
(2025)</v>
      </c>
      <c r="Y23" s="213">
        <f>Performance!H23</f>
        <v>0</v>
      </c>
      <c r="Z23" s="212">
        <f>Y23/Performance!$C23</f>
        <v>0</v>
      </c>
      <c r="AA23" s="228" t="str">
        <f>ROUND(Performance!H76, 0)&amp; CHAR(10) &amp;"("&amp;IF(Performance!H129&gt;Performance!H182, "3yr avg", Performance!$F$1)&amp;")"</f>
        <v>0
(2025)</v>
      </c>
      <c r="AB23" s="211">
        <f>Performance!K23</f>
        <v>254298.96933757156</v>
      </c>
      <c r="AC23" s="212">
        <f>AB23/Performance!$C23</f>
        <v>4.9357423319259124E-2</v>
      </c>
      <c r="AD23" s="226" t="str">
        <f>ROUND(IF(Performance!K129&gt;Performance!K182, AVERAGE(Outcomes!V26, Outcomes!V79, Outcomes!V132), Outcomes!V26), 0)&amp; CHAR(10) &amp;"("&amp;IF(Performance!K129&gt;Performance!K182, "3yr avg", Performance!$F$1)&amp;")"</f>
        <v>103
(2025)</v>
      </c>
      <c r="AE23" s="229">
        <f>Performance!K76</f>
        <v>145.31369676432661</v>
      </c>
      <c r="AF23" s="211">
        <f>Performance!L23</f>
        <v>1016699.0527093293</v>
      </c>
      <c r="AG23" s="212">
        <f>AF23/Performance!$C23</f>
        <v>0.19733326353458402</v>
      </c>
      <c r="AH23" s="226" t="str">
        <f>ROUND(IF(Performance!L129&gt;Performance!L182, AVERAGE(Outcomes!Z26, Outcomes!Z79, Outcomes!Z132), Outcomes!Z26), 0)&amp; CHAR(10) &amp;"("&amp;IF(Performance!L129&gt;Performance!L182, "3yr avg", Performance!$F$1)&amp;")"</f>
        <v>186
(3yr avg)</v>
      </c>
      <c r="AI23" s="229">
        <f>Performance!L76</f>
        <v>290.48544363123693</v>
      </c>
      <c r="AJ23" s="211">
        <f>Performance!M23</f>
        <v>0</v>
      </c>
      <c r="AK23" s="212">
        <f>AJ23/Performance!$C23</f>
        <v>0</v>
      </c>
      <c r="AL23" s="226" t="str">
        <f>ROUND(IF(Performance!M129&gt;Performance!M182, AVERAGE(Outcomes!AD26, Outcomes!AD79, Outcomes!AD132), Outcomes!AD26), 0)&amp; CHAR(10) &amp;"("&amp;IF(Performance!M129&gt;Performance!M182, "3yr avg", Performance!$F$1)&amp;")"</f>
        <v>0
(2025)</v>
      </c>
      <c r="AM23" s="229">
        <f>Performance!M76</f>
        <v>0</v>
      </c>
      <c r="AN23" s="211">
        <f>Performance!N23</f>
        <v>273304.01652482577</v>
      </c>
      <c r="AO23" s="212">
        <f>AN23/Performance!$C23</f>
        <v>5.3046153012766419E-2</v>
      </c>
      <c r="AP23" s="226" t="str">
        <f>ROUND(IF(Performance!N129&gt;Performance!N182, AVERAGE(Outcomes!AH26, Outcomes!AH79, Outcomes!AH132), Outcomes!AH26), 0)&amp; CHAR(10) &amp;"("&amp;IF(Performance!N129&gt;Performance!N182, "3yr avg", Performance!$F$1)&amp;")"</f>
        <v>54
(3yr avg)</v>
      </c>
      <c r="AQ23" s="229">
        <f>Performance!N76</f>
        <v>78.086861864235928</v>
      </c>
      <c r="AR23" s="211">
        <f>Performance!O23</f>
        <v>970869.25388841017</v>
      </c>
      <c r="AS23" s="212">
        <f>AR23/Performance!$C23</f>
        <v>0.1884380612184558</v>
      </c>
      <c r="AT23" s="226" t="str">
        <f>ROUND(IF(Performance!O129&gt;Performance!O182, AVERAGE(Outcomes!AL26, Outcomes!AL79, Outcomes!AL132), Outcomes!AL26), 0)&amp; CHAR(10) &amp;"("&amp;IF(Performance!O129&gt;Performance!O182, "3yr avg", Performance!$F$1)&amp;")"</f>
        <v>201
(2025)</v>
      </c>
      <c r="AU23" s="229">
        <f>Performance!O76</f>
        <v>277.39121539668861</v>
      </c>
      <c r="AV23" s="211">
        <f>Performance!P23</f>
        <v>1085770.3500197665</v>
      </c>
      <c r="AW23" s="212">
        <f>AV23/Performance!$C23</f>
        <v>0.21073945731288482</v>
      </c>
      <c r="AX23" s="226" t="str">
        <f>ROUND(IF(Performance!P129&gt;Performance!P182, AVERAGE(Outcomes!AP26, Outcomes!AP79, Outcomes!AP132), Outcomes!AP26), 0)&amp; CHAR(10) &amp;"("&amp;IF(Performance!P129&gt;Performance!P182, "3yr avg", Performance!$F$1)&amp;")"</f>
        <v>162
(2025)</v>
      </c>
      <c r="AY23" s="229">
        <f>Performance!P76</f>
        <v>241.28230000439257</v>
      </c>
      <c r="AZ23" s="211">
        <f>Performance!Q23</f>
        <v>0</v>
      </c>
      <c r="BA23" s="212">
        <f>AZ23/Performance!$C23</f>
        <v>0</v>
      </c>
      <c r="BB23" s="226" t="str">
        <f>ROUND(IF(Performance!Q129&gt;Performance!Q182, AVERAGE(Outcomes!AT26, Outcomes!AT79, Outcomes!AT132), Outcomes!AT26), 0)&amp; CHAR(10) &amp;"("&amp;IF(Performance!Q129&gt;Performance!Q182, "3yr avg", Performance!$F$1)&amp;")"</f>
        <v>0
(2025)</v>
      </c>
      <c r="BC23" s="229">
        <f>Performance!Q76</f>
        <v>0</v>
      </c>
      <c r="BD23" s="211">
        <f>Performance!R23</f>
        <v>195023.37053571432</v>
      </c>
      <c r="BE23" s="212">
        <f>BD23/Performance!$C23</f>
        <v>3.7852497325311818E-2</v>
      </c>
      <c r="BF23" s="226" t="str">
        <f>ROUND(IF(Performance!R129&gt;Performance!R182, AVERAGE(Outcomes!AX26, Outcomes!AX79, Outcomes!AX132), Outcomes!AX26), 0)&amp; CHAR(10) &amp;"("&amp;IF(Performance!R129&gt;Performance!R182, "3yr avg", Performance!$F$1)&amp;")"</f>
        <v>28
(2025)</v>
      </c>
      <c r="BG23" s="229">
        <f>Performance!R76</f>
        <v>43.338526785714294</v>
      </c>
      <c r="BH23" s="211">
        <f>Performance!S23</f>
        <v>4871.9043294255416</v>
      </c>
      <c r="BI23" s="212">
        <f>BH23/Performance!$C23</f>
        <v>9.455981869874614E-4</v>
      </c>
      <c r="BJ23" s="226" t="str">
        <f>ROUND(IF(Performance!S129&gt;Performance!S182, AVERAGE(Outcomes!BB26, Outcomes!BB79, Outcomes!BB132), Outcomes!BB26), 0)&amp; CHAR(10) &amp;"("&amp;IF(Performance!S129&gt;Performance!S182, "3yr avg", Performance!$F$1)&amp;")"</f>
        <v>11
(3yr avg)</v>
      </c>
      <c r="BK23" s="211">
        <f>Performance!T23</f>
        <v>21868.4512253844</v>
      </c>
      <c r="BL23" s="212">
        <f>BK23/Performance!$C23</f>
        <v>4.2444938226825777E-3</v>
      </c>
      <c r="BM23" s="226" t="str">
        <f>ROUND(IF(Performance!T129&gt;Performance!T182, AVERAGE(Outcomes!BC26, Outcomes!BC79, Outcomes!BC132), Outcomes!BC26), 0)&amp; CHAR(10) &amp;"("&amp;IF(Performance!T129&gt;Performance!T182, "3yr avg", Performance!$F$1)&amp;")"</f>
        <v>25
(2025)</v>
      </c>
      <c r="BN23" s="211">
        <f>Performance!U23</f>
        <v>0</v>
      </c>
      <c r="BO23" s="212">
        <f>BN23/Performance!$C23</f>
        <v>0</v>
      </c>
      <c r="BP23" s="226" t="str">
        <f>ROUND(IF(Performance!U129&gt;Performance!U182, AVERAGE(Outcomes!BD26, Outcomes!BD79, Outcomes!BD132), Outcomes!BD26), 0)&amp; CHAR(10) &amp;"("&amp;IF(Performance!U129&gt;Performance!U182, "3yr avg", Performance!$F$1)&amp;")"</f>
        <v>0
(2025)</v>
      </c>
    </row>
    <row r="24" spans="1:68" ht="34.950000000000003" customHeight="1">
      <c r="A24" s="204" t="s">
        <v>84</v>
      </c>
      <c r="B24" s="205"/>
      <c r="C24" s="206">
        <f>Performance!D24</f>
        <v>1281060.1982647097</v>
      </c>
      <c r="D24" s="207">
        <f>C24/Performance!$C24</f>
        <v>0.16367183484266587</v>
      </c>
      <c r="E24" s="219" t="str">
        <f>ROUND(IF(Performance!D130&gt;Performance!D183, AVERAGE(Outcomes!C27,Outcomes!C80,Outcomes!C133), Outcomes!C27), 0)&amp; CHAR(10) &amp;"("&amp;IF(Performance!D130&gt;Performance!D183, "3yr avg", Performance!$F$1)&amp;")"</f>
        <v>366
(2025)</v>
      </c>
      <c r="F24" s="206">
        <f>Performance!E24</f>
        <v>858149.78090794198</v>
      </c>
      <c r="G24" s="207">
        <f>F24/Performance!$C24</f>
        <v>0.10963961678092188</v>
      </c>
      <c r="H24" s="227" t="str">
        <f>ROUND(IF(Performance!E130&gt;Performance!E183, AVERAGE(Outcomes!D27, Outcomes!D80, Outcomes!D133), Outcomes!D27), 0)&amp; CHAR(10) &amp;"("&amp;IF(Performance!E130&gt;Performance!E183, "3yr avg", Performance!$F$1)&amp;")"</f>
        <v>180
(3yr avg)</v>
      </c>
      <c r="I24" s="223">
        <f>Performance!E77</f>
        <v>245.18565168798341</v>
      </c>
      <c r="J24" s="206">
        <f>Performance!F24</f>
        <v>0</v>
      </c>
      <c r="K24" s="207">
        <f>J24/Performance!$C24</f>
        <v>0</v>
      </c>
      <c r="L24" s="227" t="str">
        <f>ROUND(IF(Performance!F130&gt;Performance!F183, AVERAGE(Outcomes!H27, Outcomes!H80, Outcomes!H133), Outcomes!H27), 0)&amp; CHAR(10) &amp;"("&amp;IF(Performance!F130&gt;Performance!F183, "3yr avg", Performance!$F$1)&amp;")"</f>
        <v>0
(2025)</v>
      </c>
      <c r="M24" s="223">
        <f>Performance!F77</f>
        <v>0</v>
      </c>
      <c r="N24" s="208">
        <f>Performance!I24</f>
        <v>10285</v>
      </c>
      <c r="O24" s="207">
        <f>N24/Performance!$C24</f>
        <v>1.3140403734633703E-3</v>
      </c>
      <c r="P24" s="227" t="str">
        <f>ROUND(IF(Performance!I130&gt;Performance!I183, AVERAGE(Outcomes!N27, Outcomes!N80, Outcomes!N133), Outcomes!N27), 0)&amp; CHAR(10) &amp;"("&amp;IF(Performance!I130&gt;Performance!I183, "3yr avg", Performance!$F$1)&amp;")"</f>
        <v>6
(2025)</v>
      </c>
      <c r="Q24" s="216">
        <f>Performance!I77</f>
        <v>10.285</v>
      </c>
      <c r="R24" s="208">
        <f>Performance!J24</f>
        <v>276787.5</v>
      </c>
      <c r="S24" s="207">
        <f>R24/Performance!$C24</f>
        <v>3.5363145344675995E-2</v>
      </c>
      <c r="T24" s="224" t="str">
        <f>ROUND(IF(Performance!J130&gt;Performance!J183, AVERAGE(Outcomes!R27, Outcomes!R80, Outcomes!R133), Outcomes!R27), 0)&amp; CHAR(10) &amp;"("&amp;IF(Performance!J130&gt;Performance!J183, "3yr avg", Performance!$F$1)&amp;")"</f>
        <v>163
(2025)</v>
      </c>
      <c r="U24" s="216">
        <f>Performance!J77</f>
        <v>221.43</v>
      </c>
      <c r="V24" s="208">
        <f>Performance!G24</f>
        <v>0</v>
      </c>
      <c r="W24" s="207">
        <f>V24/Performance!$C24</f>
        <v>0</v>
      </c>
      <c r="X24" s="216" t="str">
        <f>ROUND(Performance!G77, 0)&amp; CHAR(10) &amp;"("&amp;IF(Performance!G130&gt;Performance!G183, "3yr avg", Performance!$F$1)&amp;")"</f>
        <v>0
(2025)</v>
      </c>
      <c r="Y24" s="208">
        <f>Performance!H24</f>
        <v>275275.00000000006</v>
      </c>
      <c r="Z24" s="207">
        <f>Y24/Performance!$C24</f>
        <v>3.5169904113284335E-2</v>
      </c>
      <c r="AA24" s="216" t="str">
        <f>ROUND(Performance!H77, 0)&amp; CHAR(10) &amp;"("&amp;IF(Performance!H130&gt;Performance!H183, "3yr avg", Performance!$F$1)&amp;")"</f>
        <v>220
(2025)</v>
      </c>
      <c r="AB24" s="206">
        <f>Performance!K24</f>
        <v>407215.16604802216</v>
      </c>
      <c r="AC24" s="207">
        <f>AB24/Performance!$C24</f>
        <v>5.2026948845278698E-2</v>
      </c>
      <c r="AD24" s="227" t="str">
        <f>ROUND(IF(Performance!K130&gt;Performance!K183, AVERAGE(Outcomes!V27, Outcomes!V80, Outcomes!V133), Outcomes!V27), 0)&amp; CHAR(10) &amp;"("&amp;IF(Performance!K130&gt;Performance!K183, "3yr avg", Performance!$F$1)&amp;")"</f>
        <v>157
(3yr avg)</v>
      </c>
      <c r="AE24" s="223">
        <f>Performance!K77</f>
        <v>232.6943805988698</v>
      </c>
      <c r="AF24" s="206">
        <f>Performance!L24</f>
        <v>1060056.6702716905</v>
      </c>
      <c r="AG24" s="207">
        <f>AF24/Performance!$C24</f>
        <v>0.13543580582364112</v>
      </c>
      <c r="AH24" s="227" t="str">
        <f>ROUND(IF(Performance!L130&gt;Performance!L183, AVERAGE(Outcomes!Z27, Outcomes!Z80, Outcomes!Z133), Outcomes!Z27), 0)&amp; CHAR(10) &amp;"("&amp;IF(Performance!L130&gt;Performance!L183, "3yr avg", Performance!$F$1)&amp;")"</f>
        <v>200
(3yr avg)</v>
      </c>
      <c r="AI24" s="223">
        <f>Performance!L77</f>
        <v>302.87333436334012</v>
      </c>
      <c r="AJ24" s="206">
        <f>Performance!M24</f>
        <v>0</v>
      </c>
      <c r="AK24" s="207">
        <f>AJ24/Performance!$C24</f>
        <v>0</v>
      </c>
      <c r="AL24" s="227" t="str">
        <f>ROUND(IF(Performance!M130&gt;Performance!M183, AVERAGE(Outcomes!AD27, Outcomes!AD80, Outcomes!AD133), Outcomes!AD27), 0)&amp; CHAR(10) &amp;"("&amp;IF(Performance!M130&gt;Performance!M183, "3yr avg", Performance!$F$1)&amp;")"</f>
        <v>0
(2025)</v>
      </c>
      <c r="AM24" s="223">
        <f>Performance!M77</f>
        <v>0</v>
      </c>
      <c r="AN24" s="206">
        <f>Performance!N24</f>
        <v>0</v>
      </c>
      <c r="AO24" s="207">
        <f>AN24/Performance!$C24</f>
        <v>0</v>
      </c>
      <c r="AP24" s="227" t="str">
        <f>ROUND(IF(Performance!N130&gt;Performance!N183, AVERAGE(Outcomes!AH27, Outcomes!AH80, Outcomes!AH133), Outcomes!AH27), 0)&amp; CHAR(10) &amp;"("&amp;IF(Performance!N130&gt;Performance!N183, "3yr avg", Performance!$F$1)&amp;")"</f>
        <v>0
(2025)</v>
      </c>
      <c r="AQ24" s="223">
        <f>Performance!N77</f>
        <v>0</v>
      </c>
      <c r="AR24" s="206">
        <f>Performance!O24</f>
        <v>1579913.2823494587</v>
      </c>
      <c r="AS24" s="207">
        <f>AR24/Performance!$C24</f>
        <v>0.2018541409410036</v>
      </c>
      <c r="AT24" s="227" t="str">
        <f>ROUND(IF(Performance!O130&gt;Performance!O183, AVERAGE(Outcomes!AL27, Outcomes!AL80, Outcomes!AL133), Outcomes!AL27), 0)&amp; CHAR(10) &amp;"("&amp;IF(Performance!O130&gt;Performance!O183, "3yr avg", Performance!$F$1)&amp;")"</f>
        <v>314
(2025)</v>
      </c>
      <c r="AU24" s="223">
        <f>Performance!O77</f>
        <v>451.40379495698818</v>
      </c>
      <c r="AV24" s="206">
        <f>Performance!P24</f>
        <v>1625723.8791799806</v>
      </c>
      <c r="AW24" s="207">
        <f>AV24/Performance!$C24</f>
        <v>0.20770703095245319</v>
      </c>
      <c r="AX24" s="227" t="str">
        <f>ROUND(IF(Performance!P130&gt;Performance!P183, AVERAGE(Outcomes!AP27, Outcomes!AP80, Outcomes!AP133), Outcomes!AP27), 0)&amp; CHAR(10) &amp;"("&amp;IF(Performance!P130&gt;Performance!P183, "3yr avg", Performance!$F$1)&amp;")"</f>
        <v>235
(3yr avg)</v>
      </c>
      <c r="AY24" s="223">
        <f>Performance!P77</f>
        <v>361.27197315110681</v>
      </c>
      <c r="AZ24" s="206">
        <f>Performance!Q24</f>
        <v>0</v>
      </c>
      <c r="BA24" s="207">
        <f>AZ24/Performance!$C24</f>
        <v>0</v>
      </c>
      <c r="BB24" s="227" t="str">
        <f>ROUND(IF(Performance!Q130&gt;Performance!Q183, AVERAGE(Outcomes!AT27, Outcomes!AT80, Outcomes!AT133), Outcomes!AT27), 0)&amp; CHAR(10) &amp;"("&amp;IF(Performance!Q130&gt;Performance!Q183, "3yr avg", Performance!$F$1)&amp;")"</f>
        <v>0
(2025)</v>
      </c>
      <c r="BC24" s="223">
        <f>Performance!Q77</f>
        <v>0</v>
      </c>
      <c r="BD24" s="206">
        <f>Performance!R24</f>
        <v>410077.95406072278</v>
      </c>
      <c r="BE24" s="207">
        <f>BD24/Performance!$C24</f>
        <v>5.2392706650758097E-2</v>
      </c>
      <c r="BF24" s="227" t="str">
        <f>ROUND(IF(Performance!R130&gt;Performance!R183, AVERAGE(Outcomes!AX27, Outcomes!AX80, Outcomes!AX133), Outcomes!AX27), 0)&amp; CHAR(10) &amp;"("&amp;IF(Performance!R130&gt;Performance!R183, "3yr avg", Performance!$F$1)&amp;")"</f>
        <v>61
(2025)</v>
      </c>
      <c r="BG24" s="223">
        <f>Performance!R77</f>
        <v>91.128434235716171</v>
      </c>
      <c r="BH24" s="206">
        <f>Performance!S24</f>
        <v>8945.9308284780291</v>
      </c>
      <c r="BI24" s="207">
        <f>BH24/Performance!$C24</f>
        <v>1.1429571499106221E-3</v>
      </c>
      <c r="BJ24" s="227" t="str">
        <f>ROUND(IF(Performance!S130&gt;Performance!S183, AVERAGE(Outcomes!BB27, Outcomes!BB80, Outcomes!BB133), Outcomes!BB27), 0)&amp; CHAR(10) &amp;"("&amp;IF(Performance!S130&gt;Performance!S183, "3yr avg", Performance!$F$1)&amp;")"</f>
        <v>20
(3yr avg)</v>
      </c>
      <c r="BK24" s="206">
        <f>Performance!T24</f>
        <v>33514.201801283794</v>
      </c>
      <c r="BL24" s="207">
        <f>BK24/Performance!$C24</f>
        <v>4.2818681819431909E-3</v>
      </c>
      <c r="BM24" s="227" t="str">
        <f>ROUND(IF(Performance!T130&gt;Performance!T183, AVERAGE(Outcomes!BC27, Outcomes!BC80, Outcomes!BC133), Outcomes!BC27), 0)&amp; CHAR(10) &amp;"("&amp;IF(Performance!T130&gt;Performance!T183, "3yr avg", Performance!$F$1)&amp;")"</f>
        <v>38
(3yr avg)</v>
      </c>
      <c r="BN24" s="206">
        <f>Performance!U24</f>
        <v>0</v>
      </c>
      <c r="BO24" s="207">
        <f>BN24/Performance!$C24</f>
        <v>0</v>
      </c>
      <c r="BP24" s="227" t="str">
        <f>ROUND(IF(Performance!U130&gt;Performance!U183, AVERAGE(Outcomes!BD27, Outcomes!BD80, Outcomes!BD133), Outcomes!BD27), 0)&amp; CHAR(10) &amp;"("&amp;IF(Performance!U130&gt;Performance!U183, "3yr avg", Performance!$F$1)&amp;")"</f>
        <v>0
(2025)</v>
      </c>
    </row>
    <row r="25" spans="1:68" ht="34.950000000000003" customHeight="1">
      <c r="A25" s="210" t="s">
        <v>86</v>
      </c>
      <c r="B25" s="205"/>
      <c r="C25" s="211">
        <f>Performance!D25</f>
        <v>1391069.1666666665</v>
      </c>
      <c r="D25" s="212">
        <f>C25/Performance!$C25</f>
        <v>0.23530590755551878</v>
      </c>
      <c r="E25" s="225" t="str">
        <f>ROUND(IF(Performance!D131&gt;Performance!D184, AVERAGE(Outcomes!C28,Outcomes!C81,Outcomes!C134), Outcomes!C28), 0)&amp; CHAR(10) &amp;"("&amp;IF(Performance!D131&gt;Performance!D184, "3yr avg", Performance!$F$1)&amp;")"</f>
        <v>397
(3yr avg)</v>
      </c>
      <c r="F25" s="211">
        <f>Performance!E25</f>
        <v>1573570.8589358127</v>
      </c>
      <c r="G25" s="212">
        <f>F25/Performance!$C25</f>
        <v>0.26617692918323044</v>
      </c>
      <c r="H25" s="226" t="str">
        <f>ROUND(IF(Performance!E131&gt;Performance!E184, AVERAGE(Outcomes!D28, Outcomes!D81, Outcomes!D134), Outcomes!D28), 0)&amp; CHAR(10) &amp;"("&amp;IF(Performance!E131&gt;Performance!E184, "3yr avg", Performance!$F$1)&amp;")"</f>
        <v>350
(3yr avg)</v>
      </c>
      <c r="I25" s="229">
        <f>Performance!E78</f>
        <v>449.59167398166079</v>
      </c>
      <c r="J25" s="211">
        <f>Performance!F25</f>
        <v>0</v>
      </c>
      <c r="K25" s="212">
        <f>J25/Performance!$C25</f>
        <v>0</v>
      </c>
      <c r="L25" s="226" t="str">
        <f>ROUND(IF(Performance!F131&gt;Performance!F184, AVERAGE(Outcomes!H28, Outcomes!H81, Outcomes!H134), Outcomes!H28), 0)&amp; CHAR(10) &amp;"("&amp;IF(Performance!F131&gt;Performance!F184, "3yr avg", Performance!$F$1)&amp;")"</f>
        <v>0
(2025)</v>
      </c>
      <c r="M25" s="229">
        <f>Performance!F78</f>
        <v>0</v>
      </c>
      <c r="N25" s="213">
        <f>Performance!I25</f>
        <v>116935.12605944423</v>
      </c>
      <c r="O25" s="212">
        <f>N25/Performance!$C25</f>
        <v>1.9780127848329988E-2</v>
      </c>
      <c r="P25" s="226" t="str">
        <f>ROUND(IF(Performance!I131&gt;Performance!I184, AVERAGE(Outcomes!N28, Outcomes!N81, Outcomes!N134), Outcomes!N28), 0)&amp; CHAR(10) &amp;"("&amp;IF(Performance!I131&gt;Performance!I184, "3yr avg", Performance!$F$1)&amp;")"</f>
        <v>92
(2025)</v>
      </c>
      <c r="Q25" s="228">
        <f>Performance!I78</f>
        <v>116.93512605944423</v>
      </c>
      <c r="R25" s="213">
        <f>Performance!J25</f>
        <v>0</v>
      </c>
      <c r="S25" s="212">
        <f>R25/Performance!$C25</f>
        <v>0</v>
      </c>
      <c r="T25" s="226" t="str">
        <f>ROUND(IF(Performance!J131&gt;Performance!J184, AVERAGE(Outcomes!R28, Outcomes!R81, Outcomes!R134), Outcomes!R28), 0)&amp; CHAR(10) &amp;"("&amp;IF(Performance!J131&gt;Performance!J184, "3yr avg", Performance!$F$1)&amp;")"</f>
        <v>0
(2025)</v>
      </c>
      <c r="U25" s="228">
        <f>Performance!J78</f>
        <v>0</v>
      </c>
      <c r="V25" s="213">
        <f>Performance!G25</f>
        <v>0</v>
      </c>
      <c r="W25" s="212">
        <f>V25/Performance!$C25</f>
        <v>0</v>
      </c>
      <c r="X25" s="228" t="str">
        <f>ROUND(Performance!G78, 0)&amp; CHAR(10) &amp;"("&amp;IF(Performance!G131&gt;Performance!G184, "3yr avg", Performance!$F$1)&amp;")"</f>
        <v>0
(2025)</v>
      </c>
      <c r="Y25" s="213">
        <f>Performance!H25</f>
        <v>39221.875</v>
      </c>
      <c r="Z25" s="212">
        <f>Y25/Performance!$C25</f>
        <v>6.6345650626556058E-3</v>
      </c>
      <c r="AA25" s="228" t="str">
        <f>ROUND(Performance!H78, 0)&amp; CHAR(10) &amp;"("&amp;IF(Performance!H131&gt;Performance!H184, "3yr avg", Performance!$F$1)&amp;")"</f>
        <v>31
(3yr avg)</v>
      </c>
      <c r="AB25" s="211">
        <f>Performance!K25</f>
        <v>265725.285992469</v>
      </c>
      <c r="AC25" s="212">
        <f>AB25/Performance!$C25</f>
        <v>4.4948684852771668E-2</v>
      </c>
      <c r="AD25" s="226" t="str">
        <f>ROUND(IF(Performance!K131&gt;Performance!K184, AVERAGE(Outcomes!V28, Outcomes!V81, Outcomes!V134), Outcomes!V28), 0)&amp; CHAR(10) &amp;"("&amp;IF(Performance!K131&gt;Performance!K184, "3yr avg", Performance!$F$1)&amp;")"</f>
        <v>107
(3yr avg)</v>
      </c>
      <c r="AE25" s="229">
        <f>Performance!K78</f>
        <v>151.84302056712514</v>
      </c>
      <c r="AF25" s="211">
        <f>Performance!L25</f>
        <v>469221.41002053506</v>
      </c>
      <c r="AG25" s="212">
        <f>AF25/Performance!$C25</f>
        <v>7.9371013588010339E-2</v>
      </c>
      <c r="AH25" s="226" t="str">
        <f>ROUND(IF(Performance!L131&gt;Performance!L184, AVERAGE(Outcomes!Z28, Outcomes!Z81, Outcomes!Z134), Outcomes!Z28), 0)&amp; CHAR(10) &amp;"("&amp;IF(Performance!L131&gt;Performance!L184, "3yr avg", Performance!$F$1)&amp;")"</f>
        <v>93
(3yr avg)</v>
      </c>
      <c r="AI25" s="229">
        <f>Performance!L78</f>
        <v>134.06326000586716</v>
      </c>
      <c r="AJ25" s="211">
        <f>Performance!M25</f>
        <v>0</v>
      </c>
      <c r="AK25" s="212">
        <f>AJ25/Performance!$C25</f>
        <v>0</v>
      </c>
      <c r="AL25" s="226" t="str">
        <f>ROUND(IF(Performance!M131&gt;Performance!M184, AVERAGE(Outcomes!AD28, Outcomes!AD81, Outcomes!AD134), Outcomes!AD28), 0)&amp; CHAR(10) &amp;"("&amp;IF(Performance!M131&gt;Performance!M184, "3yr avg", Performance!$F$1)&amp;")"</f>
        <v>0
(2025)</v>
      </c>
      <c r="AM25" s="229">
        <f>Performance!M78</f>
        <v>0</v>
      </c>
      <c r="AN25" s="211">
        <f>Performance!N25</f>
        <v>0</v>
      </c>
      <c r="AO25" s="212">
        <f>AN25/Performance!$C25</f>
        <v>0</v>
      </c>
      <c r="AP25" s="226" t="str">
        <f>ROUND(IF(Performance!N131&gt;Performance!N184, AVERAGE(Outcomes!AH28, Outcomes!AH81, Outcomes!AH134), Outcomes!AH28), 0)&amp; CHAR(10) &amp;"("&amp;IF(Performance!N131&gt;Performance!N184, "3yr avg", Performance!$F$1)&amp;")"</f>
        <v>0
(2025)</v>
      </c>
      <c r="AQ25" s="229">
        <f>Performance!N78</f>
        <v>0</v>
      </c>
      <c r="AR25" s="211">
        <f>Performance!O25</f>
        <v>1483210.0601543658</v>
      </c>
      <c r="AS25" s="212">
        <f>AR25/Performance!$C25</f>
        <v>0.25089197407516789</v>
      </c>
      <c r="AT25" s="226" t="str">
        <f>ROUND(IF(Performance!O131&gt;Performance!O184, AVERAGE(Outcomes!AL28, Outcomes!AL81, Outcomes!AL134), Outcomes!AL28), 0)&amp; CHAR(10) &amp;"("&amp;IF(Performance!O131&gt;Performance!O184, "3yr avg", Performance!$F$1)&amp;")"</f>
        <v>307
(3yr avg)</v>
      </c>
      <c r="AU25" s="229">
        <f>Performance!O78</f>
        <v>423.77430290124738</v>
      </c>
      <c r="AV25" s="211">
        <f>Performance!P25</f>
        <v>546471.68536944501</v>
      </c>
      <c r="AW25" s="212">
        <f>AV25/Performance!$C25</f>
        <v>9.2438261849609335E-2</v>
      </c>
      <c r="AX25" s="226" t="str">
        <f>ROUND(IF(Performance!P131&gt;Performance!P184, AVERAGE(Outcomes!AP28, Outcomes!AP81, Outcomes!AP134), Outcomes!AP28), 0)&amp; CHAR(10) &amp;"("&amp;IF(Performance!P131&gt;Performance!P184, "3yr avg", Performance!$F$1)&amp;")"</f>
        <v>80
(3yr avg)</v>
      </c>
      <c r="AY25" s="229">
        <f>Performance!P78</f>
        <v>121.43815230432112</v>
      </c>
      <c r="AZ25" s="211">
        <f>Performance!Q25</f>
        <v>0</v>
      </c>
      <c r="BA25" s="212">
        <f>AZ25/Performance!$C25</f>
        <v>0</v>
      </c>
      <c r="BB25" s="226" t="str">
        <f>ROUND(IF(Performance!Q131&gt;Performance!Q184, AVERAGE(Outcomes!AT28, Outcomes!AT81, Outcomes!AT134), Outcomes!AT28), 0)&amp; CHAR(10) &amp;"("&amp;IF(Performance!Q131&gt;Performance!Q184, "3yr avg", Performance!$F$1)&amp;")"</f>
        <v>0
(2025)</v>
      </c>
      <c r="BC25" s="229">
        <f>Performance!Q78</f>
        <v>0</v>
      </c>
      <c r="BD25" s="211">
        <f>Performance!R25</f>
        <v>0</v>
      </c>
      <c r="BE25" s="212">
        <f>BD25/Performance!$C25</f>
        <v>0</v>
      </c>
      <c r="BF25" s="226" t="str">
        <f>ROUND(IF(Performance!R131&gt;Performance!R184, AVERAGE(Outcomes!AX28, Outcomes!AX81, Outcomes!AX134), Outcomes!AX28), 0)&amp; CHAR(10) &amp;"("&amp;IF(Performance!R131&gt;Performance!R184, "3yr avg", Performance!$F$1)&amp;")"</f>
        <v>0
(2025)</v>
      </c>
      <c r="BG25" s="229">
        <f>Performance!R78</f>
        <v>0</v>
      </c>
      <c r="BH25" s="211">
        <f>Performance!S25</f>
        <v>2115.0800000000004</v>
      </c>
      <c r="BI25" s="212">
        <f>BH25/Performance!$C25</f>
        <v>3.5777575326833866E-4</v>
      </c>
      <c r="BJ25" s="226" t="str">
        <f>ROUND(IF(Performance!S131&gt;Performance!S184, AVERAGE(Outcomes!BB28, Outcomes!BB81, Outcomes!BB134), Outcomes!BB28), 0)&amp; CHAR(10) &amp;"("&amp;IF(Performance!S131&gt;Performance!S184, "3yr avg", Performance!$F$1)&amp;")"</f>
        <v>5
(2025)</v>
      </c>
      <c r="BK25" s="211">
        <f>Performance!T25</f>
        <v>24207.189534762292</v>
      </c>
      <c r="BL25" s="212">
        <f>BK25/Performance!$C25</f>
        <v>4.0947602314375924E-3</v>
      </c>
      <c r="BM25" s="226" t="str">
        <f>ROUND(IF(Performance!T131&gt;Performance!T184, AVERAGE(Outcomes!BC28, Outcomes!BC81, Outcomes!BC134), Outcomes!BC28), 0)&amp; CHAR(10) &amp;"("&amp;IF(Performance!T131&gt;Performance!T184, "3yr avg", Performance!$F$1)&amp;")"</f>
        <v>28
(2025)</v>
      </c>
      <c r="BN25" s="211">
        <f>Performance!U25</f>
        <v>0</v>
      </c>
      <c r="BO25" s="212">
        <f>BN25/Performance!$C25</f>
        <v>0</v>
      </c>
      <c r="BP25" s="226" t="str">
        <f>ROUND(IF(Performance!U131&gt;Performance!U184, AVERAGE(Outcomes!BD28, Outcomes!BD81, Outcomes!BD134), Outcomes!BD28), 0)&amp; CHAR(10) &amp;"("&amp;IF(Performance!U131&gt;Performance!U184, "3yr avg", Performance!$F$1)&amp;")"</f>
        <v>0
(2025)</v>
      </c>
    </row>
    <row r="26" spans="1:68" ht="34.950000000000003" customHeight="1">
      <c r="A26" s="204" t="s">
        <v>88</v>
      </c>
      <c r="B26" s="205"/>
      <c r="C26" s="206">
        <f>Performance!D26</f>
        <v>8832057.198088089</v>
      </c>
      <c r="D26" s="207">
        <f>C26/Performance!$C26</f>
        <v>0.14033805249630174</v>
      </c>
      <c r="E26" s="219" t="str">
        <f>ROUND(IF(Performance!D132&gt;Performance!D185, AVERAGE(Outcomes!C29,Outcomes!C82,Outcomes!C135), Outcomes!C29), 0)&amp; CHAR(10) &amp;"("&amp;IF(Performance!D132&gt;Performance!D185, "3yr avg", Performance!$F$1)&amp;")"</f>
        <v>2523
(2025)</v>
      </c>
      <c r="F26" s="206">
        <f>Performance!E26</f>
        <v>17138012.870678544</v>
      </c>
      <c r="G26" s="207">
        <f>F26/Performance!$C26</f>
        <v>0.27231655049156894</v>
      </c>
      <c r="H26" s="227" t="str">
        <f>ROUND(IF(Performance!E132&gt;Performance!E185, AVERAGE(Outcomes!D29, Outcomes!D82, Outcomes!D135), Outcomes!D29), 0)&amp; CHAR(10) &amp;"("&amp;IF(Performance!E132&gt;Performance!E185, "3yr avg", Performance!$F$1)&amp;")"</f>
        <v>3465
(3yr avg)</v>
      </c>
      <c r="I26" s="223">
        <f>Performance!E79</f>
        <v>4896.5751059081558</v>
      </c>
      <c r="J26" s="206">
        <f>Performance!F26</f>
        <v>241650.01123891858</v>
      </c>
      <c r="K26" s="207">
        <f>J26/Performance!$C26</f>
        <v>3.8397273933326059E-3</v>
      </c>
      <c r="L26" s="227" t="str">
        <f>ROUND(IF(Performance!F132&gt;Performance!F185, AVERAGE(Outcomes!H29, Outcomes!H82, Outcomes!H135), Outcomes!H29), 0)&amp; CHAR(10) &amp;"("&amp;IF(Performance!F132&gt;Performance!F185, "3yr avg", Performance!$F$1)&amp;")"</f>
        <v>61
(3yr avg)</v>
      </c>
      <c r="M26" s="223">
        <f>Performance!F79</f>
        <v>69.042860353976735</v>
      </c>
      <c r="N26" s="208">
        <f>Performance!I26</f>
        <v>199500.69109734925</v>
      </c>
      <c r="O26" s="207">
        <f>N26/Performance!$C26</f>
        <v>3.1699906185309822E-3</v>
      </c>
      <c r="P26" s="227" t="str">
        <f>ROUND(IF(Performance!I132&gt;Performance!I185, AVERAGE(Outcomes!N29, Outcomes!N82, Outcomes!N135), Outcomes!N29), 0)&amp; CHAR(10) &amp;"("&amp;IF(Performance!I132&gt;Performance!I185, "3yr avg", Performance!$F$1)&amp;")"</f>
        <v>179
(2025)</v>
      </c>
      <c r="Q26" s="216">
        <f>Performance!I79</f>
        <v>199.50069109734926</v>
      </c>
      <c r="R26" s="208">
        <f>Performance!J26</f>
        <v>1604393.6197495987</v>
      </c>
      <c r="S26" s="207">
        <f>R26/Performance!$C26</f>
        <v>2.5493208545104472E-2</v>
      </c>
      <c r="T26" s="224" t="str">
        <f>ROUND(IF(Performance!J132&gt;Performance!J185, AVERAGE(Outcomes!R29, Outcomes!R82, Outcomes!R135), Outcomes!R29), 0)&amp; CHAR(10) &amp;"("&amp;IF(Performance!J132&gt;Performance!J185, "3yr avg", Performance!$F$1)&amp;")"</f>
        <v>874
(2025)</v>
      </c>
      <c r="U26" s="216">
        <f>Performance!J79</f>
        <v>1283.5148957996789</v>
      </c>
      <c r="V26" s="208">
        <f>Performance!G26</f>
        <v>455427.8810079103</v>
      </c>
      <c r="W26" s="207">
        <f>V26/Performance!$C26</f>
        <v>7.236576987635821E-3</v>
      </c>
      <c r="X26" s="216" t="str">
        <f>ROUND(Performance!G79, 0)&amp; CHAR(10) &amp;"("&amp;IF(Performance!G132&gt;Performance!G185, "3yr avg", Performance!$F$1)&amp;")"</f>
        <v>455
(2025)</v>
      </c>
      <c r="Y26" s="208">
        <f>Performance!H26</f>
        <v>896327.64874011243</v>
      </c>
      <c r="Z26" s="207">
        <f>Y26/Performance!$C26</f>
        <v>1.4242307743433389E-2</v>
      </c>
      <c r="AA26" s="216" t="str">
        <f>ROUND(Performance!H79, 0)&amp; CHAR(10) &amp;"("&amp;IF(Performance!H132&gt;Performance!H185, "3yr avg", Performance!$F$1)&amp;")"</f>
        <v>717
(2025)</v>
      </c>
      <c r="AB26" s="206">
        <f>Performance!K26</f>
        <v>1832658.5350052349</v>
      </c>
      <c r="AC26" s="207">
        <f>AB26/Performance!$C26</f>
        <v>2.9120251819591408E-2</v>
      </c>
      <c r="AD26" s="227" t="str">
        <f>ROUND(IF(Performance!K132&gt;Performance!K185, AVERAGE(Outcomes!V29, Outcomes!V82, Outcomes!V135), Outcomes!V29), 0)&amp; CHAR(10) &amp;"("&amp;IF(Performance!K132&gt;Performance!K185, "3yr avg", Performance!$F$1)&amp;")"</f>
        <v>733
(3yr avg)</v>
      </c>
      <c r="AE26" s="223">
        <f>Performance!K79</f>
        <v>1047.23344857442</v>
      </c>
      <c r="AF26" s="206">
        <f>Performance!L26</f>
        <v>4183426.4571302538</v>
      </c>
      <c r="AG26" s="207">
        <f>AF26/Performance!$C26</f>
        <v>6.6473066080488433E-2</v>
      </c>
      <c r="AH26" s="227" t="str">
        <f>ROUND(IF(Performance!L132&gt;Performance!L185, AVERAGE(Outcomes!Z29, Outcomes!Z82, Outcomes!Z135), Outcomes!Z29), 0)&amp; CHAR(10) &amp;"("&amp;IF(Performance!L132&gt;Performance!L185, "3yr avg", Performance!$F$1)&amp;")"</f>
        <v>797
(2025)</v>
      </c>
      <c r="AI26" s="223">
        <f>Performance!L79</f>
        <v>1195.2647020372153</v>
      </c>
      <c r="AJ26" s="206">
        <f>Performance!M26</f>
        <v>4597.1034722222221</v>
      </c>
      <c r="AK26" s="207">
        <f>AJ26/Performance!$C26</f>
        <v>7.3046237580448538E-5</v>
      </c>
      <c r="AL26" s="227" t="str">
        <f>ROUND(IF(Performance!M132&gt;Performance!M185, AVERAGE(Outcomes!AD29, Outcomes!AD82, Outcomes!AD135), Outcomes!AD29), 0)&amp; CHAR(10) &amp;"("&amp;IF(Performance!M132&gt;Performance!M185, "3yr avg", Performance!$F$1)&amp;")"</f>
        <v>2
(3yr avg)</v>
      </c>
      <c r="AM26" s="223">
        <f>Performance!M79</f>
        <v>2.6269162698412698</v>
      </c>
      <c r="AN26" s="206">
        <f>Performance!N26</f>
        <v>139403.74618055558</v>
      </c>
      <c r="AO26" s="207">
        <f>AN26/Performance!$C26</f>
        <v>2.2150728659120272E-3</v>
      </c>
      <c r="AP26" s="227" t="str">
        <f>ROUND(IF(Performance!N132&gt;Performance!N185, AVERAGE(Outcomes!AH29, Outcomes!AH82, Outcomes!AH135), Outcomes!AH29), 0)&amp; CHAR(10) &amp;"("&amp;IF(Performance!N132&gt;Performance!N185, "3yr avg", Performance!$F$1)&amp;")"</f>
        <v>27
(3yr avg)</v>
      </c>
      <c r="AQ26" s="223">
        <f>Performance!N79</f>
        <v>39.829641765873021</v>
      </c>
      <c r="AR26" s="206">
        <f>Performance!O26</f>
        <v>21725017.410160933</v>
      </c>
      <c r="AS26" s="207">
        <f>AR26/Performance!$C26</f>
        <v>0.34520231984573541</v>
      </c>
      <c r="AT26" s="227" t="str">
        <f>ROUND(IF(Performance!O132&gt;Performance!O185, AVERAGE(Outcomes!AL29, Outcomes!AL82, Outcomes!AL135), Outcomes!AL29), 0)&amp; CHAR(10) &amp;"("&amp;IF(Performance!O132&gt;Performance!O185, "3yr avg", Performance!$F$1)&amp;")"</f>
        <v>4247
(3yr avg)</v>
      </c>
      <c r="AU26" s="223">
        <f>Performance!O79</f>
        <v>6207.1478314745518</v>
      </c>
      <c r="AV26" s="206">
        <f>Performance!P26</f>
        <v>5375844.716763556</v>
      </c>
      <c r="AW26" s="207">
        <f>AV26/Performance!$C26</f>
        <v>8.542014178038225E-2</v>
      </c>
      <c r="AX26" s="227" t="str">
        <f>ROUND(IF(Performance!P132&gt;Performance!P185, AVERAGE(Outcomes!AP29, Outcomes!AP82, Outcomes!AP135), Outcomes!AP29), 0)&amp; CHAR(10) &amp;"("&amp;IF(Performance!P132&gt;Performance!P185, "3yr avg", Performance!$F$1)&amp;")"</f>
        <v>784
(3yr avg)</v>
      </c>
      <c r="AY26" s="223">
        <f>Performance!P79</f>
        <v>1194.6321592807901</v>
      </c>
      <c r="AZ26" s="206">
        <f>Performance!Q26</f>
        <v>0</v>
      </c>
      <c r="BA26" s="207">
        <f>AZ26/Performance!$C26</f>
        <v>0</v>
      </c>
      <c r="BB26" s="227" t="str">
        <f>ROUND(IF(Performance!Q132&gt;Performance!Q185, AVERAGE(Outcomes!AT29, Outcomes!AT82, Outcomes!AT135), Outcomes!AT29), 0)&amp; CHAR(10) &amp;"("&amp;IF(Performance!Q132&gt;Performance!Q185, "3yr avg", Performance!$F$1)&amp;")"</f>
        <v>0
(2025)</v>
      </c>
      <c r="BC26" s="223">
        <f>Performance!Q79</f>
        <v>0</v>
      </c>
      <c r="BD26" s="206">
        <f>Performance!R26</f>
        <v>0</v>
      </c>
      <c r="BE26" s="207">
        <f>BD26/Performance!$C26</f>
        <v>0</v>
      </c>
      <c r="BF26" s="227" t="str">
        <f>ROUND(IF(Performance!R132&gt;Performance!R185, AVERAGE(Outcomes!AX29, Outcomes!AX82, Outcomes!AX135), Outcomes!AX29), 0)&amp; CHAR(10) &amp;"("&amp;IF(Performance!R132&gt;Performance!R185, "3yr avg", Performance!$F$1)&amp;")"</f>
        <v>0
(2025)</v>
      </c>
      <c r="BG26" s="223">
        <f>Performance!R79</f>
        <v>0</v>
      </c>
      <c r="BH26" s="206">
        <f>Performance!S26</f>
        <v>44598.858096168777</v>
      </c>
      <c r="BI26" s="207">
        <f>BH26/Performance!$C26</f>
        <v>7.0865900756735792E-4</v>
      </c>
      <c r="BJ26" s="227" t="str">
        <f>ROUND(IF(Performance!S132&gt;Performance!S185, AVERAGE(Outcomes!BB29, Outcomes!BB82, Outcomes!BB135), Outcomes!BB29), 0)&amp; CHAR(10) &amp;"("&amp;IF(Performance!S132&gt;Performance!S185, "3yr avg", Performance!$F$1)&amp;")"</f>
        <v>102
(2025)</v>
      </c>
      <c r="BK26" s="206">
        <f>Performance!T26</f>
        <v>261241.45833333334</v>
      </c>
      <c r="BL26" s="207">
        <f>BK26/Performance!$C26</f>
        <v>4.1510280868346447E-3</v>
      </c>
      <c r="BM26" s="227" t="str">
        <f>ROUND(IF(Performance!T132&gt;Performance!T185, AVERAGE(Outcomes!BC29, Outcomes!BC82, Outcomes!BC135), Outcomes!BC29), 0)&amp; CHAR(10) &amp;"("&amp;IF(Performance!T132&gt;Performance!T185, "3yr avg", Performance!$F$1)&amp;")"</f>
        <v>299
(3yr avg)</v>
      </c>
      <c r="BN26" s="206">
        <f>Performance!U26</f>
        <v>0</v>
      </c>
      <c r="BO26" s="207">
        <f>BN26/Performance!$C26</f>
        <v>0</v>
      </c>
      <c r="BP26" s="227" t="str">
        <f>ROUND(IF(Performance!U132&gt;Performance!U185, AVERAGE(Outcomes!BD29, Outcomes!BD82, Outcomes!BD135), Outcomes!BD29), 0)&amp; CHAR(10) &amp;"("&amp;IF(Performance!U132&gt;Performance!U185, "3yr avg", Performance!$F$1)&amp;")"</f>
        <v>0
(2025)</v>
      </c>
    </row>
    <row r="27" spans="1:68" ht="34.950000000000003" customHeight="1">
      <c r="A27" s="210" t="s">
        <v>90</v>
      </c>
      <c r="B27" s="205"/>
      <c r="C27" s="211">
        <f>Performance!D27</f>
        <v>1610711.6666666665</v>
      </c>
      <c r="D27" s="212">
        <f>C27/Performance!$C27</f>
        <v>0.23963501266944257</v>
      </c>
      <c r="E27" s="225" t="str">
        <f>ROUND(IF(Performance!D133&gt;Performance!D186, AVERAGE(Outcomes!C30,Outcomes!C83,Outcomes!C136), Outcomes!C30), 0)&amp; CHAR(10) &amp;"("&amp;IF(Performance!D133&gt;Performance!D186, "3yr avg", Performance!$F$1)&amp;")"</f>
        <v>460
(3yr avg)</v>
      </c>
      <c r="F27" s="211">
        <f>Performance!E27</f>
        <v>1089788.3773603069</v>
      </c>
      <c r="G27" s="212">
        <f>F27/Performance!$C27</f>
        <v>0.1621342025517179</v>
      </c>
      <c r="H27" s="226" t="str">
        <f>ROUND(IF(Performance!E133&gt;Performance!E186, AVERAGE(Outcomes!D30, Outcomes!D83, Outcomes!D136), Outcomes!D30), 0)&amp; CHAR(10) &amp;"("&amp;IF(Performance!E133&gt;Performance!E186, "3yr avg", Performance!$F$1)&amp;")"</f>
        <v>232
(3yr avg)</v>
      </c>
      <c r="I27" s="229">
        <f>Performance!E80</f>
        <v>311.36810781723057</v>
      </c>
      <c r="J27" s="211">
        <f>Performance!F27</f>
        <v>0</v>
      </c>
      <c r="K27" s="212">
        <f>J27/Performance!$C27</f>
        <v>0</v>
      </c>
      <c r="L27" s="226" t="str">
        <f>ROUND(IF(Performance!F133&gt;Performance!F186, AVERAGE(Outcomes!H30, Outcomes!H83, Outcomes!H136), Outcomes!H30), 0)&amp; CHAR(10) &amp;"("&amp;IF(Performance!F133&gt;Performance!F186, "3yr avg", Performance!$F$1)&amp;")"</f>
        <v>0
(2025)</v>
      </c>
      <c r="M27" s="229">
        <f>Performance!F80</f>
        <v>0</v>
      </c>
      <c r="N27" s="213">
        <f>Performance!I27</f>
        <v>0</v>
      </c>
      <c r="O27" s="212">
        <f>N27/Performance!$C27</f>
        <v>0</v>
      </c>
      <c r="P27" s="226" t="str">
        <f>ROUND(IF(Performance!I133&gt;Performance!I186, AVERAGE(Outcomes!N30, Outcomes!N83, Outcomes!N136), Outcomes!N30), 0)&amp; CHAR(10) &amp;"("&amp;IF(Performance!I133&gt;Performance!I186, "3yr avg", Performance!$F$1)&amp;")"</f>
        <v>0
(2025)</v>
      </c>
      <c r="Q27" s="228">
        <f>Performance!I80</f>
        <v>0</v>
      </c>
      <c r="R27" s="213">
        <f>Performance!J27</f>
        <v>0</v>
      </c>
      <c r="S27" s="212">
        <f>R27/Performance!$C27</f>
        <v>0</v>
      </c>
      <c r="T27" s="226" t="str">
        <f>ROUND(IF(Performance!J133&gt;Performance!J186, AVERAGE(Outcomes!R30, Outcomes!R83, Outcomes!R136), Outcomes!R30), 0)&amp; CHAR(10) &amp;"("&amp;IF(Performance!J133&gt;Performance!J186, "3yr avg", Performance!$F$1)&amp;")"</f>
        <v>0
(2025)</v>
      </c>
      <c r="U27" s="228">
        <f>Performance!J80</f>
        <v>0</v>
      </c>
      <c r="V27" s="213">
        <f>Performance!G27</f>
        <v>42235.181718592779</v>
      </c>
      <c r="W27" s="212">
        <f>V27/Performance!$C27</f>
        <v>6.2835754627496073E-3</v>
      </c>
      <c r="X27" s="228" t="str">
        <f>ROUND(Performance!G80, 0)&amp; CHAR(10) &amp;"("&amp;IF(Performance!G133&gt;Performance!G186, "3yr avg", Performance!$F$1)&amp;")"</f>
        <v>42
(2025)</v>
      </c>
      <c r="Y27" s="213">
        <f>Performance!H27</f>
        <v>863152.60034825909</v>
      </c>
      <c r="Z27" s="212">
        <f>Y27/Performance!$C27</f>
        <v>0.12841627002564129</v>
      </c>
      <c r="AA27" s="228" t="str">
        <f>ROUND(Performance!H80, 0)&amp; CHAR(10) &amp;"("&amp;IF(Performance!H133&gt;Performance!H186, "3yr avg", Performance!$F$1)&amp;")"</f>
        <v>691
(2025)</v>
      </c>
      <c r="AB27" s="211">
        <f>Performance!K27</f>
        <v>51363.509362752811</v>
      </c>
      <c r="AC27" s="212">
        <f>AB27/Performance!$C27</f>
        <v>7.6416502541156051E-3</v>
      </c>
      <c r="AD27" s="226" t="str">
        <f>ROUND(IF(Performance!K133&gt;Performance!K186, AVERAGE(Outcomes!V30, Outcomes!V83, Outcomes!V136), Outcomes!V30), 0)&amp; CHAR(10) &amp;"("&amp;IF(Performance!K133&gt;Performance!K186, "3yr avg", Performance!$F$1)&amp;")"</f>
        <v>19
(3yr avg)</v>
      </c>
      <c r="AE27" s="229">
        <f>Performance!K80</f>
        <v>29.350576778715894</v>
      </c>
      <c r="AF27" s="211">
        <f>Performance!L27</f>
        <v>815573.08918244031</v>
      </c>
      <c r="AG27" s="212">
        <f>AF27/Performance!$C27</f>
        <v>0.12133758735574887</v>
      </c>
      <c r="AH27" s="226" t="str">
        <f>ROUND(IF(Performance!L133&gt;Performance!L186, AVERAGE(Outcomes!Z30, Outcomes!Z83, Outcomes!Z136), Outcomes!Z30), 0)&amp; CHAR(10) &amp;"("&amp;IF(Performance!L133&gt;Performance!L186, "3yr avg", Performance!$F$1)&amp;")"</f>
        <v>167
(3yr avg)</v>
      </c>
      <c r="AI27" s="229">
        <f>Performance!L80</f>
        <v>233.02088262355437</v>
      </c>
      <c r="AJ27" s="211">
        <f>Performance!M27</f>
        <v>0</v>
      </c>
      <c r="AK27" s="212">
        <f>AJ27/Performance!$C27</f>
        <v>0</v>
      </c>
      <c r="AL27" s="226" t="str">
        <f>ROUND(IF(Performance!M133&gt;Performance!M186, AVERAGE(Outcomes!AD30, Outcomes!AD83, Outcomes!AD136), Outcomes!AD30), 0)&amp; CHAR(10) &amp;"("&amp;IF(Performance!M133&gt;Performance!M186, "3yr avg", Performance!$F$1)&amp;")"</f>
        <v>0
(2025)</v>
      </c>
      <c r="AM27" s="229">
        <f>Performance!M80</f>
        <v>0</v>
      </c>
      <c r="AN27" s="211">
        <f>Performance!N27</f>
        <v>13199.083333333334</v>
      </c>
      <c r="AO27" s="212">
        <f>AN27/Performance!$C27</f>
        <v>1.9637049679748363E-3</v>
      </c>
      <c r="AP27" s="226" t="str">
        <f>ROUND(IF(Performance!N133&gt;Performance!N186, AVERAGE(Outcomes!AH30, Outcomes!AH83, Outcomes!AH136), Outcomes!AH30), 0)&amp; CHAR(10) &amp;"("&amp;IF(Performance!N133&gt;Performance!N186, "3yr avg", Performance!$F$1)&amp;")"</f>
        <v>2
(2025)</v>
      </c>
      <c r="AQ27" s="229">
        <f>Performance!N80</f>
        <v>3.7711666666666668</v>
      </c>
      <c r="AR27" s="211">
        <f>Performance!O27</f>
        <v>1334099.7929535299</v>
      </c>
      <c r="AS27" s="212">
        <f>AR27/Performance!$C27</f>
        <v>0.1984818434005175</v>
      </c>
      <c r="AT27" s="226" t="str">
        <f>ROUND(IF(Performance!O133&gt;Performance!O186, AVERAGE(Outcomes!AL30, Outcomes!AL83, Outcomes!AL136), Outcomes!AL30), 0)&amp; CHAR(10) &amp;"("&amp;IF(Performance!O133&gt;Performance!O186, "3yr avg", Performance!$F$1)&amp;")"</f>
        <v>278
(3yr avg)</v>
      </c>
      <c r="AU27" s="229">
        <f>Performance!O80</f>
        <v>381.17136941529424</v>
      </c>
      <c r="AV27" s="211">
        <f>Performance!P27</f>
        <v>859579.66789231112</v>
      </c>
      <c r="AW27" s="212">
        <f>AV27/Performance!$C27</f>
        <v>0.12788470392845144</v>
      </c>
      <c r="AX27" s="226" t="str">
        <f>ROUND(IF(Performance!P133&gt;Performance!P186, AVERAGE(Outcomes!AP30, Outcomes!AP83, Outcomes!AP136), Outcomes!AP30), 0)&amp; CHAR(10) &amp;"("&amp;IF(Performance!P133&gt;Performance!P186, "3yr avg", Performance!$F$1)&amp;")"</f>
        <v>129
(3yr avg)</v>
      </c>
      <c r="AY27" s="229">
        <f>Performance!P80</f>
        <v>191.01770397606913</v>
      </c>
      <c r="AZ27" s="211">
        <f>Performance!Q27</f>
        <v>0</v>
      </c>
      <c r="BA27" s="212">
        <f>AZ27/Performance!$C27</f>
        <v>0</v>
      </c>
      <c r="BB27" s="226" t="str">
        <f>ROUND(IF(Performance!Q133&gt;Performance!Q186, AVERAGE(Outcomes!AT30, Outcomes!AT83, Outcomes!AT136), Outcomes!AT30), 0)&amp; CHAR(10) &amp;"("&amp;IF(Performance!Q133&gt;Performance!Q186, "3yr avg", Performance!$F$1)&amp;")"</f>
        <v>0
(2025)</v>
      </c>
      <c r="BC27" s="229">
        <f>Performance!Q80</f>
        <v>0</v>
      </c>
      <c r="BD27" s="211">
        <f>Performance!R27</f>
        <v>0</v>
      </c>
      <c r="BE27" s="212">
        <f>BD27/Performance!$C27</f>
        <v>0</v>
      </c>
      <c r="BF27" s="226" t="str">
        <f>ROUND(IF(Performance!R133&gt;Performance!R186, AVERAGE(Outcomes!AX30, Outcomes!AX83, Outcomes!AX136), Outcomes!AX30), 0)&amp; CHAR(10) &amp;"("&amp;IF(Performance!R133&gt;Performance!R186, "3yr avg", Performance!$F$1)&amp;")"</f>
        <v>0
(2025)</v>
      </c>
      <c r="BG27" s="229">
        <f>Performance!R80</f>
        <v>0</v>
      </c>
      <c r="BH27" s="211">
        <f>Performance!S27</f>
        <v>2643.8500000000004</v>
      </c>
      <c r="BI27" s="212">
        <f>BH27/Performance!$C27</f>
        <v>3.9334105622842032E-4</v>
      </c>
      <c r="BJ27" s="226" t="str">
        <f>ROUND(IF(Performance!S133&gt;Performance!S186, AVERAGE(Outcomes!BB30, Outcomes!BB83, Outcomes!BB136), Outcomes!BB30), 0)&amp; CHAR(10) &amp;"("&amp;IF(Performance!S133&gt;Performance!S186, "3yr avg", Performance!$F$1)&amp;")"</f>
        <v>6
(2025)</v>
      </c>
      <c r="BK27" s="211">
        <f>Performance!T27</f>
        <v>39173.750000000007</v>
      </c>
      <c r="BL27" s="212">
        <f>BK27/Performance!$C27</f>
        <v>5.8281083274119485E-3</v>
      </c>
      <c r="BM27" s="226" t="str">
        <f>ROUND(IF(Performance!T133&gt;Performance!T186, AVERAGE(Outcomes!BC30, Outcomes!BC83, Outcomes!BC136), Outcomes!BC30), 0)&amp; CHAR(10) &amp;"("&amp;IF(Performance!T133&gt;Performance!T186, "3yr avg", Performance!$F$1)&amp;")"</f>
        <v>45
(2025)</v>
      </c>
      <c r="BN27" s="211">
        <f>Performance!U27</f>
        <v>0</v>
      </c>
      <c r="BO27" s="212">
        <f>BN27/Performance!$C27</f>
        <v>0</v>
      </c>
      <c r="BP27" s="226" t="str">
        <f>ROUND(IF(Performance!U133&gt;Performance!U186, AVERAGE(Outcomes!BD30, Outcomes!BD83, Outcomes!BD136), Outcomes!BD30), 0)&amp; CHAR(10) &amp;"("&amp;IF(Performance!U133&gt;Performance!U186, "3yr avg", Performance!$F$1)&amp;")"</f>
        <v>0
(2025)</v>
      </c>
    </row>
    <row r="28" spans="1:68" ht="34.950000000000003" customHeight="1">
      <c r="A28" s="204" t="s">
        <v>92</v>
      </c>
      <c r="B28" s="205"/>
      <c r="C28" s="206">
        <f>Performance!D28</f>
        <v>2171040.3885366451</v>
      </c>
      <c r="D28" s="207">
        <f>C28/Performance!$C28</f>
        <v>0.21550669482525975</v>
      </c>
      <c r="E28" s="219" t="str">
        <f>ROUND(IF(Performance!D134&gt;Performance!D187, AVERAGE(Outcomes!C31,Outcomes!C84,Outcomes!C137), Outcomes!C31), 0)&amp; CHAR(10) &amp;"("&amp;IF(Performance!D134&gt;Performance!D187, "3yr avg", Performance!$F$1)&amp;")"</f>
        <v>620
(2025)</v>
      </c>
      <c r="F28" s="206">
        <f>Performance!E28</f>
        <v>1758506.9582483498</v>
      </c>
      <c r="G28" s="207">
        <f>F28/Performance!$C28</f>
        <v>0.17455687346966473</v>
      </c>
      <c r="H28" s="227" t="str">
        <f>ROUND(IF(Performance!E134&gt;Performance!E187, AVERAGE(Outcomes!D31, Outcomes!D84, Outcomes!D137), Outcomes!D31), 0)&amp; CHAR(10) &amp;"("&amp;IF(Performance!E134&gt;Performance!E187, "3yr avg", Performance!$F$1)&amp;")"</f>
        <v>366
(3yr avg)</v>
      </c>
      <c r="I28" s="223">
        <f>Performance!E81</f>
        <v>502.4305594995285</v>
      </c>
      <c r="J28" s="206">
        <f>Performance!F28</f>
        <v>0</v>
      </c>
      <c r="K28" s="207">
        <f>J28/Performance!$C28</f>
        <v>0</v>
      </c>
      <c r="L28" s="227" t="str">
        <f>ROUND(IF(Performance!F134&gt;Performance!F187, AVERAGE(Outcomes!H31, Outcomes!H84, Outcomes!H137), Outcomes!H31), 0)&amp; CHAR(10) &amp;"("&amp;IF(Performance!F134&gt;Performance!F187, "3yr avg", Performance!$F$1)&amp;")"</f>
        <v>0
(2025)</v>
      </c>
      <c r="M28" s="223">
        <f>Performance!F81</f>
        <v>0</v>
      </c>
      <c r="N28" s="208">
        <f>Performance!I28</f>
        <v>499.47674418604657</v>
      </c>
      <c r="O28" s="207">
        <f>N28/Performance!$C28</f>
        <v>4.9580184159618547E-5</v>
      </c>
      <c r="P28" s="227" t="str">
        <f>ROUND(IF(Performance!I134&gt;Performance!I187, AVERAGE(Outcomes!N31, Outcomes!N84, Outcomes!N137), Outcomes!N31), 0)&amp; CHAR(10) &amp;"("&amp;IF(Performance!I134&gt;Performance!I187, "3yr avg", Performance!$F$1)&amp;")"</f>
        <v>0
(2025)</v>
      </c>
      <c r="Q28" s="216">
        <f>Performance!I81</f>
        <v>0.4994767441860466</v>
      </c>
      <c r="R28" s="208">
        <f>Performance!J28</f>
        <v>119619.40406976746</v>
      </c>
      <c r="S28" s="207">
        <f>R28/Performance!$C28</f>
        <v>1.1873930371888929E-2</v>
      </c>
      <c r="T28" s="224" t="str">
        <f>ROUND(IF(Performance!J134&gt;Performance!J187, AVERAGE(Outcomes!R31, Outcomes!R84, Outcomes!R137), Outcomes!R31), 0)&amp; CHAR(10) &amp;"("&amp;IF(Performance!J134&gt;Performance!J187, "3yr avg", Performance!$F$1)&amp;")"</f>
        <v>85
(2025)</v>
      </c>
      <c r="U28" s="216">
        <f>Performance!J81</f>
        <v>95.695523255813967</v>
      </c>
      <c r="V28" s="208">
        <f>Performance!G28</f>
        <v>51564.462055742544</v>
      </c>
      <c r="W28" s="207">
        <f>V28/Performance!$C28</f>
        <v>5.11850762738034E-3</v>
      </c>
      <c r="X28" s="216" t="str">
        <f>ROUND(Performance!G81, 0)&amp; CHAR(10) &amp;"("&amp;IF(Performance!G134&gt;Performance!G187, "3yr avg", Performance!$F$1)&amp;")"</f>
        <v>52
(2025)</v>
      </c>
      <c r="Y28" s="208">
        <f>Performance!H28</f>
        <v>380105.62355709408</v>
      </c>
      <c r="Z28" s="207">
        <f>Y28/Performance!$C28</f>
        <v>3.7730899457148026E-2</v>
      </c>
      <c r="AA28" s="216" t="str">
        <f>ROUND(Performance!H81, 0)&amp; CHAR(10) &amp;"("&amp;IF(Performance!H134&gt;Performance!H187, "3yr avg", Performance!$F$1)&amp;")"</f>
        <v>304
(2025)</v>
      </c>
      <c r="AB28" s="206">
        <f>Performance!K28</f>
        <v>1063169.0066343073</v>
      </c>
      <c r="AC28" s="207">
        <f>AB28/Performance!$C28</f>
        <v>0.10553467354646907</v>
      </c>
      <c r="AD28" s="227" t="str">
        <f>ROUND(IF(Performance!K134&gt;Performance!K187, AVERAGE(Outcomes!V31, Outcomes!V84, Outcomes!V137), Outcomes!V31), 0)&amp; CHAR(10) &amp;"("&amp;IF(Performance!K134&gt;Performance!K187, "3yr avg", Performance!$F$1)&amp;")"</f>
        <v>462
(2025)</v>
      </c>
      <c r="AE28" s="223">
        <f>Performance!K81</f>
        <v>607.52514664817568</v>
      </c>
      <c r="AF28" s="206">
        <f>Performance!L28</f>
        <v>1003100.793751184</v>
      </c>
      <c r="AG28" s="207">
        <f>AF28/Performance!$C28</f>
        <v>9.9572047475183764E-2</v>
      </c>
      <c r="AH28" s="227" t="str">
        <f>ROUND(IF(Performance!L134&gt;Performance!L187, AVERAGE(Outcomes!Z31, Outcomes!Z84, Outcomes!Z137), Outcomes!Z31), 0)&amp; CHAR(10) &amp;"("&amp;IF(Performance!L134&gt;Performance!L187, "3yr avg", Performance!$F$1)&amp;")"</f>
        <v>192
(2025)</v>
      </c>
      <c r="AI28" s="223">
        <f>Performance!L81</f>
        <v>286.60022678605259</v>
      </c>
      <c r="AJ28" s="206">
        <f>Performance!M28</f>
        <v>0</v>
      </c>
      <c r="AK28" s="207">
        <f>AJ28/Performance!$C28</f>
        <v>0</v>
      </c>
      <c r="AL28" s="227" t="str">
        <f>ROUND(IF(Performance!M134&gt;Performance!M187, AVERAGE(Outcomes!AD31, Outcomes!AD84, Outcomes!AD137), Outcomes!AD31), 0)&amp; CHAR(10) &amp;"("&amp;IF(Performance!M134&gt;Performance!M187, "3yr avg", Performance!$F$1)&amp;")"</f>
        <v>0
(2025)</v>
      </c>
      <c r="AM28" s="223">
        <f>Performance!M81</f>
        <v>0</v>
      </c>
      <c r="AN28" s="206">
        <f>Performance!N28</f>
        <v>0</v>
      </c>
      <c r="AO28" s="207">
        <f>AN28/Performance!$C28</f>
        <v>0</v>
      </c>
      <c r="AP28" s="227" t="str">
        <f>ROUND(IF(Performance!N134&gt;Performance!N187, AVERAGE(Outcomes!AH31, Outcomes!AH84, Outcomes!AH137), Outcomes!AH31), 0)&amp; CHAR(10) &amp;"("&amp;IF(Performance!N134&gt;Performance!N187, "3yr avg", Performance!$F$1)&amp;")"</f>
        <v>0
(2025)</v>
      </c>
      <c r="AQ28" s="223">
        <f>Performance!N81</f>
        <v>0</v>
      </c>
      <c r="AR28" s="206">
        <f>Performance!O28</f>
        <v>2504855.9851762783</v>
      </c>
      <c r="AS28" s="207">
        <f>AR28/Performance!$C28</f>
        <v>0.24864264950062123</v>
      </c>
      <c r="AT28" s="227" t="str">
        <f>ROUND(IF(Performance!O134&gt;Performance!O187, AVERAGE(Outcomes!AL31, Outcomes!AL84, Outcomes!AL137), Outcomes!AL31), 0)&amp; CHAR(10) &amp;"("&amp;IF(Performance!O134&gt;Performance!O187, "3yr avg", Performance!$F$1)&amp;")"</f>
        <v>505
(3yr avg)</v>
      </c>
      <c r="AU28" s="223">
        <f>Performance!O81</f>
        <v>715.67313862179378</v>
      </c>
      <c r="AV28" s="206">
        <f>Performance!P28</f>
        <v>948089.08130063489</v>
      </c>
      <c r="AW28" s="207">
        <f>AV28/Performance!$C28</f>
        <v>9.4111351124487888E-2</v>
      </c>
      <c r="AX28" s="227" t="str">
        <f>ROUND(IF(Performance!P134&gt;Performance!P187, AVERAGE(Outcomes!AP31, Outcomes!AP84, Outcomes!AP137), Outcomes!AP31), 0)&amp; CHAR(10) &amp;"("&amp;IF(Performance!P134&gt;Performance!P187, "3yr avg", Performance!$F$1)&amp;")"</f>
        <v>137
(2025)</v>
      </c>
      <c r="AY28" s="223">
        <f>Performance!P81</f>
        <v>210.68646251125219</v>
      </c>
      <c r="AZ28" s="206">
        <f>Performance!Q28</f>
        <v>0</v>
      </c>
      <c r="BA28" s="207">
        <f>AZ28/Performance!$C28</f>
        <v>0</v>
      </c>
      <c r="BB28" s="227" t="str">
        <f>ROUND(IF(Performance!Q134&gt;Performance!Q187, AVERAGE(Outcomes!AT31, Outcomes!AT84, Outcomes!AT137), Outcomes!AT31), 0)&amp; CHAR(10) &amp;"("&amp;IF(Performance!Q134&gt;Performance!Q187, "3yr avg", Performance!$F$1)&amp;")"</f>
        <v>0
(2025)</v>
      </c>
      <c r="BC28" s="223">
        <f>Performance!Q81</f>
        <v>0</v>
      </c>
      <c r="BD28" s="206">
        <f>Performance!R28</f>
        <v>0</v>
      </c>
      <c r="BE28" s="207">
        <f>BD28/Performance!$C28</f>
        <v>0</v>
      </c>
      <c r="BF28" s="227" t="str">
        <f>ROUND(IF(Performance!R134&gt;Performance!R187, AVERAGE(Outcomes!AX31, Outcomes!AX84, Outcomes!AX137), Outcomes!AX31), 0)&amp; CHAR(10) &amp;"("&amp;IF(Performance!R134&gt;Performance!R187, "3yr avg", Performance!$F$1)&amp;")"</f>
        <v>0
(2025)</v>
      </c>
      <c r="BG28" s="223">
        <f>Performance!R81</f>
        <v>0</v>
      </c>
      <c r="BH28" s="206">
        <f>Performance!S28</f>
        <v>12161.710000000001</v>
      </c>
      <c r="BI28" s="207">
        <f>BH28/Performance!$C28</f>
        <v>1.2072230159153813E-3</v>
      </c>
      <c r="BJ28" s="227" t="str">
        <f>ROUND(IF(Performance!S134&gt;Performance!S187, AVERAGE(Outcomes!BB31, Outcomes!BB84, Outcomes!BB137), Outcomes!BB31), 0)&amp; CHAR(10) &amp;"("&amp;IF(Performance!S134&gt;Performance!S187, "3yr avg", Performance!$F$1)&amp;")"</f>
        <v>28
(2025)</v>
      </c>
      <c r="BK28" s="206">
        <f>Performance!T28</f>
        <v>61407.500000000007</v>
      </c>
      <c r="BL28" s="207">
        <f>BK28/Performance!$C28</f>
        <v>6.0955694018212719E-3</v>
      </c>
      <c r="BM28" s="227" t="str">
        <f>ROUND(IF(Performance!T134&gt;Performance!T187, AVERAGE(Outcomes!BC31, Outcomes!BC84, Outcomes!BC137), Outcomes!BC31), 0)&amp; CHAR(10) &amp;"("&amp;IF(Performance!T134&gt;Performance!T187, "3yr avg", Performance!$F$1)&amp;")"</f>
        <v>70
(2025)</v>
      </c>
      <c r="BN28" s="206">
        <f>Performance!U28</f>
        <v>0</v>
      </c>
      <c r="BO28" s="207">
        <f>BN28/Performance!$C28</f>
        <v>0</v>
      </c>
      <c r="BP28" s="227" t="str">
        <f>ROUND(IF(Performance!U134&gt;Performance!U187, AVERAGE(Outcomes!BD31, Outcomes!BD84, Outcomes!BD137), Outcomes!BD31), 0)&amp; CHAR(10) &amp;"("&amp;IF(Performance!U134&gt;Performance!U187, "3yr avg", Performance!$F$1)&amp;")"</f>
        <v>0
(2025)</v>
      </c>
    </row>
    <row r="29" spans="1:68" ht="34.950000000000003" customHeight="1">
      <c r="A29" s="210" t="s">
        <v>94</v>
      </c>
      <c r="B29" s="205"/>
      <c r="C29" s="211">
        <f>Performance!D29</f>
        <v>5646015.9827204896</v>
      </c>
      <c r="D29" s="212">
        <f>C29/Performance!$C29</f>
        <v>0.25341735236843937</v>
      </c>
      <c r="E29" s="225" t="str">
        <f>ROUND(IF(Performance!D135&gt;Performance!D188, AVERAGE(Outcomes!C32,Outcomes!C85,Outcomes!C138), Outcomes!C32), 0)&amp; CHAR(10) &amp;"("&amp;IF(Performance!D135&gt;Performance!D188, "3yr avg", Performance!$F$1)&amp;")"</f>
        <v>1613
(2025)</v>
      </c>
      <c r="F29" s="211">
        <f>Performance!E29</f>
        <v>5884290.3123114659</v>
      </c>
      <c r="G29" s="212">
        <f>F29/Performance!$C29</f>
        <v>0.26411212367746695</v>
      </c>
      <c r="H29" s="226" t="str">
        <f>ROUND(IF(Performance!E135&gt;Performance!E188, AVERAGE(Outcomes!D32, Outcomes!D85, Outcomes!D138), Outcomes!D32), 0)&amp; CHAR(10) &amp;"("&amp;IF(Performance!E135&gt;Performance!E188, "3yr avg", Performance!$F$1)&amp;")"</f>
        <v>1239
(2025)</v>
      </c>
      <c r="I29" s="229">
        <f>Performance!E82</f>
        <v>1681.2258035175616</v>
      </c>
      <c r="J29" s="211">
        <f>Performance!F29</f>
        <v>0</v>
      </c>
      <c r="K29" s="212">
        <f>J29/Performance!$C29</f>
        <v>0</v>
      </c>
      <c r="L29" s="226" t="str">
        <f>ROUND(IF(Performance!F135&gt;Performance!F188, AVERAGE(Outcomes!H32, Outcomes!H85, Outcomes!H138), Outcomes!H32), 0)&amp; CHAR(10) &amp;"("&amp;IF(Performance!F135&gt;Performance!F188, "3yr avg", Performance!$F$1)&amp;")"</f>
        <v>0
(2025)</v>
      </c>
      <c r="M29" s="229">
        <f>Performance!F82</f>
        <v>0</v>
      </c>
      <c r="N29" s="213">
        <f>Performance!I29</f>
        <v>39978.144606679307</v>
      </c>
      <c r="O29" s="212">
        <f>N29/Performance!$C29</f>
        <v>1.7943901664170734E-3</v>
      </c>
      <c r="P29" s="226" t="str">
        <f>ROUND(IF(Performance!I135&gt;Performance!I188, AVERAGE(Outcomes!N32, Outcomes!N85, Outcomes!N138), Outcomes!N32), 0)&amp; CHAR(10) &amp;"("&amp;IF(Performance!I135&gt;Performance!I188, "3yr avg", Performance!$F$1)&amp;")"</f>
        <v>35
(3yr avg)</v>
      </c>
      <c r="Q29" s="228">
        <f>Performance!I82</f>
        <v>39.978144606679308</v>
      </c>
      <c r="R29" s="213">
        <f>Performance!J29</f>
        <v>354447.59318522317</v>
      </c>
      <c r="S29" s="212">
        <f>R29/Performance!$C29</f>
        <v>1.5909124397321374E-2</v>
      </c>
      <c r="T29" s="226" t="str">
        <f>ROUND(IF(Performance!J135&gt;Performance!J188, AVERAGE(Outcomes!R32, Outcomes!R85, Outcomes!R138), Outcomes!R32), 0)&amp; CHAR(10) &amp;"("&amp;IF(Performance!J135&gt;Performance!J188, "3yr avg", Performance!$F$1)&amp;")"</f>
        <v>221
(2025)</v>
      </c>
      <c r="U29" s="228">
        <f>Performance!J82</f>
        <v>283.55807454817852</v>
      </c>
      <c r="V29" s="213">
        <f>Performance!G29</f>
        <v>0</v>
      </c>
      <c r="W29" s="212">
        <f>V29/Performance!$C29</f>
        <v>0</v>
      </c>
      <c r="X29" s="228" t="str">
        <f>ROUND(Performance!G82, 0)&amp; CHAR(10) &amp;"("&amp;IF(Performance!G135&gt;Performance!G188, "3yr avg", Performance!$F$1)&amp;")"</f>
        <v>0
(2025)</v>
      </c>
      <c r="Y29" s="213">
        <f>Performance!H29</f>
        <v>603487.50000000012</v>
      </c>
      <c r="Z29" s="212">
        <f>Y29/Performance!$C29</f>
        <v>2.7087100869976358E-2</v>
      </c>
      <c r="AA29" s="228" t="str">
        <f>ROUND(Performance!H82, 0)&amp; CHAR(10) &amp;"("&amp;IF(Performance!H135&gt;Performance!H188, "3yr avg", Performance!$F$1)&amp;")"</f>
        <v>483
(2025)</v>
      </c>
      <c r="AB29" s="211">
        <f>Performance!K29</f>
        <v>732037.14734284324</v>
      </c>
      <c r="AC29" s="212">
        <f>AB29/Performance!$C29</f>
        <v>3.2856959010162327E-2</v>
      </c>
      <c r="AD29" s="226" t="str">
        <f>ROUND(IF(Performance!K135&gt;Performance!K188, AVERAGE(Outcomes!V32, Outcomes!V85, Outcomes!V138), Outcomes!V32), 0)&amp; CHAR(10) &amp;"("&amp;IF(Performance!K135&gt;Performance!K188, "3yr avg", Performance!$F$1)&amp;")"</f>
        <v>301
(3yr avg)</v>
      </c>
      <c r="AE29" s="229">
        <f>Performance!K82</f>
        <v>418.30694133876756</v>
      </c>
      <c r="AF29" s="211">
        <f>Performance!L29</f>
        <v>2016629.5892263041</v>
      </c>
      <c r="AG29" s="212">
        <f>AF29/Performance!$C29</f>
        <v>9.0514963608611415E-2</v>
      </c>
      <c r="AH29" s="226" t="str">
        <f>ROUND(IF(Performance!L135&gt;Performance!L188, AVERAGE(Outcomes!Z32, Outcomes!Z85, Outcomes!Z138), Outcomes!Z32), 0)&amp; CHAR(10) &amp;"("&amp;IF(Performance!L135&gt;Performance!L188, "3yr avg", Performance!$F$1)&amp;")"</f>
        <v>395
(3yr avg)</v>
      </c>
      <c r="AI29" s="229">
        <f>Performance!L82</f>
        <v>576.17988263608686</v>
      </c>
      <c r="AJ29" s="211">
        <f>Performance!M29</f>
        <v>0</v>
      </c>
      <c r="AK29" s="212">
        <f>AJ29/Performance!$C29</f>
        <v>0</v>
      </c>
      <c r="AL29" s="226" t="str">
        <f>ROUND(IF(Performance!M135&gt;Performance!M188, AVERAGE(Outcomes!AD32, Outcomes!AD85, Outcomes!AD138), Outcomes!AD32), 0)&amp; CHAR(10) &amp;"("&amp;IF(Performance!M135&gt;Performance!M188, "3yr avg", Performance!$F$1)&amp;")"</f>
        <v>0
(2025)</v>
      </c>
      <c r="AM29" s="229">
        <f>Performance!M82</f>
        <v>0</v>
      </c>
      <c r="AN29" s="211">
        <f>Performance!N29</f>
        <v>0</v>
      </c>
      <c r="AO29" s="212">
        <f>AN29/Performance!$C29</f>
        <v>0</v>
      </c>
      <c r="AP29" s="226" t="str">
        <f>ROUND(IF(Performance!N135&gt;Performance!N188, AVERAGE(Outcomes!AH32, Outcomes!AH85, Outcomes!AH138), Outcomes!AH32), 0)&amp; CHAR(10) &amp;"("&amp;IF(Performance!N135&gt;Performance!N188, "3yr avg", Performance!$F$1)&amp;")"</f>
        <v>0
(2025)</v>
      </c>
      <c r="AQ29" s="229">
        <f>Performance!N82</f>
        <v>0</v>
      </c>
      <c r="AR29" s="211">
        <f>Performance!O29</f>
        <v>5459474.3220262779</v>
      </c>
      <c r="AS29" s="212">
        <f>AR29/Performance!$C29</f>
        <v>0.24504456456475329</v>
      </c>
      <c r="AT29" s="226" t="str">
        <f>ROUND(IF(Performance!O135&gt;Performance!O188, AVERAGE(Outcomes!AL32, Outcomes!AL85, Outcomes!AL138), Outcomes!AL32), 0)&amp; CHAR(10) &amp;"("&amp;IF(Performance!O135&gt;Performance!O188, "3yr avg", Performance!$F$1)&amp;")"</f>
        <v>1126
(2025)</v>
      </c>
      <c r="AU29" s="229">
        <f>Performance!O82</f>
        <v>1559.8498062932222</v>
      </c>
      <c r="AV29" s="211">
        <f>Performance!P29</f>
        <v>1018890.9741527771</v>
      </c>
      <c r="AW29" s="212">
        <f>AV29/Performance!$C29</f>
        <v>4.5732185989576825E-2</v>
      </c>
      <c r="AX29" s="226" t="str">
        <f>ROUND(IF(Performance!P135&gt;Performance!P188, AVERAGE(Outcomes!AP32, Outcomes!AP85, Outcomes!AP138), Outcomes!AP32), 0)&amp; CHAR(10) &amp;"("&amp;IF(Performance!P135&gt;Performance!P188, "3yr avg", Performance!$F$1)&amp;")"</f>
        <v>158
(2025)</v>
      </c>
      <c r="AY29" s="229">
        <f>Performance!P82</f>
        <v>226.42021647839491</v>
      </c>
      <c r="AZ29" s="211">
        <f>Performance!Q29</f>
        <v>123824.76325757577</v>
      </c>
      <c r="BA29" s="212">
        <f>AZ29/Performance!$C29</f>
        <v>5.5577851282071237E-3</v>
      </c>
      <c r="BB29" s="226" t="str">
        <f>ROUND(IF(Performance!Q135&gt;Performance!Q188, AVERAGE(Outcomes!AT32, Outcomes!AT85, Outcomes!AT138), Outcomes!AT32), 0)&amp; CHAR(10) &amp;"("&amp;IF(Performance!Q135&gt;Performance!Q188, "3yr avg", Performance!$F$1)&amp;")"</f>
        <v>23
(3yr avg)</v>
      </c>
      <c r="BC29" s="229">
        <f>Performance!Q82</f>
        <v>35.378503787878792</v>
      </c>
      <c r="BD29" s="211">
        <f>Performance!R29</f>
        <v>363919.55357142846</v>
      </c>
      <c r="BE29" s="212">
        <f>BD29/Performance!$C29</f>
        <v>1.6334266502862189E-2</v>
      </c>
      <c r="BF29" s="226" t="str">
        <f>ROUND(IF(Performance!R135&gt;Performance!R188, AVERAGE(Outcomes!AX32, Outcomes!AX85, Outcomes!AX138), Outcomes!AX32), 0)&amp; CHAR(10) &amp;"("&amp;IF(Performance!R135&gt;Performance!R188, "3yr avg", Performance!$F$1)&amp;")"</f>
        <v>54
(2025)</v>
      </c>
      <c r="BG29" s="229">
        <f>Performance!R82</f>
        <v>80.871011904761886</v>
      </c>
      <c r="BH29" s="211">
        <f>Performance!S29</f>
        <v>5816.4700000000012</v>
      </c>
      <c r="BI29" s="212">
        <f>BH29/Performance!$C29</f>
        <v>2.6106805790872452E-4</v>
      </c>
      <c r="BJ29" s="226" t="str">
        <f>ROUND(IF(Performance!S135&gt;Performance!S188, AVERAGE(Outcomes!BB32, Outcomes!BB85, Outcomes!BB138), Outcomes!BB32), 0)&amp; CHAR(10) &amp;"("&amp;IF(Performance!S135&gt;Performance!S188, "3yr avg", Performance!$F$1)&amp;")"</f>
        <v>13
(2025)</v>
      </c>
      <c r="BK29" s="211">
        <f>Performance!T29</f>
        <v>30703.750000000004</v>
      </c>
      <c r="BL29" s="212">
        <f>BK29/Performance!$C29</f>
        <v>1.3781156582970426E-3</v>
      </c>
      <c r="BM29" s="226" t="str">
        <f>ROUND(IF(Performance!T135&gt;Performance!T188, AVERAGE(Outcomes!BC32, Outcomes!BC85, Outcomes!BC138), Outcomes!BC32), 0)&amp; CHAR(10) &amp;"("&amp;IF(Performance!T135&gt;Performance!T188, "3yr avg", Performance!$F$1)&amp;")"</f>
        <v>35
(2025)</v>
      </c>
      <c r="BN29" s="211">
        <f>Performance!U29</f>
        <v>0</v>
      </c>
      <c r="BO29" s="212">
        <f>BN29/Performance!$C29</f>
        <v>0</v>
      </c>
      <c r="BP29" s="226" t="str">
        <f>ROUND(IF(Performance!U135&gt;Performance!U188, AVERAGE(Outcomes!BD32, Outcomes!BD85, Outcomes!BD138), Outcomes!BD32), 0)&amp; CHAR(10) &amp;"("&amp;IF(Performance!U135&gt;Performance!U188, "3yr avg", Performance!$F$1)&amp;")"</f>
        <v>0
(2025)</v>
      </c>
    </row>
    <row r="30" spans="1:68" ht="34.950000000000003" customHeight="1">
      <c r="A30" s="204" t="s">
        <v>96</v>
      </c>
      <c r="B30" s="205"/>
      <c r="C30" s="206">
        <f>Performance!D30</f>
        <v>3051383.720097668</v>
      </c>
      <c r="D30" s="207">
        <f>C30/Performance!$C30</f>
        <v>0.13979707815412401</v>
      </c>
      <c r="E30" s="219" t="str">
        <f>ROUND(IF(Performance!D136&gt;Performance!D189, AVERAGE(Outcomes!C33,Outcomes!C86,Outcomes!C139), Outcomes!C33), 0)&amp; CHAR(10) &amp;"("&amp;IF(Performance!D136&gt;Performance!D189, "3yr avg", Performance!$F$1)&amp;")"</f>
        <v>872
(2025)</v>
      </c>
      <c r="F30" s="206">
        <f>Performance!E30</f>
        <v>2196222.3670334131</v>
      </c>
      <c r="G30" s="207">
        <f>F30/Performance!$C30</f>
        <v>0.10061844004272857</v>
      </c>
      <c r="H30" s="227" t="str">
        <f>ROUND(IF(Performance!E136&gt;Performance!E189, AVERAGE(Outcomes!D33, Outcomes!D86, Outcomes!D139), Outcomes!D33), 0)&amp; CHAR(10) &amp;"("&amp;IF(Performance!E136&gt;Performance!E189, "3yr avg", Performance!$F$1)&amp;")"</f>
        <v>477
(2025)</v>
      </c>
      <c r="I30" s="223">
        <f>Performance!E83</f>
        <v>627.49210486668949</v>
      </c>
      <c r="J30" s="206">
        <f>Performance!F30</f>
        <v>0</v>
      </c>
      <c r="K30" s="207">
        <f>J30/Performance!$C30</f>
        <v>0</v>
      </c>
      <c r="L30" s="227" t="str">
        <f>ROUND(IF(Performance!F136&gt;Performance!F189, AVERAGE(Outcomes!H33, Outcomes!H86, Outcomes!H139), Outcomes!H33), 0)&amp; CHAR(10) &amp;"("&amp;IF(Performance!F136&gt;Performance!F189, "3yr avg", Performance!$F$1)&amp;")"</f>
        <v>0
(2025)</v>
      </c>
      <c r="M30" s="223">
        <f>Performance!F83</f>
        <v>0</v>
      </c>
      <c r="N30" s="208">
        <f>Performance!I30</f>
        <v>7614.3177780216129</v>
      </c>
      <c r="O30" s="207">
        <f>N30/Performance!$C30</f>
        <v>3.48844811124034E-4</v>
      </c>
      <c r="P30" s="227" t="str">
        <f>ROUND(IF(Performance!I136&gt;Performance!I189, AVERAGE(Outcomes!N33, Outcomes!N86, Outcomes!N139), Outcomes!N33), 0)&amp; CHAR(10) &amp;"("&amp;IF(Performance!I136&gt;Performance!I189, "3yr avg", Performance!$F$1)&amp;")"</f>
        <v>4
(2025)</v>
      </c>
      <c r="Q30" s="216">
        <f>Performance!I83</f>
        <v>7.6143177780216131</v>
      </c>
      <c r="R30" s="208">
        <f>Performance!J30</f>
        <v>5195.6733182574153</v>
      </c>
      <c r="S30" s="207">
        <f>R30/Performance!$C30</f>
        <v>2.3803625356973464E-4</v>
      </c>
      <c r="T30" s="224" t="str">
        <f>ROUND(IF(Performance!J136&gt;Performance!J189, AVERAGE(Outcomes!R33, Outcomes!R86, Outcomes!R139), Outcomes!R33), 0)&amp; CHAR(10) &amp;"("&amp;IF(Performance!J136&gt;Performance!J189, "3yr avg", Performance!$F$1)&amp;")"</f>
        <v>4
(2025)</v>
      </c>
      <c r="U30" s="216">
        <f>Performance!J83</f>
        <v>4.1565386546059324</v>
      </c>
      <c r="V30" s="208">
        <f>Performance!G30</f>
        <v>110150.08955167678</v>
      </c>
      <c r="W30" s="207">
        <f>V30/Performance!$C30</f>
        <v>5.0464517380484153E-3</v>
      </c>
      <c r="X30" s="216" t="str">
        <f>ROUND(Performance!G83, 0)&amp; CHAR(10) &amp;"("&amp;IF(Performance!G136&gt;Performance!G189, "3yr avg", Performance!$F$1)&amp;")"</f>
        <v>110
(2025)</v>
      </c>
      <c r="Y30" s="208">
        <f>Performance!H30</f>
        <v>303962.38806040416</v>
      </c>
      <c r="Z30" s="207">
        <f>Y30/Performance!$C30</f>
        <v>1.3925830907374174E-2</v>
      </c>
      <c r="AA30" s="216" t="str">
        <f>ROUND(Performance!H83, 0)&amp; CHAR(10) &amp;"("&amp;IF(Performance!H136&gt;Performance!H189, "3yr avg", Performance!$F$1)&amp;")"</f>
        <v>243
(2025)</v>
      </c>
      <c r="AB30" s="206">
        <f>Performance!K30</f>
        <v>6346536.423963543</v>
      </c>
      <c r="AC30" s="207">
        <f>AB30/Performance!$C30</f>
        <v>0.29076226717249049</v>
      </c>
      <c r="AD30" s="227" t="str">
        <f>ROUND(IF(Performance!K136&gt;Performance!K189, AVERAGE(Outcomes!V33, Outcomes!V86, Outcomes!V139), Outcomes!V33), 0)&amp; CHAR(10) &amp;"("&amp;IF(Performance!K136&gt;Performance!K189, "3yr avg", Performance!$F$1)&amp;")"</f>
        <v>2018
(2025)</v>
      </c>
      <c r="AE30" s="223">
        <f>Performance!K83</f>
        <v>3626.5922422648819</v>
      </c>
      <c r="AF30" s="206">
        <f>Performance!L30</f>
        <v>3349234.3763530119</v>
      </c>
      <c r="AG30" s="207">
        <f>AF30/Performance!$C30</f>
        <v>0.15344290420888604</v>
      </c>
      <c r="AH30" s="227" t="str">
        <f>ROUND(IF(Performance!L136&gt;Performance!L189, AVERAGE(Outcomes!Z33, Outcomes!Z86, Outcomes!Z139), Outcomes!Z33), 0)&amp; CHAR(10) &amp;"("&amp;IF(Performance!L136&gt;Performance!L189, "3yr avg", Performance!$F$1)&amp;")"</f>
        <v>621
(2025)</v>
      </c>
      <c r="AI30" s="223">
        <f>Performance!L83</f>
        <v>956.92410752943192</v>
      </c>
      <c r="AJ30" s="206">
        <f>Performance!M30</f>
        <v>0</v>
      </c>
      <c r="AK30" s="207">
        <f>AJ30/Performance!$C30</f>
        <v>0</v>
      </c>
      <c r="AL30" s="227" t="str">
        <f>ROUND(IF(Performance!M136&gt;Performance!M189, AVERAGE(Outcomes!AD33, Outcomes!AD86, Outcomes!AD139), Outcomes!AD33), 0)&amp; CHAR(10) &amp;"("&amp;IF(Performance!M136&gt;Performance!M189, "3yr avg", Performance!$F$1)&amp;")"</f>
        <v>0
(2025)</v>
      </c>
      <c r="AM30" s="223">
        <f>Performance!M83</f>
        <v>0</v>
      </c>
      <c r="AN30" s="206">
        <f>Performance!N30</f>
        <v>0</v>
      </c>
      <c r="AO30" s="207">
        <f>AN30/Performance!$C30</f>
        <v>0</v>
      </c>
      <c r="AP30" s="227" t="str">
        <f>ROUND(IF(Performance!N136&gt;Performance!N189, AVERAGE(Outcomes!AH33, Outcomes!AH86, Outcomes!AH139), Outcomes!AH33), 0)&amp; CHAR(10) &amp;"("&amp;IF(Performance!N136&gt;Performance!N189, "3yr avg", Performance!$F$1)&amp;")"</f>
        <v>0
(2025)</v>
      </c>
      <c r="AQ30" s="223">
        <f>Performance!N83</f>
        <v>0</v>
      </c>
      <c r="AR30" s="206">
        <f>Performance!O30</f>
        <v>4519843.3739390634</v>
      </c>
      <c r="AS30" s="207">
        <f>AR30/Performance!$C30</f>
        <v>0.20707356247241637</v>
      </c>
      <c r="AT30" s="227" t="str">
        <f>ROUND(IF(Performance!O136&gt;Performance!O189, AVERAGE(Outcomes!AL33, Outcomes!AL86, Outcomes!AL139), Outcomes!AL33), 0)&amp; CHAR(10) &amp;"("&amp;IF(Performance!O136&gt;Performance!O189, "3yr avg", Performance!$F$1)&amp;")"</f>
        <v>867
(3yr avg)</v>
      </c>
      <c r="AU30" s="223">
        <f>Performance!O83</f>
        <v>1291.3838211254467</v>
      </c>
      <c r="AV30" s="206">
        <f>Performance!P30</f>
        <v>1812320.373234123</v>
      </c>
      <c r="AW30" s="207">
        <f>AV30/Performance!$C30</f>
        <v>8.3030230248856571E-2</v>
      </c>
      <c r="AX30" s="227" t="str">
        <f>ROUND(IF(Performance!P136&gt;Performance!P189, AVERAGE(Outcomes!AP33, Outcomes!AP86, Outcomes!AP139), Outcomes!AP33), 0)&amp; CHAR(10) &amp;"("&amp;IF(Performance!P136&gt;Performance!P189, "3yr avg", Performance!$F$1)&amp;")"</f>
        <v>270
(2025)</v>
      </c>
      <c r="AY30" s="223">
        <f>Performance!P83</f>
        <v>402.73786071869398</v>
      </c>
      <c r="AZ30" s="206">
        <f>Performance!Q30</f>
        <v>0</v>
      </c>
      <c r="BA30" s="207">
        <f>AZ30/Performance!$C30</f>
        <v>0</v>
      </c>
      <c r="BB30" s="227" t="str">
        <f>ROUND(IF(Performance!Q136&gt;Performance!Q189, AVERAGE(Outcomes!AT33, Outcomes!AT86, Outcomes!AT139), Outcomes!AT33), 0)&amp; CHAR(10) &amp;"("&amp;IF(Performance!Q136&gt;Performance!Q189, "3yr avg", Performance!$F$1)&amp;")"</f>
        <v>0
(2025)</v>
      </c>
      <c r="BC30" s="223">
        <f>Performance!Q83</f>
        <v>0</v>
      </c>
      <c r="BD30" s="206">
        <f>Performance!R30</f>
        <v>0</v>
      </c>
      <c r="BE30" s="207">
        <f>BD30/Performance!$C30</f>
        <v>0</v>
      </c>
      <c r="BF30" s="227" t="str">
        <f>ROUND(IF(Performance!R136&gt;Performance!R189, AVERAGE(Outcomes!AX33, Outcomes!AX86, Outcomes!AX139), Outcomes!AX33), 0)&amp; CHAR(10) &amp;"("&amp;IF(Performance!R136&gt;Performance!R189, "3yr avg", Performance!$F$1)&amp;")"</f>
        <v>0
(2025)</v>
      </c>
      <c r="BG30" s="223">
        <f>Performance!R83</f>
        <v>0</v>
      </c>
      <c r="BH30" s="206">
        <f>Performance!S30</f>
        <v>13638.007704420364</v>
      </c>
      <c r="BI30" s="207">
        <f>BH30/Performance!$C30</f>
        <v>6.2481608470414673E-4</v>
      </c>
      <c r="BJ30" s="227" t="str">
        <f>ROUND(IF(Performance!S136&gt;Performance!S189, AVERAGE(Outcomes!BB33, Outcomes!BB86, Outcomes!BB139), Outcomes!BB33), 0)&amp; CHAR(10) &amp;"("&amp;IF(Performance!S136&gt;Performance!S189, "3yr avg", Performance!$F$1)&amp;")"</f>
        <v>31
(2025)</v>
      </c>
      <c r="BK30" s="206">
        <f>Performance!T30</f>
        <v>111134.19594160552</v>
      </c>
      <c r="BL30" s="207">
        <f>BK30/Performance!$C30</f>
        <v>5.0915379056774533E-3</v>
      </c>
      <c r="BM30" s="227" t="str">
        <f>ROUND(IF(Performance!T136&gt;Performance!T189, AVERAGE(Outcomes!BC33, Outcomes!BC86, Outcomes!BC139), Outcomes!BC33), 0)&amp; CHAR(10) &amp;"("&amp;IF(Performance!T136&gt;Performance!T189, "3yr avg", Performance!$F$1)&amp;")"</f>
        <v>127
(2025)</v>
      </c>
      <c r="BN30" s="206">
        <f>Performance!U30</f>
        <v>0</v>
      </c>
      <c r="BO30" s="207">
        <f>BN30/Performance!$C30</f>
        <v>0</v>
      </c>
      <c r="BP30" s="227" t="str">
        <f>ROUND(IF(Performance!U136&gt;Performance!U189, AVERAGE(Outcomes!BD33, Outcomes!BD86, Outcomes!BD139), Outcomes!BD33), 0)&amp; CHAR(10) &amp;"("&amp;IF(Performance!U136&gt;Performance!U189, "3yr avg", Performance!$F$1)&amp;")"</f>
        <v>0
(2025)</v>
      </c>
    </row>
    <row r="31" spans="1:68" ht="34.950000000000003" customHeight="1">
      <c r="A31" s="210" t="s">
        <v>98</v>
      </c>
      <c r="B31" s="205"/>
      <c r="C31" s="211">
        <f>Performance!D31</f>
        <v>28660200.682306387</v>
      </c>
      <c r="D31" s="212">
        <f>C31/Performance!$C31</f>
        <v>0.25194105453407234</v>
      </c>
      <c r="E31" s="225" t="str">
        <f>ROUND(IF(Performance!D137&gt;Performance!D190, AVERAGE(Outcomes!C34,Outcomes!C87,Outcomes!C140), Outcomes!C34), 0)&amp; CHAR(10) &amp;"("&amp;IF(Performance!D137&gt;Performance!D190, "3yr avg", Performance!$F$1)&amp;")"</f>
        <v>8189
(2025)</v>
      </c>
      <c r="F31" s="211">
        <f>Performance!E31</f>
        <v>29854798.091523863</v>
      </c>
      <c r="G31" s="212">
        <f>F31/Performance!$C31</f>
        <v>0.26244231146378139</v>
      </c>
      <c r="H31" s="226" t="str">
        <f>ROUND(IF(Performance!E137&gt;Performance!E190, AVERAGE(Outcomes!D34, Outcomes!D87, Outcomes!D140), Outcomes!D34), 0)&amp; CHAR(10) &amp;"("&amp;IF(Performance!E137&gt;Performance!E190, "3yr avg", Performance!$F$1)&amp;")"</f>
        <v>6495
(2025)</v>
      </c>
      <c r="I31" s="229">
        <f>Performance!E84</f>
        <v>8529.9423118639606</v>
      </c>
      <c r="J31" s="211">
        <f>Performance!F31</f>
        <v>5823.1250000000009</v>
      </c>
      <c r="K31" s="212">
        <f>J31/Performance!$C31</f>
        <v>5.1188903715159155E-5</v>
      </c>
      <c r="L31" s="226" t="str">
        <f>ROUND(IF(Performance!F137&gt;Performance!F190, AVERAGE(Outcomes!H34, Outcomes!H87, Outcomes!H140), Outcomes!H34), 0)&amp; CHAR(10) &amp;"("&amp;IF(Performance!F137&gt;Performance!F190, "3yr avg", Performance!$F$1)&amp;")"</f>
        <v>1
(2025)</v>
      </c>
      <c r="M31" s="229">
        <f>Performance!F84</f>
        <v>1.6637500000000003</v>
      </c>
      <c r="N31" s="213">
        <f>Performance!I31</f>
        <v>60339.09567715029</v>
      </c>
      <c r="O31" s="212">
        <f>N31/Performance!$C31</f>
        <v>5.3041831643274389E-4</v>
      </c>
      <c r="P31" s="226" t="str">
        <f>ROUND(IF(Performance!I137&gt;Performance!I190, AVERAGE(Outcomes!N34, Outcomes!N87, Outcomes!N140), Outcomes!N34), 0)&amp; CHAR(10) &amp;"("&amp;IF(Performance!I137&gt;Performance!I190, "3yr avg", Performance!$F$1)&amp;")"</f>
        <v>32
(2025)</v>
      </c>
      <c r="Q31" s="228">
        <f>Performance!I84</f>
        <v>60.33909567715029</v>
      </c>
      <c r="R31" s="213">
        <f>Performance!J31</f>
        <v>746241.75540356222</v>
      </c>
      <c r="S31" s="212">
        <f>R31/Performance!$C31</f>
        <v>6.559930855955228E-3</v>
      </c>
      <c r="T31" s="226" t="str">
        <f>ROUND(IF(Performance!J137&gt;Performance!J190, AVERAGE(Outcomes!R34, Outcomes!R87, Outcomes!R140), Outcomes!R34), 0)&amp; CHAR(10) &amp;"("&amp;IF(Performance!J137&gt;Performance!J190, "3yr avg", Performance!$F$1)&amp;")"</f>
        <v>435
(2025)</v>
      </c>
      <c r="U31" s="228">
        <f>Performance!J84</f>
        <v>596.99340432284976</v>
      </c>
      <c r="V31" s="213">
        <f>Performance!G31</f>
        <v>0</v>
      </c>
      <c r="W31" s="212">
        <f>V31/Performance!$C31</f>
        <v>0</v>
      </c>
      <c r="X31" s="228" t="str">
        <f>ROUND(Performance!G84, 0)&amp; CHAR(10) &amp;"("&amp;IF(Performance!G137&gt;Performance!G190, "3yr avg", Performance!$F$1)&amp;")"</f>
        <v>0
(2025)</v>
      </c>
      <c r="Y31" s="213">
        <f>Performance!H31</f>
        <v>895400.00000000023</v>
      </c>
      <c r="Z31" s="212">
        <f>Y31/Performance!$C31</f>
        <v>7.8711249349023953E-3</v>
      </c>
      <c r="AA31" s="228" t="str">
        <f>ROUND(Performance!H84, 0)&amp; CHAR(10) &amp;"("&amp;IF(Performance!H137&gt;Performance!H190, "3yr avg", Performance!$F$1)&amp;")"</f>
        <v>716
(2025)</v>
      </c>
      <c r="AB31" s="211">
        <f>Performance!K31</f>
        <v>1744553.8179870425</v>
      </c>
      <c r="AC31" s="212">
        <f>AB31/Performance!$C31</f>
        <v>1.5335717061689727E-2</v>
      </c>
      <c r="AD31" s="226" t="str">
        <f>ROUND(IF(Performance!K137&gt;Performance!K190, AVERAGE(Outcomes!V34, Outcomes!V87, Outcomes!V140), Outcomes!V34), 0)&amp; CHAR(10) &amp;"("&amp;IF(Performance!K137&gt;Performance!K190, "3yr avg", Performance!$F$1)&amp;")"</f>
        <v>658
(2025)</v>
      </c>
      <c r="AE31" s="229">
        <f>Performance!K84</f>
        <v>996.88789599259576</v>
      </c>
      <c r="AF31" s="211">
        <f>Performance!L31</f>
        <v>6225154.6965900501</v>
      </c>
      <c r="AG31" s="212">
        <f>AF31/Performance!$C31</f>
        <v>5.472299570689601E-2</v>
      </c>
      <c r="AH31" s="226" t="str">
        <f>ROUND(IF(Performance!L137&gt;Performance!L190, AVERAGE(Outcomes!Z34, Outcomes!Z87, Outcomes!Z140), Outcomes!Z34), 0)&amp; CHAR(10) &amp;"("&amp;IF(Performance!L137&gt;Performance!L190, "3yr avg", Performance!$F$1)&amp;")"</f>
        <v>1177
(2025)</v>
      </c>
      <c r="AI31" s="229">
        <f>Performance!L84</f>
        <v>1778.6156275971571</v>
      </c>
      <c r="AJ31" s="211">
        <f>Performance!M31</f>
        <v>19402.024335133414</v>
      </c>
      <c r="AK31" s="212">
        <f>AJ31/Performance!$C31</f>
        <v>1.7055590521761408E-4</v>
      </c>
      <c r="AL31" s="226" t="str">
        <f>ROUND(IF(Performance!M137&gt;Performance!M190, AVERAGE(Outcomes!AD34, Outcomes!AD87, Outcomes!AD140), Outcomes!AD34), 0)&amp; CHAR(10) &amp;"("&amp;IF(Performance!M137&gt;Performance!M190, "3yr avg", Performance!$F$1)&amp;")"</f>
        <v>8
(2025)</v>
      </c>
      <c r="AM31" s="229">
        <f>Performance!M84</f>
        <v>11.086871048647664</v>
      </c>
      <c r="AN31" s="211">
        <f>Performance!N31</f>
        <v>584093.28476134816</v>
      </c>
      <c r="AO31" s="212">
        <f>AN31/Performance!$C31</f>
        <v>5.1345445811861647E-3</v>
      </c>
      <c r="AP31" s="226" t="str">
        <f>ROUND(IF(Performance!N137&gt;Performance!N190, AVERAGE(Outcomes!AH34, Outcomes!AH87, Outcomes!AH140), Outcomes!AH34), 0)&amp; CHAR(10) &amp;"("&amp;IF(Performance!N137&gt;Performance!N190, "3yr avg", Performance!$F$1)&amp;")"</f>
        <v>110
(3yr avg)</v>
      </c>
      <c r="AQ31" s="229">
        <f>Performance!N84</f>
        <v>166.88379564609946</v>
      </c>
      <c r="AR31" s="211">
        <f>Performance!O31</f>
        <v>34784377.322644599</v>
      </c>
      <c r="AS31" s="212">
        <f>AR31/Performance!$C31</f>
        <v>0.3057763900930548</v>
      </c>
      <c r="AT31" s="226" t="str">
        <f>ROUND(IF(Performance!O137&gt;Performance!O190, AVERAGE(Outcomes!AL34, Outcomes!AL87, Outcomes!AL140), Outcomes!AL34), 0)&amp; CHAR(10) &amp;"("&amp;IF(Performance!O137&gt;Performance!O190, "3yr avg", Performance!$F$1)&amp;")"</f>
        <v>7464
(2025)</v>
      </c>
      <c r="AU31" s="229">
        <f>Performance!O84</f>
        <v>9938.3935207555987</v>
      </c>
      <c r="AV31" s="211">
        <f>Performance!P31</f>
        <v>7770196.717734688</v>
      </c>
      <c r="AW31" s="212">
        <f>AV31/Performance!$C31</f>
        <v>6.830487953323458E-2</v>
      </c>
      <c r="AX31" s="226" t="str">
        <f>ROUND(IF(Performance!P137&gt;Performance!P190, AVERAGE(Outcomes!AP34, Outcomes!AP87, Outcomes!AP140), Outcomes!AP34), 0)&amp; CHAR(10) &amp;"("&amp;IF(Performance!P137&gt;Performance!P190, "3yr avg", Performance!$F$1)&amp;")"</f>
        <v>1163
(2025)</v>
      </c>
      <c r="AY31" s="229">
        <f>Performance!P84</f>
        <v>1726.7103817188195</v>
      </c>
      <c r="AZ31" s="211">
        <f>Performance!Q31</f>
        <v>384807.46638935123</v>
      </c>
      <c r="BA31" s="212">
        <f>AZ31/Performance!$C31</f>
        <v>3.382697837652264E-3</v>
      </c>
      <c r="BB31" s="226" t="str">
        <f>ROUND(IF(Performance!Q137&gt;Performance!Q190, AVERAGE(Outcomes!AT34, Outcomes!AT87, Outcomes!AT140), Outcomes!AT34), 0)&amp; CHAR(10) &amp;"("&amp;IF(Performance!Q137&gt;Performance!Q190, "3yr avg", Performance!$F$1)&amp;")"</f>
        <v>69
(3yr avg)</v>
      </c>
      <c r="BC31" s="229">
        <f>Performance!Q84</f>
        <v>109.94499039695749</v>
      </c>
      <c r="BD31" s="211">
        <f>Performance!R31</f>
        <v>1392328.0143358009</v>
      </c>
      <c r="BE31" s="212">
        <f>BD31/Performance!$C31</f>
        <v>1.2239432377933504E-2</v>
      </c>
      <c r="BF31" s="226" t="str">
        <f>ROUND(IF(Performance!R137&gt;Performance!R190, AVERAGE(Outcomes!AX34, Outcomes!AX87, Outcomes!AX140), Outcomes!AX34), 0)&amp; CHAR(10) &amp;"("&amp;IF(Performance!R137&gt;Performance!R190, "3yr avg", Performance!$F$1)&amp;")"</f>
        <v>203
(2025)</v>
      </c>
      <c r="BG31" s="229">
        <f>Performance!R84</f>
        <v>309.40622540795573</v>
      </c>
      <c r="BH31" s="211">
        <f>Performance!S31</f>
        <v>36736.926678821408</v>
      </c>
      <c r="BI31" s="212">
        <f>BH31/Performance!$C31</f>
        <v>3.2294051777233881E-4</v>
      </c>
      <c r="BJ31" s="226" t="str">
        <f>ROUND(IF(Performance!S137&gt;Performance!S190, AVERAGE(Outcomes!BB34, Outcomes!BB87, Outcomes!BB140), Outcomes!BB34), 0)&amp; CHAR(10) &amp;"("&amp;IF(Performance!S137&gt;Performance!S190, "3yr avg", Performance!$F$1)&amp;")"</f>
        <v>84
(2025)</v>
      </c>
      <c r="BK31" s="211">
        <f>Performance!T31</f>
        <v>593111.16486289026</v>
      </c>
      <c r="BL31" s="212">
        <f>BK31/Performance!$C31</f>
        <v>5.2138173765035739E-3</v>
      </c>
      <c r="BM31" s="226" t="str">
        <f>ROUND(IF(Performance!T137&gt;Performance!T190, AVERAGE(Outcomes!BC34, Outcomes!BC87, Outcomes!BC140), Outcomes!BC34), 0)&amp; CHAR(10) &amp;"("&amp;IF(Performance!T137&gt;Performance!T190, "3yr avg", Performance!$F$1)&amp;")"</f>
        <v>678
(2025)</v>
      </c>
      <c r="BN31" s="211">
        <f>Performance!U31</f>
        <v>0</v>
      </c>
      <c r="BO31" s="212">
        <f>BN31/Performance!$C31</f>
        <v>0</v>
      </c>
      <c r="BP31" s="226" t="str">
        <f>ROUND(IF(Performance!U137&gt;Performance!U190, AVERAGE(Outcomes!BD34, Outcomes!BD87, Outcomes!BD140), Outcomes!BD34), 0)&amp; CHAR(10) &amp;"("&amp;IF(Performance!U137&gt;Performance!U190, "3yr avg", Performance!$F$1)&amp;")"</f>
        <v>0
(2025)</v>
      </c>
    </row>
    <row r="32" spans="1:68" ht="34.950000000000003" customHeight="1">
      <c r="A32" s="204" t="s">
        <v>100</v>
      </c>
      <c r="B32" s="205"/>
      <c r="C32" s="206">
        <f>Performance!D32</f>
        <v>1304543.3333333333</v>
      </c>
      <c r="D32" s="207">
        <f>C32/Performance!$C32</f>
        <v>0.10688025944331996</v>
      </c>
      <c r="E32" s="219" t="str">
        <f>ROUND(IF(Performance!D138&gt;Performance!D191, AVERAGE(Outcomes!C35,Outcomes!C88,Outcomes!C141), Outcomes!C35), 0)&amp; CHAR(10) &amp;"("&amp;IF(Performance!D138&gt;Performance!D191, "3yr avg", Performance!$F$1)&amp;")"</f>
        <v>373
(3yr avg)</v>
      </c>
      <c r="F32" s="206">
        <f>Performance!E32</f>
        <v>2763073.1390073625</v>
      </c>
      <c r="G32" s="207">
        <f>F32/Performance!$C32</f>
        <v>0.22637651537675413</v>
      </c>
      <c r="H32" s="227" t="str">
        <f>ROUND(IF(Performance!E138&gt;Performance!E191, AVERAGE(Outcomes!D35, Outcomes!D88, Outcomes!D141), Outcomes!D35), 0)&amp; CHAR(10) &amp;"("&amp;IF(Performance!E138&gt;Performance!E191, "3yr avg", Performance!$F$1)&amp;")"</f>
        <v>586
(3yr avg)</v>
      </c>
      <c r="I32" s="223">
        <f>Performance!E85</f>
        <v>789.44946828781792</v>
      </c>
      <c r="J32" s="206">
        <f>Performance!F32</f>
        <v>0</v>
      </c>
      <c r="K32" s="207">
        <f>J32/Performance!$C32</f>
        <v>0</v>
      </c>
      <c r="L32" s="227" t="str">
        <f>ROUND(IF(Performance!F138&gt;Performance!F191, AVERAGE(Outcomes!H35, Outcomes!H88, Outcomes!H141), Outcomes!H35), 0)&amp; CHAR(10) &amp;"("&amp;IF(Performance!F138&gt;Performance!F191, "3yr avg", Performance!$F$1)&amp;")"</f>
        <v>0
(2025)</v>
      </c>
      <c r="M32" s="223">
        <f>Performance!F85</f>
        <v>0</v>
      </c>
      <c r="N32" s="208">
        <f>Performance!I32</f>
        <v>33508.902971346179</v>
      </c>
      <c r="O32" s="207">
        <f>N32/Performance!$C32</f>
        <v>2.7453593542863136E-3</v>
      </c>
      <c r="P32" s="227" t="str">
        <f>ROUND(IF(Performance!I138&gt;Performance!I191, AVERAGE(Outcomes!N35, Outcomes!N88, Outcomes!N141), Outcomes!N35), 0)&amp; CHAR(10) &amp;"("&amp;IF(Performance!I138&gt;Performance!I191, "3yr avg", Performance!$F$1)&amp;")"</f>
        <v>23
(2025)</v>
      </c>
      <c r="Q32" s="216">
        <f>Performance!I85</f>
        <v>33.508902971346181</v>
      </c>
      <c r="R32" s="208">
        <f>Performance!J32</f>
        <v>709070.12128581759</v>
      </c>
      <c r="S32" s="207">
        <f>R32/Performance!$C32</f>
        <v>5.8093584620826096E-2</v>
      </c>
      <c r="T32" s="224" t="str">
        <f>ROUND(IF(Performance!J138&gt;Performance!J191, AVERAGE(Outcomes!R35, Outcomes!R88, Outcomes!R141), Outcomes!R35), 0)&amp; CHAR(10) &amp;"("&amp;IF(Performance!J138&gt;Performance!J191, "3yr avg", Performance!$F$1)&amp;")"</f>
        <v>411
(2025)</v>
      </c>
      <c r="U32" s="216">
        <f>Performance!J85</f>
        <v>567.25609702865404</v>
      </c>
      <c r="V32" s="208">
        <f>Performance!G32</f>
        <v>0</v>
      </c>
      <c r="W32" s="207">
        <f>V32/Performance!$C32</f>
        <v>0</v>
      </c>
      <c r="X32" s="216" t="str">
        <f>ROUND(Performance!G85, 0)&amp; CHAR(10) &amp;"("&amp;IF(Performance!G138&gt;Performance!G191, "3yr avg", Performance!$F$1)&amp;")"</f>
        <v>0
(2025)</v>
      </c>
      <c r="Y32" s="208">
        <f>Performance!H32</f>
        <v>65369.791666666657</v>
      </c>
      <c r="Z32" s="207">
        <f>Y32/Performance!$C32</f>
        <v>5.3556981317261273E-3</v>
      </c>
      <c r="AA32" s="216" t="str">
        <f>ROUND(Performance!H85, 0)&amp; CHAR(10) &amp;"("&amp;IF(Performance!H138&gt;Performance!H191, "3yr avg", Performance!$F$1)&amp;")"</f>
        <v>52
(3yr avg)</v>
      </c>
      <c r="AB32" s="206">
        <f>Performance!K32</f>
        <v>431313.47964101075</v>
      </c>
      <c r="AC32" s="207">
        <f>AB32/Performance!$C32</f>
        <v>3.5337190745240867E-2</v>
      </c>
      <c r="AD32" s="227" t="str">
        <f>ROUND(IF(Performance!K138&gt;Performance!K191, AVERAGE(Outcomes!V35, Outcomes!V88, Outcomes!V141), Outcomes!V35), 0)&amp; CHAR(10) &amp;"("&amp;IF(Performance!K138&gt;Performance!K191, "3yr avg", Performance!$F$1)&amp;")"</f>
        <v>167
(3yr avg)</v>
      </c>
      <c r="AE32" s="223">
        <f>Performance!K85</f>
        <v>246.464845509149</v>
      </c>
      <c r="AF32" s="206">
        <f>Performance!L32</f>
        <v>1073076.5567989319</v>
      </c>
      <c r="AG32" s="207">
        <f>AF32/Performance!$C32</f>
        <v>8.7916359589343643E-2</v>
      </c>
      <c r="AH32" s="227" t="str">
        <f>ROUND(IF(Performance!L138&gt;Performance!L191, AVERAGE(Outcomes!Z35, Outcomes!Z88, Outcomes!Z141), Outcomes!Z35), 0)&amp; CHAR(10) &amp;"("&amp;IF(Performance!L138&gt;Performance!L191, "3yr avg", Performance!$F$1)&amp;")"</f>
        <v>198
(2025)</v>
      </c>
      <c r="AI32" s="223">
        <f>Performance!L85</f>
        <v>306.59330194255199</v>
      </c>
      <c r="AJ32" s="206">
        <f>Performance!M32</f>
        <v>0</v>
      </c>
      <c r="AK32" s="207">
        <f>AJ32/Performance!$C32</f>
        <v>0</v>
      </c>
      <c r="AL32" s="227" t="str">
        <f>ROUND(IF(Performance!M138&gt;Performance!M191, AVERAGE(Outcomes!AD35, Outcomes!AD88, Outcomes!AD141), Outcomes!AD35), 0)&amp; CHAR(10) &amp;"("&amp;IF(Performance!M138&gt;Performance!M191, "3yr avg", Performance!$F$1)&amp;")"</f>
        <v>0
(2025)</v>
      </c>
      <c r="AM32" s="223">
        <f>Performance!M85</f>
        <v>0</v>
      </c>
      <c r="AN32" s="206">
        <f>Performance!N32</f>
        <v>106047.63888888891</v>
      </c>
      <c r="AO32" s="207">
        <f>AN32/Performance!$C32</f>
        <v>8.6884037257962208E-3</v>
      </c>
      <c r="AP32" s="227" t="str">
        <f>ROUND(IF(Performance!N138&gt;Performance!N191, AVERAGE(Outcomes!AH35, Outcomes!AH88, Outcomes!AH141), Outcomes!AH35), 0)&amp; CHAR(10) &amp;"("&amp;IF(Performance!N138&gt;Performance!N191, "3yr avg", Performance!$F$1)&amp;")"</f>
        <v>21
(2025)</v>
      </c>
      <c r="AQ32" s="223">
        <f>Performance!N85</f>
        <v>30.299325396825402</v>
      </c>
      <c r="AR32" s="206">
        <f>Performance!O32</f>
        <v>3898240.7930905814</v>
      </c>
      <c r="AS32" s="207">
        <f>AR32/Performance!$C32</f>
        <v>0.31937995211968534</v>
      </c>
      <c r="AT32" s="227" t="str">
        <f>ROUND(IF(Performance!O138&gt;Performance!O191, AVERAGE(Outcomes!AL35, Outcomes!AL88, Outcomes!AL141), Outcomes!AL35), 0)&amp; CHAR(10) &amp;"("&amp;IF(Performance!O138&gt;Performance!O191, "3yr avg", Performance!$F$1)&amp;")"</f>
        <v>804
(3yr avg)</v>
      </c>
      <c r="AU32" s="223">
        <f>Performance!O85</f>
        <v>1113.7830837401661</v>
      </c>
      <c r="AV32" s="206">
        <f>Performance!P32</f>
        <v>1754447.8111604357</v>
      </c>
      <c r="AW32" s="207">
        <f>AV32/Performance!$C32</f>
        <v>0.14374059676305032</v>
      </c>
      <c r="AX32" s="227" t="str">
        <f>ROUND(IF(Performance!P138&gt;Performance!P191, AVERAGE(Outcomes!AP35, Outcomes!AP88, Outcomes!AP141), Outcomes!AP35), 0)&amp; CHAR(10) &amp;"("&amp;IF(Performance!P138&gt;Performance!P191, "3yr avg", Performance!$F$1)&amp;")"</f>
        <v>263
(3yr avg)</v>
      </c>
      <c r="AY32" s="223">
        <f>Performance!P85</f>
        <v>389.87729136898571</v>
      </c>
      <c r="AZ32" s="206">
        <f>Performance!Q32</f>
        <v>0</v>
      </c>
      <c r="BA32" s="207">
        <f>AZ32/Performance!$C32</f>
        <v>0</v>
      </c>
      <c r="BB32" s="227" t="str">
        <f>ROUND(IF(Performance!Q138&gt;Performance!Q191, AVERAGE(Outcomes!AT35, Outcomes!AT88, Outcomes!AT141), Outcomes!AT35), 0)&amp; CHAR(10) &amp;"("&amp;IF(Performance!Q138&gt;Performance!Q191, "3yr avg", Performance!$F$1)&amp;")"</f>
        <v>0
(2025)</v>
      </c>
      <c r="BC32" s="223">
        <f>Performance!Q85</f>
        <v>0</v>
      </c>
      <c r="BD32" s="206">
        <f>Performance!R32</f>
        <v>0</v>
      </c>
      <c r="BE32" s="207">
        <f>BD32/Performance!$C32</f>
        <v>0</v>
      </c>
      <c r="BF32" s="227" t="str">
        <f>ROUND(IF(Performance!R138&gt;Performance!R191, AVERAGE(Outcomes!AX35, Outcomes!AX88, Outcomes!AX141), Outcomes!AX35), 0)&amp; CHAR(10) &amp;"("&amp;IF(Performance!R138&gt;Performance!R191, "3yr avg", Performance!$F$1)&amp;")"</f>
        <v>0
(2025)</v>
      </c>
      <c r="BG32" s="223">
        <f>Performance!R85</f>
        <v>0</v>
      </c>
      <c r="BH32" s="206">
        <f>Performance!S32</f>
        <v>8460.3200000000015</v>
      </c>
      <c r="BI32" s="207">
        <f>BH32/Performance!$C32</f>
        <v>6.9314768890276466E-4</v>
      </c>
      <c r="BJ32" s="227" t="str">
        <f>ROUND(IF(Performance!S138&gt;Performance!S191, AVERAGE(Outcomes!BB35, Outcomes!BB88, Outcomes!BB141), Outcomes!BB35), 0)&amp; CHAR(10) &amp;"("&amp;IF(Performance!S138&gt;Performance!S191, "3yr avg", Performance!$F$1)&amp;")"</f>
        <v>19
(2025)</v>
      </c>
      <c r="BK32" s="206">
        <f>Performance!T32</f>
        <v>58500.869062994338</v>
      </c>
      <c r="BL32" s="207">
        <f>BK32/Performance!$C32</f>
        <v>4.7929324410681583E-3</v>
      </c>
      <c r="BM32" s="227" t="str">
        <f>ROUND(IF(Performance!T138&gt;Performance!T191, AVERAGE(Outcomes!BC35, Outcomes!BC88, Outcomes!BC141), Outcomes!BC35), 0)&amp; CHAR(10) &amp;"("&amp;IF(Performance!T138&gt;Performance!T191, "3yr avg", Performance!$F$1)&amp;")"</f>
        <v>67
(2025)</v>
      </c>
      <c r="BN32" s="206">
        <f>Performance!U32</f>
        <v>0</v>
      </c>
      <c r="BO32" s="207">
        <f>BN32/Performance!$C32</f>
        <v>0</v>
      </c>
      <c r="BP32" s="227" t="str">
        <f>ROUND(IF(Performance!U138&gt;Performance!U191, AVERAGE(Outcomes!BD35, Outcomes!BD88, Outcomes!BD141), Outcomes!BD35), 0)&amp; CHAR(10) &amp;"("&amp;IF(Performance!U138&gt;Performance!U191, "3yr avg", Performance!$F$1)&amp;")"</f>
        <v>0
(2025)</v>
      </c>
    </row>
    <row r="33" spans="1:68" ht="34.950000000000003" customHeight="1">
      <c r="A33" s="210" t="s">
        <v>102</v>
      </c>
      <c r="B33" s="205"/>
      <c r="C33" s="211">
        <f>Performance!D33</f>
        <v>2450288.819150303</v>
      </c>
      <c r="D33" s="212">
        <f>C33/Performance!$C33</f>
        <v>0.23009084797510593</v>
      </c>
      <c r="E33" s="225" t="str">
        <f>ROUND(IF(Performance!D139&gt;Performance!D192, AVERAGE(Outcomes!C36,Outcomes!C89,Outcomes!C142), Outcomes!C36), 0)&amp; CHAR(10) &amp;"("&amp;IF(Performance!D139&gt;Performance!D192, "3yr avg", Performance!$F$1)&amp;")"</f>
        <v>700
(2025)</v>
      </c>
      <c r="F33" s="211">
        <f>Performance!E33</f>
        <v>1890037.1834839219</v>
      </c>
      <c r="G33" s="212">
        <f>F33/Performance!$C33</f>
        <v>0.17748122378614195</v>
      </c>
      <c r="H33" s="226" t="str">
        <f>ROUND(IF(Performance!E139&gt;Performance!E192, AVERAGE(Outcomes!D36, Outcomes!D89, Outcomes!D142), Outcomes!D36), 0)&amp; CHAR(10) &amp;"("&amp;IF(Performance!E139&gt;Performance!E192, "3yr avg", Performance!$F$1)&amp;")"</f>
        <v>430
(2025)</v>
      </c>
      <c r="I33" s="229">
        <f>Performance!E86</f>
        <v>540.01062385254909</v>
      </c>
      <c r="J33" s="211">
        <f>Performance!F33</f>
        <v>41759.861332860572</v>
      </c>
      <c r="K33" s="212">
        <f>J33/Performance!$C33</f>
        <v>3.9213997265566134E-3</v>
      </c>
      <c r="L33" s="226" t="str">
        <f>ROUND(IF(Performance!F139&gt;Performance!F192, AVERAGE(Outcomes!H36, Outcomes!H89, Outcomes!H142), Outcomes!H36), 0)&amp; CHAR(10) &amp;"("&amp;IF(Performance!F139&gt;Performance!F192, "3yr avg", Performance!$F$1)&amp;")"</f>
        <v>10
(2025)</v>
      </c>
      <c r="M33" s="229">
        <f>Performance!F86</f>
        <v>11.931388952245877</v>
      </c>
      <c r="N33" s="213">
        <f>Performance!I33</f>
        <v>0</v>
      </c>
      <c r="O33" s="212">
        <f>N33/Performance!$C33</f>
        <v>0</v>
      </c>
      <c r="P33" s="226" t="str">
        <f>ROUND(IF(Performance!I139&gt;Performance!I192, AVERAGE(Outcomes!N36, Outcomes!N89, Outcomes!N142), Outcomes!N36), 0)&amp; CHAR(10) &amp;"("&amp;IF(Performance!I139&gt;Performance!I192, "3yr avg", Performance!$F$1)&amp;")"</f>
        <v>0
(2025)</v>
      </c>
      <c r="Q33" s="228">
        <f>Performance!I86</f>
        <v>0</v>
      </c>
      <c r="R33" s="213">
        <f>Performance!J33</f>
        <v>17203.906249999996</v>
      </c>
      <c r="S33" s="212">
        <f>R33/Performance!$C33</f>
        <v>1.6155080766843708E-3</v>
      </c>
      <c r="T33" s="226" t="str">
        <f>ROUND(IF(Performance!J139&gt;Performance!J192, AVERAGE(Outcomes!R36, Outcomes!R89, Outcomes!R142), Outcomes!R36), 0)&amp; CHAR(10) &amp;"("&amp;IF(Performance!J139&gt;Performance!J192, "3yr avg", Performance!$F$1)&amp;")"</f>
        <v>10
(2025)</v>
      </c>
      <c r="U33" s="228">
        <f>Performance!J86</f>
        <v>13.763124999999997</v>
      </c>
      <c r="V33" s="213">
        <f>Performance!G33</f>
        <v>44507.346009839959</v>
      </c>
      <c r="W33" s="212">
        <f>V33/Performance!$C33</f>
        <v>4.1793983241847979E-3</v>
      </c>
      <c r="X33" s="228" t="str">
        <f>ROUND(Performance!G86, 0)&amp; CHAR(10) &amp;"("&amp;IF(Performance!G139&gt;Performance!G192, "3yr avg", Performance!$F$1)&amp;")"</f>
        <v>45
(2025)</v>
      </c>
      <c r="Y33" s="213">
        <f>Performance!H33</f>
        <v>301315.81748770014</v>
      </c>
      <c r="Z33" s="212">
        <f>Y33/Performance!$C33</f>
        <v>2.8294628540197573E-2</v>
      </c>
      <c r="AA33" s="228" t="str">
        <f>ROUND(Performance!H86, 0)&amp; CHAR(10) &amp;"("&amp;IF(Performance!H139&gt;Performance!H192, "3yr avg", Performance!$F$1)&amp;")"</f>
        <v>241
(2025)</v>
      </c>
      <c r="AB33" s="211">
        <f>Performance!K33</f>
        <v>625587.46531230584</v>
      </c>
      <c r="AC33" s="212">
        <f>AB33/Performance!$C33</f>
        <v>5.874489131702481E-2</v>
      </c>
      <c r="AD33" s="226" t="str">
        <f>ROUND(IF(Performance!K139&gt;Performance!K192, AVERAGE(Outcomes!V36, Outcomes!V89, Outcomes!V142), Outcomes!V36), 0)&amp; CHAR(10) &amp;"("&amp;IF(Performance!K139&gt;Performance!K192, "3yr avg", Performance!$F$1)&amp;")"</f>
        <v>285
(2025)</v>
      </c>
      <c r="AE33" s="229">
        <f>Performance!K86</f>
        <v>357.47855160703193</v>
      </c>
      <c r="AF33" s="211">
        <f>Performance!L33</f>
        <v>2505213.3073942023</v>
      </c>
      <c r="AG33" s="212">
        <f>AF33/Performance!$C33</f>
        <v>0.23524845306062392</v>
      </c>
      <c r="AH33" s="226" t="str">
        <f>ROUND(IF(Performance!L139&gt;Performance!L192, AVERAGE(Outcomes!Z36, Outcomes!Z89, Outcomes!Z142), Outcomes!Z36), 0)&amp; CHAR(10) &amp;"("&amp;IF(Performance!L139&gt;Performance!L192, "3yr avg", Performance!$F$1)&amp;")"</f>
        <v>509
(2025)</v>
      </c>
      <c r="AI33" s="229">
        <f>Performance!L86</f>
        <v>715.77523068405776</v>
      </c>
      <c r="AJ33" s="211">
        <f>Performance!M33</f>
        <v>0</v>
      </c>
      <c r="AK33" s="212">
        <f>AJ33/Performance!$C33</f>
        <v>0</v>
      </c>
      <c r="AL33" s="226" t="str">
        <f>ROUND(IF(Performance!M139&gt;Performance!M192, AVERAGE(Outcomes!AD36, Outcomes!AD89, Outcomes!AD142), Outcomes!AD36), 0)&amp; CHAR(10) &amp;"("&amp;IF(Performance!M139&gt;Performance!M192, "3yr avg", Performance!$F$1)&amp;")"</f>
        <v>0
(2025)</v>
      </c>
      <c r="AM33" s="229">
        <f>Performance!M86</f>
        <v>0</v>
      </c>
      <c r="AN33" s="211">
        <f>Performance!N33</f>
        <v>0</v>
      </c>
      <c r="AO33" s="212">
        <f>AN33/Performance!$C33</f>
        <v>0</v>
      </c>
      <c r="AP33" s="226" t="str">
        <f>ROUND(IF(Performance!N139&gt;Performance!N192, AVERAGE(Outcomes!AH36, Outcomes!AH89, Outcomes!AH142), Outcomes!AH36), 0)&amp; CHAR(10) &amp;"("&amp;IF(Performance!N139&gt;Performance!N192, "3yr avg", Performance!$F$1)&amp;")"</f>
        <v>0
(2025)</v>
      </c>
      <c r="AQ33" s="229">
        <f>Performance!N86</f>
        <v>0</v>
      </c>
      <c r="AR33" s="211">
        <f>Performance!O33</f>
        <v>1644459.6567859689</v>
      </c>
      <c r="AS33" s="212">
        <f>AR33/Performance!$C33</f>
        <v>0.15442061928925829</v>
      </c>
      <c r="AT33" s="226" t="str">
        <f>ROUND(IF(Performance!O139&gt;Performance!O192, AVERAGE(Outcomes!AL36, Outcomes!AL89, Outcomes!AL142), Outcomes!AL36), 0)&amp; CHAR(10) &amp;"("&amp;IF(Performance!O139&gt;Performance!O192, "3yr avg", Performance!$F$1)&amp;")"</f>
        <v>356
(2025)</v>
      </c>
      <c r="AU33" s="229">
        <f>Performance!O86</f>
        <v>469.84561622456255</v>
      </c>
      <c r="AV33" s="211">
        <f>Performance!P33</f>
        <v>986286.86765047594</v>
      </c>
      <c r="AW33" s="212">
        <f>AV33/Performance!$C33</f>
        <v>9.2615849997268684E-2</v>
      </c>
      <c r="AX33" s="226" t="str">
        <f>ROUND(IF(Performance!P139&gt;Performance!P192, AVERAGE(Outcomes!AP36, Outcomes!AP89, Outcomes!AP142), Outcomes!AP36), 0)&amp; CHAR(10) &amp;"("&amp;IF(Performance!P139&gt;Performance!P192, "3yr avg", Performance!$F$1)&amp;")"</f>
        <v>148
(2025)</v>
      </c>
      <c r="AY33" s="229">
        <f>Performance!P86</f>
        <v>219.17485947788353</v>
      </c>
      <c r="AZ33" s="211">
        <f>Performance!Q33</f>
        <v>47024.047151718587</v>
      </c>
      <c r="BA33" s="212">
        <f>AZ33/Performance!$C33</f>
        <v>4.4157255258228389E-3</v>
      </c>
      <c r="BB33" s="226" t="str">
        <f>ROUND(IF(Performance!Q139&gt;Performance!Q192, AVERAGE(Outcomes!AT36, Outcomes!AT89, Outcomes!AT142), Outcomes!AT36), 0)&amp; CHAR(10) &amp;"("&amp;IF(Performance!Q139&gt;Performance!Q192, "3yr avg", Performance!$F$1)&amp;")"</f>
        <v>9
(2025)</v>
      </c>
      <c r="BC33" s="229">
        <f>Performance!Q86</f>
        <v>13.435442043348168</v>
      </c>
      <c r="BD33" s="211">
        <f>Performance!R33</f>
        <v>16237.150276196329</v>
      </c>
      <c r="BE33" s="212">
        <f>BD33/Performance!$C33</f>
        <v>1.5247262471877882E-3</v>
      </c>
      <c r="BF33" s="226" t="str">
        <f>ROUND(IF(Performance!R139&gt;Performance!R192, AVERAGE(Outcomes!AX36, Outcomes!AX89, Outcomes!AX142), Outcomes!AX36), 0)&amp; CHAR(10) &amp;"("&amp;IF(Performance!R139&gt;Performance!R192, "3yr avg", Performance!$F$1)&amp;")"</f>
        <v>3
(3yr avg)</v>
      </c>
      <c r="BG33" s="229">
        <f>Performance!R86</f>
        <v>3.6082556169325177</v>
      </c>
      <c r="BH33" s="211">
        <f>Performance!S33</f>
        <v>15863.100000000002</v>
      </c>
      <c r="BI33" s="212">
        <f>BH33/Performance!$C33</f>
        <v>1.4896015938968424E-3</v>
      </c>
      <c r="BJ33" s="226" t="str">
        <f>ROUND(IF(Performance!S139&gt;Performance!S192, AVERAGE(Outcomes!BB36, Outcomes!BB89, Outcomes!BB142), Outcomes!BB36), 0)&amp; CHAR(10) &amp;"("&amp;IF(Performance!S139&gt;Performance!S192, "3yr avg", Performance!$F$1)&amp;")"</f>
        <v>36
(2025)</v>
      </c>
      <c r="BK33" s="211">
        <f>Performance!T33</f>
        <v>63438.770745529553</v>
      </c>
      <c r="BL33" s="212">
        <f>BK33/Performance!$C33</f>
        <v>5.9571265400455891E-3</v>
      </c>
      <c r="BM33" s="226" t="str">
        <f>ROUND(IF(Performance!T139&gt;Performance!T192, AVERAGE(Outcomes!BC36, Outcomes!BC89, Outcomes!BC142), Outcomes!BC36), 0)&amp; CHAR(10) &amp;"("&amp;IF(Performance!T139&gt;Performance!T192, "3yr avg", Performance!$F$1)&amp;")"</f>
        <v>73
(2025)</v>
      </c>
      <c r="BN33" s="211">
        <f>Performance!U33</f>
        <v>0</v>
      </c>
      <c r="BO33" s="212">
        <f>BN33/Performance!$C33</f>
        <v>0</v>
      </c>
      <c r="BP33" s="226" t="str">
        <f>ROUND(IF(Performance!U139&gt;Performance!U192, AVERAGE(Outcomes!BD36, Outcomes!BD89, Outcomes!BD142), Outcomes!BD36), 0)&amp; CHAR(10) &amp;"("&amp;IF(Performance!U139&gt;Performance!U192, "3yr avg", Performance!$F$1)&amp;")"</f>
        <v>0
(2025)</v>
      </c>
    </row>
    <row r="34" spans="1:68" ht="34.950000000000003" customHeight="1">
      <c r="A34" s="204" t="s">
        <v>104</v>
      </c>
      <c r="B34" s="205"/>
      <c r="C34" s="206">
        <f>Performance!D34</f>
        <v>2356165</v>
      </c>
      <c r="D34" s="207">
        <f>C34/Performance!$C34</f>
        <v>0.2068150882837656</v>
      </c>
      <c r="E34" s="219" t="str">
        <f>ROUND(IF(Performance!D140&gt;Performance!D193, AVERAGE(Outcomes!C37,Outcomes!C90,Outcomes!C143), Outcomes!C37), 0)&amp; CHAR(10) &amp;"("&amp;IF(Performance!D140&gt;Performance!D193, "3yr avg", Performance!$F$1)&amp;")"</f>
        <v>673
(3yr avg)</v>
      </c>
      <c r="F34" s="206">
        <f>Performance!E34</f>
        <v>2995930.8368102391</v>
      </c>
      <c r="G34" s="207">
        <f>F34/Performance!$C34</f>
        <v>0.26297126920524044</v>
      </c>
      <c r="H34" s="227" t="str">
        <f>ROUND(IF(Performance!E140&gt;Performance!E193, AVERAGE(Outcomes!D37, Outcomes!D90, Outcomes!D143), Outcomes!D37), 0)&amp; CHAR(10) &amp;"("&amp;IF(Performance!E140&gt;Performance!E193, "3yr avg", Performance!$F$1)&amp;")"</f>
        <v>653
(3yr avg)</v>
      </c>
      <c r="I34" s="223">
        <f>Performance!E87</f>
        <v>855.98023908863979</v>
      </c>
      <c r="J34" s="206">
        <f>Performance!F34</f>
        <v>0</v>
      </c>
      <c r="K34" s="207">
        <f>J34/Performance!$C34</f>
        <v>0</v>
      </c>
      <c r="L34" s="227" t="str">
        <f>ROUND(IF(Performance!F140&gt;Performance!F193, AVERAGE(Outcomes!H37, Outcomes!H90, Outcomes!H143), Outcomes!H37), 0)&amp; CHAR(10) &amp;"("&amp;IF(Performance!F140&gt;Performance!F193, "3yr avg", Performance!$F$1)&amp;")"</f>
        <v>0
(2025)</v>
      </c>
      <c r="M34" s="223">
        <f>Performance!F87</f>
        <v>0</v>
      </c>
      <c r="N34" s="208">
        <f>Performance!I34</f>
        <v>0</v>
      </c>
      <c r="O34" s="207">
        <f>N34/Performance!$C34</f>
        <v>0</v>
      </c>
      <c r="P34" s="227" t="str">
        <f>ROUND(IF(Performance!I140&gt;Performance!I193, AVERAGE(Outcomes!N37, Outcomes!N90, Outcomes!N143), Outcomes!N37), 0)&amp; CHAR(10) &amp;"("&amp;IF(Performance!I140&gt;Performance!I193, "3yr avg", Performance!$F$1)&amp;")"</f>
        <v>0
(2025)</v>
      </c>
      <c r="Q34" s="216">
        <f>Performance!I87</f>
        <v>0</v>
      </c>
      <c r="R34" s="208">
        <f>Performance!J34</f>
        <v>0</v>
      </c>
      <c r="S34" s="207">
        <f>R34/Performance!$C34</f>
        <v>0</v>
      </c>
      <c r="T34" s="224" t="str">
        <f>ROUND(IF(Performance!J140&gt;Performance!J193, AVERAGE(Outcomes!R37, Outcomes!R90, Outcomes!R143), Outcomes!R37), 0)&amp; CHAR(10) &amp;"("&amp;IF(Performance!J140&gt;Performance!J193, "3yr avg", Performance!$F$1)&amp;")"</f>
        <v>0
(2025)</v>
      </c>
      <c r="U34" s="216">
        <f>Performance!J87</f>
        <v>0</v>
      </c>
      <c r="V34" s="208">
        <f>Performance!G34</f>
        <v>0</v>
      </c>
      <c r="W34" s="207">
        <f>V34/Performance!$C34</f>
        <v>0</v>
      </c>
      <c r="X34" s="216" t="str">
        <f>ROUND(Performance!G87, 0)&amp; CHAR(10) &amp;"("&amp;IF(Performance!G140&gt;Performance!G193, "3yr avg", Performance!$F$1)&amp;")"</f>
        <v>0
(2025)</v>
      </c>
      <c r="Y34" s="208">
        <f>Performance!H34</f>
        <v>157300.00000000003</v>
      </c>
      <c r="Z34" s="207">
        <f>Y34/Performance!$C34</f>
        <v>1.3807188115873182E-2</v>
      </c>
      <c r="AA34" s="216" t="str">
        <f>ROUND(Performance!H87, 0)&amp; CHAR(10) &amp;"("&amp;IF(Performance!H140&gt;Performance!H193, "3yr avg", Performance!$F$1)&amp;")"</f>
        <v>126
(2025)</v>
      </c>
      <c r="AB34" s="206">
        <f>Performance!K34</f>
        <v>299780.11486944469</v>
      </c>
      <c r="AC34" s="207">
        <f>AB34/Performance!$C34</f>
        <v>2.6313543797841663E-2</v>
      </c>
      <c r="AD34" s="227" t="str">
        <f>ROUND(IF(Performance!K140&gt;Performance!K193, AVERAGE(Outcomes!V37, Outcomes!V90, Outcomes!V143), Outcomes!V37), 0)&amp; CHAR(10) &amp;"("&amp;IF(Performance!K140&gt;Performance!K193, "3yr avg", Performance!$F$1)&amp;")"</f>
        <v>126
(2025)</v>
      </c>
      <c r="AE34" s="223">
        <f>Performance!K87</f>
        <v>171.30292278253981</v>
      </c>
      <c r="AF34" s="206">
        <f>Performance!L34</f>
        <v>1240829.465186646</v>
      </c>
      <c r="AG34" s="207">
        <f>AF34/Performance!$C34</f>
        <v>0.10891523105880693</v>
      </c>
      <c r="AH34" s="227" t="str">
        <f>ROUND(IF(Performance!L140&gt;Performance!L193, AVERAGE(Outcomes!Z37, Outcomes!Z90, Outcomes!Z143), Outcomes!Z37), 0)&amp; CHAR(10) &amp;"("&amp;IF(Performance!L140&gt;Performance!L193, "3yr avg", Performance!$F$1)&amp;")"</f>
        <v>253
(3yr avg)</v>
      </c>
      <c r="AI34" s="223">
        <f>Performance!L87</f>
        <v>354.5227043390417</v>
      </c>
      <c r="AJ34" s="206">
        <f>Performance!M34</f>
        <v>0</v>
      </c>
      <c r="AK34" s="207">
        <f>AJ34/Performance!$C34</f>
        <v>0</v>
      </c>
      <c r="AL34" s="227" t="str">
        <f>ROUND(IF(Performance!M140&gt;Performance!M193, AVERAGE(Outcomes!AD37, Outcomes!AD90, Outcomes!AD143), Outcomes!AD37), 0)&amp; CHAR(10) &amp;"("&amp;IF(Performance!M140&gt;Performance!M193, "3yr avg", Performance!$F$1)&amp;")"</f>
        <v>0
(2025)</v>
      </c>
      <c r="AM34" s="223">
        <f>Performance!M87</f>
        <v>0</v>
      </c>
      <c r="AN34" s="206">
        <f>Performance!N34</f>
        <v>0</v>
      </c>
      <c r="AO34" s="207">
        <f>AN34/Performance!$C34</f>
        <v>0</v>
      </c>
      <c r="AP34" s="227" t="str">
        <f>ROUND(IF(Performance!N140&gt;Performance!N193, AVERAGE(Outcomes!AH37, Outcomes!AH90, Outcomes!AH143), Outcomes!AH37), 0)&amp; CHAR(10) &amp;"("&amp;IF(Performance!N140&gt;Performance!N193, "3yr avg", Performance!$F$1)&amp;")"</f>
        <v>0
(2025)</v>
      </c>
      <c r="AQ34" s="223">
        <f>Performance!N87</f>
        <v>0</v>
      </c>
      <c r="AR34" s="206">
        <f>Performance!O34</f>
        <v>2632140.0119853187</v>
      </c>
      <c r="AS34" s="207">
        <f>AR34/Performance!$C34</f>
        <v>0.23103911184232664</v>
      </c>
      <c r="AT34" s="227" t="str">
        <f>ROUND(IF(Performance!O140&gt;Performance!O193, AVERAGE(Outcomes!AL37, Outcomes!AL90, Outcomes!AL143), Outcomes!AL37), 0)&amp; CHAR(10) &amp;"("&amp;IF(Performance!O140&gt;Performance!O193, "3yr avg", Performance!$F$1)&amp;")"</f>
        <v>572
(3yr avg)</v>
      </c>
      <c r="AU34" s="223">
        <f>Performance!O87</f>
        <v>752.04000342437678</v>
      </c>
      <c r="AV34" s="206">
        <f>Performance!P34</f>
        <v>1641660.8528915031</v>
      </c>
      <c r="AW34" s="207">
        <f>AV34/Performance!$C34</f>
        <v>0.1440986663594265</v>
      </c>
      <c r="AX34" s="227" t="str">
        <f>ROUND(IF(Performance!P140&gt;Performance!P193, AVERAGE(Outcomes!AP37, Outcomes!AP90, Outcomes!AP143), Outcomes!AP37), 0)&amp; CHAR(10) &amp;"("&amp;IF(Performance!P140&gt;Performance!P193, "3yr avg", Performance!$F$1)&amp;")"</f>
        <v>255
(3yr avg)</v>
      </c>
      <c r="AY34" s="223">
        <f>Performance!P87</f>
        <v>364.81352286477846</v>
      </c>
      <c r="AZ34" s="206">
        <f>Performance!Q34</f>
        <v>0</v>
      </c>
      <c r="BA34" s="207">
        <f>AZ34/Performance!$C34</f>
        <v>0</v>
      </c>
      <c r="BB34" s="227" t="str">
        <f>ROUND(IF(Performance!Q140&gt;Performance!Q193, AVERAGE(Outcomes!AT37, Outcomes!AT90, Outcomes!AT143), Outcomes!AT37), 0)&amp; CHAR(10) &amp;"("&amp;IF(Performance!Q140&gt;Performance!Q193, "3yr avg", Performance!$F$1)&amp;")"</f>
        <v>0
(2025)</v>
      </c>
      <c r="BC34" s="223">
        <f>Performance!Q87</f>
        <v>0</v>
      </c>
      <c r="BD34" s="206">
        <f>Performance!R34</f>
        <v>0</v>
      </c>
      <c r="BE34" s="207">
        <f>BD34/Performance!$C34</f>
        <v>0</v>
      </c>
      <c r="BF34" s="227" t="str">
        <f>ROUND(IF(Performance!R140&gt;Performance!R193, AVERAGE(Outcomes!AX37, Outcomes!AX90, Outcomes!AX143), Outcomes!AX37), 0)&amp; CHAR(10) &amp;"("&amp;IF(Performance!R140&gt;Performance!R193, "3yr avg", Performance!$F$1)&amp;")"</f>
        <v>0
(2025)</v>
      </c>
      <c r="BG34" s="223">
        <f>Performance!R87</f>
        <v>0</v>
      </c>
      <c r="BH34" s="206">
        <f>Performance!S34</f>
        <v>7402.7800000000025</v>
      </c>
      <c r="BI34" s="207">
        <f>BH34/Performance!$C34</f>
        <v>6.4978751456086265E-4</v>
      </c>
      <c r="BJ34" s="227" t="str">
        <f>ROUND(IF(Performance!S140&gt;Performance!S193, AVERAGE(Outcomes!BB37, Outcomes!BB90, Outcomes!BB143), Outcomes!BB37), 0)&amp; CHAR(10) &amp;"("&amp;IF(Performance!S140&gt;Performance!S193, "3yr avg", Performance!$F$1)&amp;")"</f>
        <v>17
(2025)</v>
      </c>
      <c r="BK34" s="206">
        <f>Performance!T34</f>
        <v>61407.500000000007</v>
      </c>
      <c r="BL34" s="207">
        <f>BK34/Performance!$C34</f>
        <v>5.3901138221581837E-3</v>
      </c>
      <c r="BM34" s="227" t="str">
        <f>ROUND(IF(Performance!T140&gt;Performance!T193, AVERAGE(Outcomes!BC37, Outcomes!BC90, Outcomes!BC143), Outcomes!BC37), 0)&amp; CHAR(10) &amp;"("&amp;IF(Performance!T140&gt;Performance!T193, "3yr avg", Performance!$F$1)&amp;")"</f>
        <v>70
(2025)</v>
      </c>
      <c r="BN34" s="206">
        <f>Performance!U34</f>
        <v>0</v>
      </c>
      <c r="BO34" s="207">
        <f>BN34/Performance!$C34</f>
        <v>0</v>
      </c>
      <c r="BP34" s="227" t="str">
        <f>ROUND(IF(Performance!U140&gt;Performance!U193, AVERAGE(Outcomes!BD37, Outcomes!BD90, Outcomes!BD143), Outcomes!BD37), 0)&amp; CHAR(10) &amp;"("&amp;IF(Performance!U140&gt;Performance!U193, "3yr avg", Performance!$F$1)&amp;")"</f>
        <v>0
(2025)</v>
      </c>
    </row>
    <row r="35" spans="1:68" ht="34.950000000000003" customHeight="1">
      <c r="A35" s="210" t="s">
        <v>106</v>
      </c>
      <c r="B35" s="205"/>
      <c r="C35" s="211">
        <f>Performance!D35</f>
        <v>1795712.1741888488</v>
      </c>
      <c r="D35" s="212">
        <f>C35/Performance!$C35</f>
        <v>0.12787768090719701</v>
      </c>
      <c r="E35" s="225" t="str">
        <f>ROUND(IF(Performance!D141&gt;Performance!D194, AVERAGE(Outcomes!C38,Outcomes!C91,Outcomes!C144), Outcomes!C38), 0)&amp; CHAR(10) &amp;"("&amp;IF(Performance!D141&gt;Performance!D194, "3yr avg", Performance!$F$1)&amp;")"</f>
        <v>513
(3yr avg)</v>
      </c>
      <c r="F35" s="211">
        <f>Performance!E35</f>
        <v>3495922.952040202</v>
      </c>
      <c r="G35" s="212">
        <f>F35/Performance!$C35</f>
        <v>0.24895444056288299</v>
      </c>
      <c r="H35" s="226" t="str">
        <f>ROUND(IF(Performance!E141&gt;Performance!E194, AVERAGE(Outcomes!D38, Outcomes!D91, Outcomes!D144), Outcomes!D38), 0)&amp; CHAR(10) &amp;"("&amp;IF(Performance!E141&gt;Performance!E194, "3yr avg", Performance!$F$1)&amp;")"</f>
        <v>782
(3yr avg)</v>
      </c>
      <c r="I35" s="229">
        <f>Performance!E88</f>
        <v>998.83512915434346</v>
      </c>
      <c r="J35" s="211">
        <f>Performance!F35</f>
        <v>0</v>
      </c>
      <c r="K35" s="212">
        <f>J35/Performance!$C35</f>
        <v>0</v>
      </c>
      <c r="L35" s="226" t="str">
        <f>ROUND(IF(Performance!F141&gt;Performance!F194, AVERAGE(Outcomes!H38, Outcomes!H91, Outcomes!H144), Outcomes!H38), 0)&amp; CHAR(10) &amp;"("&amp;IF(Performance!F141&gt;Performance!F194, "3yr avg", Performance!$F$1)&amp;")"</f>
        <v>0
(2025)</v>
      </c>
      <c r="M35" s="229">
        <f>Performance!F88</f>
        <v>0</v>
      </c>
      <c r="N35" s="213">
        <f>Performance!I35</f>
        <v>6127.7705577993693</v>
      </c>
      <c r="O35" s="212">
        <f>N35/Performance!$C35</f>
        <v>4.3637566160442779E-4</v>
      </c>
      <c r="P35" s="226" t="str">
        <f>ROUND(IF(Performance!I141&gt;Performance!I194, AVERAGE(Outcomes!N38, Outcomes!N91, Outcomes!N144), Outcomes!N38), 0)&amp; CHAR(10) &amp;"("&amp;IF(Performance!I141&gt;Performance!I194, "3yr avg", Performance!$F$1)&amp;")"</f>
        <v>6
(2025)</v>
      </c>
      <c r="Q35" s="228">
        <f>Performance!I88</f>
        <v>6.1277705577993693</v>
      </c>
      <c r="R35" s="213">
        <f>Performance!J35</f>
        <v>125168.93785493076</v>
      </c>
      <c r="S35" s="212">
        <f>R35/Performance!$C35</f>
        <v>8.913629770169549E-3</v>
      </c>
      <c r="T35" s="226" t="str">
        <f>ROUND(IF(Performance!J141&gt;Performance!J194, AVERAGE(Outcomes!R38, Outcomes!R91, Outcomes!R144), Outcomes!R38), 0)&amp; CHAR(10) &amp;"("&amp;IF(Performance!J141&gt;Performance!J194, "3yr avg", Performance!$F$1)&amp;")"</f>
        <v>70
(2025)</v>
      </c>
      <c r="U35" s="228">
        <f>Performance!J88</f>
        <v>100.13515028394461</v>
      </c>
      <c r="V35" s="213">
        <f>Performance!G35</f>
        <v>0</v>
      </c>
      <c r="W35" s="212">
        <f>V35/Performance!$C35</f>
        <v>0</v>
      </c>
      <c r="X35" s="228" t="str">
        <f>ROUND(Performance!G88, 0)&amp; CHAR(10) &amp;"("&amp;IF(Performance!G141&gt;Performance!G194, "3yr avg", Performance!$F$1)&amp;")"</f>
        <v>0
(2025)</v>
      </c>
      <c r="Y35" s="213">
        <f>Performance!H35</f>
        <v>325509.94593339285</v>
      </c>
      <c r="Z35" s="212">
        <f>Y35/Performance!$C35</f>
        <v>2.3180472681816191E-2</v>
      </c>
      <c r="AA35" s="228" t="str">
        <f>ROUND(Performance!H88, 0)&amp; CHAR(10) &amp;"("&amp;IF(Performance!H141&gt;Performance!H194, "3yr avg", Performance!$F$1)&amp;")"</f>
        <v>260
(2025)</v>
      </c>
      <c r="AB35" s="211">
        <f>Performance!K35</f>
        <v>377357.38167415361</v>
      </c>
      <c r="AC35" s="212">
        <f>AB35/Performance!$C35</f>
        <v>2.6872673435819731E-2</v>
      </c>
      <c r="AD35" s="226" t="str">
        <f>ROUND(IF(Performance!K141&gt;Performance!K194, AVERAGE(Outcomes!V38, Outcomes!V91, Outcomes!V144), Outcomes!V38), 0)&amp; CHAR(10) &amp;"("&amp;IF(Performance!K141&gt;Performance!K194, "3yr avg", Performance!$F$1)&amp;")"</f>
        <v>170
(2025)</v>
      </c>
      <c r="AE35" s="229">
        <f>Performance!K88</f>
        <v>215.63278952808778</v>
      </c>
      <c r="AF35" s="211">
        <f>Performance!L35</f>
        <v>1558488.3761515692</v>
      </c>
      <c r="AG35" s="212">
        <f>AF35/Performance!$C35</f>
        <v>0.11098431147692757</v>
      </c>
      <c r="AH35" s="226" t="str">
        <f>ROUND(IF(Performance!L141&gt;Performance!L194, AVERAGE(Outcomes!Z38, Outcomes!Z91, Outcomes!Z144), Outcomes!Z38), 0)&amp; CHAR(10) &amp;"("&amp;IF(Performance!L141&gt;Performance!L194, "3yr avg", Performance!$F$1)&amp;")"</f>
        <v>307
(2025)</v>
      </c>
      <c r="AI35" s="229">
        <f>Performance!L88</f>
        <v>445.28239318616261</v>
      </c>
      <c r="AJ35" s="211">
        <f>Performance!M35</f>
        <v>0</v>
      </c>
      <c r="AK35" s="212">
        <f>AJ35/Performance!$C35</f>
        <v>0</v>
      </c>
      <c r="AL35" s="226" t="str">
        <f>ROUND(IF(Performance!M141&gt;Performance!M194, AVERAGE(Outcomes!AD38, Outcomes!AD91, Outcomes!AD144), Outcomes!AD38), 0)&amp; CHAR(10) &amp;"("&amp;IF(Performance!M141&gt;Performance!M194, "3yr avg", Performance!$F$1)&amp;")"</f>
        <v>0
(2025)</v>
      </c>
      <c r="AM35" s="229">
        <f>Performance!M88</f>
        <v>0</v>
      </c>
      <c r="AN35" s="211">
        <f>Performance!N35</f>
        <v>0</v>
      </c>
      <c r="AO35" s="212">
        <f>AN35/Performance!$C35</f>
        <v>0</v>
      </c>
      <c r="AP35" s="226" t="str">
        <f>ROUND(IF(Performance!N141&gt;Performance!N194, AVERAGE(Outcomes!AH38, Outcomes!AH91, Outcomes!AH144), Outcomes!AH38), 0)&amp; CHAR(10) &amp;"("&amp;IF(Performance!N141&gt;Performance!N194, "3yr avg", Performance!$F$1)&amp;")"</f>
        <v>0
(2025)</v>
      </c>
      <c r="AQ35" s="229">
        <f>Performance!N88</f>
        <v>0</v>
      </c>
      <c r="AR35" s="211">
        <f>Performance!O35</f>
        <v>4535647.6868642354</v>
      </c>
      <c r="AS35" s="212">
        <f>AR35/Performance!$C35</f>
        <v>0.32299614378361591</v>
      </c>
      <c r="AT35" s="226" t="str">
        <f>ROUND(IF(Performance!O141&gt;Performance!O194, AVERAGE(Outcomes!AL38, Outcomes!AL91, Outcomes!AL144), Outcomes!AL38), 0)&amp; CHAR(10) &amp;"("&amp;IF(Performance!O141&gt;Performance!O194, "3yr avg", Performance!$F$1)&amp;")"</f>
        <v>961
(2025)</v>
      </c>
      <c r="AU35" s="229">
        <f>Performance!O88</f>
        <v>1295.8993391040672</v>
      </c>
      <c r="AV35" s="211">
        <f>Performance!P35</f>
        <v>1667921.1341975019</v>
      </c>
      <c r="AW35" s="212">
        <f>AV35/Performance!$C35</f>
        <v>0.1187773239180854</v>
      </c>
      <c r="AX35" s="226" t="str">
        <f>ROUND(IF(Performance!P141&gt;Performance!P194, AVERAGE(Outcomes!AP38, Outcomes!AP91, Outcomes!AP144), Outcomes!AP38), 0)&amp; CHAR(10) &amp;"("&amp;IF(Performance!P141&gt;Performance!P194, "3yr avg", Performance!$F$1)&amp;")"</f>
        <v>251
(2025)</v>
      </c>
      <c r="AY35" s="229">
        <f>Performance!P88</f>
        <v>370.64914093277821</v>
      </c>
      <c r="AZ35" s="211">
        <f>Performance!Q35</f>
        <v>0</v>
      </c>
      <c r="BA35" s="212">
        <f>AZ35/Performance!$C35</f>
        <v>0</v>
      </c>
      <c r="BB35" s="226" t="str">
        <f>ROUND(IF(Performance!Q141&gt;Performance!Q194, AVERAGE(Outcomes!AT38, Outcomes!AT91, Outcomes!AT144), Outcomes!AT38), 0)&amp; CHAR(10) &amp;"("&amp;IF(Performance!Q141&gt;Performance!Q194, "3yr avg", Performance!$F$1)&amp;")"</f>
        <v>0
(2025)</v>
      </c>
      <c r="BC35" s="229">
        <f>Performance!Q88</f>
        <v>0</v>
      </c>
      <c r="BD35" s="211">
        <f>Performance!R35</f>
        <v>0</v>
      </c>
      <c r="BE35" s="212">
        <f>BD35/Performance!$C35</f>
        <v>0</v>
      </c>
      <c r="BF35" s="226" t="str">
        <f>ROUND(IF(Performance!R141&gt;Performance!R194, AVERAGE(Outcomes!AX38, Outcomes!AX91, Outcomes!AX144), Outcomes!AX38), 0)&amp; CHAR(10) &amp;"("&amp;IF(Performance!R141&gt;Performance!R194, "3yr avg", Performance!$F$1)&amp;")"</f>
        <v>0
(2025)</v>
      </c>
      <c r="BG35" s="229">
        <f>Performance!R88</f>
        <v>0</v>
      </c>
      <c r="BH35" s="211">
        <f>Performance!S35</f>
        <v>11632.940000000002</v>
      </c>
      <c r="BI35" s="212">
        <f>BH35/Performance!$C35</f>
        <v>8.2841415830158742E-4</v>
      </c>
      <c r="BJ35" s="226" t="str">
        <f>ROUND(IF(Performance!S141&gt;Performance!S194, AVERAGE(Outcomes!BB38, Outcomes!BB91, Outcomes!BB144), Outcomes!BB38), 0)&amp; CHAR(10) &amp;"("&amp;IF(Performance!S141&gt;Performance!S194, "3yr avg", Performance!$F$1)&amp;")"</f>
        <v>27
(2025)</v>
      </c>
      <c r="BK35" s="211">
        <f>Performance!T35</f>
        <v>142931.25000000003</v>
      </c>
      <c r="BL35" s="212">
        <f>BK35/Performance!$C35</f>
        <v>1.0178533643579677E-2</v>
      </c>
      <c r="BM35" s="226" t="str">
        <f>ROUND(IF(Performance!T141&gt;Performance!T194, AVERAGE(Outcomes!BC38, Outcomes!BC91, Outcomes!BC144), Outcomes!BC38), 0)&amp; CHAR(10) &amp;"("&amp;IF(Performance!T141&gt;Performance!T194, "3yr avg", Performance!$F$1)&amp;")"</f>
        <v>163
(2025)</v>
      </c>
      <c r="BN35" s="211">
        <f>Performance!U35</f>
        <v>0</v>
      </c>
      <c r="BO35" s="212">
        <f>BN35/Performance!$C35</f>
        <v>0</v>
      </c>
      <c r="BP35" s="226" t="str">
        <f>ROUND(IF(Performance!U141&gt;Performance!U194, AVERAGE(Outcomes!BD38, Outcomes!BD91, Outcomes!BD144), Outcomes!BD38), 0)&amp; CHAR(10) &amp;"("&amp;IF(Performance!U141&gt;Performance!U194, "3yr avg", Performance!$F$1)&amp;")"</f>
        <v>0
(2025)</v>
      </c>
    </row>
    <row r="36" spans="1:68" ht="34.950000000000003" customHeight="1">
      <c r="A36" s="204" t="s">
        <v>108</v>
      </c>
      <c r="B36" s="205"/>
      <c r="C36" s="206">
        <f>Performance!D36</f>
        <v>1000071.4285714286</v>
      </c>
      <c r="D36" s="207">
        <f>C36/Performance!$C36</f>
        <v>0.17694606092744652</v>
      </c>
      <c r="E36" s="219" t="str">
        <f>ROUND(IF(Performance!D142&gt;Performance!D195, AVERAGE(Outcomes!C39,Outcomes!C92,Outcomes!C145), Outcomes!C39), 0)&amp; CHAR(10) &amp;"("&amp;IF(Performance!D142&gt;Performance!D195, "3yr avg", Performance!$F$1)&amp;")"</f>
        <v>286
(3yr avg)</v>
      </c>
      <c r="F36" s="206">
        <f>Performance!E36</f>
        <v>1328099.504032152</v>
      </c>
      <c r="G36" s="207">
        <f>F36/Performance!$C36</f>
        <v>0.23498519110167743</v>
      </c>
      <c r="H36" s="227" t="str">
        <f>ROUND(IF(Performance!E142&gt;Performance!E195, AVERAGE(Outcomes!D39, Outcomes!D92, Outcomes!D145), Outcomes!D39), 0)&amp; CHAR(10) &amp;"("&amp;IF(Performance!E142&gt;Performance!E195, "3yr avg", Performance!$F$1)&amp;")"</f>
        <v>271
(2025)</v>
      </c>
      <c r="I36" s="223">
        <f>Performance!E89</f>
        <v>379.4570011520434</v>
      </c>
      <c r="J36" s="206">
        <f>Performance!F36</f>
        <v>0</v>
      </c>
      <c r="K36" s="207">
        <f>J36/Performance!$C36</f>
        <v>0</v>
      </c>
      <c r="L36" s="227" t="str">
        <f>ROUND(IF(Performance!F142&gt;Performance!F195, AVERAGE(Outcomes!H39, Outcomes!H92, Outcomes!H145), Outcomes!H39), 0)&amp; CHAR(10) &amp;"("&amp;IF(Performance!F142&gt;Performance!F195, "3yr avg", Performance!$F$1)&amp;")"</f>
        <v>0
(2025)</v>
      </c>
      <c r="M36" s="223">
        <f>Performance!F89</f>
        <v>0</v>
      </c>
      <c r="N36" s="208">
        <f>Performance!I36</f>
        <v>1516.2</v>
      </c>
      <c r="O36" s="207">
        <f>N36/Performance!$C36</f>
        <v>2.6826645568850242E-4</v>
      </c>
      <c r="P36" s="227" t="str">
        <f>ROUND(IF(Performance!I142&gt;Performance!I195, AVERAGE(Outcomes!N39, Outcomes!N92, Outcomes!N145), Outcomes!N39), 0)&amp; CHAR(10) &amp;"("&amp;IF(Performance!I142&gt;Performance!I195, "3yr avg", Performance!$F$1)&amp;")"</f>
        <v>2
(2025)</v>
      </c>
      <c r="Q36" s="216">
        <f>Performance!I89</f>
        <v>1.5162</v>
      </c>
      <c r="R36" s="208">
        <f>Performance!J36</f>
        <v>35896.937499999993</v>
      </c>
      <c r="S36" s="207">
        <f>R36/Performance!$C36</f>
        <v>6.3513680208393932E-3</v>
      </c>
      <c r="T36" s="224" t="str">
        <f>ROUND(IF(Performance!J142&gt;Performance!J195, AVERAGE(Outcomes!R39, Outcomes!R92, Outcomes!R145), Outcomes!R39), 0)&amp; CHAR(10) &amp;"("&amp;IF(Performance!J142&gt;Performance!J195, "3yr avg", Performance!$F$1)&amp;")"</f>
        <v>20
(2025)</v>
      </c>
      <c r="U36" s="216">
        <f>Performance!J89</f>
        <v>28.717549999999996</v>
      </c>
      <c r="V36" s="208">
        <f>Performance!G36</f>
        <v>0</v>
      </c>
      <c r="W36" s="207">
        <f>V36/Performance!$C36</f>
        <v>0</v>
      </c>
      <c r="X36" s="216" t="str">
        <f>ROUND(Performance!G89, 0)&amp; CHAR(10) &amp;"("&amp;IF(Performance!G142&gt;Performance!G195, "3yr avg", Performance!$F$1)&amp;")"</f>
        <v>0
(2025)</v>
      </c>
      <c r="Y36" s="208">
        <f>Performance!H36</f>
        <v>34467.708333333336</v>
      </c>
      <c r="Z36" s="207">
        <f>Y36/Performance!$C36</f>
        <v>6.0984896123785727E-3</v>
      </c>
      <c r="AA36" s="216" t="str">
        <f>ROUND(Performance!H89, 0)&amp; CHAR(10) &amp;"("&amp;IF(Performance!H142&gt;Performance!H195, "3yr avg", Performance!$F$1)&amp;")"</f>
        <v>28
(3yr avg)</v>
      </c>
      <c r="AB36" s="206">
        <f>Performance!K36</f>
        <v>420093.62794499757</v>
      </c>
      <c r="AC36" s="207">
        <f>AB36/Performance!$C36</f>
        <v>7.4328603499623336E-2</v>
      </c>
      <c r="AD36" s="227" t="str">
        <f>ROUND(IF(Performance!K142&gt;Performance!K195, AVERAGE(Outcomes!V39, Outcomes!V92, Outcomes!V145), Outcomes!V39), 0)&amp; CHAR(10) &amp;"("&amp;IF(Performance!K142&gt;Performance!K195, "3yr avg", Performance!$F$1)&amp;")"</f>
        <v>157
(3yr avg)</v>
      </c>
      <c r="AE36" s="223">
        <f>Performance!K89</f>
        <v>240.05350168285577</v>
      </c>
      <c r="AF36" s="206">
        <f>Performance!L36</f>
        <v>667135.38988628029</v>
      </c>
      <c r="AG36" s="207">
        <f>AF36/Performance!$C36</f>
        <v>0.11803854802081491</v>
      </c>
      <c r="AH36" s="227" t="str">
        <f>ROUND(IF(Performance!L142&gt;Performance!L195, AVERAGE(Outcomes!Z39, Outcomes!Z92, Outcomes!Z145), Outcomes!Z39), 0)&amp; CHAR(10) &amp;"("&amp;IF(Performance!L142&gt;Performance!L195, "3yr avg", Performance!$F$1)&amp;")"</f>
        <v>133
(2025)</v>
      </c>
      <c r="AI36" s="223">
        <f>Performance!L89</f>
        <v>190.61011139608007</v>
      </c>
      <c r="AJ36" s="206">
        <f>Performance!M36</f>
        <v>0</v>
      </c>
      <c r="AK36" s="207">
        <f>AJ36/Performance!$C36</f>
        <v>0</v>
      </c>
      <c r="AL36" s="227" t="str">
        <f>ROUND(IF(Performance!M142&gt;Performance!M195, AVERAGE(Outcomes!AD39, Outcomes!AD92, Outcomes!AD145), Outcomes!AD39), 0)&amp; CHAR(10) &amp;"("&amp;IF(Performance!M142&gt;Performance!M195, "3yr avg", Performance!$F$1)&amp;")"</f>
        <v>0
(2025)</v>
      </c>
      <c r="AM36" s="223">
        <f>Performance!M89</f>
        <v>0</v>
      </c>
      <c r="AN36" s="206">
        <f>Performance!N36</f>
        <v>0</v>
      </c>
      <c r="AO36" s="207">
        <f>AN36/Performance!$C36</f>
        <v>0</v>
      </c>
      <c r="AP36" s="227" t="str">
        <f>ROUND(IF(Performance!N142&gt;Performance!N195, AVERAGE(Outcomes!AH39, Outcomes!AH92, Outcomes!AH145), Outcomes!AH39), 0)&amp; CHAR(10) &amp;"("&amp;IF(Performance!N142&gt;Performance!N195, "3yr avg", Performance!$F$1)&amp;")"</f>
        <v>0
(2025)</v>
      </c>
      <c r="AQ36" s="223">
        <f>Performance!N89</f>
        <v>0</v>
      </c>
      <c r="AR36" s="206">
        <f>Performance!O36</f>
        <v>1347127.776347324</v>
      </c>
      <c r="AS36" s="207">
        <f>AR36/Performance!$C36</f>
        <v>0.23835192845286252</v>
      </c>
      <c r="AT36" s="227" t="str">
        <f>ROUND(IF(Performance!O142&gt;Performance!O195, AVERAGE(Outcomes!AL39, Outcomes!AL92, Outcomes!AL145), Outcomes!AL39), 0)&amp; CHAR(10) &amp;"("&amp;IF(Performance!O142&gt;Performance!O195, "3yr avg", Performance!$F$1)&amp;")"</f>
        <v>266
(3yr avg)</v>
      </c>
      <c r="AU36" s="223">
        <f>Performance!O89</f>
        <v>384.89365038494975</v>
      </c>
      <c r="AV36" s="206">
        <f>Performance!P36</f>
        <v>786739.55847623665</v>
      </c>
      <c r="AW36" s="207">
        <f>AV36/Performance!$C36</f>
        <v>0.13920052295367186</v>
      </c>
      <c r="AX36" s="227" t="str">
        <f>ROUND(IF(Performance!P142&gt;Performance!P195, AVERAGE(Outcomes!AP39, Outcomes!AP92, Outcomes!AP145), Outcomes!AP39), 0)&amp; CHAR(10) &amp;"("&amp;IF(Performance!P142&gt;Performance!P195, "3yr avg", Performance!$F$1)&amp;")"</f>
        <v>110
(3yr avg)</v>
      </c>
      <c r="AY36" s="223">
        <f>Performance!P89</f>
        <v>174.83101299471926</v>
      </c>
      <c r="AZ36" s="206">
        <f>Performance!Q36</f>
        <v>0</v>
      </c>
      <c r="BA36" s="207">
        <f>AZ36/Performance!$C36</f>
        <v>0</v>
      </c>
      <c r="BB36" s="227" t="str">
        <f>ROUND(IF(Performance!Q142&gt;Performance!Q195, AVERAGE(Outcomes!AT39, Outcomes!AT92, Outcomes!AT145), Outcomes!AT39), 0)&amp; CHAR(10) &amp;"("&amp;IF(Performance!Q142&gt;Performance!Q195, "3yr avg", Performance!$F$1)&amp;")"</f>
        <v>0
(2025)</v>
      </c>
      <c r="BC36" s="223">
        <f>Performance!Q89</f>
        <v>0</v>
      </c>
      <c r="BD36" s="206">
        <f>Performance!R36</f>
        <v>0</v>
      </c>
      <c r="BE36" s="207">
        <f>BD36/Performance!$C36</f>
        <v>0</v>
      </c>
      <c r="BF36" s="227" t="str">
        <f>ROUND(IF(Performance!R142&gt;Performance!R195, AVERAGE(Outcomes!AX39, Outcomes!AX92, Outcomes!AX145), Outcomes!AX39), 0)&amp; CHAR(10) &amp;"("&amp;IF(Performance!R142&gt;Performance!R195, "3yr avg", Performance!$F$1)&amp;")"</f>
        <v>0
(2025)</v>
      </c>
      <c r="BG36" s="223">
        <f>Performance!R89</f>
        <v>0</v>
      </c>
      <c r="BH36" s="206">
        <f>Performance!S36</f>
        <v>7402.7800000000025</v>
      </c>
      <c r="BI36" s="207">
        <f>BH36/Performance!$C36</f>
        <v>1.3097992038264953E-3</v>
      </c>
      <c r="BJ36" s="227" t="str">
        <f>ROUND(IF(Performance!S142&gt;Performance!S195, AVERAGE(Outcomes!BB39, Outcomes!BB92, Outcomes!BB145), Outcomes!BB39), 0)&amp; CHAR(10) &amp;"("&amp;IF(Performance!S142&gt;Performance!S195, "3yr avg", Performance!$F$1)&amp;")"</f>
        <v>17
(2025)</v>
      </c>
      <c r="BK36" s="206">
        <f>Performance!T36</f>
        <v>23292.500000000004</v>
      </c>
      <c r="BL36" s="207">
        <f>BK36/Performance!$C36</f>
        <v>4.1212217511703226E-3</v>
      </c>
      <c r="BM36" s="227" t="str">
        <f>ROUND(IF(Performance!T142&gt;Performance!T195, AVERAGE(Outcomes!BC39, Outcomes!BC92, Outcomes!BC145), Outcomes!BC39), 0)&amp; CHAR(10) &amp;"("&amp;IF(Performance!T142&gt;Performance!T195, "3yr avg", Performance!$F$1)&amp;")"</f>
        <v>27
(2025)</v>
      </c>
      <c r="BN36" s="206">
        <f>Performance!U36</f>
        <v>0</v>
      </c>
      <c r="BO36" s="207">
        <f>BN36/Performance!$C36</f>
        <v>0</v>
      </c>
      <c r="BP36" s="227" t="str">
        <f>ROUND(IF(Performance!U142&gt;Performance!U195, AVERAGE(Outcomes!BD39, Outcomes!BD92, Outcomes!BD145), Outcomes!BD39), 0)&amp; CHAR(10) &amp;"("&amp;IF(Performance!U142&gt;Performance!U195, "3yr avg", Performance!$F$1)&amp;")"</f>
        <v>0
(2025)</v>
      </c>
    </row>
    <row r="37" spans="1:68" ht="34.950000000000003" customHeight="1">
      <c r="A37" s="210" t="s">
        <v>110</v>
      </c>
      <c r="B37" s="205"/>
      <c r="C37" s="211">
        <f>Performance!D37</f>
        <v>5158855.3345644167</v>
      </c>
      <c r="D37" s="212">
        <f>C37/Performance!$C37</f>
        <v>0.26686794576493794</v>
      </c>
      <c r="E37" s="225" t="str">
        <f>ROUND(IF(Performance!D143&gt;Performance!D196, AVERAGE(Outcomes!C40,Outcomes!C93,Outcomes!C146), Outcomes!C40), 0)&amp; CHAR(10) &amp;"("&amp;IF(Performance!D143&gt;Performance!D196, "3yr avg", Performance!$F$1)&amp;")"</f>
        <v>1474
(2025)</v>
      </c>
      <c r="F37" s="211">
        <f>Performance!E37</f>
        <v>3220420.7260074015</v>
      </c>
      <c r="G37" s="212">
        <f>F37/Performance!$C37</f>
        <v>0.16659258845470035</v>
      </c>
      <c r="H37" s="226" t="str">
        <f>ROUND(IF(Performance!E143&gt;Performance!E196, AVERAGE(Outcomes!D40, Outcomes!D93, Outcomes!D146), Outcomes!D40), 0)&amp; CHAR(10) &amp;"("&amp;IF(Performance!E143&gt;Performance!E196, "3yr avg", Performance!$F$1)&amp;")"</f>
        <v>672
(2025)</v>
      </c>
      <c r="I37" s="229">
        <f>Performance!E90</f>
        <v>920.12020743068615</v>
      </c>
      <c r="J37" s="211">
        <f>Performance!F37</f>
        <v>0</v>
      </c>
      <c r="K37" s="212">
        <f>J37/Performance!$C37</f>
        <v>0</v>
      </c>
      <c r="L37" s="226" t="str">
        <f>ROUND(IF(Performance!F143&gt;Performance!F196, AVERAGE(Outcomes!H40, Outcomes!H93, Outcomes!H146), Outcomes!H40), 0)&amp; CHAR(10) &amp;"("&amp;IF(Performance!F143&gt;Performance!F196, "3yr avg", Performance!$F$1)&amp;")"</f>
        <v>0
(2025)</v>
      </c>
      <c r="M37" s="229">
        <f>Performance!F90</f>
        <v>0</v>
      </c>
      <c r="N37" s="213">
        <f>Performance!I37</f>
        <v>0</v>
      </c>
      <c r="O37" s="212">
        <f>N37/Performance!$C37</f>
        <v>0</v>
      </c>
      <c r="P37" s="226" t="str">
        <f>ROUND(IF(Performance!I143&gt;Performance!I196, AVERAGE(Outcomes!N40, Outcomes!N93, Outcomes!N146), Outcomes!N40), 0)&amp; CHAR(10) &amp;"("&amp;IF(Performance!I143&gt;Performance!I196, "3yr avg", Performance!$F$1)&amp;")"</f>
        <v>0
(2025)</v>
      </c>
      <c r="Q37" s="228">
        <f>Performance!I90</f>
        <v>0</v>
      </c>
      <c r="R37" s="213">
        <f>Performance!J37</f>
        <v>598503.08664923429</v>
      </c>
      <c r="S37" s="212">
        <f>R37/Performance!$C37</f>
        <v>3.096060635736779E-2</v>
      </c>
      <c r="T37" s="226" t="str">
        <f>ROUND(IF(Performance!J143&gt;Performance!J196, AVERAGE(Outcomes!R40, Outcomes!R93, Outcomes!R146), Outcomes!R40), 0)&amp; CHAR(10) &amp;"("&amp;IF(Performance!J143&gt;Performance!J196, "3yr avg", Performance!$F$1)&amp;")"</f>
        <v>372
(2025)</v>
      </c>
      <c r="U37" s="228">
        <f>Performance!J90</f>
        <v>478.8024693193874</v>
      </c>
      <c r="V37" s="213">
        <f>Performance!G37</f>
        <v>3420.3527528368031</v>
      </c>
      <c r="W37" s="212">
        <f>V37/Performance!$C37</f>
        <v>1.7693508612760472E-4</v>
      </c>
      <c r="X37" s="228" t="str">
        <f>ROUND(Performance!G90, 0)&amp; CHAR(10) &amp;"("&amp;IF(Performance!G143&gt;Performance!G196, "3yr avg", Performance!$F$1)&amp;")"</f>
        <v>3
(2025)</v>
      </c>
      <c r="Y37" s="213">
        <f>Performance!H37</f>
        <v>116369.6663979041</v>
      </c>
      <c r="Z37" s="212">
        <f>Y37/Performance!$C37</f>
        <v>6.019810947767529E-3</v>
      </c>
      <c r="AA37" s="228" t="str">
        <f>ROUND(Performance!H90, 0)&amp; CHAR(10) &amp;"("&amp;IF(Performance!H143&gt;Performance!H196, "3yr avg", Performance!$F$1)&amp;")"</f>
        <v>93
(3yr avg)</v>
      </c>
      <c r="AB37" s="211">
        <f>Performance!K37</f>
        <v>847313.74949704623</v>
      </c>
      <c r="AC37" s="212">
        <f>AB37/Performance!$C37</f>
        <v>4.3831599275841342E-2</v>
      </c>
      <c r="AD37" s="226" t="str">
        <f>ROUND(IF(Performance!K143&gt;Performance!K196, AVERAGE(Outcomes!V40, Outcomes!V93, Outcomes!V146), Outcomes!V40), 0)&amp; CHAR(10) &amp;"("&amp;IF(Performance!K143&gt;Performance!K196, "3yr avg", Performance!$F$1)&amp;")"</f>
        <v>335
(3yr avg)</v>
      </c>
      <c r="AE37" s="229">
        <f>Performance!K90</f>
        <v>484.17928542688355</v>
      </c>
      <c r="AF37" s="211">
        <f>Performance!L37</f>
        <v>1737943.8368327462</v>
      </c>
      <c r="AG37" s="212">
        <f>AF37/Performance!$C37</f>
        <v>8.9903955725005827E-2</v>
      </c>
      <c r="AH37" s="226" t="str">
        <f>ROUND(IF(Performance!L143&gt;Performance!L196, AVERAGE(Outcomes!Z40, Outcomes!Z93, Outcomes!Z146), Outcomes!Z40), 0)&amp; CHAR(10) &amp;"("&amp;IF(Performance!L143&gt;Performance!L196, "3yr avg", Performance!$F$1)&amp;")"</f>
        <v>337
(2025)</v>
      </c>
      <c r="AI37" s="229">
        <f>Performance!L90</f>
        <v>496.55538195221317</v>
      </c>
      <c r="AJ37" s="211">
        <f>Performance!M37</f>
        <v>0</v>
      </c>
      <c r="AK37" s="212">
        <f>AJ37/Performance!$C37</f>
        <v>0</v>
      </c>
      <c r="AL37" s="226" t="str">
        <f>ROUND(IF(Performance!M143&gt;Performance!M196, AVERAGE(Outcomes!AD40, Outcomes!AD93, Outcomes!AD146), Outcomes!AD40), 0)&amp; CHAR(10) &amp;"("&amp;IF(Performance!M143&gt;Performance!M196, "3yr avg", Performance!$F$1)&amp;")"</f>
        <v>0
(2025)</v>
      </c>
      <c r="AM37" s="229">
        <f>Performance!M90</f>
        <v>0</v>
      </c>
      <c r="AN37" s="211">
        <f>Performance!N37</f>
        <v>0</v>
      </c>
      <c r="AO37" s="212">
        <f>AN37/Performance!$C37</f>
        <v>0</v>
      </c>
      <c r="AP37" s="226" t="str">
        <f>ROUND(IF(Performance!N143&gt;Performance!N196, AVERAGE(Outcomes!AH40, Outcomes!AH93, Outcomes!AH146), Outcomes!AH40), 0)&amp; CHAR(10) &amp;"("&amp;IF(Performance!N143&gt;Performance!N196, "3yr avg", Performance!$F$1)&amp;")"</f>
        <v>0
(2025)</v>
      </c>
      <c r="AQ37" s="229">
        <f>Performance!N90</f>
        <v>0</v>
      </c>
      <c r="AR37" s="211">
        <f>Performance!O37</f>
        <v>5218795.6977490615</v>
      </c>
      <c r="AS37" s="212">
        <f>AR37/Performance!$C37</f>
        <v>0.26996866492725208</v>
      </c>
      <c r="AT37" s="226" t="str">
        <f>ROUND(IF(Performance!O143&gt;Performance!O196, AVERAGE(Outcomes!AL40, Outcomes!AL93, Outcomes!AL146), Outcomes!AL40), 0)&amp; CHAR(10) &amp;"("&amp;IF(Performance!O143&gt;Performance!O196, "3yr avg", Performance!$F$1)&amp;")"</f>
        <v>1054
(2025)</v>
      </c>
      <c r="AU37" s="229">
        <f>Performance!O90</f>
        <v>1491.0844850711605</v>
      </c>
      <c r="AV37" s="211">
        <f>Performance!P37</f>
        <v>1805361.6213191932</v>
      </c>
      <c r="AW37" s="212">
        <f>AV37/Performance!$C37</f>
        <v>9.3391482412055388E-2</v>
      </c>
      <c r="AX37" s="226" t="str">
        <f>ROUND(IF(Performance!P143&gt;Performance!P196, AVERAGE(Outcomes!AP40, Outcomes!AP93, Outcomes!AP146), Outcomes!AP40), 0)&amp; CHAR(10) &amp;"("&amp;IF(Performance!P143&gt;Performance!P196, "3yr avg", Performance!$F$1)&amp;")"</f>
        <v>272
(2025)</v>
      </c>
      <c r="AY37" s="229">
        <f>Performance!P90</f>
        <v>401.19147140426514</v>
      </c>
      <c r="AZ37" s="211">
        <f>Performance!Q37</f>
        <v>421822.83810152597</v>
      </c>
      <c r="BA37" s="212">
        <f>AZ37/Performance!$C37</f>
        <v>2.1820924794433115E-2</v>
      </c>
      <c r="BB37" s="226" t="str">
        <f>ROUND(IF(Performance!Q143&gt;Performance!Q196, AVERAGE(Outcomes!AT40, Outcomes!AT93, Outcomes!AT146), Outcomes!AT40), 0)&amp; CHAR(10) &amp;"("&amp;IF(Performance!Q143&gt;Performance!Q196, "3yr avg", Performance!$F$1)&amp;")"</f>
        <v>76
(2025)</v>
      </c>
      <c r="BC37" s="229">
        <f>Performance!Q90</f>
        <v>120.52081088615027</v>
      </c>
      <c r="BD37" s="211">
        <f>Performance!R37</f>
        <v>0</v>
      </c>
      <c r="BE37" s="212">
        <f>BD37/Performance!$C37</f>
        <v>0</v>
      </c>
      <c r="BF37" s="226" t="str">
        <f>ROUND(IF(Performance!R143&gt;Performance!R196, AVERAGE(Outcomes!AX40, Outcomes!AX93, Outcomes!AX146), Outcomes!AX40), 0)&amp; CHAR(10) &amp;"("&amp;IF(Performance!R143&gt;Performance!R196, "3yr avg", Performance!$F$1)&amp;")"</f>
        <v>0
(2025)</v>
      </c>
      <c r="BG37" s="229">
        <f>Performance!R90</f>
        <v>0</v>
      </c>
      <c r="BH37" s="211">
        <f>Performance!S37</f>
        <v>29082.350000000006</v>
      </c>
      <c r="BI37" s="212">
        <f>BH37/Performance!$C37</f>
        <v>1.5044319910498614E-3</v>
      </c>
      <c r="BJ37" s="226" t="str">
        <f>ROUND(IF(Performance!S143&gt;Performance!S196, AVERAGE(Outcomes!BB40, Outcomes!BB93, Outcomes!BB146), Outcomes!BB40), 0)&amp; CHAR(10) &amp;"("&amp;IF(Performance!S143&gt;Performance!S196, "3yr avg", Performance!$F$1)&amp;")"</f>
        <v>67
(2025)</v>
      </c>
      <c r="BK37" s="211">
        <f>Performance!T37</f>
        <v>173227.18342163321</v>
      </c>
      <c r="BL37" s="212">
        <f>BK37/Performance!$C37</f>
        <v>8.9610542634610737E-3</v>
      </c>
      <c r="BM37" s="226" t="str">
        <f>ROUND(IF(Performance!T143&gt;Performance!T196, AVERAGE(Outcomes!BC40, Outcomes!BC93, Outcomes!BC146), Outcomes!BC40), 0)&amp; CHAR(10) &amp;"("&amp;IF(Performance!T143&gt;Performance!T196, "3yr avg", Performance!$F$1)&amp;")"</f>
        <v>198
(2025)</v>
      </c>
      <c r="BN37" s="211">
        <f>Performance!U37</f>
        <v>0</v>
      </c>
      <c r="BO37" s="212">
        <f>BN37/Performance!$C37</f>
        <v>0</v>
      </c>
      <c r="BP37" s="226" t="str">
        <f>ROUND(IF(Performance!U143&gt;Performance!U196, AVERAGE(Outcomes!BD40, Outcomes!BD93, Outcomes!BD146), Outcomes!BD40), 0)&amp; CHAR(10) &amp;"("&amp;IF(Performance!U143&gt;Performance!U196, "3yr avg", Performance!$F$1)&amp;")"</f>
        <v>0
(2025)</v>
      </c>
    </row>
    <row r="38" spans="1:68" ht="34.950000000000003" customHeight="1">
      <c r="A38" s="204" t="s">
        <v>112</v>
      </c>
      <c r="B38" s="205"/>
      <c r="C38" s="206">
        <f>Performance!D38</f>
        <v>1234146.5944808254</v>
      </c>
      <c r="D38" s="207">
        <f>C38/Performance!$C38</f>
        <v>0.21399863848681505</v>
      </c>
      <c r="E38" s="219" t="str">
        <f>ROUND(IF(Performance!D144&gt;Performance!D197, AVERAGE(Outcomes!C41,Outcomes!C94,Outcomes!C147), Outcomes!C41), 0)&amp; CHAR(10) &amp;"("&amp;IF(Performance!D144&gt;Performance!D197, "3yr avg", Performance!$F$1)&amp;")"</f>
        <v>353
(2025)</v>
      </c>
      <c r="F38" s="206">
        <f>Performance!E38</f>
        <v>693977.55425172206</v>
      </c>
      <c r="G38" s="207">
        <f>F38/Performance!$C38</f>
        <v>0.12033436904045657</v>
      </c>
      <c r="H38" s="227" t="str">
        <f>ROUND(IF(Performance!E144&gt;Performance!E197, AVERAGE(Outcomes!D41, Outcomes!D94, Outcomes!D147), Outcomes!D41), 0)&amp; CHAR(10) &amp;"("&amp;IF(Performance!E144&gt;Performance!E197, "3yr avg", Performance!$F$1)&amp;")"</f>
        <v>156
(3yr avg)</v>
      </c>
      <c r="I38" s="223">
        <f>Performance!E91</f>
        <v>198.27930121477775</v>
      </c>
      <c r="J38" s="206">
        <f>Performance!F38</f>
        <v>0</v>
      </c>
      <c r="K38" s="207">
        <f>J38/Performance!$C38</f>
        <v>0</v>
      </c>
      <c r="L38" s="227" t="str">
        <f>ROUND(IF(Performance!F144&gt;Performance!F197, AVERAGE(Outcomes!H41, Outcomes!H94, Outcomes!H147), Outcomes!H41), 0)&amp; CHAR(10) &amp;"("&amp;IF(Performance!F144&gt;Performance!F197, "3yr avg", Performance!$F$1)&amp;")"</f>
        <v>0
(2025)</v>
      </c>
      <c r="M38" s="223">
        <f>Performance!F91</f>
        <v>0</v>
      </c>
      <c r="N38" s="208">
        <f>Performance!I38</f>
        <v>9476.2499999999982</v>
      </c>
      <c r="O38" s="207">
        <f>N38/Performance!$C38</f>
        <v>1.643163467800006E-3</v>
      </c>
      <c r="P38" s="227" t="str">
        <f>ROUND(IF(Performance!I144&gt;Performance!I197, AVERAGE(Outcomes!N41, Outcomes!N94, Outcomes!N147), Outcomes!N41), 0)&amp; CHAR(10) &amp;"("&amp;IF(Performance!I144&gt;Performance!I197, "3yr avg", Performance!$F$1)&amp;")"</f>
        <v>6
(2025)</v>
      </c>
      <c r="Q38" s="216">
        <f>Performance!I91</f>
        <v>9.4762499999999985</v>
      </c>
      <c r="R38" s="208">
        <f>Performance!J38</f>
        <v>0</v>
      </c>
      <c r="S38" s="207">
        <f>R38/Performance!$C38</f>
        <v>0</v>
      </c>
      <c r="T38" s="224" t="str">
        <f>ROUND(IF(Performance!J144&gt;Performance!J197, AVERAGE(Outcomes!R41, Outcomes!R94, Outcomes!R147), Outcomes!R41), 0)&amp; CHAR(10) &amp;"("&amp;IF(Performance!J144&gt;Performance!J197, "3yr avg", Performance!$F$1)&amp;")"</f>
        <v>0
(2025)</v>
      </c>
      <c r="U38" s="216">
        <f>Performance!J91</f>
        <v>0</v>
      </c>
      <c r="V38" s="208">
        <f>Performance!G38</f>
        <v>0</v>
      </c>
      <c r="W38" s="207">
        <f>V38/Performance!$C38</f>
        <v>0</v>
      </c>
      <c r="X38" s="216" t="str">
        <f>ROUND(Performance!G91, 0)&amp; CHAR(10) &amp;"("&amp;IF(Performance!G144&gt;Performance!G197, "3yr avg", Performance!$F$1)&amp;")"</f>
        <v>0
(2025)</v>
      </c>
      <c r="Y38" s="208">
        <f>Performance!H38</f>
        <v>335775.00000000006</v>
      </c>
      <c r="Z38" s="207">
        <f>Y38/Performance!$C38</f>
        <v>5.8222737200954722E-2</v>
      </c>
      <c r="AA38" s="216" t="str">
        <f>ROUND(Performance!H91, 0)&amp; CHAR(10) &amp;"("&amp;IF(Performance!H144&gt;Performance!H197, "3yr avg", Performance!$F$1)&amp;")"</f>
        <v>269
(2025)</v>
      </c>
      <c r="AB38" s="206">
        <f>Performance!K38</f>
        <v>502485.84849571175</v>
      </c>
      <c r="AC38" s="207">
        <f>AB38/Performance!$C38</f>
        <v>8.7130076700661363E-2</v>
      </c>
      <c r="AD38" s="227" t="str">
        <f>ROUND(IF(Performance!K144&gt;Performance!K197, AVERAGE(Outcomes!V41, Outcomes!V94, Outcomes!V147), Outcomes!V41), 0)&amp; CHAR(10) &amp;"("&amp;IF(Performance!K144&gt;Performance!K197, "3yr avg", Performance!$F$1)&amp;")"</f>
        <v>215
(3yr avg)</v>
      </c>
      <c r="AE38" s="223">
        <f>Performance!K91</f>
        <v>287.13477056897813</v>
      </c>
      <c r="AF38" s="206">
        <f>Performance!L38</f>
        <v>879758.07869654812</v>
      </c>
      <c r="AG38" s="207">
        <f>AF38/Performance!$C38</f>
        <v>0.15254835355927618</v>
      </c>
      <c r="AH38" s="227" t="str">
        <f>ROUND(IF(Performance!L144&gt;Performance!L197, AVERAGE(Outcomes!Z41, Outcomes!Z94, Outcomes!Z147), Outcomes!Z41), 0)&amp; CHAR(10) &amp;"("&amp;IF(Performance!L144&gt;Performance!L197, "3yr avg", Performance!$F$1)&amp;")"</f>
        <v>170
(2025)</v>
      </c>
      <c r="AI38" s="223">
        <f>Performance!L91</f>
        <v>251.35945105615662</v>
      </c>
      <c r="AJ38" s="206">
        <f>Performance!M38</f>
        <v>0</v>
      </c>
      <c r="AK38" s="207">
        <f>AJ38/Performance!$C38</f>
        <v>0</v>
      </c>
      <c r="AL38" s="227" t="str">
        <f>ROUND(IF(Performance!M144&gt;Performance!M197, AVERAGE(Outcomes!AD41, Outcomes!AD94, Outcomes!AD147), Outcomes!AD41), 0)&amp; CHAR(10) &amp;"("&amp;IF(Performance!M144&gt;Performance!M197, "3yr avg", Performance!$F$1)&amp;")"</f>
        <v>0
(2025)</v>
      </c>
      <c r="AM38" s="223">
        <f>Performance!M91</f>
        <v>0</v>
      </c>
      <c r="AN38" s="206">
        <f>Performance!N38</f>
        <v>0</v>
      </c>
      <c r="AO38" s="207">
        <f>AN38/Performance!$C38</f>
        <v>0</v>
      </c>
      <c r="AP38" s="227" t="str">
        <f>ROUND(IF(Performance!N144&gt;Performance!N197, AVERAGE(Outcomes!AH41, Outcomes!AH94, Outcomes!AH147), Outcomes!AH41), 0)&amp; CHAR(10) &amp;"("&amp;IF(Performance!N144&gt;Performance!N197, "3yr avg", Performance!$F$1)&amp;")"</f>
        <v>0
(2025)</v>
      </c>
      <c r="AQ38" s="223">
        <f>Performance!N91</f>
        <v>0</v>
      </c>
      <c r="AR38" s="206">
        <f>Performance!O38</f>
        <v>1236026.7041908405</v>
      </c>
      <c r="AS38" s="207">
        <f>AR38/Performance!$C38</f>
        <v>0.2143246458833013</v>
      </c>
      <c r="AT38" s="227" t="str">
        <f>ROUND(IF(Performance!O144&gt;Performance!O197, AVERAGE(Outcomes!AL41, Outcomes!AL94, Outcomes!AL147), Outcomes!AL41), 0)&amp; CHAR(10) &amp;"("&amp;IF(Performance!O144&gt;Performance!O197, "3yr avg", Performance!$F$1)&amp;")"</f>
        <v>269
(3yr avg)</v>
      </c>
      <c r="AU38" s="223">
        <f>Performance!O91</f>
        <v>353.15048691166868</v>
      </c>
      <c r="AV38" s="206">
        <f>Performance!P38</f>
        <v>846845.19689409574</v>
      </c>
      <c r="AW38" s="207">
        <f>AV38/Performance!$C38</f>
        <v>0.14684132335241065</v>
      </c>
      <c r="AX38" s="227" t="str">
        <f>ROUND(IF(Performance!P144&gt;Performance!P197, AVERAGE(Outcomes!AP41, Outcomes!AP94, Outcomes!AP147), Outcomes!AP41), 0)&amp; CHAR(10) &amp;"("&amp;IF(Performance!P144&gt;Performance!P197, "3yr avg", Performance!$F$1)&amp;")"</f>
        <v>127
(2025)</v>
      </c>
      <c r="AY38" s="223">
        <f>Performance!P91</f>
        <v>188.18782153202127</v>
      </c>
      <c r="AZ38" s="206">
        <f>Performance!Q38</f>
        <v>0</v>
      </c>
      <c r="BA38" s="207">
        <f>AZ38/Performance!$C38</f>
        <v>0</v>
      </c>
      <c r="BB38" s="227" t="str">
        <f>ROUND(IF(Performance!Q144&gt;Performance!Q197, AVERAGE(Outcomes!AT41, Outcomes!AT94, Outcomes!AT147), Outcomes!AT41), 0)&amp; CHAR(10) &amp;"("&amp;IF(Performance!Q144&gt;Performance!Q197, "3yr avg", Performance!$F$1)&amp;")"</f>
        <v>0
(2025)</v>
      </c>
      <c r="BC38" s="223">
        <f>Performance!Q91</f>
        <v>0</v>
      </c>
      <c r="BD38" s="206">
        <f>Performance!R38</f>
        <v>0</v>
      </c>
      <c r="BE38" s="207">
        <f>BD38/Performance!$C38</f>
        <v>0</v>
      </c>
      <c r="BF38" s="227" t="str">
        <f>ROUND(IF(Performance!R144&gt;Performance!R197, AVERAGE(Outcomes!AX41, Outcomes!AX94, Outcomes!AX147), Outcomes!AX41), 0)&amp; CHAR(10) &amp;"("&amp;IF(Performance!R144&gt;Performance!R197, "3yr avg", Performance!$F$1)&amp;")"</f>
        <v>0
(2025)</v>
      </c>
      <c r="BG38" s="223">
        <f>Performance!R91</f>
        <v>0</v>
      </c>
      <c r="BH38" s="206">
        <f>Performance!S38</f>
        <v>6351.8754762320905</v>
      </c>
      <c r="BI38" s="207">
        <f>BH38/Performance!$C38</f>
        <v>1.1014029531259029E-3</v>
      </c>
      <c r="BJ38" s="227" t="str">
        <f>ROUND(IF(Performance!S144&gt;Performance!S197, AVERAGE(Outcomes!BB41, Outcomes!BB94, Outcomes!BB147), Outcomes!BB41), 0)&amp; CHAR(10) &amp;"("&amp;IF(Performance!S144&gt;Performance!S197, "3yr avg", Performance!$F$1)&amp;")"</f>
        <v>15
(2025)</v>
      </c>
      <c r="BK38" s="206">
        <f>Performance!T38</f>
        <v>22233.750000000004</v>
      </c>
      <c r="BL38" s="207">
        <f>BK38/Performance!$C38</f>
        <v>3.855289355198353E-3</v>
      </c>
      <c r="BM38" s="227" t="str">
        <f>ROUND(IF(Performance!T144&gt;Performance!T197, AVERAGE(Outcomes!BC41, Outcomes!BC94, Outcomes!BC147), Outcomes!BC41), 0)&amp; CHAR(10) &amp;"("&amp;IF(Performance!T144&gt;Performance!T197, "3yr avg", Performance!$F$1)&amp;")"</f>
        <v>25
(2025)</v>
      </c>
      <c r="BN38" s="206">
        <f>Performance!U38</f>
        <v>0</v>
      </c>
      <c r="BO38" s="207">
        <f>BN38/Performance!$C38</f>
        <v>0</v>
      </c>
      <c r="BP38" s="227" t="str">
        <f>ROUND(IF(Performance!U144&gt;Performance!U197, AVERAGE(Outcomes!BD41, Outcomes!BD94, Outcomes!BD147), Outcomes!BD41), 0)&amp; CHAR(10) &amp;"("&amp;IF(Performance!U144&gt;Performance!U197, "3yr avg", Performance!$F$1)&amp;")"</f>
        <v>0
(2025)</v>
      </c>
    </row>
    <row r="39" spans="1:68" ht="34.950000000000003" customHeight="1">
      <c r="A39" s="210" t="s">
        <v>114</v>
      </c>
      <c r="B39" s="205"/>
      <c r="C39" s="211">
        <f>Performance!D39</f>
        <v>2531875.9258260927</v>
      </c>
      <c r="D39" s="212">
        <f>C39/Performance!$C39</f>
        <v>0.28855050211659783</v>
      </c>
      <c r="E39" s="225" t="str">
        <f>ROUND(IF(Performance!D145&gt;Performance!D198, AVERAGE(Outcomes!C42,Outcomes!C95,Outcomes!C148), Outcomes!C42), 0)&amp; CHAR(10) &amp;"("&amp;IF(Performance!D145&gt;Performance!D198, "3yr avg", Performance!$F$1)&amp;")"</f>
        <v>723
(3yr avg)</v>
      </c>
      <c r="F39" s="211">
        <f>Performance!E39</f>
        <v>1636554.6278495633</v>
      </c>
      <c r="G39" s="212">
        <f>F39/Performance!$C39</f>
        <v>0.18651334956437726</v>
      </c>
      <c r="H39" s="226" t="str">
        <f>ROUND(IF(Performance!E145&gt;Performance!E198, AVERAGE(Outcomes!D42, Outcomes!D95, Outcomes!D148), Outcomes!D42), 0)&amp; CHAR(10) &amp;"("&amp;IF(Performance!E145&gt;Performance!E198, "3yr avg", Performance!$F$1)&amp;")"</f>
        <v>349
(3yr avg)</v>
      </c>
      <c r="I39" s="229">
        <f>Performance!E92</f>
        <v>467.58703652844662</v>
      </c>
      <c r="J39" s="211">
        <f>Performance!F39</f>
        <v>3153.8452483464084</v>
      </c>
      <c r="K39" s="212">
        <f>J39/Performance!$C39</f>
        <v>3.5943452865348292E-4</v>
      </c>
      <c r="L39" s="226" t="str">
        <f>ROUND(IF(Performance!F145&gt;Performance!F198, AVERAGE(Outcomes!H42, Outcomes!H95, Outcomes!H148), Outcomes!H42), 0)&amp; CHAR(10) &amp;"("&amp;IF(Performance!F145&gt;Performance!F198, "3yr avg", Performance!$F$1)&amp;")"</f>
        <v>1
(2025)</v>
      </c>
      <c r="M39" s="229">
        <f>Performance!F92</f>
        <v>0.90109864238468818</v>
      </c>
      <c r="N39" s="213">
        <f>Performance!I39</f>
        <v>0</v>
      </c>
      <c r="O39" s="212">
        <f>N39/Performance!$C39</f>
        <v>0</v>
      </c>
      <c r="P39" s="226" t="str">
        <f>ROUND(IF(Performance!I145&gt;Performance!I198, AVERAGE(Outcomes!N42, Outcomes!N95, Outcomes!N148), Outcomes!N42), 0)&amp; CHAR(10) &amp;"("&amp;IF(Performance!I145&gt;Performance!I198, "3yr avg", Performance!$F$1)&amp;")"</f>
        <v>0
(2025)</v>
      </c>
      <c r="Q39" s="228">
        <f>Performance!I92</f>
        <v>0</v>
      </c>
      <c r="R39" s="213">
        <f>Performance!J39</f>
        <v>0</v>
      </c>
      <c r="S39" s="212">
        <f>R39/Performance!$C39</f>
        <v>0</v>
      </c>
      <c r="T39" s="226" t="str">
        <f>ROUND(IF(Performance!J145&gt;Performance!J198, AVERAGE(Outcomes!R42, Outcomes!R95, Outcomes!R148), Outcomes!R42), 0)&amp; CHAR(10) &amp;"("&amp;IF(Performance!J145&gt;Performance!J198, "3yr avg", Performance!$F$1)&amp;")"</f>
        <v>0
(2025)</v>
      </c>
      <c r="U39" s="228">
        <f>Performance!J92</f>
        <v>0</v>
      </c>
      <c r="V39" s="213">
        <f>Performance!G39</f>
        <v>4213.6320159210354</v>
      </c>
      <c r="W39" s="212">
        <f>V39/Performance!$C39</f>
        <v>4.8021533027211221E-4</v>
      </c>
      <c r="X39" s="228" t="str">
        <f>ROUND(Performance!G92, 0)&amp; CHAR(10) &amp;"("&amp;IF(Performance!G145&gt;Performance!G198, "3yr avg", Performance!$F$1)&amp;")"</f>
        <v>4
(2025)</v>
      </c>
      <c r="Y39" s="213">
        <f>Performance!H39</f>
        <v>209356.17569038965</v>
      </c>
      <c r="Z39" s="212">
        <f>Y39/Performance!$C39</f>
        <v>2.3859711686686332E-2</v>
      </c>
      <c r="AA39" s="228" t="str">
        <f>ROUND(Performance!H92, 0)&amp; CHAR(10) &amp;"("&amp;IF(Performance!H145&gt;Performance!H198, "3yr avg", Performance!$F$1)&amp;")"</f>
        <v>167
(3yr avg)</v>
      </c>
      <c r="AB39" s="211">
        <f>Performance!K39</f>
        <v>290921.27954354888</v>
      </c>
      <c r="AC39" s="212">
        <f>AB39/Performance!$C39</f>
        <v>3.3155448271543826E-2</v>
      </c>
      <c r="AD39" s="226" t="str">
        <f>ROUND(IF(Performance!K145&gt;Performance!K198, AVERAGE(Outcomes!V42, Outcomes!V95, Outcomes!V148), Outcomes!V42), 0)&amp; CHAR(10) &amp;"("&amp;IF(Performance!K145&gt;Performance!K198, "3yr avg", Performance!$F$1)&amp;")"</f>
        <v>115
(3yr avg)</v>
      </c>
      <c r="AE39" s="229">
        <f>Performance!K92</f>
        <v>166.24073116774221</v>
      </c>
      <c r="AF39" s="211">
        <f>Performance!L39</f>
        <v>827869.92598377541</v>
      </c>
      <c r="AG39" s="212">
        <f>AF39/Performance!$C39</f>
        <v>9.4349916752696827E-2</v>
      </c>
      <c r="AH39" s="226" t="str">
        <f>ROUND(IF(Performance!L145&gt;Performance!L198, AVERAGE(Outcomes!Z42, Outcomes!Z95, Outcomes!Z148), Outcomes!Z42), 0)&amp; CHAR(10) &amp;"("&amp;IF(Performance!L145&gt;Performance!L198, "3yr avg", Performance!$F$1)&amp;")"</f>
        <v>154
(3yr avg)</v>
      </c>
      <c r="AI39" s="229">
        <f>Performance!L92</f>
        <v>236.53426456679298</v>
      </c>
      <c r="AJ39" s="211">
        <f>Performance!M39</f>
        <v>0</v>
      </c>
      <c r="AK39" s="212">
        <f>AJ39/Performance!$C39</f>
        <v>0</v>
      </c>
      <c r="AL39" s="226" t="str">
        <f>ROUND(IF(Performance!M145&gt;Performance!M198, AVERAGE(Outcomes!AD42, Outcomes!AD95, Outcomes!AD148), Outcomes!AD42), 0)&amp; CHAR(10) &amp;"("&amp;IF(Performance!M145&gt;Performance!M198, "3yr avg", Performance!$F$1)&amp;")"</f>
        <v>0
(2025)</v>
      </c>
      <c r="AM39" s="229">
        <f>Performance!M92</f>
        <v>0</v>
      </c>
      <c r="AN39" s="211">
        <f>Performance!N39</f>
        <v>0</v>
      </c>
      <c r="AO39" s="212">
        <f>AN39/Performance!$C39</f>
        <v>0</v>
      </c>
      <c r="AP39" s="226" t="str">
        <f>ROUND(IF(Performance!N145&gt;Performance!N198, AVERAGE(Outcomes!AH42, Outcomes!AH95, Outcomes!AH148), Outcomes!AH42), 0)&amp; CHAR(10) &amp;"("&amp;IF(Performance!N145&gt;Performance!N198, "3yr avg", Performance!$F$1)&amp;")"</f>
        <v>0
(2025)</v>
      </c>
      <c r="AQ39" s="229">
        <f>Performance!N92</f>
        <v>0</v>
      </c>
      <c r="AR39" s="211">
        <f>Performance!O39</f>
        <v>1832512.1808023211</v>
      </c>
      <c r="AS39" s="212">
        <f>AR39/Performance!$C39</f>
        <v>0.20884605936318354</v>
      </c>
      <c r="AT39" s="226" t="str">
        <f>ROUND(IF(Performance!O145&gt;Performance!O198, AVERAGE(Outcomes!AL42, Outcomes!AL95, Outcomes!AL148), Outcomes!AL42), 0)&amp; CHAR(10) &amp;"("&amp;IF(Performance!O145&gt;Performance!O198, "3yr avg", Performance!$F$1)&amp;")"</f>
        <v>375
(2025)</v>
      </c>
      <c r="AU39" s="229">
        <f>Performance!O92</f>
        <v>523.57490880066314</v>
      </c>
      <c r="AV39" s="211">
        <f>Performance!P39</f>
        <v>1403599.8242283913</v>
      </c>
      <c r="AW39" s="212">
        <f>AV39/Performance!$C39</f>
        <v>0.15996417119836767</v>
      </c>
      <c r="AX39" s="226" t="str">
        <f>ROUND(IF(Performance!P145&gt;Performance!P198, AVERAGE(Outcomes!AP42, Outcomes!AP95, Outcomes!AP148), Outcomes!AP42), 0)&amp; CHAR(10) &amp;"("&amp;IF(Performance!P145&gt;Performance!P198, "3yr avg", Performance!$F$1)&amp;")"</f>
        <v>211
(2025)</v>
      </c>
      <c r="AY39" s="229">
        <f>Performance!P92</f>
        <v>311.9110720507536</v>
      </c>
      <c r="AZ39" s="211">
        <f>Performance!Q39</f>
        <v>0</v>
      </c>
      <c r="BA39" s="212">
        <f>AZ39/Performance!$C39</f>
        <v>0</v>
      </c>
      <c r="BB39" s="226" t="str">
        <f>ROUND(IF(Performance!Q145&gt;Performance!Q198, AVERAGE(Outcomes!AT42, Outcomes!AT95, Outcomes!AT148), Outcomes!AT42), 0)&amp; CHAR(10) &amp;"("&amp;IF(Performance!Q145&gt;Performance!Q198, "3yr avg", Performance!$F$1)&amp;")"</f>
        <v>0
(2025)</v>
      </c>
      <c r="BC39" s="229">
        <f>Performance!Q92</f>
        <v>0</v>
      </c>
      <c r="BD39" s="211">
        <f>Performance!R39</f>
        <v>0</v>
      </c>
      <c r="BE39" s="212">
        <f>BD39/Performance!$C39</f>
        <v>0</v>
      </c>
      <c r="BF39" s="226" t="str">
        <f>ROUND(IF(Performance!R145&gt;Performance!R198, AVERAGE(Outcomes!AX42, Outcomes!AX95, Outcomes!AX148), Outcomes!AX42), 0)&amp; CHAR(10) &amp;"("&amp;IF(Performance!R145&gt;Performance!R198, "3yr avg", Performance!$F$1)&amp;")"</f>
        <v>0
(2025)</v>
      </c>
      <c r="BG39" s="229">
        <f>Performance!R92</f>
        <v>0</v>
      </c>
      <c r="BH39" s="211">
        <f>Performance!S39</f>
        <v>2643.8500000000004</v>
      </c>
      <c r="BI39" s="212">
        <f>BH39/Performance!$C39</f>
        <v>3.0131186020580992E-4</v>
      </c>
      <c r="BJ39" s="226" t="str">
        <f>ROUND(IF(Performance!S145&gt;Performance!S198, AVERAGE(Outcomes!BB42, Outcomes!BB95, Outcomes!BB148), Outcomes!BB42), 0)&amp; CHAR(10) &amp;"("&amp;IF(Performance!S145&gt;Performance!S198, "3yr avg", Performance!$F$1)&amp;")"</f>
        <v>6
(2025)</v>
      </c>
      <c r="BK39" s="211">
        <f>Performance!T39</f>
        <v>31762.500000000004</v>
      </c>
      <c r="BL39" s="212">
        <f>BK39/Performance!$C39</f>
        <v>3.6198793274153365E-3</v>
      </c>
      <c r="BM39" s="226" t="str">
        <f>ROUND(IF(Performance!T145&gt;Performance!T198, AVERAGE(Outcomes!BC42, Outcomes!BC95, Outcomes!BC148), Outcomes!BC42), 0)&amp; CHAR(10) &amp;"("&amp;IF(Performance!T145&gt;Performance!T198, "3yr avg", Performance!$F$1)&amp;")"</f>
        <v>36
(2025)</v>
      </c>
      <c r="BN39" s="211">
        <f>Performance!U39</f>
        <v>0</v>
      </c>
      <c r="BO39" s="212">
        <f>BN39/Performance!$C39</f>
        <v>0</v>
      </c>
      <c r="BP39" s="226" t="str">
        <f>ROUND(IF(Performance!U145&gt;Performance!U198, AVERAGE(Outcomes!BD42, Outcomes!BD95, Outcomes!BD148), Outcomes!BD42), 0)&amp; CHAR(10) &amp;"("&amp;IF(Performance!U145&gt;Performance!U198, "3yr avg", Performance!$F$1)&amp;")"</f>
        <v>0
(2025)</v>
      </c>
    </row>
    <row r="40" spans="1:68" ht="34.950000000000003" customHeight="1">
      <c r="A40" s="204" t="s">
        <v>116</v>
      </c>
      <c r="B40" s="205"/>
      <c r="C40" s="206">
        <f>Performance!D40</f>
        <v>1256277.0243677492</v>
      </c>
      <c r="D40" s="207">
        <f>C40/Performance!$C40</f>
        <v>0.30288335575583269</v>
      </c>
      <c r="E40" s="219" t="str">
        <f>ROUND(IF(Performance!D146&gt;Performance!D199, AVERAGE(Outcomes!C43,Outcomes!C96,Outcomes!C149), Outcomes!C43), 0)&amp; CHAR(10) &amp;"("&amp;IF(Performance!D146&gt;Performance!D199, "3yr avg", Performance!$F$1)&amp;")"</f>
        <v>359
(2025)</v>
      </c>
      <c r="F40" s="206">
        <f>Performance!E40</f>
        <v>984353.99360076722</v>
      </c>
      <c r="G40" s="207">
        <f>F40/Performance!$C40</f>
        <v>0.23732380283202584</v>
      </c>
      <c r="H40" s="227" t="str">
        <f>ROUND(IF(Performance!E146&gt;Performance!E199, AVERAGE(Outcomes!D43, Outcomes!D96, Outcomes!D149), Outcomes!D43), 0)&amp; CHAR(10) &amp;"("&amp;IF(Performance!E146&gt;Performance!E199, "3yr avg", Performance!$F$1)&amp;")"</f>
        <v>231
(3yr avg)</v>
      </c>
      <c r="I40" s="223">
        <f>Performance!E93</f>
        <v>281.24399817164777</v>
      </c>
      <c r="J40" s="206">
        <f>Performance!F40</f>
        <v>0</v>
      </c>
      <c r="K40" s="207">
        <f>J40/Performance!$C40</f>
        <v>0</v>
      </c>
      <c r="L40" s="227" t="str">
        <f>ROUND(IF(Performance!F146&gt;Performance!F199, AVERAGE(Outcomes!H43, Outcomes!H96, Outcomes!H149), Outcomes!H43), 0)&amp; CHAR(10) &amp;"("&amp;IF(Performance!F146&gt;Performance!F199, "3yr avg", Performance!$F$1)&amp;")"</f>
        <v>0
(2025)</v>
      </c>
      <c r="M40" s="223">
        <f>Performance!F93</f>
        <v>0</v>
      </c>
      <c r="N40" s="208">
        <f>Performance!I40</f>
        <v>0</v>
      </c>
      <c r="O40" s="207">
        <f>N40/Performance!$C40</f>
        <v>0</v>
      </c>
      <c r="P40" s="227" t="str">
        <f>ROUND(IF(Performance!I146&gt;Performance!I199, AVERAGE(Outcomes!N43, Outcomes!N96, Outcomes!N149), Outcomes!N43), 0)&amp; CHAR(10) &amp;"("&amp;IF(Performance!I146&gt;Performance!I199, "3yr avg", Performance!$F$1)&amp;")"</f>
        <v>0
(2025)</v>
      </c>
      <c r="Q40" s="216">
        <f>Performance!I93</f>
        <v>0</v>
      </c>
      <c r="R40" s="208">
        <f>Performance!J40</f>
        <v>0</v>
      </c>
      <c r="S40" s="207">
        <f>R40/Performance!$C40</f>
        <v>0</v>
      </c>
      <c r="T40" s="224" t="str">
        <f>ROUND(IF(Performance!J146&gt;Performance!J199, AVERAGE(Outcomes!R43, Outcomes!R96, Outcomes!R149), Outcomes!R43), 0)&amp; CHAR(10) &amp;"("&amp;IF(Performance!J146&gt;Performance!J199, "3yr avg", Performance!$F$1)&amp;")"</f>
        <v>0
(2025)</v>
      </c>
      <c r="U40" s="216">
        <f>Performance!J93</f>
        <v>0</v>
      </c>
      <c r="V40" s="208">
        <f>Performance!G40</f>
        <v>16940.000000000004</v>
      </c>
      <c r="W40" s="207">
        <f>V40/Performance!$C40</f>
        <v>4.0841661090522804E-3</v>
      </c>
      <c r="X40" s="216" t="str">
        <f>ROUND(Performance!G93, 0)&amp; CHAR(10) &amp;"("&amp;IF(Performance!G146&gt;Performance!G199, "3yr avg", Performance!$F$1)&amp;")"</f>
        <v>17
(2025)</v>
      </c>
      <c r="Y40" s="208">
        <f>Performance!H40</f>
        <v>95287.500000000029</v>
      </c>
      <c r="Z40" s="207">
        <f>Y40/Performance!$C40</f>
        <v>2.2973434363419077E-2</v>
      </c>
      <c r="AA40" s="216" t="str">
        <f>ROUND(Performance!H93, 0)&amp; CHAR(10) &amp;"("&amp;IF(Performance!H146&gt;Performance!H199, "3yr avg", Performance!$F$1)&amp;")"</f>
        <v>76
(2025)</v>
      </c>
      <c r="AB40" s="206">
        <f>Performance!K40</f>
        <v>228937.92466357295</v>
      </c>
      <c r="AC40" s="207">
        <f>AB40/Performance!$C40</f>
        <v>5.5196016114978076E-2</v>
      </c>
      <c r="AD40" s="227" t="str">
        <f>ROUND(IF(Performance!K146&gt;Performance!K199, AVERAGE(Outcomes!V43, Outcomes!V96, Outcomes!V149), Outcomes!V43), 0)&amp; CHAR(10) &amp;"("&amp;IF(Performance!K146&gt;Performance!K199, "3yr avg", Performance!$F$1)&amp;")"</f>
        <v>114
(2025)</v>
      </c>
      <c r="AE40" s="223">
        <f>Performance!K93</f>
        <v>130.8216712363274</v>
      </c>
      <c r="AF40" s="206">
        <f>Performance!L40</f>
        <v>403689.34719353984</v>
      </c>
      <c r="AG40" s="207">
        <f>AF40/Performance!$C40</f>
        <v>9.7327883730418785E-2</v>
      </c>
      <c r="AH40" s="227" t="str">
        <f>ROUND(IF(Performance!L146&gt;Performance!L199, AVERAGE(Outcomes!Z43, Outcomes!Z96, Outcomes!Z149), Outcomes!Z43), 0)&amp; CHAR(10) &amp;"("&amp;IF(Performance!L146&gt;Performance!L199, "3yr avg", Performance!$F$1)&amp;")"</f>
        <v>85
(2025)</v>
      </c>
      <c r="AI40" s="223">
        <f>Performance!L93</f>
        <v>115.33981348386853</v>
      </c>
      <c r="AJ40" s="206">
        <f>Performance!M40</f>
        <v>0</v>
      </c>
      <c r="AK40" s="207">
        <f>AJ40/Performance!$C40</f>
        <v>0</v>
      </c>
      <c r="AL40" s="227" t="str">
        <f>ROUND(IF(Performance!M146&gt;Performance!M199, AVERAGE(Outcomes!AD43, Outcomes!AD96, Outcomes!AD149), Outcomes!AD43), 0)&amp; CHAR(10) &amp;"("&amp;IF(Performance!M146&gt;Performance!M199, "3yr avg", Performance!$F$1)&amp;")"</f>
        <v>0
(2025)</v>
      </c>
      <c r="AM40" s="223">
        <f>Performance!M93</f>
        <v>0</v>
      </c>
      <c r="AN40" s="206">
        <f>Performance!N40</f>
        <v>0</v>
      </c>
      <c r="AO40" s="207">
        <f>AN40/Performance!$C40</f>
        <v>0</v>
      </c>
      <c r="AP40" s="227" t="str">
        <f>ROUND(IF(Performance!N146&gt;Performance!N199, AVERAGE(Outcomes!AH43, Outcomes!AH96, Outcomes!AH149), Outcomes!AH43), 0)&amp; CHAR(10) &amp;"("&amp;IF(Performance!N146&gt;Performance!N199, "3yr avg", Performance!$F$1)&amp;")"</f>
        <v>0
(2025)</v>
      </c>
      <c r="AQ40" s="223">
        <f>Performance!N93</f>
        <v>0</v>
      </c>
      <c r="AR40" s="206">
        <f>Performance!O40</f>
        <v>889468.96996965597</v>
      </c>
      <c r="AS40" s="207">
        <f>AR40/Performance!$C40</f>
        <v>0.21444740390812919</v>
      </c>
      <c r="AT40" s="227" t="str">
        <f>ROUND(IF(Performance!O146&gt;Performance!O199, AVERAGE(Outcomes!AL43, Outcomes!AL96, Outcomes!AL149), Outcomes!AL43), 0)&amp; CHAR(10) &amp;"("&amp;IF(Performance!O146&gt;Performance!O199, "3yr avg", Performance!$F$1)&amp;")"</f>
        <v>204
(3yr avg)</v>
      </c>
      <c r="AU40" s="223">
        <f>Performance!O93</f>
        <v>254.13399141990169</v>
      </c>
      <c r="AV40" s="206">
        <f>Performance!P40</f>
        <v>265744.39443098404</v>
      </c>
      <c r="AW40" s="207">
        <f>AV40/Performance!$C40</f>
        <v>6.4069908465504505E-2</v>
      </c>
      <c r="AX40" s="227" t="str">
        <f>ROUND(IF(Performance!P146&gt;Performance!P199, AVERAGE(Outcomes!AP43, Outcomes!AP96, Outcomes!AP149), Outcomes!AP43), 0)&amp; CHAR(10) &amp;"("&amp;IF(Performance!P146&gt;Performance!P199, "3yr avg", Performance!$F$1)&amp;")"</f>
        <v>39
(2025)</v>
      </c>
      <c r="AY40" s="223">
        <f>Performance!P93</f>
        <v>59.054309873552015</v>
      </c>
      <c r="AZ40" s="206">
        <f>Performance!Q40</f>
        <v>0</v>
      </c>
      <c r="BA40" s="207">
        <f>AZ40/Performance!$C40</f>
        <v>0</v>
      </c>
      <c r="BB40" s="227" t="str">
        <f>ROUND(IF(Performance!Q146&gt;Performance!Q199, AVERAGE(Outcomes!AT43, Outcomes!AT96, Outcomes!AT149), Outcomes!AT43), 0)&amp; CHAR(10) &amp;"("&amp;IF(Performance!Q146&gt;Performance!Q199, "3yr avg", Performance!$F$1)&amp;")"</f>
        <v>0
(2025)</v>
      </c>
      <c r="BC40" s="223">
        <f>Performance!Q93</f>
        <v>0</v>
      </c>
      <c r="BD40" s="206">
        <f>Performance!R40</f>
        <v>0</v>
      </c>
      <c r="BE40" s="207">
        <f>BD40/Performance!$C40</f>
        <v>0</v>
      </c>
      <c r="BF40" s="227" t="str">
        <f>ROUND(IF(Performance!R146&gt;Performance!R199, AVERAGE(Outcomes!AX43, Outcomes!AX96, Outcomes!AX149), Outcomes!AX43), 0)&amp; CHAR(10) &amp;"("&amp;IF(Performance!R146&gt;Performance!R199, "3yr avg", Performance!$F$1)&amp;")"</f>
        <v>0
(2025)</v>
      </c>
      <c r="BG40" s="223">
        <f>Performance!R93</f>
        <v>0</v>
      </c>
      <c r="BH40" s="206">
        <f>Performance!S40</f>
        <v>1732.6161568585803</v>
      </c>
      <c r="BI40" s="207">
        <f>BH40/Performance!$C40</f>
        <v>4.1772681156069787E-4</v>
      </c>
      <c r="BJ40" s="227" t="str">
        <f>ROUND(IF(Performance!S146&gt;Performance!S199, AVERAGE(Outcomes!BB43, Outcomes!BB96, Outcomes!BB149), Outcomes!BB43), 0)&amp; CHAR(10) &amp;"("&amp;IF(Performance!S146&gt;Performance!S199, "3yr avg", Performance!$F$1)&amp;")"</f>
        <v>4
(2025)</v>
      </c>
      <c r="BK40" s="206">
        <f>Performance!T40</f>
        <v>5293.7500000000009</v>
      </c>
      <c r="BL40" s="207">
        <f>BK40/Performance!$C40</f>
        <v>1.2763019090788375E-3</v>
      </c>
      <c r="BM40" s="227" t="str">
        <f>ROUND(IF(Performance!T146&gt;Performance!T199, AVERAGE(Outcomes!BC43, Outcomes!BC96, Outcomes!BC149), Outcomes!BC43), 0)&amp; CHAR(10) &amp;"("&amp;IF(Performance!T146&gt;Performance!T199, "3yr avg", Performance!$F$1)&amp;")"</f>
        <v>6
(2025)</v>
      </c>
      <c r="BN40" s="206">
        <f>Performance!U40</f>
        <v>0</v>
      </c>
      <c r="BO40" s="207">
        <f>BN40/Performance!$C40</f>
        <v>0</v>
      </c>
      <c r="BP40" s="227" t="str">
        <f>ROUND(IF(Performance!U146&gt;Performance!U199, AVERAGE(Outcomes!BD43, Outcomes!BD96, Outcomes!BD149), Outcomes!BD43), 0)&amp; CHAR(10) &amp;"("&amp;IF(Performance!U146&gt;Performance!U199, "3yr avg", Performance!$F$1)&amp;")"</f>
        <v>0
(2025)</v>
      </c>
    </row>
    <row r="41" spans="1:68" ht="34.950000000000003" customHeight="1">
      <c r="A41" s="210" t="s">
        <v>118</v>
      </c>
      <c r="B41" s="205"/>
      <c r="C41" s="211">
        <f>Performance!D41</f>
        <v>8041073.3918386456</v>
      </c>
      <c r="D41" s="212">
        <f>C41/Performance!$C41</f>
        <v>0.14170309604388309</v>
      </c>
      <c r="E41" s="225" t="str">
        <f>ROUND(IF(Performance!D147&gt;Performance!D200, AVERAGE(Outcomes!C44,Outcomes!C97,Outcomes!C150), Outcomes!C44), 0)&amp; CHAR(10) &amp;"("&amp;IF(Performance!D147&gt;Performance!D200, "3yr avg", Performance!$F$1)&amp;")"</f>
        <v>2297
(2025)</v>
      </c>
      <c r="F41" s="211">
        <f>Performance!E41</f>
        <v>9661657.0738972928</v>
      </c>
      <c r="G41" s="212">
        <f>F41/Performance!$C41</f>
        <v>0.17026168691298063</v>
      </c>
      <c r="H41" s="226" t="str">
        <f>ROUND(IF(Performance!E147&gt;Performance!E200, AVERAGE(Outcomes!D44, Outcomes!D97, Outcomes!D150), Outcomes!D44), 0)&amp; CHAR(10) &amp;"("&amp;IF(Performance!E147&gt;Performance!E200, "3yr avg", Performance!$F$1)&amp;")"</f>
        <v>2158
(3yr avg)</v>
      </c>
      <c r="I41" s="229">
        <f>Performance!E94</f>
        <v>2760.473449684941</v>
      </c>
      <c r="J41" s="211">
        <f>Performance!F41</f>
        <v>0</v>
      </c>
      <c r="K41" s="212">
        <f>J41/Performance!$C41</f>
        <v>0</v>
      </c>
      <c r="L41" s="226" t="str">
        <f>ROUND(IF(Performance!F147&gt;Performance!F200, AVERAGE(Outcomes!H44, Outcomes!H97, Outcomes!H150), Outcomes!H44), 0)&amp; CHAR(10) &amp;"("&amp;IF(Performance!F147&gt;Performance!F200, "3yr avg", Performance!$F$1)&amp;")"</f>
        <v>0
(2025)</v>
      </c>
      <c r="M41" s="229">
        <f>Performance!F94</f>
        <v>0</v>
      </c>
      <c r="N41" s="213">
        <f>Performance!I41</f>
        <v>117067.50000000003</v>
      </c>
      <c r="O41" s="212">
        <f>N41/Performance!$C41</f>
        <v>2.0630115393492437E-3</v>
      </c>
      <c r="P41" s="226" t="str">
        <f>ROUND(IF(Performance!I147&gt;Performance!I200, AVERAGE(Outcomes!N44, Outcomes!N97, Outcomes!N150), Outcomes!N44), 0)&amp; CHAR(10) &amp;"("&amp;IF(Performance!I147&gt;Performance!I200, "3yr avg", Performance!$F$1)&amp;")"</f>
        <v>117
(2025)</v>
      </c>
      <c r="Q41" s="228">
        <f>Performance!I94</f>
        <v>117.06750000000002</v>
      </c>
      <c r="R41" s="213">
        <f>Performance!J41</f>
        <v>134990.62500000003</v>
      </c>
      <c r="S41" s="212">
        <f>R41/Performance!$C41</f>
        <v>2.3788602052573641E-3</v>
      </c>
      <c r="T41" s="226" t="str">
        <f>ROUND(IF(Performance!J147&gt;Performance!J200, AVERAGE(Outcomes!R44, Outcomes!R97, Outcomes!R150), Outcomes!R44), 0)&amp; CHAR(10) &amp;"("&amp;IF(Performance!J147&gt;Performance!J200, "3yr avg", Performance!$F$1)&amp;")"</f>
        <v>39
(2025)</v>
      </c>
      <c r="U41" s="228">
        <f>Performance!J94</f>
        <v>107.99250000000002</v>
      </c>
      <c r="V41" s="213">
        <f>Performance!G41</f>
        <v>47800.937494824379</v>
      </c>
      <c r="W41" s="212">
        <f>V41/Performance!$C41</f>
        <v>8.4236774205936405E-4</v>
      </c>
      <c r="X41" s="228" t="str">
        <f>ROUND(Performance!G94, 0)&amp; CHAR(10) &amp;"("&amp;IF(Performance!G147&gt;Performance!G200, "3yr avg", Performance!$F$1)&amp;")"</f>
        <v>48
(2025)</v>
      </c>
      <c r="Y41" s="213">
        <f>Performance!H41</f>
        <v>231674.37824309448</v>
      </c>
      <c r="Z41" s="212">
        <f>Y41/Performance!$C41</f>
        <v>4.0826609920521506E-3</v>
      </c>
      <c r="AA41" s="228" t="str">
        <f>ROUND(Performance!H94, 0)&amp; CHAR(10) &amp;"("&amp;IF(Performance!H147&gt;Performance!H200, "3yr avg", Performance!$F$1)&amp;")"</f>
        <v>185
(3yr avg)</v>
      </c>
      <c r="AB41" s="211">
        <f>Performance!K41</f>
        <v>2693892.9879219593</v>
      </c>
      <c r="AC41" s="212">
        <f>AB41/Performance!$C41</f>
        <v>4.7472888033442358E-2</v>
      </c>
      <c r="AD41" s="226" t="str">
        <f>ROUND(IF(Performance!K147&gt;Performance!K200, AVERAGE(Outcomes!V44, Outcomes!V97, Outcomes!V150), Outcomes!V44), 0)&amp; CHAR(10) &amp;"("&amp;IF(Performance!K147&gt;Performance!K200, "3yr avg", Performance!$F$1)&amp;")"</f>
        <v>1103
(3yr avg)</v>
      </c>
      <c r="AE41" s="229">
        <f>Performance!K94</f>
        <v>1539.3674216696909</v>
      </c>
      <c r="AF41" s="211">
        <f>Performance!L41</f>
        <v>7281896.2396123279</v>
      </c>
      <c r="AG41" s="212">
        <f>AF41/Performance!$C41</f>
        <v>0.12832456463718875</v>
      </c>
      <c r="AH41" s="226" t="str">
        <f>ROUND(IF(Performance!L147&gt;Performance!L200, AVERAGE(Outcomes!Z44, Outcomes!Z97, Outcomes!Z150), Outcomes!Z44), 0)&amp; CHAR(10) &amp;"("&amp;IF(Performance!L147&gt;Performance!L200, "3yr avg", Performance!$F$1)&amp;")"</f>
        <v>1482
(3yr avg)</v>
      </c>
      <c r="AI41" s="229">
        <f>Performance!L94</f>
        <v>2080.5417827463793</v>
      </c>
      <c r="AJ41" s="211">
        <f>Performance!M41</f>
        <v>0</v>
      </c>
      <c r="AK41" s="212">
        <f>AJ41/Performance!$C41</f>
        <v>0</v>
      </c>
      <c r="AL41" s="226" t="str">
        <f>ROUND(IF(Performance!M147&gt;Performance!M200, AVERAGE(Outcomes!AD44, Outcomes!AD97, Outcomes!AD150), Outcomes!AD44), 0)&amp; CHAR(10) &amp;"("&amp;IF(Performance!M147&gt;Performance!M200, "3yr avg", Performance!$F$1)&amp;")"</f>
        <v>0
(2025)</v>
      </c>
      <c r="AM41" s="229">
        <f>Performance!M94</f>
        <v>0</v>
      </c>
      <c r="AN41" s="211">
        <f>Performance!N41</f>
        <v>0</v>
      </c>
      <c r="AO41" s="212">
        <f>AN41/Performance!$C41</f>
        <v>0</v>
      </c>
      <c r="AP41" s="226" t="str">
        <f>ROUND(IF(Performance!N147&gt;Performance!N200, AVERAGE(Outcomes!AH44, Outcomes!AH97, Outcomes!AH150), Outcomes!AH44), 0)&amp; CHAR(10) &amp;"("&amp;IF(Performance!N147&gt;Performance!N200, "3yr avg", Performance!$F$1)&amp;")"</f>
        <v>0
(2025)</v>
      </c>
      <c r="AQ41" s="229">
        <f>Performance!N94</f>
        <v>0</v>
      </c>
      <c r="AR41" s="211">
        <f>Performance!O41</f>
        <v>20185972.531178478</v>
      </c>
      <c r="AS41" s="212">
        <f>AR41/Performance!$C41</f>
        <v>0.35572549396551606</v>
      </c>
      <c r="AT41" s="226" t="str">
        <f>ROUND(IF(Performance!O147&gt;Performance!O200, AVERAGE(Outcomes!AL44, Outcomes!AL97, Outcomes!AL150), Outcomes!AL44), 0)&amp; CHAR(10) &amp;"("&amp;IF(Performance!O147&gt;Performance!O200, "3yr avg", Performance!$F$1)&amp;")"</f>
        <v>4431
(2025)</v>
      </c>
      <c r="AU41" s="229">
        <f>Performance!O94</f>
        <v>5767.4207231938508</v>
      </c>
      <c r="AV41" s="211">
        <f>Performance!P41</f>
        <v>7716925.6372697456</v>
      </c>
      <c r="AW41" s="212">
        <f>AV41/Performance!$C41</f>
        <v>0.13599083125536549</v>
      </c>
      <c r="AX41" s="226" t="str">
        <f>ROUND(IF(Performance!P147&gt;Performance!P200, AVERAGE(Outcomes!AP44, Outcomes!AP97, Outcomes!AP150), Outcomes!AP44), 0)&amp; CHAR(10) &amp;"("&amp;IF(Performance!P147&gt;Performance!P200, "3yr avg", Performance!$F$1)&amp;")"</f>
        <v>1228
(2025)</v>
      </c>
      <c r="AY41" s="229">
        <f>Performance!P94</f>
        <v>1714.8723638377212</v>
      </c>
      <c r="AZ41" s="211">
        <f>Performance!Q41</f>
        <v>0</v>
      </c>
      <c r="BA41" s="212">
        <f>AZ41/Performance!$C41</f>
        <v>0</v>
      </c>
      <c r="BB41" s="226" t="str">
        <f>ROUND(IF(Performance!Q147&gt;Performance!Q200, AVERAGE(Outcomes!AT44, Outcomes!AT97, Outcomes!AT150), Outcomes!AT44), 0)&amp; CHAR(10) &amp;"("&amp;IF(Performance!Q147&gt;Performance!Q200, "3yr avg", Performance!$F$1)&amp;")"</f>
        <v>0
(2025)</v>
      </c>
      <c r="BC41" s="229">
        <f>Performance!Q94</f>
        <v>0</v>
      </c>
      <c r="BD41" s="211">
        <f>Performance!R41</f>
        <v>133506.07336956525</v>
      </c>
      <c r="BE41" s="212">
        <f>BD41/Performance!$C41</f>
        <v>2.352698827040979E-3</v>
      </c>
      <c r="BF41" s="226" t="str">
        <f>ROUND(IF(Performance!R147&gt;Performance!R200, AVERAGE(Outcomes!AX44, Outcomes!AX97, Outcomes!AX150), Outcomes!AX44), 0)&amp; CHAR(10) &amp;"("&amp;IF(Performance!R147&gt;Performance!R200, "3yr avg", Performance!$F$1)&amp;")"</f>
        <v>21
(2025)</v>
      </c>
      <c r="BG41" s="229">
        <f>Performance!R94</f>
        <v>29.66801630434783</v>
      </c>
      <c r="BH41" s="211">
        <f>Performance!S41</f>
        <v>41285.715877988034</v>
      </c>
      <c r="BI41" s="212">
        <f>BH41/Performance!$C41</f>
        <v>7.2755383233248845E-4</v>
      </c>
      <c r="BJ41" s="226" t="str">
        <f>ROUND(IF(Performance!S147&gt;Performance!S200, AVERAGE(Outcomes!BB44, Outcomes!BB97, Outcomes!BB150), Outcomes!BB44), 0)&amp; CHAR(10) &amp;"("&amp;IF(Performance!S147&gt;Performance!S200, "3yr avg", Performance!$F$1)&amp;")"</f>
        <v>94
(2025)</v>
      </c>
      <c r="BK41" s="211">
        <f>Performance!T41</f>
        <v>458182.8360433355</v>
      </c>
      <c r="BL41" s="212">
        <f>BK41/Performance!$C41</f>
        <v>8.0742860135320522E-3</v>
      </c>
      <c r="BM41" s="226" t="str">
        <f>ROUND(IF(Performance!T147&gt;Performance!T200, AVERAGE(Outcomes!BC44, Outcomes!BC97, Outcomes!BC150), Outcomes!BC44), 0)&amp; CHAR(10) &amp;"("&amp;IF(Performance!T147&gt;Performance!T200, "3yr avg", Performance!$F$1)&amp;")"</f>
        <v>524
(2025)</v>
      </c>
      <c r="BN41" s="211">
        <f>Performance!U41</f>
        <v>0</v>
      </c>
      <c r="BO41" s="212">
        <f>BN41/Performance!$C41</f>
        <v>0</v>
      </c>
      <c r="BP41" s="226" t="str">
        <f>ROUND(IF(Performance!U147&gt;Performance!U200, AVERAGE(Outcomes!BD44, Outcomes!BD97, Outcomes!BD150), Outcomes!BD44), 0)&amp; CHAR(10) &amp;"("&amp;IF(Performance!U147&gt;Performance!U200, "3yr avg", Performance!$F$1)&amp;")"</f>
        <v>0
(2025)</v>
      </c>
    </row>
    <row r="42" spans="1:68" ht="34.950000000000003" customHeight="1">
      <c r="A42" s="204" t="s">
        <v>120</v>
      </c>
      <c r="B42" s="205"/>
      <c r="C42" s="206">
        <f>Performance!D42</f>
        <v>2922150.0000000009</v>
      </c>
      <c r="D42" s="207">
        <f>C42/Performance!$C42</f>
        <v>0.19693386819599246</v>
      </c>
      <c r="E42" s="219" t="str">
        <f>ROUND(IF(Performance!D148&gt;Performance!D201, AVERAGE(Outcomes!C45,Outcomes!C98,Outcomes!C151), Outcomes!C45), 0)&amp; CHAR(10) &amp;"("&amp;IF(Performance!D148&gt;Performance!D201, "3yr avg", Performance!$F$1)&amp;")"</f>
        <v>835
(2025)</v>
      </c>
      <c r="F42" s="206">
        <f>Performance!E42</f>
        <v>2903691.2600200851</v>
      </c>
      <c r="G42" s="207">
        <f>F42/Performance!$C42</f>
        <v>0.19568986940528396</v>
      </c>
      <c r="H42" s="227" t="str">
        <f>ROUND(IF(Performance!E148&gt;Performance!E201, AVERAGE(Outcomes!D45, Outcomes!D98, Outcomes!D151), Outcomes!D45), 0)&amp; CHAR(10) &amp;"("&amp;IF(Performance!E148&gt;Performance!E201, "3yr avg", Performance!$F$1)&amp;")"</f>
        <v>611
(3yr avg)</v>
      </c>
      <c r="I42" s="223">
        <f>Performance!E95</f>
        <v>829.62607429145294</v>
      </c>
      <c r="J42" s="206">
        <f>Performance!F42</f>
        <v>88461.035754504483</v>
      </c>
      <c r="K42" s="207">
        <f>J42/Performance!$C42</f>
        <v>5.9616973652134751E-3</v>
      </c>
      <c r="L42" s="227" t="str">
        <f>ROUND(IF(Performance!F148&gt;Performance!F201, AVERAGE(Outcomes!H45, Outcomes!H98, Outcomes!H151), Outcomes!H45), 0)&amp; CHAR(10) &amp;"("&amp;IF(Performance!F148&gt;Performance!F201, "3yr avg", Performance!$F$1)&amp;")"</f>
        <v>20
(3yr avg)</v>
      </c>
      <c r="M42" s="223">
        <f>Performance!F95</f>
        <v>25.274581644144138</v>
      </c>
      <c r="N42" s="208">
        <f>Performance!I42</f>
        <v>39266.028225806454</v>
      </c>
      <c r="O42" s="207">
        <f>N42/Performance!$C42</f>
        <v>2.6462744305395291E-3</v>
      </c>
      <c r="P42" s="227" t="str">
        <f>ROUND(IF(Performance!I148&gt;Performance!I201, AVERAGE(Outcomes!N45, Outcomes!N98, Outcomes!N151), Outcomes!N45), 0)&amp; CHAR(10) &amp;"("&amp;IF(Performance!I148&gt;Performance!I201, "3yr avg", Performance!$F$1)&amp;")"</f>
        <v>23
(2025)</v>
      </c>
      <c r="Q42" s="216">
        <f>Performance!I95</f>
        <v>39.266028225806451</v>
      </c>
      <c r="R42" s="208">
        <f>Performance!J42</f>
        <v>1965.1209677419351</v>
      </c>
      <c r="S42" s="207">
        <f>R42/Performance!$C42</f>
        <v>1.3243634777491617E-4</v>
      </c>
      <c r="T42" s="224" t="str">
        <f>ROUND(IF(Performance!J148&gt;Performance!J201, AVERAGE(Outcomes!R45, Outcomes!R98, Outcomes!R151), Outcomes!R45), 0)&amp; CHAR(10) &amp;"("&amp;IF(Performance!J148&gt;Performance!J201, "3yr avg", Performance!$F$1)&amp;")"</f>
        <v>2
(2025)</v>
      </c>
      <c r="U42" s="216">
        <f>Performance!J95</f>
        <v>1.5720967741935481</v>
      </c>
      <c r="V42" s="208">
        <f>Performance!G42</f>
        <v>0</v>
      </c>
      <c r="W42" s="207">
        <f>V42/Performance!$C42</f>
        <v>0</v>
      </c>
      <c r="X42" s="216" t="str">
        <f>ROUND(Performance!G95, 0)&amp; CHAR(10) &amp;"("&amp;IF(Performance!G148&gt;Performance!G201, "3yr avg", Performance!$F$1)&amp;")"</f>
        <v>0
(2025)</v>
      </c>
      <c r="Y42" s="208">
        <f>Performance!H42</f>
        <v>527862.50000000012</v>
      </c>
      <c r="Z42" s="207">
        <f>Y42/Performance!$C42</f>
        <v>3.5574492753830927E-2</v>
      </c>
      <c r="AA42" s="216" t="str">
        <f>ROUND(Performance!H95, 0)&amp; CHAR(10) &amp;"("&amp;IF(Performance!H148&gt;Performance!H201, "3yr avg", Performance!$F$1)&amp;")"</f>
        <v>422
(2025)</v>
      </c>
      <c r="AB42" s="206">
        <f>Performance!K42</f>
        <v>1074676.3771015834</v>
      </c>
      <c r="AC42" s="207">
        <f>AB42/Performance!$C42</f>
        <v>7.2426184830166093E-2</v>
      </c>
      <c r="AD42" s="227" t="str">
        <f>ROUND(IF(Performance!K148&gt;Performance!K201, AVERAGE(Outcomes!V45, Outcomes!V98, Outcomes!V151), Outcomes!V45), 0)&amp; CHAR(10) &amp;"("&amp;IF(Performance!K148&gt;Performance!K201, "3yr avg", Performance!$F$1)&amp;")"</f>
        <v>412
(2025)</v>
      </c>
      <c r="AE42" s="223">
        <f>Performance!K95</f>
        <v>614.1007869151905</v>
      </c>
      <c r="AF42" s="206">
        <f>Performance!L42</f>
        <v>1908990.2283069182</v>
      </c>
      <c r="AG42" s="207">
        <f>AF42/Performance!$C42</f>
        <v>0.12865350170553599</v>
      </c>
      <c r="AH42" s="227" t="str">
        <f>ROUND(IF(Performance!L148&gt;Performance!L201, AVERAGE(Outcomes!Z45, Outcomes!Z98, Outcomes!Z151), Outcomes!Z45), 0)&amp; CHAR(10) &amp;"("&amp;IF(Performance!L148&gt;Performance!L201, "3yr avg", Performance!$F$1)&amp;")"</f>
        <v>361
(2025)</v>
      </c>
      <c r="AI42" s="223">
        <f>Performance!L95</f>
        <v>545.42577951626231</v>
      </c>
      <c r="AJ42" s="206">
        <f>Performance!M42</f>
        <v>0</v>
      </c>
      <c r="AK42" s="207">
        <f>AJ42/Performance!$C42</f>
        <v>0</v>
      </c>
      <c r="AL42" s="227" t="str">
        <f>ROUND(IF(Performance!M148&gt;Performance!M201, AVERAGE(Outcomes!AD45, Outcomes!AD98, Outcomes!AD151), Outcomes!AD45), 0)&amp; CHAR(10) &amp;"("&amp;IF(Performance!M148&gt;Performance!M201, "3yr avg", Performance!$F$1)&amp;")"</f>
        <v>0
(2025)</v>
      </c>
      <c r="AM42" s="223">
        <f>Performance!M95</f>
        <v>0</v>
      </c>
      <c r="AN42" s="206">
        <f>Performance!N42</f>
        <v>0</v>
      </c>
      <c r="AO42" s="207">
        <f>AN42/Performance!$C42</f>
        <v>0</v>
      </c>
      <c r="AP42" s="227" t="str">
        <f>ROUND(IF(Performance!N148&gt;Performance!N201, AVERAGE(Outcomes!AH45, Outcomes!AH98, Outcomes!AH151), Outcomes!AH45), 0)&amp; CHAR(10) &amp;"("&amp;IF(Performance!N148&gt;Performance!N201, "3yr avg", Performance!$F$1)&amp;")"</f>
        <v>0
(2025)</v>
      </c>
      <c r="AQ42" s="223">
        <f>Performance!N95</f>
        <v>0</v>
      </c>
      <c r="AR42" s="206">
        <f>Performance!O42</f>
        <v>3677331.6531747454</v>
      </c>
      <c r="AS42" s="207">
        <f>AR42/Performance!$C42</f>
        <v>0.24782819057860345</v>
      </c>
      <c r="AT42" s="227" t="str">
        <f>ROUND(IF(Performance!O148&gt;Performance!O201, AVERAGE(Outcomes!AL45, Outcomes!AL98, Outcomes!AL151), Outcomes!AL45), 0)&amp; CHAR(10) &amp;"("&amp;IF(Performance!O148&gt;Performance!O201, "3yr avg", Performance!$F$1)&amp;")"</f>
        <v>748
(2025)</v>
      </c>
      <c r="AU42" s="223">
        <f>Performance!O95</f>
        <v>1050.6661866213558</v>
      </c>
      <c r="AV42" s="206">
        <f>Performance!P42</f>
        <v>1592740.138619897</v>
      </c>
      <c r="AW42" s="207">
        <f>AV42/Performance!$C42</f>
        <v>0.10734030646251473</v>
      </c>
      <c r="AX42" s="227" t="str">
        <f>ROUND(IF(Performance!P148&gt;Performance!P201, AVERAGE(Outcomes!AP45, Outcomes!AP98, Outcomes!AP151), Outcomes!AP45), 0)&amp; CHAR(10) &amp;"("&amp;IF(Performance!P148&gt;Performance!P201, "3yr avg", Performance!$F$1)&amp;")"</f>
        <v>229
(3yr avg)</v>
      </c>
      <c r="AY42" s="223">
        <f>Performance!P95</f>
        <v>353.94225302664375</v>
      </c>
      <c r="AZ42" s="206">
        <f>Performance!Q42</f>
        <v>0</v>
      </c>
      <c r="BA42" s="207">
        <f>AZ42/Performance!$C42</f>
        <v>0</v>
      </c>
      <c r="BB42" s="227" t="str">
        <f>ROUND(IF(Performance!Q148&gt;Performance!Q201, AVERAGE(Outcomes!AT45, Outcomes!AT98, Outcomes!AT151), Outcomes!AT45), 0)&amp; CHAR(10) &amp;"("&amp;IF(Performance!Q148&gt;Performance!Q201, "3yr avg", Performance!$F$1)&amp;")"</f>
        <v>0
(2025)</v>
      </c>
      <c r="BC42" s="223">
        <f>Performance!Q95</f>
        <v>0</v>
      </c>
      <c r="BD42" s="206">
        <f>Performance!R42</f>
        <v>0</v>
      </c>
      <c r="BE42" s="207">
        <f>BD42/Performance!$C42</f>
        <v>0</v>
      </c>
      <c r="BF42" s="227" t="str">
        <f>ROUND(IF(Performance!R148&gt;Performance!R201, AVERAGE(Outcomes!AX45, Outcomes!AX98, Outcomes!AX151), Outcomes!AX45), 0)&amp; CHAR(10) &amp;"("&amp;IF(Performance!R148&gt;Performance!R201, "3yr avg", Performance!$F$1)&amp;")"</f>
        <v>0
(2025)</v>
      </c>
      <c r="BG42" s="223">
        <f>Performance!R95</f>
        <v>0</v>
      </c>
      <c r="BH42" s="206">
        <f>Performance!S42</f>
        <v>13219.250000000004</v>
      </c>
      <c r="BI42" s="207">
        <f>BH42/Performance!$C42</f>
        <v>8.9089130850568009E-4</v>
      </c>
      <c r="BJ42" s="227" t="str">
        <f>ROUND(IF(Performance!S148&gt;Performance!S201, AVERAGE(Outcomes!BB45, Outcomes!BB98, Outcomes!BB151), Outcomes!BB45), 0)&amp; CHAR(10) &amp;"("&amp;IF(Performance!S148&gt;Performance!S201, "3yr avg", Performance!$F$1)&amp;")"</f>
        <v>30
(2025)</v>
      </c>
      <c r="BK42" s="206">
        <f>Performance!T42</f>
        <v>87876.250000000015</v>
      </c>
      <c r="BL42" s="207">
        <f>BK42/Performance!$C42</f>
        <v>5.9222866160389019E-3</v>
      </c>
      <c r="BM42" s="227" t="str">
        <f>ROUND(IF(Performance!T148&gt;Performance!T201, AVERAGE(Outcomes!BC45, Outcomes!BC98, Outcomes!BC151), Outcomes!BC45), 0)&amp; CHAR(10) &amp;"("&amp;IF(Performance!T148&gt;Performance!T201, "3yr avg", Performance!$F$1)&amp;")"</f>
        <v>100
(2025)</v>
      </c>
      <c r="BN42" s="206">
        <f>Performance!U42</f>
        <v>0</v>
      </c>
      <c r="BO42" s="207">
        <f>BN42/Performance!$C42</f>
        <v>0</v>
      </c>
      <c r="BP42" s="227" t="str">
        <f>ROUND(IF(Performance!U148&gt;Performance!U201, AVERAGE(Outcomes!BD45, Outcomes!BD98, Outcomes!BD151), Outcomes!BD45), 0)&amp; CHAR(10) &amp;"("&amp;IF(Performance!U148&gt;Performance!U201, "3yr avg", Performance!$F$1)&amp;")"</f>
        <v>0
(2025)</v>
      </c>
    </row>
    <row r="43" spans="1:68" ht="34.950000000000003" customHeight="1">
      <c r="A43" s="210" t="s">
        <v>122</v>
      </c>
      <c r="B43" s="205"/>
      <c r="C43" s="211">
        <f>Performance!D43</f>
        <v>11923925.416666666</v>
      </c>
      <c r="D43" s="212">
        <f>C43/Performance!$C43</f>
        <v>0.21013835997681096</v>
      </c>
      <c r="E43" s="225" t="str">
        <f>ROUND(IF(Performance!D149&gt;Performance!D202, AVERAGE(Outcomes!C46,Outcomes!C99,Outcomes!C152), Outcomes!C46), 0)&amp; CHAR(10) &amp;"("&amp;IF(Performance!D149&gt;Performance!D202, "3yr avg", Performance!$F$1)&amp;")"</f>
        <v>3407
(3yr avg)</v>
      </c>
      <c r="F43" s="211">
        <f>Performance!E43</f>
        <v>13380581.913596716</v>
      </c>
      <c r="G43" s="212">
        <f>F43/Performance!$C43</f>
        <v>0.23580938664111706</v>
      </c>
      <c r="H43" s="226" t="str">
        <f>ROUND(IF(Performance!E149&gt;Performance!E202, AVERAGE(Outcomes!D46, Outcomes!D99, Outcomes!D152), Outcomes!D46), 0)&amp; CHAR(10) &amp;"("&amp;IF(Performance!E149&gt;Performance!E202, "3yr avg", Performance!$F$1)&amp;")"</f>
        <v>2947
(2025)</v>
      </c>
      <c r="I43" s="229">
        <f>Performance!E96</f>
        <v>3823.0234038847757</v>
      </c>
      <c r="J43" s="211">
        <f>Performance!F43</f>
        <v>0</v>
      </c>
      <c r="K43" s="212">
        <f>J43/Performance!$C43</f>
        <v>0</v>
      </c>
      <c r="L43" s="226" t="str">
        <f>ROUND(IF(Performance!F149&gt;Performance!F202, AVERAGE(Outcomes!H46, Outcomes!H99, Outcomes!H152), Outcomes!H46), 0)&amp; CHAR(10) &amp;"("&amp;IF(Performance!F149&gt;Performance!F202, "3yr avg", Performance!$F$1)&amp;")"</f>
        <v>0
(2025)</v>
      </c>
      <c r="M43" s="229">
        <f>Performance!F96</f>
        <v>0</v>
      </c>
      <c r="N43" s="213">
        <f>Performance!I43</f>
        <v>1064730.2030033383</v>
      </c>
      <c r="O43" s="212">
        <f>N43/Performance!$C43</f>
        <v>1.8764010244828017E-2</v>
      </c>
      <c r="P43" s="226" t="str">
        <f>ROUND(IF(Performance!I149&gt;Performance!I202, AVERAGE(Outcomes!N46, Outcomes!N99, Outcomes!N152), Outcomes!N46), 0)&amp; CHAR(10) &amp;"("&amp;IF(Performance!I149&gt;Performance!I202, "3yr avg", Performance!$F$1)&amp;")"</f>
        <v>805
(2025)</v>
      </c>
      <c r="Q43" s="228">
        <f>Performance!I96</f>
        <v>1064.7302030033384</v>
      </c>
      <c r="R43" s="213">
        <f>Performance!J43</f>
        <v>594850.89438151964</v>
      </c>
      <c r="S43" s="212">
        <f>R43/Performance!$C43</f>
        <v>1.0483208088617494E-2</v>
      </c>
      <c r="T43" s="226" t="str">
        <f>ROUND(IF(Performance!J149&gt;Performance!J202, AVERAGE(Outcomes!R46, Outcomes!R99, Outcomes!R152), Outcomes!R46), 0)&amp; CHAR(10) &amp;"("&amp;IF(Performance!J149&gt;Performance!J202, "3yr avg", Performance!$F$1)&amp;")"</f>
        <v>299
(2025)</v>
      </c>
      <c r="U43" s="228">
        <f>Performance!J96</f>
        <v>475.88071550521573</v>
      </c>
      <c r="V43" s="213">
        <f>Performance!G43</f>
        <v>104145.81082689292</v>
      </c>
      <c r="W43" s="212">
        <f>V43/Performance!$C43</f>
        <v>1.835388022054271E-3</v>
      </c>
      <c r="X43" s="228" t="str">
        <f>ROUND(Performance!G96, 0)&amp; CHAR(10) &amp;"("&amp;IF(Performance!G149&gt;Performance!G202, "3yr avg", Performance!$F$1)&amp;")"</f>
        <v>104
(2025)</v>
      </c>
      <c r="Y43" s="213">
        <f>Performance!H43</f>
        <v>346255.23646638385</v>
      </c>
      <c r="Z43" s="212">
        <f>Y43/Performance!$C43</f>
        <v>6.1021437976059778E-3</v>
      </c>
      <c r="AA43" s="228" t="str">
        <f>ROUND(Performance!H96, 0)&amp; CHAR(10) &amp;"("&amp;IF(Performance!H149&gt;Performance!H202, "3yr avg", Performance!$F$1)&amp;")"</f>
        <v>277
(2025)</v>
      </c>
      <c r="AB43" s="211">
        <f>Performance!K43</f>
        <v>1342449.4470723479</v>
      </c>
      <c r="AC43" s="212">
        <f>AB43/Performance!$C43</f>
        <v>2.3658326876588344E-2</v>
      </c>
      <c r="AD43" s="226" t="str">
        <f>ROUND(IF(Performance!K149&gt;Performance!K202, AVERAGE(Outcomes!V46, Outcomes!V99, Outcomes!V152), Outcomes!V46), 0)&amp; CHAR(10) &amp;"("&amp;IF(Performance!K149&gt;Performance!K202, "3yr avg", Performance!$F$1)&amp;")"</f>
        <v>537
(3yr avg)</v>
      </c>
      <c r="AE43" s="229">
        <f>Performance!K96</f>
        <v>767.11396975562741</v>
      </c>
      <c r="AF43" s="211">
        <f>Performance!L43</f>
        <v>5196842.508433043</v>
      </c>
      <c r="AG43" s="212">
        <f>AF43/Performance!$C43</f>
        <v>9.1585272770448131E-2</v>
      </c>
      <c r="AH43" s="226" t="str">
        <f>ROUND(IF(Performance!L149&gt;Performance!L202, AVERAGE(Outcomes!Z46, Outcomes!Z99, Outcomes!Z152), Outcomes!Z46), 0)&amp; CHAR(10) &amp;"("&amp;IF(Performance!L149&gt;Performance!L202, "3yr avg", Performance!$F$1)&amp;")"</f>
        <v>1030
(3yr avg)</v>
      </c>
      <c r="AI43" s="229">
        <f>Performance!L96</f>
        <v>1484.8121452665837</v>
      </c>
      <c r="AJ43" s="211">
        <f>Performance!M43</f>
        <v>0</v>
      </c>
      <c r="AK43" s="212">
        <f>AJ43/Performance!$C43</f>
        <v>0</v>
      </c>
      <c r="AL43" s="226" t="str">
        <f>ROUND(IF(Performance!M149&gt;Performance!M202, AVERAGE(Outcomes!AD46, Outcomes!AD99, Outcomes!AD152), Outcomes!AD46), 0)&amp; CHAR(10) &amp;"("&amp;IF(Performance!M149&gt;Performance!M202, "3yr avg", Performance!$F$1)&amp;")"</f>
        <v>0
(2025)</v>
      </c>
      <c r="AM43" s="229">
        <f>Performance!M96</f>
        <v>0</v>
      </c>
      <c r="AN43" s="211">
        <f>Performance!N43</f>
        <v>20156.539930555558</v>
      </c>
      <c r="AO43" s="212">
        <f>AN43/Performance!$C43</f>
        <v>3.5522381227692448E-4</v>
      </c>
      <c r="AP43" s="226" t="str">
        <f>ROUND(IF(Performance!N149&gt;Performance!N202, AVERAGE(Outcomes!AH46, Outcomes!AH99, Outcomes!AH152), Outcomes!AH46), 0)&amp; CHAR(10) &amp;"("&amp;IF(Performance!N149&gt;Performance!N202, "3yr avg", Performance!$F$1)&amp;")"</f>
        <v>4
(3yr avg)</v>
      </c>
      <c r="AQ43" s="229">
        <f>Performance!N96</f>
        <v>5.7590114087301592</v>
      </c>
      <c r="AR43" s="211">
        <f>Performance!O43</f>
        <v>12612200.886247464</v>
      </c>
      <c r="AS43" s="212">
        <f>AR43/Performance!$C43</f>
        <v>0.2222680130345043</v>
      </c>
      <c r="AT43" s="226" t="str">
        <f>ROUND(IF(Performance!O149&gt;Performance!O202, AVERAGE(Outcomes!AL46, Outcomes!AL99, Outcomes!AL152), Outcomes!AL46), 0)&amp; CHAR(10) &amp;"("&amp;IF(Performance!O149&gt;Performance!O202, "3yr avg", Performance!$F$1)&amp;")"</f>
        <v>2745
(3yr avg)</v>
      </c>
      <c r="AU43" s="229">
        <f>Performance!O96</f>
        <v>3603.4859674992754</v>
      </c>
      <c r="AV43" s="211">
        <f>Performance!P43</f>
        <v>6174285.9188266629</v>
      </c>
      <c r="AW43" s="212">
        <f>AV43/Performance!$C43</f>
        <v>0.10881100574452064</v>
      </c>
      <c r="AX43" s="226" t="str">
        <f>ROUND(IF(Performance!P149&gt;Performance!P202, AVERAGE(Outcomes!AP46, Outcomes!AP99, Outcomes!AP152), Outcomes!AP46), 0)&amp; CHAR(10) &amp;"("&amp;IF(Performance!P149&gt;Performance!P202, "3yr avg", Performance!$F$1)&amp;")"</f>
        <v>938
(3yr avg)</v>
      </c>
      <c r="AY43" s="229">
        <f>Performance!P96</f>
        <v>1372.0635375170361</v>
      </c>
      <c r="AZ43" s="211">
        <f>Performance!Q43</f>
        <v>2323551.856704202</v>
      </c>
      <c r="BA43" s="212">
        <f>AZ43/Performance!$C43</f>
        <v>4.094854332168326E-2</v>
      </c>
      <c r="BB43" s="226" t="str">
        <f>ROUND(IF(Performance!Q149&gt;Performance!Q202, AVERAGE(Outcomes!AT46, Outcomes!AT99, Outcomes!AT152), Outcomes!AT46), 0)&amp; CHAR(10) &amp;"("&amp;IF(Performance!Q149&gt;Performance!Q202, "3yr avg", Performance!$F$1)&amp;")"</f>
        <v>425
(2025)</v>
      </c>
      <c r="BC43" s="229">
        <f>Performance!Q96</f>
        <v>663.87195905834346</v>
      </c>
      <c r="BD43" s="211">
        <f>Performance!R43</f>
        <v>1564084.275525654</v>
      </c>
      <c r="BE43" s="212">
        <f>BD43/Performance!$C43</f>
        <v>2.756425363622916E-2</v>
      </c>
      <c r="BF43" s="226" t="str">
        <f>ROUND(IF(Performance!R149&gt;Performance!R202, AVERAGE(Outcomes!AX46, Outcomes!AX99, Outcomes!AX152), Outcomes!AX46), 0)&amp; CHAR(10) &amp;"("&amp;IF(Performance!R149&gt;Performance!R202, "3yr avg", Performance!$F$1)&amp;")"</f>
        <v>232
(2025)</v>
      </c>
      <c r="BG43" s="229">
        <f>Performance!R96</f>
        <v>347.57428345014534</v>
      </c>
      <c r="BH43" s="211">
        <f>Performance!S43</f>
        <v>11104.170000000002</v>
      </c>
      <c r="BI43" s="212">
        <f>BH43/Performance!$C43</f>
        <v>1.9569160248538445E-4</v>
      </c>
      <c r="BJ43" s="226" t="str">
        <f>ROUND(IF(Performance!S149&gt;Performance!S202, AVERAGE(Outcomes!BB46, Outcomes!BB99, Outcomes!BB152), Outcomes!BB46), 0)&amp; CHAR(10) &amp;"("&amp;IF(Performance!S149&gt;Performance!S202, "3yr avg", Performance!$F$1)&amp;")"</f>
        <v>25
(2025)</v>
      </c>
      <c r="BK43" s="211">
        <f>Performance!T43</f>
        <v>68238.876396108564</v>
      </c>
      <c r="BL43" s="212">
        <f>BK43/Performance!$C43</f>
        <v>1.2025910152453139E-3</v>
      </c>
      <c r="BM43" s="226" t="str">
        <f>ROUND(IF(Performance!T149&gt;Performance!T202, AVERAGE(Outcomes!BC46, Outcomes!BC99, Outcomes!BC152), Outcomes!BC46), 0)&amp; CHAR(10) &amp;"("&amp;IF(Performance!T149&gt;Performance!T202, "3yr avg", Performance!$F$1)&amp;")"</f>
        <v>78
(2025)</v>
      </c>
      <c r="BN43" s="211">
        <f>Performance!U43</f>
        <v>15807.604166666668</v>
      </c>
      <c r="BO43" s="212">
        <f>BN43/Performance!$C43</f>
        <v>2.7858141498460849E-4</v>
      </c>
      <c r="BP43" s="226" t="str">
        <f>ROUND(IF(Performance!U149&gt;Performance!U202, AVERAGE(Outcomes!BD46, Outcomes!BD99, Outcomes!BD152), Outcomes!BD46), 0)&amp; CHAR(10) &amp;"("&amp;IF(Performance!U149&gt;Performance!U202, "3yr avg", Performance!$F$1)&amp;")"</f>
        <v>18
(3yr avg)</v>
      </c>
    </row>
    <row r="44" spans="1:68" ht="34.950000000000003" customHeight="1">
      <c r="A44" s="204" t="s">
        <v>124</v>
      </c>
      <c r="B44" s="205"/>
      <c r="C44" s="206">
        <f>Performance!D44</f>
        <v>3136275.8229660923</v>
      </c>
      <c r="D44" s="207">
        <f>C44/Performance!$C44</f>
        <v>0.2701285783732339</v>
      </c>
      <c r="E44" s="219" t="str">
        <f>ROUND(IF(Performance!D150&gt;Performance!D203, AVERAGE(Outcomes!C47,Outcomes!C100,Outcomes!C153), Outcomes!C47), 0)&amp; CHAR(10) &amp;"("&amp;IF(Performance!D150&gt;Performance!D203, "3yr avg", Performance!$F$1)&amp;")"</f>
        <v>896
(3yr avg)</v>
      </c>
      <c r="F44" s="206">
        <f>Performance!E44</f>
        <v>3010576.9988890071</v>
      </c>
      <c r="G44" s="207">
        <f>F44/Performance!$C44</f>
        <v>0.25930209289562117</v>
      </c>
      <c r="H44" s="227" t="str">
        <f>ROUND(IF(Performance!E150&gt;Performance!E203, AVERAGE(Outcomes!D47, Outcomes!D100, Outcomes!D153), Outcomes!D47), 0)&amp; CHAR(10) &amp;"("&amp;IF(Performance!E150&gt;Performance!E203, "3yr avg", Performance!$F$1)&amp;")"</f>
        <v>619
(2025)</v>
      </c>
      <c r="I44" s="223">
        <f>Performance!E97</f>
        <v>860.16485682543066</v>
      </c>
      <c r="J44" s="206">
        <f>Performance!F44</f>
        <v>0</v>
      </c>
      <c r="K44" s="207">
        <f>J44/Performance!$C44</f>
        <v>0</v>
      </c>
      <c r="L44" s="227" t="str">
        <f>ROUND(IF(Performance!F150&gt;Performance!F203, AVERAGE(Outcomes!H47, Outcomes!H100, Outcomes!H153), Outcomes!H47), 0)&amp; CHAR(10) &amp;"("&amp;IF(Performance!F150&gt;Performance!F203, "3yr avg", Performance!$F$1)&amp;")"</f>
        <v>0
(2025)</v>
      </c>
      <c r="M44" s="223">
        <f>Performance!F97</f>
        <v>0</v>
      </c>
      <c r="N44" s="208">
        <f>Performance!I44</f>
        <v>2121.3192623300461</v>
      </c>
      <c r="O44" s="207">
        <f>N44/Performance!$C44</f>
        <v>1.8271000031720356E-4</v>
      </c>
      <c r="P44" s="227" t="str">
        <f>ROUND(IF(Performance!I150&gt;Performance!I203, AVERAGE(Outcomes!N47, Outcomes!N100, Outcomes!N153), Outcomes!N47), 0)&amp; CHAR(10) &amp;"("&amp;IF(Performance!I150&gt;Performance!I203, "3yr avg", Performance!$F$1)&amp;")"</f>
        <v>2
(2025)</v>
      </c>
      <c r="Q44" s="216">
        <f>Performance!I97</f>
        <v>2.1213192623300459</v>
      </c>
      <c r="R44" s="208">
        <f>Performance!J44</f>
        <v>14172.226014589625</v>
      </c>
      <c r="S44" s="207">
        <f>R44/Performance!$C44</f>
        <v>1.2206589859448875E-3</v>
      </c>
      <c r="T44" s="224" t="str">
        <f>ROUND(IF(Performance!J150&gt;Performance!J203, AVERAGE(Outcomes!R47, Outcomes!R100, Outcomes!R153), Outcomes!R47), 0)&amp; CHAR(10) &amp;"("&amp;IF(Performance!J150&gt;Performance!J203, "3yr avg", Performance!$F$1)&amp;")"</f>
        <v>11
(2025)</v>
      </c>
      <c r="U44" s="216">
        <f>Performance!J97</f>
        <v>11.337780811671701</v>
      </c>
      <c r="V44" s="208">
        <f>Performance!G44</f>
        <v>0</v>
      </c>
      <c r="W44" s="207">
        <f>V44/Performance!$C44</f>
        <v>0</v>
      </c>
      <c r="X44" s="216" t="str">
        <f>ROUND(Performance!G97, 0)&amp; CHAR(10) &amp;"("&amp;IF(Performance!G150&gt;Performance!G203, "3yr avg", Performance!$F$1)&amp;")"</f>
        <v>0
(2025)</v>
      </c>
      <c r="Y44" s="208">
        <f>Performance!H44</f>
        <v>160707.78896150002</v>
      </c>
      <c r="Z44" s="207">
        <f>Y44/Performance!$C44</f>
        <v>1.3841820367897226E-2</v>
      </c>
      <c r="AA44" s="216" t="str">
        <f>ROUND(Performance!H97, 0)&amp; CHAR(10) &amp;"("&amp;IF(Performance!H150&gt;Performance!H203, "3yr avg", Performance!$F$1)&amp;")"</f>
        <v>129
(2025)</v>
      </c>
      <c r="AB44" s="206">
        <f>Performance!K44</f>
        <v>566928.51411662123</v>
      </c>
      <c r="AC44" s="207">
        <f>AB44/Performance!$C44</f>
        <v>4.8829759307566001E-2</v>
      </c>
      <c r="AD44" s="227" t="str">
        <f>ROUND(IF(Performance!K150&gt;Performance!K203, AVERAGE(Outcomes!V47, Outcomes!V100, Outcomes!V153), Outcomes!V47), 0)&amp; CHAR(10) &amp;"("&amp;IF(Performance!K150&gt;Performance!K203, "3yr avg", Performance!$F$1)&amp;")"</f>
        <v>222
(2025)</v>
      </c>
      <c r="AE44" s="223">
        <f>Performance!K97</f>
        <v>323.95915092378357</v>
      </c>
      <c r="AF44" s="206">
        <f>Performance!L44</f>
        <v>1697338.9676403627</v>
      </c>
      <c r="AG44" s="207">
        <f>AF44/Performance!$C44</f>
        <v>0.1461924231882652</v>
      </c>
      <c r="AH44" s="227" t="str">
        <f>ROUND(IF(Performance!L150&gt;Performance!L203, AVERAGE(Outcomes!Z47, Outcomes!Z100, Outcomes!Z153), Outcomes!Z47), 0)&amp; CHAR(10) &amp;"("&amp;IF(Performance!L150&gt;Performance!L203, "3yr avg", Performance!$F$1)&amp;")"</f>
        <v>328
(2025)</v>
      </c>
      <c r="AI44" s="223">
        <f>Performance!L97</f>
        <v>484.95399075438934</v>
      </c>
      <c r="AJ44" s="206">
        <f>Performance!M44</f>
        <v>0</v>
      </c>
      <c r="AK44" s="207">
        <f>AJ44/Performance!$C44</f>
        <v>0</v>
      </c>
      <c r="AL44" s="227" t="str">
        <f>ROUND(IF(Performance!M150&gt;Performance!M203, AVERAGE(Outcomes!AD47, Outcomes!AD100, Outcomes!AD153), Outcomes!AD47), 0)&amp; CHAR(10) &amp;"("&amp;IF(Performance!M150&gt;Performance!M203, "3yr avg", Performance!$F$1)&amp;")"</f>
        <v>0
(2025)</v>
      </c>
      <c r="AM44" s="223">
        <f>Performance!M97</f>
        <v>0</v>
      </c>
      <c r="AN44" s="206">
        <f>Performance!N44</f>
        <v>0</v>
      </c>
      <c r="AO44" s="207">
        <f>AN44/Performance!$C44</f>
        <v>0</v>
      </c>
      <c r="AP44" s="227" t="str">
        <f>ROUND(IF(Performance!N150&gt;Performance!N203, AVERAGE(Outcomes!AH47, Outcomes!AH100, Outcomes!AH153), Outcomes!AH47), 0)&amp; CHAR(10) &amp;"("&amp;IF(Performance!N150&gt;Performance!N203, "3yr avg", Performance!$F$1)&amp;")"</f>
        <v>0
(2025)</v>
      </c>
      <c r="AQ44" s="223">
        <f>Performance!N97</f>
        <v>0</v>
      </c>
      <c r="AR44" s="206">
        <f>Performance!O44</f>
        <v>2587269.8845212637</v>
      </c>
      <c r="AS44" s="207">
        <f>AR44/Performance!$C44</f>
        <v>0.22284249703287851</v>
      </c>
      <c r="AT44" s="227" t="str">
        <f>ROUND(IF(Performance!O150&gt;Performance!O203, AVERAGE(Outcomes!AL47, Outcomes!AL100, Outcomes!AL153), Outcomes!AL47), 0)&amp; CHAR(10) &amp;"("&amp;IF(Performance!O150&gt;Performance!O203, "3yr avg", Performance!$F$1)&amp;")"</f>
        <v>522
(3yr avg)</v>
      </c>
      <c r="AU44" s="223">
        <f>Performance!O97</f>
        <v>739.21996700607531</v>
      </c>
      <c r="AV44" s="206">
        <f>Performance!P44</f>
        <v>404754.172562911</v>
      </c>
      <c r="AW44" s="207">
        <f>AV44/Performance!$C44</f>
        <v>3.4861624231012613E-2</v>
      </c>
      <c r="AX44" s="227" t="str">
        <f>ROUND(IF(Performance!P150&gt;Performance!P203, AVERAGE(Outcomes!AP47, Outcomes!AP100, Outcomes!AP153), Outcomes!AP47), 0)&amp; CHAR(10) &amp;"("&amp;IF(Performance!P150&gt;Performance!P203, "3yr avg", Performance!$F$1)&amp;")"</f>
        <v>58
(3yr avg)</v>
      </c>
      <c r="AY44" s="223">
        <f>Performance!P97</f>
        <v>89.945371680646886</v>
      </c>
      <c r="AZ44" s="206">
        <f>Performance!Q44</f>
        <v>0</v>
      </c>
      <c r="BA44" s="207">
        <f>AZ44/Performance!$C44</f>
        <v>0</v>
      </c>
      <c r="BB44" s="227" t="str">
        <f>ROUND(IF(Performance!Q150&gt;Performance!Q203, AVERAGE(Outcomes!AT47, Outcomes!AT100, Outcomes!AT153), Outcomes!AT47), 0)&amp; CHAR(10) &amp;"("&amp;IF(Performance!Q150&gt;Performance!Q203, "3yr avg", Performance!$F$1)&amp;")"</f>
        <v>0
(2025)</v>
      </c>
      <c r="BC44" s="223">
        <f>Performance!Q97</f>
        <v>0</v>
      </c>
      <c r="BD44" s="206">
        <f>Performance!R44</f>
        <v>0</v>
      </c>
      <c r="BE44" s="207">
        <f>BD44/Performance!$C44</f>
        <v>0</v>
      </c>
      <c r="BF44" s="227" t="str">
        <f>ROUND(IF(Performance!R150&gt;Performance!R203, AVERAGE(Outcomes!AX47, Outcomes!AX100, Outcomes!AX153), Outcomes!AX47), 0)&amp; CHAR(10) &amp;"("&amp;IF(Performance!R150&gt;Performance!R203, "3yr avg", Performance!$F$1)&amp;")"</f>
        <v>0
(2025)</v>
      </c>
      <c r="BG44" s="223">
        <f>Performance!R97</f>
        <v>0</v>
      </c>
      <c r="BH44" s="206">
        <f>Performance!S44</f>
        <v>11104.170000000002</v>
      </c>
      <c r="BI44" s="207">
        <f>BH44/Performance!$C44</f>
        <v>9.5640620450210408E-4</v>
      </c>
      <c r="BJ44" s="227" t="str">
        <f>ROUND(IF(Performance!S150&gt;Performance!S203, AVERAGE(Outcomes!BB47, Outcomes!BB100, Outcomes!BB153), Outcomes!BB47), 0)&amp; CHAR(10) &amp;"("&amp;IF(Performance!S150&gt;Performance!S203, "3yr avg", Performance!$F$1)&amp;")"</f>
        <v>25
(2025)</v>
      </c>
      <c r="BK44" s="206">
        <f>Performance!T44</f>
        <v>19057.5</v>
      </c>
      <c r="BL44" s="207">
        <f>BK44/Performance!$C44</f>
        <v>1.641429412761048E-3</v>
      </c>
      <c r="BM44" s="227" t="str">
        <f>ROUND(IF(Performance!T150&gt;Performance!T203, AVERAGE(Outcomes!BC47, Outcomes!BC100, Outcomes!BC153), Outcomes!BC47), 0)&amp; CHAR(10) &amp;"("&amp;IF(Performance!T150&gt;Performance!T203, "3yr avg", Performance!$F$1)&amp;")"</f>
        <v>22
(2025)</v>
      </c>
      <c r="BN44" s="206">
        <f>Performance!U44</f>
        <v>0</v>
      </c>
      <c r="BO44" s="207">
        <f>BN44/Performance!$C44</f>
        <v>0</v>
      </c>
      <c r="BP44" s="227" t="str">
        <f>ROUND(IF(Performance!U150&gt;Performance!U203, AVERAGE(Outcomes!BD47, Outcomes!BD100, Outcomes!BD153), Outcomes!BD47), 0)&amp; CHAR(10) &amp;"("&amp;IF(Performance!U150&gt;Performance!U203, "3yr avg", Performance!$F$1)&amp;")"</f>
        <v>0
(2025)</v>
      </c>
    </row>
    <row r="45" spans="1:68" ht="34.950000000000003" customHeight="1">
      <c r="A45" s="210" t="s">
        <v>126</v>
      </c>
      <c r="B45" s="205"/>
      <c r="C45" s="211">
        <f>Performance!D45</f>
        <v>9163956.4077718873</v>
      </c>
      <c r="D45" s="212">
        <f>C45/Performance!$C45</f>
        <v>0.15380771340795629</v>
      </c>
      <c r="E45" s="225" t="str">
        <f>ROUND(IF(Performance!D151&gt;Performance!D204, AVERAGE(Outcomes!C48,Outcomes!C101,Outcomes!C154), Outcomes!C48), 0)&amp; CHAR(10) &amp;"("&amp;IF(Performance!D151&gt;Performance!D204, "3yr avg", Performance!$F$1)&amp;")"</f>
        <v>2618
(2025)</v>
      </c>
      <c r="F45" s="211">
        <f>Performance!E45</f>
        <v>15285946.615972202</v>
      </c>
      <c r="G45" s="212">
        <f>F45/Performance!$C45</f>
        <v>0.25655910958773476</v>
      </c>
      <c r="H45" s="226" t="str">
        <f>ROUND(IF(Performance!E151&gt;Performance!E204, AVERAGE(Outcomes!D48, Outcomes!D101, Outcomes!D154), Outcomes!D48), 0)&amp; CHAR(10) &amp;"("&amp;IF(Performance!E151&gt;Performance!E204, "3yr avg", Performance!$F$1)&amp;")"</f>
        <v>3335
(3yr avg)</v>
      </c>
      <c r="I45" s="229">
        <f>Performance!E98</f>
        <v>4367.4133188492006</v>
      </c>
      <c r="J45" s="211">
        <f>Performance!F45</f>
        <v>1536.0326314119541</v>
      </c>
      <c r="K45" s="212">
        <f>J45/Performance!$C45</f>
        <v>2.5780749737865809E-5</v>
      </c>
      <c r="L45" s="226" t="str">
        <f>ROUND(IF(Performance!F151&gt;Performance!F204, AVERAGE(Outcomes!H48, Outcomes!H101, Outcomes!H154), Outcomes!H48), 0)&amp; CHAR(10) &amp;"("&amp;IF(Performance!F151&gt;Performance!F204, "3yr avg", Performance!$F$1)&amp;")"</f>
        <v>0
(2025)</v>
      </c>
      <c r="M45" s="229">
        <f>Performance!F98</f>
        <v>0.43886646611770119</v>
      </c>
      <c r="N45" s="213">
        <f>Performance!I45</f>
        <v>12205.550682261208</v>
      </c>
      <c r="O45" s="212">
        <f>N45/Performance!$C45</f>
        <v>2.0485778825086789E-4</v>
      </c>
      <c r="P45" s="226" t="str">
        <f>ROUND(IF(Performance!I151&gt;Performance!I204, AVERAGE(Outcomes!N48, Outcomes!N101, Outcomes!N154), Outcomes!N48), 0)&amp; CHAR(10) &amp;"("&amp;IF(Performance!I151&gt;Performance!I204, "3yr avg", Performance!$F$1)&amp;")"</f>
        <v>6
(2025)</v>
      </c>
      <c r="Q45" s="228">
        <f>Performance!I98</f>
        <v>12.205550682261208</v>
      </c>
      <c r="R45" s="213">
        <f>Performance!J45</f>
        <v>114818.06164717348</v>
      </c>
      <c r="S45" s="212">
        <f>R45/Performance!$C45</f>
        <v>1.9271047060970604E-3</v>
      </c>
      <c r="T45" s="226" t="str">
        <f>ROUND(IF(Performance!J151&gt;Performance!J204, AVERAGE(Outcomes!R48, Outcomes!R101, Outcomes!R154), Outcomes!R48), 0)&amp; CHAR(10) &amp;"("&amp;IF(Performance!J151&gt;Performance!J204, "3yr avg", Performance!$F$1)&amp;")"</f>
        <v>65
(2025)</v>
      </c>
      <c r="U45" s="228">
        <f>Performance!J98</f>
        <v>91.854449317738784</v>
      </c>
      <c r="V45" s="213">
        <f>Performance!G45</f>
        <v>9206.8357803712024</v>
      </c>
      <c r="W45" s="212">
        <f>V45/Performance!$C45</f>
        <v>1.545274001849771E-4</v>
      </c>
      <c r="X45" s="228" t="str">
        <f>ROUND(Performance!G98, 0)&amp; CHAR(10) &amp;"("&amp;IF(Performance!G151&gt;Performance!G204, "3yr avg", Performance!$F$1)&amp;")"</f>
        <v>9
(3yr avg)</v>
      </c>
      <c r="Y45" s="213">
        <f>Performance!H45</f>
        <v>104285.79055611906</v>
      </c>
      <c r="Z45" s="212">
        <f>Y45/Performance!$C45</f>
        <v>1.7503312185961882E-3</v>
      </c>
      <c r="AA45" s="228" t="str">
        <f>ROUND(Performance!H98, 0)&amp; CHAR(10) &amp;"("&amp;IF(Performance!H151&gt;Performance!H204, "3yr avg", Performance!$F$1)&amp;")"</f>
        <v>83
(2025)</v>
      </c>
      <c r="AB45" s="211">
        <f>Performance!K45</f>
        <v>2313863.7817025096</v>
      </c>
      <c r="AC45" s="212">
        <f>AB45/Performance!$C45</f>
        <v>3.8835856650226055E-2</v>
      </c>
      <c r="AD45" s="226" t="str">
        <f>ROUND(IF(Performance!K151&gt;Performance!K204, AVERAGE(Outcomes!V48, Outcomes!V101, Outcomes!V154), Outcomes!V48), 0)&amp; CHAR(10) &amp;"("&amp;IF(Performance!K151&gt;Performance!K204, "3yr avg", Performance!$F$1)&amp;")"</f>
        <v>895
(3yr avg)</v>
      </c>
      <c r="AE45" s="229">
        <f>Performance!K98</f>
        <v>1322.2078752585769</v>
      </c>
      <c r="AF45" s="211">
        <f>Performance!L45</f>
        <v>4139608.7169006411</v>
      </c>
      <c r="AG45" s="212">
        <f>AF45/Performance!$C45</f>
        <v>6.9479133555256492E-2</v>
      </c>
      <c r="AH45" s="226" t="str">
        <f>ROUND(IF(Performance!L151&gt;Performance!L204, AVERAGE(Outcomes!Z48, Outcomes!Z101, Outcomes!Z154), Outcomes!Z48), 0)&amp; CHAR(10) &amp;"("&amp;IF(Performance!L151&gt;Performance!L204, "3yr avg", Performance!$F$1)&amp;")"</f>
        <v>799
(3yr avg)</v>
      </c>
      <c r="AI45" s="229">
        <f>Performance!L98</f>
        <v>1182.7453476858975</v>
      </c>
      <c r="AJ45" s="211">
        <f>Performance!M45</f>
        <v>40980.956297583718</v>
      </c>
      <c r="AK45" s="212">
        <f>AJ45/Performance!$C45</f>
        <v>6.8782378493824445E-4</v>
      </c>
      <c r="AL45" s="226" t="str">
        <f>ROUND(IF(Performance!M151&gt;Performance!M204, AVERAGE(Outcomes!AD48, Outcomes!AD101, Outcomes!AD154), Outcomes!AD48), 0)&amp; CHAR(10) &amp;"("&amp;IF(Performance!M151&gt;Performance!M204, "3yr avg", Performance!$F$1)&amp;")"</f>
        <v>16
(2025)</v>
      </c>
      <c r="AM45" s="229">
        <f>Performance!M98</f>
        <v>23.417689312904983</v>
      </c>
      <c r="AN45" s="211">
        <f>Performance!N45</f>
        <v>59430.919233848566</v>
      </c>
      <c r="AO45" s="212">
        <f>AN45/Performance!$C45</f>
        <v>9.9748769923641446E-4</v>
      </c>
      <c r="AP45" s="226" t="str">
        <f>ROUND(IF(Performance!N151&gt;Performance!N204, AVERAGE(Outcomes!AH48, Outcomes!AH101, Outcomes!AH154), Outcomes!AH48), 0)&amp; CHAR(10) &amp;"("&amp;IF(Performance!N151&gt;Performance!N204, "3yr avg", Performance!$F$1)&amp;")"</f>
        <v>11
(3yr avg)</v>
      </c>
      <c r="AQ45" s="229">
        <f>Performance!N98</f>
        <v>16.980262638242447</v>
      </c>
      <c r="AR45" s="211">
        <f>Performance!O45</f>
        <v>22019564.591400411</v>
      </c>
      <c r="AS45" s="212">
        <f>AR45/Performance!$C45</f>
        <v>0.36957605747336303</v>
      </c>
      <c r="AT45" s="226" t="str">
        <f>ROUND(IF(Performance!O151&gt;Performance!O204, AVERAGE(Outcomes!AL48, Outcomes!AL101, Outcomes!AL154), Outcomes!AL48), 0)&amp; CHAR(10) &amp;"("&amp;IF(Performance!O151&gt;Performance!O204, "3yr avg", Performance!$F$1)&amp;")"</f>
        <v>4603
(3yr avg)</v>
      </c>
      <c r="AU45" s="229">
        <f>Performance!O98</f>
        <v>6291.3041689715465</v>
      </c>
      <c r="AV45" s="211">
        <f>Performance!P45</f>
        <v>5689911.358891746</v>
      </c>
      <c r="AW45" s="212">
        <f>AV45/Performance!$C45</f>
        <v>9.5499390946784335E-2</v>
      </c>
      <c r="AX45" s="226" t="str">
        <f>ROUND(IF(Performance!P151&gt;Performance!P204, AVERAGE(Outcomes!AP48, Outcomes!AP101, Outcomes!AP154), Outcomes!AP48), 0)&amp; CHAR(10) &amp;"("&amp;IF(Performance!P151&gt;Performance!P204, "3yr avg", Performance!$F$1)&amp;")"</f>
        <v>865
(3yr avg)</v>
      </c>
      <c r="AY45" s="229">
        <f>Performance!P98</f>
        <v>1264.4247464203879</v>
      </c>
      <c r="AZ45" s="211">
        <f>Performance!Q45</f>
        <v>0</v>
      </c>
      <c r="BA45" s="212">
        <f>AZ45/Performance!$C45</f>
        <v>0</v>
      </c>
      <c r="BB45" s="226" t="str">
        <f>ROUND(IF(Performance!Q151&gt;Performance!Q204, AVERAGE(Outcomes!AT48, Outcomes!AT101, Outcomes!AT154), Outcomes!AT48), 0)&amp; CHAR(10) &amp;"("&amp;IF(Performance!Q151&gt;Performance!Q204, "3yr avg", Performance!$F$1)&amp;")"</f>
        <v>0
(2025)</v>
      </c>
      <c r="BC45" s="229">
        <f>Performance!Q98</f>
        <v>0</v>
      </c>
      <c r="BD45" s="211">
        <f>Performance!R45</f>
        <v>0</v>
      </c>
      <c r="BE45" s="212">
        <f>BD45/Performance!$C45</f>
        <v>0</v>
      </c>
      <c r="BF45" s="226" t="str">
        <f>ROUND(IF(Performance!R151&gt;Performance!R204, AVERAGE(Outcomes!AX48, Outcomes!AX101, Outcomes!AX154), Outcomes!AX48), 0)&amp; CHAR(10) &amp;"("&amp;IF(Performance!R151&gt;Performance!R204, "3yr avg", Performance!$F$1)&amp;")"</f>
        <v>0
(2025)</v>
      </c>
      <c r="BG45" s="229">
        <f>Performance!R98</f>
        <v>0</v>
      </c>
      <c r="BH45" s="211">
        <f>Performance!S45</f>
        <v>26178.570293870736</v>
      </c>
      <c r="BI45" s="212">
        <f>BH45/Performance!$C45</f>
        <v>4.393807497572654E-4</v>
      </c>
      <c r="BJ45" s="226" t="str">
        <f>ROUND(IF(Performance!S151&gt;Performance!S204, AVERAGE(Outcomes!BB48, Outcomes!BB101, Outcomes!BB154), Outcomes!BB48), 0)&amp; CHAR(10) &amp;"("&amp;IF(Performance!S151&gt;Performance!S204, "3yr avg", Performance!$F$1)&amp;")"</f>
        <v>60
(2025)</v>
      </c>
      <c r="BK45" s="211">
        <f>Performance!T45</f>
        <v>599109.44008066482</v>
      </c>
      <c r="BL45" s="212">
        <f>BK45/Performance!$C45</f>
        <v>1.005544428188007E-2</v>
      </c>
      <c r="BM45" s="226" t="str">
        <f>ROUND(IF(Performance!T151&gt;Performance!T204, AVERAGE(Outcomes!BC48, Outcomes!BC101, Outcomes!BC154), Outcomes!BC48), 0)&amp; CHAR(10) &amp;"("&amp;IF(Performance!T151&gt;Performance!T204, "3yr avg", Performance!$F$1)&amp;")"</f>
        <v>685
(2025)</v>
      </c>
      <c r="BN45" s="211">
        <f>Performance!U45</f>
        <v>0</v>
      </c>
      <c r="BO45" s="212">
        <f>BN45/Performance!$C45</f>
        <v>0</v>
      </c>
      <c r="BP45" s="226" t="str">
        <f>ROUND(IF(Performance!U151&gt;Performance!U204, AVERAGE(Outcomes!BD48, Outcomes!BD101, Outcomes!BD154), Outcomes!BD48), 0)&amp; CHAR(10) &amp;"("&amp;IF(Performance!U151&gt;Performance!U204, "3yr avg", Performance!$F$1)&amp;")"</f>
        <v>0
(2025)</v>
      </c>
    </row>
    <row r="46" spans="1:68" ht="34.950000000000003" customHeight="1">
      <c r="A46" s="204" t="s">
        <v>128</v>
      </c>
      <c r="B46" s="205"/>
      <c r="C46" s="206">
        <f>Performance!D46</f>
        <v>1397978.132333644</v>
      </c>
      <c r="D46" s="207">
        <f>C46/Performance!$C46</f>
        <v>0.14109369050638593</v>
      </c>
      <c r="E46" s="219" t="str">
        <f>ROUND(IF(Performance!D152&gt;Performance!D205, AVERAGE(Outcomes!C49,Outcomes!C102,Outcomes!C155), Outcomes!C49), 0)&amp; CHAR(10) &amp;"("&amp;IF(Performance!D152&gt;Performance!D205, "3yr avg", Performance!$F$1)&amp;")"</f>
        <v>399
(2025)</v>
      </c>
      <c r="F46" s="206">
        <f>Performance!E46</f>
        <v>1711125.1352945601</v>
      </c>
      <c r="G46" s="207">
        <f>F46/Performance!$C46</f>
        <v>0.17269866722015972</v>
      </c>
      <c r="H46" s="227" t="str">
        <f>ROUND(IF(Performance!E152&gt;Performance!E205, AVERAGE(Outcomes!D49, Outcomes!D102, Outcomes!D155), Outcomes!D49), 0)&amp; CHAR(10) &amp;"("&amp;IF(Performance!E152&gt;Performance!E205, "3yr avg", Performance!$F$1)&amp;")"</f>
        <v>375
(3yr avg)</v>
      </c>
      <c r="I46" s="223">
        <f>Performance!E99</f>
        <v>488.89289579844575</v>
      </c>
      <c r="J46" s="206">
        <f>Performance!F46</f>
        <v>0</v>
      </c>
      <c r="K46" s="207">
        <f>J46/Performance!$C46</f>
        <v>0</v>
      </c>
      <c r="L46" s="227" t="str">
        <f>ROUND(IF(Performance!F152&gt;Performance!F205, AVERAGE(Outcomes!H49, Outcomes!H102, Outcomes!H155), Outcomes!H49), 0)&amp; CHAR(10) &amp;"("&amp;IF(Performance!F152&gt;Performance!F205, "3yr avg", Performance!$F$1)&amp;")"</f>
        <v>0
(2025)</v>
      </c>
      <c r="M46" s="223">
        <f>Performance!F99</f>
        <v>0</v>
      </c>
      <c r="N46" s="208">
        <f>Performance!I46</f>
        <v>0</v>
      </c>
      <c r="O46" s="207">
        <f>N46/Performance!$C46</f>
        <v>0</v>
      </c>
      <c r="P46" s="227" t="str">
        <f>ROUND(IF(Performance!I152&gt;Performance!I205, AVERAGE(Outcomes!N49, Outcomes!N102, Outcomes!N155), Outcomes!N49), 0)&amp; CHAR(10) &amp;"("&amp;IF(Performance!I152&gt;Performance!I205, "3yr avg", Performance!$F$1)&amp;")"</f>
        <v>0
(2025)</v>
      </c>
      <c r="Q46" s="216">
        <f>Performance!I99</f>
        <v>0</v>
      </c>
      <c r="R46" s="208">
        <f>Performance!J46</f>
        <v>0</v>
      </c>
      <c r="S46" s="207">
        <f>R46/Performance!$C46</f>
        <v>0</v>
      </c>
      <c r="T46" s="224" t="str">
        <f>ROUND(IF(Performance!J152&gt;Performance!J205, AVERAGE(Outcomes!R49, Outcomes!R102, Outcomes!R155), Outcomes!R49), 0)&amp; CHAR(10) &amp;"("&amp;IF(Performance!J152&gt;Performance!J205, "3yr avg", Performance!$F$1)&amp;")"</f>
        <v>0
(2025)</v>
      </c>
      <c r="U46" s="216">
        <f>Performance!J99</f>
        <v>0</v>
      </c>
      <c r="V46" s="208">
        <f>Performance!G46</f>
        <v>0</v>
      </c>
      <c r="W46" s="207">
        <f>V46/Performance!$C46</f>
        <v>0</v>
      </c>
      <c r="X46" s="216" t="str">
        <f>ROUND(Performance!G99, 0)&amp; CHAR(10) &amp;"("&amp;IF(Performance!G152&gt;Performance!G205, "3yr avg", Performance!$F$1)&amp;")"</f>
        <v>0
(2025)</v>
      </c>
      <c r="Y46" s="208">
        <f>Performance!H46</f>
        <v>423500</v>
      </c>
      <c r="Z46" s="207">
        <f>Y46/Performance!$C46</f>
        <v>4.2742569820966012E-2</v>
      </c>
      <c r="AA46" s="216" t="str">
        <f>ROUND(Performance!H99, 0)&amp; CHAR(10) &amp;"("&amp;IF(Performance!H152&gt;Performance!H205, "3yr avg", Performance!$F$1)&amp;")"</f>
        <v>339
(2025)</v>
      </c>
      <c r="AB46" s="206">
        <f>Performance!K46</f>
        <v>104815.8256864281</v>
      </c>
      <c r="AC46" s="207">
        <f>AB46/Performance!$C46</f>
        <v>1.0578743206007922E-2</v>
      </c>
      <c r="AD46" s="227" t="str">
        <f>ROUND(IF(Performance!K152&gt;Performance!K205, AVERAGE(Outcomes!V49, Outcomes!V102, Outcomes!V155), Outcomes!V49), 0)&amp; CHAR(10) &amp;"("&amp;IF(Performance!K152&gt;Performance!K205, "3yr avg", Performance!$F$1)&amp;")"</f>
        <v>41
(3yr avg)</v>
      </c>
      <c r="AE46" s="223">
        <f>Performance!K99</f>
        <v>59.894757535101775</v>
      </c>
      <c r="AF46" s="206">
        <f>Performance!L46</f>
        <v>437367.71350867033</v>
      </c>
      <c r="AG46" s="207">
        <f>AF46/Performance!$C46</f>
        <v>4.4142196061583469E-2</v>
      </c>
      <c r="AH46" s="227" t="str">
        <f>ROUND(IF(Performance!L152&gt;Performance!L205, AVERAGE(Outcomes!Z49, Outcomes!Z102, Outcomes!Z155), Outcomes!Z49), 0)&amp; CHAR(10) &amp;"("&amp;IF(Performance!L152&gt;Performance!L205, "3yr avg", Performance!$F$1)&amp;")"</f>
        <v>78
(2025)</v>
      </c>
      <c r="AI46" s="223">
        <f>Performance!L99</f>
        <v>124.9622038596201</v>
      </c>
      <c r="AJ46" s="206">
        <f>Performance!M46</f>
        <v>0</v>
      </c>
      <c r="AK46" s="207">
        <f>AJ46/Performance!$C46</f>
        <v>0</v>
      </c>
      <c r="AL46" s="227" t="str">
        <f>ROUND(IF(Performance!M152&gt;Performance!M205, AVERAGE(Outcomes!AD49, Outcomes!AD102, Outcomes!AD155), Outcomes!AD49), 0)&amp; CHAR(10) &amp;"("&amp;IF(Performance!M152&gt;Performance!M205, "3yr avg", Performance!$F$1)&amp;")"</f>
        <v>0
(2025)</v>
      </c>
      <c r="AM46" s="223">
        <f>Performance!M99</f>
        <v>0</v>
      </c>
      <c r="AN46" s="206">
        <f>Performance!N46</f>
        <v>42197.620738636368</v>
      </c>
      <c r="AO46" s="207">
        <f>AN46/Performance!$C46</f>
        <v>4.2588778056666075E-3</v>
      </c>
      <c r="AP46" s="227" t="str">
        <f>ROUND(IF(Performance!N152&gt;Performance!N205, AVERAGE(Outcomes!AH49, Outcomes!AH102, Outcomes!AH155), Outcomes!AH49), 0)&amp; CHAR(10) &amp;"("&amp;IF(Performance!N152&gt;Performance!N205, "3yr avg", Performance!$F$1)&amp;")"</f>
        <v>9
(3yr avg)</v>
      </c>
      <c r="AQ46" s="223">
        <f>Performance!N99</f>
        <v>12.056463068181818</v>
      </c>
      <c r="AR46" s="206">
        <f>Performance!O46</f>
        <v>3781435.8775830665</v>
      </c>
      <c r="AS46" s="207">
        <f>AR46/Performance!$C46</f>
        <v>0.3816488477475799</v>
      </c>
      <c r="AT46" s="227" t="str">
        <f>ROUND(IF(Performance!O152&gt;Performance!O205, AVERAGE(Outcomes!AL49, Outcomes!AL102, Outcomes!AL155), Outcomes!AL49), 0)&amp; CHAR(10) &amp;"("&amp;IF(Performance!O152&gt;Performance!O205, "3yr avg", Performance!$F$1)&amp;")"</f>
        <v>834
(2025)</v>
      </c>
      <c r="AU46" s="223">
        <f>Performance!O99</f>
        <v>1080.4102507380189</v>
      </c>
      <c r="AV46" s="206">
        <f>Performance!P46</f>
        <v>1989925.8637871535</v>
      </c>
      <c r="AW46" s="207">
        <f>AV46/Performance!$C46</f>
        <v>0.2008371786811535</v>
      </c>
      <c r="AX46" s="227" t="str">
        <f>ROUND(IF(Performance!P152&gt;Performance!P205, AVERAGE(Outcomes!AP49, Outcomes!AP102, Outcomes!AP155), Outcomes!AP49), 0)&amp; CHAR(10) &amp;"("&amp;IF(Performance!P152&gt;Performance!P205, "3yr avg", Performance!$F$1)&amp;")"</f>
        <v>298
(2025)</v>
      </c>
      <c r="AY46" s="223">
        <f>Performance!P99</f>
        <v>442.20574750825631</v>
      </c>
      <c r="AZ46" s="206">
        <f>Performance!Q46</f>
        <v>0</v>
      </c>
      <c r="BA46" s="207">
        <f>AZ46/Performance!$C46</f>
        <v>0</v>
      </c>
      <c r="BB46" s="227" t="str">
        <f>ROUND(IF(Performance!Q152&gt;Performance!Q205, AVERAGE(Outcomes!AT49, Outcomes!AT102, Outcomes!AT155), Outcomes!AT49), 0)&amp; CHAR(10) &amp;"("&amp;IF(Performance!Q152&gt;Performance!Q205, "3yr avg", Performance!$F$1)&amp;")"</f>
        <v>0
(2025)</v>
      </c>
      <c r="BC46" s="223">
        <f>Performance!Q99</f>
        <v>0</v>
      </c>
      <c r="BD46" s="206">
        <f>Performance!R46</f>
        <v>0</v>
      </c>
      <c r="BE46" s="207">
        <f>BD46/Performance!$C46</f>
        <v>0</v>
      </c>
      <c r="BF46" s="227" t="str">
        <f>ROUND(IF(Performance!R152&gt;Performance!R205, AVERAGE(Outcomes!AX49, Outcomes!AX102, Outcomes!AX155), Outcomes!AX49), 0)&amp; CHAR(10) &amp;"("&amp;IF(Performance!R152&gt;Performance!R205, "3yr avg", Performance!$F$1)&amp;")"</f>
        <v>0
(2025)</v>
      </c>
      <c r="BG46" s="223">
        <f>Performance!R99</f>
        <v>0</v>
      </c>
      <c r="BH46" s="206">
        <f>Performance!S46</f>
        <v>4986.1699999999992</v>
      </c>
      <c r="BI46" s="207">
        <f>BH46/Performance!$C46</f>
        <v>5.0323900676317839E-4</v>
      </c>
      <c r="BJ46" s="227" t="str">
        <f>ROUND(IF(Performance!S152&gt;Performance!S205, AVERAGE(Outcomes!BB49, Outcomes!BB102, Outcomes!BB155), Outcomes!BB49), 0)&amp; CHAR(10) &amp;"("&amp;IF(Performance!S152&gt;Performance!S205, "3yr avg", Performance!$F$1)&amp;")"</f>
        <v>11
(3yr avg)</v>
      </c>
      <c r="BK46" s="206">
        <f>Performance!T46</f>
        <v>14822.500000000004</v>
      </c>
      <c r="BL46" s="207">
        <f>BK46/Performance!$C46</f>
        <v>1.4959899437338106E-3</v>
      </c>
      <c r="BM46" s="227" t="str">
        <f>ROUND(IF(Performance!T152&gt;Performance!T205, AVERAGE(Outcomes!BC49, Outcomes!BC102, Outcomes!BC155), Outcomes!BC49), 0)&amp; CHAR(10) &amp;"("&amp;IF(Performance!T152&gt;Performance!T205, "3yr avg", Performance!$F$1)&amp;")"</f>
        <v>17
(2025)</v>
      </c>
      <c r="BN46" s="206">
        <f>Performance!U46</f>
        <v>0</v>
      </c>
      <c r="BO46" s="207">
        <f>BN46/Performance!$C46</f>
        <v>0</v>
      </c>
      <c r="BP46" s="227" t="str">
        <f>ROUND(IF(Performance!U152&gt;Performance!U205, AVERAGE(Outcomes!BD49, Outcomes!BD102, Outcomes!BD155), Outcomes!BD49), 0)&amp; CHAR(10) &amp;"("&amp;IF(Performance!U152&gt;Performance!U205, "3yr avg", Performance!$F$1)&amp;")"</f>
        <v>0
(2025)</v>
      </c>
    </row>
    <row r="47" spans="1:68" ht="34.950000000000003" customHeight="1">
      <c r="A47" s="210" t="s">
        <v>130</v>
      </c>
      <c r="B47" s="205"/>
      <c r="C47" s="211">
        <f>Performance!D47</f>
        <v>1975055.5428457903</v>
      </c>
      <c r="D47" s="212">
        <f>C47/Performance!$C47</f>
        <v>0.26719628743434093</v>
      </c>
      <c r="E47" s="225" t="str">
        <f>ROUND(IF(Performance!D153&gt;Performance!D206, AVERAGE(Outcomes!C50,Outcomes!C103,Outcomes!C156), Outcomes!C50), 0)&amp; CHAR(10) &amp;"("&amp;IF(Performance!D153&gt;Performance!D206, "3yr avg", Performance!$F$1)&amp;")"</f>
        <v>564
(3yr avg)</v>
      </c>
      <c r="F47" s="211">
        <f>Performance!E47</f>
        <v>1448425.6006857748</v>
      </c>
      <c r="G47" s="212">
        <f>F47/Performance!$C47</f>
        <v>0.19595091618054397</v>
      </c>
      <c r="H47" s="226" t="str">
        <f>ROUND(IF(Performance!E153&gt;Performance!E206, AVERAGE(Outcomes!D50, Outcomes!D103, Outcomes!D156), Outcomes!D50), 0)&amp; CHAR(10) &amp;"("&amp;IF(Performance!E153&gt;Performance!E206, "3yr avg", Performance!$F$1)&amp;")"</f>
        <v>299
(3yr avg)</v>
      </c>
      <c r="I47" s="229">
        <f>Performance!E100</f>
        <v>413.83588591022141</v>
      </c>
      <c r="J47" s="211">
        <f>Performance!F47</f>
        <v>0</v>
      </c>
      <c r="K47" s="212">
        <f>J47/Performance!$C47</f>
        <v>0</v>
      </c>
      <c r="L47" s="226" t="str">
        <f>ROUND(IF(Performance!F153&gt;Performance!F206, AVERAGE(Outcomes!H50, Outcomes!H103, Outcomes!H156), Outcomes!H50), 0)&amp; CHAR(10) &amp;"("&amp;IF(Performance!F153&gt;Performance!F206, "3yr avg", Performance!$F$1)&amp;")"</f>
        <v>0
(2025)</v>
      </c>
      <c r="M47" s="229">
        <f>Performance!F100</f>
        <v>0</v>
      </c>
      <c r="N47" s="213">
        <f>Performance!I47</f>
        <v>675.34883720930247</v>
      </c>
      <c r="O47" s="212">
        <f>N47/Performance!$C47</f>
        <v>9.1364874612801739E-5</v>
      </c>
      <c r="P47" s="226" t="str">
        <f>ROUND(IF(Performance!I153&gt;Performance!I206, AVERAGE(Outcomes!N50, Outcomes!N103, Outcomes!N156), Outcomes!N50), 0)&amp; CHAR(10) &amp;"("&amp;IF(Performance!I153&gt;Performance!I206, "3yr avg", Performance!$F$1)&amp;")"</f>
        <v>1
(2025)</v>
      </c>
      <c r="Q47" s="228">
        <f>Performance!I100</f>
        <v>0.6753488372093025</v>
      </c>
      <c r="R47" s="213">
        <f>Performance!J47</f>
        <v>61168.313953488381</v>
      </c>
      <c r="S47" s="212">
        <f>R47/Performance!$C47</f>
        <v>8.2751831745657405E-3</v>
      </c>
      <c r="T47" s="226" t="str">
        <f>ROUND(IF(Performance!J153&gt;Performance!J206, AVERAGE(Outcomes!R50, Outcomes!R103, Outcomes!R156), Outcomes!R50), 0)&amp; CHAR(10) &amp;"("&amp;IF(Performance!J153&gt;Performance!J206, "3yr avg", Performance!$F$1)&amp;")"</f>
        <v>28
(2025)</v>
      </c>
      <c r="U47" s="228">
        <f>Performance!J100</f>
        <v>48.934651162790708</v>
      </c>
      <c r="V47" s="213">
        <f>Performance!G47</f>
        <v>4732.5000000000009</v>
      </c>
      <c r="W47" s="212">
        <f>V47/Performance!$C47</f>
        <v>6.4023841499719774E-4</v>
      </c>
      <c r="X47" s="228" t="str">
        <f>ROUND(Performance!G100, 0)&amp; CHAR(10) &amp;"("&amp;IF(Performance!G153&gt;Performance!G206, "3yr avg", Performance!$F$1)&amp;")"</f>
        <v>5
(3yr avg)</v>
      </c>
      <c r="Y47" s="213">
        <f>Performance!H47</f>
        <v>155409.37500000003</v>
      </c>
      <c r="Z47" s="212">
        <f>Y47/Performance!$C47</f>
        <v>2.1024627982188088E-2</v>
      </c>
      <c r="AA47" s="228" t="str">
        <f>ROUND(Performance!H100, 0)&amp; CHAR(10) &amp;"("&amp;IF(Performance!H153&gt;Performance!H206, "3yr avg", Performance!$F$1)&amp;")"</f>
        <v>124
(2025)</v>
      </c>
      <c r="AB47" s="211">
        <f>Performance!K47</f>
        <v>464366.73641804548</v>
      </c>
      <c r="AC47" s="212">
        <f>AB47/Performance!$C47</f>
        <v>6.2822065145633571E-2</v>
      </c>
      <c r="AD47" s="226" t="str">
        <f>ROUND(IF(Performance!K153&gt;Performance!K206, AVERAGE(Outcomes!V50, Outcomes!V103, Outcomes!V156), Outcomes!V50), 0)&amp; CHAR(10) &amp;"("&amp;IF(Performance!K153&gt;Performance!K206, "3yr avg", Performance!$F$1)&amp;")"</f>
        <v>182
(3yr avg)</v>
      </c>
      <c r="AE47" s="229">
        <f>Performance!K100</f>
        <v>265.35242081031168</v>
      </c>
      <c r="AF47" s="211">
        <f>Performance!L47</f>
        <v>995125.89115497097</v>
      </c>
      <c r="AG47" s="212">
        <f>AF47/Performance!$C47</f>
        <v>0.13462605880099998</v>
      </c>
      <c r="AH47" s="226" t="str">
        <f>ROUND(IF(Performance!L153&gt;Performance!L206, AVERAGE(Outcomes!Z50, Outcomes!Z103, Outcomes!Z156), Outcomes!Z50), 0)&amp; CHAR(10) &amp;"("&amp;IF(Performance!L153&gt;Performance!L206, "3yr avg", Performance!$F$1)&amp;")"</f>
        <v>189
(3yr avg)</v>
      </c>
      <c r="AI47" s="229">
        <f>Performance!L100</f>
        <v>284.32168318713457</v>
      </c>
      <c r="AJ47" s="211">
        <f>Performance!M47</f>
        <v>0</v>
      </c>
      <c r="AK47" s="212">
        <f>AJ47/Performance!$C47</f>
        <v>0</v>
      </c>
      <c r="AL47" s="226" t="str">
        <f>ROUND(IF(Performance!M153&gt;Performance!M206, AVERAGE(Outcomes!AD50, Outcomes!AD103, Outcomes!AD156), Outcomes!AD50), 0)&amp; CHAR(10) &amp;"("&amp;IF(Performance!M153&gt;Performance!M206, "3yr avg", Performance!$F$1)&amp;")"</f>
        <v>0
(2025)</v>
      </c>
      <c r="AM47" s="229">
        <f>Performance!M100</f>
        <v>0</v>
      </c>
      <c r="AN47" s="211">
        <f>Performance!N47</f>
        <v>0</v>
      </c>
      <c r="AO47" s="212">
        <f>AN47/Performance!$C47</f>
        <v>0</v>
      </c>
      <c r="AP47" s="226" t="str">
        <f>ROUND(IF(Performance!N153&gt;Performance!N206, AVERAGE(Outcomes!AH50, Outcomes!AH103, Outcomes!AH156), Outcomes!AH50), 0)&amp; CHAR(10) &amp;"("&amp;IF(Performance!N153&gt;Performance!N206, "3yr avg", Performance!$F$1)&amp;")"</f>
        <v>0
(2025)</v>
      </c>
      <c r="AQ47" s="229">
        <f>Performance!N100</f>
        <v>0</v>
      </c>
      <c r="AR47" s="211">
        <f>Performance!O47</f>
        <v>1382331.9498619242</v>
      </c>
      <c r="AS47" s="212">
        <f>AR47/Performance!$C47</f>
        <v>0.1870094065672655</v>
      </c>
      <c r="AT47" s="226" t="str">
        <f>ROUND(IF(Performance!O153&gt;Performance!O206, AVERAGE(Outcomes!AL50, Outcomes!AL103, Outcomes!AL156), Outcomes!AL50), 0)&amp; CHAR(10) &amp;"("&amp;IF(Performance!O153&gt;Performance!O206, "3yr avg", Performance!$F$1)&amp;")"</f>
        <v>261
(2025)</v>
      </c>
      <c r="AU47" s="229">
        <f>Performance!O100</f>
        <v>394.9519856748355</v>
      </c>
      <c r="AV47" s="211">
        <f>Performance!P47</f>
        <v>886129.038002474</v>
      </c>
      <c r="AW47" s="212">
        <f>AV47/Performance!$C47</f>
        <v>0.11988036994689814</v>
      </c>
      <c r="AX47" s="226" t="str">
        <f>ROUND(IF(Performance!P153&gt;Performance!P206, AVERAGE(Outcomes!AP50, Outcomes!AP103, Outcomes!AP156), Outcomes!AP50), 0)&amp; CHAR(10) &amp;"("&amp;IF(Performance!P153&gt;Performance!P206, "3yr avg", Performance!$F$1)&amp;")"</f>
        <v>126
(3yr avg)</v>
      </c>
      <c r="AY47" s="229">
        <f>Performance!P100</f>
        <v>196.91756400054979</v>
      </c>
      <c r="AZ47" s="211">
        <f>Performance!Q47</f>
        <v>0</v>
      </c>
      <c r="BA47" s="212">
        <f>AZ47/Performance!$C47</f>
        <v>0</v>
      </c>
      <c r="BB47" s="226" t="str">
        <f>ROUND(IF(Performance!Q153&gt;Performance!Q206, AVERAGE(Outcomes!AT50, Outcomes!AT103, Outcomes!AT156), Outcomes!AT50), 0)&amp; CHAR(10) &amp;"("&amp;IF(Performance!Q153&gt;Performance!Q206, "3yr avg", Performance!$F$1)&amp;")"</f>
        <v>0
(2025)</v>
      </c>
      <c r="BC47" s="229">
        <f>Performance!Q100</f>
        <v>0</v>
      </c>
      <c r="BD47" s="211">
        <f>Performance!R47</f>
        <v>0</v>
      </c>
      <c r="BE47" s="212">
        <f>BD47/Performance!$C47</f>
        <v>0</v>
      </c>
      <c r="BF47" s="226" t="str">
        <f>ROUND(IF(Performance!R153&gt;Performance!R206, AVERAGE(Outcomes!AX50, Outcomes!AX103, Outcomes!AX156), Outcomes!AX50), 0)&amp; CHAR(10) &amp;"("&amp;IF(Performance!R153&gt;Performance!R206, "3yr avg", Performance!$F$1)&amp;")"</f>
        <v>0
(2025)</v>
      </c>
      <c r="BG47" s="229">
        <f>Performance!R100</f>
        <v>0</v>
      </c>
      <c r="BH47" s="211">
        <f>Performance!S47</f>
        <v>5287.7000000000007</v>
      </c>
      <c r="BI47" s="212">
        <f>BH47/Performance!$C47</f>
        <v>7.1534889952048228E-4</v>
      </c>
      <c r="BJ47" s="226" t="str">
        <f>ROUND(IF(Performance!S153&gt;Performance!S206, AVERAGE(Outcomes!BB50, Outcomes!BB103, Outcomes!BB156), Outcomes!BB50), 0)&amp; CHAR(10) &amp;"("&amp;IF(Performance!S153&gt;Performance!S206, "3yr avg", Performance!$F$1)&amp;")"</f>
        <v>12
(2025)</v>
      </c>
      <c r="BK47" s="211">
        <f>Performance!T47</f>
        <v>13069.642857142862</v>
      </c>
      <c r="BL47" s="212">
        <f>BK47/Performance!$C47</f>
        <v>1.7681325784335111E-3</v>
      </c>
      <c r="BM47" s="226" t="str">
        <f>ROUND(IF(Performance!T153&gt;Performance!T206, AVERAGE(Outcomes!BC50, Outcomes!BC103, Outcomes!BC156), Outcomes!BC50), 0)&amp; CHAR(10) &amp;"("&amp;IF(Performance!T153&gt;Performance!T206, "3yr avg", Performance!$F$1)&amp;")"</f>
        <v>15
(2025)</v>
      </c>
      <c r="BN47" s="211">
        <f>Performance!U47</f>
        <v>0</v>
      </c>
      <c r="BO47" s="212">
        <f>BN47/Performance!$C47</f>
        <v>0</v>
      </c>
      <c r="BP47" s="226" t="str">
        <f>ROUND(IF(Performance!U153&gt;Performance!U206, AVERAGE(Outcomes!BD50, Outcomes!BD103, Outcomes!BD156), Outcomes!BD50), 0)&amp; CHAR(10) &amp;"("&amp;IF(Performance!U153&gt;Performance!U206, "3yr avg", Performance!$F$1)&amp;")"</f>
        <v>0
(2025)</v>
      </c>
    </row>
    <row r="48" spans="1:68" ht="34.950000000000003" customHeight="1">
      <c r="A48" s="204" t="s">
        <v>132</v>
      </c>
      <c r="B48" s="205"/>
      <c r="C48" s="206">
        <f>Performance!D48</f>
        <v>5085069.7931907615</v>
      </c>
      <c r="D48" s="207">
        <f>C48/Performance!$C48</f>
        <v>0.27495456148161801</v>
      </c>
      <c r="E48" s="219" t="str">
        <f>ROUND(IF(Performance!D154&gt;Performance!D207, AVERAGE(Outcomes!C51,Outcomes!C104,Outcomes!C157), Outcomes!C51), 0)&amp; CHAR(10) &amp;"("&amp;IF(Performance!D154&gt;Performance!D207, "3yr avg", Performance!$F$1)&amp;")"</f>
        <v>1453
(2025)</v>
      </c>
      <c r="F48" s="206">
        <f>Performance!E48</f>
        <v>5749249.3559504477</v>
      </c>
      <c r="G48" s="207">
        <f>F48/Performance!$C48</f>
        <v>0.31086738231805594</v>
      </c>
      <c r="H48" s="227" t="str">
        <f>ROUND(IF(Performance!E154&gt;Performance!E207, AVERAGE(Outcomes!D51, Outcomes!D104, Outcomes!D157), Outcomes!D51), 0)&amp; CHAR(10) &amp;"("&amp;IF(Performance!E154&gt;Performance!E207, "3yr avg", Performance!$F$1)&amp;")"</f>
        <v>1171
(2025)</v>
      </c>
      <c r="I48" s="223">
        <f>Performance!E101</f>
        <v>1642.6426731286995</v>
      </c>
      <c r="J48" s="206">
        <f>Performance!F48</f>
        <v>0</v>
      </c>
      <c r="K48" s="207">
        <f>J48/Performance!$C48</f>
        <v>0</v>
      </c>
      <c r="L48" s="227" t="str">
        <f>ROUND(IF(Performance!F154&gt;Performance!F207, AVERAGE(Outcomes!H51, Outcomes!H104, Outcomes!H157), Outcomes!H51), 0)&amp; CHAR(10) &amp;"("&amp;IF(Performance!F154&gt;Performance!F207, "3yr avg", Performance!$F$1)&amp;")"</f>
        <v>0
(2025)</v>
      </c>
      <c r="M48" s="223">
        <f>Performance!F101</f>
        <v>0</v>
      </c>
      <c r="N48" s="208">
        <f>Performance!I48</f>
        <v>245025.00000000009</v>
      </c>
      <c r="O48" s="207">
        <f>N48/Performance!$C48</f>
        <v>1.3248734858516055E-2</v>
      </c>
      <c r="P48" s="227" t="str">
        <f>ROUND(IF(Performance!I154&gt;Performance!I207, AVERAGE(Outcomes!N51, Outcomes!N104, Outcomes!N157), Outcomes!N51), 0)&amp; CHAR(10) &amp;"("&amp;IF(Performance!I154&gt;Performance!I207, "3yr avg", Performance!$F$1)&amp;")"</f>
        <v>190
(2025)</v>
      </c>
      <c r="Q48" s="216">
        <f>Performance!I101</f>
        <v>245.02500000000009</v>
      </c>
      <c r="R48" s="208">
        <f>Performance!J48</f>
        <v>371696.87500000012</v>
      </c>
      <c r="S48" s="207">
        <f>R48/Performance!$C48</f>
        <v>2.009800365111309E-2</v>
      </c>
      <c r="T48" s="224" t="str">
        <f>ROUND(IF(Performance!J154&gt;Performance!J207, AVERAGE(Outcomes!R51, Outcomes!R104, Outcomes!R157), Outcomes!R51), 0)&amp; CHAR(10) &amp;"("&amp;IF(Performance!J154&gt;Performance!J207, "3yr avg", Performance!$F$1)&amp;")"</f>
        <v>224
(2025)</v>
      </c>
      <c r="U48" s="216">
        <f>Performance!J101</f>
        <v>297.35750000000007</v>
      </c>
      <c r="V48" s="208">
        <f>Performance!G48</f>
        <v>6003.3436195823133</v>
      </c>
      <c r="W48" s="207">
        <f>V48/Performance!$C48</f>
        <v>3.2460650088933832E-4</v>
      </c>
      <c r="X48" s="216" t="str">
        <f>ROUND(Performance!G101, 0)&amp; CHAR(10) &amp;"("&amp;IF(Performance!G154&gt;Performance!G207, "3yr avg", Performance!$F$1)&amp;")"</f>
        <v>6
(2025)</v>
      </c>
      <c r="Y48" s="208">
        <f>Performance!H48</f>
        <v>13028.164596209637</v>
      </c>
      <c r="Z48" s="207">
        <f>Y48/Performance!$C48</f>
        <v>7.0444525427318567E-4</v>
      </c>
      <c r="AA48" s="216" t="str">
        <f>ROUND(Performance!H101, 0)&amp; CHAR(10) &amp;"("&amp;IF(Performance!H154&gt;Performance!H207, "3yr avg", Performance!$F$1)&amp;")"</f>
        <v>10
(2025)</v>
      </c>
      <c r="AB48" s="206">
        <f>Performance!K48</f>
        <v>98540.045537271973</v>
      </c>
      <c r="AC48" s="207">
        <f>AB48/Performance!$C48</f>
        <v>5.3281540098741526E-3</v>
      </c>
      <c r="AD48" s="227" t="str">
        <f>ROUND(IF(Performance!K154&gt;Performance!K207, AVERAGE(Outcomes!V51, Outcomes!V104, Outcomes!V157), Outcomes!V51), 0)&amp; CHAR(10) &amp;"("&amp;IF(Performance!K154&gt;Performance!K207, "3yr avg", Performance!$F$1)&amp;")"</f>
        <v>42
(3yr avg)</v>
      </c>
      <c r="AE48" s="223">
        <f>Performance!K101</f>
        <v>56.308597449869701</v>
      </c>
      <c r="AF48" s="206">
        <f>Performance!L48</f>
        <v>488703.05345208512</v>
      </c>
      <c r="AG48" s="207">
        <f>AF48/Performance!$C48</f>
        <v>2.6424639035746853E-2</v>
      </c>
      <c r="AH48" s="227" t="str">
        <f>ROUND(IF(Performance!L154&gt;Performance!L207, AVERAGE(Outcomes!Z51, Outcomes!Z104, Outcomes!Z157), Outcomes!Z51), 0)&amp; CHAR(10) &amp;"("&amp;IF(Performance!L154&gt;Performance!L207, "3yr avg", Performance!$F$1)&amp;")"</f>
        <v>97
(3yr avg)</v>
      </c>
      <c r="AI48" s="223">
        <f>Performance!L101</f>
        <v>139.62944384345289</v>
      </c>
      <c r="AJ48" s="206">
        <f>Performance!M48</f>
        <v>0</v>
      </c>
      <c r="AK48" s="207">
        <f>AJ48/Performance!$C48</f>
        <v>0</v>
      </c>
      <c r="AL48" s="227" t="str">
        <f>ROUND(IF(Performance!M154&gt;Performance!M207, AVERAGE(Outcomes!AD51, Outcomes!AD104, Outcomes!AD157), Outcomes!AD51), 0)&amp; CHAR(10) &amp;"("&amp;IF(Performance!M154&gt;Performance!M207, "3yr avg", Performance!$F$1)&amp;")"</f>
        <v>0
(2025)</v>
      </c>
      <c r="AM48" s="223">
        <f>Performance!M101</f>
        <v>0</v>
      </c>
      <c r="AN48" s="206">
        <f>Performance!N48</f>
        <v>0</v>
      </c>
      <c r="AO48" s="207">
        <f>AN48/Performance!$C48</f>
        <v>0</v>
      </c>
      <c r="AP48" s="227" t="str">
        <f>ROUND(IF(Performance!N154&gt;Performance!N207, AVERAGE(Outcomes!AH51, Outcomes!AH104, Outcomes!AH157), Outcomes!AH51), 0)&amp; CHAR(10) &amp;"("&amp;IF(Performance!N154&gt;Performance!N207, "3yr avg", Performance!$F$1)&amp;")"</f>
        <v>0
(2025)</v>
      </c>
      <c r="AQ48" s="223">
        <f>Performance!N101</f>
        <v>0</v>
      </c>
      <c r="AR48" s="206">
        <f>Performance!O48</f>
        <v>4469179.1280463524</v>
      </c>
      <c r="AS48" s="207">
        <f>AR48/Performance!$C48</f>
        <v>0.24165276727966567</v>
      </c>
      <c r="AT48" s="227" t="str">
        <f>ROUND(IF(Performance!O154&gt;Performance!O207, AVERAGE(Outcomes!AL51, Outcomes!AL104, Outcomes!AL157), Outcomes!AL51), 0)&amp; CHAR(10) &amp;"("&amp;IF(Performance!O154&gt;Performance!O207, "3yr avg", Performance!$F$1)&amp;")"</f>
        <v>898
(2025)</v>
      </c>
      <c r="AU48" s="223">
        <f>Performance!O101</f>
        <v>1276.9083222989577</v>
      </c>
      <c r="AV48" s="206">
        <f>Performance!P48</f>
        <v>1931728.8627426329</v>
      </c>
      <c r="AW48" s="207">
        <f>AV48/Performance!$C48</f>
        <v>0.10445041739014341</v>
      </c>
      <c r="AX48" s="227" t="str">
        <f>ROUND(IF(Performance!P154&gt;Performance!P207, AVERAGE(Outcomes!AP51, Outcomes!AP104, Outcomes!AP157), Outcomes!AP51), 0)&amp; CHAR(10) &amp;"("&amp;IF(Performance!P154&gt;Performance!P207, "3yr avg", Performance!$F$1)&amp;")"</f>
        <v>284
(2025)</v>
      </c>
      <c r="AY48" s="223">
        <f>Performance!P101</f>
        <v>429.27308060947399</v>
      </c>
      <c r="AZ48" s="206">
        <f>Performance!Q48</f>
        <v>0</v>
      </c>
      <c r="BA48" s="207">
        <f>AZ48/Performance!$C48</f>
        <v>0</v>
      </c>
      <c r="BB48" s="227" t="str">
        <f>ROUND(IF(Performance!Q154&gt;Performance!Q207, AVERAGE(Outcomes!AT51, Outcomes!AT104, Outcomes!AT157), Outcomes!AT51), 0)&amp; CHAR(10) &amp;"("&amp;IF(Performance!Q154&gt;Performance!Q207, "3yr avg", Performance!$F$1)&amp;")"</f>
        <v>0
(2025)</v>
      </c>
      <c r="BC48" s="223">
        <f>Performance!Q101</f>
        <v>0</v>
      </c>
      <c r="BD48" s="206">
        <f>Performance!R48</f>
        <v>0</v>
      </c>
      <c r="BE48" s="207">
        <f>BD48/Performance!$C48</f>
        <v>0</v>
      </c>
      <c r="BF48" s="227" t="str">
        <f>ROUND(IF(Performance!R154&gt;Performance!R207, AVERAGE(Outcomes!AX51, Outcomes!AX104, Outcomes!AX157), Outcomes!AX51), 0)&amp; CHAR(10) &amp;"("&amp;IF(Performance!R154&gt;Performance!R207, "3yr avg", Performance!$F$1)&amp;")"</f>
        <v>0
(2025)</v>
      </c>
      <c r="BG48" s="223">
        <f>Performance!R101</f>
        <v>0</v>
      </c>
      <c r="BH48" s="206">
        <f>Performance!S48</f>
        <v>2115.0800000000004</v>
      </c>
      <c r="BI48" s="207">
        <f>BH48/Performance!$C48</f>
        <v>1.1436438781573363E-4</v>
      </c>
      <c r="BJ48" s="227" t="str">
        <f>ROUND(IF(Performance!S154&gt;Performance!S207, AVERAGE(Outcomes!BB51, Outcomes!BB104, Outcomes!BB157), Outcomes!BB51), 0)&amp; CHAR(10) &amp;"("&amp;IF(Performance!S154&gt;Performance!S207, "3yr avg", Performance!$F$1)&amp;")"</f>
        <v>5
(2025)</v>
      </c>
      <c r="BK48" s="206">
        <f>Performance!T48</f>
        <v>33880.000000000007</v>
      </c>
      <c r="BL48" s="207">
        <f>BK48/Performance!$C48</f>
        <v>1.8319238322886395E-3</v>
      </c>
      <c r="BM48" s="227" t="str">
        <f>ROUND(IF(Performance!T154&gt;Performance!T207, AVERAGE(Outcomes!BC51, Outcomes!BC104, Outcomes!BC157), Outcomes!BC51), 0)&amp; CHAR(10) &amp;"("&amp;IF(Performance!T154&gt;Performance!T207, "3yr avg", Performance!$F$1)&amp;")"</f>
        <v>39
(2025)</v>
      </c>
      <c r="BN48" s="206">
        <f>Performance!U48</f>
        <v>0</v>
      </c>
      <c r="BO48" s="207">
        <f>BN48/Performance!$C48</f>
        <v>0</v>
      </c>
      <c r="BP48" s="227" t="str">
        <f>ROUND(IF(Performance!U154&gt;Performance!U207, AVERAGE(Outcomes!BD51, Outcomes!BD104, Outcomes!BD157), Outcomes!BD51), 0)&amp; CHAR(10) &amp;"("&amp;IF(Performance!U154&gt;Performance!U207, "3yr avg", Performance!$F$1)&amp;")"</f>
        <v>0
(2025)</v>
      </c>
    </row>
    <row r="49" spans="1:68" ht="34.950000000000003" customHeight="1">
      <c r="A49" s="210" t="s">
        <v>134</v>
      </c>
      <c r="B49" s="205"/>
      <c r="C49" s="211">
        <f>Performance!D49</f>
        <v>2824425.015702304</v>
      </c>
      <c r="D49" s="212">
        <f>C49/Performance!$C49</f>
        <v>0.22374020974063866</v>
      </c>
      <c r="E49" s="225" t="str">
        <f>ROUND(IF(Performance!D155&gt;Performance!D208, AVERAGE(Outcomes!C52,Outcomes!C105,Outcomes!C158), Outcomes!C52), 0)&amp; CHAR(10) &amp;"("&amp;IF(Performance!D155&gt;Performance!D208, "3yr avg", Performance!$F$1)&amp;")"</f>
        <v>807
(2025)</v>
      </c>
      <c r="F49" s="211">
        <f>Performance!E49</f>
        <v>2229839.4656753284</v>
      </c>
      <c r="G49" s="212">
        <f>F49/Performance!$C49</f>
        <v>0.17663940340582809</v>
      </c>
      <c r="H49" s="226" t="str">
        <f>ROUND(IF(Performance!E155&gt;Performance!E208, AVERAGE(Outcomes!D52, Outcomes!D105, Outcomes!D158), Outcomes!D52), 0)&amp; CHAR(10) &amp;"("&amp;IF(Performance!E155&gt;Performance!E208, "3yr avg", Performance!$F$1)&amp;")"</f>
        <v>475
(3yr avg)</v>
      </c>
      <c r="I49" s="229">
        <f>Performance!E102</f>
        <v>637.09699019295101</v>
      </c>
      <c r="J49" s="211">
        <f>Performance!F49</f>
        <v>0</v>
      </c>
      <c r="K49" s="212">
        <f>J49/Performance!$C49</f>
        <v>0</v>
      </c>
      <c r="L49" s="226" t="str">
        <f>ROUND(IF(Performance!F155&gt;Performance!F208, AVERAGE(Outcomes!H52, Outcomes!H105, Outcomes!H158), Outcomes!H52), 0)&amp; CHAR(10) &amp;"("&amp;IF(Performance!F155&gt;Performance!F208, "3yr avg", Performance!$F$1)&amp;")"</f>
        <v>0
(2025)</v>
      </c>
      <c r="M49" s="229">
        <f>Performance!F102</f>
        <v>0</v>
      </c>
      <c r="N49" s="213">
        <f>Performance!I49</f>
        <v>0</v>
      </c>
      <c r="O49" s="212">
        <f>N49/Performance!$C49</f>
        <v>0</v>
      </c>
      <c r="P49" s="226" t="str">
        <f>ROUND(IF(Performance!I155&gt;Performance!I208, AVERAGE(Outcomes!N52, Outcomes!N105, Outcomes!N158), Outcomes!N52), 0)&amp; CHAR(10) &amp;"("&amp;IF(Performance!I155&gt;Performance!I208, "3yr avg", Performance!$F$1)&amp;")"</f>
        <v>0
(2025)</v>
      </c>
      <c r="Q49" s="228">
        <f>Performance!I102</f>
        <v>0</v>
      </c>
      <c r="R49" s="213">
        <f>Performance!J49</f>
        <v>83010.844355687135</v>
      </c>
      <c r="S49" s="212">
        <f>R49/Performance!$C49</f>
        <v>6.5758034373841348E-3</v>
      </c>
      <c r="T49" s="226" t="str">
        <f>ROUND(IF(Performance!J155&gt;Performance!J208, AVERAGE(Outcomes!R52, Outcomes!R105, Outcomes!R158), Outcomes!R52), 0)&amp; CHAR(10) &amp;"("&amp;IF(Performance!J155&gt;Performance!J208, "3yr avg", Performance!$F$1)&amp;")"</f>
        <v>45
(2025)</v>
      </c>
      <c r="U49" s="228">
        <f>Performance!J102</f>
        <v>66.408675484549704</v>
      </c>
      <c r="V49" s="213">
        <f>Performance!G49</f>
        <v>0</v>
      </c>
      <c r="W49" s="212">
        <f>V49/Performance!$C49</f>
        <v>0</v>
      </c>
      <c r="X49" s="228" t="str">
        <f>ROUND(Performance!G102, 0)&amp; CHAR(10) &amp;"("&amp;IF(Performance!G155&gt;Performance!G208, "3yr avg", Performance!$F$1)&amp;")"</f>
        <v>0
(2025)</v>
      </c>
      <c r="Y49" s="213">
        <f>Performance!H49</f>
        <v>0</v>
      </c>
      <c r="Z49" s="212">
        <f>Y49/Performance!$C49</f>
        <v>0</v>
      </c>
      <c r="AA49" s="228" t="str">
        <f>ROUND(Performance!H102, 0)&amp; CHAR(10) &amp;"("&amp;IF(Performance!H155&gt;Performance!H208, "3yr avg", Performance!$F$1)&amp;")"</f>
        <v>0
(2025)</v>
      </c>
      <c r="AB49" s="211">
        <f>Performance!K49</f>
        <v>556940.94457494875</v>
      </c>
      <c r="AC49" s="212">
        <f>AB49/Performance!$C49</f>
        <v>4.4118743836208264E-2</v>
      </c>
      <c r="AD49" s="226" t="str">
        <f>ROUND(IF(Performance!K155&gt;Performance!K208, AVERAGE(Outcomes!V52, Outcomes!V105, Outcomes!V158), Outcomes!V52), 0)&amp; CHAR(10) &amp;"("&amp;IF(Performance!K155&gt;Performance!K208, "3yr avg", Performance!$F$1)&amp;")"</f>
        <v>192
(3yr avg)</v>
      </c>
      <c r="AE49" s="229">
        <f>Performance!K102</f>
        <v>318.25196832854215</v>
      </c>
      <c r="AF49" s="211">
        <f>Performance!L49</f>
        <v>1792125.0360560587</v>
      </c>
      <c r="AG49" s="212">
        <f>AF49/Performance!$C49</f>
        <v>0.14196533072021719</v>
      </c>
      <c r="AH49" s="226" t="str">
        <f>ROUND(IF(Performance!L155&gt;Performance!L208, AVERAGE(Outcomes!Z52, Outcomes!Z105, Outcomes!Z158), Outcomes!Z52), 0)&amp; CHAR(10) &amp;"("&amp;IF(Performance!L155&gt;Performance!L208, "3yr avg", Performance!$F$1)&amp;")"</f>
        <v>328
(3yr avg)</v>
      </c>
      <c r="AI49" s="229">
        <f>Performance!L102</f>
        <v>512.03572458744532</v>
      </c>
      <c r="AJ49" s="211">
        <f>Performance!M49</f>
        <v>0</v>
      </c>
      <c r="AK49" s="212">
        <f>AJ49/Performance!$C49</f>
        <v>0</v>
      </c>
      <c r="AL49" s="226" t="str">
        <f>ROUND(IF(Performance!M155&gt;Performance!M208, AVERAGE(Outcomes!AD52, Outcomes!AD105, Outcomes!AD158), Outcomes!AD52), 0)&amp; CHAR(10) &amp;"("&amp;IF(Performance!M155&gt;Performance!M208, "3yr avg", Performance!$F$1)&amp;")"</f>
        <v>0
(2025)</v>
      </c>
      <c r="AM49" s="229">
        <f>Performance!M102</f>
        <v>0</v>
      </c>
      <c r="AN49" s="211">
        <f>Performance!N49</f>
        <v>0</v>
      </c>
      <c r="AO49" s="212">
        <f>AN49/Performance!$C49</f>
        <v>0</v>
      </c>
      <c r="AP49" s="226" t="str">
        <f>ROUND(IF(Performance!N155&gt;Performance!N208, AVERAGE(Outcomes!AH52, Outcomes!AH105, Outcomes!AH158), Outcomes!AH52), 0)&amp; CHAR(10) &amp;"("&amp;IF(Performance!N155&gt;Performance!N208, "3yr avg", Performance!$F$1)&amp;")"</f>
        <v>0
(2025)</v>
      </c>
      <c r="AQ49" s="229">
        <f>Performance!N102</f>
        <v>0</v>
      </c>
      <c r="AR49" s="211">
        <f>Performance!O49</f>
        <v>3580675.3026449084</v>
      </c>
      <c r="AS49" s="212">
        <f>AR49/Performance!$C49</f>
        <v>0.28364748179646393</v>
      </c>
      <c r="AT49" s="226" t="str">
        <f>ROUND(IF(Performance!O155&gt;Performance!O208, AVERAGE(Outcomes!AL52, Outcomes!AL105, Outcomes!AL158), Outcomes!AL52), 0)&amp; CHAR(10) &amp;"("&amp;IF(Performance!O155&gt;Performance!O208, "3yr avg", Performance!$F$1)&amp;")"</f>
        <v>742
(3yr avg)</v>
      </c>
      <c r="AU49" s="229">
        <f>Performance!O102</f>
        <v>1023.0500864699738</v>
      </c>
      <c r="AV49" s="211">
        <f>Performance!P49</f>
        <v>1238032.9057804176</v>
      </c>
      <c r="AW49" s="212">
        <f>AV49/Performance!$C49</f>
        <v>9.8072259120055433E-2</v>
      </c>
      <c r="AX49" s="226" t="str">
        <f>ROUND(IF(Performance!P155&gt;Performance!P208, AVERAGE(Outcomes!AP52, Outcomes!AP105, Outcomes!AP158), Outcomes!AP52), 0)&amp; CHAR(10) &amp;"("&amp;IF(Performance!P155&gt;Performance!P208, "3yr avg", Performance!$F$1)&amp;")"</f>
        <v>171
(3yr avg)</v>
      </c>
      <c r="AY49" s="229">
        <f>Performance!P102</f>
        <v>275.11842350675948</v>
      </c>
      <c r="AZ49" s="211">
        <f>Performance!Q49</f>
        <v>0</v>
      </c>
      <c r="BA49" s="212">
        <f>AZ49/Performance!$C49</f>
        <v>0</v>
      </c>
      <c r="BB49" s="226" t="str">
        <f>ROUND(IF(Performance!Q155&gt;Performance!Q208, AVERAGE(Outcomes!AT52, Outcomes!AT105, Outcomes!AT158), Outcomes!AT52), 0)&amp; CHAR(10) &amp;"("&amp;IF(Performance!Q155&gt;Performance!Q208, "3yr avg", Performance!$F$1)&amp;")"</f>
        <v>0
(2025)</v>
      </c>
      <c r="BC49" s="229">
        <f>Performance!Q102</f>
        <v>0</v>
      </c>
      <c r="BD49" s="211">
        <f>Performance!R49</f>
        <v>266805.00000000006</v>
      </c>
      <c r="BE49" s="212">
        <f>BD49/Performance!$C49</f>
        <v>2.1135277561974052E-2</v>
      </c>
      <c r="BF49" s="226" t="str">
        <f>ROUND(IF(Performance!R155&gt;Performance!R208, AVERAGE(Outcomes!AX52, Outcomes!AX105, Outcomes!AX158), Outcomes!AX52), 0)&amp; CHAR(10) &amp;"("&amp;IF(Performance!R155&gt;Performance!R208, "3yr avg", Performance!$F$1)&amp;")"</f>
        <v>34
(2025)</v>
      </c>
      <c r="BG49" s="229">
        <f>Performance!R102</f>
        <v>59.290000000000013</v>
      </c>
      <c r="BH49" s="211">
        <f>Performance!S49</f>
        <v>4224.4336428148645</v>
      </c>
      <c r="BI49" s="212">
        <f>BH49/Performance!$C49</f>
        <v>3.346435695846528E-4</v>
      </c>
      <c r="BJ49" s="226" t="str">
        <f>ROUND(IF(Performance!S155&gt;Performance!S208, AVERAGE(Outcomes!BB52, Outcomes!BB105, Outcomes!BB158), Outcomes!BB52), 0)&amp; CHAR(10) &amp;"("&amp;IF(Performance!S155&gt;Performance!S208, "3yr avg", Performance!$F$1)&amp;")"</f>
        <v>10
(2025)</v>
      </c>
      <c r="BK49" s="211">
        <f>Performance!T49</f>
        <v>47601.96693093019</v>
      </c>
      <c r="BL49" s="212">
        <f>BK49/Performance!$C49</f>
        <v>3.7708468116456565E-3</v>
      </c>
      <c r="BM49" s="226" t="str">
        <f>ROUND(IF(Performance!T155&gt;Performance!T208, AVERAGE(Outcomes!BC52, Outcomes!BC105, Outcomes!BC158), Outcomes!BC52), 0)&amp; CHAR(10) &amp;"("&amp;IF(Performance!T155&gt;Performance!T208, "3yr avg", Performance!$F$1)&amp;")"</f>
        <v>54
(2025)</v>
      </c>
      <c r="BN49" s="211">
        <f>Performance!U49</f>
        <v>0</v>
      </c>
      <c r="BO49" s="212">
        <f>BN49/Performance!$C49</f>
        <v>0</v>
      </c>
      <c r="BP49" s="226" t="str">
        <f>ROUND(IF(Performance!U155&gt;Performance!U208, AVERAGE(Outcomes!BD52, Outcomes!BD105, Outcomes!BD158), Outcomes!BD52), 0)&amp; CHAR(10) &amp;"("&amp;IF(Performance!U155&gt;Performance!U208, "3yr avg", Performance!$F$1)&amp;")"</f>
        <v>0
(2025)</v>
      </c>
    </row>
    <row r="50" spans="1:68" ht="34.950000000000003" customHeight="1">
      <c r="A50" s="204" t="s">
        <v>136</v>
      </c>
      <c r="B50" s="205"/>
      <c r="C50" s="206">
        <f>Performance!D50</f>
        <v>2712004.8113930477</v>
      </c>
      <c r="D50" s="207">
        <f>C50/Performance!$C50</f>
        <v>0.13317025025291387</v>
      </c>
      <c r="E50" s="219" t="str">
        <f>ROUND(IF(Performance!D156&gt;Performance!D209, AVERAGE(Outcomes!C53,Outcomes!C106,Outcomes!C159), Outcomes!C53), 0)&amp; CHAR(10) &amp;"("&amp;IF(Performance!D156&gt;Performance!D209, "3yr avg", Performance!$F$1)&amp;")"</f>
        <v>775
(3yr avg)</v>
      </c>
      <c r="F50" s="206">
        <f>Performance!E50</f>
        <v>4614455.7479904946</v>
      </c>
      <c r="G50" s="207">
        <f>F50/Performance!$C50</f>
        <v>0.22658817718883134</v>
      </c>
      <c r="H50" s="227" t="str">
        <f>ROUND(IF(Performance!E156&gt;Performance!E209, AVERAGE(Outcomes!D53, Outcomes!D106, Outcomes!D159), Outcomes!D53), 0)&amp; CHAR(10) &amp;"("&amp;IF(Performance!E156&gt;Performance!E209, "3yr avg", Performance!$F$1)&amp;")"</f>
        <v>990
(3yr avg)</v>
      </c>
      <c r="I50" s="223">
        <f>Performance!E103</f>
        <v>1318.4159279972841</v>
      </c>
      <c r="J50" s="206">
        <f>Performance!F50</f>
        <v>3598.072916666667</v>
      </c>
      <c r="K50" s="207">
        <f>J50/Performance!$C50</f>
        <v>1.7667972738389371E-4</v>
      </c>
      <c r="L50" s="227" t="str">
        <f>ROUND(IF(Performance!F156&gt;Performance!F209, AVERAGE(Outcomes!H53, Outcomes!H106, Outcomes!H159), Outcomes!H53), 0)&amp; CHAR(10) &amp;"("&amp;IF(Performance!F156&gt;Performance!F209, "3yr avg", Performance!$F$1)&amp;")"</f>
        <v>1
(3yr avg)</v>
      </c>
      <c r="M50" s="223">
        <f>Performance!F103</f>
        <v>1.0280208333333334</v>
      </c>
      <c r="N50" s="208">
        <f>Performance!I50</f>
        <v>13915.000000000004</v>
      </c>
      <c r="O50" s="207">
        <f>N50/Performance!$C50</f>
        <v>6.8328198552031791E-4</v>
      </c>
      <c r="P50" s="227" t="str">
        <f>ROUND(IF(Performance!I156&gt;Performance!I209, AVERAGE(Outcomes!N53, Outcomes!N106, Outcomes!N159), Outcomes!N53), 0)&amp; CHAR(10) &amp;"("&amp;IF(Performance!I156&gt;Performance!I209, "3yr avg", Performance!$F$1)&amp;")"</f>
        <v>8
(2025)</v>
      </c>
      <c r="Q50" s="216">
        <f>Performance!I103</f>
        <v>13.915000000000004</v>
      </c>
      <c r="R50" s="208">
        <f>Performance!J50</f>
        <v>0</v>
      </c>
      <c r="S50" s="207">
        <f>R50/Performance!$C50</f>
        <v>0</v>
      </c>
      <c r="T50" s="224" t="str">
        <f>ROUND(IF(Performance!J156&gt;Performance!J209, AVERAGE(Outcomes!R53, Outcomes!R106, Outcomes!R159), Outcomes!R53), 0)&amp; CHAR(10) &amp;"("&amp;IF(Performance!J156&gt;Performance!J209, "3yr avg", Performance!$F$1)&amp;")"</f>
        <v>0
(2025)</v>
      </c>
      <c r="U50" s="216">
        <f>Performance!J103</f>
        <v>0</v>
      </c>
      <c r="V50" s="208">
        <f>Performance!G50</f>
        <v>61831.631403625062</v>
      </c>
      <c r="W50" s="207">
        <f>V50/Performance!$C50</f>
        <v>3.0361796531390129E-3</v>
      </c>
      <c r="X50" s="216" t="str">
        <f>ROUND(Performance!G103, 0)&amp; CHAR(10) &amp;"("&amp;IF(Performance!G156&gt;Performance!G209, "3yr avg", Performance!$F$1)&amp;")"</f>
        <v>62
(2025)</v>
      </c>
      <c r="Y50" s="208">
        <f>Performance!H50</f>
        <v>1123635.460745469</v>
      </c>
      <c r="Z50" s="207">
        <f>Y50/Performance!$C50</f>
        <v>5.5174981575221063E-2</v>
      </c>
      <c r="AA50" s="216" t="str">
        <f>ROUND(Performance!H103, 0)&amp; CHAR(10) &amp;"("&amp;IF(Performance!H156&gt;Performance!H209, "3yr avg", Performance!$F$1)&amp;")"</f>
        <v>899
(2025)</v>
      </c>
      <c r="AB50" s="206">
        <f>Performance!K50</f>
        <v>672586.77738056332</v>
      </c>
      <c r="AC50" s="207">
        <f>AB50/Performance!$C50</f>
        <v>3.3026692682953877E-2</v>
      </c>
      <c r="AD50" s="227" t="str">
        <f>ROUND(IF(Performance!K156&gt;Performance!K209, AVERAGE(Outcomes!V53, Outcomes!V106, Outcomes!V159), Outcomes!V53), 0)&amp; CHAR(10) &amp;"("&amp;IF(Performance!K156&gt;Performance!K209, "3yr avg", Performance!$F$1)&amp;")"</f>
        <v>274
(3yr avg)</v>
      </c>
      <c r="AE50" s="223">
        <f>Performance!K103</f>
        <v>384.33530136032192</v>
      </c>
      <c r="AF50" s="206">
        <f>Performance!L50</f>
        <v>1772265.3361019711</v>
      </c>
      <c r="AG50" s="207">
        <f>AF50/Performance!$C50</f>
        <v>8.702529484158017E-2</v>
      </c>
      <c r="AH50" s="227" t="str">
        <f>ROUND(IF(Performance!L156&gt;Performance!L209, AVERAGE(Outcomes!Z53, Outcomes!Z106, Outcomes!Z159), Outcomes!Z53), 0)&amp; CHAR(10) &amp;"("&amp;IF(Performance!L156&gt;Performance!L209, "3yr avg", Performance!$F$1)&amp;")"</f>
        <v>331
(2025)</v>
      </c>
      <c r="AI50" s="223">
        <f>Performance!L103</f>
        <v>506.3615246005632</v>
      </c>
      <c r="AJ50" s="206">
        <f>Performance!M50</f>
        <v>0</v>
      </c>
      <c r="AK50" s="207">
        <f>AJ50/Performance!$C50</f>
        <v>0</v>
      </c>
      <c r="AL50" s="227" t="str">
        <f>ROUND(IF(Performance!M156&gt;Performance!M209, AVERAGE(Outcomes!AD53, Outcomes!AD106, Outcomes!AD159), Outcomes!AD53), 0)&amp; CHAR(10) &amp;"("&amp;IF(Performance!M156&gt;Performance!M209, "3yr avg", Performance!$F$1)&amp;")"</f>
        <v>0
(2025)</v>
      </c>
      <c r="AM50" s="223">
        <f>Performance!M103</f>
        <v>0</v>
      </c>
      <c r="AN50" s="206">
        <f>Performance!N50</f>
        <v>0</v>
      </c>
      <c r="AO50" s="207">
        <f>AN50/Performance!$C50</f>
        <v>0</v>
      </c>
      <c r="AP50" s="227" t="str">
        <f>ROUND(IF(Performance!N156&gt;Performance!N209, AVERAGE(Outcomes!AH53, Outcomes!AH106, Outcomes!AH159), Outcomes!AH53), 0)&amp; CHAR(10) &amp;"("&amp;IF(Performance!N156&gt;Performance!N209, "3yr avg", Performance!$F$1)&amp;")"</f>
        <v>0
(2025)</v>
      </c>
      <c r="AQ50" s="223">
        <f>Performance!N103</f>
        <v>0</v>
      </c>
      <c r="AR50" s="206">
        <f>Performance!O50</f>
        <v>5620306.6862341771</v>
      </c>
      <c r="AS50" s="207">
        <f>AR50/Performance!$C50</f>
        <v>0.27597946904802056</v>
      </c>
      <c r="AT50" s="227" t="str">
        <f>ROUND(IF(Performance!O156&gt;Performance!O209, AVERAGE(Outcomes!AL53, Outcomes!AL106, Outcomes!AL159), Outcomes!AL53), 0)&amp; CHAR(10) &amp;"("&amp;IF(Performance!O156&gt;Performance!O209, "3yr avg", Performance!$F$1)&amp;")"</f>
        <v>1205
(3yr avg)</v>
      </c>
      <c r="AU50" s="223">
        <f>Performance!O103</f>
        <v>1605.8019103526221</v>
      </c>
      <c r="AV50" s="206">
        <f>Performance!P50</f>
        <v>3466711.4332983918</v>
      </c>
      <c r="AW50" s="207">
        <f>AV50/Performance!$C50</f>
        <v>0.1702293547517148</v>
      </c>
      <c r="AX50" s="227" t="str">
        <f>ROUND(IF(Performance!P156&gt;Performance!P209, AVERAGE(Outcomes!AP53, Outcomes!AP106, Outcomes!AP159), Outcomes!AP53), 0)&amp; CHAR(10) &amp;"("&amp;IF(Performance!P156&gt;Performance!P209, "3yr avg", Performance!$F$1)&amp;")"</f>
        <v>532
(2025)</v>
      </c>
      <c r="AY50" s="223">
        <f>Performance!P103</f>
        <v>770.38031851075368</v>
      </c>
      <c r="AZ50" s="206">
        <f>Performance!Q50</f>
        <v>0</v>
      </c>
      <c r="BA50" s="207">
        <f>AZ50/Performance!$C50</f>
        <v>0</v>
      </c>
      <c r="BB50" s="227" t="str">
        <f>ROUND(IF(Performance!Q156&gt;Performance!Q209, AVERAGE(Outcomes!AT53, Outcomes!AT106, Outcomes!AT159), Outcomes!AT53), 0)&amp; CHAR(10) &amp;"("&amp;IF(Performance!Q156&gt;Performance!Q209, "3yr avg", Performance!$F$1)&amp;")"</f>
        <v>0
(2025)</v>
      </c>
      <c r="BC50" s="223">
        <f>Performance!Q103</f>
        <v>0</v>
      </c>
      <c r="BD50" s="206">
        <f>Performance!R50</f>
        <v>177654.81260949199</v>
      </c>
      <c r="BE50" s="207">
        <f>BD50/Performance!$C50</f>
        <v>8.7235596907692167E-3</v>
      </c>
      <c r="BF50" s="227" t="str">
        <f>ROUND(IF(Performance!R156&gt;Performance!R209, AVERAGE(Outcomes!AX53, Outcomes!AX106, Outcomes!AX159), Outcomes!AX53), 0)&amp; CHAR(10) &amp;"("&amp;IF(Performance!R156&gt;Performance!R209, "3yr avg", Performance!$F$1)&amp;")"</f>
        <v>27
(2025)</v>
      </c>
      <c r="BG50" s="223">
        <f>Performance!R103</f>
        <v>39.478847246553777</v>
      </c>
      <c r="BH50" s="206">
        <f>Performance!S50</f>
        <v>10575.400000000001</v>
      </c>
      <c r="BI50" s="207">
        <f>BH50/Performance!$C50</f>
        <v>5.1929430899544154E-4</v>
      </c>
      <c r="BJ50" s="227" t="str">
        <f>ROUND(IF(Performance!S156&gt;Performance!S209, AVERAGE(Outcomes!BB53, Outcomes!BB106, Outcomes!BB159), Outcomes!BB53), 0)&amp; CHAR(10) &amp;"("&amp;IF(Performance!S156&gt;Performance!S209, "3yr avg", Performance!$F$1)&amp;")"</f>
        <v>24
(2025)</v>
      </c>
      <c r="BK50" s="206">
        <f>Performance!T50</f>
        <v>115403.75000000001</v>
      </c>
      <c r="BL50" s="207">
        <f>BK50/Performance!$C50</f>
        <v>5.666784292956549E-3</v>
      </c>
      <c r="BM50" s="227" t="str">
        <f>ROUND(IF(Performance!T156&gt;Performance!T209, AVERAGE(Outcomes!BC53, Outcomes!BC106, Outcomes!BC159), Outcomes!BC53), 0)&amp; CHAR(10) &amp;"("&amp;IF(Performance!T156&gt;Performance!T209, "3yr avg", Performance!$F$1)&amp;")"</f>
        <v>132
(2025)</v>
      </c>
      <c r="BN50" s="206">
        <f>Performance!U50</f>
        <v>0</v>
      </c>
      <c r="BO50" s="207">
        <f>BN50/Performance!$C50</f>
        <v>0</v>
      </c>
      <c r="BP50" s="227" t="str">
        <f>ROUND(IF(Performance!U156&gt;Performance!U209, AVERAGE(Outcomes!BD53, Outcomes!BD106, Outcomes!BD159), Outcomes!BD53), 0)&amp; CHAR(10) &amp;"("&amp;IF(Performance!U156&gt;Performance!U209, "3yr avg", Performance!$F$1)&amp;")"</f>
        <v>0
(2025)</v>
      </c>
    </row>
    <row r="51" spans="1:68" ht="34.950000000000003" customHeight="1">
      <c r="A51" s="210" t="s">
        <v>138</v>
      </c>
      <c r="B51" s="205"/>
      <c r="C51" s="211">
        <f>Performance!D51</f>
        <v>728151.07733343751</v>
      </c>
      <c r="D51" s="212">
        <f>C51/Performance!$C51</f>
        <v>0.16296462499448008</v>
      </c>
      <c r="E51" s="225" t="str">
        <f>ROUND(IF(Performance!D157&gt;Performance!D210, AVERAGE(Outcomes!C54,Outcomes!C107,Outcomes!C160), Outcomes!C54), 0)&amp; CHAR(10) &amp;"("&amp;IF(Performance!D157&gt;Performance!D210, "3yr avg", Performance!$F$1)&amp;")"</f>
        <v>208
(2025)</v>
      </c>
      <c r="F51" s="211">
        <f>Performance!E51</f>
        <v>877096.68984893535</v>
      </c>
      <c r="G51" s="212">
        <f>F51/Performance!$C51</f>
        <v>0.19629955595008744</v>
      </c>
      <c r="H51" s="226" t="str">
        <f>ROUND(IF(Performance!E157&gt;Performance!E210, AVERAGE(Outcomes!D54, Outcomes!D107, Outcomes!D160), Outcomes!D54), 0)&amp; CHAR(10) &amp;"("&amp;IF(Performance!E157&gt;Performance!E210, "3yr avg", Performance!$F$1)&amp;")"</f>
        <v>192
(3yr avg)</v>
      </c>
      <c r="I51" s="229">
        <f>Performance!E104</f>
        <v>250.59905424255297</v>
      </c>
      <c r="J51" s="211">
        <f>Performance!F51</f>
        <v>0</v>
      </c>
      <c r="K51" s="212">
        <f>J51/Performance!$C51</f>
        <v>0</v>
      </c>
      <c r="L51" s="226" t="str">
        <f>ROUND(IF(Performance!F157&gt;Performance!F210, AVERAGE(Outcomes!H54, Outcomes!H107, Outcomes!H160), Outcomes!H54), 0)&amp; CHAR(10) &amp;"("&amp;IF(Performance!F157&gt;Performance!F210, "3yr avg", Performance!$F$1)&amp;")"</f>
        <v>0
(2025)</v>
      </c>
      <c r="M51" s="229">
        <f>Performance!F104</f>
        <v>0</v>
      </c>
      <c r="N51" s="213">
        <f>Performance!I51</f>
        <v>47643.750000000007</v>
      </c>
      <c r="O51" s="212">
        <f>N51/Performance!$C51</f>
        <v>1.0662960055644237E-2</v>
      </c>
      <c r="P51" s="226" t="str">
        <f>ROUND(IF(Performance!I157&gt;Performance!I210, AVERAGE(Outcomes!N54, Outcomes!N107, Outcomes!N160), Outcomes!N54), 0)&amp; CHAR(10) &amp;"("&amp;IF(Performance!I157&gt;Performance!I210, "3yr avg", Performance!$F$1)&amp;")"</f>
        <v>38
(2025)</v>
      </c>
      <c r="Q51" s="228">
        <f>Performance!I104</f>
        <v>47.643750000000004</v>
      </c>
      <c r="R51" s="213">
        <f>Performance!J51</f>
        <v>333695.3125</v>
      </c>
      <c r="S51" s="212">
        <f>R51/Performance!$C51</f>
        <v>7.4683033723063799E-2</v>
      </c>
      <c r="T51" s="226" t="str">
        <f>ROUND(IF(Performance!J157&gt;Performance!J210, AVERAGE(Outcomes!R54, Outcomes!R107, Outcomes!R160), Outcomes!R54), 0)&amp; CHAR(10) &amp;"("&amp;IF(Performance!J157&gt;Performance!J210, "3yr avg", Performance!$F$1)&amp;")"</f>
        <v>173
(2025)</v>
      </c>
      <c r="U51" s="228">
        <f>Performance!J104</f>
        <v>266.95625000000001</v>
      </c>
      <c r="V51" s="213">
        <f>Performance!G51</f>
        <v>0</v>
      </c>
      <c r="W51" s="212">
        <f>V51/Performance!$C51</f>
        <v>0</v>
      </c>
      <c r="X51" s="228" t="str">
        <f>ROUND(Performance!G104, 0)&amp; CHAR(10) &amp;"("&amp;IF(Performance!G157&gt;Performance!G210, "3yr avg", Performance!$F$1)&amp;")"</f>
        <v>0
(2025)</v>
      </c>
      <c r="Y51" s="213">
        <f>Performance!H51</f>
        <v>242000.00000000003</v>
      </c>
      <c r="Z51" s="212">
        <f>Y51/Performance!$C51</f>
        <v>5.416106694930406E-2</v>
      </c>
      <c r="AA51" s="228" t="str">
        <f>ROUND(Performance!H104, 0)&amp; CHAR(10) &amp;"("&amp;IF(Performance!H157&gt;Performance!H210, "3yr avg", Performance!$F$1)&amp;")"</f>
        <v>194
(2025)</v>
      </c>
      <c r="AB51" s="211">
        <f>Performance!K51</f>
        <v>132769.32800164665</v>
      </c>
      <c r="AC51" s="212">
        <f>AB51/Performance!$C51</f>
        <v>2.9714580424426831E-2</v>
      </c>
      <c r="AD51" s="226" t="str">
        <f>ROUND(IF(Performance!K157&gt;Performance!K210, AVERAGE(Outcomes!V54, Outcomes!V107, Outcomes!V160), Outcomes!V54), 0)&amp; CHAR(10) &amp;"("&amp;IF(Performance!K157&gt;Performance!K210, "3yr avg", Performance!$F$1)&amp;")"</f>
        <v>57
(2025)</v>
      </c>
      <c r="AE51" s="229">
        <f>Performance!K104</f>
        <v>75.868187429512375</v>
      </c>
      <c r="AF51" s="211">
        <f>Performance!L51</f>
        <v>673297.84226727183</v>
      </c>
      <c r="AG51" s="212">
        <f>AF51/Performance!$C51</f>
        <v>0.15068813847875898</v>
      </c>
      <c r="AH51" s="226" t="str">
        <f>ROUND(IF(Performance!L157&gt;Performance!L210, AVERAGE(Outcomes!Z54, Outcomes!Z107, Outcomes!Z160), Outcomes!Z54), 0)&amp; CHAR(10) &amp;"("&amp;IF(Performance!L157&gt;Performance!L210, "3yr avg", Performance!$F$1)&amp;")"</f>
        <v>133
(3yr avg)</v>
      </c>
      <c r="AI51" s="229">
        <f>Performance!L104</f>
        <v>192.37081207636336</v>
      </c>
      <c r="AJ51" s="211">
        <f>Performance!M51</f>
        <v>0</v>
      </c>
      <c r="AK51" s="212">
        <f>AJ51/Performance!$C51</f>
        <v>0</v>
      </c>
      <c r="AL51" s="226" t="str">
        <f>ROUND(IF(Performance!M157&gt;Performance!M210, AVERAGE(Outcomes!AD54, Outcomes!AD107, Outcomes!AD160), Outcomes!AD54), 0)&amp; CHAR(10) &amp;"("&amp;IF(Performance!M157&gt;Performance!M210, "3yr avg", Performance!$F$1)&amp;")"</f>
        <v>0
(2025)</v>
      </c>
      <c r="AM51" s="229">
        <f>Performance!M104</f>
        <v>0</v>
      </c>
      <c r="AN51" s="211">
        <f>Performance!N51</f>
        <v>0</v>
      </c>
      <c r="AO51" s="212">
        <f>AN51/Performance!$C51</f>
        <v>0</v>
      </c>
      <c r="AP51" s="226" t="str">
        <f>ROUND(IF(Performance!N157&gt;Performance!N210, AVERAGE(Outcomes!AH54, Outcomes!AH107, Outcomes!AH160), Outcomes!AH54), 0)&amp; CHAR(10) &amp;"("&amp;IF(Performance!N157&gt;Performance!N210, "3yr avg", Performance!$F$1)&amp;")"</f>
        <v>0
(2025)</v>
      </c>
      <c r="AQ51" s="229">
        <f>Performance!N104</f>
        <v>0</v>
      </c>
      <c r="AR51" s="211">
        <f>Performance!O51</f>
        <v>653093.88667794643</v>
      </c>
      <c r="AS51" s="212">
        <f>AR51/Performance!$C51</f>
        <v>0.1461663707460556</v>
      </c>
      <c r="AT51" s="226" t="str">
        <f>ROUND(IF(Performance!O157&gt;Performance!O210, AVERAGE(Outcomes!AL54, Outcomes!AL107, Outcomes!AL160), Outcomes!AL54), 0)&amp; CHAR(10) &amp;"("&amp;IF(Performance!O157&gt;Performance!O210, "3yr avg", Performance!$F$1)&amp;")"</f>
        <v>134
(2025)</v>
      </c>
      <c r="AU51" s="229">
        <f>Performance!O104</f>
        <v>186.59825333655613</v>
      </c>
      <c r="AV51" s="211">
        <f>Performance!P51</f>
        <v>759526.91320082173</v>
      </c>
      <c r="AW51" s="212">
        <f>AV51/Performance!$C51</f>
        <v>0.16998672725482628</v>
      </c>
      <c r="AX51" s="226" t="str">
        <f>ROUND(IF(Performance!P157&gt;Performance!P210, AVERAGE(Outcomes!AP54, Outcomes!AP107, Outcomes!AP160), Outcomes!AP54), 0)&amp; CHAR(10) &amp;"("&amp;IF(Performance!P157&gt;Performance!P210, "3yr avg", Performance!$F$1)&amp;")"</f>
        <v>112
(3yr avg)</v>
      </c>
      <c r="AY51" s="229">
        <f>Performance!P104</f>
        <v>168.78375848907149</v>
      </c>
      <c r="AZ51" s="211">
        <f>Performance!Q51</f>
        <v>0</v>
      </c>
      <c r="BA51" s="212">
        <f>AZ51/Performance!$C51</f>
        <v>0</v>
      </c>
      <c r="BB51" s="226" t="str">
        <f>ROUND(IF(Performance!Q157&gt;Performance!Q210, AVERAGE(Outcomes!AT54, Outcomes!AT107, Outcomes!AT160), Outcomes!AT54), 0)&amp; CHAR(10) &amp;"("&amp;IF(Performance!Q157&gt;Performance!Q210, "3yr avg", Performance!$F$1)&amp;")"</f>
        <v>0
(2025)</v>
      </c>
      <c r="BC51" s="229">
        <f>Performance!Q104</f>
        <v>0</v>
      </c>
      <c r="BD51" s="211">
        <f>Performance!R51</f>
        <v>0</v>
      </c>
      <c r="BE51" s="212">
        <f>BD51/Performance!$C51</f>
        <v>0</v>
      </c>
      <c r="BF51" s="226" t="str">
        <f>ROUND(IF(Performance!R157&gt;Performance!R210, AVERAGE(Outcomes!AX54, Outcomes!AX107, Outcomes!AX160), Outcomes!AX54), 0)&amp; CHAR(10) &amp;"("&amp;IF(Performance!R157&gt;Performance!R210, "3yr avg", Performance!$F$1)&amp;")"</f>
        <v>0
(2025)</v>
      </c>
      <c r="BG51" s="229">
        <f>Performance!R104</f>
        <v>0</v>
      </c>
      <c r="BH51" s="211">
        <f>Performance!S51</f>
        <v>6001.0232044168915</v>
      </c>
      <c r="BI51" s="212">
        <f>BH51/Performance!$C51</f>
        <v>1.3430653699948365E-3</v>
      </c>
      <c r="BJ51" s="226" t="str">
        <f>ROUND(IF(Performance!S157&gt;Performance!S210, AVERAGE(Outcomes!BB54, Outcomes!BB107, Outcomes!BB160), Outcomes!BB54), 0)&amp; CHAR(10) &amp;"("&amp;IF(Performance!S157&gt;Performance!S210, "3yr avg", Performance!$F$1)&amp;")"</f>
        <v>14
(2025)</v>
      </c>
      <c r="BK51" s="211">
        <f>Performance!T51</f>
        <v>14878.399749155693</v>
      </c>
      <c r="BL51" s="212">
        <f>BK51/Performance!$C51</f>
        <v>3.3298760533575626E-3</v>
      </c>
      <c r="BM51" s="226" t="str">
        <f>ROUND(IF(Performance!T157&gt;Performance!T210, AVERAGE(Outcomes!BC54, Outcomes!BC107, Outcomes!BC160), Outcomes!BC54), 0)&amp; CHAR(10) &amp;"("&amp;IF(Performance!T157&gt;Performance!T210, "3yr avg", Performance!$F$1)&amp;")"</f>
        <v>17
(2025)</v>
      </c>
      <c r="BN51" s="211">
        <f>Performance!U51</f>
        <v>0</v>
      </c>
      <c r="BO51" s="212">
        <f>BN51/Performance!$C51</f>
        <v>0</v>
      </c>
      <c r="BP51" s="226" t="str">
        <f>ROUND(IF(Performance!U157&gt;Performance!U210, AVERAGE(Outcomes!BD54, Outcomes!BD107, Outcomes!BD160), Outcomes!BD54), 0)&amp; CHAR(10) &amp;"("&amp;IF(Performance!U157&gt;Performance!U210, "3yr avg", Performance!$F$1)&amp;")"</f>
        <v>0
(2025)</v>
      </c>
    </row>
    <row r="52" spans="1:68" ht="34.950000000000003" customHeight="1">
      <c r="A52" s="204" t="s">
        <v>140</v>
      </c>
      <c r="B52" s="205"/>
      <c r="C52" s="206">
        <f>Performance!D52</f>
        <v>648943.75</v>
      </c>
      <c r="D52" s="207">
        <f>C52/Performance!$C52</f>
        <v>0.11843482652097286</v>
      </c>
      <c r="E52" s="219" t="str">
        <f>ROUND(IF(Performance!D158&gt;Performance!D211, AVERAGE(Outcomes!C55,Outcomes!C108,Outcomes!C161), Outcomes!C55), 0)&amp; CHAR(10) &amp;"("&amp;IF(Performance!D158&gt;Performance!D211, "3yr avg", Performance!$F$1)&amp;")"</f>
        <v>185
(3yr avg)</v>
      </c>
      <c r="F52" s="206">
        <f>Performance!E52</f>
        <v>928264.73541998758</v>
      </c>
      <c r="G52" s="207">
        <f>F52/Performance!$C52</f>
        <v>0.16941202208204179</v>
      </c>
      <c r="H52" s="227" t="str">
        <f>ROUND(IF(Performance!E158&gt;Performance!E211, AVERAGE(Outcomes!D55, Outcomes!D108, Outcomes!D161), Outcomes!D55), 0)&amp; CHAR(10) &amp;"("&amp;IF(Performance!E158&gt;Performance!E211, "3yr avg", Performance!$F$1)&amp;")"</f>
        <v>198
(3yr avg)</v>
      </c>
      <c r="I52" s="223">
        <f>Performance!E105</f>
        <v>265.21849583428218</v>
      </c>
      <c r="J52" s="206">
        <f>Performance!F52</f>
        <v>7604.3709830428907</v>
      </c>
      <c r="K52" s="207">
        <f>J52/Performance!$C52</f>
        <v>1.3878280793640505E-3</v>
      </c>
      <c r="L52" s="227" t="str">
        <f>ROUND(IF(Performance!F158&gt;Performance!F211, AVERAGE(Outcomes!H55, Outcomes!H108, Outcomes!H161), Outcomes!H55), 0)&amp; CHAR(10) &amp;"("&amp;IF(Performance!F158&gt;Performance!F211, "3yr avg", Performance!$F$1)&amp;")"</f>
        <v>2
(3yr avg)</v>
      </c>
      <c r="M52" s="223">
        <f>Performance!F105</f>
        <v>2.1726774237265403</v>
      </c>
      <c r="N52" s="208">
        <f>Performance!I52</f>
        <v>128611.81597481422</v>
      </c>
      <c r="O52" s="207">
        <f>N52/Performance!$C52</f>
        <v>2.3472170143443723E-2</v>
      </c>
      <c r="P52" s="227" t="str">
        <f>ROUND(IF(Performance!I158&gt;Performance!I211, AVERAGE(Outcomes!N55, Outcomes!N108, Outcomes!N161), Outcomes!N55), 0)&amp; CHAR(10) &amp;"("&amp;IF(Performance!I158&gt;Performance!I211, "3yr avg", Performance!$F$1)&amp;")"</f>
        <v>90
(2025)</v>
      </c>
      <c r="Q52" s="216">
        <f>Performance!I105</f>
        <v>128.61181597481422</v>
      </c>
      <c r="R52" s="208">
        <f>Performance!J52</f>
        <v>27829.540101148614</v>
      </c>
      <c r="S52" s="207">
        <f>R52/Performance!$C52</f>
        <v>5.0790022309915046E-3</v>
      </c>
      <c r="T52" s="224" t="str">
        <f>ROUND(IF(Performance!J158&gt;Performance!J211, AVERAGE(Outcomes!R55, Outcomes!R108, Outcomes!R161), Outcomes!R55), 0)&amp; CHAR(10) &amp;"("&amp;IF(Performance!J158&gt;Performance!J211, "3yr avg", Performance!$F$1)&amp;")"</f>
        <v>13
(2025)</v>
      </c>
      <c r="U52" s="216">
        <f>Performance!J105</f>
        <v>22.263632080918892</v>
      </c>
      <c r="V52" s="208">
        <f>Performance!G52</f>
        <v>97638.04367546532</v>
      </c>
      <c r="W52" s="207">
        <f>V52/Performance!$C52</f>
        <v>1.7819332976935068E-2</v>
      </c>
      <c r="X52" s="216" t="str">
        <f>ROUND(Performance!G105, 0)&amp; CHAR(10) &amp;"("&amp;IF(Performance!G158&gt;Performance!G211, "3yr avg", Performance!$F$1)&amp;")"</f>
        <v>98
(2025)</v>
      </c>
      <c r="Y52" s="208">
        <f>Performance!H52</f>
        <v>365301.85216912831</v>
      </c>
      <c r="Z52" s="207">
        <f>Y52/Performance!$C52</f>
        <v>6.6669047185431374E-2</v>
      </c>
      <c r="AA52" s="216" t="str">
        <f>ROUND(Performance!H105, 0)&amp; CHAR(10) &amp;"("&amp;IF(Performance!H158&gt;Performance!H211, "3yr avg", Performance!$F$1)&amp;")"</f>
        <v>292
(2025)</v>
      </c>
      <c r="AB52" s="206">
        <f>Performance!K52</f>
        <v>333724.03126646928</v>
      </c>
      <c r="AC52" s="207">
        <f>AB52/Performance!$C52</f>
        <v>6.0905968736002174E-2</v>
      </c>
      <c r="AD52" s="227" t="str">
        <f>ROUND(IF(Performance!K158&gt;Performance!K211, AVERAGE(Outcomes!V55, Outcomes!V108, Outcomes!V161), Outcomes!V55), 0)&amp; CHAR(10) &amp;"("&amp;IF(Performance!K158&gt;Performance!K211, "3yr avg", Performance!$F$1)&amp;")"</f>
        <v>134
(3yr avg)</v>
      </c>
      <c r="AE52" s="223">
        <f>Performance!K105</f>
        <v>190.69944643798246</v>
      </c>
      <c r="AF52" s="206">
        <f>Performance!L52</f>
        <v>1103564.0546099329</v>
      </c>
      <c r="AG52" s="207">
        <f>AF52/Performance!$C52</f>
        <v>0.20140484805117365</v>
      </c>
      <c r="AH52" s="227" t="str">
        <f>ROUND(IF(Performance!L158&gt;Performance!L211, AVERAGE(Outcomes!Z55, Outcomes!Z108, Outcomes!Z161), Outcomes!Z55), 0)&amp; CHAR(10) &amp;"("&amp;IF(Performance!L158&gt;Performance!L211, "3yr avg", Performance!$F$1)&amp;")"</f>
        <v>218
(2025)</v>
      </c>
      <c r="AI52" s="223">
        <f>Performance!L105</f>
        <v>315.30401560283798</v>
      </c>
      <c r="AJ52" s="206">
        <f>Performance!M52</f>
        <v>0</v>
      </c>
      <c r="AK52" s="207">
        <f>AJ52/Performance!$C52</f>
        <v>0</v>
      </c>
      <c r="AL52" s="227" t="str">
        <f>ROUND(IF(Performance!M158&gt;Performance!M211, AVERAGE(Outcomes!AD55, Outcomes!AD108, Outcomes!AD161), Outcomes!AD55), 0)&amp; CHAR(10) &amp;"("&amp;IF(Performance!M158&gt;Performance!M211, "3yr avg", Performance!$F$1)&amp;")"</f>
        <v>0
(2025)</v>
      </c>
      <c r="AM52" s="223">
        <f>Performance!M105</f>
        <v>0</v>
      </c>
      <c r="AN52" s="206">
        <f>Performance!N52</f>
        <v>0</v>
      </c>
      <c r="AO52" s="207">
        <f>AN52/Performance!$C52</f>
        <v>0</v>
      </c>
      <c r="AP52" s="227" t="str">
        <f>ROUND(IF(Performance!N158&gt;Performance!N211, AVERAGE(Outcomes!AH55, Outcomes!AH108, Outcomes!AH161), Outcomes!AH55), 0)&amp; CHAR(10) &amp;"("&amp;IF(Performance!N158&gt;Performance!N211, "3yr avg", Performance!$F$1)&amp;")"</f>
        <v>0
(2025)</v>
      </c>
      <c r="AQ52" s="223">
        <f>Performance!N105</f>
        <v>0</v>
      </c>
      <c r="AR52" s="206">
        <f>Performance!O52</f>
        <v>945791.06172963046</v>
      </c>
      <c r="AS52" s="207">
        <f>AR52/Performance!$C52</f>
        <v>0.17261064664084599</v>
      </c>
      <c r="AT52" s="227" t="str">
        <f>ROUND(IF(Performance!O158&gt;Performance!O211, AVERAGE(Outcomes!AL55, Outcomes!AL108, Outcomes!AL161), Outcomes!AL55), 0)&amp; CHAR(10) &amp;"("&amp;IF(Performance!O158&gt;Performance!O211, "3yr avg", Performance!$F$1)&amp;")"</f>
        <v>197
(3yr avg)</v>
      </c>
      <c r="AU52" s="223">
        <f>Performance!O105</f>
        <v>270.22601763703727</v>
      </c>
      <c r="AV52" s="206">
        <f>Performance!P52</f>
        <v>839263.21567293361</v>
      </c>
      <c r="AW52" s="207">
        <f>AV52/Performance!$C52</f>
        <v>0.15316888921984026</v>
      </c>
      <c r="AX52" s="227" t="str">
        <f>ROUND(IF(Performance!P158&gt;Performance!P211, AVERAGE(Outcomes!AP55, Outcomes!AP108, Outcomes!AP161), Outcomes!AP55), 0)&amp; CHAR(10) &amp;"("&amp;IF(Performance!P158&gt;Performance!P211, "3yr avg", Performance!$F$1)&amp;")"</f>
        <v>134
(3yr avg)</v>
      </c>
      <c r="AY52" s="223">
        <f>Performance!P105</f>
        <v>186.50293681620747</v>
      </c>
      <c r="AZ52" s="206">
        <f>Performance!Q52</f>
        <v>0</v>
      </c>
      <c r="BA52" s="207">
        <f>AZ52/Performance!$C52</f>
        <v>0</v>
      </c>
      <c r="BB52" s="227" t="str">
        <f>ROUND(IF(Performance!Q158&gt;Performance!Q211, AVERAGE(Outcomes!AT55, Outcomes!AT108, Outcomes!AT161), Outcomes!AT55), 0)&amp; CHAR(10) &amp;"("&amp;IF(Performance!Q158&gt;Performance!Q211, "3yr avg", Performance!$F$1)&amp;")"</f>
        <v>0
(2025)</v>
      </c>
      <c r="BC52" s="223">
        <f>Performance!Q105</f>
        <v>0</v>
      </c>
      <c r="BD52" s="206">
        <f>Performance!R52</f>
        <v>0</v>
      </c>
      <c r="BE52" s="207">
        <f>BD52/Performance!$C52</f>
        <v>0</v>
      </c>
      <c r="BF52" s="227" t="str">
        <f>ROUND(IF(Performance!R158&gt;Performance!R211, AVERAGE(Outcomes!AX55, Outcomes!AX108, Outcomes!AX161), Outcomes!AX55), 0)&amp; CHAR(10) &amp;"("&amp;IF(Performance!R158&gt;Performance!R211, "3yr avg", Performance!$F$1)&amp;")"</f>
        <v>0
(2025)</v>
      </c>
      <c r="BG52" s="223">
        <f>Performance!R105</f>
        <v>0</v>
      </c>
      <c r="BH52" s="206">
        <f>Performance!S52</f>
        <v>11184.35930441892</v>
      </c>
      <c r="BI52" s="207">
        <f>BH52/Performance!$C52</f>
        <v>2.0411902479484292E-3</v>
      </c>
      <c r="BJ52" s="227" t="str">
        <f>ROUND(IF(Performance!S158&gt;Performance!S211, AVERAGE(Outcomes!BB55, Outcomes!BB108, Outcomes!BB161), Outcomes!BB55), 0)&amp; CHAR(10) &amp;"("&amp;IF(Performance!S158&gt;Performance!S211, "3yr avg", Performance!$F$1)&amp;")"</f>
        <v>26
(2025)</v>
      </c>
      <c r="BK52" s="206">
        <f>Performance!T52</f>
        <v>41611.296835729423</v>
      </c>
      <c r="BL52" s="207">
        <f>BK52/Performance!$C52</f>
        <v>7.5942278850090177E-3</v>
      </c>
      <c r="BM52" s="227" t="str">
        <f>ROUND(IF(Performance!T158&gt;Performance!T211, AVERAGE(Outcomes!BC55, Outcomes!BC108, Outcomes!BC161), Outcomes!BC55), 0)&amp; CHAR(10) &amp;"("&amp;IF(Performance!T158&gt;Performance!T211, "3yr avg", Performance!$F$1)&amp;")"</f>
        <v>48
(3yr avg)</v>
      </c>
      <c r="BN52" s="206">
        <f>Performance!U52</f>
        <v>0</v>
      </c>
      <c r="BO52" s="207">
        <f>BN52/Performance!$C52</f>
        <v>0</v>
      </c>
      <c r="BP52" s="227" t="str">
        <f>ROUND(IF(Performance!U158&gt;Performance!U211, AVERAGE(Outcomes!BD55, Outcomes!BD108, Outcomes!BD161), Outcomes!BD55), 0)&amp; CHAR(10) &amp;"("&amp;IF(Performance!U158&gt;Performance!U211, "3yr avg", Performance!$F$1)&amp;")"</f>
        <v>0
(2025)</v>
      </c>
    </row>
    <row r="53" spans="1:68" ht="34.950000000000003" customHeight="1">
      <c r="A53" s="210" t="s">
        <v>142</v>
      </c>
      <c r="B53" s="205"/>
      <c r="C53" s="211">
        <f>Performance!D53</f>
        <v>1677270</v>
      </c>
      <c r="D53" s="212">
        <f>C53/Performance!$C53</f>
        <v>0.17243719625255419</v>
      </c>
      <c r="E53" s="225" t="str">
        <f>ROUND(IF(Performance!D159&gt;Performance!D212, AVERAGE(Outcomes!C56,Outcomes!C109,Outcomes!C162), Outcomes!C56), 0)&amp; CHAR(10) &amp;"("&amp;IF(Performance!D159&gt;Performance!D212, "3yr avg", Performance!$F$1)&amp;")"</f>
        <v>479
(3yr avg)</v>
      </c>
      <c r="F53" s="211">
        <f>Performance!E53</f>
        <v>2125777.5579471523</v>
      </c>
      <c r="G53" s="212">
        <f>F53/Performance!$C53</f>
        <v>0.21854747413893319</v>
      </c>
      <c r="H53" s="226" t="str">
        <f>ROUND(IF(Performance!E159&gt;Performance!E212, AVERAGE(Outcomes!D56, Outcomes!D109, Outcomes!D162), Outcomes!D56), 0)&amp; CHAR(10) &amp;"("&amp;IF(Performance!E159&gt;Performance!E212, "3yr avg", Performance!$F$1)&amp;")"</f>
        <v>461
(3yr avg)</v>
      </c>
      <c r="I53" s="229">
        <f>Performance!E106</f>
        <v>607.36501655632924</v>
      </c>
      <c r="J53" s="211">
        <f>Performance!F53</f>
        <v>0</v>
      </c>
      <c r="K53" s="212">
        <f>J53/Performance!$C53</f>
        <v>0</v>
      </c>
      <c r="L53" s="226" t="str">
        <f>ROUND(IF(Performance!F159&gt;Performance!F212, AVERAGE(Outcomes!H56, Outcomes!H109, Outcomes!H162), Outcomes!H56), 0)&amp; CHAR(10) &amp;"("&amp;IF(Performance!F159&gt;Performance!F212, "3yr avg", Performance!$F$1)&amp;")"</f>
        <v>0
(2025)</v>
      </c>
      <c r="M53" s="229">
        <f>Performance!F106</f>
        <v>0</v>
      </c>
      <c r="N53" s="213">
        <f>Performance!I53</f>
        <v>27003.683760683765</v>
      </c>
      <c r="O53" s="212">
        <f>N53/Performance!$C53</f>
        <v>2.7762015156670879E-3</v>
      </c>
      <c r="P53" s="226" t="str">
        <f>ROUND(IF(Performance!I159&gt;Performance!I212, AVERAGE(Outcomes!N56, Outcomes!N109, Outcomes!N162), Outcomes!N56), 0)&amp; CHAR(10) &amp;"("&amp;IF(Performance!I159&gt;Performance!I212, "3yr avg", Performance!$F$1)&amp;")"</f>
        <v>22
(2025)</v>
      </c>
      <c r="Q53" s="228">
        <f>Performance!I106</f>
        <v>27.003683760683764</v>
      </c>
      <c r="R53" s="213">
        <f>Performance!J53</f>
        <v>84976.645299145326</v>
      </c>
      <c r="S53" s="212">
        <f>R53/Performance!$C53</f>
        <v>8.7363003346702731E-3</v>
      </c>
      <c r="T53" s="226" t="str">
        <f>ROUND(IF(Performance!J159&gt;Performance!J212, AVERAGE(Outcomes!R56, Outcomes!R109, Outcomes!R162), Outcomes!R56), 0)&amp; CHAR(10) &amp;"("&amp;IF(Performance!J159&gt;Performance!J212, "3yr avg", Performance!$F$1)&amp;")"</f>
        <v>50
(2025)</v>
      </c>
      <c r="U53" s="228">
        <f>Performance!J106</f>
        <v>67.981316239316257</v>
      </c>
      <c r="V53" s="213">
        <f>Performance!G53</f>
        <v>72202.002891606084</v>
      </c>
      <c r="W53" s="212">
        <f>V53/Performance!$C53</f>
        <v>7.4229616832396468E-3</v>
      </c>
      <c r="X53" s="228" t="str">
        <f>ROUND(Performance!G106, 0)&amp; CHAR(10) &amp;"("&amp;IF(Performance!G159&gt;Performance!G212, "3yr avg", Performance!$F$1)&amp;")"</f>
        <v>72
(3yr avg)</v>
      </c>
      <c r="Y53" s="213">
        <f>Performance!H53</f>
        <v>132731.4370249504</v>
      </c>
      <c r="Z53" s="212">
        <f>Y53/Performance!$C53</f>
        <v>1.3645886980125387E-2</v>
      </c>
      <c r="AA53" s="228" t="str">
        <f>ROUND(Performance!H106, 0)&amp; CHAR(10) &amp;"("&amp;IF(Performance!H159&gt;Performance!H212, "3yr avg", Performance!$F$1)&amp;")"</f>
        <v>106
(2025)</v>
      </c>
      <c r="AB53" s="211">
        <f>Performance!K53</f>
        <v>127115.72882199257</v>
      </c>
      <c r="AC53" s="212">
        <f>AB53/Performance!$C53</f>
        <v>1.3068545837977421E-2</v>
      </c>
      <c r="AD53" s="226" t="str">
        <f>ROUND(IF(Performance!K159&gt;Performance!K212, AVERAGE(Outcomes!V56, Outcomes!V109, Outcomes!V162), Outcomes!V56), 0)&amp; CHAR(10) &amp;"("&amp;IF(Performance!K159&gt;Performance!K212, "3yr avg", Performance!$F$1)&amp;")"</f>
        <v>51
(3yr avg)</v>
      </c>
      <c r="AE53" s="229">
        <f>Performance!K106</f>
        <v>72.637559326852895</v>
      </c>
      <c r="AF53" s="211">
        <f>Performance!L53</f>
        <v>850680.8859450788</v>
      </c>
      <c r="AG53" s="212">
        <f>AF53/Performance!$C53</f>
        <v>8.7457014599920238E-2</v>
      </c>
      <c r="AH53" s="226" t="str">
        <f>ROUND(IF(Performance!L159&gt;Performance!L212, AVERAGE(Outcomes!Z56, Outcomes!Z109, Outcomes!Z162), Outcomes!Z56), 0)&amp; CHAR(10) &amp;"("&amp;IF(Performance!L159&gt;Performance!L212, "3yr avg", Performance!$F$1)&amp;")"</f>
        <v>163
(3yr avg)</v>
      </c>
      <c r="AI53" s="229">
        <f>Performance!L106</f>
        <v>243.05168169859394</v>
      </c>
      <c r="AJ53" s="211">
        <f>Performance!M53</f>
        <v>0</v>
      </c>
      <c r="AK53" s="212">
        <f>AJ53/Performance!$C53</f>
        <v>0</v>
      </c>
      <c r="AL53" s="226" t="str">
        <f>ROUND(IF(Performance!M159&gt;Performance!M212, AVERAGE(Outcomes!AD56, Outcomes!AD109, Outcomes!AD162), Outcomes!AD56), 0)&amp; CHAR(10) &amp;"("&amp;IF(Performance!M159&gt;Performance!M212, "3yr avg", Performance!$F$1)&amp;")"</f>
        <v>0
(2025)</v>
      </c>
      <c r="AM53" s="229">
        <f>Performance!M106</f>
        <v>0</v>
      </c>
      <c r="AN53" s="211">
        <f>Performance!N53</f>
        <v>0</v>
      </c>
      <c r="AO53" s="212">
        <f>AN53/Performance!$C53</f>
        <v>0</v>
      </c>
      <c r="AP53" s="226" t="str">
        <f>ROUND(IF(Performance!N159&gt;Performance!N212, AVERAGE(Outcomes!AH56, Outcomes!AH109, Outcomes!AH162), Outcomes!AH56), 0)&amp; CHAR(10) &amp;"("&amp;IF(Performance!N159&gt;Performance!N212, "3yr avg", Performance!$F$1)&amp;")"</f>
        <v>0
(2025)</v>
      </c>
      <c r="AQ53" s="229">
        <f>Performance!N106</f>
        <v>0</v>
      </c>
      <c r="AR53" s="211">
        <f>Performance!O53</f>
        <v>2173002.2773048724</v>
      </c>
      <c r="AS53" s="212">
        <f>AR53/Performance!$C53</f>
        <v>0.22340256497097513</v>
      </c>
      <c r="AT53" s="226" t="str">
        <f>ROUND(IF(Performance!O159&gt;Performance!O212, AVERAGE(Outcomes!AL56, Outcomes!AL109, Outcomes!AL162), Outcomes!AL56), 0)&amp; CHAR(10) &amp;"("&amp;IF(Performance!O159&gt;Performance!O212, "3yr avg", Performance!$F$1)&amp;")"</f>
        <v>457
(3yr avg)</v>
      </c>
      <c r="AU53" s="229">
        <f>Performance!O106</f>
        <v>620.85779351567783</v>
      </c>
      <c r="AV53" s="211">
        <f>Performance!P53</f>
        <v>2026830.7448996878</v>
      </c>
      <c r="AW53" s="212">
        <f>AV53/Performance!$C53</f>
        <v>0.20837492528273804</v>
      </c>
      <c r="AX53" s="226" t="str">
        <f>ROUND(IF(Performance!P159&gt;Performance!P212, AVERAGE(Outcomes!AP56, Outcomes!AP109, Outcomes!AP162), Outcomes!AP56), 0)&amp; CHAR(10) &amp;"("&amp;IF(Performance!P159&gt;Performance!P212, "3yr avg", Performance!$F$1)&amp;")"</f>
        <v>297
(3yr avg)</v>
      </c>
      <c r="AY53" s="229">
        <f>Performance!P106</f>
        <v>450.40683219993065</v>
      </c>
      <c r="AZ53" s="211">
        <f>Performance!Q53</f>
        <v>45673.63530035154</v>
      </c>
      <c r="BA53" s="212">
        <f>AZ53/Performance!$C53</f>
        <v>4.6956265919346945E-3</v>
      </c>
      <c r="BB53" s="226" t="str">
        <f>ROUND(IF(Performance!Q159&gt;Performance!Q212, AVERAGE(Outcomes!AT56, Outcomes!AT109, Outcomes!AT162), Outcomes!AT56), 0)&amp; CHAR(10) &amp;"("&amp;IF(Performance!Q159&gt;Performance!Q212, "3yr avg", Performance!$F$1)&amp;")"</f>
        <v>8
(3yr avg)</v>
      </c>
      <c r="BC53" s="229">
        <f>Performance!Q106</f>
        <v>13.049610085814725</v>
      </c>
      <c r="BD53" s="211">
        <f>Performance!R53</f>
        <v>323841.27648107946</v>
      </c>
      <c r="BE53" s="212">
        <f>BD53/Performance!$C53</f>
        <v>3.3293555448583444E-2</v>
      </c>
      <c r="BF53" s="226" t="str">
        <f>ROUND(IF(Performance!R159&gt;Performance!R212, AVERAGE(Outcomes!AX56, Outcomes!AX109, Outcomes!AX162), Outcomes!AX56), 0)&amp; CHAR(10) &amp;"("&amp;IF(Performance!R159&gt;Performance!R212, "3yr avg", Performance!$F$1)&amp;")"</f>
        <v>44
(2025)</v>
      </c>
      <c r="BG53" s="229">
        <f>Performance!R106</f>
        <v>71.964728106906549</v>
      </c>
      <c r="BH53" s="211">
        <f>Performance!S53</f>
        <v>8989.090000000002</v>
      </c>
      <c r="BI53" s="212">
        <f>BH53/Performance!$C53</f>
        <v>9.2415262686500839E-4</v>
      </c>
      <c r="BJ53" s="226" t="str">
        <f>ROUND(IF(Performance!S159&gt;Performance!S212, AVERAGE(Outcomes!BB56, Outcomes!BB109, Outcomes!BB162), Outcomes!BB56), 0)&amp; CHAR(10) &amp;"("&amp;IF(Performance!S159&gt;Performance!S212, "3yr avg", Performance!$F$1)&amp;")"</f>
        <v>21
(2025)</v>
      </c>
      <c r="BK53" s="211">
        <f>Performance!T53</f>
        <v>50750.729166666664</v>
      </c>
      <c r="BL53" s="212">
        <f>BK53/Performance!$C53</f>
        <v>5.2175937358163709E-3</v>
      </c>
      <c r="BM53" s="226" t="str">
        <f>ROUND(IF(Performance!T159&gt;Performance!T212, AVERAGE(Outcomes!BC56, Outcomes!BC109, Outcomes!BC162), Outcomes!BC56), 0)&amp; CHAR(10) &amp;"("&amp;IF(Performance!T159&gt;Performance!T212, "3yr avg", Performance!$F$1)&amp;")"</f>
        <v>58
(3yr avg)</v>
      </c>
      <c r="BN53" s="211">
        <f>Performance!U53</f>
        <v>0</v>
      </c>
      <c r="BO53" s="212">
        <f>BN53/Performance!$C53</f>
        <v>0</v>
      </c>
      <c r="BP53" s="226" t="str">
        <f>ROUND(IF(Performance!U159&gt;Performance!U212, AVERAGE(Outcomes!BD56, Outcomes!BD109, Outcomes!BD162), Outcomes!BD56), 0)&amp; CHAR(10) &amp;"("&amp;IF(Performance!U159&gt;Performance!U212, "3yr avg", Performance!$F$1)&amp;")"</f>
        <v>0
(2025)</v>
      </c>
    </row>
    <row r="54" spans="1:68" ht="34.950000000000003" customHeight="1">
      <c r="A54" s="204" t="s">
        <v>144</v>
      </c>
      <c r="B54" s="205"/>
      <c r="C54" s="206">
        <f>Performance!D54</f>
        <v>603779.18803458125</v>
      </c>
      <c r="D54" s="207">
        <f>C54/Performance!$C54</f>
        <v>0.18986109890246788</v>
      </c>
      <c r="E54" s="219" t="str">
        <f>ROUND(IF(Performance!D160&gt;Performance!D213, AVERAGE(Outcomes!C57,Outcomes!C110,Outcomes!C163), Outcomes!C57), 0)&amp; CHAR(10) &amp;"("&amp;IF(Performance!D160&gt;Performance!D213, "3yr avg", Performance!$F$1)&amp;")"</f>
        <v>173
(3yr avg)</v>
      </c>
      <c r="F54" s="206">
        <f>Performance!E54</f>
        <v>582391.41340649594</v>
      </c>
      <c r="G54" s="207">
        <f>F54/Performance!$C54</f>
        <v>0.18313561635116465</v>
      </c>
      <c r="H54" s="227" t="str">
        <f>ROUND(IF(Performance!E160&gt;Performance!E213, AVERAGE(Outcomes!D57, Outcomes!D110, Outcomes!D163), Outcomes!D57), 0)&amp; CHAR(10) &amp;"("&amp;IF(Performance!E160&gt;Performance!E213, "3yr avg", Performance!$F$1)&amp;")"</f>
        <v>138
(2025)</v>
      </c>
      <c r="I54" s="223">
        <f>Performance!E107</f>
        <v>166.39754668757027</v>
      </c>
      <c r="J54" s="206">
        <f>Performance!F54</f>
        <v>0</v>
      </c>
      <c r="K54" s="207">
        <f>J54/Performance!$C54</f>
        <v>0</v>
      </c>
      <c r="L54" s="227" t="str">
        <f>ROUND(IF(Performance!F160&gt;Performance!F213, AVERAGE(Outcomes!H57, Outcomes!H110, Outcomes!H163), Outcomes!H57), 0)&amp; CHAR(10) &amp;"("&amp;IF(Performance!F160&gt;Performance!F213, "3yr avg", Performance!$F$1)&amp;")"</f>
        <v>0
(2025)</v>
      </c>
      <c r="M54" s="223">
        <f>Performance!F107</f>
        <v>0</v>
      </c>
      <c r="N54" s="208">
        <f>Performance!I54</f>
        <v>141570.00000000003</v>
      </c>
      <c r="O54" s="207">
        <f>N54/Performance!$C54</f>
        <v>4.4517327367837194E-2</v>
      </c>
      <c r="P54" s="227" t="str">
        <f>ROUND(IF(Performance!I160&gt;Performance!I213, AVERAGE(Outcomes!N57, Outcomes!N110, Outcomes!N163), Outcomes!N57), 0)&amp; CHAR(10) &amp;"("&amp;IF(Performance!I160&gt;Performance!I213, "3yr avg", Performance!$F$1)&amp;")"</f>
        <v>62
(2025)</v>
      </c>
      <c r="Q54" s="216">
        <f>Performance!I107</f>
        <v>141.57000000000002</v>
      </c>
      <c r="R54" s="208">
        <f>Performance!J54</f>
        <v>357706.25000000012</v>
      </c>
      <c r="S54" s="207">
        <f>R54/Performance!$C54</f>
        <v>0.1124823495992895</v>
      </c>
      <c r="T54" s="224" t="str">
        <f>ROUND(IF(Performance!J160&gt;Performance!J213, AVERAGE(Outcomes!R57, Outcomes!R110, Outcomes!R163), Outcomes!R57), 0)&amp; CHAR(10) &amp;"("&amp;IF(Performance!J160&gt;Performance!J213, "3yr avg", Performance!$F$1)&amp;")"</f>
        <v>262
(2025)</v>
      </c>
      <c r="U54" s="216">
        <f>Performance!J107</f>
        <v>286.16500000000008</v>
      </c>
      <c r="V54" s="208">
        <f>Performance!G54</f>
        <v>0</v>
      </c>
      <c r="W54" s="207">
        <f>V54/Performance!$C54</f>
        <v>0</v>
      </c>
      <c r="X54" s="216" t="str">
        <f>ROUND(Performance!G107, 0)&amp; CHAR(10) &amp;"("&amp;IF(Performance!G160&gt;Performance!G213, "3yr avg", Performance!$F$1)&amp;")"</f>
        <v>0
(2025)</v>
      </c>
      <c r="Y54" s="208">
        <f>Performance!H54</f>
        <v>20295.608694761901</v>
      </c>
      <c r="Z54" s="207">
        <f>Y54/Performance!$C54</f>
        <v>6.3820460294853306E-3</v>
      </c>
      <c r="AA54" s="216" t="str">
        <f>ROUND(Performance!H107, 0)&amp; CHAR(10) &amp;"("&amp;IF(Performance!H160&gt;Performance!H213, "3yr avg", Performance!$F$1)&amp;")"</f>
        <v>16
(3yr avg)</v>
      </c>
      <c r="AB54" s="206">
        <f>Performance!K54</f>
        <v>203784.35553416383</v>
      </c>
      <c r="AC54" s="207">
        <f>AB54/Performance!$C54</f>
        <v>6.4080913101349821E-2</v>
      </c>
      <c r="AD54" s="227" t="str">
        <f>ROUND(IF(Performance!K160&gt;Performance!K213, AVERAGE(Outcomes!V57, Outcomes!V110, Outcomes!V163), Outcomes!V57), 0)&amp; CHAR(10) &amp;"("&amp;IF(Performance!K160&gt;Performance!K213, "3yr avg", Performance!$F$1)&amp;")"</f>
        <v>81
(3yr avg)</v>
      </c>
      <c r="AE54" s="223">
        <f>Performance!K107</f>
        <v>116.44820316237933</v>
      </c>
      <c r="AF54" s="206">
        <f>Performance!L54</f>
        <v>356298.77546697774</v>
      </c>
      <c r="AG54" s="207">
        <f>AF54/Performance!$C54</f>
        <v>0.11203976286093779</v>
      </c>
      <c r="AH54" s="227" t="str">
        <f>ROUND(IF(Performance!L160&gt;Performance!L213, AVERAGE(Outcomes!Z57, Outcomes!Z110, Outcomes!Z163), Outcomes!Z57), 0)&amp; CHAR(10) &amp;"("&amp;IF(Performance!L160&gt;Performance!L213, "3yr avg", Performance!$F$1)&amp;")"</f>
        <v>71
(2025)</v>
      </c>
      <c r="AI54" s="223">
        <f>Performance!L107</f>
        <v>101.7996501334222</v>
      </c>
      <c r="AJ54" s="206">
        <f>Performance!M54</f>
        <v>0</v>
      </c>
      <c r="AK54" s="207">
        <f>AJ54/Performance!$C54</f>
        <v>0</v>
      </c>
      <c r="AL54" s="227" t="str">
        <f>ROUND(IF(Performance!M160&gt;Performance!M213, AVERAGE(Outcomes!AD57, Outcomes!AD110, Outcomes!AD163), Outcomes!AD57), 0)&amp; CHAR(10) &amp;"("&amp;IF(Performance!M160&gt;Performance!M213, "3yr avg", Performance!$F$1)&amp;")"</f>
        <v>0
(2025)</v>
      </c>
      <c r="AM54" s="223">
        <f>Performance!M107</f>
        <v>0</v>
      </c>
      <c r="AN54" s="206">
        <f>Performance!N54</f>
        <v>0</v>
      </c>
      <c r="AO54" s="207">
        <f>AN54/Performance!$C54</f>
        <v>0</v>
      </c>
      <c r="AP54" s="227" t="str">
        <f>ROUND(IF(Performance!N160&gt;Performance!N213, AVERAGE(Outcomes!AH57, Outcomes!AH110, Outcomes!AH163), Outcomes!AH57), 0)&amp; CHAR(10) &amp;"("&amp;IF(Performance!N160&gt;Performance!N213, "3yr avg", Performance!$F$1)&amp;")"</f>
        <v>0
(2025)</v>
      </c>
      <c r="AQ54" s="223">
        <f>Performance!N107</f>
        <v>0</v>
      </c>
      <c r="AR54" s="206">
        <f>Performance!O54</f>
        <v>776248.21572571294</v>
      </c>
      <c r="AS54" s="207">
        <f>AR54/Performance!$C54</f>
        <v>0.24409476540341218</v>
      </c>
      <c r="AT54" s="227" t="str">
        <f>ROUND(IF(Performance!O160&gt;Performance!O213, AVERAGE(Outcomes!AL57, Outcomes!AL110, Outcomes!AL163), Outcomes!AL57), 0)&amp; CHAR(10) &amp;"("&amp;IF(Performance!O160&gt;Performance!O213, "3yr avg", Performance!$F$1)&amp;")"</f>
        <v>180
(3yr avg)</v>
      </c>
      <c r="AU54" s="223">
        <f>Performance!O107</f>
        <v>221.78520449306083</v>
      </c>
      <c r="AV54" s="206">
        <f>Performance!P54</f>
        <v>134848.80608303085</v>
      </c>
      <c r="AW54" s="207">
        <f>AV54/Performance!$C54</f>
        <v>4.2403817514729665E-2</v>
      </c>
      <c r="AX54" s="227" t="str">
        <f>ROUND(IF(Performance!P160&gt;Performance!P213, AVERAGE(Outcomes!AP57, Outcomes!AP110, Outcomes!AP163), Outcomes!AP57), 0)&amp; CHAR(10) &amp;"("&amp;IF(Performance!P160&gt;Performance!P213, "3yr avg", Performance!$F$1)&amp;")"</f>
        <v>21
(2025)</v>
      </c>
      <c r="AY54" s="223">
        <f>Performance!P107</f>
        <v>29.966401351784636</v>
      </c>
      <c r="AZ54" s="206">
        <f>Performance!Q54</f>
        <v>0</v>
      </c>
      <c r="BA54" s="207">
        <f>AZ54/Performance!$C54</f>
        <v>0</v>
      </c>
      <c r="BB54" s="227" t="str">
        <f>ROUND(IF(Performance!Q160&gt;Performance!Q213, AVERAGE(Outcomes!AT57, Outcomes!AT110, Outcomes!AT163), Outcomes!AT57), 0)&amp; CHAR(10) &amp;"("&amp;IF(Performance!Q160&gt;Performance!Q213, "3yr avg", Performance!$F$1)&amp;")"</f>
        <v>0
(2025)</v>
      </c>
      <c r="BC54" s="223">
        <f>Performance!Q107</f>
        <v>0</v>
      </c>
      <c r="BD54" s="206">
        <f>Performance!R54</f>
        <v>0</v>
      </c>
      <c r="BE54" s="207">
        <f>BD54/Performance!$C54</f>
        <v>0</v>
      </c>
      <c r="BF54" s="227" t="str">
        <f>ROUND(IF(Performance!R160&gt;Performance!R213, AVERAGE(Outcomes!AX57, Outcomes!AX110, Outcomes!AX163), Outcomes!AX57), 0)&amp; CHAR(10) &amp;"("&amp;IF(Performance!R160&gt;Performance!R213, "3yr avg", Performance!$F$1)&amp;")"</f>
        <v>0
(2025)</v>
      </c>
      <c r="BG54" s="223">
        <f>Performance!R107</f>
        <v>0</v>
      </c>
      <c r="BH54" s="206">
        <f>Performance!S54</f>
        <v>528.7700000000001</v>
      </c>
      <c r="BI54" s="207">
        <f>BH54/Performance!$C54</f>
        <v>1.6627412016875944E-4</v>
      </c>
      <c r="BJ54" s="227" t="str">
        <f>ROUND(IF(Performance!S160&gt;Performance!S213, AVERAGE(Outcomes!BB57, Outcomes!BB110, Outcomes!BB163), Outcomes!BB57), 0)&amp; CHAR(10) &amp;"("&amp;IF(Performance!S160&gt;Performance!S213, "3yr avg", Performance!$F$1)&amp;")"</f>
        <v>1
(2025)</v>
      </c>
      <c r="BK54" s="206">
        <f>Performance!T54</f>
        <v>2658.6634242486325</v>
      </c>
      <c r="BL54" s="207">
        <f>BK54/Performance!$C54</f>
        <v>8.3602874915710511E-4</v>
      </c>
      <c r="BM54" s="227" t="str">
        <f>ROUND(IF(Performance!T160&gt;Performance!T213, AVERAGE(Outcomes!BC57, Outcomes!BC110, Outcomes!BC163), Outcomes!BC57), 0)&amp; CHAR(10) &amp;"("&amp;IF(Performance!T160&gt;Performance!T213, "3yr avg", Performance!$F$1)&amp;")"</f>
        <v>3
(3yr avg)</v>
      </c>
      <c r="BN54" s="206">
        <f>Performance!U54</f>
        <v>0</v>
      </c>
      <c r="BO54" s="207">
        <f>BN54/Performance!$C54</f>
        <v>0</v>
      </c>
      <c r="BP54" s="227" t="str">
        <f>ROUND(IF(Performance!U160&gt;Performance!U213, AVERAGE(Outcomes!BD57, Outcomes!BD110, Outcomes!BD163), Outcomes!BD57), 0)&amp; CHAR(10) &amp;"("&amp;IF(Performance!U160&gt;Performance!U213, "3yr avg", Performance!$F$1)&amp;")"</f>
        <v>0
(2025)</v>
      </c>
    </row>
    <row r="55" spans="1:68" ht="34.950000000000003" customHeight="1">
      <c r="A55" s="210" t="s">
        <v>146</v>
      </c>
      <c r="B55" s="205"/>
      <c r="C55" s="211">
        <f>Performance!D55</f>
        <v>786725.70798614481</v>
      </c>
      <c r="D55" s="212">
        <f>C55/Performance!$C55</f>
        <v>0.10043837051734347</v>
      </c>
      <c r="E55" s="225" t="str">
        <f>ROUND(IF(Performance!D161&gt;Performance!D214, AVERAGE(Outcomes!C58,Outcomes!C111,Outcomes!C164), Outcomes!C58), 0)&amp; CHAR(10) &amp;"("&amp;IF(Performance!D161&gt;Performance!D214, "3yr avg", Performance!$F$1)&amp;")"</f>
        <v>225
(2025)</v>
      </c>
      <c r="F55" s="211">
        <f>Performance!E55</f>
        <v>2330882.5080620302</v>
      </c>
      <c r="G55" s="212">
        <f>F55/Performance!$C55</f>
        <v>0.29757517594842853</v>
      </c>
      <c r="H55" s="226" t="str">
        <f>ROUND(IF(Performance!E161&gt;Performance!E214, AVERAGE(Outcomes!D58, Outcomes!D111, Outcomes!D164), Outcomes!D58), 0)&amp; CHAR(10) &amp;"("&amp;IF(Performance!E161&gt;Performance!E214, "3yr avg", Performance!$F$1)&amp;")"</f>
        <v>552
(3yr avg)</v>
      </c>
      <c r="I55" s="229">
        <f>Performance!E108</f>
        <v>665.96643087486575</v>
      </c>
      <c r="J55" s="211">
        <f>Performance!F55</f>
        <v>0</v>
      </c>
      <c r="K55" s="212">
        <f>J55/Performance!$C55</f>
        <v>0</v>
      </c>
      <c r="L55" s="226" t="str">
        <f>ROUND(IF(Performance!F161&gt;Performance!F214, AVERAGE(Outcomes!H58, Outcomes!H111, Outcomes!H164), Outcomes!H58), 0)&amp; CHAR(10) &amp;"("&amp;IF(Performance!F161&gt;Performance!F214, "3yr avg", Performance!$F$1)&amp;")"</f>
        <v>0
(2025)</v>
      </c>
      <c r="M55" s="229">
        <f>Performance!F108</f>
        <v>0</v>
      </c>
      <c r="N55" s="213">
        <f>Performance!I55</f>
        <v>0</v>
      </c>
      <c r="O55" s="212">
        <f>N55/Performance!$C55</f>
        <v>0</v>
      </c>
      <c r="P55" s="226" t="str">
        <f>ROUND(IF(Performance!I161&gt;Performance!I214, AVERAGE(Outcomes!N58, Outcomes!N111, Outcomes!N164), Outcomes!N58), 0)&amp; CHAR(10) &amp;"("&amp;IF(Performance!I161&gt;Performance!I214, "3yr avg", Performance!$F$1)&amp;")"</f>
        <v>0
(2025)</v>
      </c>
      <c r="Q55" s="228">
        <f>Performance!I108</f>
        <v>0</v>
      </c>
      <c r="R55" s="213">
        <f>Performance!J55</f>
        <v>0</v>
      </c>
      <c r="S55" s="212">
        <f>R55/Performance!$C55</f>
        <v>0</v>
      </c>
      <c r="T55" s="226" t="str">
        <f>ROUND(IF(Performance!J161&gt;Performance!J214, AVERAGE(Outcomes!R58, Outcomes!R111, Outcomes!R164), Outcomes!R58), 0)&amp; CHAR(10) &amp;"("&amp;IF(Performance!J161&gt;Performance!J214, "3yr avg", Performance!$F$1)&amp;")"</f>
        <v>0
(2025)</v>
      </c>
      <c r="U55" s="228">
        <f>Performance!J108</f>
        <v>0</v>
      </c>
      <c r="V55" s="213">
        <f>Performance!G55</f>
        <v>4126.9906254724756</v>
      </c>
      <c r="W55" s="212">
        <f>V55/Performance!$C55</f>
        <v>5.268776771307791E-4</v>
      </c>
      <c r="X55" s="228" t="str">
        <f>ROUND(Performance!G108, 0)&amp; CHAR(10) &amp;"("&amp;IF(Performance!G161&gt;Performance!G214, "3yr avg", Performance!$F$1)&amp;")"</f>
        <v>4
(3yr avg)</v>
      </c>
      <c r="Y55" s="213">
        <f>Performance!H55</f>
        <v>189471.93176376392</v>
      </c>
      <c r="Z55" s="212">
        <f>Y55/Performance!$C55</f>
        <v>2.4189182954042841E-2</v>
      </c>
      <c r="AA55" s="228" t="str">
        <f>ROUND(Performance!H108, 0)&amp; CHAR(10) &amp;"("&amp;IF(Performance!H161&gt;Performance!H214, "3yr avg", Performance!$F$1)&amp;")"</f>
        <v>152
(2025)</v>
      </c>
      <c r="AB55" s="211">
        <f>Performance!K55</f>
        <v>255715.85055201943</v>
      </c>
      <c r="AC55" s="212">
        <f>AB55/Performance!$C55</f>
        <v>3.2646299827478985E-2</v>
      </c>
      <c r="AD55" s="226" t="str">
        <f>ROUND(IF(Performance!K161&gt;Performance!K214, AVERAGE(Outcomes!V58, Outcomes!V111, Outcomes!V164), Outcomes!V58), 0)&amp; CHAR(10) &amp;"("&amp;IF(Performance!K161&gt;Performance!K214, "3yr avg", Performance!$F$1)&amp;")"</f>
        <v>108
(2025)</v>
      </c>
      <c r="AE55" s="229">
        <f>Performance!K108</f>
        <v>146.12334317258254</v>
      </c>
      <c r="AF55" s="211">
        <f>Performance!L55</f>
        <v>1011499.8811461204</v>
      </c>
      <c r="AG55" s="212">
        <f>AF55/Performance!$C55</f>
        <v>0.12913446047271168</v>
      </c>
      <c r="AH55" s="226" t="str">
        <f>ROUND(IF(Performance!L161&gt;Performance!L214, AVERAGE(Outcomes!Z58, Outcomes!Z111, Outcomes!Z164), Outcomes!Z58), 0)&amp; CHAR(10) &amp;"("&amp;IF(Performance!L161&gt;Performance!L214, "3yr avg", Performance!$F$1)&amp;")"</f>
        <v>221
(3yr avg)</v>
      </c>
      <c r="AI55" s="229">
        <f>Performance!L108</f>
        <v>288.99996604174868</v>
      </c>
      <c r="AJ55" s="211">
        <f>Performance!M55</f>
        <v>0</v>
      </c>
      <c r="AK55" s="212">
        <f>AJ55/Performance!$C55</f>
        <v>0</v>
      </c>
      <c r="AL55" s="226" t="str">
        <f>ROUND(IF(Performance!M161&gt;Performance!M214, AVERAGE(Outcomes!AD58, Outcomes!AD111, Outcomes!AD164), Outcomes!AD58), 0)&amp; CHAR(10) &amp;"("&amp;IF(Performance!M161&gt;Performance!M214, "3yr avg", Performance!$F$1)&amp;")"</f>
        <v>0
(2025)</v>
      </c>
      <c r="AM55" s="229">
        <f>Performance!M108</f>
        <v>0</v>
      </c>
      <c r="AN55" s="211">
        <f>Performance!N55</f>
        <v>0</v>
      </c>
      <c r="AO55" s="212">
        <f>AN55/Performance!$C55</f>
        <v>0</v>
      </c>
      <c r="AP55" s="226" t="str">
        <f>ROUND(IF(Performance!N161&gt;Performance!N214, AVERAGE(Outcomes!AH58, Outcomes!AH111, Outcomes!AH164), Outcomes!AH58), 0)&amp; CHAR(10) &amp;"("&amp;IF(Performance!N161&gt;Performance!N214, "3yr avg", Performance!$F$1)&amp;")"</f>
        <v>0
(2025)</v>
      </c>
      <c r="AQ55" s="229">
        <f>Performance!N108</f>
        <v>0</v>
      </c>
      <c r="AR55" s="211">
        <f>Performance!O55</f>
        <v>2305444.6800414976</v>
      </c>
      <c r="AS55" s="212">
        <f>AR55/Performance!$C55</f>
        <v>0.29432762223314085</v>
      </c>
      <c r="AT55" s="226" t="str">
        <f>ROUND(IF(Performance!O161&gt;Performance!O214, AVERAGE(Outcomes!AL58, Outcomes!AL111, Outcomes!AL164), Outcomes!AL58), 0)&amp; CHAR(10) &amp;"("&amp;IF(Performance!O161&gt;Performance!O214, "3yr avg", Performance!$F$1)&amp;")"</f>
        <v>532
(3yr avg)</v>
      </c>
      <c r="AU55" s="229">
        <f>Performance!O108</f>
        <v>658.69848001185642</v>
      </c>
      <c r="AV55" s="211">
        <f>Performance!P55</f>
        <v>894424.3422739564</v>
      </c>
      <c r="AW55" s="212">
        <f>AV55/Performance!$C55</f>
        <v>0.11418785807699189</v>
      </c>
      <c r="AX55" s="226" t="str">
        <f>ROUND(IF(Performance!P161&gt;Performance!P214, AVERAGE(Outcomes!AP58, Outcomes!AP111, Outcomes!AP164), Outcomes!AP58), 0)&amp; CHAR(10) &amp;"("&amp;IF(Performance!P161&gt;Performance!P214, "3yr avg", Performance!$F$1)&amp;")"</f>
        <v>150
(3yr avg)</v>
      </c>
      <c r="AY55" s="229">
        <f>Performance!P108</f>
        <v>198.76096494976809</v>
      </c>
      <c r="AZ55" s="211">
        <f>Performance!Q55</f>
        <v>0</v>
      </c>
      <c r="BA55" s="212">
        <f>AZ55/Performance!$C55</f>
        <v>0</v>
      </c>
      <c r="BB55" s="226" t="str">
        <f>ROUND(IF(Performance!Q161&gt;Performance!Q214, AVERAGE(Outcomes!AT58, Outcomes!AT111, Outcomes!AT164), Outcomes!AT58), 0)&amp; CHAR(10) &amp;"("&amp;IF(Performance!Q161&gt;Performance!Q214, "3yr avg", Performance!$F$1)&amp;")"</f>
        <v>0
(2025)</v>
      </c>
      <c r="BC55" s="229">
        <f>Performance!Q108</f>
        <v>0</v>
      </c>
      <c r="BD55" s="211">
        <f>Performance!R55</f>
        <v>0</v>
      </c>
      <c r="BE55" s="212">
        <f>BD55/Performance!$C55</f>
        <v>0</v>
      </c>
      <c r="BF55" s="226" t="str">
        <f>ROUND(IF(Performance!R161&gt;Performance!R214, AVERAGE(Outcomes!AX58, Outcomes!AX111, Outcomes!AX164), Outcomes!AX58), 0)&amp; CHAR(10) &amp;"("&amp;IF(Performance!R161&gt;Performance!R214, "3yr avg", Performance!$F$1)&amp;")"</f>
        <v>0
(2025)</v>
      </c>
      <c r="BG55" s="229">
        <f>Performance!R108</f>
        <v>0</v>
      </c>
      <c r="BH55" s="211">
        <f>Performance!S55</f>
        <v>7894.7691666666669</v>
      </c>
      <c r="BI55" s="212">
        <f>BH55/Performance!$C55</f>
        <v>1.0078960718600673E-3</v>
      </c>
      <c r="BJ55" s="226" t="str">
        <f>ROUND(IF(Performance!S161&gt;Performance!S214, AVERAGE(Outcomes!BB58, Outcomes!BB111, Outcomes!BB164), Outcomes!BB58), 0)&amp; CHAR(10) &amp;"("&amp;IF(Performance!S161&gt;Performance!S214, "3yr avg", Performance!$F$1)&amp;")"</f>
        <v>18
(3yr avg)</v>
      </c>
      <c r="BK55" s="211">
        <f>Performance!T55</f>
        <v>46733.206893085895</v>
      </c>
      <c r="BL55" s="212">
        <f>BK55/Performance!$C55</f>
        <v>5.9662562208709401E-3</v>
      </c>
      <c r="BM55" s="226" t="str">
        <f>ROUND(IF(Performance!T161&gt;Performance!T214, AVERAGE(Outcomes!BC58, Outcomes!BC111, Outcomes!BC164), Outcomes!BC58), 0)&amp; CHAR(10) &amp;"("&amp;IF(Performance!T161&gt;Performance!T214, "3yr avg", Performance!$F$1)&amp;")"</f>
        <v>53
(2025)</v>
      </c>
      <c r="BN55" s="211">
        <f>Performance!U55</f>
        <v>0</v>
      </c>
      <c r="BO55" s="212">
        <f>BN55/Performance!$C55</f>
        <v>0</v>
      </c>
      <c r="BP55" s="226" t="str">
        <f>ROUND(IF(Performance!U161&gt;Performance!U214, AVERAGE(Outcomes!BD58, Outcomes!BD111, Outcomes!BD164), Outcomes!BD58), 0)&amp; CHAR(10) &amp;"("&amp;IF(Performance!U161&gt;Performance!U214, "3yr avg", Performance!$F$1)&amp;")"</f>
        <v>0
(2025)</v>
      </c>
    </row>
    <row r="56" spans="1:68" ht="52.95" customHeight="1">
      <c r="A56" s="268" t="s">
        <v>35</v>
      </c>
      <c r="B56" s="214">
        <f t="shared" ref="B56:AZ56" si="0">SUM(B6:B55)</f>
        <v>0</v>
      </c>
      <c r="C56" s="269">
        <f t="shared" si="0"/>
        <v>198356516.18266547</v>
      </c>
      <c r="D56" s="270">
        <f>C56/Performance!$C$56</f>
        <v>0.17776712576188161</v>
      </c>
      <c r="E56" s="271">
        <f>Performance!D109</f>
        <v>56673.290337904429</v>
      </c>
      <c r="F56" s="269">
        <f t="shared" si="0"/>
        <v>258724027.31496271</v>
      </c>
      <c r="G56" s="270">
        <f>F56/Performance!$C$56</f>
        <v>0.23186849409557639</v>
      </c>
      <c r="H56" s="271" t="str">
        <f>"3yr avg: "&amp;TEXT(AVERAGE(Outcomes!D59,Outcomes!D112,Outcomes!D165), "0,000")&amp; CHAR(10)&amp; "2025: "&amp;TEXT(Outcomes!D59, "0,000")</f>
        <v>3yr avg: 55,797
2025: 55,532</v>
      </c>
      <c r="I56" s="513">
        <f>Performance!E109</f>
        <v>73921.150661417923</v>
      </c>
      <c r="J56" s="269">
        <f t="shared" si="0"/>
        <v>4625642.0374873867</v>
      </c>
      <c r="K56" s="270">
        <f>J56/Performance!$C$56</f>
        <v>4.1455007661569676E-3</v>
      </c>
      <c r="L56" s="271" t="str">
        <f>"3yr avg: "&amp;TEXT(AVERAGE(Outcomes!H59,Outcomes!H112,Outcomes!H165), "0,000")&amp; CHAR(10)&amp; "2025: "&amp;TEXT(Outcomes!H59, "0,000")</f>
        <v>3yr avg: 1,203
2025: 1,181</v>
      </c>
      <c r="M56" s="272">
        <f>Performance!F109</f>
        <v>1321.6120107106817</v>
      </c>
      <c r="N56" s="269">
        <f t="shared" si="0"/>
        <v>3828153.4640078414</v>
      </c>
      <c r="O56" s="270">
        <f>N56/Performance!$C$56</f>
        <v>3.4307914424418383E-3</v>
      </c>
      <c r="P56" s="271" t="str">
        <f>"3yr avg: "&amp;TEXT(AVERAGE(Outcomes!N59,Outcomes!N112,Outcomes!N165), "0,000")&amp; CHAR(10)&amp; "2025: "&amp;TEXT(Outcomes!N59, "0,000")</f>
        <v>3yr avg: 2,637
2025: 2,831</v>
      </c>
      <c r="Q56" s="271">
        <f>Performance!I109</f>
        <v>3828.1534640078421</v>
      </c>
      <c r="R56" s="269">
        <f t="shared" si="0"/>
        <v>12762465.323559118</v>
      </c>
      <c r="S56" s="270">
        <f>R56/Performance!$C$56</f>
        <v>1.143772244979091E-2</v>
      </c>
      <c r="T56" s="270" t="str">
        <f>"3yr avg: "&amp;TEXT(AVERAGE(Outcomes!R59,Outcomes!R112,Outcomes!R165), "0,000")&amp; CHAR(10)&amp; "2025: "&amp;TEXT(Outcomes!R59, "0,000")</f>
        <v>3yr avg: 6,917
2025: 7,301</v>
      </c>
      <c r="U56" s="271">
        <f>Performance!J109</f>
        <v>10209.972258847298</v>
      </c>
      <c r="V56" s="269">
        <f t="shared" si="0"/>
        <v>1957161.333651077</v>
      </c>
      <c r="W56" s="270">
        <f>V56/Performance!$C$56</f>
        <v>1.7540081446835163E-3</v>
      </c>
      <c r="X56" s="271">
        <f>Performance!G109</f>
        <v>1957.161333651077</v>
      </c>
      <c r="Y56" s="269">
        <f t="shared" si="0"/>
        <v>17102238.259052474</v>
      </c>
      <c r="Z56" s="270">
        <f>Y56/Performance!$C$56</f>
        <v>1.5327027303740935E-2</v>
      </c>
      <c r="AA56" s="271">
        <f>Performance!H109</f>
        <v>13681.790607241979</v>
      </c>
      <c r="AB56" s="269">
        <f t="shared" si="0"/>
        <v>47616386.062626332</v>
      </c>
      <c r="AC56" s="270">
        <f>AB56/Performance!$C$56</f>
        <v>4.2673809020350867E-2</v>
      </c>
      <c r="AD56" s="271" t="str">
        <f>"3yr avg: "&amp;TEXT(AVERAGE(Outcomes!V59,Outcomes!V112,Outcomes!V165), "0,000")&amp; CHAR(10)&amp; "2025: "&amp;TEXT(Outcomes!V59, "0,000")</f>
        <v>3yr avg: 17,756
2025: 17,914</v>
      </c>
      <c r="AE56" s="272">
        <f>Performance!K109</f>
        <v>27209.363464357884</v>
      </c>
      <c r="AF56" s="269">
        <f t="shared" si="0"/>
        <v>106807869.14849909</v>
      </c>
      <c r="AG56" s="270">
        <f>AF56/Performance!$C$56</f>
        <v>9.5721220924221473E-2</v>
      </c>
      <c r="AH56" s="271" t="str">
        <f>"3yr avg: "&amp;TEXT(AVERAGE(Outcomes!Z59,Outcomes!Z112,Outcomes!Z165), "0,000")&amp; CHAR(10)&amp; "2025: "&amp;TEXT(Outcomes!Z59, "0,000")</f>
        <v>3yr avg: 20,299
2025: 20,069</v>
      </c>
      <c r="AI56" s="272">
        <f>SUM(AI6:AI55)</f>
        <v>30516.534042428313</v>
      </c>
      <c r="AJ56" s="269">
        <f t="shared" si="0"/>
        <v>159910.75461277645</v>
      </c>
      <c r="AK56" s="270">
        <f>AJ56/Performance!$C$56</f>
        <v>1.4331203114975393E-4</v>
      </c>
      <c r="AL56" s="271" t="str">
        <f>"3yr avg: "&amp;TEXT(AVERAGE(Outcomes!AD59,Outcomes!AD112,Outcomes!AD165), "00")&amp; CHAR(10)&amp; "2025: "&amp;TEXT(Outcomes!AD59, "00")</f>
        <v>3yr avg: 55
2025: 59</v>
      </c>
      <c r="AM56" s="272">
        <f>SUM(AM6:AM55)</f>
        <v>91.377574064443678</v>
      </c>
      <c r="AN56" s="269">
        <f t="shared" si="0"/>
        <v>1932529.8508887719</v>
      </c>
      <c r="AO56" s="270">
        <f>AN56/Performance!$C$56</f>
        <v>1.7319334078501874E-3</v>
      </c>
      <c r="AP56" s="271" t="str">
        <f>"3yr avg: "&amp;TEXT(AVERAGE(Outcomes!AH59,Outcomes!AH112,Outcomes!AH165), "000")&amp; CHAR(10)&amp; "2025: "&amp;TEXT(Outcomes!AH59, "000")</f>
        <v>3yr avg: 365
2025: 361</v>
      </c>
      <c r="AQ56" s="272">
        <f>SUM(AQ6:AQ55)</f>
        <v>552.15138596822078</v>
      </c>
      <c r="AR56" s="269">
        <f t="shared" si="0"/>
        <v>328876496.51855737</v>
      </c>
      <c r="AS56" s="270">
        <f>AR56/Performance!$C$56</f>
        <v>0.29473914264002671</v>
      </c>
      <c r="AT56" s="271" t="str">
        <f>"3yr avg: "&amp;TEXT(AVERAGE(Outcomes!AL59,Outcomes!AL112,Outcomes!AL165), "00,000")&amp; CHAR(10)&amp; "2025: "&amp;TEXT(Outcomes!AL59, "00,000")</f>
        <v>3yr avg: 68,205
2025: 68,525</v>
      </c>
      <c r="AU56" s="272">
        <f>SUM(AU6:AU55)</f>
        <v>93964.713291016407</v>
      </c>
      <c r="AV56" s="269">
        <f t="shared" si="0"/>
        <v>115145874.38127287</v>
      </c>
      <c r="AW56" s="270">
        <f>AV56/Performance!$C$56</f>
        <v>0.10319374188467609</v>
      </c>
      <c r="AX56" s="271" t="str">
        <f>"3yr avg: "&amp;TEXT(AVERAGE(Outcomes!AP59,Outcomes!AP112,Outcomes!AP165), "00,000")&amp; CHAR(10)&amp; "2025: "&amp;TEXT(Outcomes!AP59, "00,000")</f>
        <v>3yr avg: 17,089
2025: 16,914</v>
      </c>
      <c r="AY56" s="272">
        <f>SUM(AY6:AY55)</f>
        <v>25587.972084727287</v>
      </c>
      <c r="AZ56" s="269">
        <f t="shared" si="0"/>
        <v>3744738.4571632454</v>
      </c>
      <c r="BA56" s="270">
        <f>AZ56/Performance!$C$56</f>
        <v>3.3560349065964714E-3</v>
      </c>
      <c r="BB56" s="271" t="str">
        <f>"3yr avg: "&amp;TEXT(AVERAGE(Outcomes!AT59,Outcomes!AT112,Outcomes!AT165), "000")&amp; CHAR(10)&amp; "2025: "&amp;TEXT(Outcomes!AT59, "000")</f>
        <v>3yr avg: 639
2025: 668</v>
      </c>
      <c r="BC56" s="272">
        <f>SUM(BC6:BC55)</f>
        <v>1069.9252734752133</v>
      </c>
      <c r="BD56" s="269">
        <f t="shared" ref="BD56" si="1">SUM(BD6:BD55)</f>
        <v>7379817.4766493812</v>
      </c>
      <c r="BE56" s="270">
        <f>BD56/Performance!$C$56</f>
        <v>6.613793016323955E-3</v>
      </c>
      <c r="BF56" s="271" t="str">
        <f>"3yr avg: "&amp;TEXT(AVERAGE(Outcomes!AX59,Outcomes!AX112,Outcomes!AX165), "000")&amp; CHAR(10)&amp; "2025: "&amp;TEXT(Outcomes!AX59, "0,000")</f>
        <v>3yr avg: 993
2025: 1,086</v>
      </c>
      <c r="BG56" s="272">
        <f>SUM(BG6:BG55)</f>
        <v>1639.9594392554181</v>
      </c>
      <c r="BH56" s="269">
        <f>SUM(BH6:BH55)</f>
        <v>720112.34435811394</v>
      </c>
      <c r="BI56" s="270">
        <f>BH56/Performance!$C$56</f>
        <v>6.4536474095111844E-4</v>
      </c>
      <c r="BJ56" s="271" t="str">
        <f>"3yr avg: "&amp;TEXT(AVERAGE(Outcomes!BB59,Outcomes!BB112,Outcomes!BB165), "0,000")&amp; CHAR(10)&amp; "2025: "&amp;TEXT(Outcomes!BB59, "0,000")</f>
        <v>3yr avg: 1,550
2025: 1,646</v>
      </c>
      <c r="BK56" s="269">
        <f>SUM(BK6:BK55)</f>
        <v>6062274.2305226224</v>
      </c>
      <c r="BL56" s="270">
        <f>BK56/Performance!$C$56</f>
        <v>5.4330106531408611E-3</v>
      </c>
      <c r="BM56" s="271" t="str">
        <f>"3yr avg: "&amp;TEXT(AVERAGE(Outcomes!BC59,Outcomes!BC112,Outcomes!BC165), "0,000")&amp; CHAR(10)&amp; "2025: "&amp;TEXT(Outcomes!BC59, "0,000")</f>
        <v>3yr avg: 6,473
2025: 6,907</v>
      </c>
      <c r="BN56" s="269">
        <f>SUM(BN6:BN55)</f>
        <v>20047.767046594359</v>
      </c>
      <c r="BO56" s="270">
        <f>BN56/Performance!$C$56</f>
        <v>1.7966810440121511E-5</v>
      </c>
      <c r="BP56" s="271" t="str">
        <f>"3yr avg: "&amp;TEXT(AVERAGE(Outcomes!BD59,Outcomes!BD112,Outcomes!BD165), "00")&amp; CHAR(10)&amp; "2025: "&amp;TEXT(Outcomes!BD59, "00")</f>
        <v>3yr avg: 23
2025: 22</v>
      </c>
    </row>
    <row r="57" spans="1:68">
      <c r="A57" s="193"/>
      <c r="B57" s="115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  <c r="AA57" s="115"/>
      <c r="AB57" s="115"/>
      <c r="AC57" s="115"/>
      <c r="AD57" s="115"/>
      <c r="AE57" s="115"/>
      <c r="AF57" s="115"/>
      <c r="AG57" s="115"/>
      <c r="AH57" s="115"/>
      <c r="AI57" s="115"/>
      <c r="AJ57" s="115"/>
      <c r="AK57" s="115"/>
      <c r="AL57" s="115"/>
      <c r="AM57" s="115"/>
      <c r="AN57" s="115"/>
      <c r="AO57" s="115"/>
      <c r="AP57" s="115"/>
      <c r="AQ57" s="115"/>
      <c r="AR57" s="115"/>
      <c r="AS57" s="115"/>
      <c r="AT57" s="115"/>
      <c r="AU57" s="115"/>
      <c r="AV57" s="115"/>
      <c r="AW57" s="115"/>
      <c r="AX57" s="115"/>
      <c r="AY57" s="115"/>
      <c r="AZ57" s="115"/>
      <c r="BA57" s="115"/>
      <c r="BB57" s="115"/>
      <c r="BC57" s="115"/>
      <c r="BD57" s="115"/>
      <c r="BE57" s="115"/>
      <c r="BF57" s="115"/>
      <c r="BG57" s="115"/>
      <c r="BH57" s="115"/>
      <c r="BI57" s="115"/>
      <c r="BJ57" s="115"/>
      <c r="BK57" s="115"/>
      <c r="BL57" s="115"/>
      <c r="BM57" s="115"/>
      <c r="BN57" s="115"/>
      <c r="BO57" s="115"/>
      <c r="BP57" s="115"/>
    </row>
    <row r="58" spans="1:68">
      <c r="A58" s="193"/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  <c r="AA58" s="115"/>
      <c r="AB58" s="115"/>
      <c r="AC58" s="115"/>
      <c r="AD58" s="115"/>
      <c r="AE58" s="115"/>
      <c r="AF58" s="115"/>
      <c r="AG58" s="115"/>
      <c r="AH58" s="115"/>
      <c r="AI58" s="115"/>
      <c r="AJ58" s="115"/>
      <c r="AK58" s="115"/>
      <c r="AL58" s="115"/>
      <c r="AM58" s="115"/>
      <c r="AN58" s="115"/>
      <c r="AO58" s="115"/>
      <c r="AP58" s="115"/>
      <c r="AQ58" s="115"/>
      <c r="AR58" s="115"/>
      <c r="AS58" s="115"/>
      <c r="AT58" s="115"/>
      <c r="AU58" s="115"/>
      <c r="AV58" s="115"/>
      <c r="AW58" s="115"/>
      <c r="AX58" s="115"/>
      <c r="AY58" s="115"/>
      <c r="AZ58" s="115"/>
      <c r="BA58" s="115"/>
      <c r="BB58" s="115"/>
      <c r="BC58" s="115"/>
      <c r="BD58" s="115"/>
      <c r="BE58" s="115"/>
      <c r="BF58" s="115"/>
      <c r="BG58" s="115"/>
      <c r="BH58" s="115"/>
      <c r="BI58" s="115"/>
      <c r="BJ58" s="115"/>
      <c r="BK58" s="115"/>
      <c r="BL58" s="115"/>
      <c r="BM58" s="115"/>
      <c r="BN58" s="115"/>
      <c r="BO58" s="115"/>
      <c r="BP58" s="115"/>
    </row>
    <row r="59" spans="1:68">
      <c r="A59" s="193"/>
      <c r="B59" s="115"/>
      <c r="C59" s="209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  <c r="AA59" s="115"/>
      <c r="AB59" s="115"/>
      <c r="AC59" s="115"/>
      <c r="AD59" s="115"/>
      <c r="AE59" s="115"/>
      <c r="AF59" s="115"/>
      <c r="AG59" s="115"/>
      <c r="AH59" s="115"/>
      <c r="AI59" s="115"/>
      <c r="AJ59" s="115"/>
      <c r="AK59" s="115"/>
      <c r="AL59" s="115"/>
      <c r="AM59" s="115"/>
      <c r="AN59" s="115"/>
      <c r="AO59" s="115"/>
      <c r="AP59" s="115"/>
      <c r="AQ59" s="115"/>
      <c r="AR59" s="115"/>
      <c r="AS59" s="115"/>
      <c r="AT59" s="115"/>
      <c r="AU59" s="115"/>
      <c r="AV59" s="115"/>
      <c r="AW59" s="115"/>
      <c r="AX59" s="115"/>
      <c r="AY59" s="115"/>
      <c r="AZ59" s="115"/>
      <c r="BA59" s="115"/>
      <c r="BB59" s="115"/>
      <c r="BC59" s="115"/>
      <c r="BD59" s="115"/>
      <c r="BE59" s="115"/>
      <c r="BF59" s="115"/>
      <c r="BG59" s="115"/>
      <c r="BH59" s="115"/>
      <c r="BI59" s="115"/>
      <c r="BJ59" s="115"/>
      <c r="BK59" s="115"/>
      <c r="BL59" s="115"/>
      <c r="BM59" s="115"/>
      <c r="BN59" s="115"/>
      <c r="BO59" s="115"/>
      <c r="BP59" s="115"/>
    </row>
    <row r="60" spans="1:68">
      <c r="A60" s="193"/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  <c r="AA60" s="115"/>
      <c r="AB60" s="115"/>
      <c r="AC60" s="115"/>
      <c r="AD60" s="115"/>
      <c r="AE60" s="115"/>
      <c r="AF60" s="115"/>
      <c r="AG60" s="115"/>
      <c r="AH60" s="115"/>
      <c r="AI60" s="115"/>
      <c r="AJ60" s="115"/>
      <c r="AK60" s="115"/>
      <c r="AL60" s="115"/>
      <c r="AM60" s="115"/>
      <c r="AN60" s="115"/>
      <c r="AO60" s="115"/>
      <c r="AP60" s="115"/>
      <c r="AQ60" s="115"/>
      <c r="AR60" s="115"/>
      <c r="AS60" s="115"/>
      <c r="AT60" s="115"/>
      <c r="AU60" s="115"/>
      <c r="AV60" s="115"/>
      <c r="AW60" s="115"/>
      <c r="AX60" s="115"/>
      <c r="AY60" s="115"/>
      <c r="AZ60" s="115"/>
      <c r="BA60" s="115"/>
      <c r="BB60" s="115"/>
      <c r="BC60" s="115"/>
      <c r="BD60" s="115"/>
      <c r="BE60" s="115"/>
      <c r="BF60" s="115"/>
      <c r="BG60" s="115"/>
      <c r="BH60" s="115"/>
      <c r="BI60" s="115"/>
      <c r="BJ60" s="115"/>
      <c r="BK60" s="115"/>
      <c r="BL60" s="115"/>
      <c r="BM60" s="115"/>
      <c r="BN60" s="115"/>
      <c r="BO60" s="115"/>
      <c r="BP60" s="115"/>
    </row>
    <row r="61" spans="1:68">
      <c r="A61" s="193"/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115"/>
      <c r="AA61" s="115"/>
      <c r="AB61" s="115"/>
      <c r="AC61" s="115"/>
      <c r="AD61" s="115"/>
      <c r="AE61" s="115"/>
      <c r="AF61" s="115"/>
      <c r="AG61" s="115"/>
      <c r="AH61" s="115"/>
      <c r="AI61" s="115"/>
      <c r="AJ61" s="115"/>
      <c r="AK61" s="115"/>
      <c r="AL61" s="115"/>
      <c r="AM61" s="115"/>
      <c r="AN61" s="115"/>
      <c r="AO61" s="115"/>
      <c r="AP61" s="115"/>
      <c r="AQ61" s="115"/>
      <c r="AR61" s="115"/>
      <c r="AS61" s="115"/>
      <c r="AT61" s="115"/>
      <c r="AU61" s="115"/>
      <c r="AV61" s="115"/>
      <c r="AW61" s="115"/>
      <c r="AX61" s="115"/>
      <c r="AY61" s="115"/>
      <c r="AZ61" s="115"/>
      <c r="BA61" s="115"/>
      <c r="BB61" s="115"/>
      <c r="BC61" s="115"/>
      <c r="BD61" s="115"/>
      <c r="BE61" s="115"/>
      <c r="BF61" s="115"/>
      <c r="BG61" s="115"/>
      <c r="BH61" s="115"/>
      <c r="BI61" s="115"/>
      <c r="BJ61" s="115"/>
      <c r="BK61" s="115"/>
      <c r="BL61" s="115"/>
      <c r="BM61" s="115"/>
      <c r="BN61" s="115"/>
      <c r="BO61" s="115"/>
      <c r="BP61" s="115"/>
    </row>
    <row r="62" spans="1:68">
      <c r="A62" s="193"/>
      <c r="B62" s="115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  <c r="Z62" s="115"/>
      <c r="AA62" s="115"/>
      <c r="AB62" s="115"/>
      <c r="AC62" s="115"/>
      <c r="AD62" s="115"/>
      <c r="AE62" s="115"/>
      <c r="AF62" s="115"/>
      <c r="AG62" s="115"/>
      <c r="AH62" s="115"/>
      <c r="AI62" s="115"/>
      <c r="AJ62" s="115"/>
      <c r="AK62" s="115"/>
      <c r="AL62" s="115"/>
      <c r="AM62" s="115"/>
      <c r="AN62" s="115"/>
      <c r="AO62" s="115"/>
      <c r="AP62" s="115"/>
      <c r="AQ62" s="115"/>
      <c r="AR62" s="115"/>
      <c r="AS62" s="115"/>
      <c r="AT62" s="115"/>
      <c r="AU62" s="115"/>
      <c r="AV62" s="115"/>
      <c r="AW62" s="115"/>
      <c r="AX62" s="115"/>
      <c r="AY62" s="115"/>
      <c r="AZ62" s="115"/>
      <c r="BA62" s="115"/>
      <c r="BB62" s="115"/>
      <c r="BC62" s="115"/>
      <c r="BD62" s="115"/>
      <c r="BE62" s="115"/>
      <c r="BF62" s="115"/>
      <c r="BG62" s="115"/>
      <c r="BH62" s="115"/>
      <c r="BI62" s="115"/>
      <c r="BJ62" s="115"/>
      <c r="BK62" s="115"/>
      <c r="BL62" s="115"/>
      <c r="BM62" s="115"/>
      <c r="BN62" s="115"/>
      <c r="BO62" s="115"/>
      <c r="BP62" s="115"/>
    </row>
    <row r="63" spans="1:68">
      <c r="A63" s="193"/>
      <c r="B63" s="115"/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115"/>
      <c r="AA63" s="115"/>
      <c r="AB63" s="115"/>
      <c r="AC63" s="115"/>
      <c r="AD63" s="115"/>
      <c r="AE63" s="115"/>
      <c r="AF63" s="115"/>
      <c r="AG63" s="115"/>
      <c r="AH63" s="115"/>
      <c r="AI63" s="115"/>
      <c r="AJ63" s="115"/>
      <c r="AK63" s="115"/>
      <c r="AL63" s="115"/>
      <c r="AM63" s="115"/>
      <c r="AN63" s="115"/>
      <c r="AO63" s="115"/>
      <c r="AP63" s="115"/>
      <c r="AQ63" s="115"/>
      <c r="AR63" s="115"/>
      <c r="AS63" s="115"/>
      <c r="AT63" s="115"/>
      <c r="AU63" s="115"/>
      <c r="AV63" s="115"/>
      <c r="AW63" s="115"/>
      <c r="AX63" s="115"/>
      <c r="AY63" s="115"/>
      <c r="AZ63" s="115"/>
      <c r="BA63" s="115"/>
      <c r="BB63" s="115"/>
      <c r="BC63" s="115"/>
      <c r="BD63" s="115"/>
      <c r="BE63" s="115"/>
      <c r="BF63" s="115"/>
      <c r="BG63" s="115"/>
      <c r="BH63" s="115"/>
      <c r="BI63" s="115"/>
      <c r="BJ63" s="115"/>
      <c r="BK63" s="115"/>
      <c r="BL63" s="115"/>
      <c r="BM63" s="115"/>
      <c r="BN63" s="115"/>
      <c r="BO63" s="115"/>
      <c r="BP63" s="115"/>
    </row>
    <row r="64" spans="1:68">
      <c r="A64" s="193"/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115"/>
      <c r="AA64" s="115"/>
      <c r="AB64" s="115"/>
      <c r="AC64" s="115"/>
      <c r="AD64" s="115"/>
      <c r="AE64" s="115"/>
      <c r="AF64" s="115"/>
      <c r="AG64" s="115"/>
      <c r="AH64" s="115"/>
      <c r="AI64" s="115"/>
      <c r="AJ64" s="115"/>
      <c r="AK64" s="115"/>
      <c r="AL64" s="115"/>
      <c r="AM64" s="115"/>
      <c r="AN64" s="115"/>
      <c r="AO64" s="115"/>
      <c r="AP64" s="115"/>
      <c r="AQ64" s="115"/>
      <c r="AR64" s="115"/>
      <c r="AS64" s="115"/>
      <c r="AT64" s="115"/>
      <c r="AU64" s="115"/>
      <c r="AV64" s="115"/>
      <c r="AW64" s="115"/>
      <c r="AX64" s="115"/>
      <c r="AY64" s="115"/>
      <c r="AZ64" s="115"/>
      <c r="BA64" s="115"/>
      <c r="BB64" s="115"/>
      <c r="BC64" s="115"/>
      <c r="BD64" s="115"/>
      <c r="BE64" s="115"/>
      <c r="BF64" s="115"/>
      <c r="BG64" s="115"/>
      <c r="BH64" s="115"/>
      <c r="BI64" s="115"/>
      <c r="BJ64" s="115"/>
      <c r="BK64" s="115"/>
      <c r="BL64" s="115"/>
      <c r="BM64" s="115"/>
      <c r="BN64" s="115"/>
      <c r="BO64" s="115"/>
      <c r="BP64" s="115"/>
    </row>
    <row r="65" spans="1:68">
      <c r="A65" s="193"/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  <c r="AA65" s="115"/>
      <c r="AB65" s="115"/>
      <c r="AC65" s="115"/>
      <c r="AD65" s="115"/>
      <c r="AE65" s="115"/>
      <c r="AF65" s="115"/>
      <c r="AG65" s="115"/>
      <c r="AH65" s="115"/>
      <c r="AI65" s="115"/>
      <c r="AJ65" s="115"/>
      <c r="AK65" s="115"/>
      <c r="AL65" s="115"/>
      <c r="AM65" s="115"/>
      <c r="AN65" s="115"/>
      <c r="AO65" s="115"/>
      <c r="AP65" s="115"/>
      <c r="AQ65" s="115"/>
      <c r="AR65" s="115"/>
      <c r="AS65" s="115"/>
      <c r="AT65" s="115"/>
      <c r="AU65" s="115"/>
      <c r="AV65" s="115"/>
      <c r="AW65" s="115"/>
      <c r="AX65" s="115"/>
      <c r="AY65" s="115"/>
      <c r="AZ65" s="115"/>
      <c r="BA65" s="115"/>
      <c r="BB65" s="115"/>
      <c r="BC65" s="115"/>
      <c r="BD65" s="115"/>
      <c r="BE65" s="115"/>
      <c r="BF65" s="115"/>
      <c r="BG65" s="115"/>
      <c r="BH65" s="115"/>
      <c r="BI65" s="115"/>
      <c r="BJ65" s="115"/>
      <c r="BK65" s="115"/>
      <c r="BL65" s="115"/>
      <c r="BM65" s="115"/>
      <c r="BN65" s="115"/>
      <c r="BO65" s="115"/>
      <c r="BP65" s="115"/>
    </row>
    <row r="66" spans="1:68">
      <c r="A66" s="193"/>
      <c r="B66" s="115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  <c r="AA66" s="115"/>
      <c r="AB66" s="115"/>
      <c r="AC66" s="115"/>
      <c r="AD66" s="115"/>
      <c r="AE66" s="115"/>
      <c r="AF66" s="115"/>
      <c r="AG66" s="115"/>
      <c r="AH66" s="115"/>
      <c r="AI66" s="115"/>
      <c r="AJ66" s="115"/>
      <c r="AK66" s="115"/>
      <c r="AL66" s="115"/>
      <c r="AM66" s="115"/>
      <c r="AN66" s="115"/>
      <c r="AO66" s="115"/>
      <c r="AP66" s="115"/>
      <c r="AQ66" s="115"/>
      <c r="AR66" s="115"/>
      <c r="AS66" s="115"/>
      <c r="AT66" s="115"/>
      <c r="AU66" s="115"/>
      <c r="AV66" s="115"/>
      <c r="AW66" s="115"/>
      <c r="AX66" s="115"/>
      <c r="AY66" s="115"/>
      <c r="AZ66" s="115"/>
      <c r="BA66" s="115"/>
      <c r="BB66" s="115"/>
      <c r="BC66" s="115"/>
      <c r="BD66" s="115"/>
      <c r="BE66" s="115"/>
      <c r="BF66" s="115"/>
      <c r="BG66" s="115"/>
      <c r="BH66" s="115"/>
      <c r="BI66" s="115"/>
      <c r="BJ66" s="115"/>
      <c r="BK66" s="115"/>
      <c r="BL66" s="115"/>
      <c r="BM66" s="115"/>
      <c r="BN66" s="115"/>
      <c r="BO66" s="115"/>
      <c r="BP66" s="115"/>
    </row>
    <row r="67" spans="1:68">
      <c r="A67" s="193"/>
      <c r="B67" s="115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  <c r="AA67" s="115"/>
      <c r="AB67" s="115"/>
      <c r="AC67" s="115"/>
      <c r="AD67" s="115"/>
      <c r="AE67" s="115"/>
      <c r="AF67" s="115"/>
      <c r="AG67" s="115"/>
      <c r="AH67" s="115"/>
      <c r="AI67" s="115"/>
      <c r="AJ67" s="115"/>
      <c r="AK67" s="115"/>
      <c r="AL67" s="115"/>
      <c r="AM67" s="115"/>
      <c r="AN67" s="115"/>
      <c r="AO67" s="115"/>
      <c r="AP67" s="115"/>
      <c r="AQ67" s="115"/>
      <c r="AR67" s="115"/>
      <c r="AS67" s="115"/>
      <c r="AT67" s="115"/>
      <c r="AU67" s="115"/>
      <c r="AV67" s="115"/>
      <c r="AW67" s="115"/>
      <c r="AX67" s="115"/>
      <c r="AY67" s="115"/>
      <c r="AZ67" s="115"/>
      <c r="BA67" s="115"/>
      <c r="BB67" s="115"/>
      <c r="BC67" s="115"/>
      <c r="BD67" s="115"/>
      <c r="BE67" s="115"/>
      <c r="BF67" s="115"/>
      <c r="BG67" s="115"/>
      <c r="BH67" s="115"/>
      <c r="BI67" s="115"/>
      <c r="BJ67" s="115"/>
      <c r="BK67" s="115"/>
      <c r="BL67" s="115"/>
      <c r="BM67" s="115"/>
      <c r="BN67" s="115"/>
      <c r="BO67" s="115"/>
      <c r="BP67" s="115"/>
    </row>
    <row r="68" spans="1:68">
      <c r="A68" s="193"/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5"/>
      <c r="Z68" s="115"/>
      <c r="AA68" s="115"/>
      <c r="AB68" s="115"/>
      <c r="AC68" s="115"/>
      <c r="AD68" s="115"/>
      <c r="AE68" s="115"/>
      <c r="AF68" s="115"/>
      <c r="AG68" s="115"/>
      <c r="AH68" s="115"/>
      <c r="AI68" s="115"/>
      <c r="AJ68" s="115"/>
      <c r="AK68" s="115"/>
      <c r="AL68" s="115"/>
      <c r="AM68" s="115"/>
      <c r="AN68" s="115"/>
      <c r="AO68" s="115"/>
      <c r="AP68" s="115"/>
      <c r="AQ68" s="115"/>
      <c r="AR68" s="115"/>
      <c r="AS68" s="115"/>
      <c r="AT68" s="115"/>
      <c r="AU68" s="115"/>
      <c r="AV68" s="115"/>
      <c r="AW68" s="115"/>
      <c r="AX68" s="115"/>
      <c r="AY68" s="115"/>
      <c r="AZ68" s="115"/>
      <c r="BA68" s="115"/>
      <c r="BB68" s="115"/>
      <c r="BC68" s="115"/>
      <c r="BD68" s="115"/>
      <c r="BE68" s="115"/>
      <c r="BF68" s="115"/>
      <c r="BG68" s="115"/>
      <c r="BH68" s="115"/>
      <c r="BI68" s="115"/>
      <c r="BJ68" s="115"/>
      <c r="BK68" s="115"/>
      <c r="BL68" s="115"/>
      <c r="BM68" s="115"/>
      <c r="BN68" s="115"/>
      <c r="BO68" s="115"/>
      <c r="BP68" s="115"/>
    </row>
    <row r="69" spans="1:68">
      <c r="A69" s="193"/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  <c r="AA69" s="115"/>
      <c r="AB69" s="115"/>
      <c r="AC69" s="115"/>
      <c r="AD69" s="115"/>
      <c r="AE69" s="115"/>
      <c r="AF69" s="115"/>
      <c r="AG69" s="115"/>
      <c r="AH69" s="115"/>
      <c r="AI69" s="115"/>
      <c r="AJ69" s="115"/>
      <c r="AK69" s="115"/>
      <c r="AL69" s="115"/>
      <c r="AM69" s="115"/>
      <c r="AN69" s="115"/>
      <c r="AO69" s="115"/>
      <c r="AP69" s="115"/>
      <c r="AQ69" s="115"/>
      <c r="AR69" s="115"/>
      <c r="AS69" s="115"/>
      <c r="AT69" s="115"/>
      <c r="AU69" s="115"/>
      <c r="AV69" s="115"/>
      <c r="AW69" s="115"/>
      <c r="AX69" s="115"/>
      <c r="AY69" s="115"/>
      <c r="AZ69" s="115"/>
      <c r="BA69" s="115"/>
      <c r="BB69" s="115"/>
      <c r="BC69" s="115"/>
      <c r="BD69" s="115"/>
      <c r="BE69" s="115"/>
      <c r="BF69" s="115"/>
      <c r="BG69" s="115"/>
      <c r="BH69" s="115"/>
      <c r="BI69" s="115"/>
      <c r="BJ69" s="115"/>
      <c r="BK69" s="115"/>
      <c r="BL69" s="115"/>
      <c r="BM69" s="115"/>
      <c r="BN69" s="115"/>
      <c r="BO69" s="115"/>
      <c r="BP69" s="115"/>
    </row>
    <row r="70" spans="1:68">
      <c r="A70" s="193"/>
      <c r="B70" s="115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5"/>
      <c r="Z70" s="115"/>
      <c r="AA70" s="115"/>
      <c r="AB70" s="115"/>
      <c r="AC70" s="115"/>
      <c r="AD70" s="115"/>
      <c r="AE70" s="115"/>
      <c r="AF70" s="115"/>
      <c r="AG70" s="115"/>
      <c r="AH70" s="115"/>
      <c r="AI70" s="115"/>
      <c r="AJ70" s="115"/>
      <c r="AK70" s="115"/>
      <c r="AL70" s="115"/>
      <c r="AM70" s="115"/>
      <c r="AN70" s="115"/>
      <c r="AO70" s="115"/>
      <c r="AP70" s="115"/>
      <c r="AQ70" s="115"/>
      <c r="AR70" s="115"/>
      <c r="AS70" s="115"/>
      <c r="AT70" s="115"/>
      <c r="AU70" s="115"/>
      <c r="AV70" s="115"/>
      <c r="AW70" s="115"/>
      <c r="AX70" s="115"/>
      <c r="AY70" s="115"/>
      <c r="AZ70" s="115"/>
      <c r="BA70" s="115"/>
      <c r="BB70" s="115"/>
      <c r="BC70" s="115"/>
      <c r="BD70" s="115"/>
      <c r="BE70" s="115"/>
      <c r="BF70" s="115"/>
      <c r="BG70" s="115"/>
      <c r="BH70" s="115"/>
      <c r="BI70" s="115"/>
      <c r="BJ70" s="115"/>
      <c r="BK70" s="115"/>
      <c r="BL70" s="115"/>
      <c r="BM70" s="115"/>
      <c r="BN70" s="115"/>
      <c r="BO70" s="115"/>
      <c r="BP70" s="115"/>
    </row>
    <row r="71" spans="1:68">
      <c r="A71" s="193"/>
      <c r="B71" s="115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5"/>
      <c r="Y71" s="115"/>
      <c r="Z71" s="115"/>
      <c r="AA71" s="115"/>
      <c r="AB71" s="115"/>
      <c r="AC71" s="115"/>
      <c r="AD71" s="115"/>
      <c r="AE71" s="115"/>
      <c r="AF71" s="115"/>
      <c r="AG71" s="115"/>
      <c r="AH71" s="115"/>
      <c r="AI71" s="115"/>
      <c r="AJ71" s="115"/>
      <c r="AK71" s="115"/>
      <c r="AL71" s="115"/>
      <c r="AM71" s="115"/>
      <c r="AN71" s="115"/>
      <c r="AO71" s="115"/>
      <c r="AP71" s="115"/>
      <c r="AQ71" s="115"/>
      <c r="AR71" s="115"/>
      <c r="AS71" s="115"/>
      <c r="AT71" s="115"/>
      <c r="AU71" s="115"/>
      <c r="AV71" s="115"/>
      <c r="AW71" s="115"/>
      <c r="AX71" s="115"/>
      <c r="AY71" s="115"/>
      <c r="AZ71" s="115"/>
      <c r="BA71" s="115"/>
      <c r="BB71" s="115"/>
      <c r="BC71" s="115"/>
      <c r="BD71" s="115"/>
      <c r="BE71" s="115"/>
      <c r="BF71" s="115"/>
      <c r="BG71" s="115"/>
      <c r="BH71" s="115"/>
      <c r="BI71" s="115"/>
      <c r="BJ71" s="115"/>
      <c r="BK71" s="115"/>
      <c r="BL71" s="115"/>
      <c r="BM71" s="115"/>
      <c r="BN71" s="115"/>
      <c r="BO71" s="115"/>
      <c r="BP71" s="115"/>
    </row>
    <row r="72" spans="1:68">
      <c r="A72" s="193"/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  <c r="AA72" s="115"/>
      <c r="AB72" s="115"/>
      <c r="AC72" s="115"/>
      <c r="AD72" s="115"/>
      <c r="AE72" s="115"/>
      <c r="AF72" s="115"/>
      <c r="AG72" s="115"/>
      <c r="AH72" s="115"/>
      <c r="AI72" s="115"/>
      <c r="AJ72" s="115"/>
      <c r="AK72" s="115"/>
      <c r="AL72" s="115"/>
      <c r="AM72" s="115"/>
      <c r="AN72" s="115"/>
      <c r="AO72" s="115"/>
      <c r="AP72" s="115"/>
      <c r="AQ72" s="115"/>
      <c r="AR72" s="115"/>
      <c r="AS72" s="115"/>
      <c r="AT72" s="115"/>
      <c r="AU72" s="115"/>
      <c r="AV72" s="115"/>
      <c r="AW72" s="115"/>
      <c r="AX72" s="115"/>
      <c r="AY72" s="115"/>
      <c r="AZ72" s="115"/>
      <c r="BA72" s="115"/>
      <c r="BB72" s="115"/>
      <c r="BC72" s="115"/>
      <c r="BD72" s="115"/>
      <c r="BE72" s="115"/>
      <c r="BF72" s="115"/>
      <c r="BG72" s="115"/>
      <c r="BH72" s="115"/>
      <c r="BI72" s="115"/>
      <c r="BJ72" s="115"/>
      <c r="BK72" s="115"/>
      <c r="BL72" s="115"/>
      <c r="BM72" s="115"/>
      <c r="BN72" s="115"/>
      <c r="BO72" s="115"/>
      <c r="BP72" s="115"/>
    </row>
    <row r="73" spans="1:68">
      <c r="A73" s="193"/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15"/>
      <c r="X73" s="115"/>
      <c r="Y73" s="115"/>
      <c r="Z73" s="115"/>
      <c r="AA73" s="115"/>
      <c r="AB73" s="115"/>
      <c r="AC73" s="115"/>
      <c r="AD73" s="115"/>
      <c r="AE73" s="115"/>
      <c r="AF73" s="115"/>
      <c r="AG73" s="115"/>
      <c r="AH73" s="115"/>
      <c r="AI73" s="115"/>
      <c r="AJ73" s="115"/>
      <c r="AK73" s="115"/>
      <c r="AL73" s="115"/>
      <c r="AM73" s="115"/>
      <c r="AN73" s="115"/>
      <c r="AO73" s="115"/>
      <c r="AP73" s="115"/>
      <c r="AQ73" s="115"/>
      <c r="AR73" s="115"/>
      <c r="AS73" s="115"/>
      <c r="AT73" s="115"/>
      <c r="AU73" s="115"/>
      <c r="AV73" s="115"/>
      <c r="AW73" s="115"/>
      <c r="AX73" s="115"/>
      <c r="AY73" s="115"/>
      <c r="AZ73" s="115"/>
      <c r="BA73" s="115"/>
      <c r="BB73" s="115"/>
      <c r="BC73" s="115"/>
      <c r="BD73" s="115"/>
      <c r="BE73" s="115"/>
      <c r="BF73" s="115"/>
      <c r="BG73" s="115"/>
      <c r="BH73" s="115"/>
      <c r="BI73" s="115"/>
      <c r="BJ73" s="115"/>
      <c r="BK73" s="115"/>
      <c r="BL73" s="115"/>
      <c r="BM73" s="115"/>
      <c r="BN73" s="115"/>
      <c r="BO73" s="115"/>
      <c r="BP73" s="115"/>
    </row>
    <row r="74" spans="1:68">
      <c r="A74" s="193"/>
      <c r="B74" s="115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5"/>
      <c r="Z74" s="115"/>
      <c r="AA74" s="115"/>
      <c r="AB74" s="115"/>
      <c r="AC74" s="115"/>
      <c r="AD74" s="115"/>
      <c r="AE74" s="115"/>
      <c r="AF74" s="115"/>
      <c r="AG74" s="115"/>
      <c r="AH74" s="115"/>
      <c r="AI74" s="115"/>
      <c r="AJ74" s="115"/>
      <c r="AK74" s="115"/>
      <c r="AL74" s="115"/>
      <c r="AM74" s="115"/>
      <c r="AN74" s="115"/>
      <c r="AO74" s="115"/>
      <c r="AP74" s="115"/>
      <c r="AQ74" s="115"/>
      <c r="AR74" s="115"/>
      <c r="AS74" s="115"/>
      <c r="AT74" s="115"/>
      <c r="AU74" s="115"/>
      <c r="AV74" s="115"/>
      <c r="AW74" s="115"/>
      <c r="AX74" s="115"/>
      <c r="AY74" s="115"/>
      <c r="AZ74" s="115"/>
      <c r="BA74" s="115"/>
      <c r="BB74" s="115"/>
      <c r="BC74" s="115"/>
      <c r="BD74" s="115"/>
      <c r="BE74" s="115"/>
      <c r="BF74" s="115"/>
      <c r="BG74" s="115"/>
      <c r="BH74" s="115"/>
      <c r="BI74" s="115"/>
      <c r="BJ74" s="115"/>
      <c r="BK74" s="115"/>
      <c r="BL74" s="115"/>
      <c r="BM74" s="115"/>
      <c r="BN74" s="115"/>
      <c r="BO74" s="115"/>
      <c r="BP74" s="115"/>
    </row>
    <row r="75" spans="1:68">
      <c r="A75" s="193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15"/>
      <c r="AL75" s="115"/>
      <c r="AM75" s="115"/>
      <c r="AN75" s="115"/>
      <c r="AO75" s="115"/>
      <c r="AP75" s="115"/>
      <c r="AQ75" s="115"/>
      <c r="AR75" s="115"/>
      <c r="AS75" s="115"/>
      <c r="AT75" s="115"/>
      <c r="AU75" s="115"/>
      <c r="AV75" s="115"/>
      <c r="AW75" s="115"/>
      <c r="AX75" s="115"/>
      <c r="AY75" s="115"/>
      <c r="AZ75" s="115"/>
      <c r="BA75" s="115"/>
      <c r="BB75" s="115"/>
      <c r="BC75" s="115"/>
      <c r="BD75" s="115"/>
      <c r="BE75" s="115"/>
      <c r="BF75" s="115"/>
      <c r="BG75" s="115"/>
      <c r="BH75" s="115"/>
      <c r="BI75" s="115"/>
      <c r="BJ75" s="115"/>
      <c r="BK75" s="115"/>
      <c r="BL75" s="115"/>
      <c r="BM75" s="115"/>
      <c r="BN75" s="115"/>
      <c r="BO75" s="115"/>
      <c r="BP75" s="115"/>
    </row>
    <row r="76" spans="1:68">
      <c r="A76" s="193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  <c r="AA76" s="115"/>
      <c r="AB76" s="115"/>
      <c r="AC76" s="115"/>
      <c r="AD76" s="115"/>
      <c r="AE76" s="115"/>
      <c r="AF76" s="115"/>
      <c r="AG76" s="115"/>
      <c r="AH76" s="115"/>
      <c r="AI76" s="115"/>
      <c r="AJ76" s="115"/>
      <c r="AK76" s="115"/>
      <c r="AL76" s="115"/>
      <c r="AM76" s="115"/>
      <c r="AN76" s="115"/>
      <c r="AO76" s="115"/>
      <c r="AP76" s="115"/>
      <c r="AQ76" s="115"/>
      <c r="AR76" s="115"/>
      <c r="AS76" s="115"/>
      <c r="AT76" s="115"/>
      <c r="AU76" s="115"/>
      <c r="AV76" s="115"/>
      <c r="AW76" s="115"/>
      <c r="AX76" s="115"/>
      <c r="AY76" s="115"/>
      <c r="AZ76" s="115"/>
      <c r="BA76" s="115"/>
      <c r="BB76" s="115"/>
      <c r="BC76" s="115"/>
      <c r="BD76" s="115"/>
      <c r="BE76" s="115"/>
      <c r="BF76" s="115"/>
      <c r="BG76" s="115"/>
      <c r="BH76" s="115"/>
      <c r="BI76" s="115"/>
      <c r="BJ76" s="115"/>
      <c r="BK76" s="115"/>
      <c r="BL76" s="115"/>
      <c r="BM76" s="115"/>
      <c r="BN76" s="115"/>
      <c r="BO76" s="115"/>
      <c r="BP76" s="115"/>
    </row>
    <row r="77" spans="1:68">
      <c r="A77" s="193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  <c r="AA77" s="115"/>
      <c r="AB77" s="115"/>
      <c r="AC77" s="115"/>
      <c r="AD77" s="115"/>
      <c r="AE77" s="115"/>
      <c r="AF77" s="115"/>
      <c r="AG77" s="115"/>
      <c r="AH77" s="115"/>
      <c r="AI77" s="115"/>
      <c r="AJ77" s="115"/>
      <c r="AK77" s="115"/>
      <c r="AL77" s="115"/>
      <c r="AM77" s="115"/>
      <c r="AN77" s="115"/>
      <c r="AO77" s="115"/>
      <c r="AP77" s="115"/>
      <c r="AQ77" s="115"/>
      <c r="AR77" s="115"/>
      <c r="AS77" s="115"/>
      <c r="AT77" s="115"/>
      <c r="AU77" s="115"/>
      <c r="AV77" s="115"/>
      <c r="AW77" s="115"/>
      <c r="AX77" s="115"/>
      <c r="AY77" s="115"/>
      <c r="AZ77" s="115"/>
      <c r="BA77" s="115"/>
      <c r="BB77" s="115"/>
      <c r="BC77" s="115"/>
      <c r="BD77" s="115"/>
      <c r="BE77" s="115"/>
      <c r="BF77" s="115"/>
      <c r="BG77" s="115"/>
      <c r="BH77" s="115"/>
      <c r="BI77" s="115"/>
      <c r="BJ77" s="115"/>
      <c r="BK77" s="115"/>
      <c r="BL77" s="115"/>
      <c r="BM77" s="115"/>
      <c r="BN77" s="115"/>
      <c r="BO77" s="115"/>
      <c r="BP77" s="115"/>
    </row>
    <row r="78" spans="1:68">
      <c r="A78" s="193"/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  <c r="AA78" s="115"/>
      <c r="AB78" s="115"/>
      <c r="AC78" s="115"/>
      <c r="AD78" s="115"/>
      <c r="AE78" s="115"/>
      <c r="AF78" s="115"/>
      <c r="AG78" s="115"/>
      <c r="AH78" s="115"/>
      <c r="AI78" s="115"/>
      <c r="AJ78" s="115"/>
      <c r="AK78" s="115"/>
      <c r="AL78" s="115"/>
      <c r="AM78" s="115"/>
      <c r="AN78" s="115"/>
      <c r="AO78" s="115"/>
      <c r="AP78" s="115"/>
      <c r="AQ78" s="115"/>
      <c r="AR78" s="115"/>
      <c r="AS78" s="115"/>
      <c r="AT78" s="115"/>
      <c r="AU78" s="115"/>
      <c r="AV78" s="115"/>
      <c r="AW78" s="115"/>
      <c r="AX78" s="115"/>
      <c r="AY78" s="115"/>
      <c r="AZ78" s="115"/>
      <c r="BA78" s="115"/>
      <c r="BB78" s="115"/>
      <c r="BC78" s="115"/>
      <c r="BD78" s="115"/>
      <c r="BE78" s="115"/>
      <c r="BF78" s="115"/>
      <c r="BG78" s="115"/>
      <c r="BH78" s="115"/>
      <c r="BI78" s="115"/>
      <c r="BJ78" s="115"/>
      <c r="BK78" s="115"/>
      <c r="BL78" s="115"/>
      <c r="BM78" s="115"/>
      <c r="BN78" s="115"/>
      <c r="BO78" s="115"/>
      <c r="BP78" s="115"/>
    </row>
    <row r="79" spans="1:68">
      <c r="A79" s="193"/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  <c r="AA79" s="115"/>
      <c r="AB79" s="115"/>
      <c r="AC79" s="115"/>
      <c r="AD79" s="115"/>
      <c r="AE79" s="115"/>
      <c r="AF79" s="115"/>
      <c r="AG79" s="115"/>
      <c r="AH79" s="115"/>
      <c r="AI79" s="115"/>
      <c r="AJ79" s="115"/>
      <c r="AK79" s="115"/>
      <c r="AL79" s="115"/>
      <c r="AM79" s="115"/>
      <c r="AN79" s="115"/>
      <c r="AO79" s="115"/>
      <c r="AP79" s="115"/>
      <c r="AQ79" s="115"/>
      <c r="AR79" s="115"/>
      <c r="AS79" s="115"/>
      <c r="AT79" s="115"/>
      <c r="AU79" s="115"/>
      <c r="AV79" s="115"/>
      <c r="AW79" s="115"/>
      <c r="AX79" s="115"/>
      <c r="AY79" s="115"/>
      <c r="AZ79" s="115"/>
      <c r="BA79" s="115"/>
      <c r="BB79" s="115"/>
      <c r="BC79" s="115"/>
      <c r="BD79" s="115"/>
      <c r="BE79" s="115"/>
      <c r="BF79" s="115"/>
      <c r="BG79" s="115"/>
      <c r="BH79" s="115"/>
      <c r="BI79" s="115"/>
      <c r="BJ79" s="115"/>
      <c r="BK79" s="115"/>
      <c r="BL79" s="115"/>
      <c r="BM79" s="115"/>
      <c r="BN79" s="115"/>
      <c r="BO79" s="115"/>
      <c r="BP79" s="115"/>
    </row>
    <row r="80" spans="1:68">
      <c r="A80" s="193"/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  <c r="AA80" s="115"/>
      <c r="AB80" s="115"/>
      <c r="AC80" s="115"/>
      <c r="AD80" s="115"/>
      <c r="AE80" s="115"/>
      <c r="AF80" s="115"/>
      <c r="AG80" s="115"/>
      <c r="AH80" s="115"/>
      <c r="AI80" s="115"/>
      <c r="AJ80" s="115"/>
      <c r="AK80" s="115"/>
      <c r="AL80" s="115"/>
      <c r="AM80" s="115"/>
      <c r="AN80" s="115"/>
      <c r="AO80" s="115"/>
      <c r="AP80" s="115"/>
      <c r="AQ80" s="115"/>
      <c r="AR80" s="115"/>
      <c r="AS80" s="115"/>
      <c r="AT80" s="115"/>
      <c r="AU80" s="115"/>
      <c r="AV80" s="115"/>
      <c r="AW80" s="115"/>
      <c r="AX80" s="115"/>
      <c r="AY80" s="115"/>
      <c r="AZ80" s="115"/>
      <c r="BA80" s="115"/>
      <c r="BB80" s="115"/>
      <c r="BC80" s="115"/>
      <c r="BD80" s="115"/>
      <c r="BE80" s="115"/>
      <c r="BF80" s="115"/>
      <c r="BG80" s="115"/>
      <c r="BH80" s="115"/>
      <c r="BI80" s="115"/>
      <c r="BJ80" s="115"/>
      <c r="BK80" s="115"/>
      <c r="BL80" s="115"/>
      <c r="BM80" s="115"/>
      <c r="BN80" s="115"/>
      <c r="BO80" s="115"/>
      <c r="BP80" s="115"/>
    </row>
    <row r="81" spans="1:68">
      <c r="A81" s="193"/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  <c r="Z81" s="115"/>
      <c r="AA81" s="115"/>
      <c r="AB81" s="115"/>
      <c r="AC81" s="115"/>
      <c r="AD81" s="115"/>
      <c r="AE81" s="115"/>
      <c r="AF81" s="115"/>
      <c r="AG81" s="115"/>
      <c r="AH81" s="115"/>
      <c r="AI81" s="115"/>
      <c r="AJ81" s="115"/>
      <c r="AK81" s="115"/>
      <c r="AL81" s="115"/>
      <c r="AM81" s="115"/>
      <c r="AN81" s="115"/>
      <c r="AO81" s="115"/>
      <c r="AP81" s="115"/>
      <c r="AQ81" s="115"/>
      <c r="AR81" s="115"/>
      <c r="AS81" s="115"/>
      <c r="AT81" s="115"/>
      <c r="AU81" s="115"/>
      <c r="AV81" s="115"/>
      <c r="AW81" s="115"/>
      <c r="AX81" s="115"/>
      <c r="AY81" s="115"/>
      <c r="AZ81" s="115"/>
      <c r="BA81" s="115"/>
      <c r="BB81" s="115"/>
      <c r="BC81" s="115"/>
      <c r="BD81" s="115"/>
      <c r="BE81" s="115"/>
      <c r="BF81" s="115"/>
      <c r="BG81" s="115"/>
      <c r="BH81" s="115"/>
      <c r="BI81" s="115"/>
      <c r="BJ81" s="115"/>
      <c r="BK81" s="115"/>
      <c r="BL81" s="115"/>
      <c r="BM81" s="115"/>
      <c r="BN81" s="115"/>
      <c r="BO81" s="115"/>
      <c r="BP81" s="115"/>
    </row>
    <row r="82" spans="1:68">
      <c r="A82" s="193"/>
      <c r="B82" s="115"/>
      <c r="C82" s="115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  <c r="Z82" s="115"/>
      <c r="AA82" s="115"/>
      <c r="AB82" s="115"/>
      <c r="AC82" s="115"/>
      <c r="AD82" s="115"/>
      <c r="AE82" s="115"/>
      <c r="AF82" s="115"/>
      <c r="AG82" s="115"/>
      <c r="AH82" s="115"/>
      <c r="AI82" s="115"/>
      <c r="AJ82" s="115"/>
      <c r="AK82" s="115"/>
      <c r="AL82" s="115"/>
      <c r="AM82" s="115"/>
      <c r="AN82" s="115"/>
      <c r="AO82" s="115"/>
      <c r="AP82" s="115"/>
      <c r="AQ82" s="115"/>
      <c r="AR82" s="115"/>
      <c r="AS82" s="115"/>
      <c r="AT82" s="115"/>
      <c r="AU82" s="115"/>
      <c r="AV82" s="115"/>
      <c r="AW82" s="115"/>
      <c r="AX82" s="115"/>
      <c r="AY82" s="115"/>
      <c r="AZ82" s="115"/>
      <c r="BA82" s="115"/>
      <c r="BB82" s="115"/>
      <c r="BC82" s="115"/>
      <c r="BD82" s="115"/>
      <c r="BE82" s="115"/>
      <c r="BF82" s="115"/>
      <c r="BG82" s="115"/>
      <c r="BH82" s="115"/>
      <c r="BI82" s="115"/>
      <c r="BJ82" s="115"/>
      <c r="BK82" s="115"/>
      <c r="BL82" s="115"/>
      <c r="BM82" s="115"/>
      <c r="BN82" s="115"/>
      <c r="BO82" s="115"/>
      <c r="BP82" s="115"/>
    </row>
    <row r="83" spans="1:68">
      <c r="A83" s="193"/>
      <c r="B83" s="115"/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5"/>
      <c r="Z83" s="115"/>
      <c r="AA83" s="115"/>
      <c r="AB83" s="115"/>
      <c r="AC83" s="115"/>
      <c r="AD83" s="115"/>
      <c r="AE83" s="115"/>
      <c r="AF83" s="115"/>
      <c r="AG83" s="115"/>
      <c r="AH83" s="115"/>
      <c r="AI83" s="115"/>
      <c r="AJ83" s="115"/>
      <c r="AK83" s="115"/>
      <c r="AL83" s="115"/>
      <c r="AM83" s="115"/>
      <c r="AN83" s="115"/>
      <c r="AO83" s="115"/>
      <c r="AP83" s="115"/>
      <c r="AQ83" s="115"/>
      <c r="AR83" s="115"/>
      <c r="AS83" s="115"/>
      <c r="AT83" s="115"/>
      <c r="AU83" s="115"/>
      <c r="AV83" s="115"/>
      <c r="AW83" s="115"/>
      <c r="AX83" s="115"/>
      <c r="AY83" s="115"/>
      <c r="AZ83" s="115"/>
      <c r="BA83" s="115"/>
      <c r="BB83" s="115"/>
      <c r="BC83" s="115"/>
      <c r="BD83" s="115"/>
      <c r="BE83" s="115"/>
      <c r="BF83" s="115"/>
      <c r="BG83" s="115"/>
      <c r="BH83" s="115"/>
      <c r="BI83" s="115"/>
      <c r="BJ83" s="115"/>
      <c r="BK83" s="115"/>
      <c r="BL83" s="115"/>
      <c r="BM83" s="115"/>
      <c r="BN83" s="115"/>
      <c r="BO83" s="115"/>
      <c r="BP83" s="115"/>
    </row>
    <row r="84" spans="1:68">
      <c r="A84" s="193"/>
      <c r="B84" s="115"/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  <c r="Z84" s="115"/>
      <c r="AA84" s="115"/>
      <c r="AB84" s="115"/>
      <c r="AC84" s="115"/>
      <c r="AD84" s="115"/>
      <c r="AE84" s="115"/>
      <c r="AF84" s="115"/>
      <c r="AG84" s="115"/>
      <c r="AH84" s="115"/>
      <c r="AI84" s="115"/>
      <c r="AJ84" s="115"/>
      <c r="AK84" s="115"/>
      <c r="AL84" s="115"/>
      <c r="AM84" s="115"/>
      <c r="AN84" s="115"/>
      <c r="AO84" s="115"/>
      <c r="AP84" s="115"/>
      <c r="AQ84" s="115"/>
      <c r="AR84" s="115"/>
      <c r="AS84" s="115"/>
      <c r="AT84" s="115"/>
      <c r="AU84" s="115"/>
      <c r="AV84" s="115"/>
      <c r="AW84" s="115"/>
      <c r="AX84" s="115"/>
      <c r="AY84" s="115"/>
      <c r="AZ84" s="115"/>
      <c r="BA84" s="115"/>
      <c r="BB84" s="115"/>
      <c r="BC84" s="115"/>
      <c r="BD84" s="115"/>
      <c r="BE84" s="115"/>
      <c r="BF84" s="115"/>
      <c r="BG84" s="115"/>
      <c r="BH84" s="115"/>
      <c r="BI84" s="115"/>
      <c r="BJ84" s="115"/>
      <c r="BK84" s="115"/>
      <c r="BL84" s="115"/>
      <c r="BM84" s="115"/>
      <c r="BN84" s="115"/>
      <c r="BO84" s="115"/>
      <c r="BP84" s="115"/>
    </row>
    <row r="85" spans="1:68">
      <c r="A85" s="193"/>
      <c r="B85" s="115"/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115"/>
      <c r="P85" s="115"/>
      <c r="Q85" s="115"/>
      <c r="R85" s="115"/>
      <c r="S85" s="115"/>
      <c r="T85" s="115"/>
      <c r="U85" s="115"/>
      <c r="V85" s="115"/>
      <c r="W85" s="115"/>
      <c r="X85" s="115"/>
      <c r="Y85" s="115"/>
      <c r="Z85" s="115"/>
      <c r="AA85" s="115"/>
      <c r="AB85" s="115"/>
      <c r="AC85" s="115"/>
      <c r="AD85" s="115"/>
      <c r="AE85" s="115"/>
      <c r="AF85" s="115"/>
      <c r="AG85" s="115"/>
      <c r="AH85" s="115"/>
      <c r="AI85" s="115"/>
      <c r="AJ85" s="115"/>
      <c r="AK85" s="115"/>
      <c r="AL85" s="115"/>
      <c r="AM85" s="115"/>
      <c r="AN85" s="115"/>
      <c r="AO85" s="115"/>
      <c r="AP85" s="115"/>
      <c r="AQ85" s="115"/>
      <c r="AR85" s="115"/>
      <c r="AS85" s="115"/>
      <c r="AT85" s="115"/>
      <c r="AU85" s="115"/>
      <c r="AV85" s="115"/>
      <c r="AW85" s="115"/>
      <c r="AX85" s="115"/>
      <c r="AY85" s="115"/>
      <c r="AZ85" s="115"/>
      <c r="BA85" s="115"/>
      <c r="BB85" s="115"/>
      <c r="BC85" s="115"/>
      <c r="BD85" s="115"/>
      <c r="BE85" s="115"/>
      <c r="BF85" s="115"/>
      <c r="BG85" s="115"/>
      <c r="BH85" s="115"/>
      <c r="BI85" s="115"/>
      <c r="BJ85" s="115"/>
      <c r="BK85" s="115"/>
      <c r="BL85" s="115"/>
      <c r="BM85" s="115"/>
      <c r="BN85" s="115"/>
      <c r="BO85" s="115"/>
      <c r="BP85" s="115"/>
    </row>
    <row r="86" spans="1:68">
      <c r="A86" s="193"/>
      <c r="B86" s="115"/>
      <c r="C86" s="115"/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115"/>
      <c r="U86" s="115"/>
      <c r="V86" s="115"/>
      <c r="W86" s="115"/>
      <c r="X86" s="115"/>
      <c r="Y86" s="115"/>
      <c r="Z86" s="115"/>
      <c r="AA86" s="115"/>
      <c r="AB86" s="115"/>
      <c r="AC86" s="115"/>
      <c r="AD86" s="115"/>
      <c r="AE86" s="115"/>
      <c r="AF86" s="115"/>
      <c r="AG86" s="115"/>
      <c r="AH86" s="115"/>
      <c r="AI86" s="115"/>
      <c r="AJ86" s="115"/>
      <c r="AK86" s="115"/>
      <c r="AL86" s="115"/>
      <c r="AM86" s="115"/>
      <c r="AN86" s="115"/>
      <c r="AO86" s="115"/>
      <c r="AP86" s="115"/>
      <c r="AQ86" s="115"/>
      <c r="AR86" s="115"/>
      <c r="AS86" s="115"/>
      <c r="AT86" s="115"/>
      <c r="AU86" s="115"/>
      <c r="AV86" s="115"/>
      <c r="AW86" s="115"/>
      <c r="AX86" s="115"/>
      <c r="AY86" s="115"/>
      <c r="AZ86" s="115"/>
      <c r="BA86" s="115"/>
      <c r="BB86" s="115"/>
      <c r="BC86" s="115"/>
      <c r="BD86" s="115"/>
      <c r="BE86" s="115"/>
      <c r="BF86" s="115"/>
      <c r="BG86" s="115"/>
      <c r="BH86" s="115"/>
      <c r="BI86" s="115"/>
      <c r="BJ86" s="115"/>
      <c r="BK86" s="115"/>
      <c r="BL86" s="115"/>
      <c r="BM86" s="115"/>
      <c r="BN86" s="115"/>
      <c r="BO86" s="115"/>
      <c r="BP86" s="115"/>
    </row>
    <row r="87" spans="1:68">
      <c r="A87" s="193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115"/>
      <c r="T87" s="115"/>
      <c r="U87" s="115"/>
      <c r="V87" s="115"/>
      <c r="W87" s="115"/>
      <c r="X87" s="115"/>
      <c r="Y87" s="115"/>
      <c r="Z87" s="115"/>
      <c r="AA87" s="115"/>
      <c r="AB87" s="115"/>
      <c r="AC87" s="115"/>
      <c r="AD87" s="115"/>
      <c r="AE87" s="115"/>
      <c r="AF87" s="115"/>
      <c r="AG87" s="115"/>
      <c r="AH87" s="115"/>
      <c r="AI87" s="115"/>
      <c r="AJ87" s="115"/>
      <c r="AK87" s="115"/>
      <c r="AL87" s="115"/>
      <c r="AM87" s="115"/>
      <c r="AN87" s="115"/>
      <c r="AO87" s="115"/>
      <c r="AP87" s="115"/>
      <c r="AQ87" s="115"/>
      <c r="AR87" s="115"/>
      <c r="AS87" s="115"/>
      <c r="AT87" s="115"/>
      <c r="AU87" s="115"/>
      <c r="AV87" s="115"/>
      <c r="AW87" s="115"/>
      <c r="AX87" s="115"/>
      <c r="AY87" s="115"/>
      <c r="AZ87" s="115"/>
      <c r="BA87" s="115"/>
      <c r="BB87" s="115"/>
      <c r="BC87" s="115"/>
      <c r="BD87" s="115"/>
      <c r="BE87" s="115"/>
      <c r="BF87" s="115"/>
      <c r="BG87" s="115"/>
      <c r="BH87" s="115"/>
      <c r="BI87" s="115"/>
      <c r="BJ87" s="115"/>
      <c r="BK87" s="115"/>
      <c r="BL87" s="115"/>
      <c r="BM87" s="115"/>
      <c r="BN87" s="115"/>
      <c r="BO87" s="115"/>
      <c r="BP87" s="115"/>
    </row>
    <row r="88" spans="1:68">
      <c r="A88" s="193"/>
      <c r="B88" s="115"/>
      <c r="C88" s="115"/>
      <c r="D88" s="115"/>
      <c r="E88" s="115"/>
      <c r="F88" s="115"/>
      <c r="G88" s="115"/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5"/>
      <c r="Z88" s="115"/>
      <c r="AA88" s="115"/>
      <c r="AB88" s="115"/>
      <c r="AC88" s="115"/>
      <c r="AD88" s="115"/>
      <c r="AE88" s="115"/>
      <c r="AF88" s="115"/>
      <c r="AG88" s="115"/>
      <c r="AH88" s="115"/>
      <c r="AI88" s="115"/>
      <c r="AJ88" s="115"/>
      <c r="AK88" s="115"/>
      <c r="AL88" s="115"/>
      <c r="AM88" s="115"/>
      <c r="AN88" s="115"/>
      <c r="AO88" s="115"/>
      <c r="AP88" s="115"/>
      <c r="AQ88" s="115"/>
      <c r="AR88" s="115"/>
      <c r="AS88" s="115"/>
      <c r="AT88" s="115"/>
      <c r="AU88" s="115"/>
      <c r="AV88" s="115"/>
      <c r="AW88" s="115"/>
      <c r="AX88" s="115"/>
      <c r="AY88" s="115"/>
      <c r="AZ88" s="115"/>
      <c r="BA88" s="115"/>
      <c r="BB88" s="115"/>
      <c r="BC88" s="115"/>
      <c r="BD88" s="115"/>
      <c r="BE88" s="115"/>
      <c r="BF88" s="115"/>
      <c r="BG88" s="115"/>
      <c r="BH88" s="115"/>
      <c r="BI88" s="115"/>
      <c r="BJ88" s="115"/>
      <c r="BK88" s="115"/>
      <c r="BL88" s="115"/>
      <c r="BM88" s="115"/>
      <c r="BN88" s="115"/>
      <c r="BO88" s="115"/>
      <c r="BP88" s="115"/>
    </row>
    <row r="89" spans="1:68">
      <c r="A89" s="193"/>
      <c r="B89" s="115"/>
      <c r="C89" s="115"/>
      <c r="D89" s="115"/>
      <c r="E89" s="115"/>
      <c r="F89" s="115"/>
      <c r="G89" s="115"/>
      <c r="H89" s="115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115"/>
      <c r="T89" s="115"/>
      <c r="U89" s="115"/>
      <c r="V89" s="115"/>
      <c r="W89" s="115"/>
      <c r="X89" s="115"/>
      <c r="Y89" s="115"/>
      <c r="Z89" s="115"/>
      <c r="AA89" s="115"/>
      <c r="AB89" s="115"/>
      <c r="AC89" s="115"/>
      <c r="AD89" s="115"/>
      <c r="AE89" s="115"/>
      <c r="AF89" s="115"/>
      <c r="AG89" s="115"/>
      <c r="AH89" s="115"/>
      <c r="AI89" s="115"/>
      <c r="AJ89" s="115"/>
      <c r="AK89" s="115"/>
      <c r="AL89" s="115"/>
      <c r="AM89" s="115"/>
      <c r="AN89" s="115"/>
      <c r="AO89" s="115"/>
      <c r="AP89" s="115"/>
      <c r="AQ89" s="115"/>
      <c r="AR89" s="115"/>
      <c r="AS89" s="115"/>
      <c r="AT89" s="115"/>
      <c r="AU89" s="115"/>
      <c r="AV89" s="115"/>
      <c r="AW89" s="115"/>
      <c r="AX89" s="115"/>
      <c r="AY89" s="115"/>
      <c r="AZ89" s="115"/>
      <c r="BA89" s="115"/>
      <c r="BB89" s="115"/>
      <c r="BC89" s="115"/>
      <c r="BD89" s="115"/>
      <c r="BE89" s="115"/>
      <c r="BF89" s="115"/>
      <c r="BG89" s="115"/>
      <c r="BH89" s="115"/>
      <c r="BI89" s="115"/>
      <c r="BJ89" s="115"/>
      <c r="BK89" s="115"/>
      <c r="BL89" s="115"/>
      <c r="BM89" s="115"/>
      <c r="BN89" s="115"/>
      <c r="BO89" s="115"/>
      <c r="BP89" s="115"/>
    </row>
    <row r="90" spans="1:68">
      <c r="A90" s="193"/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  <c r="Z90" s="115"/>
      <c r="AA90" s="115"/>
      <c r="AB90" s="115"/>
      <c r="AC90" s="115"/>
      <c r="AD90" s="115"/>
      <c r="AE90" s="115"/>
      <c r="AF90" s="115"/>
      <c r="AG90" s="115"/>
      <c r="AH90" s="115"/>
      <c r="AI90" s="115"/>
      <c r="AJ90" s="115"/>
      <c r="AK90" s="115"/>
      <c r="AL90" s="115"/>
      <c r="AM90" s="115"/>
      <c r="AN90" s="115"/>
      <c r="AO90" s="115"/>
      <c r="AP90" s="115"/>
      <c r="AQ90" s="115"/>
      <c r="AR90" s="115"/>
      <c r="AS90" s="115"/>
      <c r="AT90" s="115"/>
      <c r="AU90" s="115"/>
      <c r="AV90" s="115"/>
      <c r="AW90" s="115"/>
      <c r="AX90" s="115"/>
      <c r="AY90" s="115"/>
      <c r="AZ90" s="115"/>
      <c r="BA90" s="115"/>
      <c r="BB90" s="115"/>
      <c r="BC90" s="115"/>
      <c r="BD90" s="115"/>
      <c r="BE90" s="115"/>
      <c r="BF90" s="115"/>
      <c r="BG90" s="115"/>
      <c r="BH90" s="115"/>
      <c r="BI90" s="115"/>
      <c r="BJ90" s="115"/>
      <c r="BK90" s="115"/>
      <c r="BL90" s="115"/>
      <c r="BM90" s="115"/>
      <c r="BN90" s="115"/>
      <c r="BO90" s="115"/>
      <c r="BP90" s="115"/>
    </row>
    <row r="91" spans="1:68">
      <c r="A91" s="193"/>
      <c r="B91" s="115"/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115"/>
      <c r="T91" s="115"/>
      <c r="U91" s="115"/>
      <c r="V91" s="115"/>
      <c r="W91" s="115"/>
      <c r="X91" s="115"/>
      <c r="Y91" s="115"/>
      <c r="Z91" s="115"/>
      <c r="AA91" s="115"/>
      <c r="AB91" s="115"/>
      <c r="AC91" s="115"/>
      <c r="AD91" s="115"/>
      <c r="AE91" s="115"/>
      <c r="AF91" s="115"/>
      <c r="AG91" s="115"/>
      <c r="AH91" s="115"/>
      <c r="AI91" s="115"/>
      <c r="AJ91" s="115"/>
      <c r="AK91" s="115"/>
      <c r="AL91" s="115"/>
      <c r="AM91" s="115"/>
      <c r="AN91" s="115"/>
      <c r="AO91" s="115"/>
      <c r="AP91" s="115"/>
      <c r="AQ91" s="115"/>
      <c r="AR91" s="115"/>
      <c r="AS91" s="115"/>
      <c r="AT91" s="115"/>
      <c r="AU91" s="115"/>
      <c r="AV91" s="115"/>
      <c r="AW91" s="115"/>
      <c r="AX91" s="115"/>
      <c r="AY91" s="115"/>
      <c r="AZ91" s="115"/>
      <c r="BA91" s="115"/>
      <c r="BB91" s="115"/>
      <c r="BC91" s="115"/>
      <c r="BD91" s="115"/>
      <c r="BE91" s="115"/>
      <c r="BF91" s="115"/>
      <c r="BG91" s="115"/>
      <c r="BH91" s="115"/>
      <c r="BI91" s="115"/>
      <c r="BJ91" s="115"/>
      <c r="BK91" s="115"/>
      <c r="BL91" s="115"/>
      <c r="BM91" s="115"/>
      <c r="BN91" s="115"/>
      <c r="BO91" s="115"/>
      <c r="BP91" s="115"/>
    </row>
    <row r="92" spans="1:68">
      <c r="A92" s="193"/>
      <c r="B92" s="115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  <c r="Z92" s="115"/>
      <c r="AA92" s="115"/>
      <c r="AB92" s="115"/>
      <c r="AC92" s="115"/>
      <c r="AD92" s="115"/>
      <c r="AE92" s="115"/>
      <c r="AF92" s="115"/>
      <c r="AG92" s="115"/>
      <c r="AH92" s="115"/>
      <c r="AI92" s="115"/>
      <c r="AJ92" s="115"/>
      <c r="AK92" s="115"/>
      <c r="AL92" s="115"/>
      <c r="AM92" s="115"/>
      <c r="AN92" s="115"/>
      <c r="AO92" s="115"/>
      <c r="AP92" s="115"/>
      <c r="AQ92" s="115"/>
      <c r="AR92" s="115"/>
      <c r="AS92" s="115"/>
      <c r="AT92" s="115"/>
      <c r="AU92" s="115"/>
      <c r="AV92" s="115"/>
      <c r="AW92" s="115"/>
      <c r="AX92" s="115"/>
      <c r="AY92" s="115"/>
      <c r="AZ92" s="115"/>
      <c r="BA92" s="115"/>
      <c r="BB92" s="115"/>
      <c r="BC92" s="115"/>
      <c r="BD92" s="115"/>
      <c r="BE92" s="115"/>
      <c r="BF92" s="115"/>
      <c r="BG92" s="115"/>
      <c r="BH92" s="115"/>
      <c r="BI92" s="115"/>
      <c r="BJ92" s="115"/>
      <c r="BK92" s="115"/>
      <c r="BL92" s="115"/>
      <c r="BM92" s="115"/>
      <c r="BN92" s="115"/>
      <c r="BO92" s="115"/>
      <c r="BP92" s="115"/>
    </row>
    <row r="93" spans="1:68">
      <c r="A93" s="193"/>
      <c r="B93" s="115"/>
      <c r="C93" s="115"/>
      <c r="D93" s="115"/>
      <c r="E93" s="115"/>
      <c r="F93" s="115"/>
      <c r="G93" s="115"/>
      <c r="H93" s="115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115"/>
      <c r="T93" s="115"/>
      <c r="U93" s="115"/>
      <c r="V93" s="115"/>
      <c r="W93" s="115"/>
      <c r="X93" s="115"/>
      <c r="Y93" s="115"/>
      <c r="Z93" s="115"/>
      <c r="AA93" s="115"/>
      <c r="AB93" s="115"/>
      <c r="AC93" s="115"/>
      <c r="AD93" s="115"/>
      <c r="AE93" s="115"/>
      <c r="AF93" s="115"/>
      <c r="AG93" s="115"/>
      <c r="AH93" s="115"/>
      <c r="AI93" s="115"/>
      <c r="AJ93" s="115"/>
      <c r="AK93" s="115"/>
      <c r="AL93" s="115"/>
      <c r="AM93" s="115"/>
      <c r="AN93" s="115"/>
      <c r="AO93" s="115"/>
      <c r="AP93" s="115"/>
      <c r="AQ93" s="115"/>
      <c r="AR93" s="115"/>
      <c r="AS93" s="115"/>
      <c r="AT93" s="115"/>
      <c r="AU93" s="115"/>
      <c r="AV93" s="115"/>
      <c r="AW93" s="115"/>
      <c r="AX93" s="115"/>
      <c r="AY93" s="115"/>
      <c r="AZ93" s="115"/>
      <c r="BA93" s="115"/>
      <c r="BB93" s="115"/>
      <c r="BC93" s="115"/>
      <c r="BD93" s="115"/>
      <c r="BE93" s="115"/>
      <c r="BF93" s="115"/>
      <c r="BG93" s="115"/>
      <c r="BH93" s="115"/>
      <c r="BI93" s="115"/>
      <c r="BJ93" s="115"/>
      <c r="BK93" s="115"/>
      <c r="BL93" s="115"/>
      <c r="BM93" s="115"/>
      <c r="BN93" s="115"/>
      <c r="BO93" s="115"/>
      <c r="BP93" s="115"/>
    </row>
    <row r="94" spans="1:68">
      <c r="A94" s="193"/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  <c r="AA94" s="115"/>
      <c r="AB94" s="115"/>
      <c r="AC94" s="115"/>
      <c r="AD94" s="115"/>
      <c r="AE94" s="115"/>
      <c r="AF94" s="115"/>
      <c r="AG94" s="115"/>
      <c r="AH94" s="115"/>
      <c r="AI94" s="115"/>
      <c r="AJ94" s="115"/>
      <c r="AK94" s="115"/>
      <c r="AL94" s="115"/>
      <c r="AM94" s="115"/>
      <c r="AN94" s="115"/>
      <c r="AO94" s="115"/>
      <c r="AP94" s="115"/>
      <c r="AQ94" s="115"/>
      <c r="AR94" s="115"/>
      <c r="AS94" s="115"/>
      <c r="AT94" s="115"/>
      <c r="AU94" s="115"/>
      <c r="AV94" s="115"/>
      <c r="AW94" s="115"/>
      <c r="AX94" s="115"/>
      <c r="AY94" s="115"/>
      <c r="AZ94" s="115"/>
      <c r="BA94" s="115"/>
      <c r="BB94" s="115"/>
      <c r="BC94" s="115"/>
      <c r="BD94" s="115"/>
      <c r="BE94" s="115"/>
      <c r="BF94" s="115"/>
      <c r="BG94" s="115"/>
      <c r="BH94" s="115"/>
      <c r="BI94" s="115"/>
      <c r="BJ94" s="115"/>
      <c r="BK94" s="115"/>
      <c r="BL94" s="115"/>
      <c r="BM94" s="115"/>
      <c r="BN94" s="115"/>
      <c r="BO94" s="115"/>
      <c r="BP94" s="115"/>
    </row>
    <row r="95" spans="1:68">
      <c r="A95" s="193"/>
      <c r="B95" s="115"/>
      <c r="C95" s="115"/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  <c r="Z95" s="115"/>
      <c r="AA95" s="115"/>
      <c r="AB95" s="115"/>
      <c r="AC95" s="115"/>
      <c r="AD95" s="115"/>
      <c r="AE95" s="115"/>
      <c r="AF95" s="115"/>
      <c r="AG95" s="115"/>
      <c r="AH95" s="115"/>
      <c r="AI95" s="115"/>
      <c r="AJ95" s="115"/>
      <c r="AK95" s="115"/>
      <c r="AL95" s="115"/>
      <c r="AM95" s="115"/>
      <c r="AN95" s="115"/>
      <c r="AO95" s="115"/>
      <c r="AP95" s="115"/>
      <c r="AQ95" s="115"/>
      <c r="AR95" s="115"/>
      <c r="AS95" s="115"/>
      <c r="AT95" s="115"/>
      <c r="AU95" s="115"/>
      <c r="AV95" s="115"/>
      <c r="AW95" s="115"/>
      <c r="AX95" s="115"/>
      <c r="AY95" s="115"/>
      <c r="AZ95" s="115"/>
      <c r="BA95" s="115"/>
      <c r="BB95" s="115"/>
      <c r="BC95" s="115"/>
      <c r="BD95" s="115"/>
      <c r="BE95" s="115"/>
      <c r="BF95" s="115"/>
      <c r="BG95" s="115"/>
      <c r="BH95" s="115"/>
      <c r="BI95" s="115"/>
      <c r="BJ95" s="115"/>
      <c r="BK95" s="115"/>
      <c r="BL95" s="115"/>
      <c r="BM95" s="115"/>
      <c r="BN95" s="115"/>
      <c r="BO95" s="115"/>
      <c r="BP95" s="115"/>
    </row>
    <row r="96" spans="1:68">
      <c r="A96" s="193"/>
      <c r="B96" s="115"/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/>
      <c r="AA96" s="115"/>
      <c r="AB96" s="115"/>
      <c r="AC96" s="115"/>
      <c r="AD96" s="115"/>
      <c r="AE96" s="115"/>
      <c r="AF96" s="115"/>
      <c r="AG96" s="115"/>
      <c r="AH96" s="115"/>
      <c r="AI96" s="115"/>
      <c r="AJ96" s="115"/>
      <c r="AK96" s="115"/>
      <c r="AL96" s="115"/>
      <c r="AM96" s="115"/>
      <c r="AN96" s="115"/>
      <c r="AO96" s="115"/>
      <c r="AP96" s="115"/>
      <c r="AQ96" s="115"/>
      <c r="AR96" s="115"/>
      <c r="AS96" s="115"/>
      <c r="AT96" s="115"/>
      <c r="AU96" s="115"/>
      <c r="AV96" s="115"/>
      <c r="AW96" s="115"/>
      <c r="AX96" s="115"/>
      <c r="AY96" s="115"/>
      <c r="AZ96" s="115"/>
      <c r="BA96" s="115"/>
      <c r="BB96" s="115"/>
      <c r="BC96" s="115"/>
      <c r="BD96" s="115"/>
      <c r="BE96" s="115"/>
      <c r="BF96" s="115"/>
      <c r="BG96" s="115"/>
      <c r="BH96" s="115"/>
      <c r="BI96" s="115"/>
      <c r="BJ96" s="115"/>
      <c r="BK96" s="115"/>
      <c r="BL96" s="115"/>
      <c r="BM96" s="115"/>
      <c r="BN96" s="115"/>
      <c r="BO96" s="115"/>
      <c r="BP96" s="115"/>
    </row>
    <row r="97" spans="1:68">
      <c r="A97" s="193"/>
      <c r="B97" s="115"/>
      <c r="C97" s="115"/>
      <c r="D97" s="115"/>
      <c r="E97" s="115"/>
      <c r="F97" s="115"/>
      <c r="G97" s="115"/>
      <c r="H97" s="115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115"/>
      <c r="T97" s="115"/>
      <c r="U97" s="115"/>
      <c r="V97" s="115"/>
      <c r="W97" s="115"/>
      <c r="X97" s="115"/>
      <c r="Y97" s="115"/>
      <c r="Z97" s="115"/>
      <c r="AA97" s="115"/>
      <c r="AB97" s="115"/>
      <c r="AC97" s="115"/>
      <c r="AD97" s="115"/>
      <c r="AE97" s="115"/>
      <c r="AF97" s="115"/>
      <c r="AG97" s="115"/>
      <c r="AH97" s="115"/>
      <c r="AI97" s="115"/>
      <c r="AJ97" s="115"/>
      <c r="AK97" s="115"/>
      <c r="AL97" s="115"/>
      <c r="AM97" s="115"/>
      <c r="AN97" s="115"/>
      <c r="AO97" s="115"/>
      <c r="AP97" s="115"/>
      <c r="AQ97" s="115"/>
      <c r="AR97" s="115"/>
      <c r="AS97" s="115"/>
      <c r="AT97" s="115"/>
      <c r="AU97" s="115"/>
      <c r="AV97" s="115"/>
      <c r="AW97" s="115"/>
      <c r="AX97" s="115"/>
      <c r="AY97" s="115"/>
      <c r="AZ97" s="115"/>
      <c r="BA97" s="115"/>
      <c r="BB97" s="115"/>
      <c r="BC97" s="115"/>
      <c r="BD97" s="115"/>
      <c r="BE97" s="115"/>
      <c r="BF97" s="115"/>
      <c r="BG97" s="115"/>
      <c r="BH97" s="115"/>
      <c r="BI97" s="115"/>
      <c r="BJ97" s="115"/>
      <c r="BK97" s="115"/>
      <c r="BL97" s="115"/>
      <c r="BM97" s="115"/>
      <c r="BN97" s="115"/>
      <c r="BO97" s="115"/>
      <c r="BP97" s="115"/>
    </row>
    <row r="98" spans="1:68">
      <c r="A98" s="193"/>
      <c r="B98" s="115"/>
      <c r="C98" s="115"/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  <c r="AA98" s="115"/>
      <c r="AB98" s="115"/>
      <c r="AC98" s="115"/>
      <c r="AD98" s="115"/>
      <c r="AE98" s="115"/>
      <c r="AF98" s="115"/>
      <c r="AG98" s="115"/>
      <c r="AH98" s="115"/>
      <c r="AI98" s="115"/>
      <c r="AJ98" s="115"/>
      <c r="AK98" s="115"/>
      <c r="AL98" s="115"/>
      <c r="AM98" s="115"/>
      <c r="AN98" s="115"/>
      <c r="AO98" s="115"/>
      <c r="AP98" s="115"/>
      <c r="AQ98" s="115"/>
      <c r="AR98" s="115"/>
      <c r="AS98" s="115"/>
      <c r="AT98" s="115"/>
      <c r="AU98" s="115"/>
      <c r="AV98" s="115"/>
      <c r="AW98" s="115"/>
      <c r="AX98" s="115"/>
      <c r="AY98" s="115"/>
      <c r="AZ98" s="115"/>
      <c r="BA98" s="115"/>
      <c r="BB98" s="115"/>
      <c r="BC98" s="115"/>
      <c r="BD98" s="115"/>
      <c r="BE98" s="115"/>
      <c r="BF98" s="115"/>
      <c r="BG98" s="115"/>
      <c r="BH98" s="115"/>
      <c r="BI98" s="115"/>
      <c r="BJ98" s="115"/>
      <c r="BK98" s="115"/>
      <c r="BL98" s="115"/>
      <c r="BM98" s="115"/>
      <c r="BN98" s="115"/>
      <c r="BO98" s="115"/>
      <c r="BP98" s="115"/>
    </row>
    <row r="99" spans="1:68">
      <c r="A99" s="193"/>
      <c r="B99" s="115"/>
      <c r="C99" s="115"/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  <c r="Z99" s="115"/>
      <c r="AA99" s="115"/>
      <c r="AB99" s="115"/>
      <c r="AC99" s="115"/>
      <c r="AD99" s="115"/>
      <c r="AE99" s="115"/>
      <c r="AF99" s="115"/>
      <c r="AG99" s="115"/>
      <c r="AH99" s="115"/>
      <c r="AI99" s="115"/>
      <c r="AJ99" s="115"/>
      <c r="AK99" s="115"/>
      <c r="AL99" s="115"/>
      <c r="AM99" s="115"/>
      <c r="AN99" s="115"/>
      <c r="AO99" s="115"/>
      <c r="AP99" s="115"/>
      <c r="AQ99" s="115"/>
      <c r="AR99" s="115"/>
      <c r="AS99" s="115"/>
      <c r="AT99" s="115"/>
      <c r="AU99" s="115"/>
      <c r="AV99" s="115"/>
      <c r="AW99" s="115"/>
      <c r="AX99" s="115"/>
      <c r="AY99" s="115"/>
      <c r="AZ99" s="115"/>
      <c r="BA99" s="115"/>
      <c r="BB99" s="115"/>
      <c r="BC99" s="115"/>
      <c r="BD99" s="115"/>
      <c r="BE99" s="115"/>
      <c r="BF99" s="115"/>
      <c r="BG99" s="115"/>
      <c r="BH99" s="115"/>
      <c r="BI99" s="115"/>
      <c r="BJ99" s="115"/>
      <c r="BK99" s="115"/>
      <c r="BL99" s="115"/>
      <c r="BM99" s="115"/>
      <c r="BN99" s="115"/>
      <c r="BO99" s="115"/>
      <c r="BP99" s="115"/>
    </row>
    <row r="100" spans="1:68">
      <c r="A100" s="193"/>
      <c r="B100" s="115"/>
      <c r="C100" s="115"/>
      <c r="D100" s="115"/>
      <c r="E100" s="115"/>
      <c r="F100" s="115"/>
      <c r="G100" s="115"/>
      <c r="H100" s="115"/>
      <c r="I100" s="115"/>
      <c r="J100" s="115"/>
      <c r="K100" s="115"/>
      <c r="L100" s="115"/>
      <c r="M100" s="115"/>
      <c r="N100" s="115"/>
      <c r="O100" s="115"/>
      <c r="P100" s="115"/>
      <c r="Q100" s="115"/>
      <c r="R100" s="115"/>
      <c r="S100" s="115"/>
      <c r="T100" s="115"/>
      <c r="U100" s="115"/>
      <c r="V100" s="115"/>
      <c r="W100" s="115"/>
      <c r="X100" s="115"/>
      <c r="Y100" s="115"/>
      <c r="Z100" s="115"/>
      <c r="AA100" s="115"/>
      <c r="AB100" s="115"/>
      <c r="AC100" s="115"/>
      <c r="AD100" s="115"/>
      <c r="AE100" s="115"/>
      <c r="AF100" s="115"/>
      <c r="AG100" s="115"/>
      <c r="AH100" s="115"/>
      <c r="AI100" s="115"/>
      <c r="AJ100" s="115"/>
      <c r="AK100" s="115"/>
      <c r="AL100" s="115"/>
      <c r="AM100" s="115"/>
      <c r="AN100" s="115"/>
      <c r="AO100" s="115"/>
      <c r="AP100" s="115"/>
      <c r="AQ100" s="115"/>
      <c r="AR100" s="115"/>
      <c r="AS100" s="115"/>
      <c r="AT100" s="115"/>
      <c r="AU100" s="115"/>
      <c r="AV100" s="115"/>
      <c r="AW100" s="115"/>
      <c r="AX100" s="115"/>
      <c r="AY100" s="115"/>
      <c r="AZ100" s="115"/>
      <c r="BA100" s="115"/>
      <c r="BB100" s="115"/>
      <c r="BC100" s="115"/>
      <c r="BD100" s="115"/>
      <c r="BE100" s="115"/>
      <c r="BF100" s="115"/>
      <c r="BG100" s="115"/>
      <c r="BH100" s="115"/>
      <c r="BI100" s="115"/>
      <c r="BJ100" s="115"/>
      <c r="BK100" s="115"/>
      <c r="BL100" s="115"/>
      <c r="BM100" s="115"/>
      <c r="BN100" s="115"/>
      <c r="BO100" s="115"/>
      <c r="BP100" s="115"/>
    </row>
    <row r="101" spans="1:68">
      <c r="A101" s="193"/>
      <c r="B101" s="115"/>
      <c r="C101" s="115"/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  <c r="P101" s="115"/>
      <c r="Q101" s="115"/>
      <c r="R101" s="115"/>
      <c r="S101" s="115"/>
      <c r="T101" s="115"/>
      <c r="U101" s="115"/>
      <c r="V101" s="115"/>
      <c r="W101" s="115"/>
      <c r="X101" s="115"/>
      <c r="Y101" s="115"/>
      <c r="Z101" s="115"/>
      <c r="AA101" s="115"/>
      <c r="AB101" s="115"/>
      <c r="AC101" s="115"/>
      <c r="AD101" s="115"/>
      <c r="AE101" s="115"/>
      <c r="AF101" s="115"/>
      <c r="AG101" s="115"/>
      <c r="AH101" s="115"/>
      <c r="AI101" s="115"/>
      <c r="AJ101" s="115"/>
      <c r="AK101" s="115"/>
      <c r="AL101" s="115"/>
      <c r="AM101" s="115"/>
      <c r="AN101" s="115"/>
      <c r="AO101" s="115"/>
      <c r="AP101" s="115"/>
      <c r="AQ101" s="115"/>
      <c r="AR101" s="115"/>
      <c r="AS101" s="115"/>
      <c r="AT101" s="115"/>
      <c r="AU101" s="115"/>
      <c r="AV101" s="115"/>
      <c r="AW101" s="115"/>
      <c r="AX101" s="115"/>
      <c r="AY101" s="115"/>
      <c r="AZ101" s="115"/>
      <c r="BA101" s="115"/>
      <c r="BB101" s="115"/>
      <c r="BC101" s="115"/>
      <c r="BD101" s="115"/>
      <c r="BE101" s="115"/>
      <c r="BF101" s="115"/>
      <c r="BG101" s="115"/>
      <c r="BH101" s="115"/>
      <c r="BI101" s="115"/>
      <c r="BJ101" s="115"/>
      <c r="BK101" s="115"/>
      <c r="BL101" s="115"/>
      <c r="BM101" s="115"/>
      <c r="BN101" s="115"/>
      <c r="BO101" s="115"/>
      <c r="BP101" s="115"/>
    </row>
    <row r="102" spans="1:68">
      <c r="A102" s="193"/>
      <c r="B102" s="115"/>
      <c r="C102" s="115"/>
      <c r="D102" s="115"/>
      <c r="E102" s="115"/>
      <c r="F102" s="115"/>
      <c r="G102" s="115"/>
      <c r="H102" s="115"/>
      <c r="I102" s="115"/>
      <c r="J102" s="115"/>
      <c r="K102" s="115"/>
      <c r="L102" s="115"/>
      <c r="M102" s="115"/>
      <c r="N102" s="115"/>
      <c r="O102" s="115"/>
      <c r="P102" s="115"/>
      <c r="Q102" s="115"/>
      <c r="R102" s="115"/>
      <c r="S102" s="115"/>
      <c r="T102" s="115"/>
      <c r="U102" s="115"/>
      <c r="V102" s="115"/>
      <c r="W102" s="115"/>
      <c r="X102" s="115"/>
      <c r="Y102" s="115"/>
      <c r="Z102" s="115"/>
      <c r="AA102" s="115"/>
      <c r="AB102" s="115"/>
      <c r="AC102" s="115"/>
      <c r="AD102" s="115"/>
      <c r="AE102" s="115"/>
      <c r="AF102" s="115"/>
      <c r="AG102" s="115"/>
      <c r="AH102" s="115"/>
      <c r="AI102" s="115"/>
      <c r="AJ102" s="115"/>
      <c r="AK102" s="115"/>
      <c r="AL102" s="115"/>
      <c r="AM102" s="115"/>
      <c r="AN102" s="115"/>
      <c r="AO102" s="115"/>
      <c r="AP102" s="115"/>
      <c r="AQ102" s="115"/>
      <c r="AR102" s="115"/>
      <c r="AS102" s="115"/>
      <c r="AT102" s="115"/>
      <c r="AU102" s="115"/>
      <c r="AV102" s="115"/>
      <c r="AW102" s="115"/>
      <c r="AX102" s="115"/>
      <c r="AY102" s="115"/>
      <c r="AZ102" s="115"/>
      <c r="BA102" s="115"/>
      <c r="BB102" s="115"/>
      <c r="BC102" s="115"/>
      <c r="BD102" s="115"/>
      <c r="BE102" s="115"/>
      <c r="BF102" s="115"/>
      <c r="BG102" s="115"/>
      <c r="BH102" s="115"/>
      <c r="BI102" s="115"/>
      <c r="BJ102" s="115"/>
      <c r="BK102" s="115"/>
      <c r="BL102" s="115"/>
      <c r="BM102" s="115"/>
      <c r="BN102" s="115"/>
      <c r="BO102" s="115"/>
      <c r="BP102" s="115"/>
    </row>
    <row r="103" spans="1:68">
      <c r="A103" s="193"/>
      <c r="B103" s="115"/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  <c r="P103" s="115"/>
      <c r="Q103" s="115"/>
      <c r="R103" s="115"/>
      <c r="S103" s="115"/>
      <c r="T103" s="115"/>
      <c r="U103" s="115"/>
      <c r="V103" s="115"/>
      <c r="W103" s="115"/>
      <c r="X103" s="115"/>
      <c r="Y103" s="115"/>
      <c r="Z103" s="115"/>
      <c r="AA103" s="115"/>
      <c r="AB103" s="115"/>
      <c r="AC103" s="115"/>
      <c r="AD103" s="115"/>
      <c r="AE103" s="115"/>
      <c r="AF103" s="115"/>
      <c r="AG103" s="115"/>
      <c r="AH103" s="115"/>
      <c r="AI103" s="115"/>
      <c r="AJ103" s="115"/>
      <c r="AK103" s="115"/>
      <c r="AL103" s="115"/>
      <c r="AM103" s="115"/>
      <c r="AN103" s="115"/>
      <c r="AO103" s="115"/>
      <c r="AP103" s="115"/>
      <c r="AQ103" s="115"/>
      <c r="AR103" s="115"/>
      <c r="AS103" s="115"/>
      <c r="AT103" s="115"/>
      <c r="AU103" s="115"/>
      <c r="AV103" s="115"/>
      <c r="AW103" s="115"/>
      <c r="AX103" s="115"/>
      <c r="AY103" s="115"/>
      <c r="AZ103" s="115"/>
      <c r="BA103" s="115"/>
      <c r="BB103" s="115"/>
      <c r="BC103" s="115"/>
      <c r="BD103" s="115"/>
      <c r="BE103" s="115"/>
      <c r="BF103" s="115"/>
      <c r="BG103" s="115"/>
      <c r="BH103" s="115"/>
      <c r="BI103" s="115"/>
      <c r="BJ103" s="115"/>
      <c r="BK103" s="115"/>
      <c r="BL103" s="115"/>
      <c r="BM103" s="115"/>
      <c r="BN103" s="115"/>
      <c r="BO103" s="115"/>
      <c r="BP103" s="115"/>
    </row>
    <row r="104" spans="1:68">
      <c r="A104" s="193"/>
      <c r="B104" s="115"/>
      <c r="C104" s="115"/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  <c r="AA104" s="115"/>
      <c r="AB104" s="115"/>
      <c r="AC104" s="115"/>
      <c r="AD104" s="115"/>
      <c r="AE104" s="115"/>
      <c r="AF104" s="115"/>
      <c r="AG104" s="115"/>
      <c r="AH104" s="115"/>
      <c r="AI104" s="115"/>
      <c r="AJ104" s="115"/>
      <c r="AK104" s="115"/>
      <c r="AL104" s="115"/>
      <c r="AM104" s="115"/>
      <c r="AN104" s="115"/>
      <c r="AO104" s="115"/>
      <c r="AP104" s="115"/>
      <c r="AQ104" s="115"/>
      <c r="AR104" s="115"/>
      <c r="AS104" s="115"/>
      <c r="AT104" s="115"/>
      <c r="AU104" s="115"/>
      <c r="AV104" s="115"/>
      <c r="AW104" s="115"/>
      <c r="AX104" s="115"/>
      <c r="AY104" s="115"/>
      <c r="AZ104" s="115"/>
      <c r="BA104" s="115"/>
      <c r="BB104" s="115"/>
      <c r="BC104" s="115"/>
      <c r="BD104" s="115"/>
      <c r="BE104" s="115"/>
      <c r="BF104" s="115"/>
      <c r="BG104" s="115"/>
      <c r="BH104" s="115"/>
      <c r="BI104" s="115"/>
      <c r="BJ104" s="115"/>
      <c r="BK104" s="115"/>
      <c r="BL104" s="115"/>
      <c r="BM104" s="115"/>
      <c r="BN104" s="115"/>
      <c r="BO104" s="115"/>
      <c r="BP104" s="115"/>
    </row>
    <row r="105" spans="1:68">
      <c r="A105" s="193"/>
      <c r="B105" s="115"/>
      <c r="C105" s="115"/>
      <c r="D105" s="115"/>
      <c r="E105" s="115"/>
      <c r="F105" s="115"/>
      <c r="G105" s="115"/>
      <c r="H105" s="115"/>
      <c r="I105" s="115"/>
      <c r="J105" s="115"/>
      <c r="K105" s="115"/>
      <c r="L105" s="115"/>
      <c r="M105" s="115"/>
      <c r="N105" s="115"/>
      <c r="O105" s="115"/>
      <c r="P105" s="115"/>
      <c r="Q105" s="115"/>
      <c r="R105" s="115"/>
      <c r="S105" s="115"/>
      <c r="T105" s="115"/>
      <c r="U105" s="115"/>
      <c r="V105" s="115"/>
      <c r="W105" s="115"/>
      <c r="X105" s="115"/>
      <c r="Y105" s="115"/>
      <c r="Z105" s="115"/>
      <c r="AA105" s="115"/>
      <c r="AB105" s="115"/>
      <c r="AC105" s="115"/>
      <c r="AD105" s="115"/>
      <c r="AE105" s="115"/>
      <c r="AF105" s="115"/>
      <c r="AG105" s="115"/>
      <c r="AH105" s="115"/>
      <c r="AI105" s="115"/>
      <c r="AJ105" s="115"/>
      <c r="AK105" s="115"/>
      <c r="AL105" s="115"/>
      <c r="AM105" s="115"/>
      <c r="AN105" s="115"/>
      <c r="AO105" s="115"/>
      <c r="AP105" s="115"/>
      <c r="AQ105" s="115"/>
      <c r="AR105" s="115"/>
      <c r="AS105" s="115"/>
      <c r="AT105" s="115"/>
      <c r="AU105" s="115"/>
      <c r="AV105" s="115"/>
      <c r="AW105" s="115"/>
      <c r="AX105" s="115"/>
      <c r="AY105" s="115"/>
      <c r="AZ105" s="115"/>
      <c r="BA105" s="115"/>
      <c r="BB105" s="115"/>
      <c r="BC105" s="115"/>
      <c r="BD105" s="115"/>
      <c r="BE105" s="115"/>
      <c r="BF105" s="115"/>
      <c r="BG105" s="115"/>
      <c r="BH105" s="115"/>
      <c r="BI105" s="115"/>
      <c r="BJ105" s="115"/>
      <c r="BK105" s="115"/>
      <c r="BL105" s="115"/>
      <c r="BM105" s="115"/>
      <c r="BN105" s="115"/>
      <c r="BO105" s="115"/>
      <c r="BP105" s="115"/>
    </row>
    <row r="106" spans="1:68">
      <c r="A106" s="193"/>
      <c r="B106" s="115"/>
      <c r="C106" s="115"/>
      <c r="D106" s="115"/>
      <c r="E106" s="115"/>
      <c r="F106" s="115"/>
      <c r="G106" s="115"/>
      <c r="H106" s="115"/>
      <c r="I106" s="115"/>
      <c r="J106" s="115"/>
      <c r="K106" s="115"/>
      <c r="L106" s="115"/>
      <c r="M106" s="115"/>
      <c r="N106" s="115"/>
      <c r="O106" s="115"/>
      <c r="P106" s="115"/>
      <c r="Q106" s="115"/>
      <c r="R106" s="115"/>
      <c r="S106" s="115"/>
      <c r="T106" s="115"/>
      <c r="U106" s="115"/>
      <c r="V106" s="115"/>
      <c r="W106" s="115"/>
      <c r="X106" s="115"/>
      <c r="Y106" s="115"/>
      <c r="Z106" s="115"/>
      <c r="AA106" s="115"/>
      <c r="AB106" s="115"/>
      <c r="AC106" s="115"/>
      <c r="AD106" s="115"/>
      <c r="AE106" s="115"/>
      <c r="AF106" s="115"/>
      <c r="AG106" s="115"/>
      <c r="AH106" s="115"/>
      <c r="AI106" s="115"/>
      <c r="AJ106" s="115"/>
      <c r="AK106" s="115"/>
      <c r="AL106" s="115"/>
      <c r="AM106" s="115"/>
      <c r="AN106" s="115"/>
      <c r="AO106" s="115"/>
      <c r="AP106" s="115"/>
      <c r="AQ106" s="115"/>
      <c r="AR106" s="115"/>
      <c r="AS106" s="115"/>
      <c r="AT106" s="115"/>
      <c r="AU106" s="115"/>
      <c r="AV106" s="115"/>
      <c r="AW106" s="115"/>
      <c r="AX106" s="115"/>
      <c r="AY106" s="115"/>
      <c r="AZ106" s="115"/>
      <c r="BA106" s="115"/>
      <c r="BB106" s="115"/>
      <c r="BC106" s="115"/>
      <c r="BD106" s="115"/>
      <c r="BE106" s="115"/>
      <c r="BF106" s="115"/>
      <c r="BG106" s="115"/>
      <c r="BH106" s="115"/>
      <c r="BI106" s="115"/>
      <c r="BJ106" s="115"/>
      <c r="BK106" s="115"/>
      <c r="BL106" s="115"/>
      <c r="BM106" s="115"/>
      <c r="BN106" s="115"/>
      <c r="BO106" s="115"/>
      <c r="BP106" s="115"/>
    </row>
    <row r="107" spans="1:68">
      <c r="A107" s="193"/>
      <c r="B107" s="115"/>
      <c r="C107" s="115"/>
      <c r="D107" s="115"/>
      <c r="E107" s="115"/>
      <c r="F107" s="115"/>
      <c r="G107" s="115"/>
      <c r="H107" s="115"/>
      <c r="I107" s="115"/>
      <c r="J107" s="115"/>
      <c r="K107" s="115"/>
      <c r="L107" s="115"/>
      <c r="M107" s="115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5"/>
      <c r="Y107" s="115"/>
      <c r="Z107" s="115"/>
      <c r="AA107" s="115"/>
      <c r="AB107" s="115"/>
      <c r="AC107" s="115"/>
      <c r="AD107" s="115"/>
      <c r="AE107" s="115"/>
      <c r="AF107" s="115"/>
      <c r="AG107" s="115"/>
      <c r="AH107" s="115"/>
      <c r="AI107" s="115"/>
      <c r="AJ107" s="115"/>
      <c r="AK107" s="115"/>
      <c r="AL107" s="115"/>
      <c r="AM107" s="115"/>
      <c r="AN107" s="115"/>
      <c r="AO107" s="115"/>
      <c r="AP107" s="115"/>
      <c r="AQ107" s="115"/>
      <c r="AR107" s="115"/>
      <c r="AS107" s="115"/>
      <c r="AT107" s="115"/>
      <c r="AU107" s="115"/>
      <c r="AV107" s="115"/>
      <c r="AW107" s="115"/>
      <c r="AX107" s="115"/>
      <c r="AY107" s="115"/>
      <c r="AZ107" s="115"/>
      <c r="BA107" s="115"/>
      <c r="BB107" s="115"/>
      <c r="BC107" s="115"/>
      <c r="BD107" s="115"/>
      <c r="BE107" s="115"/>
      <c r="BF107" s="115"/>
      <c r="BG107" s="115"/>
      <c r="BH107" s="115"/>
      <c r="BI107" s="115"/>
      <c r="BJ107" s="115"/>
      <c r="BK107" s="115"/>
      <c r="BL107" s="115"/>
      <c r="BM107" s="115"/>
      <c r="BN107" s="115"/>
      <c r="BO107" s="115"/>
      <c r="BP107" s="115"/>
    </row>
    <row r="108" spans="1:68">
      <c r="A108" s="193"/>
      <c r="B108" s="115"/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5"/>
      <c r="Q108" s="115"/>
      <c r="R108" s="115"/>
      <c r="S108" s="115"/>
      <c r="T108" s="115"/>
      <c r="U108" s="115"/>
      <c r="V108" s="115"/>
      <c r="W108" s="115"/>
      <c r="X108" s="115"/>
      <c r="Y108" s="115"/>
      <c r="Z108" s="115"/>
      <c r="AA108" s="115"/>
      <c r="AB108" s="115"/>
      <c r="AC108" s="115"/>
      <c r="AD108" s="115"/>
      <c r="AE108" s="115"/>
      <c r="AF108" s="115"/>
      <c r="AG108" s="115"/>
      <c r="AH108" s="115"/>
      <c r="AI108" s="115"/>
      <c r="AJ108" s="115"/>
      <c r="AK108" s="115"/>
      <c r="AL108" s="115"/>
      <c r="AM108" s="115"/>
      <c r="AN108" s="115"/>
      <c r="AO108" s="115"/>
      <c r="AP108" s="115"/>
      <c r="AQ108" s="115"/>
      <c r="AR108" s="115"/>
      <c r="AS108" s="115"/>
      <c r="AT108" s="115"/>
      <c r="AU108" s="115"/>
      <c r="AV108" s="115"/>
      <c r="AW108" s="115"/>
      <c r="AX108" s="115"/>
      <c r="AY108" s="115"/>
      <c r="AZ108" s="115"/>
      <c r="BA108" s="115"/>
      <c r="BB108" s="115"/>
      <c r="BC108" s="115"/>
      <c r="BD108" s="115"/>
      <c r="BE108" s="115"/>
      <c r="BF108" s="115"/>
      <c r="BG108" s="115"/>
      <c r="BH108" s="115"/>
      <c r="BI108" s="115"/>
      <c r="BJ108" s="115"/>
      <c r="BK108" s="115"/>
      <c r="BL108" s="115"/>
      <c r="BM108" s="115"/>
      <c r="BN108" s="115"/>
      <c r="BO108" s="115"/>
      <c r="BP108" s="115"/>
    </row>
    <row r="109" spans="1:68">
      <c r="A109" s="193"/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15"/>
      <c r="AJ109" s="115"/>
      <c r="AK109" s="115"/>
      <c r="AL109" s="115"/>
      <c r="AM109" s="115"/>
      <c r="AN109" s="115"/>
      <c r="AO109" s="115"/>
      <c r="AP109" s="115"/>
      <c r="AQ109" s="115"/>
      <c r="AR109" s="115"/>
      <c r="AS109" s="115"/>
      <c r="AT109" s="115"/>
      <c r="AU109" s="115"/>
      <c r="AV109" s="115"/>
      <c r="AW109" s="115"/>
      <c r="AX109" s="115"/>
      <c r="AY109" s="115"/>
      <c r="AZ109" s="115"/>
      <c r="BA109" s="115"/>
      <c r="BB109" s="115"/>
      <c r="BC109" s="115"/>
      <c r="BD109" s="115"/>
      <c r="BE109" s="115"/>
      <c r="BF109" s="115"/>
      <c r="BG109" s="115"/>
      <c r="BH109" s="115"/>
      <c r="BI109" s="115"/>
      <c r="BJ109" s="115"/>
      <c r="BK109" s="115"/>
      <c r="BL109" s="115"/>
      <c r="BM109" s="115"/>
      <c r="BN109" s="115"/>
      <c r="BO109" s="115"/>
      <c r="BP109" s="115"/>
    </row>
    <row r="110" spans="1:68">
      <c r="A110" s="193"/>
      <c r="B110" s="115"/>
      <c r="C110" s="115"/>
      <c r="D110" s="115"/>
      <c r="E110" s="115"/>
      <c r="F110" s="115"/>
      <c r="G110" s="115"/>
      <c r="H110" s="115"/>
      <c r="I110" s="115"/>
      <c r="J110" s="115"/>
      <c r="K110" s="115"/>
      <c r="L110" s="115"/>
      <c r="M110" s="115"/>
      <c r="N110" s="115"/>
      <c r="O110" s="115"/>
      <c r="P110" s="115"/>
      <c r="Q110" s="115"/>
      <c r="R110" s="115"/>
      <c r="S110" s="115"/>
      <c r="T110" s="115"/>
      <c r="U110" s="115"/>
      <c r="V110" s="115"/>
      <c r="W110" s="115"/>
      <c r="X110" s="115"/>
      <c r="Y110" s="115"/>
      <c r="Z110" s="115"/>
      <c r="AA110" s="115"/>
      <c r="AB110" s="115"/>
      <c r="AC110" s="115"/>
      <c r="AD110" s="115"/>
      <c r="AE110" s="115"/>
      <c r="AF110" s="115"/>
      <c r="AG110" s="115"/>
      <c r="AH110" s="115"/>
      <c r="AI110" s="115"/>
      <c r="AJ110" s="115"/>
      <c r="AK110" s="115"/>
      <c r="AL110" s="115"/>
      <c r="AM110" s="115"/>
      <c r="AN110" s="115"/>
      <c r="AO110" s="115"/>
      <c r="AP110" s="115"/>
      <c r="AQ110" s="115"/>
      <c r="AR110" s="115"/>
      <c r="AS110" s="115"/>
      <c r="AT110" s="115"/>
      <c r="AU110" s="115"/>
      <c r="AV110" s="115"/>
      <c r="AW110" s="115"/>
      <c r="AX110" s="115"/>
      <c r="AY110" s="115"/>
      <c r="AZ110" s="115"/>
      <c r="BA110" s="115"/>
      <c r="BB110" s="115"/>
      <c r="BC110" s="115"/>
      <c r="BD110" s="115"/>
      <c r="BE110" s="115"/>
      <c r="BF110" s="115"/>
      <c r="BG110" s="115"/>
      <c r="BH110" s="115"/>
      <c r="BI110" s="115"/>
      <c r="BJ110" s="115"/>
      <c r="BK110" s="115"/>
      <c r="BL110" s="115"/>
      <c r="BM110" s="115"/>
      <c r="BN110" s="115"/>
      <c r="BO110" s="115"/>
      <c r="BP110" s="115"/>
    </row>
    <row r="111" spans="1:68">
      <c r="A111" s="193"/>
      <c r="B111" s="115"/>
      <c r="C111" s="115"/>
      <c r="D111" s="115"/>
      <c r="E111" s="115"/>
      <c r="F111" s="115"/>
      <c r="G111" s="115"/>
      <c r="H111" s="115"/>
      <c r="I111" s="115"/>
      <c r="J111" s="115"/>
      <c r="K111" s="115"/>
      <c r="L111" s="115"/>
      <c r="M111" s="115"/>
      <c r="N111" s="115"/>
      <c r="O111" s="115"/>
      <c r="P111" s="115"/>
      <c r="Q111" s="115"/>
      <c r="R111" s="115"/>
      <c r="S111" s="115"/>
      <c r="T111" s="115"/>
      <c r="U111" s="115"/>
      <c r="V111" s="115"/>
      <c r="W111" s="115"/>
      <c r="X111" s="115"/>
      <c r="Y111" s="115"/>
      <c r="Z111" s="115"/>
      <c r="AA111" s="115"/>
      <c r="AB111" s="115"/>
      <c r="AC111" s="115"/>
      <c r="AD111" s="115"/>
      <c r="AE111" s="115"/>
      <c r="AF111" s="115"/>
      <c r="AG111" s="115"/>
      <c r="AH111" s="115"/>
      <c r="AI111" s="115"/>
      <c r="AJ111" s="115"/>
      <c r="AK111" s="115"/>
      <c r="AL111" s="115"/>
      <c r="AM111" s="115"/>
      <c r="AN111" s="115"/>
      <c r="AO111" s="115"/>
      <c r="AP111" s="115"/>
      <c r="AQ111" s="115"/>
      <c r="AR111" s="115"/>
      <c r="AS111" s="115"/>
      <c r="AT111" s="115"/>
      <c r="AU111" s="115"/>
      <c r="AV111" s="115"/>
      <c r="AW111" s="115"/>
      <c r="AX111" s="115"/>
      <c r="AY111" s="115"/>
      <c r="AZ111" s="115"/>
      <c r="BA111" s="115"/>
      <c r="BB111" s="115"/>
      <c r="BC111" s="115"/>
      <c r="BD111" s="115"/>
      <c r="BE111" s="115"/>
      <c r="BF111" s="115"/>
      <c r="BG111" s="115"/>
      <c r="BH111" s="115"/>
      <c r="BI111" s="115"/>
      <c r="BJ111" s="115"/>
      <c r="BK111" s="115"/>
      <c r="BL111" s="115"/>
      <c r="BM111" s="115"/>
      <c r="BN111" s="115"/>
      <c r="BO111" s="115"/>
      <c r="BP111" s="115"/>
    </row>
    <row r="112" spans="1:68">
      <c r="A112" s="193"/>
      <c r="B112" s="115"/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5"/>
      <c r="AA112" s="115"/>
      <c r="AB112" s="115"/>
      <c r="AC112" s="115"/>
      <c r="AD112" s="115"/>
      <c r="AE112" s="115"/>
      <c r="AF112" s="115"/>
      <c r="AG112" s="115"/>
      <c r="AH112" s="115"/>
      <c r="AI112" s="115"/>
      <c r="AJ112" s="115"/>
      <c r="AK112" s="115"/>
      <c r="AL112" s="115"/>
      <c r="AM112" s="115"/>
      <c r="AN112" s="115"/>
      <c r="AO112" s="115"/>
      <c r="AP112" s="115"/>
      <c r="AQ112" s="115"/>
      <c r="AR112" s="115"/>
      <c r="AS112" s="115"/>
      <c r="AT112" s="115"/>
      <c r="AU112" s="115"/>
      <c r="AV112" s="115"/>
      <c r="AW112" s="115"/>
      <c r="AX112" s="115"/>
      <c r="AY112" s="115"/>
      <c r="AZ112" s="115"/>
      <c r="BA112" s="115"/>
      <c r="BB112" s="115"/>
      <c r="BC112" s="115"/>
      <c r="BD112" s="115"/>
      <c r="BE112" s="115"/>
      <c r="BF112" s="115"/>
      <c r="BG112" s="115"/>
      <c r="BH112" s="115"/>
      <c r="BI112" s="115"/>
      <c r="BJ112" s="115"/>
      <c r="BK112" s="115"/>
      <c r="BL112" s="115"/>
      <c r="BM112" s="115"/>
      <c r="BN112" s="115"/>
      <c r="BO112" s="115"/>
      <c r="BP112" s="115"/>
    </row>
    <row r="113" spans="1:68">
      <c r="A113" s="193"/>
      <c r="B113" s="115"/>
      <c r="C113" s="115"/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5"/>
      <c r="O113" s="115"/>
      <c r="P113" s="115"/>
      <c r="Q113" s="115"/>
      <c r="R113" s="115"/>
      <c r="S113" s="115"/>
      <c r="T113" s="115"/>
      <c r="U113" s="115"/>
      <c r="V113" s="115"/>
      <c r="W113" s="115"/>
      <c r="X113" s="115"/>
      <c r="Y113" s="115"/>
      <c r="Z113" s="115"/>
      <c r="AA113" s="115"/>
      <c r="AB113" s="115"/>
      <c r="AC113" s="115"/>
      <c r="AD113" s="115"/>
      <c r="AE113" s="115"/>
      <c r="AF113" s="115"/>
      <c r="AG113" s="115"/>
      <c r="AH113" s="115"/>
      <c r="AI113" s="115"/>
      <c r="AJ113" s="115"/>
      <c r="AK113" s="115"/>
      <c r="AL113" s="115"/>
      <c r="AM113" s="115"/>
      <c r="AN113" s="115"/>
      <c r="AO113" s="115"/>
      <c r="AP113" s="115"/>
      <c r="AQ113" s="115"/>
      <c r="AR113" s="115"/>
      <c r="AS113" s="115"/>
      <c r="AT113" s="115"/>
      <c r="AU113" s="115"/>
      <c r="AV113" s="115"/>
      <c r="AW113" s="115"/>
      <c r="AX113" s="115"/>
      <c r="AY113" s="115"/>
      <c r="AZ113" s="115"/>
      <c r="BA113" s="115"/>
      <c r="BB113" s="115"/>
      <c r="BC113" s="115"/>
      <c r="BD113" s="115"/>
      <c r="BE113" s="115"/>
      <c r="BF113" s="115"/>
      <c r="BG113" s="115"/>
      <c r="BH113" s="115"/>
      <c r="BI113" s="115"/>
      <c r="BJ113" s="115"/>
      <c r="BK113" s="115"/>
      <c r="BL113" s="115"/>
      <c r="BM113" s="115"/>
      <c r="BN113" s="115"/>
      <c r="BO113" s="115"/>
      <c r="BP113" s="115"/>
    </row>
    <row r="114" spans="1:68">
      <c r="A114" s="193"/>
      <c r="B114" s="115"/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115"/>
      <c r="Y114" s="115"/>
      <c r="Z114" s="115"/>
      <c r="AA114" s="115"/>
      <c r="AB114" s="115"/>
      <c r="AC114" s="115"/>
      <c r="AD114" s="115"/>
      <c r="AE114" s="115"/>
      <c r="AF114" s="115"/>
      <c r="AG114" s="115"/>
      <c r="AH114" s="115"/>
      <c r="AI114" s="115"/>
      <c r="AJ114" s="115"/>
      <c r="AK114" s="115"/>
      <c r="AL114" s="115"/>
      <c r="AM114" s="115"/>
      <c r="AN114" s="115"/>
      <c r="AO114" s="115"/>
      <c r="AP114" s="115"/>
      <c r="AQ114" s="115"/>
      <c r="AR114" s="115"/>
      <c r="AS114" s="115"/>
      <c r="AT114" s="115"/>
      <c r="AU114" s="115"/>
      <c r="AV114" s="115"/>
      <c r="AW114" s="115"/>
      <c r="AX114" s="115"/>
      <c r="AY114" s="115"/>
      <c r="AZ114" s="115"/>
      <c r="BA114" s="115"/>
      <c r="BB114" s="115"/>
      <c r="BC114" s="115"/>
      <c r="BD114" s="115"/>
      <c r="BE114" s="115"/>
      <c r="BF114" s="115"/>
      <c r="BG114" s="115"/>
      <c r="BH114" s="115"/>
      <c r="BI114" s="115"/>
      <c r="BJ114" s="115"/>
      <c r="BK114" s="115"/>
      <c r="BL114" s="115"/>
      <c r="BM114" s="115"/>
      <c r="BN114" s="115"/>
      <c r="BO114" s="115"/>
      <c r="BP114" s="115"/>
    </row>
    <row r="115" spans="1:68">
      <c r="A115" s="193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115"/>
      <c r="O115" s="115"/>
      <c r="P115" s="115"/>
      <c r="Q115" s="115"/>
      <c r="R115" s="115"/>
      <c r="S115" s="115"/>
      <c r="T115" s="115"/>
      <c r="U115" s="115"/>
      <c r="V115" s="115"/>
      <c r="W115" s="115"/>
      <c r="X115" s="115"/>
      <c r="Y115" s="115"/>
      <c r="Z115" s="115"/>
      <c r="AA115" s="115"/>
      <c r="AB115" s="115"/>
      <c r="AC115" s="115"/>
      <c r="AD115" s="115"/>
      <c r="AE115" s="115"/>
      <c r="AF115" s="115"/>
      <c r="AG115" s="115"/>
      <c r="AH115" s="115"/>
      <c r="AI115" s="115"/>
      <c r="AJ115" s="115"/>
      <c r="AK115" s="115"/>
      <c r="AL115" s="115"/>
      <c r="AM115" s="115"/>
      <c r="AN115" s="115"/>
      <c r="AO115" s="115"/>
      <c r="AP115" s="115"/>
      <c r="AQ115" s="115"/>
      <c r="AR115" s="115"/>
      <c r="AS115" s="115"/>
      <c r="AT115" s="115"/>
      <c r="AU115" s="115"/>
      <c r="AV115" s="115"/>
      <c r="AW115" s="115"/>
      <c r="AX115" s="115"/>
      <c r="AY115" s="115"/>
      <c r="AZ115" s="115"/>
      <c r="BA115" s="115"/>
      <c r="BB115" s="115"/>
      <c r="BC115" s="115"/>
      <c r="BD115" s="115"/>
      <c r="BE115" s="115"/>
      <c r="BF115" s="115"/>
      <c r="BG115" s="115"/>
      <c r="BH115" s="115"/>
      <c r="BI115" s="115"/>
      <c r="BJ115" s="115"/>
      <c r="BK115" s="115"/>
      <c r="BL115" s="115"/>
      <c r="BM115" s="115"/>
      <c r="BN115" s="115"/>
      <c r="BO115" s="115"/>
      <c r="BP115" s="115"/>
    </row>
  </sheetData>
  <sheetProtection algorithmName="SHA-512" hashValue="MTxa/knxkljFUxzhZPcaZpta3kd/0vUuGRT1tTRcvlKuHw4fWnKglun2NemU+CqEwItB1ywl3ht90wVdBPRxew==" saltValue="TacSrwvhDekfKW3qeY2jqw==" spinCount="100000" sheet="1" objects="1" scenarios="1"/>
  <mergeCells count="22">
    <mergeCell ref="BH4:BJ4"/>
    <mergeCell ref="BK4:BM4"/>
    <mergeCell ref="BN4:BP4"/>
    <mergeCell ref="AZ4:BC4"/>
    <mergeCell ref="AC3:AQ3"/>
    <mergeCell ref="AR3:BG3"/>
    <mergeCell ref="BD4:BG4"/>
    <mergeCell ref="AF4:AI4"/>
    <mergeCell ref="AJ4:AM4"/>
    <mergeCell ref="AN4:AQ4"/>
    <mergeCell ref="AR4:AU4"/>
    <mergeCell ref="AV4:AY4"/>
    <mergeCell ref="C3:M3"/>
    <mergeCell ref="C4:E4"/>
    <mergeCell ref="F4:I4"/>
    <mergeCell ref="N4:Q4"/>
    <mergeCell ref="N3:AB3"/>
    <mergeCell ref="R4:U4"/>
    <mergeCell ref="V4:X4"/>
    <mergeCell ref="Y4:AA4"/>
    <mergeCell ref="AB4:AE4"/>
    <mergeCell ref="J4:M4"/>
  </mergeCells>
  <pageMargins left="0.25" right="0.25" top="0.75" bottom="0.75" header="0.3" footer="0.3"/>
  <pageSetup scale="62" fitToHeight="2" orientation="landscape" r:id="rId1"/>
  <rowBreaks count="1" manualBreakCount="1">
    <brk id="30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FE21E-08B1-436E-8A88-C7AD24E40249}">
  <sheetPr codeName="Sheet11">
    <tabColor theme="8" tint="-0.249977111117893"/>
  </sheetPr>
  <dimension ref="A1:Q59"/>
  <sheetViews>
    <sheetView workbookViewId="0">
      <pane xSplit="2" ySplit="4" topLeftCell="C11" activePane="bottomRight" state="frozen"/>
      <selection pane="topRight"/>
      <selection pane="bottomLeft"/>
      <selection pane="bottomRight"/>
    </sheetView>
  </sheetViews>
  <sheetFormatPr defaultRowHeight="14.4"/>
  <cols>
    <col min="2" max="2" width="21" bestFit="1" customWidth="1"/>
    <col min="3" max="3" width="16.33203125" customWidth="1"/>
    <col min="4" max="4" width="16.88671875" customWidth="1"/>
    <col min="5" max="5" width="15.109375" customWidth="1"/>
    <col min="6" max="6" width="2.109375" customWidth="1"/>
    <col min="7" max="7" width="16.109375" customWidth="1"/>
    <col min="8" max="8" width="15" bestFit="1" customWidth="1"/>
    <col min="9" max="9" width="15.109375" customWidth="1"/>
    <col min="10" max="10" width="2.109375" customWidth="1"/>
    <col min="11" max="11" width="15" customWidth="1"/>
    <col min="12" max="12" width="13.6640625" customWidth="1"/>
    <col min="13" max="13" width="12.6640625" customWidth="1"/>
    <col min="14" max="14" width="9.33203125" bestFit="1" customWidth="1"/>
  </cols>
  <sheetData>
    <row r="1" spans="1:17">
      <c r="A1" s="252" t="s">
        <v>2255</v>
      </c>
    </row>
    <row r="3" spans="1:17">
      <c r="A3" s="613" t="s">
        <v>1958</v>
      </c>
      <c r="B3" s="614"/>
      <c r="C3" s="614"/>
      <c r="D3" s="614"/>
      <c r="E3" s="614"/>
      <c r="F3" s="614"/>
      <c r="G3" s="614"/>
      <c r="H3" s="614"/>
      <c r="I3" s="614"/>
      <c r="J3" s="614"/>
      <c r="K3" s="615"/>
      <c r="L3" s="615"/>
      <c r="M3" s="614"/>
      <c r="N3" s="616"/>
    </row>
    <row r="4" spans="1:17" ht="34.200000000000003" customHeight="1">
      <c r="A4" s="315" t="s">
        <v>1604</v>
      </c>
      <c r="B4" s="315" t="s">
        <v>1867</v>
      </c>
      <c r="C4" s="316" t="s">
        <v>173</v>
      </c>
      <c r="D4" s="317" t="s">
        <v>174</v>
      </c>
      <c r="E4" s="319" t="s">
        <v>175</v>
      </c>
      <c r="F4" s="320"/>
      <c r="G4" s="317" t="s">
        <v>176</v>
      </c>
      <c r="H4" s="316" t="s">
        <v>177</v>
      </c>
      <c r="I4" s="318" t="s">
        <v>178</v>
      </c>
      <c r="J4" s="320"/>
      <c r="K4" s="318" t="s">
        <v>1959</v>
      </c>
      <c r="L4" s="318" t="s">
        <v>1968</v>
      </c>
      <c r="M4" s="318" t="s">
        <v>52</v>
      </c>
      <c r="N4" s="318" t="s">
        <v>43</v>
      </c>
    </row>
    <row r="5" spans="1:17">
      <c r="A5" s="116" t="str">
        <f>Summary!A5</f>
        <v>003607</v>
      </c>
      <c r="B5" s="117" t="str">
        <f>Summary!B5</f>
        <v>Alamo</v>
      </c>
      <c r="C5" s="118">
        <f>'Basic Allotment'!M5</f>
        <v>65491149.157867603</v>
      </c>
      <c r="D5" s="118">
        <f>SUMIF(Hours!A:A, 'Base Tier Summary'!A5, Hours!I:I)</f>
        <v>63659049.900365785</v>
      </c>
      <c r="E5" s="118">
        <f t="shared" ref="E5:E36" si="0">SUM(C5:D5)</f>
        <v>129150199.05823338</v>
      </c>
      <c r="F5" s="321"/>
      <c r="G5" s="118">
        <f>'Local Tax'!H5</f>
        <v>104580995.97855227</v>
      </c>
      <c r="H5" s="119">
        <f>Tuition!G5</f>
        <v>98497756.654543519</v>
      </c>
      <c r="I5" s="119">
        <f t="shared" ref="I5:I36" si="1">SUM(G5:H5)</f>
        <v>203078752.6330958</v>
      </c>
      <c r="J5" s="321"/>
      <c r="K5" s="138">
        <f t="shared" ref="K5:K36" si="2">MAX(E5-I5, 0)</f>
        <v>0</v>
      </c>
      <c r="L5" s="138">
        <v>0</v>
      </c>
      <c r="M5" s="139">
        <f t="shared" ref="M5:M36" si="3">K5-L5</f>
        <v>0</v>
      </c>
      <c r="N5" s="341" t="str">
        <f>IFERROR(M5/L5, "")</f>
        <v/>
      </c>
      <c r="Q5" s="333"/>
    </row>
    <row r="6" spans="1:17">
      <c r="A6" s="121" t="str">
        <f>Summary!A6</f>
        <v>003539</v>
      </c>
      <c r="B6" s="122" t="str">
        <f>Summary!B6</f>
        <v>Alvin</v>
      </c>
      <c r="C6" s="124">
        <f>'Basic Allotment'!M6</f>
        <v>7173315.1847836059</v>
      </c>
      <c r="D6" s="124">
        <f>SUMIF(Hours!A:A, 'Base Tier Summary'!A6, Hours!I:I)</f>
        <v>6205405.5511726569</v>
      </c>
      <c r="E6" s="124">
        <f t="shared" si="0"/>
        <v>13378720.735956263</v>
      </c>
      <c r="F6" s="321"/>
      <c r="G6" s="124">
        <f>'Local Tax'!H6</f>
        <v>8160666.0572821451</v>
      </c>
      <c r="H6" s="124">
        <f>Tuition!G6</f>
        <v>8711860.8426408172</v>
      </c>
      <c r="I6" s="124">
        <f t="shared" si="1"/>
        <v>16872526.899922963</v>
      </c>
      <c r="J6" s="321"/>
      <c r="K6" s="140">
        <f t="shared" si="2"/>
        <v>0</v>
      </c>
      <c r="L6" s="140">
        <v>0</v>
      </c>
      <c r="M6" s="360">
        <f t="shared" si="3"/>
        <v>0</v>
      </c>
      <c r="N6" s="340" t="str">
        <f t="shared" ref="N6:N54" si="4">IFERROR(M6/L6, "")</f>
        <v/>
      </c>
      <c r="Q6" s="333"/>
    </row>
    <row r="7" spans="1:17">
      <c r="A7" s="126" t="str">
        <f>Summary!A7</f>
        <v>003540</v>
      </c>
      <c r="B7" s="11" t="str">
        <f>Summary!B7</f>
        <v>Amarillo</v>
      </c>
      <c r="C7" s="14">
        <f>'Basic Allotment'!M7</f>
        <v>11743254.695541013</v>
      </c>
      <c r="D7" s="14">
        <f>SUMIF(Hours!A:A, 'Base Tier Summary'!A7, Hours!I:I)</f>
        <v>13301071.839971429</v>
      </c>
      <c r="E7" s="14">
        <f t="shared" si="0"/>
        <v>25044326.53551244</v>
      </c>
      <c r="F7" s="321"/>
      <c r="G7" s="14">
        <f>'Local Tax'!H7</f>
        <v>8293179.435483871</v>
      </c>
      <c r="H7" s="15">
        <f>Tuition!G7</f>
        <v>17446265.139532804</v>
      </c>
      <c r="I7" s="15">
        <f t="shared" si="1"/>
        <v>25739444.575016677</v>
      </c>
      <c r="J7" s="321"/>
      <c r="K7" s="141">
        <f t="shared" si="2"/>
        <v>0</v>
      </c>
      <c r="L7" s="141">
        <v>0</v>
      </c>
      <c r="M7" s="359">
        <f t="shared" si="3"/>
        <v>0</v>
      </c>
      <c r="N7" s="341" t="str">
        <f t="shared" si="4"/>
        <v/>
      </c>
      <c r="Q7" s="333"/>
    </row>
    <row r="8" spans="1:17">
      <c r="A8" s="121" t="str">
        <f>Summary!A8</f>
        <v>006661</v>
      </c>
      <c r="B8" s="122" t="str">
        <f>Summary!B8</f>
        <v>Angelina</v>
      </c>
      <c r="C8" s="124">
        <f>'Basic Allotment'!M8</f>
        <v>6712517.4657754218</v>
      </c>
      <c r="D8" s="124">
        <f>SUMIF(Hours!A:A, 'Base Tier Summary'!A8, Hours!I:I)</f>
        <v>5744595.9291680474</v>
      </c>
      <c r="E8" s="124">
        <f t="shared" si="0"/>
        <v>12457113.394943468</v>
      </c>
      <c r="F8" s="321"/>
      <c r="G8" s="124">
        <f>'Local Tax'!H8</f>
        <v>2851973.2142857141</v>
      </c>
      <c r="H8" s="124">
        <f>Tuition!G8</f>
        <v>7646045.8197846962</v>
      </c>
      <c r="I8" s="124">
        <f t="shared" si="1"/>
        <v>10498019.03407041</v>
      </c>
      <c r="J8" s="321"/>
      <c r="K8" s="140">
        <f t="shared" si="2"/>
        <v>1959094.3608730584</v>
      </c>
      <c r="L8" s="140">
        <v>1691045.5874888618</v>
      </c>
      <c r="M8" s="360">
        <f t="shared" si="3"/>
        <v>268048.77338419668</v>
      </c>
      <c r="N8" s="340">
        <f t="shared" si="4"/>
        <v>0.15851067254918827</v>
      </c>
      <c r="Q8" s="333"/>
    </row>
    <row r="9" spans="1:17">
      <c r="A9" s="126" t="str">
        <f>Summary!A9</f>
        <v>012015</v>
      </c>
      <c r="B9" s="11" t="str">
        <f>Summary!B9</f>
        <v>Austin</v>
      </c>
      <c r="C9" s="14">
        <f>'Basic Allotment'!M9</f>
        <v>43692505.867168739</v>
      </c>
      <c r="D9" s="14">
        <f>SUMIF(Hours!A:A, 'Base Tier Summary'!A9, Hours!I:I)</f>
        <v>44097050.547187962</v>
      </c>
      <c r="E9" s="14">
        <f t="shared" si="0"/>
        <v>87789556.414356709</v>
      </c>
      <c r="F9" s="321"/>
      <c r="G9" s="14">
        <f>'Local Tax'!H9</f>
        <v>168188453.90070921</v>
      </c>
      <c r="H9" s="15">
        <f>Tuition!G9</f>
        <v>66614892.756270207</v>
      </c>
      <c r="I9" s="15">
        <f t="shared" si="1"/>
        <v>234803346.65697941</v>
      </c>
      <c r="J9" s="321"/>
      <c r="K9" s="141">
        <f t="shared" si="2"/>
        <v>0</v>
      </c>
      <c r="L9" s="141">
        <v>0</v>
      </c>
      <c r="M9" s="359">
        <f t="shared" si="3"/>
        <v>0</v>
      </c>
      <c r="N9" s="341" t="str">
        <f t="shared" si="4"/>
        <v/>
      </c>
      <c r="Q9" s="333"/>
    </row>
    <row r="10" spans="1:17">
      <c r="A10" s="121" t="str">
        <f>Summary!A10</f>
        <v>003549</v>
      </c>
      <c r="B10" s="122" t="str">
        <f>Summary!B10</f>
        <v>Blinn</v>
      </c>
      <c r="C10" s="124">
        <f>'Basic Allotment'!M10</f>
        <v>21669204.266006496</v>
      </c>
      <c r="D10" s="124">
        <f>SUMIF(Hours!A:A, 'Base Tier Summary'!A10, Hours!I:I)</f>
        <v>21571511.653440922</v>
      </c>
      <c r="E10" s="124">
        <f t="shared" si="0"/>
        <v>43240715.919447422</v>
      </c>
      <c r="F10" s="321"/>
      <c r="G10" s="124">
        <f>'Local Tax'!H10</f>
        <v>3193214.8760330579</v>
      </c>
      <c r="H10" s="124">
        <f>Tuition!G10</f>
        <v>39505390.377737418</v>
      </c>
      <c r="I10" s="124">
        <f t="shared" si="1"/>
        <v>42698605.253770478</v>
      </c>
      <c r="J10" s="321"/>
      <c r="K10" s="140">
        <f t="shared" si="2"/>
        <v>542110.66567694396</v>
      </c>
      <c r="L10" s="140">
        <v>1406168.9730181694</v>
      </c>
      <c r="M10" s="360">
        <f t="shared" si="3"/>
        <v>-864058.30734122545</v>
      </c>
      <c r="N10" s="340">
        <f t="shared" si="4"/>
        <v>-0.61447686865585593</v>
      </c>
      <c r="Q10" s="333"/>
    </row>
    <row r="11" spans="1:17">
      <c r="A11" s="126" t="str">
        <f>Summary!A11</f>
        <v>007857</v>
      </c>
      <c r="B11" s="11" t="str">
        <f>Summary!B11</f>
        <v>Brazosport</v>
      </c>
      <c r="C11" s="14">
        <f>'Basic Allotment'!M11</f>
        <v>6153218.2810698831</v>
      </c>
      <c r="D11" s="14">
        <f>SUMIF(Hours!A:A, 'Base Tier Summary'!A11, Hours!I:I)</f>
        <v>4674269.7167781619</v>
      </c>
      <c r="E11" s="14">
        <f t="shared" si="0"/>
        <v>10827487.997848045</v>
      </c>
      <c r="F11" s="321"/>
      <c r="G11" s="14">
        <f>'Local Tax'!H11</f>
        <v>5967901.3641133271</v>
      </c>
      <c r="H11" s="15">
        <f>Tuition!G11</f>
        <v>7185981.7792935129</v>
      </c>
      <c r="I11" s="15">
        <f t="shared" si="1"/>
        <v>13153883.14340684</v>
      </c>
      <c r="J11" s="321"/>
      <c r="K11" s="141">
        <f t="shared" si="2"/>
        <v>0</v>
      </c>
      <c r="L11" s="141">
        <v>0</v>
      </c>
      <c r="M11" s="359">
        <f t="shared" si="3"/>
        <v>0</v>
      </c>
      <c r="N11" s="341" t="str">
        <f t="shared" si="4"/>
        <v/>
      </c>
      <c r="Q11" s="333"/>
    </row>
    <row r="12" spans="1:17">
      <c r="A12" s="121" t="str">
        <f>Summary!A12</f>
        <v>004003</v>
      </c>
      <c r="B12" s="122" t="str">
        <f>Summary!B12</f>
        <v>Central Texas</v>
      </c>
      <c r="C12" s="124">
        <f>'Basic Allotment'!M12</f>
        <v>11570025.20075516</v>
      </c>
      <c r="D12" s="124">
        <f>SUMIF(Hours!A:A, 'Base Tier Summary'!A12, Hours!I:I)</f>
        <v>10848434.49009072</v>
      </c>
      <c r="E12" s="124">
        <f t="shared" si="0"/>
        <v>22418459.690845881</v>
      </c>
      <c r="F12" s="321"/>
      <c r="G12" s="124">
        <f>'Local Tax'!H12</f>
        <v>7375704.1666666679</v>
      </c>
      <c r="H12" s="124">
        <f>Tuition!G12</f>
        <v>15863013.919478221</v>
      </c>
      <c r="I12" s="124">
        <f t="shared" si="1"/>
        <v>23238718.086144887</v>
      </c>
      <c r="J12" s="321"/>
      <c r="K12" s="140">
        <f t="shared" si="2"/>
        <v>0</v>
      </c>
      <c r="L12" s="140">
        <v>0</v>
      </c>
      <c r="M12" s="360">
        <f t="shared" si="3"/>
        <v>0</v>
      </c>
      <c r="N12" s="340" t="str">
        <f t="shared" si="4"/>
        <v/>
      </c>
      <c r="Q12" s="333"/>
    </row>
    <row r="13" spans="1:17">
      <c r="A13" s="126" t="str">
        <f>Summary!A13</f>
        <v>003553</v>
      </c>
      <c r="B13" s="11" t="str">
        <f>Summary!B13</f>
        <v>Cisco</v>
      </c>
      <c r="C13" s="14">
        <f>'Basic Allotment'!M13</f>
        <v>5597874.8999911463</v>
      </c>
      <c r="D13" s="14">
        <f>SUMIF(Hours!A:A, 'Base Tier Summary'!A13, Hours!I:I)</f>
        <v>4132763.2863097028</v>
      </c>
      <c r="E13" s="14">
        <f t="shared" si="0"/>
        <v>9730638.1863008495</v>
      </c>
      <c r="F13" s="321"/>
      <c r="G13" s="14">
        <f>'Local Tax'!H13</f>
        <v>369547.05882352946</v>
      </c>
      <c r="H13" s="15">
        <f>Tuition!G13</f>
        <v>5621185.9073140603</v>
      </c>
      <c r="I13" s="15">
        <f t="shared" si="1"/>
        <v>5990732.9661375899</v>
      </c>
      <c r="J13" s="321"/>
      <c r="K13" s="141">
        <f t="shared" si="2"/>
        <v>3739905.2201632597</v>
      </c>
      <c r="L13" s="141">
        <v>3161221.4021303952</v>
      </c>
      <c r="M13" s="359">
        <f t="shared" si="3"/>
        <v>578683.81803286448</v>
      </c>
      <c r="N13" s="341">
        <f t="shared" si="4"/>
        <v>0.18305703537337836</v>
      </c>
      <c r="Q13" s="333"/>
    </row>
    <row r="14" spans="1:17">
      <c r="A14" s="121" t="str">
        <f>Summary!A14</f>
        <v>003554</v>
      </c>
      <c r="B14" s="122" t="str">
        <f>Summary!B14</f>
        <v>Clarendon</v>
      </c>
      <c r="C14" s="124">
        <f>'Basic Allotment'!M14</f>
        <v>4196036.2913924875</v>
      </c>
      <c r="D14" s="124">
        <f>SUMIF(Hours!A:A, 'Base Tier Summary'!A14, Hours!I:I)</f>
        <v>2205371.9568379363</v>
      </c>
      <c r="E14" s="124">
        <f t="shared" si="0"/>
        <v>6401408.2482304238</v>
      </c>
      <c r="F14" s="321"/>
      <c r="G14" s="124">
        <f>'Local Tax'!H14</f>
        <v>150133.0693069307</v>
      </c>
      <c r="H14" s="124">
        <f>Tuition!G14</f>
        <v>2496374.3884708537</v>
      </c>
      <c r="I14" s="124">
        <f t="shared" si="1"/>
        <v>2646507.4577777842</v>
      </c>
      <c r="J14" s="321"/>
      <c r="K14" s="140">
        <f t="shared" si="2"/>
        <v>3754900.7904526396</v>
      </c>
      <c r="L14" s="140">
        <v>3059103.4848827287</v>
      </c>
      <c r="M14" s="360">
        <f t="shared" si="3"/>
        <v>695797.30556991091</v>
      </c>
      <c r="N14" s="340">
        <f t="shared" si="4"/>
        <v>0.22745137881354949</v>
      </c>
      <c r="Q14" s="333"/>
    </row>
    <row r="15" spans="1:17">
      <c r="A15" s="126" t="str">
        <f>Summary!A15</f>
        <v>003546</v>
      </c>
      <c r="B15" s="11" t="str">
        <f>Summary!B15</f>
        <v>Coastal Bend</v>
      </c>
      <c r="C15" s="14">
        <f>'Basic Allotment'!M15</f>
        <v>6326185.6056851661</v>
      </c>
      <c r="D15" s="14">
        <f>SUMIF(Hours!A:A, 'Base Tier Summary'!A15, Hours!I:I)</f>
        <v>5103123.785494999</v>
      </c>
      <c r="E15" s="14">
        <f t="shared" si="0"/>
        <v>11429309.391180165</v>
      </c>
      <c r="F15" s="321"/>
      <c r="G15" s="14">
        <f>'Local Tax'!H15</f>
        <v>920861.15250869351</v>
      </c>
      <c r="H15" s="15">
        <f>Tuition!G15</f>
        <v>6149058.2001802977</v>
      </c>
      <c r="I15" s="15">
        <f t="shared" si="1"/>
        <v>7069919.3526889915</v>
      </c>
      <c r="J15" s="321"/>
      <c r="K15" s="141">
        <f t="shared" si="2"/>
        <v>4359390.0384911736</v>
      </c>
      <c r="L15" s="141">
        <v>3717618.1507701948</v>
      </c>
      <c r="M15" s="359">
        <f t="shared" si="3"/>
        <v>641771.88772097882</v>
      </c>
      <c r="N15" s="341">
        <f t="shared" si="4"/>
        <v>0.17262985645473572</v>
      </c>
      <c r="Q15" s="333"/>
    </row>
    <row r="16" spans="1:17">
      <c r="A16" s="121" t="str">
        <f>Summary!A16</f>
        <v>007096</v>
      </c>
      <c r="B16" s="122" t="str">
        <f>Summary!B16</f>
        <v>College of the Mainland</v>
      </c>
      <c r="C16" s="124">
        <f>'Basic Allotment'!M16</f>
        <v>6759895.0087763462</v>
      </c>
      <c r="D16" s="124">
        <f>SUMIF(Hours!A:A, 'Base Tier Summary'!A16, Hours!I:I)</f>
        <v>6419069.0134245455</v>
      </c>
      <c r="E16" s="124">
        <f t="shared" si="0"/>
        <v>13178964.022200892</v>
      </c>
      <c r="F16" s="321"/>
      <c r="G16" s="124">
        <f>'Local Tax'!H16</f>
        <v>7695443.94618834</v>
      </c>
      <c r="H16" s="124">
        <f>Tuition!G16</f>
        <v>8087634.8071491187</v>
      </c>
      <c r="I16" s="124">
        <f t="shared" si="1"/>
        <v>15783078.753337458</v>
      </c>
      <c r="J16" s="321"/>
      <c r="K16" s="140">
        <f t="shared" si="2"/>
        <v>0</v>
      </c>
      <c r="L16" s="140">
        <v>0</v>
      </c>
      <c r="M16" s="360">
        <f t="shared" si="3"/>
        <v>0</v>
      </c>
      <c r="N16" s="340" t="str">
        <f t="shared" si="4"/>
        <v/>
      </c>
      <c r="Q16" s="333"/>
    </row>
    <row r="17" spans="1:17">
      <c r="A17" s="126" t="str">
        <f>Summary!A17</f>
        <v>023614</v>
      </c>
      <c r="B17" s="11" t="str">
        <f>Summary!B17</f>
        <v>Collin</v>
      </c>
      <c r="C17" s="14">
        <f>'Basic Allotment'!M17</f>
        <v>43420552.583751783</v>
      </c>
      <c r="D17" s="14">
        <f>SUMIF(Hours!A:A, 'Base Tier Summary'!A17, Hours!I:I)</f>
        <v>49293757.970857851</v>
      </c>
      <c r="E17" s="14">
        <f t="shared" si="0"/>
        <v>92714310.554609627</v>
      </c>
      <c r="F17" s="321"/>
      <c r="G17" s="14">
        <f>'Local Tax'!H17</f>
        <v>96173623.76847291</v>
      </c>
      <c r="H17" s="15">
        <f>Tuition!G17</f>
        <v>69719036.417424917</v>
      </c>
      <c r="I17" s="15">
        <f t="shared" si="1"/>
        <v>165892660.18589783</v>
      </c>
      <c r="J17" s="321"/>
      <c r="K17" s="141">
        <f t="shared" si="2"/>
        <v>0</v>
      </c>
      <c r="L17" s="141">
        <v>0</v>
      </c>
      <c r="M17" s="359">
        <f t="shared" si="3"/>
        <v>0</v>
      </c>
      <c r="N17" s="341" t="str">
        <f t="shared" si="4"/>
        <v/>
      </c>
      <c r="Q17" s="333"/>
    </row>
    <row r="18" spans="1:17">
      <c r="A18" s="121" t="str">
        <f>Summary!A18</f>
        <v>009331</v>
      </c>
      <c r="B18" s="122" t="str">
        <f>Summary!B18</f>
        <v>Dallas</v>
      </c>
      <c r="C18" s="124">
        <f>'Basic Allotment'!M18</f>
        <v>82609129.79053998</v>
      </c>
      <c r="D18" s="124">
        <f>SUMIF(Hours!A:A, 'Base Tier Summary'!A18, Hours!I:I)</f>
        <v>88575826.027195752</v>
      </c>
      <c r="E18" s="124">
        <f t="shared" si="0"/>
        <v>171184955.81773573</v>
      </c>
      <c r="F18" s="321"/>
      <c r="G18" s="124">
        <f>'Local Tax'!H18</f>
        <v>173926729.93960309</v>
      </c>
      <c r="H18" s="124">
        <f>Tuition!G18</f>
        <v>124563193.33438472</v>
      </c>
      <c r="I18" s="124">
        <f t="shared" si="1"/>
        <v>298489923.27398783</v>
      </c>
      <c r="J18" s="321"/>
      <c r="K18" s="140">
        <f t="shared" si="2"/>
        <v>0</v>
      </c>
      <c r="L18" s="140">
        <v>0</v>
      </c>
      <c r="M18" s="360">
        <f t="shared" si="3"/>
        <v>0</v>
      </c>
      <c r="N18" s="340" t="str">
        <f t="shared" si="4"/>
        <v/>
      </c>
      <c r="Q18" s="333"/>
    </row>
    <row r="19" spans="1:17">
      <c r="A19" s="126" t="str">
        <f>Summary!A19</f>
        <v>003563</v>
      </c>
      <c r="B19" s="11" t="str">
        <f>Summary!B19</f>
        <v>Del Mar</v>
      </c>
      <c r="C19" s="14">
        <f>'Basic Allotment'!M19</f>
        <v>13700495.922038537</v>
      </c>
      <c r="D19" s="14">
        <f>SUMIF(Hours!A:A, 'Base Tier Summary'!A19, Hours!I:I)</f>
        <v>16225208.238949312</v>
      </c>
      <c r="E19" s="14">
        <f t="shared" si="0"/>
        <v>29925704.160987847</v>
      </c>
      <c r="F19" s="321"/>
      <c r="G19" s="14">
        <f>'Local Tax'!H19</f>
        <v>16014613.491168734</v>
      </c>
      <c r="H19" s="15">
        <f>Tuition!G19</f>
        <v>19683959.908452079</v>
      </c>
      <c r="I19" s="15">
        <f t="shared" si="1"/>
        <v>35698573.399620816</v>
      </c>
      <c r="J19" s="321"/>
      <c r="K19" s="141">
        <f t="shared" si="2"/>
        <v>0</v>
      </c>
      <c r="L19" s="141">
        <v>0</v>
      </c>
      <c r="M19" s="359">
        <f t="shared" si="3"/>
        <v>0</v>
      </c>
      <c r="N19" s="341" t="str">
        <f t="shared" si="4"/>
        <v/>
      </c>
      <c r="Q19" s="333"/>
    </row>
    <row r="20" spans="1:17">
      <c r="A20" s="121" t="str">
        <f>Summary!A20</f>
        <v>010387</v>
      </c>
      <c r="B20" s="122" t="str">
        <f>Summary!B20</f>
        <v>El Paso</v>
      </c>
      <c r="C20" s="124">
        <f>'Basic Allotment'!M20</f>
        <v>28620656.198052391</v>
      </c>
      <c r="D20" s="124">
        <f>SUMIF(Hours!A:A, 'Base Tier Summary'!A20, Hours!I:I)</f>
        <v>27767056.833194654</v>
      </c>
      <c r="E20" s="124">
        <f t="shared" si="0"/>
        <v>56387713.03124705</v>
      </c>
      <c r="F20" s="321"/>
      <c r="G20" s="124">
        <f>'Local Tax'!H20</f>
        <v>27667800.570962481</v>
      </c>
      <c r="H20" s="124">
        <f>Tuition!G20</f>
        <v>40423672.855829224</v>
      </c>
      <c r="I20" s="124">
        <f t="shared" si="1"/>
        <v>68091473.426791698</v>
      </c>
      <c r="J20" s="321"/>
      <c r="K20" s="140">
        <f t="shared" si="2"/>
        <v>0</v>
      </c>
      <c r="L20" s="140">
        <v>0</v>
      </c>
      <c r="M20" s="360">
        <f t="shared" si="3"/>
        <v>0</v>
      </c>
      <c r="N20" s="340" t="str">
        <f t="shared" si="4"/>
        <v/>
      </c>
      <c r="Q20" s="333"/>
    </row>
    <row r="21" spans="1:17">
      <c r="A21" s="126" t="str">
        <f>Summary!A21</f>
        <v>003568</v>
      </c>
      <c r="B21" s="11" t="str">
        <f>Summary!B21</f>
        <v>Frank Phillips</v>
      </c>
      <c r="C21" s="14">
        <f>'Basic Allotment'!M21</f>
        <v>4358269.9206347009</v>
      </c>
      <c r="D21" s="14">
        <f>SUMIF(Hours!A:A, 'Base Tier Summary'!A21, Hours!I:I)</f>
        <v>2643831.0492033777</v>
      </c>
      <c r="E21" s="14">
        <f t="shared" si="0"/>
        <v>7002100.9698380791</v>
      </c>
      <c r="F21" s="321"/>
      <c r="G21" s="14">
        <f>'Local Tax'!H21</f>
        <v>516847.27272727271</v>
      </c>
      <c r="H21" s="15">
        <f>Tuition!G21</f>
        <v>2886300.3833400062</v>
      </c>
      <c r="I21" s="15">
        <f t="shared" si="1"/>
        <v>3403147.6560672792</v>
      </c>
      <c r="J21" s="321"/>
      <c r="K21" s="141">
        <f t="shared" si="2"/>
        <v>3598953.3137707999</v>
      </c>
      <c r="L21" s="141">
        <v>2998896.6005797721</v>
      </c>
      <c r="M21" s="359">
        <f t="shared" si="3"/>
        <v>600056.71319102775</v>
      </c>
      <c r="N21" s="341">
        <f t="shared" si="4"/>
        <v>0.20009249837924378</v>
      </c>
      <c r="Q21" s="333"/>
    </row>
    <row r="22" spans="1:17">
      <c r="A22" s="121" t="str">
        <f>Summary!A22</f>
        <v>006662</v>
      </c>
      <c r="B22" s="122" t="str">
        <f>Summary!B22</f>
        <v>Galveston</v>
      </c>
      <c r="C22" s="124">
        <f>'Basic Allotment'!M22</f>
        <v>5050310.6032938128</v>
      </c>
      <c r="D22" s="124">
        <f>SUMIF(Hours!A:A, 'Base Tier Summary'!A22, Hours!I:I)</f>
        <v>3635173.8663198431</v>
      </c>
      <c r="E22" s="124">
        <f t="shared" si="0"/>
        <v>8685484.4696136564</v>
      </c>
      <c r="F22" s="321"/>
      <c r="G22" s="124">
        <f>'Local Tax'!H22</f>
        <v>6059434.0909090908</v>
      </c>
      <c r="H22" s="124">
        <f>Tuition!G22</f>
        <v>4278093.8120635441</v>
      </c>
      <c r="I22" s="124">
        <f t="shared" si="1"/>
        <v>10337527.902972635</v>
      </c>
      <c r="J22" s="321"/>
      <c r="K22" s="140">
        <f t="shared" si="2"/>
        <v>0</v>
      </c>
      <c r="L22" s="140">
        <v>0</v>
      </c>
      <c r="M22" s="360">
        <f t="shared" si="3"/>
        <v>0</v>
      </c>
      <c r="N22" s="340" t="str">
        <f t="shared" si="4"/>
        <v/>
      </c>
      <c r="Q22" s="333"/>
    </row>
    <row r="23" spans="1:17">
      <c r="A23" s="126" t="str">
        <f>Summary!A23</f>
        <v>003570</v>
      </c>
      <c r="B23" s="11" t="str">
        <f>Summary!B23</f>
        <v>Grayson</v>
      </c>
      <c r="C23" s="14">
        <f>'Basic Allotment'!M23</f>
        <v>6375900.3329049852</v>
      </c>
      <c r="D23" s="14">
        <f>SUMIF(Hours!A:A, 'Base Tier Summary'!A23, Hours!I:I)</f>
        <v>6263444.66213746</v>
      </c>
      <c r="E23" s="14">
        <f t="shared" si="0"/>
        <v>12639344.995042445</v>
      </c>
      <c r="F23" s="321"/>
      <c r="G23" s="14">
        <f>'Local Tax'!H23</f>
        <v>8124693.933197001</v>
      </c>
      <c r="H23" s="15">
        <f>Tuition!G23</f>
        <v>7058038.690384795</v>
      </c>
      <c r="I23" s="15">
        <f t="shared" si="1"/>
        <v>15182732.623581797</v>
      </c>
      <c r="J23" s="321"/>
      <c r="K23" s="141">
        <f t="shared" si="2"/>
        <v>0</v>
      </c>
      <c r="L23" s="141">
        <v>0</v>
      </c>
      <c r="M23" s="359">
        <f t="shared" si="3"/>
        <v>0</v>
      </c>
      <c r="N23" s="341" t="str">
        <f t="shared" si="4"/>
        <v/>
      </c>
      <c r="Q23" s="333"/>
    </row>
    <row r="24" spans="1:17">
      <c r="A24" s="121" t="str">
        <f>Summary!A24</f>
        <v>003573</v>
      </c>
      <c r="B24" s="122" t="str">
        <f>Summary!B24</f>
        <v>Hill</v>
      </c>
      <c r="C24" s="124">
        <f>'Basic Allotment'!M24</f>
        <v>6096026.9798315763</v>
      </c>
      <c r="D24" s="124">
        <f>SUMIF(Hours!A:A, 'Base Tier Summary'!A24, Hours!I:I)</f>
        <v>5183103.7873476194</v>
      </c>
      <c r="E24" s="124">
        <f t="shared" si="0"/>
        <v>11279130.767179195</v>
      </c>
      <c r="F24" s="321"/>
      <c r="G24" s="124">
        <f>'Local Tax'!H24</f>
        <v>1337663.3540372669</v>
      </c>
      <c r="H24" s="124">
        <f>Tuition!G24</f>
        <v>6814900.4298375193</v>
      </c>
      <c r="I24" s="124">
        <f t="shared" si="1"/>
        <v>8152563.7838747865</v>
      </c>
      <c r="J24" s="321"/>
      <c r="K24" s="140">
        <f t="shared" si="2"/>
        <v>3126566.9833044084</v>
      </c>
      <c r="L24" s="140">
        <v>3167199.6383766411</v>
      </c>
      <c r="M24" s="360">
        <f t="shared" si="3"/>
        <v>-40632.655072232708</v>
      </c>
      <c r="N24" s="340">
        <f t="shared" si="4"/>
        <v>-1.2829205516409793E-2</v>
      </c>
      <c r="Q24" s="333"/>
    </row>
    <row r="25" spans="1:17">
      <c r="A25" s="126" t="str">
        <f>Summary!A25</f>
        <v>010633</v>
      </c>
      <c r="B25" s="11" t="str">
        <f>Summary!B25</f>
        <v>Houston</v>
      </c>
      <c r="C25" s="14">
        <f>'Basic Allotment'!M25</f>
        <v>63875214.303502694</v>
      </c>
      <c r="D25" s="14">
        <f>SUMIF(Hours!A:A, 'Base Tier Summary'!A25, Hours!I:I)</f>
        <v>62576715.24272234</v>
      </c>
      <c r="E25" s="14">
        <f t="shared" si="0"/>
        <v>126451929.54622504</v>
      </c>
      <c r="F25" s="321"/>
      <c r="G25" s="14">
        <f>'Local Tax'!H25</f>
        <v>123146021.44351466</v>
      </c>
      <c r="H25" s="15">
        <f>Tuition!G25</f>
        <v>94608979.043929577</v>
      </c>
      <c r="I25" s="15">
        <f t="shared" si="1"/>
        <v>217755000.48744422</v>
      </c>
      <c r="J25" s="321"/>
      <c r="K25" s="141">
        <f t="shared" si="2"/>
        <v>0</v>
      </c>
      <c r="L25" s="141">
        <v>0</v>
      </c>
      <c r="M25" s="359">
        <f t="shared" si="3"/>
        <v>0</v>
      </c>
      <c r="N25" s="341" t="str">
        <f t="shared" si="4"/>
        <v/>
      </c>
      <c r="Q25" s="333"/>
    </row>
    <row r="26" spans="1:17">
      <c r="A26" s="121" t="str">
        <f>Summary!A26</f>
        <v>003574</v>
      </c>
      <c r="B26" s="122" t="str">
        <f>Summary!B26</f>
        <v>Howard</v>
      </c>
      <c r="C26" s="124">
        <f>'Basic Allotment'!M26</f>
        <v>6052492.5179647943</v>
      </c>
      <c r="D26" s="124">
        <f>SUMIF(Hours!A:A, 'Base Tier Summary'!A26, Hours!I:I)</f>
        <v>4923501.6188059617</v>
      </c>
      <c r="E26" s="124">
        <f t="shared" si="0"/>
        <v>10975994.136770755</v>
      </c>
      <c r="F26" s="321"/>
      <c r="G26" s="124">
        <f>'Local Tax'!H26</f>
        <v>4373416.5676959623</v>
      </c>
      <c r="H26" s="124">
        <f>Tuition!G26</f>
        <v>6247793.2809758838</v>
      </c>
      <c r="I26" s="124">
        <f t="shared" si="1"/>
        <v>10621209.848671846</v>
      </c>
      <c r="J26" s="321"/>
      <c r="K26" s="140">
        <f>MAX(E26-I26, 0)</f>
        <v>354784.28809890896</v>
      </c>
      <c r="L26" s="140">
        <v>1827446.5035914723</v>
      </c>
      <c r="M26" s="360">
        <f t="shared" si="3"/>
        <v>-1472662.2154925633</v>
      </c>
      <c r="N26" s="340">
        <f t="shared" si="4"/>
        <v>-0.80585790752196962</v>
      </c>
      <c r="Q26" s="333"/>
    </row>
    <row r="27" spans="1:17">
      <c r="A27" s="126" t="str">
        <f>Summary!A27</f>
        <v>003580</v>
      </c>
      <c r="B27" s="11" t="str">
        <f>Summary!B27</f>
        <v>Kilgore</v>
      </c>
      <c r="C27" s="14">
        <f>'Basic Allotment'!M27</f>
        <v>8202210.8513453687</v>
      </c>
      <c r="D27" s="14">
        <f>SUMIF(Hours!A:A, 'Base Tier Summary'!A27, Hours!I:I)</f>
        <v>9047005.6078651883</v>
      </c>
      <c r="E27" s="14">
        <f t="shared" si="0"/>
        <v>17249216.459210556</v>
      </c>
      <c r="F27" s="321"/>
      <c r="G27" s="14">
        <f>'Local Tax'!H27</f>
        <v>2202484.8571428573</v>
      </c>
      <c r="H27" s="15">
        <f>Tuition!G27</f>
        <v>10849752.271705257</v>
      </c>
      <c r="I27" s="15">
        <f t="shared" si="1"/>
        <v>13052237.128848113</v>
      </c>
      <c r="J27" s="321"/>
      <c r="K27" s="141">
        <f t="shared" si="2"/>
        <v>4196979.3303624429</v>
      </c>
      <c r="L27" s="141">
        <v>3565646.6280899998</v>
      </c>
      <c r="M27" s="359">
        <f t="shared" si="3"/>
        <v>631332.7022724431</v>
      </c>
      <c r="N27" s="341">
        <f t="shared" si="4"/>
        <v>0.17705980657164205</v>
      </c>
      <c r="Q27" s="333"/>
    </row>
    <row r="28" spans="1:17">
      <c r="A28" s="121" t="str">
        <f>Summary!A28</f>
        <v>003582</v>
      </c>
      <c r="B28" s="122" t="str">
        <f>Summary!B28</f>
        <v>Laredo</v>
      </c>
      <c r="C28" s="124">
        <f>'Basic Allotment'!M28</f>
        <v>11167319.987811694</v>
      </c>
      <c r="D28" s="124">
        <f>SUMIF(Hours!A:A, 'Base Tier Summary'!A28, Hours!I:I)</f>
        <v>13161070.767398555</v>
      </c>
      <c r="E28" s="124">
        <f t="shared" si="0"/>
        <v>24328390.755210251</v>
      </c>
      <c r="F28" s="321"/>
      <c r="G28" s="124">
        <f>'Local Tax'!H28</f>
        <v>9006936.4141765106</v>
      </c>
      <c r="H28" s="124">
        <f>Tuition!G28</f>
        <v>15877072.347297262</v>
      </c>
      <c r="I28" s="124">
        <f t="shared" si="1"/>
        <v>24884008.761473775</v>
      </c>
      <c r="J28" s="321"/>
      <c r="K28" s="140">
        <f t="shared" si="2"/>
        <v>0</v>
      </c>
      <c r="L28" s="140">
        <v>0</v>
      </c>
      <c r="M28" s="360">
        <f t="shared" si="3"/>
        <v>0</v>
      </c>
      <c r="N28" s="340" t="str">
        <f t="shared" si="4"/>
        <v/>
      </c>
      <c r="Q28" s="333"/>
    </row>
    <row r="29" spans="1:17">
      <c r="A29" s="126" t="str">
        <f>Summary!A29</f>
        <v>003583</v>
      </c>
      <c r="B29" s="11" t="str">
        <f>Summary!B29</f>
        <v>Lee</v>
      </c>
      <c r="C29" s="14">
        <f>'Basic Allotment'!M29</f>
        <v>11376566.455138754</v>
      </c>
      <c r="D29" s="14">
        <f>SUMIF(Hours!A:A, 'Base Tier Summary'!A29, Hours!I:I)</f>
        <v>10687416.005612364</v>
      </c>
      <c r="E29" s="14">
        <f t="shared" si="0"/>
        <v>22063982.460751116</v>
      </c>
      <c r="F29" s="321"/>
      <c r="G29" s="14">
        <f>'Local Tax'!H29</f>
        <v>8740513.4029986374</v>
      </c>
      <c r="H29" s="15">
        <f>Tuition!G29</f>
        <v>15057415.509605473</v>
      </c>
      <c r="I29" s="15">
        <f t="shared" si="1"/>
        <v>23797928.912604108</v>
      </c>
      <c r="J29" s="321"/>
      <c r="K29" s="141">
        <f t="shared" si="2"/>
        <v>0</v>
      </c>
      <c r="L29" s="141">
        <v>0</v>
      </c>
      <c r="M29" s="359">
        <f t="shared" si="3"/>
        <v>0</v>
      </c>
      <c r="N29" s="341" t="str">
        <f t="shared" si="4"/>
        <v/>
      </c>
      <c r="Q29" s="333"/>
    </row>
    <row r="30" spans="1:17">
      <c r="A30" s="121" t="str">
        <f>Summary!A30</f>
        <v>011145</v>
      </c>
      <c r="B30" s="122" t="str">
        <f>Summary!B30</f>
        <v>Lone Star</v>
      </c>
      <c r="C30" s="124">
        <f>'Basic Allotment'!M30</f>
        <v>81450268.212007955</v>
      </c>
      <c r="D30" s="124">
        <f>SUMIF(Hours!A:A, 'Base Tier Summary'!A30, Hours!I:I)</f>
        <v>84583336.047672033</v>
      </c>
      <c r="E30" s="124">
        <f t="shared" si="0"/>
        <v>166033604.25967997</v>
      </c>
      <c r="F30" s="321"/>
      <c r="G30" s="124">
        <f>'Local Tax'!H30</f>
        <v>132430598.79406306</v>
      </c>
      <c r="H30" s="124">
        <f>Tuition!G30</f>
        <v>123056403.75503919</v>
      </c>
      <c r="I30" s="124">
        <f t="shared" si="1"/>
        <v>255487002.54910225</v>
      </c>
      <c r="J30" s="321"/>
      <c r="K30" s="140">
        <f t="shared" si="2"/>
        <v>0</v>
      </c>
      <c r="L30" s="140">
        <v>0</v>
      </c>
      <c r="M30" s="360">
        <f t="shared" si="3"/>
        <v>0</v>
      </c>
      <c r="N30" s="340" t="str">
        <f t="shared" si="4"/>
        <v/>
      </c>
      <c r="Q30" s="333"/>
    </row>
    <row r="31" spans="1:17">
      <c r="A31" s="126" t="str">
        <f>Summary!A31</f>
        <v>003590</v>
      </c>
      <c r="B31" s="11" t="str">
        <f>Summary!B31</f>
        <v>McLennan</v>
      </c>
      <c r="C31" s="14">
        <f>'Basic Allotment'!M31</f>
        <v>9989159.2011726815</v>
      </c>
      <c r="D31" s="14">
        <f>SUMIF(Hours!A:A, 'Base Tier Summary'!A31, Hours!I:I)</f>
        <v>10109391.805623103</v>
      </c>
      <c r="E31" s="14">
        <f t="shared" si="0"/>
        <v>20098551.006795786</v>
      </c>
      <c r="F31" s="321"/>
      <c r="G31" s="14">
        <f>'Local Tax'!H31</f>
        <v>12321173.256649893</v>
      </c>
      <c r="H31" s="15">
        <f>Tuition!G31</f>
        <v>15297987.910002207</v>
      </c>
      <c r="I31" s="15">
        <f t="shared" si="1"/>
        <v>27619161.166652098</v>
      </c>
      <c r="J31" s="321"/>
      <c r="K31" s="141">
        <f t="shared" si="2"/>
        <v>0</v>
      </c>
      <c r="L31" s="141">
        <v>0</v>
      </c>
      <c r="M31" s="359">
        <f t="shared" si="3"/>
        <v>0</v>
      </c>
      <c r="N31" s="341" t="str">
        <f t="shared" si="4"/>
        <v/>
      </c>
      <c r="Q31" s="333"/>
    </row>
    <row r="32" spans="1:17">
      <c r="A32" s="121" t="str">
        <f>Summary!A32</f>
        <v>009797</v>
      </c>
      <c r="B32" s="122" t="str">
        <f>Summary!B32</f>
        <v>Midland</v>
      </c>
      <c r="C32" s="124">
        <f>'Basic Allotment'!M32</f>
        <v>7104669.8980169585</v>
      </c>
      <c r="D32" s="124">
        <f>SUMIF(Hours!A:A, 'Base Tier Summary'!A32, Hours!I:I)</f>
        <v>6896222.0896891858</v>
      </c>
      <c r="E32" s="124">
        <f t="shared" si="0"/>
        <v>14000891.987706143</v>
      </c>
      <c r="F32" s="321"/>
      <c r="G32" s="124">
        <f>'Local Tax'!H32</f>
        <v>23465648.125</v>
      </c>
      <c r="H32" s="124">
        <f>Tuition!G32</f>
        <v>9073182.3310354911</v>
      </c>
      <c r="I32" s="124">
        <f t="shared" si="1"/>
        <v>32538830.456035491</v>
      </c>
      <c r="J32" s="321"/>
      <c r="K32" s="140">
        <f t="shared" si="2"/>
        <v>0</v>
      </c>
      <c r="L32" s="140">
        <v>0</v>
      </c>
      <c r="M32" s="360">
        <f t="shared" si="3"/>
        <v>0</v>
      </c>
      <c r="N32" s="340" t="str">
        <f t="shared" si="4"/>
        <v/>
      </c>
      <c r="Q32" s="333"/>
    </row>
    <row r="33" spans="1:17">
      <c r="A33" s="126" t="str">
        <f>Summary!A33</f>
        <v>003593</v>
      </c>
      <c r="B33" s="11" t="str">
        <f>Summary!B33</f>
        <v>Navarro</v>
      </c>
      <c r="C33" s="14">
        <f>'Basic Allotment'!M33</f>
        <v>8949440.2856540382</v>
      </c>
      <c r="D33" s="14">
        <f>SUMIF(Hours!A:A, 'Base Tier Summary'!A33, Hours!I:I)</f>
        <v>9799645.1256647501</v>
      </c>
      <c r="E33" s="14">
        <f t="shared" si="0"/>
        <v>18749085.411318786</v>
      </c>
      <c r="F33" s="321"/>
      <c r="G33" s="14">
        <f>'Local Tax'!H33</f>
        <v>2657835.8208955224</v>
      </c>
      <c r="H33" s="15">
        <f>Tuition!G33</f>
        <v>12573635.474302059</v>
      </c>
      <c r="I33" s="15">
        <f t="shared" si="1"/>
        <v>15231471.295197582</v>
      </c>
      <c r="J33" s="321"/>
      <c r="K33" s="141">
        <f t="shared" si="2"/>
        <v>3517614.1161212046</v>
      </c>
      <c r="L33" s="141">
        <v>3010925.3044527713</v>
      </c>
      <c r="M33" s="359">
        <f t="shared" si="3"/>
        <v>506688.81166843325</v>
      </c>
      <c r="N33" s="341">
        <f t="shared" si="4"/>
        <v>0.16828342135193644</v>
      </c>
      <c r="Q33" s="333"/>
    </row>
    <row r="34" spans="1:17">
      <c r="A34" s="121" t="str">
        <f>Summary!A34</f>
        <v>003558</v>
      </c>
      <c r="B34" s="122" t="str">
        <f>Summary!B34</f>
        <v>North Central</v>
      </c>
      <c r="C34" s="124">
        <f>'Basic Allotment'!M34</f>
        <v>9165818.9975777976</v>
      </c>
      <c r="D34" s="124">
        <f>SUMIF(Hours!A:A, 'Base Tier Summary'!A34, Hours!I:I)</f>
        <v>9309281.8041810635</v>
      </c>
      <c r="E34" s="124">
        <f t="shared" si="0"/>
        <v>18475100.801758863</v>
      </c>
      <c r="F34" s="321"/>
      <c r="G34" s="124">
        <f>'Local Tax'!H34</f>
        <v>2830872.5029377202</v>
      </c>
      <c r="H34" s="124">
        <f>Tuition!G34</f>
        <v>14281794.218204502</v>
      </c>
      <c r="I34" s="124">
        <f t="shared" si="1"/>
        <v>17112666.721142221</v>
      </c>
      <c r="J34" s="321"/>
      <c r="K34" s="140">
        <f t="shared" si="2"/>
        <v>1362434.0806166418</v>
      </c>
      <c r="L34" s="140">
        <v>1035822.354049027</v>
      </c>
      <c r="M34" s="360">
        <f t="shared" si="3"/>
        <v>326611.72656761482</v>
      </c>
      <c r="N34" s="340">
        <f t="shared" si="4"/>
        <v>0.3153163525491513</v>
      </c>
      <c r="Q34" s="333"/>
    </row>
    <row r="35" spans="1:17">
      <c r="A35" s="126" t="str">
        <f>Summary!A35</f>
        <v>023154</v>
      </c>
      <c r="B35" s="11" t="str">
        <f>Summary!B35</f>
        <v>Northeast Texas</v>
      </c>
      <c r="C35" s="14">
        <f>'Basic Allotment'!M35</f>
        <v>5776406.2134162122</v>
      </c>
      <c r="D35" s="14">
        <f>SUMIF(Hours!A:A, 'Base Tier Summary'!A35, Hours!I:I)</f>
        <v>4141141.7672488661</v>
      </c>
      <c r="E35" s="14">
        <f t="shared" si="0"/>
        <v>9917547.9806650784</v>
      </c>
      <c r="F35" s="321"/>
      <c r="G35" s="14">
        <f>'Local Tax'!H35</f>
        <v>2539912.4999999995</v>
      </c>
      <c r="H35" s="15">
        <f>Tuition!G35</f>
        <v>5665882.0462611644</v>
      </c>
      <c r="I35" s="15">
        <f t="shared" si="1"/>
        <v>8205794.5462611634</v>
      </c>
      <c r="J35" s="321"/>
      <c r="K35" s="141">
        <f t="shared" si="2"/>
        <v>1711753.434403915</v>
      </c>
      <c r="L35" s="141">
        <v>1593999.6183738802</v>
      </c>
      <c r="M35" s="359">
        <f t="shared" si="3"/>
        <v>117753.8160300348</v>
      </c>
      <c r="N35" s="341">
        <f t="shared" si="4"/>
        <v>7.3873177052677985E-2</v>
      </c>
      <c r="Q35" s="333"/>
    </row>
    <row r="36" spans="1:17">
      <c r="A36" s="121" t="str">
        <f>Summary!A36</f>
        <v>003596</v>
      </c>
      <c r="B36" s="122" t="str">
        <f>Summary!B36</f>
        <v>Odessa</v>
      </c>
      <c r="C36" s="124">
        <f>'Basic Allotment'!M36</f>
        <v>10866840.60158173</v>
      </c>
      <c r="D36" s="124">
        <f>SUMIF(Hours!A:A, 'Base Tier Summary'!A36, Hours!I:I)</f>
        <v>11359882.886348592</v>
      </c>
      <c r="E36" s="124">
        <f t="shared" si="0"/>
        <v>22226723.48793032</v>
      </c>
      <c r="F36" s="321"/>
      <c r="G36" s="124">
        <f>'Local Tax'!H36</f>
        <v>8402188.9242183361</v>
      </c>
      <c r="H36" s="124">
        <f>Tuition!G36</f>
        <v>14289334.266325926</v>
      </c>
      <c r="I36" s="124">
        <f t="shared" si="1"/>
        <v>22691523.190544263</v>
      </c>
      <c r="J36" s="321"/>
      <c r="K36" s="140">
        <f t="shared" si="2"/>
        <v>0</v>
      </c>
      <c r="L36" s="140">
        <v>0</v>
      </c>
      <c r="M36" s="360">
        <f t="shared" si="3"/>
        <v>0</v>
      </c>
      <c r="N36" s="340" t="str">
        <f t="shared" si="4"/>
        <v/>
      </c>
      <c r="Q36" s="333"/>
    </row>
    <row r="37" spans="1:17">
      <c r="A37" s="126" t="str">
        <f>Summary!A37</f>
        <v>003600</v>
      </c>
      <c r="B37" s="11" t="str">
        <f>Summary!B37</f>
        <v>Panola</v>
      </c>
      <c r="C37" s="14">
        <f>'Basic Allotment'!M37</f>
        <v>5061168.8520917036</v>
      </c>
      <c r="D37" s="14">
        <f>SUMIF(Hours!A:A, 'Base Tier Summary'!A37, Hours!I:I)</f>
        <v>3906199.6343726311</v>
      </c>
      <c r="E37" s="14">
        <f t="shared" ref="E37:E54" si="5">SUM(C37:D37)</f>
        <v>8967368.4864643347</v>
      </c>
      <c r="F37" s="321"/>
      <c r="G37" s="14">
        <f>'Local Tax'!H37</f>
        <v>2981839.3592677349</v>
      </c>
      <c r="H37" s="15">
        <f>Tuition!G37</f>
        <v>4640332.6516712103</v>
      </c>
      <c r="I37" s="15">
        <f t="shared" ref="I37:I54" si="6">SUM(G37:H37)</f>
        <v>7622172.0109389452</v>
      </c>
      <c r="J37" s="321"/>
      <c r="K37" s="141">
        <f t="shared" ref="K37:K54" si="7">MAX(E37-I37, 0)</f>
        <v>1345196.4755253894</v>
      </c>
      <c r="L37" s="141">
        <v>1749512.0336132133</v>
      </c>
      <c r="M37" s="359">
        <f t="shared" ref="M37:M54" si="8">K37-L37</f>
        <v>-404315.55808782391</v>
      </c>
      <c r="N37" s="341">
        <f t="shared" si="4"/>
        <v>-0.23110190174159786</v>
      </c>
      <c r="Q37" s="333"/>
    </row>
    <row r="38" spans="1:17">
      <c r="A38" s="121" t="str">
        <f>Summary!A38</f>
        <v>003601</v>
      </c>
      <c r="B38" s="122" t="str">
        <f>Summary!B38</f>
        <v>Paris</v>
      </c>
      <c r="C38" s="124">
        <f>'Basic Allotment'!M38</f>
        <v>7195378.2301009484</v>
      </c>
      <c r="D38" s="124">
        <f>SUMIF(Hours!A:A, 'Base Tier Summary'!A38, Hours!I:I)</f>
        <v>6667681.6047309833</v>
      </c>
      <c r="E38" s="124">
        <f t="shared" si="5"/>
        <v>13863059.834831931</v>
      </c>
      <c r="F38" s="321"/>
      <c r="G38" s="124">
        <f>'Local Tax'!H38</f>
        <v>2582664.8865153543</v>
      </c>
      <c r="H38" s="124">
        <f>Tuition!G38</f>
        <v>8836693.1474387906</v>
      </c>
      <c r="I38" s="124">
        <f t="shared" si="6"/>
        <v>11419358.033954145</v>
      </c>
      <c r="J38" s="321"/>
      <c r="K38" s="140">
        <f t="shared" si="7"/>
        <v>2443701.8008777853</v>
      </c>
      <c r="L38" s="140">
        <v>2539437.7836229987</v>
      </c>
      <c r="M38" s="360">
        <f t="shared" si="8"/>
        <v>-95735.982745213434</v>
      </c>
      <c r="N38" s="340">
        <f t="shared" si="4"/>
        <v>-3.7699676425475385E-2</v>
      </c>
      <c r="Q38" s="333"/>
    </row>
    <row r="39" spans="1:17">
      <c r="A39" s="126" t="str">
        <f>Summary!A39</f>
        <v>003603</v>
      </c>
      <c r="B39" s="11" t="str">
        <f>Summary!B39</f>
        <v>Ranger</v>
      </c>
      <c r="C39" s="14">
        <f>'Basic Allotment'!M39</f>
        <v>4568431.9706571326</v>
      </c>
      <c r="D39" s="14">
        <f>SUMIF(Hours!A:A, 'Base Tier Summary'!A39, Hours!I:I)</f>
        <v>3170696.7131478284</v>
      </c>
      <c r="E39" s="14">
        <f t="shared" si="5"/>
        <v>7739128.6838049609</v>
      </c>
      <c r="F39" s="321"/>
      <c r="G39" s="14">
        <f>'Local Tax'!H39</f>
        <v>99890.883491728251</v>
      </c>
      <c r="H39" s="15">
        <f>Tuition!G39</f>
        <v>3721531.9124764903</v>
      </c>
      <c r="I39" s="15">
        <f t="shared" si="6"/>
        <v>3821422.7959682187</v>
      </c>
      <c r="J39" s="321"/>
      <c r="K39" s="141">
        <f t="shared" si="7"/>
        <v>3917705.8878367422</v>
      </c>
      <c r="L39" s="141">
        <v>3224138.2730305362</v>
      </c>
      <c r="M39" s="359">
        <f t="shared" si="8"/>
        <v>693567.61480620597</v>
      </c>
      <c r="N39" s="341">
        <f t="shared" si="4"/>
        <v>0.21511720530344547</v>
      </c>
      <c r="Q39" s="333"/>
    </row>
    <row r="40" spans="1:17">
      <c r="A40" s="121" t="str">
        <f>Summary!A40</f>
        <v>029137</v>
      </c>
      <c r="B40" s="122" t="str">
        <f>Summary!B40</f>
        <v>San Jacinto</v>
      </c>
      <c r="C40" s="124">
        <f>'Basic Allotment'!M40</f>
        <v>36684884.941447183</v>
      </c>
      <c r="D40" s="124">
        <f>SUMIF(Hours!A:A, 'Base Tier Summary'!A40, Hours!I:I)</f>
        <v>41383928.116254672</v>
      </c>
      <c r="E40" s="124">
        <f t="shared" si="5"/>
        <v>78068813.057701856</v>
      </c>
      <c r="F40" s="321"/>
      <c r="G40" s="124">
        <f>'Local Tax'!H40</f>
        <v>37391252.892030858</v>
      </c>
      <c r="H40" s="124">
        <f>Tuition!G40</f>
        <v>58789420.620248728</v>
      </c>
      <c r="I40" s="124">
        <f t="shared" si="6"/>
        <v>96180673.512279585</v>
      </c>
      <c r="J40" s="321"/>
      <c r="K40" s="140">
        <f t="shared" si="7"/>
        <v>0</v>
      </c>
      <c r="L40" s="140">
        <v>0</v>
      </c>
      <c r="M40" s="360">
        <f t="shared" si="8"/>
        <v>0</v>
      </c>
      <c r="N40" s="340" t="str">
        <f t="shared" si="4"/>
        <v/>
      </c>
      <c r="Q40" s="333"/>
    </row>
    <row r="41" spans="1:17">
      <c r="A41" s="126" t="str">
        <f>Summary!A41</f>
        <v>003611</v>
      </c>
      <c r="B41" s="11" t="str">
        <f>Summary!B41</f>
        <v>South Plains</v>
      </c>
      <c r="C41" s="14">
        <f>'Basic Allotment'!M41</f>
        <v>12461746.384805571</v>
      </c>
      <c r="D41" s="14">
        <f>SUMIF(Hours!A:A, 'Base Tier Summary'!A41, Hours!I:I)</f>
        <v>12689657.471603906</v>
      </c>
      <c r="E41" s="14">
        <f t="shared" si="5"/>
        <v>25151403.856409475</v>
      </c>
      <c r="F41" s="321"/>
      <c r="G41" s="14">
        <f>'Local Tax'!H41</f>
        <v>1725278.3572359844</v>
      </c>
      <c r="H41" s="15">
        <f>Tuition!G41</f>
        <v>17600446.033172157</v>
      </c>
      <c r="I41" s="15">
        <f t="shared" si="6"/>
        <v>19325724.39040814</v>
      </c>
      <c r="J41" s="321"/>
      <c r="K41" s="141">
        <f t="shared" si="7"/>
        <v>5825679.4660013355</v>
      </c>
      <c r="L41" s="141">
        <v>5649759.1391797438</v>
      </c>
      <c r="M41" s="359">
        <f t="shared" si="8"/>
        <v>175920.32682159171</v>
      </c>
      <c r="N41" s="341">
        <f t="shared" si="4"/>
        <v>3.1137668436451712E-2</v>
      </c>
      <c r="Q41" s="333"/>
    </row>
    <row r="42" spans="1:17">
      <c r="A42" s="121" t="str">
        <f>Summary!A42</f>
        <v>031034</v>
      </c>
      <c r="B42" s="122" t="str">
        <f>Summary!B42</f>
        <v>South Texas</v>
      </c>
      <c r="C42" s="124">
        <f>'Basic Allotment'!M42</f>
        <v>35330036.166343004</v>
      </c>
      <c r="D42" s="124">
        <f>SUMIF(Hours!A:A, 'Base Tier Summary'!A42, Hours!I:I)</f>
        <v>36297513.69811184</v>
      </c>
      <c r="E42" s="124">
        <f t="shared" si="5"/>
        <v>71627549.864454836</v>
      </c>
      <c r="F42" s="321"/>
      <c r="G42" s="124">
        <f>'Local Tax'!H42</f>
        <v>23801262.53869969</v>
      </c>
      <c r="H42" s="124">
        <f>Tuition!G42</f>
        <v>49198910.651114129</v>
      </c>
      <c r="I42" s="124">
        <f t="shared" si="6"/>
        <v>73000173.189813823</v>
      </c>
      <c r="J42" s="321"/>
      <c r="K42" s="140">
        <f t="shared" si="7"/>
        <v>0</v>
      </c>
      <c r="L42" s="140">
        <v>0</v>
      </c>
      <c r="M42" s="360">
        <f t="shared" si="8"/>
        <v>0</v>
      </c>
      <c r="N42" s="340" t="str">
        <f t="shared" si="4"/>
        <v/>
      </c>
      <c r="Q42" s="333"/>
    </row>
    <row r="43" spans="1:17">
      <c r="A43" s="126" t="str">
        <f>Summary!A43</f>
        <v>003614</v>
      </c>
      <c r="B43" s="11" t="str">
        <f>Summary!B43</f>
        <v>Southwest Texas</v>
      </c>
      <c r="C43" s="14">
        <f>'Basic Allotment'!M43</f>
        <v>8235412.7193034422</v>
      </c>
      <c r="D43" s="14">
        <f>SUMIF(Hours!A:A, 'Base Tier Summary'!A43, Hours!I:I)</f>
        <v>8184618.1201574709</v>
      </c>
      <c r="E43" s="14">
        <f t="shared" si="5"/>
        <v>16420030.839460913</v>
      </c>
      <c r="F43" s="321"/>
      <c r="G43" s="14">
        <f>'Local Tax'!H43</f>
        <v>2341589.6191187454</v>
      </c>
      <c r="H43" s="15">
        <f>Tuition!G43</f>
        <v>9915615.2796367723</v>
      </c>
      <c r="I43" s="15">
        <f t="shared" si="6"/>
        <v>12257204.898755517</v>
      </c>
      <c r="J43" s="321"/>
      <c r="K43" s="141">
        <f t="shared" si="7"/>
        <v>4162825.9407053962</v>
      </c>
      <c r="L43" s="141">
        <v>3045322.2200458143</v>
      </c>
      <c r="M43" s="359">
        <f t="shared" si="8"/>
        <v>1117503.7206595819</v>
      </c>
      <c r="N43" s="341">
        <f t="shared" si="4"/>
        <v>0.36695746456766404</v>
      </c>
      <c r="Q43" s="333"/>
    </row>
    <row r="44" spans="1:17">
      <c r="A44" s="121" t="str">
        <f>Summary!A44</f>
        <v>003626</v>
      </c>
      <c r="B44" s="122" t="str">
        <f>Summary!B44</f>
        <v>Tarrant</v>
      </c>
      <c r="C44" s="124">
        <f>'Basic Allotment'!M44</f>
        <v>52754513.939599618</v>
      </c>
      <c r="D44" s="124">
        <f>SUMIF(Hours!A:A, 'Base Tier Summary'!A44, Hours!I:I)</f>
        <v>51635383.637458995</v>
      </c>
      <c r="E44" s="124">
        <f t="shared" si="5"/>
        <v>104389897.57705861</v>
      </c>
      <c r="F44" s="321"/>
      <c r="G44" s="124">
        <f>'Local Tax'!H44</f>
        <v>124930018.8172043</v>
      </c>
      <c r="H44" s="124">
        <f>Tuition!G44</f>
        <v>80667781.671511993</v>
      </c>
      <c r="I44" s="124">
        <f t="shared" si="6"/>
        <v>205597800.4887163</v>
      </c>
      <c r="J44" s="321"/>
      <c r="K44" s="140">
        <f t="shared" si="7"/>
        <v>0</v>
      </c>
      <c r="L44" s="140">
        <v>0</v>
      </c>
      <c r="M44" s="360">
        <f t="shared" si="8"/>
        <v>0</v>
      </c>
      <c r="N44" s="340" t="str">
        <f t="shared" si="4"/>
        <v/>
      </c>
      <c r="Q44" s="333"/>
    </row>
    <row r="45" spans="1:17">
      <c r="A45" s="126" t="str">
        <f>Summary!A45</f>
        <v>003627</v>
      </c>
      <c r="B45" s="11" t="str">
        <f>Summary!B45</f>
        <v>Temple</v>
      </c>
      <c r="C45" s="14">
        <f>'Basic Allotment'!M45</f>
        <v>7472423.1687925262</v>
      </c>
      <c r="D45" s="14">
        <f>SUMIF(Hours!A:A, 'Base Tier Summary'!A45, Hours!I:I)</f>
        <v>6515643.6965226904</v>
      </c>
      <c r="E45" s="14">
        <f t="shared" si="5"/>
        <v>13988066.865315218</v>
      </c>
      <c r="F45" s="321"/>
      <c r="G45" s="14">
        <f>'Local Tax'!H45</f>
        <v>3969150.9295499022</v>
      </c>
      <c r="H45" s="15">
        <f>Tuition!G45</f>
        <v>9248162.6214518901</v>
      </c>
      <c r="I45" s="15">
        <f t="shared" si="6"/>
        <v>13217313.551001793</v>
      </c>
      <c r="J45" s="321"/>
      <c r="K45" s="141">
        <f t="shared" si="7"/>
        <v>770753.31431342475</v>
      </c>
      <c r="L45" s="141">
        <v>1091133.6257190537</v>
      </c>
      <c r="M45" s="359">
        <f t="shared" si="8"/>
        <v>-320380.31140562892</v>
      </c>
      <c r="N45" s="341">
        <f t="shared" si="4"/>
        <v>-0.2936215178910826</v>
      </c>
      <c r="Q45" s="333"/>
    </row>
    <row r="46" spans="1:17">
      <c r="A46" s="121" t="str">
        <f>Summary!A46</f>
        <v>003628</v>
      </c>
      <c r="B46" s="122" t="str">
        <f>Summary!B46</f>
        <v>Texarkana</v>
      </c>
      <c r="C46" s="124">
        <f>'Basic Allotment'!M46</f>
        <v>6207918.7602895517</v>
      </c>
      <c r="D46" s="124">
        <f>SUMIF(Hours!A:A, 'Base Tier Summary'!A46, Hours!I:I)</f>
        <v>5292716.3352323128</v>
      </c>
      <c r="E46" s="124">
        <f t="shared" si="5"/>
        <v>11500635.095521864</v>
      </c>
      <c r="F46" s="321"/>
      <c r="G46" s="124">
        <f>'Local Tax'!H46</f>
        <v>3392724.846894138</v>
      </c>
      <c r="H46" s="124">
        <f>Tuition!G46</f>
        <v>6195662.6835453976</v>
      </c>
      <c r="I46" s="124">
        <f t="shared" si="6"/>
        <v>9588387.5304395352</v>
      </c>
      <c r="J46" s="321"/>
      <c r="K46" s="140">
        <f t="shared" si="7"/>
        <v>1912247.5650823284</v>
      </c>
      <c r="L46" s="140">
        <v>2141787.5138550159</v>
      </c>
      <c r="M46" s="360">
        <f t="shared" si="8"/>
        <v>-229539.94877268746</v>
      </c>
      <c r="N46" s="340">
        <f t="shared" si="4"/>
        <v>-0.10717213882694515</v>
      </c>
      <c r="Q46" s="333"/>
    </row>
    <row r="47" spans="1:17">
      <c r="A47" s="126" t="str">
        <f>Summary!A47</f>
        <v>003643</v>
      </c>
      <c r="B47" s="11" t="str">
        <f>Summary!B47</f>
        <v>Texas Southmost</v>
      </c>
      <c r="C47" s="14">
        <f>'Basic Allotment'!M47</f>
        <v>9016443.7841039468</v>
      </c>
      <c r="D47" s="14">
        <f>SUMIF(Hours!A:A, 'Base Tier Summary'!A47, Hours!I:I)</f>
        <v>8278337.3196771564</v>
      </c>
      <c r="E47" s="14">
        <f t="shared" si="5"/>
        <v>17294781.103781104</v>
      </c>
      <c r="F47" s="321"/>
      <c r="G47" s="14">
        <f>'Local Tax'!H47</f>
        <v>8042834.3685300201</v>
      </c>
      <c r="H47" s="15">
        <f>Tuition!G47</f>
        <v>11109214.709632969</v>
      </c>
      <c r="I47" s="15">
        <f t="shared" si="6"/>
        <v>19152049.078162991</v>
      </c>
      <c r="J47" s="321"/>
      <c r="K47" s="141">
        <f t="shared" si="7"/>
        <v>0</v>
      </c>
      <c r="L47" s="141">
        <v>0</v>
      </c>
      <c r="M47" s="359">
        <f t="shared" si="8"/>
        <v>0</v>
      </c>
      <c r="N47" s="341" t="str">
        <f t="shared" si="4"/>
        <v/>
      </c>
      <c r="Q47" s="333"/>
    </row>
    <row r="48" spans="1:17">
      <c r="A48" s="121" t="str">
        <f>Summary!A48</f>
        <v>003572</v>
      </c>
      <c r="B48" s="122" t="str">
        <f>Summary!B48</f>
        <v>Trinity Valley</v>
      </c>
      <c r="C48" s="124">
        <f>'Basic Allotment'!M48</f>
        <v>9388601.6944956258</v>
      </c>
      <c r="D48" s="124">
        <f>SUMIF(Hours!A:A, 'Base Tier Summary'!A48, Hours!I:I)</f>
        <v>10002144.717150364</v>
      </c>
      <c r="E48" s="124">
        <f t="shared" si="5"/>
        <v>19390746.41164599</v>
      </c>
      <c r="F48" s="321"/>
      <c r="G48" s="124">
        <f>'Local Tax'!H48</f>
        <v>9762158.8744588736</v>
      </c>
      <c r="H48" s="124">
        <f>Tuition!G48</f>
        <v>11818974.76622007</v>
      </c>
      <c r="I48" s="124">
        <f t="shared" si="6"/>
        <v>21581133.640678942</v>
      </c>
      <c r="J48" s="321"/>
      <c r="K48" s="140">
        <f t="shared" si="7"/>
        <v>0</v>
      </c>
      <c r="L48" s="140">
        <v>0</v>
      </c>
      <c r="M48" s="360">
        <f t="shared" si="8"/>
        <v>0</v>
      </c>
      <c r="N48" s="340" t="str">
        <f t="shared" si="4"/>
        <v/>
      </c>
      <c r="Q48" s="333"/>
    </row>
    <row r="49" spans="1:17">
      <c r="A49" s="126" t="str">
        <f>Summary!A49</f>
        <v>003648</v>
      </c>
      <c r="B49" s="11" t="str">
        <f>Summary!B49</f>
        <v>Tyler</v>
      </c>
      <c r="C49" s="14">
        <f>'Basic Allotment'!M49</f>
        <v>15860941.213733569</v>
      </c>
      <c r="D49" s="14">
        <f>SUMIF(Hours!A:A, 'Base Tier Summary'!A49, Hours!I:I)</f>
        <v>17621768.892831169</v>
      </c>
      <c r="E49" s="14">
        <f t="shared" si="5"/>
        <v>33482710.106564738</v>
      </c>
      <c r="F49" s="321"/>
      <c r="G49" s="14">
        <f>'Local Tax'!H49</f>
        <v>8474866.4893617034</v>
      </c>
      <c r="H49" s="15">
        <f>Tuition!G49</f>
        <v>24346225.826894216</v>
      </c>
      <c r="I49" s="15">
        <f t="shared" si="6"/>
        <v>32821092.31625592</v>
      </c>
      <c r="J49" s="321"/>
      <c r="K49" s="141">
        <f t="shared" si="7"/>
        <v>661617.79030881822</v>
      </c>
      <c r="L49" s="141">
        <v>897657.98998523131</v>
      </c>
      <c r="M49" s="359">
        <f t="shared" si="8"/>
        <v>-236040.19967641309</v>
      </c>
      <c r="N49" s="341">
        <f t="shared" si="4"/>
        <v>-0.26295114877805137</v>
      </c>
      <c r="Q49" s="333"/>
    </row>
    <row r="50" spans="1:17">
      <c r="A50" s="121" t="str">
        <f>Summary!A50</f>
        <v>010060</v>
      </c>
      <c r="B50" s="122" t="str">
        <f>Summary!B50</f>
        <v>Vernon</v>
      </c>
      <c r="C50" s="124">
        <f>'Basic Allotment'!M50</f>
        <v>5255833.4490379691</v>
      </c>
      <c r="D50" s="124">
        <f>SUMIF(Hours!A:A, 'Base Tier Summary'!A50, Hours!I:I)</f>
        <v>3510868.0726873036</v>
      </c>
      <c r="E50" s="124">
        <f t="shared" si="5"/>
        <v>8766701.5217252728</v>
      </c>
      <c r="F50" s="321"/>
      <c r="G50" s="124">
        <f>'Local Tax'!H50</f>
        <v>647162.23832528177</v>
      </c>
      <c r="H50" s="124">
        <f>Tuition!G50</f>
        <v>4827838.121083729</v>
      </c>
      <c r="I50" s="124">
        <f t="shared" si="6"/>
        <v>5475000.359409011</v>
      </c>
      <c r="J50" s="321"/>
      <c r="K50" s="140">
        <f t="shared" si="7"/>
        <v>3291701.1623162618</v>
      </c>
      <c r="L50" s="140">
        <v>3115130.8471673178</v>
      </c>
      <c r="M50" s="360">
        <f t="shared" si="8"/>
        <v>176570.31514894404</v>
      </c>
      <c r="N50" s="340">
        <f t="shared" si="4"/>
        <v>5.6681508357668102E-2</v>
      </c>
      <c r="Q50" s="333"/>
    </row>
    <row r="51" spans="1:17">
      <c r="A51" s="126" t="str">
        <f>Summary!A51</f>
        <v>003662</v>
      </c>
      <c r="B51" s="11" t="str">
        <f>Summary!B51</f>
        <v>Victoria</v>
      </c>
      <c r="C51" s="14">
        <f>'Basic Allotment'!M51</f>
        <v>5481477.0954010952</v>
      </c>
      <c r="D51" s="14">
        <f>SUMIF(Hours!A:A, 'Base Tier Summary'!A51, Hours!I:I)</f>
        <v>4166390.2312231585</v>
      </c>
      <c r="E51" s="14">
        <f t="shared" si="5"/>
        <v>9647867.3266242538</v>
      </c>
      <c r="F51" s="321"/>
      <c r="G51" s="14">
        <f>'Local Tax'!H51</f>
        <v>4766076.6550522652</v>
      </c>
      <c r="H51" s="15">
        <f>Tuition!G51</f>
        <v>5441658.1099519636</v>
      </c>
      <c r="I51" s="15">
        <f t="shared" si="6"/>
        <v>10207734.765004229</v>
      </c>
      <c r="J51" s="321"/>
      <c r="K51" s="141">
        <f t="shared" si="7"/>
        <v>0</v>
      </c>
      <c r="L51" s="141">
        <v>0</v>
      </c>
      <c r="M51" s="359">
        <f t="shared" si="8"/>
        <v>0</v>
      </c>
      <c r="N51" s="341" t="str">
        <f t="shared" si="4"/>
        <v/>
      </c>
      <c r="Q51" s="333"/>
    </row>
    <row r="52" spans="1:17">
      <c r="A52" s="121" t="str">
        <f>Summary!A52</f>
        <v>003664</v>
      </c>
      <c r="B52" s="122" t="str">
        <f>Summary!B52</f>
        <v>Weatherford</v>
      </c>
      <c r="C52" s="124">
        <f>'Basic Allotment'!M52</f>
        <v>8114914.8394414866</v>
      </c>
      <c r="D52" s="124">
        <f>SUMIF(Hours!A:A, 'Base Tier Summary'!A52, Hours!I:I)</f>
        <v>8712778.3954987749</v>
      </c>
      <c r="E52" s="124">
        <f t="shared" si="5"/>
        <v>16827693.234940261</v>
      </c>
      <c r="F52" s="321"/>
      <c r="G52" s="124">
        <f>'Local Tax'!H52</f>
        <v>9292683.6734693889</v>
      </c>
      <c r="H52" s="124">
        <f>Tuition!G52</f>
        <v>10907091.8281818</v>
      </c>
      <c r="I52" s="124">
        <f t="shared" si="6"/>
        <v>20199775.50165119</v>
      </c>
      <c r="J52" s="321"/>
      <c r="K52" s="140">
        <f t="shared" si="7"/>
        <v>0</v>
      </c>
      <c r="L52" s="140">
        <v>0</v>
      </c>
      <c r="M52" s="360">
        <f t="shared" si="8"/>
        <v>0</v>
      </c>
      <c r="N52" s="340" t="str">
        <f t="shared" si="4"/>
        <v/>
      </c>
      <c r="Q52" s="333"/>
    </row>
    <row r="53" spans="1:17">
      <c r="A53" s="126" t="str">
        <f>Summary!A53</f>
        <v>009549</v>
      </c>
      <c r="B53" s="11" t="str">
        <f>Summary!B53</f>
        <v>Western Texas</v>
      </c>
      <c r="C53" s="14">
        <f>'Basic Allotment'!M53</f>
        <v>4550246.8419964546</v>
      </c>
      <c r="D53" s="14">
        <f>SUMIF(Hours!A:A, 'Base Tier Summary'!A53, Hours!I:I)</f>
        <v>2779168.6563626034</v>
      </c>
      <c r="E53" s="14">
        <f t="shared" si="5"/>
        <v>7329415.4983590581</v>
      </c>
      <c r="F53" s="321"/>
      <c r="G53" s="14">
        <f>'Local Tax'!H53</f>
        <v>1447756.0377358492</v>
      </c>
      <c r="H53" s="15">
        <f>Tuition!G53</f>
        <v>3696610.8337714886</v>
      </c>
      <c r="I53" s="15">
        <f t="shared" si="6"/>
        <v>5144366.8715073373</v>
      </c>
      <c r="J53" s="321"/>
      <c r="K53" s="141">
        <f t="shared" si="7"/>
        <v>2185048.6268517207</v>
      </c>
      <c r="L53" s="141">
        <v>2129202.3417352797</v>
      </c>
      <c r="M53" s="359">
        <f t="shared" si="8"/>
        <v>55846.285116441082</v>
      </c>
      <c r="N53" s="341">
        <f t="shared" si="4"/>
        <v>2.6228735532446808E-2</v>
      </c>
      <c r="Q53" s="333"/>
    </row>
    <row r="54" spans="1:17">
      <c r="A54" s="128" t="str">
        <f>Summary!A54</f>
        <v>003668</v>
      </c>
      <c r="B54" s="129" t="str">
        <f>Summary!B54</f>
        <v>Wharton</v>
      </c>
      <c r="C54" s="131">
        <f>'Basic Allotment'!M54</f>
        <v>7552530.5748533923</v>
      </c>
      <c r="D54" s="131">
        <f>SUMIF(Hours!A:A, 'Base Tier Summary'!A54, Hours!I:I)</f>
        <v>7526610.2202409459</v>
      </c>
      <c r="E54" s="131">
        <f t="shared" si="5"/>
        <v>15079140.795094337</v>
      </c>
      <c r="F54" s="321"/>
      <c r="G54" s="131">
        <f>'Local Tax'!H54</f>
        <v>3474962.6635873755</v>
      </c>
      <c r="H54" s="131">
        <f>Tuition!G54</f>
        <v>11764550.33106992</v>
      </c>
      <c r="I54" s="131">
        <f t="shared" si="6"/>
        <v>15239512.994657297</v>
      </c>
      <c r="J54" s="321"/>
      <c r="K54" s="142">
        <f t="shared" si="7"/>
        <v>0</v>
      </c>
      <c r="L54" s="142">
        <v>26356.25530064106</v>
      </c>
      <c r="M54" s="143">
        <f t="shared" si="8"/>
        <v>-26356.25530064106</v>
      </c>
      <c r="N54" s="342">
        <f t="shared" si="4"/>
        <v>-1</v>
      </c>
      <c r="Q54" s="333"/>
    </row>
    <row r="55" spans="1:17">
      <c r="A55" s="144"/>
      <c r="B55" s="134" t="str">
        <f>Summary!B55</f>
        <v>TOTAL</v>
      </c>
      <c r="C55" s="135">
        <f t="shared" ref="C55:M55" si="9">SUM(C5:C54)</f>
        <v>862485836.4075458</v>
      </c>
      <c r="D55" s="135">
        <f t="shared" si="9"/>
        <v>862485836.40754545</v>
      </c>
      <c r="E55" s="135">
        <f t="shared" si="9"/>
        <v>1724971672.8150904</v>
      </c>
      <c r="F55" s="322"/>
      <c r="G55" s="135">
        <f t="shared" si="9"/>
        <v>1228811257.3808539</v>
      </c>
      <c r="H55" s="135">
        <f t="shared" si="9"/>
        <v>1228858610.6778698</v>
      </c>
      <c r="I55" s="135">
        <f t="shared" si="9"/>
        <v>2457669868.0587244</v>
      </c>
      <c r="J55" s="322"/>
      <c r="K55" s="135">
        <f t="shared" si="9"/>
        <v>58740964.652154602</v>
      </c>
      <c r="L55" s="135">
        <f t="shared" si="9"/>
        <v>55844532.269058764</v>
      </c>
      <c r="M55" s="145">
        <f t="shared" si="9"/>
        <v>2896432.38309584</v>
      </c>
      <c r="N55" s="146">
        <f>IFERROR(M55/H55,"")</f>
        <v>2.3570102841189303E-3</v>
      </c>
      <c r="Q55" s="333"/>
    </row>
    <row r="56" spans="1:17" ht="15" thickBot="1">
      <c r="C56" s="374">
        <f>SUMIF(K5:K54, "&gt;0", C5:C54)</f>
        <v>169971985.88608411</v>
      </c>
      <c r="D56" s="374">
        <f>SUMIF(K5:K54, "&gt;0", D5:D54)</f>
        <v>154143896.56921735</v>
      </c>
      <c r="E56" s="338"/>
      <c r="K56" s="338"/>
    </row>
    <row r="57" spans="1:17" ht="39" customHeight="1">
      <c r="K57" s="617" t="s">
        <v>2003</v>
      </c>
      <c r="L57" s="618"/>
    </row>
    <row r="58" spans="1:17">
      <c r="K58" s="357" t="s">
        <v>2004</v>
      </c>
      <c r="L58" s="358" t="s">
        <v>2005</v>
      </c>
    </row>
    <row r="59" spans="1:17" ht="15" thickBot="1">
      <c r="K59" s="355">
        <f>COUNTIF(K5:K54, "&gt;0")</f>
        <v>22</v>
      </c>
      <c r="L59" s="356">
        <f>COUNTIF(L5:L54, "&gt;0")</f>
        <v>23</v>
      </c>
    </row>
  </sheetData>
  <sheetProtection algorithmName="SHA-512" hashValue="KAyRsv7ukAUXuM+maYBK8A61KOd/befOby7CVIyeXrA6DCcryFf8FRgc2Zm9OW4wpkLeUd0cdkEyctV9M7qOkA==" saltValue="Q3rWiCH37BHkyQU5rjqQgw==" spinCount="100000" sheet="1" objects="1" scenarios="1"/>
  <mergeCells count="2">
    <mergeCell ref="A3:N3"/>
    <mergeCell ref="K57:L5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>
    <tabColor theme="8" tint="-0.249977111117893"/>
  </sheetPr>
  <dimension ref="A1:J38"/>
  <sheetViews>
    <sheetView showGridLines="0" zoomScaleNormal="100" workbookViewId="0"/>
  </sheetViews>
  <sheetFormatPr defaultColWidth="12" defaultRowHeight="13.2"/>
  <cols>
    <col min="1" max="1" width="7.44140625" style="1" bestFit="1" customWidth="1"/>
    <col min="2" max="2" width="36.44140625" style="1" customWidth="1"/>
    <col min="3" max="3" width="15.33203125" style="1" customWidth="1"/>
    <col min="4" max="4" width="18.33203125" style="1" bestFit="1" customWidth="1"/>
    <col min="5" max="5" width="18" style="1" bestFit="1" customWidth="1" collapsed="1"/>
    <col min="6" max="6" width="21" style="1" customWidth="1"/>
    <col min="7" max="8" width="16.6640625" style="1" customWidth="1"/>
    <col min="9" max="10" width="12" style="1"/>
    <col min="11" max="11" width="15.88671875" style="1" customWidth="1"/>
    <col min="12" max="14" width="13.33203125" style="1" bestFit="1" customWidth="1"/>
    <col min="15" max="15" width="12" style="1"/>
    <col min="16" max="16" width="12.6640625" style="1" bestFit="1" customWidth="1"/>
    <col min="17" max="16384" width="12" style="1"/>
  </cols>
  <sheetData>
    <row r="1" spans="1:10" ht="13.8">
      <c r="A1" s="242" t="s">
        <v>2243</v>
      </c>
      <c r="B1" s="53"/>
      <c r="C1" s="53"/>
      <c r="D1" s="53"/>
      <c r="E1" s="53"/>
      <c r="F1" s="53"/>
      <c r="G1" s="53"/>
      <c r="H1" s="53"/>
    </row>
    <row r="2" spans="1:10" ht="13.8">
      <c r="A2" s="242" t="s">
        <v>179</v>
      </c>
      <c r="B2" s="53"/>
      <c r="C2" s="53"/>
      <c r="D2" s="53"/>
      <c r="E2" s="53"/>
      <c r="F2" s="53"/>
      <c r="G2" s="53"/>
      <c r="H2" s="53"/>
    </row>
    <row r="3" spans="1:10" ht="13.8">
      <c r="A3" s="243" t="s">
        <v>2051</v>
      </c>
      <c r="B3" s="54"/>
      <c r="C3" s="54"/>
      <c r="D3" s="54"/>
      <c r="E3" s="54"/>
      <c r="F3" s="55" t="s">
        <v>180</v>
      </c>
      <c r="G3" s="56">
        <f>Dash!B11</f>
        <v>0.21414024775471377</v>
      </c>
      <c r="H3" s="53"/>
    </row>
    <row r="4" spans="1:10" ht="40.200000000000003" customHeight="1">
      <c r="A4" s="52" t="s">
        <v>181</v>
      </c>
      <c r="B4" s="52" t="s">
        <v>182</v>
      </c>
      <c r="C4" s="52"/>
      <c r="D4" s="52" t="s">
        <v>183</v>
      </c>
      <c r="E4" s="52" t="s">
        <v>184</v>
      </c>
      <c r="F4" s="52" t="s">
        <v>185</v>
      </c>
      <c r="G4" s="52" t="s">
        <v>186</v>
      </c>
      <c r="H4" s="53"/>
    </row>
    <row r="5" spans="1:10" ht="13.8">
      <c r="A5" s="57">
        <v>1</v>
      </c>
      <c r="B5" s="619" t="s">
        <v>187</v>
      </c>
      <c r="C5" s="620"/>
      <c r="D5" s="58">
        <v>2239190</v>
      </c>
      <c r="E5" s="59">
        <v>30062666.871867649</v>
      </c>
      <c r="F5" s="49">
        <v>13.425688249709783</v>
      </c>
      <c r="G5" s="60">
        <f>IFERROR($G$3*F5,0)</f>
        <v>2.8749802080704021</v>
      </c>
      <c r="H5" s="53"/>
    </row>
    <row r="6" spans="1:10" ht="13.8">
      <c r="A6" s="57">
        <v>2</v>
      </c>
      <c r="B6" s="619" t="s">
        <v>188</v>
      </c>
      <c r="C6" s="620"/>
      <c r="D6" s="58">
        <v>6173143</v>
      </c>
      <c r="E6" s="59">
        <v>100115857.20039955</v>
      </c>
      <c r="F6" s="61">
        <v>16.21797149367827</v>
      </c>
      <c r="G6" s="60">
        <f t="shared" ref="G6:G30" si="0">IFERROR($G$3*F6,0)</f>
        <v>3.4729204337351502</v>
      </c>
      <c r="H6" s="53"/>
    </row>
    <row r="7" spans="1:10" ht="13.8">
      <c r="A7" s="57">
        <v>3</v>
      </c>
      <c r="B7" s="619" t="s">
        <v>189</v>
      </c>
      <c r="C7" s="620"/>
      <c r="D7" s="58">
        <v>35922817</v>
      </c>
      <c r="E7" s="59">
        <v>517733013.11217582</v>
      </c>
      <c r="F7" s="61">
        <v>14.412372312343317</v>
      </c>
      <c r="G7" s="60">
        <f t="shared" si="0"/>
        <v>3.0862689776983747</v>
      </c>
      <c r="H7" s="53"/>
      <c r="I7" s="3"/>
      <c r="J7" s="3"/>
    </row>
    <row r="8" spans="1:10" ht="13.8">
      <c r="A8" s="57">
        <v>4</v>
      </c>
      <c r="B8" s="619" t="s">
        <v>190</v>
      </c>
      <c r="C8" s="620"/>
      <c r="D8" s="58">
        <v>18511228</v>
      </c>
      <c r="E8" s="59">
        <v>241621360.95159626</v>
      </c>
      <c r="F8" s="61">
        <v>13.052692179665026</v>
      </c>
      <c r="G8" s="60">
        <f t="shared" si="0"/>
        <v>2.7951067372194838</v>
      </c>
      <c r="H8" s="62"/>
    </row>
    <row r="9" spans="1:10" ht="13.8">
      <c r="A9" s="57">
        <v>5</v>
      </c>
      <c r="B9" s="619" t="s">
        <v>191</v>
      </c>
      <c r="C9" s="620"/>
      <c r="D9" s="58">
        <v>165745</v>
      </c>
      <c r="E9" s="59">
        <v>6168632.1748992736</v>
      </c>
      <c r="F9" s="61">
        <v>37.21760641285875</v>
      </c>
      <c r="G9" s="60">
        <f t="shared" si="0"/>
        <v>7.969787458086997</v>
      </c>
      <c r="H9" s="53"/>
    </row>
    <row r="10" spans="1:10" ht="13.8">
      <c r="A10" s="57">
        <v>6</v>
      </c>
      <c r="B10" s="619" t="s">
        <v>192</v>
      </c>
      <c r="C10" s="620"/>
      <c r="D10" s="58">
        <v>9424141</v>
      </c>
      <c r="E10" s="59">
        <v>111512589.74095395</v>
      </c>
      <c r="F10" s="61">
        <v>11.832652943218267</v>
      </c>
      <c r="G10" s="60">
        <f t="shared" si="0"/>
        <v>2.5338472328563029</v>
      </c>
      <c r="H10" s="53"/>
    </row>
    <row r="11" spans="1:10" ht="13.8">
      <c r="A11" s="57">
        <v>7</v>
      </c>
      <c r="B11" s="619" t="s">
        <v>193</v>
      </c>
      <c r="C11" s="620"/>
      <c r="D11" s="58">
        <v>9158885</v>
      </c>
      <c r="E11" s="59">
        <v>149235521.30418614</v>
      </c>
      <c r="F11" s="61">
        <v>16.294070872621081</v>
      </c>
      <c r="G11" s="60">
        <f t="shared" si="0"/>
        <v>3.4892163735959434</v>
      </c>
      <c r="H11" s="53"/>
    </row>
    <row r="12" spans="1:10" ht="13.8">
      <c r="A12" s="57">
        <v>8</v>
      </c>
      <c r="B12" s="619" t="s">
        <v>194</v>
      </c>
      <c r="C12" s="620"/>
      <c r="D12" s="58">
        <v>2651960</v>
      </c>
      <c r="E12" s="59">
        <v>54269342.521468982</v>
      </c>
      <c r="F12" s="61">
        <v>20.463861642509308</v>
      </c>
      <c r="G12" s="60">
        <f t="shared" si="0"/>
        <v>4.382136402145127</v>
      </c>
      <c r="H12" s="53"/>
    </row>
    <row r="13" spans="1:10" ht="13.8">
      <c r="A13" s="57">
        <v>9</v>
      </c>
      <c r="B13" s="619" t="s">
        <v>195</v>
      </c>
      <c r="C13" s="620"/>
      <c r="D13" s="58">
        <v>8189246</v>
      </c>
      <c r="E13" s="59">
        <v>131298116.52515717</v>
      </c>
      <c r="F13" s="61">
        <v>16.03299211247985</v>
      </c>
      <c r="G13" s="60">
        <f t="shared" si="0"/>
        <v>3.4333089032158068</v>
      </c>
      <c r="H13" s="53"/>
    </row>
    <row r="14" spans="1:10" ht="13.8">
      <c r="A14" s="57">
        <v>10</v>
      </c>
      <c r="B14" s="619" t="s">
        <v>196</v>
      </c>
      <c r="C14" s="620"/>
      <c r="D14" s="58">
        <v>458400</v>
      </c>
      <c r="E14" s="59">
        <v>11165209.503809026</v>
      </c>
      <c r="F14" s="61">
        <v>24.356914275325099</v>
      </c>
      <c r="G14" s="60">
        <f t="shared" si="0"/>
        <v>5.2157956574584414</v>
      </c>
      <c r="H14" s="53"/>
    </row>
    <row r="15" spans="1:10" ht="13.8">
      <c r="A15" s="57">
        <v>11</v>
      </c>
      <c r="B15" s="619" t="s">
        <v>197</v>
      </c>
      <c r="C15" s="620"/>
      <c r="D15" s="58">
        <v>7012353</v>
      </c>
      <c r="E15" s="59">
        <v>129229782.61240125</v>
      </c>
      <c r="F15" s="61">
        <v>18.428875815635813</v>
      </c>
      <c r="G15" s="60">
        <f t="shared" si="0"/>
        <v>3.9463640330011058</v>
      </c>
      <c r="H15" s="53"/>
    </row>
    <row r="16" spans="1:10" ht="13.8">
      <c r="A16" s="57">
        <v>12</v>
      </c>
      <c r="B16" s="619" t="s">
        <v>198</v>
      </c>
      <c r="C16" s="620"/>
      <c r="D16" s="63">
        <f>26190117+5532164</f>
        <v>31722281</v>
      </c>
      <c r="E16" s="64">
        <f>423712718.945461+70276880</f>
        <v>493989598.94546098</v>
      </c>
      <c r="F16" s="61">
        <v>16.178343874731869</v>
      </c>
      <c r="G16" s="60">
        <f t="shared" si="0"/>
        <v>3.4644345655960382</v>
      </c>
      <c r="H16" s="53"/>
    </row>
    <row r="17" spans="1:8" ht="13.8">
      <c r="A17" s="57">
        <v>13</v>
      </c>
      <c r="B17" s="619" t="s">
        <v>199</v>
      </c>
      <c r="C17" s="620"/>
      <c r="D17" s="58">
        <v>4650860</v>
      </c>
      <c r="E17" s="59">
        <v>68127256.66733256</v>
      </c>
      <c r="F17" s="61">
        <v>14.648313788704145</v>
      </c>
      <c r="G17" s="60">
        <f t="shared" si="0"/>
        <v>3.1367935439018955</v>
      </c>
      <c r="H17" s="53"/>
    </row>
    <row r="18" spans="1:8" ht="13.8">
      <c r="A18" s="57">
        <v>14</v>
      </c>
      <c r="B18" s="619" t="s">
        <v>200</v>
      </c>
      <c r="C18" s="620"/>
      <c r="D18" s="58">
        <v>8559342</v>
      </c>
      <c r="E18" s="59">
        <v>180838868.15620801</v>
      </c>
      <c r="F18" s="61">
        <v>21.127660065015277</v>
      </c>
      <c r="G18" s="60">
        <f t="shared" si="0"/>
        <v>4.5242823607997433</v>
      </c>
      <c r="H18" s="53"/>
    </row>
    <row r="19" spans="1:8" ht="13.8">
      <c r="A19" s="57">
        <v>15</v>
      </c>
      <c r="B19" s="619" t="s">
        <v>201</v>
      </c>
      <c r="C19" s="620"/>
      <c r="D19" s="58">
        <v>491528</v>
      </c>
      <c r="E19" s="59">
        <v>14520400.559171559</v>
      </c>
      <c r="F19" s="61">
        <v>29.541349748481387</v>
      </c>
      <c r="G19" s="60">
        <f t="shared" si="0"/>
        <v>6.3259919541484555</v>
      </c>
      <c r="H19" s="53"/>
    </row>
    <row r="20" spans="1:8" ht="13.8">
      <c r="A20" s="57">
        <v>16</v>
      </c>
      <c r="B20" s="619" t="s">
        <v>202</v>
      </c>
      <c r="C20" s="620"/>
      <c r="D20" s="58">
        <v>12602361</v>
      </c>
      <c r="E20" s="59">
        <v>234191677.47248954</v>
      </c>
      <c r="F20" s="61">
        <v>18.583158939224923</v>
      </c>
      <c r="G20" s="60">
        <f t="shared" si="0"/>
        <v>3.9794022593108487</v>
      </c>
      <c r="H20" s="53"/>
    </row>
    <row r="21" spans="1:8" ht="13.8">
      <c r="A21" s="57">
        <v>17</v>
      </c>
      <c r="B21" s="619" t="s">
        <v>203</v>
      </c>
      <c r="C21" s="620"/>
      <c r="D21" s="58">
        <v>797247</v>
      </c>
      <c r="E21" s="59">
        <v>19240292.646209061</v>
      </c>
      <c r="F21" s="61">
        <v>24.133414921861181</v>
      </c>
      <c r="G21" s="60">
        <f t="shared" si="0"/>
        <v>5.1679354505346593</v>
      </c>
      <c r="H21" s="53"/>
    </row>
    <row r="22" spans="1:8" ht="13.8">
      <c r="A22" s="57">
        <v>18</v>
      </c>
      <c r="B22" s="619" t="s">
        <v>204</v>
      </c>
      <c r="C22" s="620"/>
      <c r="D22" s="58">
        <v>3279826</v>
      </c>
      <c r="E22" s="59">
        <v>66586067.864751175</v>
      </c>
      <c r="F22" s="61">
        <v>20.301707427391325</v>
      </c>
      <c r="G22" s="60">
        <f t="shared" si="0"/>
        <v>4.3474126583452906</v>
      </c>
      <c r="H22" s="53"/>
    </row>
    <row r="23" spans="1:8" ht="13.8">
      <c r="A23" s="57">
        <v>19</v>
      </c>
      <c r="B23" s="619" t="s">
        <v>205</v>
      </c>
      <c r="C23" s="620"/>
      <c r="D23" s="63">
        <f>18991500+5406820</f>
        <v>24398320</v>
      </c>
      <c r="E23" s="64">
        <f>278727792.635884+73768748</f>
        <v>352496540.63588399</v>
      </c>
      <c r="F23" s="61">
        <v>14.676449603026811</v>
      </c>
      <c r="G23" s="60">
        <f t="shared" si="0"/>
        <v>3.1428185541517317</v>
      </c>
      <c r="H23" s="62"/>
    </row>
    <row r="24" spans="1:8" ht="13.8">
      <c r="A24" s="57">
        <v>20</v>
      </c>
      <c r="B24" s="619" t="s">
        <v>206</v>
      </c>
      <c r="C24" s="620"/>
      <c r="D24" s="58">
        <v>3337130</v>
      </c>
      <c r="E24" s="59">
        <v>54039909.350035369</v>
      </c>
      <c r="F24" s="61">
        <v>16.19352837619013</v>
      </c>
      <c r="G24" s="60">
        <f t="shared" si="0"/>
        <v>3.4676861785003421</v>
      </c>
      <c r="H24" s="53"/>
    </row>
    <row r="25" spans="1:8" ht="13.8">
      <c r="A25" s="57">
        <v>21</v>
      </c>
      <c r="B25" s="619" t="s">
        <v>207</v>
      </c>
      <c r="C25" s="620"/>
      <c r="D25" s="58">
        <v>3258195</v>
      </c>
      <c r="E25" s="59">
        <v>68704425.440833434</v>
      </c>
      <c r="F25" s="61">
        <v>21.086652407493546</v>
      </c>
      <c r="G25" s="60">
        <f t="shared" si="0"/>
        <v>4.5155009708581995</v>
      </c>
      <c r="H25" s="53"/>
    </row>
    <row r="26" spans="1:8" ht="13.8">
      <c r="A26" s="57">
        <v>22</v>
      </c>
      <c r="B26" s="619" t="s">
        <v>208</v>
      </c>
      <c r="C26" s="620"/>
      <c r="D26" s="58">
        <v>733490</v>
      </c>
      <c r="E26" s="59">
        <v>14139750.309945203</v>
      </c>
      <c r="F26" s="61">
        <v>19.277359350427687</v>
      </c>
      <c r="G26" s="60">
        <f t="shared" si="0"/>
        <v>4.1280585073572329</v>
      </c>
      <c r="H26" s="53"/>
    </row>
    <row r="27" spans="1:8" ht="13.8">
      <c r="A27" s="57">
        <v>23</v>
      </c>
      <c r="B27" s="619" t="s">
        <v>209</v>
      </c>
      <c r="C27" s="620"/>
      <c r="D27" s="58">
        <v>2874464</v>
      </c>
      <c r="E27" s="59">
        <v>54507587.329679117</v>
      </c>
      <c r="F27" s="61">
        <v>18.962696116451315</v>
      </c>
      <c r="G27" s="60">
        <f t="shared" si="0"/>
        <v>4.0606764444742334</v>
      </c>
      <c r="H27" s="53"/>
    </row>
    <row r="28" spans="1:8" ht="13.8">
      <c r="A28" s="57">
        <v>24</v>
      </c>
      <c r="B28" s="619" t="s">
        <v>210</v>
      </c>
      <c r="C28" s="620"/>
      <c r="D28" s="58">
        <v>7052924</v>
      </c>
      <c r="E28" s="59">
        <v>118810733.41498858</v>
      </c>
      <c r="F28" s="61">
        <v>16.845599557713733</v>
      </c>
      <c r="G28" s="60">
        <f t="shared" si="0"/>
        <v>3.6073208628655156</v>
      </c>
      <c r="H28" s="53"/>
    </row>
    <row r="29" spans="1:8" ht="13.8">
      <c r="A29" s="57">
        <v>25</v>
      </c>
      <c r="B29" s="619" t="s">
        <v>211</v>
      </c>
      <c r="C29" s="620"/>
      <c r="D29" s="58">
        <v>48242675</v>
      </c>
      <c r="E29" s="59">
        <v>634749784.57361484</v>
      </c>
      <c r="F29" s="61">
        <v>13.157433425356592</v>
      </c>
      <c r="G29" s="60">
        <f t="shared" si="0"/>
        <v>2.8175360535220126</v>
      </c>
      <c r="H29" s="53"/>
    </row>
    <row r="30" spans="1:8" ht="14.4" thickBot="1">
      <c r="A30" s="65">
        <v>26</v>
      </c>
      <c r="B30" s="621" t="s">
        <v>212</v>
      </c>
      <c r="C30" s="621"/>
      <c r="D30" s="66">
        <v>13738979</v>
      </c>
      <c r="E30" s="67">
        <v>225811182.33345467</v>
      </c>
      <c r="F30" s="68">
        <v>16.435805188540915</v>
      </c>
      <c r="G30" s="69">
        <f t="shared" si="0"/>
        <v>3.5195673951223614</v>
      </c>
      <c r="H30" s="53"/>
    </row>
    <row r="31" spans="1:8" ht="13.8">
      <c r="A31" s="53"/>
      <c r="B31" s="70"/>
      <c r="C31" s="70"/>
      <c r="D31" s="71">
        <f>SUM(D5:D30)</f>
        <v>265646730</v>
      </c>
      <c r="E31" s="72">
        <f>SUM(E5:E30)</f>
        <v>4083166168.2189727</v>
      </c>
      <c r="F31" s="73">
        <f>E31/D31</f>
        <v>15.370662263446542</v>
      </c>
      <c r="G31" s="73">
        <f>F31*G3</f>
        <v>3.291477425248472</v>
      </c>
      <c r="H31" s="53"/>
    </row>
    <row r="32" spans="1:8">
      <c r="A32" s="2"/>
      <c r="B32" s="6"/>
      <c r="C32" s="6"/>
      <c r="D32" s="8"/>
      <c r="E32" s="9"/>
      <c r="F32" s="9"/>
      <c r="G32" s="7"/>
    </row>
    <row r="33" spans="1:9" ht="14.4">
      <c r="A33" s="491" t="s">
        <v>2244</v>
      </c>
    </row>
    <row r="38" spans="1:9">
      <c r="I38" s="2"/>
    </row>
  </sheetData>
  <sheetProtection algorithmName="SHA-512" hashValue="VW2RxtdR5X2cp2G5K1mvN/IfksA8LCMllrLu7LrCBwfv3+5kHBWyS9Q0k6IngxHpsSmj17C8XlMt87aLIev3PQ==" saltValue="IEqcm6653IeVAy3nYNu1ag==" spinCount="100000" sheet="1" objects="1" scenarios="1"/>
  <mergeCells count="26">
    <mergeCell ref="B28:C28"/>
    <mergeCell ref="B29:C29"/>
    <mergeCell ref="B30:C30"/>
    <mergeCell ref="B27:C27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15:C15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</mergeCells>
  <hyperlinks>
    <hyperlink ref="A33" r:id="rId1" xr:uid="{547EC07B-7DFC-4313-8BCC-7010F2FFCB2D}"/>
  </hyperlinks>
  <pageMargins left="0.7" right="0.7" top="0.75" bottom="1.24" header="0.3" footer="0.3"/>
  <pageSetup orientation="landscape"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2">
    <tabColor theme="8" tint="-0.249977111117893"/>
  </sheetPr>
  <dimension ref="A1:F789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.109375" defaultRowHeight="13.8"/>
  <cols>
    <col min="1" max="1" width="14.6640625" style="21" customWidth="1"/>
    <col min="2" max="3" width="12.5546875" style="21" customWidth="1"/>
    <col min="4" max="4" width="91.44140625" style="18" bestFit="1" customWidth="1"/>
    <col min="5" max="5" width="6.5546875" style="21" bestFit="1" customWidth="1"/>
    <col min="6" max="6" width="11.44140625" style="18" bestFit="1" customWidth="1"/>
    <col min="7" max="16384" width="9.109375" style="18"/>
  </cols>
  <sheetData>
    <row r="1" spans="1:6">
      <c r="A1" s="244" t="s">
        <v>1957</v>
      </c>
    </row>
    <row r="2" spans="1:6">
      <c r="A2" s="245" t="s">
        <v>213</v>
      </c>
    </row>
    <row r="3" spans="1:6" ht="9.6" customHeight="1">
      <c r="A3" s="109"/>
    </row>
    <row r="4" spans="1:6" s="110" customFormat="1" ht="27.6">
      <c r="A4" s="52" t="s">
        <v>214</v>
      </c>
      <c r="B4" s="52" t="s">
        <v>215</v>
      </c>
      <c r="C4" s="52" t="s">
        <v>216</v>
      </c>
      <c r="D4" s="19" t="s">
        <v>217</v>
      </c>
      <c r="E4" s="52" t="s">
        <v>218</v>
      </c>
      <c r="F4" s="52" t="s">
        <v>219</v>
      </c>
    </row>
    <row r="5" spans="1:6">
      <c r="A5" s="111" t="s">
        <v>220</v>
      </c>
      <c r="B5" s="111" t="s">
        <v>221</v>
      </c>
      <c r="C5" s="111" t="s">
        <v>222</v>
      </c>
      <c r="D5" s="111" t="s">
        <v>223</v>
      </c>
      <c r="E5" s="112">
        <v>1</v>
      </c>
      <c r="F5" s="113">
        <f>VLOOKUP(E5,'Cost Study'!A:G,7,0)</f>
        <v>2.8749802080704021</v>
      </c>
    </row>
    <row r="6" spans="1:6">
      <c r="A6" s="111" t="s">
        <v>224</v>
      </c>
      <c r="B6" s="111" t="s">
        <v>225</v>
      </c>
      <c r="C6" s="111" t="s">
        <v>222</v>
      </c>
      <c r="D6" s="111" t="s">
        <v>226</v>
      </c>
      <c r="E6" s="112">
        <v>1</v>
      </c>
      <c r="F6" s="113">
        <f>VLOOKUP(E6,'Cost Study'!A:G,7,0)</f>
        <v>2.8749802080704021</v>
      </c>
    </row>
    <row r="7" spans="1:6">
      <c r="A7" s="111" t="s">
        <v>227</v>
      </c>
      <c r="B7" s="111" t="s">
        <v>228</v>
      </c>
      <c r="C7" s="111" t="s">
        <v>229</v>
      </c>
      <c r="D7" s="111" t="s">
        <v>226</v>
      </c>
      <c r="E7" s="112">
        <v>1</v>
      </c>
      <c r="F7" s="113">
        <f>VLOOKUP(E7,'Cost Study'!A:G,7,0)</f>
        <v>2.8749802080704021</v>
      </c>
    </row>
    <row r="8" spans="1:6">
      <c r="A8" s="111" t="s">
        <v>230</v>
      </c>
      <c r="B8" s="111" t="s">
        <v>225</v>
      </c>
      <c r="C8" s="111" t="s">
        <v>222</v>
      </c>
      <c r="D8" s="111" t="s">
        <v>231</v>
      </c>
      <c r="E8" s="112">
        <v>1</v>
      </c>
      <c r="F8" s="113">
        <f>VLOOKUP(E8,'Cost Study'!A:G,7,0)</f>
        <v>2.8749802080704021</v>
      </c>
    </row>
    <row r="9" spans="1:6">
      <c r="A9" s="111" t="s">
        <v>232</v>
      </c>
      <c r="B9" s="111" t="s">
        <v>228</v>
      </c>
      <c r="C9" s="111" t="s">
        <v>229</v>
      </c>
      <c r="D9" s="111" t="s">
        <v>231</v>
      </c>
      <c r="E9" s="112">
        <v>1</v>
      </c>
      <c r="F9" s="113">
        <f>VLOOKUP(E9,'Cost Study'!A:G,7,0)</f>
        <v>2.8749802080704021</v>
      </c>
    </row>
    <row r="10" spans="1:6">
      <c r="A10" s="111" t="s">
        <v>233</v>
      </c>
      <c r="B10" s="111" t="s">
        <v>225</v>
      </c>
      <c r="C10" s="111" t="s">
        <v>222</v>
      </c>
      <c r="D10" s="111" t="s">
        <v>234</v>
      </c>
      <c r="E10" s="112">
        <v>1</v>
      </c>
      <c r="F10" s="113">
        <f>VLOOKUP(E10,'Cost Study'!A:G,7,0)</f>
        <v>2.8749802080704021</v>
      </c>
    </row>
    <row r="11" spans="1:6">
      <c r="A11" s="111" t="s">
        <v>235</v>
      </c>
      <c r="B11" s="111" t="s">
        <v>228</v>
      </c>
      <c r="C11" s="111" t="s">
        <v>229</v>
      </c>
      <c r="D11" s="111" t="s">
        <v>234</v>
      </c>
      <c r="E11" s="112">
        <v>1</v>
      </c>
      <c r="F11" s="113">
        <f>VLOOKUP(E11,'Cost Study'!A:G,7,0)</f>
        <v>2.8749802080704021</v>
      </c>
    </row>
    <row r="12" spans="1:6">
      <c r="A12" s="111" t="s">
        <v>236</v>
      </c>
      <c r="B12" s="111" t="s">
        <v>228</v>
      </c>
      <c r="C12" s="111" t="s">
        <v>229</v>
      </c>
      <c r="D12" s="111" t="s">
        <v>234</v>
      </c>
      <c r="E12" s="112">
        <v>1</v>
      </c>
      <c r="F12" s="113">
        <f>VLOOKUP(E12,'Cost Study'!A:G,7,0)</f>
        <v>2.8749802080704021</v>
      </c>
    </row>
    <row r="13" spans="1:6">
      <c r="A13" s="111" t="s">
        <v>237</v>
      </c>
      <c r="B13" s="111" t="s">
        <v>225</v>
      </c>
      <c r="C13" s="111" t="s">
        <v>222</v>
      </c>
      <c r="D13" s="111" t="s">
        <v>238</v>
      </c>
      <c r="E13" s="112">
        <v>1</v>
      </c>
      <c r="F13" s="113">
        <f>VLOOKUP(E13,'Cost Study'!A:G,7,0)</f>
        <v>2.8749802080704021</v>
      </c>
    </row>
    <row r="14" spans="1:6">
      <c r="A14" s="111" t="s">
        <v>239</v>
      </c>
      <c r="B14" s="111" t="s">
        <v>240</v>
      </c>
      <c r="C14" s="111" t="s">
        <v>222</v>
      </c>
      <c r="D14" s="111" t="s">
        <v>241</v>
      </c>
      <c r="E14" s="112">
        <v>1</v>
      </c>
      <c r="F14" s="113">
        <f>VLOOKUP(E14,'Cost Study'!A:G,7,0)</f>
        <v>2.8749802080704021</v>
      </c>
    </row>
    <row r="15" spans="1:6">
      <c r="A15" s="111" t="s">
        <v>242</v>
      </c>
      <c r="B15" s="111" t="s">
        <v>228</v>
      </c>
      <c r="C15" s="111" t="s">
        <v>229</v>
      </c>
      <c r="D15" s="111" t="s">
        <v>241</v>
      </c>
      <c r="E15" s="112">
        <v>1</v>
      </c>
      <c r="F15" s="113">
        <f>VLOOKUP(E15,'Cost Study'!A:G,7,0)</f>
        <v>2.8749802080704021</v>
      </c>
    </row>
    <row r="16" spans="1:6">
      <c r="A16" s="111" t="s">
        <v>243</v>
      </c>
      <c r="B16" s="111" t="s">
        <v>228</v>
      </c>
      <c r="C16" s="111" t="s">
        <v>229</v>
      </c>
      <c r="D16" s="111" t="s">
        <v>244</v>
      </c>
      <c r="E16" s="112">
        <v>1</v>
      </c>
      <c r="F16" s="113">
        <f>VLOOKUP(E16,'Cost Study'!A:G,7,0)</f>
        <v>2.8749802080704021</v>
      </c>
    </row>
    <row r="17" spans="1:6">
      <c r="A17" s="111" t="s">
        <v>245</v>
      </c>
      <c r="B17" s="111" t="s">
        <v>240</v>
      </c>
      <c r="C17" s="111" t="s">
        <v>222</v>
      </c>
      <c r="D17" s="111" t="s">
        <v>246</v>
      </c>
      <c r="E17" s="112">
        <v>1</v>
      </c>
      <c r="F17" s="113">
        <f>VLOOKUP(E17,'Cost Study'!A:G,7,0)</f>
        <v>2.8749802080704021</v>
      </c>
    </row>
    <row r="18" spans="1:6">
      <c r="A18" s="111" t="s">
        <v>247</v>
      </c>
      <c r="B18" s="111" t="s">
        <v>248</v>
      </c>
      <c r="C18" s="111" t="s">
        <v>222</v>
      </c>
      <c r="D18" s="111" t="s">
        <v>249</v>
      </c>
      <c r="E18" s="112">
        <v>1</v>
      </c>
      <c r="F18" s="113">
        <f>VLOOKUP(E18,'Cost Study'!A:G,7,0)</f>
        <v>2.8749802080704021</v>
      </c>
    </row>
    <row r="19" spans="1:6">
      <c r="A19" s="111" t="s">
        <v>250</v>
      </c>
      <c r="B19" s="111" t="s">
        <v>251</v>
      </c>
      <c r="C19" s="111" t="s">
        <v>222</v>
      </c>
      <c r="D19" s="111" t="s">
        <v>252</v>
      </c>
      <c r="E19" s="112">
        <v>1</v>
      </c>
      <c r="F19" s="113">
        <f>VLOOKUP(E19,'Cost Study'!A:G,7,0)</f>
        <v>2.8749802080704021</v>
      </c>
    </row>
    <row r="20" spans="1:6">
      <c r="A20" s="111" t="s">
        <v>253</v>
      </c>
      <c r="B20" s="111" t="s">
        <v>254</v>
      </c>
      <c r="C20" s="111" t="s">
        <v>222</v>
      </c>
      <c r="D20" s="111" t="s">
        <v>255</v>
      </c>
      <c r="E20" s="112">
        <v>1</v>
      </c>
      <c r="F20" s="113">
        <f>VLOOKUP(E20,'Cost Study'!A:G,7,0)</f>
        <v>2.8749802080704021</v>
      </c>
    </row>
    <row r="21" spans="1:6">
      <c r="A21" s="111" t="s">
        <v>256</v>
      </c>
      <c r="B21" s="111" t="s">
        <v>257</v>
      </c>
      <c r="C21" s="111" t="s">
        <v>222</v>
      </c>
      <c r="D21" s="111" t="s">
        <v>258</v>
      </c>
      <c r="E21" s="112">
        <v>1</v>
      </c>
      <c r="F21" s="113">
        <f>VLOOKUP(E21,'Cost Study'!A:G,7,0)</f>
        <v>2.8749802080704021</v>
      </c>
    </row>
    <row r="22" spans="1:6">
      <c r="A22" s="111" t="s">
        <v>259</v>
      </c>
      <c r="B22" s="111" t="s">
        <v>228</v>
      </c>
      <c r="C22" s="111" t="s">
        <v>229</v>
      </c>
      <c r="D22" s="111" t="s">
        <v>258</v>
      </c>
      <c r="E22" s="112">
        <v>1</v>
      </c>
      <c r="F22" s="113">
        <f>VLOOKUP(E22,'Cost Study'!A:G,7,0)</f>
        <v>2.8749802080704021</v>
      </c>
    </row>
    <row r="23" spans="1:6">
      <c r="A23" s="111" t="s">
        <v>259</v>
      </c>
      <c r="B23" s="111" t="s">
        <v>260</v>
      </c>
      <c r="C23" s="111" t="s">
        <v>229</v>
      </c>
      <c r="D23" s="111" t="s">
        <v>258</v>
      </c>
      <c r="E23" s="112">
        <v>1</v>
      </c>
      <c r="F23" s="113">
        <f>VLOOKUP(E23,'Cost Study'!A:G,7,0)</f>
        <v>2.8749802080704021</v>
      </c>
    </row>
    <row r="24" spans="1:6">
      <c r="A24" s="111" t="s">
        <v>261</v>
      </c>
      <c r="B24" s="111" t="s">
        <v>257</v>
      </c>
      <c r="C24" s="111" t="s">
        <v>222</v>
      </c>
      <c r="D24" s="111" t="s">
        <v>262</v>
      </c>
      <c r="E24" s="112">
        <v>1</v>
      </c>
      <c r="F24" s="113">
        <f>VLOOKUP(E24,'Cost Study'!A:G,7,0)</f>
        <v>2.8749802080704021</v>
      </c>
    </row>
    <row r="25" spans="1:6">
      <c r="A25" s="111" t="s">
        <v>263</v>
      </c>
      <c r="B25" s="111" t="s">
        <v>257</v>
      </c>
      <c r="C25" s="111" t="s">
        <v>222</v>
      </c>
      <c r="D25" s="111" t="s">
        <v>264</v>
      </c>
      <c r="E25" s="112">
        <v>1</v>
      </c>
      <c r="F25" s="113">
        <f>VLOOKUP(E25,'Cost Study'!A:G,7,0)</f>
        <v>2.8749802080704021</v>
      </c>
    </row>
    <row r="26" spans="1:6">
      <c r="A26" s="111" t="s">
        <v>265</v>
      </c>
      <c r="B26" s="111" t="s">
        <v>257</v>
      </c>
      <c r="C26" s="111" t="s">
        <v>222</v>
      </c>
      <c r="D26" s="111" t="s">
        <v>266</v>
      </c>
      <c r="E26" s="112">
        <v>1</v>
      </c>
      <c r="F26" s="113">
        <f>VLOOKUP(E26,'Cost Study'!A:G,7,0)</f>
        <v>2.8749802080704021</v>
      </c>
    </row>
    <row r="27" spans="1:6">
      <c r="A27" s="111" t="s">
        <v>267</v>
      </c>
      <c r="B27" s="111" t="s">
        <v>257</v>
      </c>
      <c r="C27" s="111" t="s">
        <v>222</v>
      </c>
      <c r="D27" s="111" t="s">
        <v>268</v>
      </c>
      <c r="E27" s="112">
        <v>1</v>
      </c>
      <c r="F27" s="113">
        <f>VLOOKUP(E27,'Cost Study'!A:G,7,0)</f>
        <v>2.8749802080704021</v>
      </c>
    </row>
    <row r="28" spans="1:6">
      <c r="A28" s="111" t="s">
        <v>269</v>
      </c>
      <c r="B28" s="111" t="s">
        <v>270</v>
      </c>
      <c r="C28" s="111" t="s">
        <v>222</v>
      </c>
      <c r="D28" s="111" t="s">
        <v>271</v>
      </c>
      <c r="E28" s="112">
        <v>1</v>
      </c>
      <c r="F28" s="113">
        <f>VLOOKUP(E28,'Cost Study'!A:G,7,0)</f>
        <v>2.8749802080704021</v>
      </c>
    </row>
    <row r="29" spans="1:6">
      <c r="A29" s="111" t="s">
        <v>272</v>
      </c>
      <c r="B29" s="111" t="s">
        <v>248</v>
      </c>
      <c r="C29" s="111" t="s">
        <v>222</v>
      </c>
      <c r="D29" s="111" t="s">
        <v>273</v>
      </c>
      <c r="E29" s="112">
        <v>1</v>
      </c>
      <c r="F29" s="113">
        <f>VLOOKUP(E29,'Cost Study'!A:G,7,0)</f>
        <v>2.8749802080704021</v>
      </c>
    </row>
    <row r="30" spans="1:6">
      <c r="A30" s="111" t="s">
        <v>274</v>
      </c>
      <c r="B30" s="111" t="s">
        <v>228</v>
      </c>
      <c r="C30" s="111" t="s">
        <v>229</v>
      </c>
      <c r="D30" s="111" t="s">
        <v>273</v>
      </c>
      <c r="E30" s="112">
        <v>1</v>
      </c>
      <c r="F30" s="113">
        <f>VLOOKUP(E30,'Cost Study'!A:G,7,0)</f>
        <v>2.8749802080704021</v>
      </c>
    </row>
    <row r="31" spans="1:6">
      <c r="A31" s="111" t="s">
        <v>275</v>
      </c>
      <c r="B31" s="111" t="s">
        <v>228</v>
      </c>
      <c r="C31" s="111" t="s">
        <v>229</v>
      </c>
      <c r="D31" s="111" t="s">
        <v>273</v>
      </c>
      <c r="E31" s="112">
        <v>1</v>
      </c>
      <c r="F31" s="113">
        <f>VLOOKUP(E31,'Cost Study'!A:G,7,0)</f>
        <v>2.8749802080704021</v>
      </c>
    </row>
    <row r="32" spans="1:6">
      <c r="A32" s="111" t="s">
        <v>276</v>
      </c>
      <c r="B32" s="111" t="s">
        <v>228</v>
      </c>
      <c r="C32" s="111" t="s">
        <v>229</v>
      </c>
      <c r="D32" s="111" t="s">
        <v>277</v>
      </c>
      <c r="E32" s="112">
        <v>1</v>
      </c>
      <c r="F32" s="113">
        <f>VLOOKUP(E32,'Cost Study'!A:G,7,0)</f>
        <v>2.8749802080704021</v>
      </c>
    </row>
    <row r="33" spans="1:6">
      <c r="A33" s="111" t="s">
        <v>278</v>
      </c>
      <c r="B33" s="111" t="s">
        <v>279</v>
      </c>
      <c r="C33" s="111" t="s">
        <v>222</v>
      </c>
      <c r="D33" s="111" t="s">
        <v>280</v>
      </c>
      <c r="E33" s="112">
        <v>1</v>
      </c>
      <c r="F33" s="113">
        <f>VLOOKUP(E33,'Cost Study'!A:G,7,0)</f>
        <v>2.8749802080704021</v>
      </c>
    </row>
    <row r="34" spans="1:6">
      <c r="A34" s="111" t="s">
        <v>281</v>
      </c>
      <c r="B34" s="111" t="s">
        <v>228</v>
      </c>
      <c r="C34" s="111" t="s">
        <v>229</v>
      </c>
      <c r="D34" s="111" t="s">
        <v>280</v>
      </c>
      <c r="E34" s="112">
        <v>1</v>
      </c>
      <c r="F34" s="113">
        <f>VLOOKUP(E34,'Cost Study'!A:G,7,0)</f>
        <v>2.8749802080704021</v>
      </c>
    </row>
    <row r="35" spans="1:6">
      <c r="A35" s="111" t="s">
        <v>282</v>
      </c>
      <c r="B35" s="111" t="s">
        <v>251</v>
      </c>
      <c r="C35" s="111" t="s">
        <v>222</v>
      </c>
      <c r="D35" s="111" t="s">
        <v>283</v>
      </c>
      <c r="E35" s="112">
        <v>1</v>
      </c>
      <c r="F35" s="113">
        <f>VLOOKUP(E35,'Cost Study'!A:G,7,0)</f>
        <v>2.8749802080704021</v>
      </c>
    </row>
    <row r="36" spans="1:6">
      <c r="A36" s="111" t="s">
        <v>284</v>
      </c>
      <c r="B36" s="111" t="s">
        <v>251</v>
      </c>
      <c r="C36" s="111" t="s">
        <v>222</v>
      </c>
      <c r="D36" s="111" t="s">
        <v>285</v>
      </c>
      <c r="E36" s="112">
        <v>1</v>
      </c>
      <c r="F36" s="113">
        <f>VLOOKUP(E36,'Cost Study'!A:G,7,0)</f>
        <v>2.8749802080704021</v>
      </c>
    </row>
    <row r="37" spans="1:6">
      <c r="A37" s="111" t="s">
        <v>286</v>
      </c>
      <c r="B37" s="111" t="s">
        <v>228</v>
      </c>
      <c r="C37" s="111" t="s">
        <v>229</v>
      </c>
      <c r="D37" s="111" t="s">
        <v>285</v>
      </c>
      <c r="E37" s="112">
        <v>1</v>
      </c>
      <c r="F37" s="113">
        <f>VLOOKUP(E37,'Cost Study'!A:G,7,0)</f>
        <v>2.8749802080704021</v>
      </c>
    </row>
    <row r="38" spans="1:6">
      <c r="A38" s="111" t="s">
        <v>287</v>
      </c>
      <c r="B38" s="111" t="s">
        <v>257</v>
      </c>
      <c r="C38" s="111" t="s">
        <v>222</v>
      </c>
      <c r="D38" s="111" t="s">
        <v>288</v>
      </c>
      <c r="E38" s="112">
        <v>1</v>
      </c>
      <c r="F38" s="113">
        <f>VLOOKUP(E38,'Cost Study'!A:G,7,0)</f>
        <v>2.8749802080704021</v>
      </c>
    </row>
    <row r="39" spans="1:6">
      <c r="A39" s="111" t="s">
        <v>289</v>
      </c>
      <c r="B39" s="111" t="s">
        <v>251</v>
      </c>
      <c r="C39" s="111" t="s">
        <v>222</v>
      </c>
      <c r="D39" s="111" t="s">
        <v>290</v>
      </c>
      <c r="E39" s="112">
        <v>1</v>
      </c>
      <c r="F39" s="113">
        <f>VLOOKUP(E39,'Cost Study'!A:G,7,0)</f>
        <v>2.8749802080704021</v>
      </c>
    </row>
    <row r="40" spans="1:6">
      <c r="A40" s="111" t="s">
        <v>291</v>
      </c>
      <c r="B40" s="111" t="s">
        <v>251</v>
      </c>
      <c r="C40" s="111" t="s">
        <v>222</v>
      </c>
      <c r="D40" s="111" t="s">
        <v>292</v>
      </c>
      <c r="E40" s="112">
        <v>1</v>
      </c>
      <c r="F40" s="113">
        <f>VLOOKUP(E40,'Cost Study'!A:G,7,0)</f>
        <v>2.8749802080704021</v>
      </c>
    </row>
    <row r="41" spans="1:6">
      <c r="A41" s="111" t="s">
        <v>293</v>
      </c>
      <c r="B41" s="111" t="s">
        <v>251</v>
      </c>
      <c r="C41" s="111" t="s">
        <v>222</v>
      </c>
      <c r="D41" s="111" t="s">
        <v>294</v>
      </c>
      <c r="E41" s="112">
        <v>1</v>
      </c>
      <c r="F41" s="113">
        <f>VLOOKUP(E41,'Cost Study'!A:G,7,0)</f>
        <v>2.8749802080704021</v>
      </c>
    </row>
    <row r="42" spans="1:6">
      <c r="A42" s="111" t="s">
        <v>295</v>
      </c>
      <c r="B42" s="111" t="s">
        <v>296</v>
      </c>
      <c r="C42" s="111" t="s">
        <v>222</v>
      </c>
      <c r="D42" s="111" t="s">
        <v>297</v>
      </c>
      <c r="E42" s="112">
        <v>16</v>
      </c>
      <c r="F42" s="113">
        <f>VLOOKUP(E42,'Cost Study'!A:G,7,0)</f>
        <v>3.9794022593108487</v>
      </c>
    </row>
    <row r="43" spans="1:6">
      <c r="A43" s="111" t="s">
        <v>298</v>
      </c>
      <c r="B43" s="111" t="s">
        <v>251</v>
      </c>
      <c r="C43" s="111" t="s">
        <v>222</v>
      </c>
      <c r="D43" s="111" t="s">
        <v>299</v>
      </c>
      <c r="E43" s="112">
        <v>1</v>
      </c>
      <c r="F43" s="113">
        <f>VLOOKUP(E43,'Cost Study'!A:G,7,0)</f>
        <v>2.8749802080704021</v>
      </c>
    </row>
    <row r="44" spans="1:6">
      <c r="A44" s="111" t="s">
        <v>300</v>
      </c>
      <c r="B44" s="111" t="s">
        <v>301</v>
      </c>
      <c r="C44" s="111" t="s">
        <v>229</v>
      </c>
      <c r="D44" s="111" t="s">
        <v>302</v>
      </c>
      <c r="E44" s="112">
        <v>1</v>
      </c>
      <c r="F44" s="113">
        <f>VLOOKUP(E44,'Cost Study'!A:G,7,0)</f>
        <v>2.8749802080704021</v>
      </c>
    </row>
    <row r="45" spans="1:6">
      <c r="A45" s="111" t="s">
        <v>303</v>
      </c>
      <c r="B45" s="111" t="s">
        <v>304</v>
      </c>
      <c r="C45" s="111" t="s">
        <v>229</v>
      </c>
      <c r="D45" s="111" t="s">
        <v>302</v>
      </c>
      <c r="E45" s="112">
        <v>1</v>
      </c>
      <c r="F45" s="113">
        <f>VLOOKUP(E45,'Cost Study'!A:G,7,0)</f>
        <v>2.8749802080704021</v>
      </c>
    </row>
    <row r="46" spans="1:6">
      <c r="A46" s="111" t="s">
        <v>305</v>
      </c>
      <c r="B46" s="111" t="s">
        <v>306</v>
      </c>
      <c r="C46" s="111" t="s">
        <v>222</v>
      </c>
      <c r="D46" s="111" t="s">
        <v>307</v>
      </c>
      <c r="E46" s="112">
        <v>1</v>
      </c>
      <c r="F46" s="113">
        <f>VLOOKUP(E46,'Cost Study'!A:G,7,0)</f>
        <v>2.8749802080704021</v>
      </c>
    </row>
    <row r="47" spans="1:6">
      <c r="A47" s="111" t="s">
        <v>308</v>
      </c>
      <c r="B47" s="111" t="s">
        <v>228</v>
      </c>
      <c r="C47" s="111" t="s">
        <v>229</v>
      </c>
      <c r="D47" s="111" t="s">
        <v>307</v>
      </c>
      <c r="E47" s="112">
        <v>1</v>
      </c>
      <c r="F47" s="113">
        <f>VLOOKUP(E47,'Cost Study'!A:G,7,0)</f>
        <v>2.8749802080704021</v>
      </c>
    </row>
    <row r="48" spans="1:6">
      <c r="A48" s="111" t="s">
        <v>309</v>
      </c>
      <c r="B48" s="111" t="s">
        <v>310</v>
      </c>
      <c r="C48" s="111" t="s">
        <v>229</v>
      </c>
      <c r="D48" s="111" t="s">
        <v>311</v>
      </c>
      <c r="E48" s="112">
        <v>2</v>
      </c>
      <c r="F48" s="113">
        <f>VLOOKUP(E48,'Cost Study'!A:G,7,0)</f>
        <v>3.4729204337351502</v>
      </c>
    </row>
    <row r="49" spans="1:6">
      <c r="A49" s="111" t="s">
        <v>312</v>
      </c>
      <c r="B49" s="111" t="s">
        <v>310</v>
      </c>
      <c r="C49" s="111" t="s">
        <v>229</v>
      </c>
      <c r="D49" s="111" t="s">
        <v>311</v>
      </c>
      <c r="E49" s="112">
        <v>2</v>
      </c>
      <c r="F49" s="113">
        <f>VLOOKUP(E49,'Cost Study'!A:G,7,0)</f>
        <v>3.4729204337351502</v>
      </c>
    </row>
    <row r="50" spans="1:6">
      <c r="A50" s="111" t="s">
        <v>313</v>
      </c>
      <c r="B50" s="111" t="s">
        <v>310</v>
      </c>
      <c r="C50" s="111" t="s">
        <v>229</v>
      </c>
      <c r="D50" s="111" t="s">
        <v>314</v>
      </c>
      <c r="E50" s="112">
        <v>2</v>
      </c>
      <c r="F50" s="113">
        <f>VLOOKUP(E50,'Cost Study'!A:G,7,0)</f>
        <v>3.4729204337351502</v>
      </c>
    </row>
    <row r="51" spans="1:6">
      <c r="A51" s="111" t="s">
        <v>315</v>
      </c>
      <c r="B51" s="111" t="s">
        <v>316</v>
      </c>
      <c r="C51" s="111" t="s">
        <v>222</v>
      </c>
      <c r="D51" s="111" t="s">
        <v>317</v>
      </c>
      <c r="E51" s="112">
        <v>2</v>
      </c>
      <c r="F51" s="113">
        <f>VLOOKUP(E51,'Cost Study'!A:G,7,0)</f>
        <v>3.4729204337351502</v>
      </c>
    </row>
    <row r="52" spans="1:6">
      <c r="A52" s="111" t="s">
        <v>318</v>
      </c>
      <c r="B52" s="111" t="s">
        <v>319</v>
      </c>
      <c r="C52" s="111" t="s">
        <v>229</v>
      </c>
      <c r="D52" s="111" t="s">
        <v>320</v>
      </c>
      <c r="E52" s="112">
        <v>25</v>
      </c>
      <c r="F52" s="113">
        <f>VLOOKUP(E52,'Cost Study'!A:G,7,0)</f>
        <v>2.8175360535220126</v>
      </c>
    </row>
    <row r="53" spans="1:6">
      <c r="A53" s="111" t="s">
        <v>321</v>
      </c>
      <c r="B53" s="111" t="s">
        <v>322</v>
      </c>
      <c r="C53" s="111" t="s">
        <v>229</v>
      </c>
      <c r="D53" s="111" t="s">
        <v>320</v>
      </c>
      <c r="E53" s="112">
        <v>25</v>
      </c>
      <c r="F53" s="113">
        <f>VLOOKUP(E53,'Cost Study'!A:G,7,0)</f>
        <v>2.8175360535220126</v>
      </c>
    </row>
    <row r="54" spans="1:6">
      <c r="A54" s="111" t="s">
        <v>323</v>
      </c>
      <c r="B54" s="111" t="s">
        <v>324</v>
      </c>
      <c r="C54" s="111" t="s">
        <v>229</v>
      </c>
      <c r="D54" s="111" t="s">
        <v>320</v>
      </c>
      <c r="E54" s="112">
        <v>25</v>
      </c>
      <c r="F54" s="113">
        <f>VLOOKUP(E54,'Cost Study'!A:G,7,0)</f>
        <v>2.8175360535220126</v>
      </c>
    </row>
    <row r="55" spans="1:6">
      <c r="A55" s="111" t="s">
        <v>325</v>
      </c>
      <c r="B55" s="111" t="s">
        <v>326</v>
      </c>
      <c r="C55" s="111" t="s">
        <v>222</v>
      </c>
      <c r="D55" s="111" t="s">
        <v>327</v>
      </c>
      <c r="E55" s="112">
        <v>6</v>
      </c>
      <c r="F55" s="113">
        <f>VLOOKUP(E55,'Cost Study'!A:G,7,0)</f>
        <v>2.5338472328563029</v>
      </c>
    </row>
    <row r="56" spans="1:6">
      <c r="A56" s="111" t="s">
        <v>328</v>
      </c>
      <c r="B56" s="111" t="s">
        <v>329</v>
      </c>
      <c r="C56" s="111" t="s">
        <v>229</v>
      </c>
      <c r="D56" s="111" t="s">
        <v>327</v>
      </c>
      <c r="E56" s="112">
        <v>6</v>
      </c>
      <c r="F56" s="113">
        <f>VLOOKUP(E56,'Cost Study'!A:G,7,0)</f>
        <v>2.5338472328563029</v>
      </c>
    </row>
    <row r="57" spans="1:6">
      <c r="A57" s="111" t="s">
        <v>330</v>
      </c>
      <c r="B57" s="111" t="s">
        <v>329</v>
      </c>
      <c r="C57" s="111" t="s">
        <v>229</v>
      </c>
      <c r="D57" s="111" t="s">
        <v>327</v>
      </c>
      <c r="E57" s="112">
        <v>6</v>
      </c>
      <c r="F57" s="113">
        <f>VLOOKUP(E57,'Cost Study'!A:G,7,0)</f>
        <v>2.5338472328563029</v>
      </c>
    </row>
    <row r="58" spans="1:6">
      <c r="A58" s="111" t="s">
        <v>331</v>
      </c>
      <c r="B58" s="111" t="s">
        <v>329</v>
      </c>
      <c r="C58" s="111" t="s">
        <v>229</v>
      </c>
      <c r="D58" s="111" t="s">
        <v>327</v>
      </c>
      <c r="E58" s="112">
        <v>6</v>
      </c>
      <c r="F58" s="113">
        <f>VLOOKUP(E58,'Cost Study'!A:G,7,0)</f>
        <v>2.5338472328563029</v>
      </c>
    </row>
    <row r="59" spans="1:6">
      <c r="A59" s="111" t="s">
        <v>332</v>
      </c>
      <c r="B59" s="111" t="s">
        <v>329</v>
      </c>
      <c r="C59" s="111" t="s">
        <v>229</v>
      </c>
      <c r="D59" s="111" t="s">
        <v>327</v>
      </c>
      <c r="E59" s="112">
        <v>6</v>
      </c>
      <c r="F59" s="113">
        <f>VLOOKUP(E59,'Cost Study'!A:G,7,0)</f>
        <v>2.5338472328563029</v>
      </c>
    </row>
    <row r="60" spans="1:6">
      <c r="A60" s="111" t="s">
        <v>333</v>
      </c>
      <c r="B60" s="111" t="s">
        <v>329</v>
      </c>
      <c r="C60" s="111" t="s">
        <v>229</v>
      </c>
      <c r="D60" s="111" t="s">
        <v>327</v>
      </c>
      <c r="E60" s="112">
        <v>6</v>
      </c>
      <c r="F60" s="113">
        <f>VLOOKUP(E60,'Cost Study'!A:G,7,0)</f>
        <v>2.5338472328563029</v>
      </c>
    </row>
    <row r="61" spans="1:6">
      <c r="A61" s="111" t="s">
        <v>334</v>
      </c>
      <c r="B61" s="111" t="s">
        <v>329</v>
      </c>
      <c r="C61" s="111" t="s">
        <v>229</v>
      </c>
      <c r="D61" s="111" t="s">
        <v>327</v>
      </c>
      <c r="E61" s="112">
        <v>6</v>
      </c>
      <c r="F61" s="113">
        <f>VLOOKUP(E61,'Cost Study'!A:G,7,0)</f>
        <v>2.5338472328563029</v>
      </c>
    </row>
    <row r="62" spans="1:6">
      <c r="A62" s="111" t="s">
        <v>335</v>
      </c>
      <c r="B62" s="111" t="s">
        <v>329</v>
      </c>
      <c r="C62" s="111" t="s">
        <v>229</v>
      </c>
      <c r="D62" s="111" t="s">
        <v>327</v>
      </c>
      <c r="E62" s="112">
        <v>6</v>
      </c>
      <c r="F62" s="113">
        <f>VLOOKUP(E62,'Cost Study'!A:G,7,0)</f>
        <v>2.5338472328563029</v>
      </c>
    </row>
    <row r="63" spans="1:6">
      <c r="A63" s="111" t="s">
        <v>336</v>
      </c>
      <c r="B63" s="111" t="s">
        <v>329</v>
      </c>
      <c r="C63" s="111" t="s">
        <v>229</v>
      </c>
      <c r="D63" s="111" t="s">
        <v>327</v>
      </c>
      <c r="E63" s="112">
        <v>6</v>
      </c>
      <c r="F63" s="113">
        <f>VLOOKUP(E63,'Cost Study'!A:G,7,0)</f>
        <v>2.5338472328563029</v>
      </c>
    </row>
    <row r="64" spans="1:6">
      <c r="A64" s="111" t="s">
        <v>337</v>
      </c>
      <c r="B64" s="111" t="s">
        <v>338</v>
      </c>
      <c r="C64" s="111" t="s">
        <v>229</v>
      </c>
      <c r="D64" s="111" t="s">
        <v>339</v>
      </c>
      <c r="E64" s="112">
        <v>6</v>
      </c>
      <c r="F64" s="113">
        <f>VLOOKUP(E64,'Cost Study'!A:G,7,0)</f>
        <v>2.5338472328563029</v>
      </c>
    </row>
    <row r="65" spans="1:6">
      <c r="A65" s="111" t="s">
        <v>340</v>
      </c>
      <c r="B65" s="111" t="s">
        <v>338</v>
      </c>
      <c r="C65" s="111" t="s">
        <v>229</v>
      </c>
      <c r="D65" s="111" t="s">
        <v>339</v>
      </c>
      <c r="E65" s="112">
        <v>6</v>
      </c>
      <c r="F65" s="113">
        <f>VLOOKUP(E65,'Cost Study'!A:G,7,0)</f>
        <v>2.5338472328563029</v>
      </c>
    </row>
    <row r="66" spans="1:6">
      <c r="A66" s="111" t="s">
        <v>341</v>
      </c>
      <c r="B66" s="111" t="s">
        <v>338</v>
      </c>
      <c r="C66" s="111" t="s">
        <v>229</v>
      </c>
      <c r="D66" s="111" t="s">
        <v>339</v>
      </c>
      <c r="E66" s="112">
        <v>6</v>
      </c>
      <c r="F66" s="113">
        <f>VLOOKUP(E66,'Cost Study'!A:G,7,0)</f>
        <v>2.5338472328563029</v>
      </c>
    </row>
    <row r="67" spans="1:6">
      <c r="A67" s="111" t="s">
        <v>342</v>
      </c>
      <c r="B67" s="111" t="s">
        <v>338</v>
      </c>
      <c r="C67" s="111" t="s">
        <v>229</v>
      </c>
      <c r="D67" s="111" t="s">
        <v>343</v>
      </c>
      <c r="E67" s="112">
        <v>6</v>
      </c>
      <c r="F67" s="113">
        <f>VLOOKUP(E67,'Cost Study'!A:G,7,0)</f>
        <v>2.5338472328563029</v>
      </c>
    </row>
    <row r="68" spans="1:6">
      <c r="A68" s="111" t="s">
        <v>344</v>
      </c>
      <c r="B68" s="111" t="s">
        <v>338</v>
      </c>
      <c r="C68" s="111" t="s">
        <v>229</v>
      </c>
      <c r="D68" s="111" t="s">
        <v>343</v>
      </c>
      <c r="E68" s="112">
        <v>6</v>
      </c>
      <c r="F68" s="113">
        <f>VLOOKUP(E68,'Cost Study'!A:G,7,0)</f>
        <v>2.5338472328563029</v>
      </c>
    </row>
    <row r="69" spans="1:6">
      <c r="A69" s="111" t="s">
        <v>345</v>
      </c>
      <c r="B69" s="111" t="s">
        <v>338</v>
      </c>
      <c r="C69" s="111" t="s">
        <v>229</v>
      </c>
      <c r="D69" s="111" t="s">
        <v>343</v>
      </c>
      <c r="E69" s="112">
        <v>6</v>
      </c>
      <c r="F69" s="113">
        <f>VLOOKUP(E69,'Cost Study'!A:G,7,0)</f>
        <v>2.5338472328563029</v>
      </c>
    </row>
    <row r="70" spans="1:6">
      <c r="A70" s="111" t="s">
        <v>346</v>
      </c>
      <c r="B70" s="111" t="s">
        <v>338</v>
      </c>
      <c r="C70" s="111" t="s">
        <v>229</v>
      </c>
      <c r="D70" s="111" t="s">
        <v>343</v>
      </c>
      <c r="E70" s="112">
        <v>6</v>
      </c>
      <c r="F70" s="113">
        <f>VLOOKUP(E70,'Cost Study'!A:G,7,0)</f>
        <v>2.5338472328563029</v>
      </c>
    </row>
    <row r="71" spans="1:6">
      <c r="A71" s="111" t="s">
        <v>347</v>
      </c>
      <c r="B71" s="111" t="s">
        <v>338</v>
      </c>
      <c r="C71" s="111" t="s">
        <v>229</v>
      </c>
      <c r="D71" s="111" t="s">
        <v>343</v>
      </c>
      <c r="E71" s="112">
        <v>6</v>
      </c>
      <c r="F71" s="113">
        <f>VLOOKUP(E71,'Cost Study'!A:G,7,0)</f>
        <v>2.5338472328563029</v>
      </c>
    </row>
    <row r="72" spans="1:6">
      <c r="A72" s="111" t="s">
        <v>348</v>
      </c>
      <c r="B72" s="111" t="s">
        <v>338</v>
      </c>
      <c r="C72" s="111" t="s">
        <v>229</v>
      </c>
      <c r="D72" s="111" t="s">
        <v>349</v>
      </c>
      <c r="E72" s="112">
        <v>6</v>
      </c>
      <c r="F72" s="113">
        <f>VLOOKUP(E72,'Cost Study'!A:G,7,0)</f>
        <v>2.5338472328563029</v>
      </c>
    </row>
    <row r="73" spans="1:6">
      <c r="A73" s="111" t="s">
        <v>350</v>
      </c>
      <c r="B73" s="111" t="s">
        <v>338</v>
      </c>
      <c r="C73" s="111" t="s">
        <v>229</v>
      </c>
      <c r="D73" s="111" t="s">
        <v>349</v>
      </c>
      <c r="E73" s="112">
        <v>6</v>
      </c>
      <c r="F73" s="113">
        <f>VLOOKUP(E73,'Cost Study'!A:G,7,0)</f>
        <v>2.5338472328563029</v>
      </c>
    </row>
    <row r="74" spans="1:6">
      <c r="A74" s="111" t="s">
        <v>351</v>
      </c>
      <c r="B74" s="111" t="s">
        <v>352</v>
      </c>
      <c r="C74" s="111" t="s">
        <v>222</v>
      </c>
      <c r="D74" s="111" t="s">
        <v>353</v>
      </c>
      <c r="E74" s="112">
        <v>6</v>
      </c>
      <c r="F74" s="113">
        <f>VLOOKUP(E74,'Cost Study'!A:G,7,0)</f>
        <v>2.5338472328563029</v>
      </c>
    </row>
    <row r="75" spans="1:6">
      <c r="A75" s="111" t="s">
        <v>354</v>
      </c>
      <c r="B75" s="111" t="s">
        <v>338</v>
      </c>
      <c r="C75" s="111" t="s">
        <v>229</v>
      </c>
      <c r="D75" s="111" t="s">
        <v>353</v>
      </c>
      <c r="E75" s="112">
        <v>6</v>
      </c>
      <c r="F75" s="113">
        <f>VLOOKUP(E75,'Cost Study'!A:G,7,0)</f>
        <v>2.5338472328563029</v>
      </c>
    </row>
    <row r="76" spans="1:6">
      <c r="A76" s="111" t="s">
        <v>355</v>
      </c>
      <c r="B76" s="111" t="s">
        <v>338</v>
      </c>
      <c r="C76" s="111" t="s">
        <v>229</v>
      </c>
      <c r="D76" s="111" t="s">
        <v>353</v>
      </c>
      <c r="E76" s="112">
        <v>6</v>
      </c>
      <c r="F76" s="113">
        <f>VLOOKUP(E76,'Cost Study'!A:G,7,0)</f>
        <v>2.5338472328563029</v>
      </c>
    </row>
    <row r="77" spans="1:6">
      <c r="A77" s="111" t="s">
        <v>356</v>
      </c>
      <c r="B77" s="111" t="s">
        <v>357</v>
      </c>
      <c r="C77" s="111" t="s">
        <v>222</v>
      </c>
      <c r="D77" s="111" t="s">
        <v>358</v>
      </c>
      <c r="E77" s="112">
        <v>6</v>
      </c>
      <c r="F77" s="113">
        <f>VLOOKUP(E77,'Cost Study'!A:G,7,0)</f>
        <v>2.5338472328563029</v>
      </c>
    </row>
    <row r="78" spans="1:6">
      <c r="A78" s="111" t="s">
        <v>359</v>
      </c>
      <c r="B78" s="111" t="s">
        <v>360</v>
      </c>
      <c r="C78" s="111" t="s">
        <v>222</v>
      </c>
      <c r="D78" s="111" t="s">
        <v>361</v>
      </c>
      <c r="E78" s="112">
        <v>6</v>
      </c>
      <c r="F78" s="113">
        <f>VLOOKUP(E78,'Cost Study'!A:G,7,0)</f>
        <v>2.5338472328563029</v>
      </c>
    </row>
    <row r="79" spans="1:6">
      <c r="A79" s="111" t="s">
        <v>362</v>
      </c>
      <c r="B79" s="111" t="s">
        <v>338</v>
      </c>
      <c r="C79" s="111" t="s">
        <v>229</v>
      </c>
      <c r="D79" s="111" t="s">
        <v>361</v>
      </c>
      <c r="E79" s="112">
        <v>6</v>
      </c>
      <c r="F79" s="113">
        <f>VLOOKUP(E79,'Cost Study'!A:G,7,0)</f>
        <v>2.5338472328563029</v>
      </c>
    </row>
    <row r="80" spans="1:6">
      <c r="A80" s="111" t="s">
        <v>363</v>
      </c>
      <c r="B80" s="111" t="s">
        <v>338</v>
      </c>
      <c r="C80" s="111" t="s">
        <v>229</v>
      </c>
      <c r="D80" s="111" t="s">
        <v>364</v>
      </c>
      <c r="E80" s="112">
        <v>6</v>
      </c>
      <c r="F80" s="113">
        <f>VLOOKUP(E80,'Cost Study'!A:G,7,0)</f>
        <v>2.5338472328563029</v>
      </c>
    </row>
    <row r="81" spans="1:6">
      <c r="A81" s="111" t="s">
        <v>365</v>
      </c>
      <c r="B81" s="111" t="s">
        <v>352</v>
      </c>
      <c r="C81" s="111" t="s">
        <v>222</v>
      </c>
      <c r="D81" s="111" t="s">
        <v>366</v>
      </c>
      <c r="E81" s="112">
        <v>6</v>
      </c>
      <c r="F81" s="113">
        <f>VLOOKUP(E81,'Cost Study'!A:G,7,0)</f>
        <v>2.5338472328563029</v>
      </c>
    </row>
    <row r="82" spans="1:6">
      <c r="A82" s="111" t="s">
        <v>367</v>
      </c>
      <c r="B82" s="111" t="s">
        <v>338</v>
      </c>
      <c r="C82" s="111" t="s">
        <v>229</v>
      </c>
      <c r="D82" s="111" t="s">
        <v>366</v>
      </c>
      <c r="E82" s="112">
        <v>6</v>
      </c>
      <c r="F82" s="113">
        <f>VLOOKUP(E82,'Cost Study'!A:G,7,0)</f>
        <v>2.5338472328563029</v>
      </c>
    </row>
    <row r="83" spans="1:6">
      <c r="A83" s="111" t="s">
        <v>368</v>
      </c>
      <c r="B83" s="111" t="s">
        <v>338</v>
      </c>
      <c r="C83" s="111" t="s">
        <v>229</v>
      </c>
      <c r="D83" s="111" t="s">
        <v>366</v>
      </c>
      <c r="E83" s="112">
        <v>6</v>
      </c>
      <c r="F83" s="113">
        <f>VLOOKUP(E83,'Cost Study'!A:G,7,0)</f>
        <v>2.5338472328563029</v>
      </c>
    </row>
    <row r="84" spans="1:6">
      <c r="A84" s="111" t="s">
        <v>369</v>
      </c>
      <c r="B84" s="111" t="s">
        <v>370</v>
      </c>
      <c r="C84" s="111" t="s">
        <v>222</v>
      </c>
      <c r="D84" s="111" t="s">
        <v>371</v>
      </c>
      <c r="E84" s="112">
        <v>6</v>
      </c>
      <c r="F84" s="113">
        <f>VLOOKUP(E84,'Cost Study'!A:G,7,0)</f>
        <v>2.5338472328563029</v>
      </c>
    </row>
    <row r="85" spans="1:6">
      <c r="A85" s="111" t="s">
        <v>372</v>
      </c>
      <c r="B85" s="111" t="s">
        <v>373</v>
      </c>
      <c r="C85" s="111" t="s">
        <v>222</v>
      </c>
      <c r="D85" s="111" t="s">
        <v>374</v>
      </c>
      <c r="E85" s="112">
        <v>6</v>
      </c>
      <c r="F85" s="113">
        <f>VLOOKUP(E85,'Cost Study'!A:G,7,0)</f>
        <v>2.5338472328563029</v>
      </c>
    </row>
    <row r="86" spans="1:6">
      <c r="A86" s="111" t="s">
        <v>375</v>
      </c>
      <c r="B86" s="111" t="s">
        <v>376</v>
      </c>
      <c r="C86" s="111" t="s">
        <v>222</v>
      </c>
      <c r="D86" s="111" t="s">
        <v>377</v>
      </c>
      <c r="E86" s="112">
        <v>6</v>
      </c>
      <c r="F86" s="113">
        <f>VLOOKUP(E86,'Cost Study'!A:G,7,0)</f>
        <v>2.5338472328563029</v>
      </c>
    </row>
    <row r="87" spans="1:6">
      <c r="A87" s="111" t="s">
        <v>375</v>
      </c>
      <c r="B87" s="111" t="s">
        <v>378</v>
      </c>
      <c r="C87" s="111" t="s">
        <v>222</v>
      </c>
      <c r="D87" s="111" t="s">
        <v>377</v>
      </c>
      <c r="E87" s="112">
        <v>6</v>
      </c>
      <c r="F87" s="113">
        <f>VLOOKUP(E87,'Cost Study'!A:G,7,0)</f>
        <v>2.5338472328563029</v>
      </c>
    </row>
    <row r="88" spans="1:6">
      <c r="A88" s="111" t="s">
        <v>375</v>
      </c>
      <c r="B88" s="111" t="s">
        <v>379</v>
      </c>
      <c r="C88" s="111" t="s">
        <v>222</v>
      </c>
      <c r="D88" s="111" t="s">
        <v>377</v>
      </c>
      <c r="E88" s="112">
        <v>6</v>
      </c>
      <c r="F88" s="113">
        <f>VLOOKUP(E88,'Cost Study'!A:G,7,0)</f>
        <v>2.5338472328563029</v>
      </c>
    </row>
    <row r="89" spans="1:6">
      <c r="A89" s="111" t="s">
        <v>380</v>
      </c>
      <c r="B89" s="111" t="s">
        <v>373</v>
      </c>
      <c r="C89" s="111" t="s">
        <v>222</v>
      </c>
      <c r="D89" s="111" t="s">
        <v>381</v>
      </c>
      <c r="E89" s="112">
        <v>6</v>
      </c>
      <c r="F89" s="113">
        <f>VLOOKUP(E89,'Cost Study'!A:G,7,0)</f>
        <v>2.5338472328563029</v>
      </c>
    </row>
    <row r="90" spans="1:6">
      <c r="A90" s="111" t="s">
        <v>382</v>
      </c>
      <c r="B90" s="111" t="s">
        <v>373</v>
      </c>
      <c r="C90" s="111" t="s">
        <v>222</v>
      </c>
      <c r="D90" s="111" t="s">
        <v>383</v>
      </c>
      <c r="E90" s="112">
        <v>6</v>
      </c>
      <c r="F90" s="113">
        <f>VLOOKUP(E90,'Cost Study'!A:G,7,0)</f>
        <v>2.5338472328563029</v>
      </c>
    </row>
    <row r="91" spans="1:6">
      <c r="A91" s="111" t="s">
        <v>384</v>
      </c>
      <c r="B91" s="111" t="s">
        <v>373</v>
      </c>
      <c r="C91" s="111" t="s">
        <v>222</v>
      </c>
      <c r="D91" s="111" t="s">
        <v>385</v>
      </c>
      <c r="E91" s="112">
        <v>6</v>
      </c>
      <c r="F91" s="113">
        <f>VLOOKUP(E91,'Cost Study'!A:G,7,0)</f>
        <v>2.5338472328563029</v>
      </c>
    </row>
    <row r="92" spans="1:6">
      <c r="A92" s="111" t="s">
        <v>386</v>
      </c>
      <c r="B92" s="111" t="s">
        <v>387</v>
      </c>
      <c r="C92" s="111" t="s">
        <v>222</v>
      </c>
      <c r="D92" s="111" t="s">
        <v>388</v>
      </c>
      <c r="E92" s="112">
        <v>7</v>
      </c>
      <c r="F92" s="113">
        <f>VLOOKUP(E92,'Cost Study'!A:G,7,0)</f>
        <v>3.4892163735959434</v>
      </c>
    </row>
    <row r="93" spans="1:6">
      <c r="A93" s="111" t="s">
        <v>386</v>
      </c>
      <c r="B93" s="111" t="s">
        <v>389</v>
      </c>
      <c r="C93" s="111" t="s">
        <v>222</v>
      </c>
      <c r="D93" s="111" t="s">
        <v>388</v>
      </c>
      <c r="E93" s="112">
        <v>7</v>
      </c>
      <c r="F93" s="113">
        <f>VLOOKUP(E93,'Cost Study'!A:G,7,0)</f>
        <v>3.4892163735959434</v>
      </c>
    </row>
    <row r="94" spans="1:6">
      <c r="A94" s="111" t="s">
        <v>386</v>
      </c>
      <c r="B94" s="111" t="s">
        <v>390</v>
      </c>
      <c r="C94" s="111" t="s">
        <v>222</v>
      </c>
      <c r="D94" s="111" t="s">
        <v>388</v>
      </c>
      <c r="E94" s="112">
        <v>7</v>
      </c>
      <c r="F94" s="113">
        <f>VLOOKUP(E94,'Cost Study'!A:G,7,0)</f>
        <v>3.4892163735959434</v>
      </c>
    </row>
    <row r="95" spans="1:6">
      <c r="A95" s="111" t="s">
        <v>391</v>
      </c>
      <c r="B95" s="111" t="s">
        <v>392</v>
      </c>
      <c r="C95" s="111" t="s">
        <v>229</v>
      </c>
      <c r="D95" s="111" t="s">
        <v>388</v>
      </c>
      <c r="E95" s="112">
        <v>7</v>
      </c>
      <c r="F95" s="113">
        <f>VLOOKUP(E95,'Cost Study'!A:G,7,0)</f>
        <v>3.4892163735959434</v>
      </c>
    </row>
    <row r="96" spans="1:6">
      <c r="A96" s="111" t="s">
        <v>393</v>
      </c>
      <c r="B96" s="111" t="s">
        <v>392</v>
      </c>
      <c r="C96" s="111" t="s">
        <v>222</v>
      </c>
      <c r="D96" s="111" t="s">
        <v>394</v>
      </c>
      <c r="E96" s="112">
        <v>7</v>
      </c>
      <c r="F96" s="113">
        <f>VLOOKUP(E96,'Cost Study'!A:G,7,0)</f>
        <v>3.4892163735959434</v>
      </c>
    </row>
    <row r="97" spans="1:6">
      <c r="A97" s="111" t="s">
        <v>393</v>
      </c>
      <c r="B97" s="111" t="s">
        <v>387</v>
      </c>
      <c r="C97" s="111" t="s">
        <v>222</v>
      </c>
      <c r="D97" s="111" t="s">
        <v>394</v>
      </c>
      <c r="E97" s="112">
        <v>7</v>
      </c>
      <c r="F97" s="113">
        <f>VLOOKUP(E97,'Cost Study'!A:G,7,0)</f>
        <v>3.4892163735959434</v>
      </c>
    </row>
    <row r="98" spans="1:6">
      <c r="A98" s="111" t="s">
        <v>393</v>
      </c>
      <c r="B98" s="111" t="s">
        <v>395</v>
      </c>
      <c r="C98" s="111" t="s">
        <v>222</v>
      </c>
      <c r="D98" s="111" t="s">
        <v>394</v>
      </c>
      <c r="E98" s="112">
        <v>7</v>
      </c>
      <c r="F98" s="113">
        <f>VLOOKUP(E98,'Cost Study'!A:G,7,0)</f>
        <v>3.4892163735959434</v>
      </c>
    </row>
    <row r="99" spans="1:6">
      <c r="A99" s="111" t="s">
        <v>396</v>
      </c>
      <c r="B99" s="111" t="s">
        <v>392</v>
      </c>
      <c r="C99" s="111" t="s">
        <v>229</v>
      </c>
      <c r="D99" s="111" t="s">
        <v>394</v>
      </c>
      <c r="E99" s="112">
        <v>7</v>
      </c>
      <c r="F99" s="113">
        <f>VLOOKUP(E99,'Cost Study'!A:G,7,0)</f>
        <v>3.4892163735959434</v>
      </c>
    </row>
    <row r="100" spans="1:6">
      <c r="A100" s="111" t="s">
        <v>396</v>
      </c>
      <c r="B100" s="111" t="s">
        <v>397</v>
      </c>
      <c r="C100" s="111" t="s">
        <v>229</v>
      </c>
      <c r="D100" s="111" t="s">
        <v>394</v>
      </c>
      <c r="E100" s="112">
        <v>7</v>
      </c>
      <c r="F100" s="113">
        <f>VLOOKUP(E100,'Cost Study'!A:G,7,0)</f>
        <v>3.4892163735959434</v>
      </c>
    </row>
    <row r="101" spans="1:6">
      <c r="A101" s="111" t="s">
        <v>398</v>
      </c>
      <c r="B101" s="111" t="s">
        <v>392</v>
      </c>
      <c r="C101" s="111" t="s">
        <v>229</v>
      </c>
      <c r="D101" s="111" t="s">
        <v>394</v>
      </c>
      <c r="E101" s="112">
        <v>7</v>
      </c>
      <c r="F101" s="113">
        <f>VLOOKUP(E101,'Cost Study'!A:G,7,0)</f>
        <v>3.4892163735959434</v>
      </c>
    </row>
    <row r="102" spans="1:6">
      <c r="A102" s="111" t="s">
        <v>399</v>
      </c>
      <c r="B102" s="111" t="s">
        <v>392</v>
      </c>
      <c r="C102" s="111" t="s">
        <v>229</v>
      </c>
      <c r="D102" s="111" t="s">
        <v>394</v>
      </c>
      <c r="E102" s="112">
        <v>7</v>
      </c>
      <c r="F102" s="113">
        <f>VLOOKUP(E102,'Cost Study'!A:G,7,0)</f>
        <v>3.4892163735959434</v>
      </c>
    </row>
    <row r="103" spans="1:6">
      <c r="A103" s="111" t="s">
        <v>400</v>
      </c>
      <c r="B103" s="111" t="s">
        <v>392</v>
      </c>
      <c r="C103" s="111" t="s">
        <v>229</v>
      </c>
      <c r="D103" s="111" t="s">
        <v>394</v>
      </c>
      <c r="E103" s="112">
        <v>7</v>
      </c>
      <c r="F103" s="113">
        <f>VLOOKUP(E103,'Cost Study'!A:G,7,0)</f>
        <v>3.4892163735959434</v>
      </c>
    </row>
    <row r="104" spans="1:6">
      <c r="A104" s="111" t="s">
        <v>401</v>
      </c>
      <c r="B104" s="111" t="s">
        <v>392</v>
      </c>
      <c r="C104" s="111" t="s">
        <v>229</v>
      </c>
      <c r="D104" s="111" t="s">
        <v>394</v>
      </c>
      <c r="E104" s="112">
        <v>7</v>
      </c>
      <c r="F104" s="113">
        <f>VLOOKUP(E104,'Cost Study'!A:G,7,0)</f>
        <v>3.4892163735959434</v>
      </c>
    </row>
    <row r="105" spans="1:6">
      <c r="A105" s="111" t="s">
        <v>402</v>
      </c>
      <c r="B105" s="111" t="s">
        <v>403</v>
      </c>
      <c r="C105" s="111" t="s">
        <v>229</v>
      </c>
      <c r="D105" s="111" t="s">
        <v>404</v>
      </c>
      <c r="E105" s="112">
        <v>4</v>
      </c>
      <c r="F105" s="113">
        <f>VLOOKUP(E105,'Cost Study'!A:G,7,0)</f>
        <v>2.7951067372194838</v>
      </c>
    </row>
    <row r="106" spans="1:6">
      <c r="A106" s="111" t="s">
        <v>405</v>
      </c>
      <c r="B106" s="111" t="s">
        <v>390</v>
      </c>
      <c r="C106" s="111" t="s">
        <v>222</v>
      </c>
      <c r="D106" s="111" t="s">
        <v>406</v>
      </c>
      <c r="E106" s="112">
        <v>7</v>
      </c>
      <c r="F106" s="113">
        <f>VLOOKUP(E106,'Cost Study'!A:G,7,0)</f>
        <v>3.4892163735959434</v>
      </c>
    </row>
    <row r="107" spans="1:6">
      <c r="A107" s="111" t="s">
        <v>405</v>
      </c>
      <c r="B107" s="111" t="s">
        <v>407</v>
      </c>
      <c r="C107" s="111" t="s">
        <v>222</v>
      </c>
      <c r="D107" s="111" t="s">
        <v>406</v>
      </c>
      <c r="E107" s="112">
        <v>7</v>
      </c>
      <c r="F107" s="113">
        <f>VLOOKUP(E107,'Cost Study'!A:G,7,0)</f>
        <v>3.4892163735959434</v>
      </c>
    </row>
    <row r="108" spans="1:6">
      <c r="A108" s="111" t="s">
        <v>408</v>
      </c>
      <c r="B108" s="111" t="s">
        <v>389</v>
      </c>
      <c r="C108" s="111" t="s">
        <v>222</v>
      </c>
      <c r="D108" s="111" t="s">
        <v>409</v>
      </c>
      <c r="E108" s="112">
        <v>7</v>
      </c>
      <c r="F108" s="113">
        <f>VLOOKUP(E108,'Cost Study'!A:G,7,0)</f>
        <v>3.4892163735959434</v>
      </c>
    </row>
    <row r="109" spans="1:6">
      <c r="A109" s="111" t="s">
        <v>410</v>
      </c>
      <c r="B109" s="111" t="s">
        <v>395</v>
      </c>
      <c r="C109" s="111" t="s">
        <v>222</v>
      </c>
      <c r="D109" s="111" t="s">
        <v>411</v>
      </c>
      <c r="E109" s="112">
        <v>4</v>
      </c>
      <c r="F109" s="113">
        <f>VLOOKUP(E109,'Cost Study'!A:G,7,0)</f>
        <v>2.7951067372194838</v>
      </c>
    </row>
    <row r="110" spans="1:6">
      <c r="A110" s="111" t="s">
        <v>412</v>
      </c>
      <c r="B110" s="111" t="s">
        <v>407</v>
      </c>
      <c r="C110" s="111" t="s">
        <v>222</v>
      </c>
      <c r="D110" s="111" t="s">
        <v>413</v>
      </c>
      <c r="E110" s="112">
        <v>7</v>
      </c>
      <c r="F110" s="113">
        <f>VLOOKUP(E110,'Cost Study'!A:G,7,0)</f>
        <v>3.4892163735959434</v>
      </c>
    </row>
    <row r="111" spans="1:6">
      <c r="A111" s="111" t="s">
        <v>414</v>
      </c>
      <c r="B111" s="111" t="s">
        <v>407</v>
      </c>
      <c r="C111" s="111" t="s">
        <v>222</v>
      </c>
      <c r="D111" s="111" t="s">
        <v>415</v>
      </c>
      <c r="E111" s="112">
        <v>7</v>
      </c>
      <c r="F111" s="113">
        <f>VLOOKUP(E111,'Cost Study'!A:G,7,0)</f>
        <v>3.4892163735959434</v>
      </c>
    </row>
    <row r="112" spans="1:6">
      <c r="A112" s="111" t="s">
        <v>416</v>
      </c>
      <c r="B112" s="111" t="s">
        <v>395</v>
      </c>
      <c r="C112" s="111" t="s">
        <v>222</v>
      </c>
      <c r="D112" s="111" t="s">
        <v>417</v>
      </c>
      <c r="E112" s="112">
        <v>7</v>
      </c>
      <c r="F112" s="113">
        <f>VLOOKUP(E112,'Cost Study'!A:G,7,0)</f>
        <v>3.4892163735959434</v>
      </c>
    </row>
    <row r="113" spans="1:6">
      <c r="A113" s="111" t="s">
        <v>418</v>
      </c>
      <c r="B113" s="111" t="s">
        <v>378</v>
      </c>
      <c r="C113" s="111" t="s">
        <v>222</v>
      </c>
      <c r="D113" s="111" t="s">
        <v>419</v>
      </c>
      <c r="E113" s="112">
        <v>7</v>
      </c>
      <c r="F113" s="113">
        <f>VLOOKUP(E113,'Cost Study'!A:G,7,0)</f>
        <v>3.4892163735959434</v>
      </c>
    </row>
    <row r="114" spans="1:6">
      <c r="A114" s="111" t="s">
        <v>418</v>
      </c>
      <c r="B114" s="111" t="s">
        <v>357</v>
      </c>
      <c r="C114" s="111" t="s">
        <v>222</v>
      </c>
      <c r="D114" s="111" t="s">
        <v>419</v>
      </c>
      <c r="E114" s="112">
        <v>7</v>
      </c>
      <c r="F114" s="113">
        <f>VLOOKUP(E114,'Cost Study'!A:G,7,0)</f>
        <v>3.4892163735959434</v>
      </c>
    </row>
    <row r="115" spans="1:6">
      <c r="A115" s="111" t="s">
        <v>418</v>
      </c>
      <c r="B115" s="111" t="s">
        <v>387</v>
      </c>
      <c r="C115" s="111" t="s">
        <v>222</v>
      </c>
      <c r="D115" s="111" t="s">
        <v>419</v>
      </c>
      <c r="E115" s="112">
        <v>7</v>
      </c>
      <c r="F115" s="113">
        <f>VLOOKUP(E115,'Cost Study'!A:G,7,0)</f>
        <v>3.4892163735959434</v>
      </c>
    </row>
    <row r="116" spans="1:6">
      <c r="A116" s="111" t="s">
        <v>418</v>
      </c>
      <c r="B116" s="111" t="s">
        <v>395</v>
      </c>
      <c r="C116" s="111" t="s">
        <v>222</v>
      </c>
      <c r="D116" s="111" t="s">
        <v>419</v>
      </c>
      <c r="E116" s="112">
        <v>7</v>
      </c>
      <c r="F116" s="113">
        <f>VLOOKUP(E116,'Cost Study'!A:G,7,0)</f>
        <v>3.4892163735959434</v>
      </c>
    </row>
    <row r="117" spans="1:6">
      <c r="A117" s="111" t="s">
        <v>420</v>
      </c>
      <c r="B117" s="111" t="s">
        <v>421</v>
      </c>
      <c r="C117" s="111" t="s">
        <v>222</v>
      </c>
      <c r="D117" s="111" t="s">
        <v>422</v>
      </c>
      <c r="E117" s="112">
        <v>7</v>
      </c>
      <c r="F117" s="113">
        <f>VLOOKUP(E117,'Cost Study'!A:G,7,0)</f>
        <v>3.4892163735959434</v>
      </c>
    </row>
    <row r="118" spans="1:6">
      <c r="A118" s="111" t="s">
        <v>420</v>
      </c>
      <c r="B118" s="111" t="s">
        <v>389</v>
      </c>
      <c r="C118" s="111" t="s">
        <v>222</v>
      </c>
      <c r="D118" s="111" t="s">
        <v>422</v>
      </c>
      <c r="E118" s="112">
        <v>7</v>
      </c>
      <c r="F118" s="113">
        <f>VLOOKUP(E118,'Cost Study'!A:G,7,0)</f>
        <v>3.4892163735959434</v>
      </c>
    </row>
    <row r="119" spans="1:6">
      <c r="A119" s="111" t="s">
        <v>420</v>
      </c>
      <c r="B119" s="111" t="s">
        <v>395</v>
      </c>
      <c r="C119" s="111" t="s">
        <v>222</v>
      </c>
      <c r="D119" s="111" t="s">
        <v>422</v>
      </c>
      <c r="E119" s="112">
        <v>7</v>
      </c>
      <c r="F119" s="113">
        <f>VLOOKUP(E119,'Cost Study'!A:G,7,0)</f>
        <v>3.4892163735959434</v>
      </c>
    </row>
    <row r="120" spans="1:6">
      <c r="A120" s="111" t="s">
        <v>420</v>
      </c>
      <c r="B120" s="111" t="s">
        <v>407</v>
      </c>
      <c r="C120" s="111" t="s">
        <v>222</v>
      </c>
      <c r="D120" s="111" t="s">
        <v>422</v>
      </c>
      <c r="E120" s="112">
        <v>7</v>
      </c>
      <c r="F120" s="113">
        <f>VLOOKUP(E120,'Cost Study'!A:G,7,0)</f>
        <v>3.4892163735959434</v>
      </c>
    </row>
    <row r="121" spans="1:6">
      <c r="A121" s="111" t="s">
        <v>423</v>
      </c>
      <c r="B121" s="111" t="s">
        <v>424</v>
      </c>
      <c r="C121" s="111" t="s">
        <v>222</v>
      </c>
      <c r="D121" s="111" t="s">
        <v>425</v>
      </c>
      <c r="E121" s="112">
        <v>4</v>
      </c>
      <c r="F121" s="113">
        <f>VLOOKUP(E121,'Cost Study'!A:G,7,0)</f>
        <v>2.7951067372194838</v>
      </c>
    </row>
    <row r="122" spans="1:6">
      <c r="A122" s="111" t="s">
        <v>423</v>
      </c>
      <c r="B122" s="111" t="s">
        <v>426</v>
      </c>
      <c r="C122" s="111" t="s">
        <v>222</v>
      </c>
      <c r="D122" s="111" t="s">
        <v>425</v>
      </c>
      <c r="E122" s="112">
        <v>4</v>
      </c>
      <c r="F122" s="113">
        <f>VLOOKUP(E122,'Cost Study'!A:G,7,0)</f>
        <v>2.7951067372194838</v>
      </c>
    </row>
    <row r="123" spans="1:6">
      <c r="A123" s="111" t="s">
        <v>423</v>
      </c>
      <c r="B123" s="111" t="s">
        <v>389</v>
      </c>
      <c r="C123" s="111" t="s">
        <v>222</v>
      </c>
      <c r="D123" s="111" t="s">
        <v>425</v>
      </c>
      <c r="E123" s="112">
        <v>4</v>
      </c>
      <c r="F123" s="113">
        <f>VLOOKUP(E123,'Cost Study'!A:G,7,0)</f>
        <v>2.7951067372194838</v>
      </c>
    </row>
    <row r="124" spans="1:6">
      <c r="A124" s="111" t="s">
        <v>423</v>
      </c>
      <c r="B124" s="111" t="s">
        <v>395</v>
      </c>
      <c r="C124" s="111" t="s">
        <v>222</v>
      </c>
      <c r="D124" s="111" t="s">
        <v>425</v>
      </c>
      <c r="E124" s="112">
        <v>4</v>
      </c>
      <c r="F124" s="113">
        <f>VLOOKUP(E124,'Cost Study'!A:G,7,0)</f>
        <v>2.7951067372194838</v>
      </c>
    </row>
    <row r="125" spans="1:6">
      <c r="A125" s="111" t="s">
        <v>427</v>
      </c>
      <c r="B125" s="111" t="s">
        <v>389</v>
      </c>
      <c r="C125" s="111" t="s">
        <v>222</v>
      </c>
      <c r="D125" s="111" t="s">
        <v>428</v>
      </c>
      <c r="E125" s="112">
        <v>7</v>
      </c>
      <c r="F125" s="113">
        <f>VLOOKUP(E125,'Cost Study'!A:G,7,0)</f>
        <v>3.4892163735959434</v>
      </c>
    </row>
    <row r="126" spans="1:6">
      <c r="A126" s="111" t="s">
        <v>429</v>
      </c>
      <c r="B126" s="111" t="s">
        <v>424</v>
      </c>
      <c r="C126" s="111" t="s">
        <v>222</v>
      </c>
      <c r="D126" s="111" t="s">
        <v>430</v>
      </c>
      <c r="E126" s="112">
        <v>7</v>
      </c>
      <c r="F126" s="113">
        <f>VLOOKUP(E126,'Cost Study'!A:G,7,0)</f>
        <v>3.4892163735959434</v>
      </c>
    </row>
    <row r="127" spans="1:6">
      <c r="A127" s="111" t="s">
        <v>429</v>
      </c>
      <c r="B127" s="111" t="s">
        <v>389</v>
      </c>
      <c r="C127" s="111" t="s">
        <v>222</v>
      </c>
      <c r="D127" s="111" t="s">
        <v>430</v>
      </c>
      <c r="E127" s="112">
        <v>7</v>
      </c>
      <c r="F127" s="113">
        <f>VLOOKUP(E127,'Cost Study'!A:G,7,0)</f>
        <v>3.4892163735959434</v>
      </c>
    </row>
    <row r="128" spans="1:6">
      <c r="A128" s="111" t="s">
        <v>431</v>
      </c>
      <c r="B128" s="111" t="s">
        <v>432</v>
      </c>
      <c r="C128" s="111" t="s">
        <v>222</v>
      </c>
      <c r="D128" s="111" t="s">
        <v>433</v>
      </c>
      <c r="E128" s="112">
        <v>7</v>
      </c>
      <c r="F128" s="113">
        <f>VLOOKUP(E128,'Cost Study'!A:G,7,0)</f>
        <v>3.4892163735959434</v>
      </c>
    </row>
    <row r="129" spans="1:6">
      <c r="A129" s="111" t="s">
        <v>431</v>
      </c>
      <c r="B129" s="111" t="s">
        <v>434</v>
      </c>
      <c r="C129" s="111" t="s">
        <v>222</v>
      </c>
      <c r="D129" s="111" t="s">
        <v>433</v>
      </c>
      <c r="E129" s="112">
        <v>7</v>
      </c>
      <c r="F129" s="113">
        <f>VLOOKUP(E129,'Cost Study'!A:G,7,0)</f>
        <v>3.4892163735959434</v>
      </c>
    </row>
    <row r="130" spans="1:6">
      <c r="A130" s="111" t="s">
        <v>431</v>
      </c>
      <c r="B130" s="111" t="s">
        <v>435</v>
      </c>
      <c r="C130" s="111" t="s">
        <v>222</v>
      </c>
      <c r="D130" s="111" t="s">
        <v>433</v>
      </c>
      <c r="E130" s="112">
        <v>7</v>
      </c>
      <c r="F130" s="113">
        <f>VLOOKUP(E130,'Cost Study'!A:G,7,0)</f>
        <v>3.4892163735959434</v>
      </c>
    </row>
    <row r="131" spans="1:6">
      <c r="A131" s="111" t="s">
        <v>431</v>
      </c>
      <c r="B131" s="111" t="s">
        <v>436</v>
      </c>
      <c r="C131" s="111" t="s">
        <v>222</v>
      </c>
      <c r="D131" s="111" t="s">
        <v>433</v>
      </c>
      <c r="E131" s="112">
        <v>7</v>
      </c>
      <c r="F131" s="113">
        <f>VLOOKUP(E131,'Cost Study'!A:G,7,0)</f>
        <v>3.4892163735959434</v>
      </c>
    </row>
    <row r="132" spans="1:6">
      <c r="A132" s="111" t="s">
        <v>437</v>
      </c>
      <c r="B132" s="111" t="s">
        <v>357</v>
      </c>
      <c r="C132" s="111" t="s">
        <v>222</v>
      </c>
      <c r="D132" s="111" t="s">
        <v>438</v>
      </c>
      <c r="E132" s="112">
        <v>7</v>
      </c>
      <c r="F132" s="113">
        <f>VLOOKUP(E132,'Cost Study'!A:G,7,0)</f>
        <v>3.4892163735959434</v>
      </c>
    </row>
    <row r="133" spans="1:6">
      <c r="A133" s="111" t="s">
        <v>437</v>
      </c>
      <c r="B133" s="111" t="s">
        <v>389</v>
      </c>
      <c r="C133" s="111" t="s">
        <v>222</v>
      </c>
      <c r="D133" s="111" t="s">
        <v>438</v>
      </c>
      <c r="E133" s="112">
        <v>7</v>
      </c>
      <c r="F133" s="113">
        <f>VLOOKUP(E133,'Cost Study'!A:G,7,0)</f>
        <v>3.4892163735959434</v>
      </c>
    </row>
    <row r="134" spans="1:6">
      <c r="A134" s="111" t="s">
        <v>437</v>
      </c>
      <c r="B134" s="111" t="s">
        <v>390</v>
      </c>
      <c r="C134" s="111" t="s">
        <v>222</v>
      </c>
      <c r="D134" s="111" t="s">
        <v>438</v>
      </c>
      <c r="E134" s="112">
        <v>7</v>
      </c>
      <c r="F134" s="113">
        <f>VLOOKUP(E134,'Cost Study'!A:G,7,0)</f>
        <v>3.4892163735959434</v>
      </c>
    </row>
    <row r="135" spans="1:6">
      <c r="A135" s="111" t="s">
        <v>439</v>
      </c>
      <c r="B135" s="111" t="s">
        <v>440</v>
      </c>
      <c r="C135" s="111" t="s">
        <v>222</v>
      </c>
      <c r="D135" s="111" t="s">
        <v>441</v>
      </c>
      <c r="E135" s="112">
        <v>9</v>
      </c>
      <c r="F135" s="113">
        <f>VLOOKUP(E135,'Cost Study'!A:G,7,0)</f>
        <v>3.4333089032158068</v>
      </c>
    </row>
    <row r="136" spans="1:6">
      <c r="A136" s="111" t="s">
        <v>442</v>
      </c>
      <c r="B136" s="111" t="s">
        <v>443</v>
      </c>
      <c r="C136" s="111" t="s">
        <v>222</v>
      </c>
      <c r="D136" s="111" t="s">
        <v>444</v>
      </c>
      <c r="E136" s="112">
        <v>9</v>
      </c>
      <c r="F136" s="113">
        <f>VLOOKUP(E136,'Cost Study'!A:G,7,0)</f>
        <v>3.4333089032158068</v>
      </c>
    </row>
    <row r="137" spans="1:6">
      <c r="A137" s="111" t="s">
        <v>445</v>
      </c>
      <c r="B137" s="111" t="s">
        <v>446</v>
      </c>
      <c r="C137" s="111" t="s">
        <v>222</v>
      </c>
      <c r="D137" s="111" t="s">
        <v>447</v>
      </c>
      <c r="E137" s="112">
        <v>9</v>
      </c>
      <c r="F137" s="113">
        <f>VLOOKUP(E137,'Cost Study'!A:G,7,0)</f>
        <v>3.4333089032158068</v>
      </c>
    </row>
    <row r="138" spans="1:6">
      <c r="A138" s="111" t="s">
        <v>448</v>
      </c>
      <c r="B138" s="111" t="s">
        <v>443</v>
      </c>
      <c r="C138" s="111" t="s">
        <v>222</v>
      </c>
      <c r="D138" s="111" t="s">
        <v>449</v>
      </c>
      <c r="E138" s="112">
        <v>9</v>
      </c>
      <c r="F138" s="113">
        <f>VLOOKUP(E138,'Cost Study'!A:G,7,0)</f>
        <v>3.4333089032158068</v>
      </c>
    </row>
    <row r="139" spans="1:6">
      <c r="A139" s="111" t="s">
        <v>450</v>
      </c>
      <c r="B139" s="111" t="s">
        <v>443</v>
      </c>
      <c r="C139" s="111" t="s">
        <v>222</v>
      </c>
      <c r="D139" s="111" t="s">
        <v>451</v>
      </c>
      <c r="E139" s="112">
        <v>9</v>
      </c>
      <c r="F139" s="113">
        <f>VLOOKUP(E139,'Cost Study'!A:G,7,0)</f>
        <v>3.4333089032158068</v>
      </c>
    </row>
    <row r="140" spans="1:6">
      <c r="A140" s="111" t="s">
        <v>452</v>
      </c>
      <c r="B140" s="111" t="s">
        <v>443</v>
      </c>
      <c r="C140" s="111" t="s">
        <v>222</v>
      </c>
      <c r="D140" s="111" t="s">
        <v>453</v>
      </c>
      <c r="E140" s="112">
        <v>9</v>
      </c>
      <c r="F140" s="113">
        <f>VLOOKUP(E140,'Cost Study'!A:G,7,0)</f>
        <v>3.4333089032158068</v>
      </c>
    </row>
    <row r="141" spans="1:6">
      <c r="A141" s="111" t="s">
        <v>454</v>
      </c>
      <c r="B141" s="111" t="s">
        <v>443</v>
      </c>
      <c r="C141" s="111" t="s">
        <v>222</v>
      </c>
      <c r="D141" s="111" t="s">
        <v>455</v>
      </c>
      <c r="E141" s="112">
        <v>9</v>
      </c>
      <c r="F141" s="113">
        <f>VLOOKUP(E141,'Cost Study'!A:G,7,0)</f>
        <v>3.4333089032158068</v>
      </c>
    </row>
    <row r="142" spans="1:6">
      <c r="A142" s="111" t="s">
        <v>456</v>
      </c>
      <c r="B142" s="111" t="s">
        <v>443</v>
      </c>
      <c r="C142" s="111" t="s">
        <v>222</v>
      </c>
      <c r="D142" s="111" t="s">
        <v>457</v>
      </c>
      <c r="E142" s="112">
        <v>9</v>
      </c>
      <c r="F142" s="113">
        <f>VLOOKUP(E142,'Cost Study'!A:G,7,0)</f>
        <v>3.4333089032158068</v>
      </c>
    </row>
    <row r="143" spans="1:6">
      <c r="A143" s="111" t="s">
        <v>458</v>
      </c>
      <c r="B143" s="111" t="s">
        <v>443</v>
      </c>
      <c r="C143" s="111" t="s">
        <v>222</v>
      </c>
      <c r="D143" s="111" t="s">
        <v>459</v>
      </c>
      <c r="E143" s="112">
        <v>9</v>
      </c>
      <c r="F143" s="113">
        <f>VLOOKUP(E143,'Cost Study'!A:G,7,0)</f>
        <v>3.4333089032158068</v>
      </c>
    </row>
    <row r="144" spans="1:6">
      <c r="A144" s="111" t="s">
        <v>460</v>
      </c>
      <c r="B144" s="111" t="s">
        <v>461</v>
      </c>
      <c r="C144" s="111" t="s">
        <v>222</v>
      </c>
      <c r="D144" s="111" t="s">
        <v>462</v>
      </c>
      <c r="E144" s="112">
        <v>9</v>
      </c>
      <c r="F144" s="113">
        <f>VLOOKUP(E144,'Cost Study'!A:G,7,0)</f>
        <v>3.4333089032158068</v>
      </c>
    </row>
    <row r="145" spans="1:6">
      <c r="A145" s="111" t="s">
        <v>463</v>
      </c>
      <c r="B145" s="111" t="s">
        <v>464</v>
      </c>
      <c r="C145" s="111" t="s">
        <v>222</v>
      </c>
      <c r="D145" s="111" t="s">
        <v>465</v>
      </c>
      <c r="E145" s="112">
        <v>9</v>
      </c>
      <c r="F145" s="113">
        <f>VLOOKUP(E145,'Cost Study'!A:G,7,0)</f>
        <v>3.4333089032158068</v>
      </c>
    </row>
    <row r="146" spans="1:6">
      <c r="A146" s="111" t="s">
        <v>466</v>
      </c>
      <c r="B146" s="111" t="s">
        <v>467</v>
      </c>
      <c r="C146" s="111" t="s">
        <v>222</v>
      </c>
      <c r="D146" s="111" t="s">
        <v>468</v>
      </c>
      <c r="E146" s="112">
        <v>9</v>
      </c>
      <c r="F146" s="113">
        <f>VLOOKUP(E146,'Cost Study'!A:G,7,0)</f>
        <v>3.4333089032158068</v>
      </c>
    </row>
    <row r="147" spans="1:6">
      <c r="A147" s="111" t="s">
        <v>469</v>
      </c>
      <c r="B147" s="111" t="s">
        <v>470</v>
      </c>
      <c r="C147" s="111" t="s">
        <v>222</v>
      </c>
      <c r="D147" s="111" t="s">
        <v>471</v>
      </c>
      <c r="E147" s="112">
        <v>9</v>
      </c>
      <c r="F147" s="113">
        <f>VLOOKUP(E147,'Cost Study'!A:G,7,0)</f>
        <v>3.4333089032158068</v>
      </c>
    </row>
    <row r="148" spans="1:6">
      <c r="A148" s="111" t="s">
        <v>469</v>
      </c>
      <c r="B148" s="111" t="s">
        <v>472</v>
      </c>
      <c r="C148" s="111" t="s">
        <v>222</v>
      </c>
      <c r="D148" s="111" t="s">
        <v>471</v>
      </c>
      <c r="E148" s="112">
        <v>9</v>
      </c>
      <c r="F148" s="113">
        <f>VLOOKUP(E148,'Cost Study'!A:G,7,0)</f>
        <v>3.4333089032158068</v>
      </c>
    </row>
    <row r="149" spans="1:6">
      <c r="A149" s="111" t="s">
        <v>473</v>
      </c>
      <c r="B149" s="111" t="s">
        <v>474</v>
      </c>
      <c r="C149" s="111" t="s">
        <v>222</v>
      </c>
      <c r="D149" s="111" t="s">
        <v>475</v>
      </c>
      <c r="E149" s="112">
        <v>9</v>
      </c>
      <c r="F149" s="113">
        <f>VLOOKUP(E149,'Cost Study'!A:G,7,0)</f>
        <v>3.4333089032158068</v>
      </c>
    </row>
    <row r="150" spans="1:6">
      <c r="A150" s="111" t="s">
        <v>476</v>
      </c>
      <c r="B150" s="111" t="s">
        <v>477</v>
      </c>
      <c r="C150" s="111" t="s">
        <v>222</v>
      </c>
      <c r="D150" s="111" t="s">
        <v>478</v>
      </c>
      <c r="E150" s="112">
        <v>9</v>
      </c>
      <c r="F150" s="113">
        <f>VLOOKUP(E150,'Cost Study'!A:G,7,0)</f>
        <v>3.4333089032158068</v>
      </c>
    </row>
    <row r="151" spans="1:6">
      <c r="A151" s="111" t="s">
        <v>476</v>
      </c>
      <c r="B151" s="111" t="s">
        <v>479</v>
      </c>
      <c r="C151" s="111" t="s">
        <v>222</v>
      </c>
      <c r="D151" s="111" t="s">
        <v>478</v>
      </c>
      <c r="E151" s="112">
        <v>9</v>
      </c>
      <c r="F151" s="113">
        <f>VLOOKUP(E151,'Cost Study'!A:G,7,0)</f>
        <v>3.4333089032158068</v>
      </c>
    </row>
    <row r="152" spans="1:6">
      <c r="A152" s="111" t="s">
        <v>480</v>
      </c>
      <c r="B152" s="111" t="s">
        <v>481</v>
      </c>
      <c r="C152" s="111" t="s">
        <v>222</v>
      </c>
      <c r="D152" s="111" t="s">
        <v>482</v>
      </c>
      <c r="E152" s="112">
        <v>9</v>
      </c>
      <c r="F152" s="113">
        <f>VLOOKUP(E152,'Cost Study'!A:G,7,0)</f>
        <v>3.4333089032158068</v>
      </c>
    </row>
    <row r="153" spans="1:6">
      <c r="A153" s="111" t="s">
        <v>483</v>
      </c>
      <c r="B153" s="111" t="s">
        <v>484</v>
      </c>
      <c r="C153" s="111" t="s">
        <v>229</v>
      </c>
      <c r="D153" s="111" t="s">
        <v>482</v>
      </c>
      <c r="E153" s="112">
        <v>9</v>
      </c>
      <c r="F153" s="113">
        <f>VLOOKUP(E153,'Cost Study'!A:G,7,0)</f>
        <v>3.4333089032158068</v>
      </c>
    </row>
    <row r="154" spans="1:6">
      <c r="A154" s="111" t="s">
        <v>485</v>
      </c>
      <c r="B154" s="111" t="s">
        <v>486</v>
      </c>
      <c r="C154" s="111" t="s">
        <v>229</v>
      </c>
      <c r="D154" s="111" t="s">
        <v>482</v>
      </c>
      <c r="E154" s="112">
        <v>9</v>
      </c>
      <c r="F154" s="113">
        <f>VLOOKUP(E154,'Cost Study'!A:G,7,0)</f>
        <v>3.4333089032158068</v>
      </c>
    </row>
    <row r="155" spans="1:6">
      <c r="A155" s="111" t="s">
        <v>487</v>
      </c>
      <c r="B155" s="111" t="s">
        <v>486</v>
      </c>
      <c r="C155" s="111" t="s">
        <v>229</v>
      </c>
      <c r="D155" s="111" t="s">
        <v>482</v>
      </c>
      <c r="E155" s="112">
        <v>9</v>
      </c>
      <c r="F155" s="113">
        <f>VLOOKUP(E155,'Cost Study'!A:G,7,0)</f>
        <v>3.4333089032158068</v>
      </c>
    </row>
    <row r="156" spans="1:6">
      <c r="A156" s="111" t="s">
        <v>488</v>
      </c>
      <c r="B156" s="111" t="s">
        <v>481</v>
      </c>
      <c r="C156" s="111" t="s">
        <v>222</v>
      </c>
      <c r="D156" s="111" t="s">
        <v>489</v>
      </c>
      <c r="E156" s="112">
        <v>9</v>
      </c>
      <c r="F156" s="113">
        <f>VLOOKUP(E156,'Cost Study'!A:G,7,0)</f>
        <v>3.4333089032158068</v>
      </c>
    </row>
    <row r="157" spans="1:6">
      <c r="A157" s="111" t="s">
        <v>490</v>
      </c>
      <c r="B157" s="111" t="s">
        <v>357</v>
      </c>
      <c r="C157" s="111" t="s">
        <v>222</v>
      </c>
      <c r="D157" s="111" t="s">
        <v>491</v>
      </c>
      <c r="E157" s="112">
        <v>6</v>
      </c>
      <c r="F157" s="113">
        <f>VLOOKUP(E157,'Cost Study'!A:G,7,0)</f>
        <v>2.5338472328563029</v>
      </c>
    </row>
    <row r="158" spans="1:6">
      <c r="A158" s="111" t="s">
        <v>492</v>
      </c>
      <c r="B158" s="111" t="s">
        <v>484</v>
      </c>
      <c r="C158" s="111" t="s">
        <v>229</v>
      </c>
      <c r="D158" s="111" t="s">
        <v>493</v>
      </c>
      <c r="E158" s="112">
        <v>9</v>
      </c>
      <c r="F158" s="113">
        <f>VLOOKUP(E158,'Cost Study'!A:G,7,0)</f>
        <v>3.4333089032158068</v>
      </c>
    </row>
    <row r="159" spans="1:6">
      <c r="A159" s="111" t="s">
        <v>494</v>
      </c>
      <c r="B159" s="111" t="s">
        <v>486</v>
      </c>
      <c r="C159" s="111" t="s">
        <v>229</v>
      </c>
      <c r="D159" s="111" t="s">
        <v>495</v>
      </c>
      <c r="E159" s="112">
        <v>9</v>
      </c>
      <c r="F159" s="113">
        <f>VLOOKUP(E159,'Cost Study'!A:G,7,0)</f>
        <v>3.4333089032158068</v>
      </c>
    </row>
    <row r="160" spans="1:6">
      <c r="A160" s="111" t="s">
        <v>496</v>
      </c>
      <c r="B160" s="111" t="s">
        <v>486</v>
      </c>
      <c r="C160" s="111" t="s">
        <v>229</v>
      </c>
      <c r="D160" s="111" t="s">
        <v>495</v>
      </c>
      <c r="E160" s="112">
        <v>9</v>
      </c>
      <c r="F160" s="113">
        <f>VLOOKUP(E160,'Cost Study'!A:G,7,0)</f>
        <v>3.4333089032158068</v>
      </c>
    </row>
    <row r="161" spans="1:6">
      <c r="A161" s="111" t="s">
        <v>497</v>
      </c>
      <c r="B161" s="111" t="s">
        <v>498</v>
      </c>
      <c r="C161" s="111" t="s">
        <v>222</v>
      </c>
      <c r="D161" s="111" t="s">
        <v>499</v>
      </c>
      <c r="E161" s="112">
        <v>9</v>
      </c>
      <c r="F161" s="113">
        <f>VLOOKUP(E161,'Cost Study'!A:G,7,0)</f>
        <v>3.4333089032158068</v>
      </c>
    </row>
    <row r="162" spans="1:6">
      <c r="A162" s="111" t="s">
        <v>497</v>
      </c>
      <c r="B162" s="111" t="s">
        <v>500</v>
      </c>
      <c r="C162" s="111" t="s">
        <v>222</v>
      </c>
      <c r="D162" s="111" t="s">
        <v>499</v>
      </c>
      <c r="E162" s="112">
        <v>9</v>
      </c>
      <c r="F162" s="113">
        <f>VLOOKUP(E162,'Cost Study'!A:G,7,0)</f>
        <v>3.4333089032158068</v>
      </c>
    </row>
    <row r="163" spans="1:6">
      <c r="A163" s="111" t="s">
        <v>497</v>
      </c>
      <c r="B163" s="111" t="s">
        <v>501</v>
      </c>
      <c r="C163" s="111" t="s">
        <v>222</v>
      </c>
      <c r="D163" s="111" t="s">
        <v>499</v>
      </c>
      <c r="E163" s="112">
        <v>9</v>
      </c>
      <c r="F163" s="113">
        <f>VLOOKUP(E163,'Cost Study'!A:G,7,0)</f>
        <v>3.4333089032158068</v>
      </c>
    </row>
    <row r="164" spans="1:6">
      <c r="A164" s="111" t="s">
        <v>497</v>
      </c>
      <c r="B164" s="111" t="s">
        <v>502</v>
      </c>
      <c r="C164" s="111" t="s">
        <v>222</v>
      </c>
      <c r="D164" s="111" t="s">
        <v>499</v>
      </c>
      <c r="E164" s="112">
        <v>9</v>
      </c>
      <c r="F164" s="113">
        <f>VLOOKUP(E164,'Cost Study'!A:G,7,0)</f>
        <v>3.4333089032158068</v>
      </c>
    </row>
    <row r="165" spans="1:6">
      <c r="A165" s="111" t="s">
        <v>497</v>
      </c>
      <c r="B165" s="111" t="s">
        <v>503</v>
      </c>
      <c r="C165" s="111" t="s">
        <v>222</v>
      </c>
      <c r="D165" s="111" t="s">
        <v>499</v>
      </c>
      <c r="E165" s="112">
        <v>9</v>
      </c>
      <c r="F165" s="113">
        <f>VLOOKUP(E165,'Cost Study'!A:G,7,0)</f>
        <v>3.4333089032158068</v>
      </c>
    </row>
    <row r="166" spans="1:6">
      <c r="A166" s="111" t="s">
        <v>497</v>
      </c>
      <c r="B166" s="111" t="s">
        <v>504</v>
      </c>
      <c r="C166" s="111" t="s">
        <v>222</v>
      </c>
      <c r="D166" s="111" t="s">
        <v>499</v>
      </c>
      <c r="E166" s="112">
        <v>9</v>
      </c>
      <c r="F166" s="113">
        <f>VLOOKUP(E166,'Cost Study'!A:G,7,0)</f>
        <v>3.4333089032158068</v>
      </c>
    </row>
    <row r="167" spans="1:6">
      <c r="A167" s="111" t="s">
        <v>505</v>
      </c>
      <c r="B167" s="111" t="s">
        <v>481</v>
      </c>
      <c r="C167" s="111" t="s">
        <v>222</v>
      </c>
      <c r="D167" s="111" t="s">
        <v>506</v>
      </c>
      <c r="E167" s="112">
        <v>9</v>
      </c>
      <c r="F167" s="113">
        <f>VLOOKUP(E167,'Cost Study'!A:G,7,0)</f>
        <v>3.4333089032158068</v>
      </c>
    </row>
    <row r="168" spans="1:6">
      <c r="A168" s="111" t="s">
        <v>507</v>
      </c>
      <c r="B168" s="111" t="s">
        <v>508</v>
      </c>
      <c r="C168" s="111" t="s">
        <v>222</v>
      </c>
      <c r="D168" s="111" t="s">
        <v>509</v>
      </c>
      <c r="E168" s="112">
        <v>9</v>
      </c>
      <c r="F168" s="113">
        <f>VLOOKUP(E168,'Cost Study'!A:G,7,0)</f>
        <v>3.4333089032158068</v>
      </c>
    </row>
    <row r="169" spans="1:6">
      <c r="A169" s="111" t="s">
        <v>510</v>
      </c>
      <c r="B169" s="111" t="s">
        <v>481</v>
      </c>
      <c r="C169" s="111" t="s">
        <v>222</v>
      </c>
      <c r="D169" s="111" t="s">
        <v>511</v>
      </c>
      <c r="E169" s="112">
        <v>9</v>
      </c>
      <c r="F169" s="113">
        <f>VLOOKUP(E169,'Cost Study'!A:G,7,0)</f>
        <v>3.4333089032158068</v>
      </c>
    </row>
    <row r="170" spans="1:6">
      <c r="A170" s="111" t="s">
        <v>512</v>
      </c>
      <c r="B170" s="111" t="s">
        <v>481</v>
      </c>
      <c r="C170" s="111" t="s">
        <v>222</v>
      </c>
      <c r="D170" s="111" t="s">
        <v>513</v>
      </c>
      <c r="E170" s="112">
        <v>9</v>
      </c>
      <c r="F170" s="113">
        <f>VLOOKUP(E170,'Cost Study'!A:G,7,0)</f>
        <v>3.4333089032158068</v>
      </c>
    </row>
    <row r="171" spans="1:6">
      <c r="A171" s="111" t="s">
        <v>514</v>
      </c>
      <c r="B171" s="111" t="s">
        <v>397</v>
      </c>
      <c r="C171" s="111" t="s">
        <v>229</v>
      </c>
      <c r="D171" s="111" t="s">
        <v>515</v>
      </c>
      <c r="E171" s="112">
        <v>10</v>
      </c>
      <c r="F171" s="113">
        <f>VLOOKUP(E171,'Cost Study'!A:G,7,0)</f>
        <v>5.2157956574584414</v>
      </c>
    </row>
    <row r="172" spans="1:6">
      <c r="A172" s="111" t="s">
        <v>516</v>
      </c>
      <c r="B172" s="111" t="s">
        <v>397</v>
      </c>
      <c r="C172" s="111" t="s">
        <v>229</v>
      </c>
      <c r="D172" s="111" t="s">
        <v>515</v>
      </c>
      <c r="E172" s="112">
        <v>10</v>
      </c>
      <c r="F172" s="113">
        <f>VLOOKUP(E172,'Cost Study'!A:G,7,0)</f>
        <v>5.2157956574584414</v>
      </c>
    </row>
    <row r="173" spans="1:6">
      <c r="A173" s="111" t="s">
        <v>517</v>
      </c>
      <c r="B173" s="111" t="s">
        <v>397</v>
      </c>
      <c r="C173" s="111" t="s">
        <v>229</v>
      </c>
      <c r="D173" s="111" t="s">
        <v>518</v>
      </c>
      <c r="E173" s="112">
        <v>10</v>
      </c>
      <c r="F173" s="113">
        <f>VLOOKUP(E173,'Cost Study'!A:G,7,0)</f>
        <v>5.2157956574584414</v>
      </c>
    </row>
    <row r="174" spans="1:6">
      <c r="A174" s="111" t="s">
        <v>519</v>
      </c>
      <c r="B174" s="111" t="s">
        <v>397</v>
      </c>
      <c r="C174" s="111" t="s">
        <v>229</v>
      </c>
      <c r="D174" s="111" t="s">
        <v>518</v>
      </c>
      <c r="E174" s="112">
        <v>10</v>
      </c>
      <c r="F174" s="113">
        <f>VLOOKUP(E174,'Cost Study'!A:G,7,0)</f>
        <v>5.2157956574584414</v>
      </c>
    </row>
    <row r="175" spans="1:6">
      <c r="A175" s="111" t="s">
        <v>520</v>
      </c>
      <c r="B175" s="111" t="s">
        <v>521</v>
      </c>
      <c r="C175" s="111" t="s">
        <v>222</v>
      </c>
      <c r="D175" s="111" t="s">
        <v>522</v>
      </c>
      <c r="E175" s="112">
        <v>10</v>
      </c>
      <c r="F175" s="113">
        <f>VLOOKUP(E175,'Cost Study'!A:G,7,0)</f>
        <v>5.2157956574584414</v>
      </c>
    </row>
    <row r="176" spans="1:6">
      <c r="A176" s="111" t="s">
        <v>523</v>
      </c>
      <c r="B176" s="111" t="s">
        <v>397</v>
      </c>
      <c r="C176" s="111" t="s">
        <v>229</v>
      </c>
      <c r="D176" s="111" t="s">
        <v>524</v>
      </c>
      <c r="E176" s="112">
        <v>10</v>
      </c>
      <c r="F176" s="113">
        <f>VLOOKUP(E176,'Cost Study'!A:G,7,0)</f>
        <v>5.2157956574584414</v>
      </c>
    </row>
    <row r="177" spans="1:6">
      <c r="A177" s="111" t="s">
        <v>525</v>
      </c>
      <c r="B177" s="111" t="s">
        <v>397</v>
      </c>
      <c r="C177" s="111" t="s">
        <v>229</v>
      </c>
      <c r="D177" s="111" t="s">
        <v>524</v>
      </c>
      <c r="E177" s="112">
        <v>10</v>
      </c>
      <c r="F177" s="113">
        <f>VLOOKUP(E177,'Cost Study'!A:G,7,0)</f>
        <v>5.2157956574584414</v>
      </c>
    </row>
    <row r="178" spans="1:6">
      <c r="A178" s="111" t="s">
        <v>526</v>
      </c>
      <c r="B178" s="111" t="s">
        <v>397</v>
      </c>
      <c r="C178" s="111" t="s">
        <v>229</v>
      </c>
      <c r="D178" s="111" t="s">
        <v>524</v>
      </c>
      <c r="E178" s="112">
        <v>10</v>
      </c>
      <c r="F178" s="113">
        <f>VLOOKUP(E178,'Cost Study'!A:G,7,0)</f>
        <v>5.2157956574584414</v>
      </c>
    </row>
    <row r="179" spans="1:6">
      <c r="A179" s="111" t="s">
        <v>527</v>
      </c>
      <c r="B179" s="111" t="s">
        <v>397</v>
      </c>
      <c r="C179" s="111" t="s">
        <v>229</v>
      </c>
      <c r="D179" s="111" t="s">
        <v>524</v>
      </c>
      <c r="E179" s="112">
        <v>10</v>
      </c>
      <c r="F179" s="113">
        <f>VLOOKUP(E179,'Cost Study'!A:G,7,0)</f>
        <v>5.2157956574584414</v>
      </c>
    </row>
    <row r="180" spans="1:6">
      <c r="A180" s="111" t="s">
        <v>528</v>
      </c>
      <c r="B180" s="111" t="s">
        <v>397</v>
      </c>
      <c r="C180" s="111" t="s">
        <v>229</v>
      </c>
      <c r="D180" s="111" t="s">
        <v>524</v>
      </c>
      <c r="E180" s="112">
        <v>10</v>
      </c>
      <c r="F180" s="113">
        <f>VLOOKUP(E180,'Cost Study'!A:G,7,0)</f>
        <v>5.2157956574584414</v>
      </c>
    </row>
    <row r="181" spans="1:6">
      <c r="A181" s="111" t="s">
        <v>529</v>
      </c>
      <c r="B181" s="111" t="s">
        <v>397</v>
      </c>
      <c r="C181" s="111" t="s">
        <v>229</v>
      </c>
      <c r="D181" s="111" t="s">
        <v>530</v>
      </c>
      <c r="E181" s="112">
        <v>10</v>
      </c>
      <c r="F181" s="113">
        <f>VLOOKUP(E181,'Cost Study'!A:G,7,0)</f>
        <v>5.2157956574584414</v>
      </c>
    </row>
    <row r="182" spans="1:6">
      <c r="A182" s="111" t="s">
        <v>531</v>
      </c>
      <c r="B182" s="111" t="s">
        <v>397</v>
      </c>
      <c r="C182" s="111" t="s">
        <v>229</v>
      </c>
      <c r="D182" s="111" t="s">
        <v>530</v>
      </c>
      <c r="E182" s="112">
        <v>10</v>
      </c>
      <c r="F182" s="113">
        <f>VLOOKUP(E182,'Cost Study'!A:G,7,0)</f>
        <v>5.2157956574584414</v>
      </c>
    </row>
    <row r="183" spans="1:6">
      <c r="A183" s="111" t="s">
        <v>532</v>
      </c>
      <c r="B183" s="111" t="s">
        <v>397</v>
      </c>
      <c r="C183" s="111" t="s">
        <v>229</v>
      </c>
      <c r="D183" s="111" t="s">
        <v>530</v>
      </c>
      <c r="E183" s="112">
        <v>10</v>
      </c>
      <c r="F183" s="113">
        <f>VLOOKUP(E183,'Cost Study'!A:G,7,0)</f>
        <v>5.2157956574584414</v>
      </c>
    </row>
    <row r="184" spans="1:6">
      <c r="A184" s="111" t="s">
        <v>533</v>
      </c>
      <c r="B184" s="111" t="s">
        <v>397</v>
      </c>
      <c r="C184" s="111" t="s">
        <v>229</v>
      </c>
      <c r="D184" s="111" t="s">
        <v>530</v>
      </c>
      <c r="E184" s="112">
        <v>10</v>
      </c>
      <c r="F184" s="113">
        <f>VLOOKUP(E184,'Cost Study'!A:G,7,0)</f>
        <v>5.2157956574584414</v>
      </c>
    </row>
    <row r="185" spans="1:6">
      <c r="A185" s="111" t="s">
        <v>534</v>
      </c>
      <c r="B185" s="111" t="s">
        <v>535</v>
      </c>
      <c r="C185" s="111" t="s">
        <v>222</v>
      </c>
      <c r="D185" s="111" t="s">
        <v>536</v>
      </c>
      <c r="E185" s="112">
        <v>10</v>
      </c>
      <c r="F185" s="113">
        <f>VLOOKUP(E185,'Cost Study'!A:G,7,0)</f>
        <v>5.2157956574584414</v>
      </c>
    </row>
    <row r="186" spans="1:6">
      <c r="A186" s="111" t="s">
        <v>537</v>
      </c>
      <c r="B186" s="111" t="s">
        <v>538</v>
      </c>
      <c r="C186" s="111" t="s">
        <v>222</v>
      </c>
      <c r="D186" s="111" t="s">
        <v>539</v>
      </c>
      <c r="E186" s="112">
        <v>10</v>
      </c>
      <c r="F186" s="113">
        <f>VLOOKUP(E186,'Cost Study'!A:G,7,0)</f>
        <v>5.2157956574584414</v>
      </c>
    </row>
    <row r="187" spans="1:6">
      <c r="A187" s="111" t="s">
        <v>540</v>
      </c>
      <c r="B187" s="111" t="s">
        <v>541</v>
      </c>
      <c r="C187" s="111" t="s">
        <v>222</v>
      </c>
      <c r="D187" s="111" t="s">
        <v>542</v>
      </c>
      <c r="E187" s="112">
        <v>10</v>
      </c>
      <c r="F187" s="113">
        <f>VLOOKUP(E187,'Cost Study'!A:G,7,0)</f>
        <v>5.2157956574584414</v>
      </c>
    </row>
    <row r="188" spans="1:6">
      <c r="A188" s="111" t="s">
        <v>543</v>
      </c>
      <c r="B188" s="111" t="s">
        <v>544</v>
      </c>
      <c r="C188" s="111" t="s">
        <v>222</v>
      </c>
      <c r="D188" s="111" t="s">
        <v>545</v>
      </c>
      <c r="E188" s="112">
        <v>11</v>
      </c>
      <c r="F188" s="113">
        <f>VLOOKUP(E188,'Cost Study'!A:G,7,0)</f>
        <v>3.9463640330011058</v>
      </c>
    </row>
    <row r="189" spans="1:6">
      <c r="A189" s="111" t="s">
        <v>546</v>
      </c>
      <c r="B189" s="111" t="s">
        <v>547</v>
      </c>
      <c r="C189" s="111" t="s">
        <v>222</v>
      </c>
      <c r="D189" s="111" t="s">
        <v>548</v>
      </c>
      <c r="E189" s="112">
        <v>11</v>
      </c>
      <c r="F189" s="113">
        <f>VLOOKUP(E189,'Cost Study'!A:G,7,0)</f>
        <v>3.9463640330011058</v>
      </c>
    </row>
    <row r="190" spans="1:6">
      <c r="A190" s="111" t="s">
        <v>549</v>
      </c>
      <c r="B190" s="111" t="s">
        <v>310</v>
      </c>
      <c r="C190" s="111" t="s">
        <v>229</v>
      </c>
      <c r="D190" s="111" t="s">
        <v>548</v>
      </c>
      <c r="E190" s="112">
        <v>11</v>
      </c>
      <c r="F190" s="113">
        <f>VLOOKUP(E190,'Cost Study'!A:G,7,0)</f>
        <v>3.9463640330011058</v>
      </c>
    </row>
    <row r="191" spans="1:6">
      <c r="A191" s="111" t="s">
        <v>550</v>
      </c>
      <c r="B191" s="111" t="s">
        <v>551</v>
      </c>
      <c r="C191" s="111" t="s">
        <v>222</v>
      </c>
      <c r="D191" s="111" t="s">
        <v>552</v>
      </c>
      <c r="E191" s="112">
        <v>11</v>
      </c>
      <c r="F191" s="113">
        <f>VLOOKUP(E191,'Cost Study'!A:G,7,0)</f>
        <v>3.9463640330011058</v>
      </c>
    </row>
    <row r="192" spans="1:6">
      <c r="A192" s="111" t="s">
        <v>553</v>
      </c>
      <c r="B192" s="111" t="s">
        <v>554</v>
      </c>
      <c r="C192" s="111" t="s">
        <v>229</v>
      </c>
      <c r="D192" s="111" t="s">
        <v>552</v>
      </c>
      <c r="E192" s="112">
        <v>11</v>
      </c>
      <c r="F192" s="113">
        <f>VLOOKUP(E192,'Cost Study'!A:G,7,0)</f>
        <v>3.9463640330011058</v>
      </c>
    </row>
    <row r="193" spans="1:6">
      <c r="A193" s="111" t="s">
        <v>555</v>
      </c>
      <c r="B193" s="111" t="s">
        <v>554</v>
      </c>
      <c r="C193" s="111" t="s">
        <v>229</v>
      </c>
      <c r="D193" s="111" t="s">
        <v>552</v>
      </c>
      <c r="E193" s="112">
        <v>11</v>
      </c>
      <c r="F193" s="113">
        <f>VLOOKUP(E193,'Cost Study'!A:G,7,0)</f>
        <v>3.9463640330011058</v>
      </c>
    </row>
    <row r="194" spans="1:6">
      <c r="A194" s="111" t="s">
        <v>556</v>
      </c>
      <c r="B194" s="111" t="s">
        <v>554</v>
      </c>
      <c r="C194" s="111" t="s">
        <v>229</v>
      </c>
      <c r="D194" s="111" t="s">
        <v>552</v>
      </c>
      <c r="E194" s="112">
        <v>11</v>
      </c>
      <c r="F194" s="113">
        <f>VLOOKUP(E194,'Cost Study'!A:G,7,0)</f>
        <v>3.9463640330011058</v>
      </c>
    </row>
    <row r="195" spans="1:6">
      <c r="A195" s="111" t="s">
        <v>557</v>
      </c>
      <c r="B195" s="111" t="s">
        <v>554</v>
      </c>
      <c r="C195" s="111" t="s">
        <v>229</v>
      </c>
      <c r="D195" s="111" t="s">
        <v>552</v>
      </c>
      <c r="E195" s="112">
        <v>11</v>
      </c>
      <c r="F195" s="113">
        <f>VLOOKUP(E195,'Cost Study'!A:G,7,0)</f>
        <v>3.9463640330011058</v>
      </c>
    </row>
    <row r="196" spans="1:6">
      <c r="A196" s="111" t="s">
        <v>558</v>
      </c>
      <c r="B196" s="111" t="s">
        <v>559</v>
      </c>
      <c r="C196" s="111" t="s">
        <v>222</v>
      </c>
      <c r="D196" s="111" t="s">
        <v>560</v>
      </c>
      <c r="E196" s="112">
        <v>11</v>
      </c>
      <c r="F196" s="113">
        <f>VLOOKUP(E196,'Cost Study'!A:G,7,0)</f>
        <v>3.9463640330011058</v>
      </c>
    </row>
    <row r="197" spans="1:6">
      <c r="A197" s="111" t="s">
        <v>558</v>
      </c>
      <c r="B197" s="111" t="s">
        <v>561</v>
      </c>
      <c r="C197" s="111" t="s">
        <v>222</v>
      </c>
      <c r="D197" s="111" t="s">
        <v>560</v>
      </c>
      <c r="E197" s="112">
        <v>11</v>
      </c>
      <c r="F197" s="113">
        <f>VLOOKUP(E197,'Cost Study'!A:G,7,0)</f>
        <v>3.9463640330011058</v>
      </c>
    </row>
    <row r="198" spans="1:6">
      <c r="A198" s="111" t="s">
        <v>562</v>
      </c>
      <c r="B198" s="111" t="s">
        <v>551</v>
      </c>
      <c r="C198" s="111" t="s">
        <v>222</v>
      </c>
      <c r="D198" s="111" t="s">
        <v>563</v>
      </c>
      <c r="E198" s="112">
        <v>11</v>
      </c>
      <c r="F198" s="113">
        <f>VLOOKUP(E198,'Cost Study'!A:G,7,0)</f>
        <v>3.9463640330011058</v>
      </c>
    </row>
    <row r="199" spans="1:6">
      <c r="A199" s="111" t="s">
        <v>564</v>
      </c>
      <c r="B199" s="111" t="s">
        <v>565</v>
      </c>
      <c r="C199" s="111" t="s">
        <v>222</v>
      </c>
      <c r="D199" s="111" t="s">
        <v>566</v>
      </c>
      <c r="E199" s="112">
        <v>11</v>
      </c>
      <c r="F199" s="113">
        <f>VLOOKUP(E199,'Cost Study'!A:G,7,0)</f>
        <v>3.9463640330011058</v>
      </c>
    </row>
    <row r="200" spans="1:6">
      <c r="A200" s="111" t="s">
        <v>567</v>
      </c>
      <c r="B200" s="111" t="s">
        <v>568</v>
      </c>
      <c r="C200" s="111" t="s">
        <v>222</v>
      </c>
      <c r="D200" s="111" t="s">
        <v>569</v>
      </c>
      <c r="E200" s="112">
        <v>11</v>
      </c>
      <c r="F200" s="113">
        <f>VLOOKUP(E200,'Cost Study'!A:G,7,0)</f>
        <v>3.9463640330011058</v>
      </c>
    </row>
    <row r="201" spans="1:6">
      <c r="A201" s="111" t="s">
        <v>567</v>
      </c>
      <c r="B201" s="111" t="s">
        <v>570</v>
      </c>
      <c r="C201" s="111" t="s">
        <v>222</v>
      </c>
      <c r="D201" s="111" t="s">
        <v>569</v>
      </c>
      <c r="E201" s="112">
        <v>11</v>
      </c>
      <c r="F201" s="113">
        <f>VLOOKUP(E201,'Cost Study'!A:G,7,0)</f>
        <v>3.9463640330011058</v>
      </c>
    </row>
    <row r="202" spans="1:6">
      <c r="A202" s="111" t="s">
        <v>571</v>
      </c>
      <c r="B202" s="111" t="s">
        <v>572</v>
      </c>
      <c r="C202" s="111" t="s">
        <v>222</v>
      </c>
      <c r="D202" s="111" t="s">
        <v>573</v>
      </c>
      <c r="E202" s="112">
        <v>11</v>
      </c>
      <c r="F202" s="113">
        <f>VLOOKUP(E202,'Cost Study'!A:G,7,0)</f>
        <v>3.9463640330011058</v>
      </c>
    </row>
    <row r="203" spans="1:6">
      <c r="A203" s="111" t="s">
        <v>571</v>
      </c>
      <c r="B203" s="111" t="s">
        <v>574</v>
      </c>
      <c r="C203" s="111" t="s">
        <v>222</v>
      </c>
      <c r="D203" s="111" t="s">
        <v>573</v>
      </c>
      <c r="E203" s="112">
        <v>11</v>
      </c>
      <c r="F203" s="113">
        <f>VLOOKUP(E203,'Cost Study'!A:G,7,0)</f>
        <v>3.9463640330011058</v>
      </c>
    </row>
    <row r="204" spans="1:6">
      <c r="A204" s="111" t="s">
        <v>571</v>
      </c>
      <c r="B204" s="111" t="s">
        <v>575</v>
      </c>
      <c r="C204" s="111" t="s">
        <v>222</v>
      </c>
      <c r="D204" s="111" t="s">
        <v>573</v>
      </c>
      <c r="E204" s="112">
        <v>11</v>
      </c>
      <c r="F204" s="113">
        <f>VLOOKUP(E204,'Cost Study'!A:G,7,0)</f>
        <v>3.9463640330011058</v>
      </c>
    </row>
    <row r="205" spans="1:6">
      <c r="A205" s="111" t="s">
        <v>576</v>
      </c>
      <c r="B205" s="111" t="s">
        <v>577</v>
      </c>
      <c r="C205" s="111" t="s">
        <v>222</v>
      </c>
      <c r="D205" s="111" t="s">
        <v>578</v>
      </c>
      <c r="E205" s="112">
        <v>11</v>
      </c>
      <c r="F205" s="113">
        <f>VLOOKUP(E205,'Cost Study'!A:G,7,0)</f>
        <v>3.9463640330011058</v>
      </c>
    </row>
    <row r="206" spans="1:6">
      <c r="A206" s="111" t="s">
        <v>579</v>
      </c>
      <c r="B206" s="111" t="s">
        <v>580</v>
      </c>
      <c r="C206" s="111" t="s">
        <v>222</v>
      </c>
      <c r="D206" s="111" t="s">
        <v>581</v>
      </c>
      <c r="E206" s="112">
        <v>11</v>
      </c>
      <c r="F206" s="113">
        <f>VLOOKUP(E206,'Cost Study'!A:G,7,0)</f>
        <v>3.9463640330011058</v>
      </c>
    </row>
    <row r="207" spans="1:6">
      <c r="A207" s="111" t="s">
        <v>582</v>
      </c>
      <c r="B207" s="111" t="s">
        <v>583</v>
      </c>
      <c r="C207" s="111" t="s">
        <v>222</v>
      </c>
      <c r="D207" s="111" t="s">
        <v>584</v>
      </c>
      <c r="E207" s="112">
        <v>11</v>
      </c>
      <c r="F207" s="113">
        <f>VLOOKUP(E207,'Cost Study'!A:G,7,0)</f>
        <v>3.9463640330011058</v>
      </c>
    </row>
    <row r="208" spans="1:6">
      <c r="A208" s="111" t="s">
        <v>585</v>
      </c>
      <c r="B208" s="111" t="s">
        <v>583</v>
      </c>
      <c r="C208" s="111" t="s">
        <v>222</v>
      </c>
      <c r="D208" s="111" t="s">
        <v>586</v>
      </c>
      <c r="E208" s="112">
        <v>11</v>
      </c>
      <c r="F208" s="113">
        <f>VLOOKUP(E208,'Cost Study'!A:G,7,0)</f>
        <v>3.9463640330011058</v>
      </c>
    </row>
    <row r="209" spans="1:6">
      <c r="A209" s="111" t="s">
        <v>587</v>
      </c>
      <c r="B209" s="111" t="s">
        <v>588</v>
      </c>
      <c r="C209" s="111" t="s">
        <v>222</v>
      </c>
      <c r="D209" s="111" t="s">
        <v>589</v>
      </c>
      <c r="E209" s="112">
        <v>11</v>
      </c>
      <c r="F209" s="113">
        <f>VLOOKUP(E209,'Cost Study'!A:G,7,0)</f>
        <v>3.9463640330011058</v>
      </c>
    </row>
    <row r="210" spans="1:6">
      <c r="A210" s="111" t="s">
        <v>590</v>
      </c>
      <c r="B210" s="111" t="s">
        <v>591</v>
      </c>
      <c r="C210" s="111" t="s">
        <v>222</v>
      </c>
      <c r="D210" s="111" t="s">
        <v>592</v>
      </c>
      <c r="E210" s="112">
        <v>11</v>
      </c>
      <c r="F210" s="113">
        <f>VLOOKUP(E210,'Cost Study'!A:G,7,0)</f>
        <v>3.9463640330011058</v>
      </c>
    </row>
    <row r="211" spans="1:6">
      <c r="A211" s="111" t="s">
        <v>593</v>
      </c>
      <c r="B211" s="111" t="s">
        <v>554</v>
      </c>
      <c r="C211" s="111" t="s">
        <v>229</v>
      </c>
      <c r="D211" s="111" t="s">
        <v>594</v>
      </c>
      <c r="E211" s="112">
        <v>11</v>
      </c>
      <c r="F211" s="113">
        <f>VLOOKUP(E211,'Cost Study'!A:G,7,0)</f>
        <v>3.9463640330011058</v>
      </c>
    </row>
    <row r="212" spans="1:6">
      <c r="A212" s="111" t="s">
        <v>595</v>
      </c>
      <c r="B212" s="111" t="s">
        <v>596</v>
      </c>
      <c r="C212" s="111" t="s">
        <v>222</v>
      </c>
      <c r="D212" s="111" t="s">
        <v>597</v>
      </c>
      <c r="E212" s="112">
        <v>11</v>
      </c>
      <c r="F212" s="113">
        <f>VLOOKUP(E212,'Cost Study'!A:G,7,0)</f>
        <v>3.9463640330011058</v>
      </c>
    </row>
    <row r="213" spans="1:6">
      <c r="A213" s="111" t="s">
        <v>595</v>
      </c>
      <c r="B213" s="111" t="s">
        <v>598</v>
      </c>
      <c r="C213" s="111" t="s">
        <v>222</v>
      </c>
      <c r="D213" s="111" t="s">
        <v>597</v>
      </c>
      <c r="E213" s="112">
        <v>11</v>
      </c>
      <c r="F213" s="113">
        <f>VLOOKUP(E213,'Cost Study'!A:G,7,0)</f>
        <v>3.9463640330011058</v>
      </c>
    </row>
    <row r="214" spans="1:6">
      <c r="A214" s="111" t="s">
        <v>599</v>
      </c>
      <c r="B214" s="111" t="s">
        <v>600</v>
      </c>
      <c r="C214" s="111" t="s">
        <v>222</v>
      </c>
      <c r="D214" s="111" t="s">
        <v>601</v>
      </c>
      <c r="E214" s="112">
        <v>11</v>
      </c>
      <c r="F214" s="113">
        <f>VLOOKUP(E214,'Cost Study'!A:G,7,0)</f>
        <v>3.9463640330011058</v>
      </c>
    </row>
    <row r="215" spans="1:6">
      <c r="A215" s="111" t="s">
        <v>599</v>
      </c>
      <c r="B215" s="111" t="s">
        <v>602</v>
      </c>
      <c r="C215" s="111" t="s">
        <v>222</v>
      </c>
      <c r="D215" s="111" t="s">
        <v>601</v>
      </c>
      <c r="E215" s="112">
        <v>11</v>
      </c>
      <c r="F215" s="113">
        <f>VLOOKUP(E215,'Cost Study'!A:G,7,0)</f>
        <v>3.9463640330011058</v>
      </c>
    </row>
    <row r="216" spans="1:6">
      <c r="A216" s="111" t="s">
        <v>603</v>
      </c>
      <c r="B216" s="111" t="s">
        <v>604</v>
      </c>
      <c r="C216" s="111" t="s">
        <v>222</v>
      </c>
      <c r="D216" s="111" t="s">
        <v>605</v>
      </c>
      <c r="E216" s="112">
        <v>11</v>
      </c>
      <c r="F216" s="113">
        <f>VLOOKUP(E216,'Cost Study'!A:G,7,0)</f>
        <v>3.9463640330011058</v>
      </c>
    </row>
    <row r="217" spans="1:6">
      <c r="A217" s="111" t="s">
        <v>606</v>
      </c>
      <c r="B217" s="111" t="s">
        <v>607</v>
      </c>
      <c r="C217" s="111" t="s">
        <v>222</v>
      </c>
      <c r="D217" s="111" t="s">
        <v>608</v>
      </c>
      <c r="E217" s="112">
        <v>11</v>
      </c>
      <c r="F217" s="113">
        <f>VLOOKUP(E217,'Cost Study'!A:G,7,0)</f>
        <v>3.9463640330011058</v>
      </c>
    </row>
    <row r="218" spans="1:6">
      <c r="A218" s="111" t="s">
        <v>609</v>
      </c>
      <c r="B218" s="111" t="s">
        <v>554</v>
      </c>
      <c r="C218" s="111" t="s">
        <v>229</v>
      </c>
      <c r="D218" s="111" t="s">
        <v>610</v>
      </c>
      <c r="E218" s="112">
        <v>11</v>
      </c>
      <c r="F218" s="113">
        <f>VLOOKUP(E218,'Cost Study'!A:G,7,0)</f>
        <v>3.9463640330011058</v>
      </c>
    </row>
    <row r="219" spans="1:6">
      <c r="A219" s="111" t="s">
        <v>611</v>
      </c>
      <c r="B219" s="111" t="s">
        <v>554</v>
      </c>
      <c r="C219" s="111" t="s">
        <v>229</v>
      </c>
      <c r="D219" s="111" t="s">
        <v>610</v>
      </c>
      <c r="E219" s="112">
        <v>11</v>
      </c>
      <c r="F219" s="113">
        <f>VLOOKUP(E219,'Cost Study'!A:G,7,0)</f>
        <v>3.9463640330011058</v>
      </c>
    </row>
    <row r="220" spans="1:6">
      <c r="A220" s="111" t="s">
        <v>612</v>
      </c>
      <c r="B220" s="111" t="s">
        <v>613</v>
      </c>
      <c r="C220" s="111" t="s">
        <v>222</v>
      </c>
      <c r="D220" s="111" t="s">
        <v>614</v>
      </c>
      <c r="E220" s="112">
        <v>11</v>
      </c>
      <c r="F220" s="113">
        <f>VLOOKUP(E220,'Cost Study'!A:G,7,0)</f>
        <v>3.9463640330011058</v>
      </c>
    </row>
    <row r="221" spans="1:6">
      <c r="A221" s="111" t="s">
        <v>615</v>
      </c>
      <c r="B221" s="111" t="s">
        <v>616</v>
      </c>
      <c r="C221" s="111" t="s">
        <v>222</v>
      </c>
      <c r="D221" s="111" t="s">
        <v>617</v>
      </c>
      <c r="E221" s="112">
        <v>11</v>
      </c>
      <c r="F221" s="113">
        <f>VLOOKUP(E221,'Cost Study'!A:G,7,0)</f>
        <v>3.9463640330011058</v>
      </c>
    </row>
    <row r="222" spans="1:6">
      <c r="A222" s="111" t="s">
        <v>618</v>
      </c>
      <c r="B222" s="111" t="s">
        <v>619</v>
      </c>
      <c r="C222" s="111" t="s">
        <v>222</v>
      </c>
      <c r="D222" s="111" t="s">
        <v>620</v>
      </c>
      <c r="E222" s="112">
        <v>11</v>
      </c>
      <c r="F222" s="113">
        <f>VLOOKUP(E222,'Cost Study'!A:G,7,0)</f>
        <v>3.9463640330011058</v>
      </c>
    </row>
    <row r="223" spans="1:6">
      <c r="A223" s="111" t="s">
        <v>621</v>
      </c>
      <c r="B223" s="111" t="s">
        <v>622</v>
      </c>
      <c r="C223" s="111" t="s">
        <v>222</v>
      </c>
      <c r="D223" s="111" t="s">
        <v>623</v>
      </c>
      <c r="E223" s="112">
        <v>11</v>
      </c>
      <c r="F223" s="113">
        <f>VLOOKUP(E223,'Cost Study'!A:G,7,0)</f>
        <v>3.9463640330011058</v>
      </c>
    </row>
    <row r="224" spans="1:6">
      <c r="A224" s="111" t="s">
        <v>624</v>
      </c>
      <c r="B224" s="111" t="s">
        <v>397</v>
      </c>
      <c r="C224" s="111" t="s">
        <v>229</v>
      </c>
      <c r="D224" s="111" t="s">
        <v>623</v>
      </c>
      <c r="E224" s="112">
        <v>11</v>
      </c>
      <c r="F224" s="113">
        <f>VLOOKUP(E224,'Cost Study'!A:G,7,0)</f>
        <v>3.9463640330011058</v>
      </c>
    </row>
    <row r="225" spans="1:6">
      <c r="A225" s="111" t="s">
        <v>625</v>
      </c>
      <c r="B225" s="111" t="s">
        <v>626</v>
      </c>
      <c r="C225" s="111" t="s">
        <v>222</v>
      </c>
      <c r="D225" s="111" t="s">
        <v>627</v>
      </c>
      <c r="E225" s="112">
        <v>11</v>
      </c>
      <c r="F225" s="113">
        <f>VLOOKUP(E225,'Cost Study'!A:G,7,0)</f>
        <v>3.9463640330011058</v>
      </c>
    </row>
    <row r="226" spans="1:6">
      <c r="A226" s="111" t="s">
        <v>628</v>
      </c>
      <c r="B226" s="111" t="s">
        <v>629</v>
      </c>
      <c r="C226" s="111" t="s">
        <v>222</v>
      </c>
      <c r="D226" s="111" t="s">
        <v>630</v>
      </c>
      <c r="E226" s="112">
        <v>11</v>
      </c>
      <c r="F226" s="113">
        <f>VLOOKUP(E226,'Cost Study'!A:G,7,0)</f>
        <v>3.9463640330011058</v>
      </c>
    </row>
    <row r="227" spans="1:6">
      <c r="A227" s="111" t="s">
        <v>628</v>
      </c>
      <c r="B227" s="111" t="s">
        <v>631</v>
      </c>
      <c r="C227" s="111" t="s">
        <v>222</v>
      </c>
      <c r="D227" s="111" t="s">
        <v>630</v>
      </c>
      <c r="E227" s="112">
        <v>11</v>
      </c>
      <c r="F227" s="113">
        <f>VLOOKUP(E227,'Cost Study'!A:G,7,0)</f>
        <v>3.9463640330011058</v>
      </c>
    </row>
    <row r="228" spans="1:6">
      <c r="A228" s="111" t="s">
        <v>632</v>
      </c>
      <c r="B228" s="111" t="s">
        <v>633</v>
      </c>
      <c r="C228" s="111" t="s">
        <v>222</v>
      </c>
      <c r="D228" s="111" t="s">
        <v>634</v>
      </c>
      <c r="E228" s="112">
        <v>11</v>
      </c>
      <c r="F228" s="113">
        <f>VLOOKUP(E228,'Cost Study'!A:G,7,0)</f>
        <v>3.9463640330011058</v>
      </c>
    </row>
    <row r="229" spans="1:6">
      <c r="A229" s="111" t="s">
        <v>635</v>
      </c>
      <c r="B229" s="111" t="s">
        <v>397</v>
      </c>
      <c r="C229" s="111" t="s">
        <v>229</v>
      </c>
      <c r="D229" s="111" t="s">
        <v>634</v>
      </c>
      <c r="E229" s="112">
        <v>11</v>
      </c>
      <c r="F229" s="113">
        <f>VLOOKUP(E229,'Cost Study'!A:G,7,0)</f>
        <v>3.9463640330011058</v>
      </c>
    </row>
    <row r="230" spans="1:6">
      <c r="A230" s="111" t="s">
        <v>636</v>
      </c>
      <c r="B230" s="111" t="s">
        <v>633</v>
      </c>
      <c r="C230" s="111" t="s">
        <v>222</v>
      </c>
      <c r="D230" s="111" t="s">
        <v>637</v>
      </c>
      <c r="E230" s="112">
        <v>11</v>
      </c>
      <c r="F230" s="113">
        <f>VLOOKUP(E230,'Cost Study'!A:G,7,0)</f>
        <v>3.9463640330011058</v>
      </c>
    </row>
    <row r="231" spans="1:6">
      <c r="A231" s="111" t="s">
        <v>638</v>
      </c>
      <c r="B231" s="111" t="s">
        <v>633</v>
      </c>
      <c r="C231" s="111" t="s">
        <v>222</v>
      </c>
      <c r="D231" s="111" t="s">
        <v>639</v>
      </c>
      <c r="E231" s="112">
        <v>11</v>
      </c>
      <c r="F231" s="113">
        <f>VLOOKUP(E231,'Cost Study'!A:G,7,0)</f>
        <v>3.9463640330011058</v>
      </c>
    </row>
    <row r="232" spans="1:6">
      <c r="A232" s="111" t="s">
        <v>640</v>
      </c>
      <c r="B232" s="111" t="s">
        <v>310</v>
      </c>
      <c r="C232" s="111" t="s">
        <v>229</v>
      </c>
      <c r="D232" s="111" t="s">
        <v>639</v>
      </c>
      <c r="E232" s="112">
        <v>11</v>
      </c>
      <c r="F232" s="113">
        <f>VLOOKUP(E232,'Cost Study'!A:G,7,0)</f>
        <v>3.9463640330011058</v>
      </c>
    </row>
    <row r="233" spans="1:6">
      <c r="A233" s="111" t="s">
        <v>641</v>
      </c>
      <c r="B233" s="111" t="s">
        <v>310</v>
      </c>
      <c r="C233" s="111" t="s">
        <v>229</v>
      </c>
      <c r="D233" s="111" t="s">
        <v>639</v>
      </c>
      <c r="E233" s="112">
        <v>11</v>
      </c>
      <c r="F233" s="113">
        <f>VLOOKUP(E233,'Cost Study'!A:G,7,0)</f>
        <v>3.9463640330011058</v>
      </c>
    </row>
    <row r="234" spans="1:6">
      <c r="A234" s="111" t="s">
        <v>642</v>
      </c>
      <c r="B234" s="111" t="s">
        <v>310</v>
      </c>
      <c r="C234" s="111" t="s">
        <v>229</v>
      </c>
      <c r="D234" s="111" t="s">
        <v>639</v>
      </c>
      <c r="E234" s="112">
        <v>11</v>
      </c>
      <c r="F234" s="113">
        <f>VLOOKUP(E234,'Cost Study'!A:G,7,0)</f>
        <v>3.9463640330011058</v>
      </c>
    </row>
    <row r="235" spans="1:6">
      <c r="A235" s="111" t="s">
        <v>643</v>
      </c>
      <c r="B235" s="111" t="s">
        <v>633</v>
      </c>
      <c r="C235" s="111" t="s">
        <v>222</v>
      </c>
      <c r="D235" s="111" t="s">
        <v>644</v>
      </c>
      <c r="E235" s="112">
        <v>11</v>
      </c>
      <c r="F235" s="113">
        <f>VLOOKUP(E235,'Cost Study'!A:G,7,0)</f>
        <v>3.9463640330011058</v>
      </c>
    </row>
    <row r="236" spans="1:6">
      <c r="A236" s="111" t="s">
        <v>645</v>
      </c>
      <c r="B236" s="111" t="s">
        <v>633</v>
      </c>
      <c r="C236" s="111" t="s">
        <v>222</v>
      </c>
      <c r="D236" s="111" t="s">
        <v>646</v>
      </c>
      <c r="E236" s="112">
        <v>11</v>
      </c>
      <c r="F236" s="113">
        <f>VLOOKUP(E236,'Cost Study'!A:G,7,0)</f>
        <v>3.9463640330011058</v>
      </c>
    </row>
    <row r="237" spans="1:6">
      <c r="A237" s="111" t="s">
        <v>647</v>
      </c>
      <c r="B237" s="111" t="s">
        <v>633</v>
      </c>
      <c r="C237" s="111" t="s">
        <v>222</v>
      </c>
      <c r="D237" s="111" t="s">
        <v>648</v>
      </c>
      <c r="E237" s="112">
        <v>11</v>
      </c>
      <c r="F237" s="113">
        <f>VLOOKUP(E237,'Cost Study'!A:G,7,0)</f>
        <v>3.9463640330011058</v>
      </c>
    </row>
    <row r="238" spans="1:6">
      <c r="A238" s="111" t="s">
        <v>649</v>
      </c>
      <c r="B238" s="111" t="s">
        <v>650</v>
      </c>
      <c r="C238" s="111" t="s">
        <v>222</v>
      </c>
      <c r="D238" s="111" t="s">
        <v>651</v>
      </c>
      <c r="E238" s="112">
        <v>11</v>
      </c>
      <c r="F238" s="113">
        <f>VLOOKUP(E238,'Cost Study'!A:G,7,0)</f>
        <v>3.9463640330011058</v>
      </c>
    </row>
    <row r="239" spans="1:6">
      <c r="A239" s="111" t="s">
        <v>652</v>
      </c>
      <c r="B239" s="111" t="s">
        <v>580</v>
      </c>
      <c r="C239" s="111" t="s">
        <v>222</v>
      </c>
      <c r="D239" s="111" t="s">
        <v>653</v>
      </c>
      <c r="E239" s="112">
        <v>11</v>
      </c>
      <c r="F239" s="113">
        <f>VLOOKUP(E239,'Cost Study'!A:G,7,0)</f>
        <v>3.9463640330011058</v>
      </c>
    </row>
    <row r="240" spans="1:6">
      <c r="A240" s="111" t="s">
        <v>654</v>
      </c>
      <c r="B240" s="111" t="s">
        <v>655</v>
      </c>
      <c r="C240" s="111" t="s">
        <v>222</v>
      </c>
      <c r="D240" s="111" t="s">
        <v>656</v>
      </c>
      <c r="E240" s="112">
        <v>13</v>
      </c>
      <c r="F240" s="113">
        <f>VLOOKUP(E240,'Cost Study'!A:G,7,0)</f>
        <v>3.1367935439018955</v>
      </c>
    </row>
    <row r="241" spans="1:6">
      <c r="A241" s="111" t="s">
        <v>657</v>
      </c>
      <c r="B241" s="111" t="s">
        <v>324</v>
      </c>
      <c r="C241" s="111" t="s">
        <v>229</v>
      </c>
      <c r="D241" s="111" t="s">
        <v>658</v>
      </c>
      <c r="E241" s="112">
        <v>13</v>
      </c>
      <c r="F241" s="113">
        <f>VLOOKUP(E241,'Cost Study'!A:G,7,0)</f>
        <v>3.1367935439018955</v>
      </c>
    </row>
    <row r="242" spans="1:6">
      <c r="A242" s="111" t="s">
        <v>659</v>
      </c>
      <c r="B242" s="111" t="s">
        <v>324</v>
      </c>
      <c r="C242" s="111" t="s">
        <v>229</v>
      </c>
      <c r="D242" s="111" t="s">
        <v>658</v>
      </c>
      <c r="E242" s="112">
        <v>13</v>
      </c>
      <c r="F242" s="113">
        <f>VLOOKUP(E242,'Cost Study'!A:G,7,0)</f>
        <v>3.1367935439018955</v>
      </c>
    </row>
    <row r="243" spans="1:6">
      <c r="A243" s="111" t="s">
        <v>660</v>
      </c>
      <c r="B243" s="111" t="s">
        <v>661</v>
      </c>
      <c r="C243" s="111" t="s">
        <v>229</v>
      </c>
      <c r="D243" s="111" t="s">
        <v>662</v>
      </c>
      <c r="E243" s="112">
        <v>13</v>
      </c>
      <c r="F243" s="113">
        <f>VLOOKUP(E243,'Cost Study'!A:G,7,0)</f>
        <v>3.1367935439018955</v>
      </c>
    </row>
    <row r="244" spans="1:6">
      <c r="A244" s="111" t="s">
        <v>663</v>
      </c>
      <c r="B244" s="111" t="s">
        <v>661</v>
      </c>
      <c r="C244" s="111" t="s">
        <v>229</v>
      </c>
      <c r="D244" s="111" t="s">
        <v>662</v>
      </c>
      <c r="E244" s="112">
        <v>13</v>
      </c>
      <c r="F244" s="113">
        <f>VLOOKUP(E244,'Cost Study'!A:G,7,0)</f>
        <v>3.1367935439018955</v>
      </c>
    </row>
    <row r="245" spans="1:6">
      <c r="A245" s="111" t="s">
        <v>664</v>
      </c>
      <c r="B245" s="111" t="s">
        <v>665</v>
      </c>
      <c r="C245" s="111" t="s">
        <v>229</v>
      </c>
      <c r="D245" s="111" t="s">
        <v>666</v>
      </c>
      <c r="E245" s="112">
        <v>13</v>
      </c>
      <c r="F245" s="113">
        <f>VLOOKUP(E245,'Cost Study'!A:G,7,0)</f>
        <v>3.1367935439018955</v>
      </c>
    </row>
    <row r="246" spans="1:6">
      <c r="A246" s="111" t="s">
        <v>667</v>
      </c>
      <c r="B246" s="111" t="s">
        <v>665</v>
      </c>
      <c r="C246" s="111" t="s">
        <v>229</v>
      </c>
      <c r="D246" s="111" t="s">
        <v>666</v>
      </c>
      <c r="E246" s="112">
        <v>13</v>
      </c>
      <c r="F246" s="113">
        <f>VLOOKUP(E246,'Cost Study'!A:G,7,0)</f>
        <v>3.1367935439018955</v>
      </c>
    </row>
    <row r="247" spans="1:6">
      <c r="A247" s="111" t="s">
        <v>668</v>
      </c>
      <c r="B247" s="111" t="s">
        <v>669</v>
      </c>
      <c r="C247" s="111" t="s">
        <v>229</v>
      </c>
      <c r="D247" s="111" t="s">
        <v>670</v>
      </c>
      <c r="E247" s="112">
        <v>13</v>
      </c>
      <c r="F247" s="113">
        <f>VLOOKUP(E247,'Cost Study'!A:G,7,0)</f>
        <v>3.1367935439018955</v>
      </c>
    </row>
    <row r="248" spans="1:6">
      <c r="A248" s="111" t="s">
        <v>671</v>
      </c>
      <c r="B248" s="111" t="s">
        <v>669</v>
      </c>
      <c r="C248" s="111" t="s">
        <v>229</v>
      </c>
      <c r="D248" s="111" t="s">
        <v>670</v>
      </c>
      <c r="E248" s="112">
        <v>13</v>
      </c>
      <c r="F248" s="113">
        <f>VLOOKUP(E248,'Cost Study'!A:G,7,0)</f>
        <v>3.1367935439018955</v>
      </c>
    </row>
    <row r="249" spans="1:6">
      <c r="A249" s="111" t="s">
        <v>672</v>
      </c>
      <c r="B249" s="111" t="s">
        <v>673</v>
      </c>
      <c r="C249" s="111" t="s">
        <v>229</v>
      </c>
      <c r="D249" s="111" t="s">
        <v>674</v>
      </c>
      <c r="E249" s="112">
        <v>13</v>
      </c>
      <c r="F249" s="113">
        <f>VLOOKUP(E249,'Cost Study'!A:G,7,0)</f>
        <v>3.1367935439018955</v>
      </c>
    </row>
    <row r="250" spans="1:6">
      <c r="A250" s="111" t="s">
        <v>675</v>
      </c>
      <c r="B250" s="111" t="s">
        <v>673</v>
      </c>
      <c r="C250" s="111" t="s">
        <v>229</v>
      </c>
      <c r="D250" s="111" t="s">
        <v>674</v>
      </c>
      <c r="E250" s="112">
        <v>13</v>
      </c>
      <c r="F250" s="113">
        <f>VLOOKUP(E250,'Cost Study'!A:G,7,0)</f>
        <v>3.1367935439018955</v>
      </c>
    </row>
    <row r="251" spans="1:6">
      <c r="A251" s="111" t="s">
        <v>676</v>
      </c>
      <c r="B251" s="111" t="s">
        <v>677</v>
      </c>
      <c r="C251" s="111" t="s">
        <v>229</v>
      </c>
      <c r="D251" s="111" t="s">
        <v>678</v>
      </c>
      <c r="E251" s="112">
        <v>13</v>
      </c>
      <c r="F251" s="113">
        <f>VLOOKUP(E251,'Cost Study'!A:G,7,0)</f>
        <v>3.1367935439018955</v>
      </c>
    </row>
    <row r="252" spans="1:6">
      <c r="A252" s="111" t="s">
        <v>679</v>
      </c>
      <c r="B252" s="111" t="s">
        <v>677</v>
      </c>
      <c r="C252" s="111" t="s">
        <v>229</v>
      </c>
      <c r="D252" s="111" t="s">
        <v>678</v>
      </c>
      <c r="E252" s="112">
        <v>13</v>
      </c>
      <c r="F252" s="113">
        <f>VLOOKUP(E252,'Cost Study'!A:G,7,0)</f>
        <v>3.1367935439018955</v>
      </c>
    </row>
    <row r="253" spans="1:6">
      <c r="A253" s="111" t="s">
        <v>680</v>
      </c>
      <c r="B253" s="111" t="s">
        <v>681</v>
      </c>
      <c r="C253" s="111" t="s">
        <v>229</v>
      </c>
      <c r="D253" s="111" t="s">
        <v>682</v>
      </c>
      <c r="E253" s="112">
        <v>13</v>
      </c>
      <c r="F253" s="113">
        <f>VLOOKUP(E253,'Cost Study'!A:G,7,0)</f>
        <v>3.1367935439018955</v>
      </c>
    </row>
    <row r="254" spans="1:6">
      <c r="A254" s="111" t="s">
        <v>683</v>
      </c>
      <c r="B254" s="111" t="s">
        <v>681</v>
      </c>
      <c r="C254" s="111" t="s">
        <v>229</v>
      </c>
      <c r="D254" s="111" t="s">
        <v>682</v>
      </c>
      <c r="E254" s="112">
        <v>13</v>
      </c>
      <c r="F254" s="113">
        <f>VLOOKUP(E254,'Cost Study'!A:G,7,0)</f>
        <v>3.1367935439018955</v>
      </c>
    </row>
    <row r="255" spans="1:6">
      <c r="A255" s="111" t="s">
        <v>684</v>
      </c>
      <c r="B255" s="111" t="s">
        <v>681</v>
      </c>
      <c r="C255" s="111" t="s">
        <v>229</v>
      </c>
      <c r="D255" s="111" t="s">
        <v>682</v>
      </c>
      <c r="E255" s="112">
        <v>13</v>
      </c>
      <c r="F255" s="113">
        <f>VLOOKUP(E255,'Cost Study'!A:G,7,0)</f>
        <v>3.1367935439018955</v>
      </c>
    </row>
    <row r="256" spans="1:6">
      <c r="A256" s="111" t="s">
        <v>685</v>
      </c>
      <c r="B256" s="111" t="s">
        <v>686</v>
      </c>
      <c r="C256" s="111" t="s">
        <v>229</v>
      </c>
      <c r="D256" s="111" t="s">
        <v>687</v>
      </c>
      <c r="E256" s="112">
        <v>13</v>
      </c>
      <c r="F256" s="113">
        <f>VLOOKUP(E256,'Cost Study'!A:G,7,0)</f>
        <v>3.1367935439018955</v>
      </c>
    </row>
    <row r="257" spans="1:6">
      <c r="A257" s="111" t="s">
        <v>688</v>
      </c>
      <c r="B257" s="111" t="s">
        <v>686</v>
      </c>
      <c r="C257" s="111" t="s">
        <v>229</v>
      </c>
      <c r="D257" s="111" t="s">
        <v>687</v>
      </c>
      <c r="E257" s="112">
        <v>13</v>
      </c>
      <c r="F257" s="113">
        <f>VLOOKUP(E257,'Cost Study'!A:G,7,0)</f>
        <v>3.1367935439018955</v>
      </c>
    </row>
    <row r="258" spans="1:6">
      <c r="A258" s="111" t="s">
        <v>689</v>
      </c>
      <c r="B258" s="111" t="s">
        <v>690</v>
      </c>
      <c r="C258" s="111" t="s">
        <v>229</v>
      </c>
      <c r="D258" s="111" t="s">
        <v>691</v>
      </c>
      <c r="E258" s="112">
        <v>13</v>
      </c>
      <c r="F258" s="113">
        <f>VLOOKUP(E258,'Cost Study'!A:G,7,0)</f>
        <v>3.1367935439018955</v>
      </c>
    </row>
    <row r="259" spans="1:6">
      <c r="A259" s="111" t="s">
        <v>692</v>
      </c>
      <c r="B259" s="111" t="s">
        <v>690</v>
      </c>
      <c r="C259" s="111" t="s">
        <v>229</v>
      </c>
      <c r="D259" s="111" t="s">
        <v>691</v>
      </c>
      <c r="E259" s="112">
        <v>13</v>
      </c>
      <c r="F259" s="113">
        <f>VLOOKUP(E259,'Cost Study'!A:G,7,0)</f>
        <v>3.1367935439018955</v>
      </c>
    </row>
    <row r="260" spans="1:6">
      <c r="A260" s="111" t="s">
        <v>693</v>
      </c>
      <c r="B260" s="111" t="s">
        <v>694</v>
      </c>
      <c r="C260" s="111" t="s">
        <v>222</v>
      </c>
      <c r="D260" s="111" t="s">
        <v>695</v>
      </c>
      <c r="E260" s="112">
        <v>13</v>
      </c>
      <c r="F260" s="113">
        <f>VLOOKUP(E260,'Cost Study'!A:G,7,0)</f>
        <v>3.1367935439018955</v>
      </c>
    </row>
    <row r="261" spans="1:6">
      <c r="A261" s="111" t="s">
        <v>696</v>
      </c>
      <c r="B261" s="111" t="s">
        <v>697</v>
      </c>
      <c r="C261" s="111" t="s">
        <v>229</v>
      </c>
      <c r="D261" s="111" t="s">
        <v>695</v>
      </c>
      <c r="E261" s="112">
        <v>13</v>
      </c>
      <c r="F261" s="113">
        <f>VLOOKUP(E261,'Cost Study'!A:G,7,0)</f>
        <v>3.1367935439018955</v>
      </c>
    </row>
    <row r="262" spans="1:6">
      <c r="A262" s="111" t="s">
        <v>698</v>
      </c>
      <c r="B262" s="111" t="s">
        <v>697</v>
      </c>
      <c r="C262" s="111" t="s">
        <v>229</v>
      </c>
      <c r="D262" s="111" t="s">
        <v>695</v>
      </c>
      <c r="E262" s="112">
        <v>13</v>
      </c>
      <c r="F262" s="113">
        <f>VLOOKUP(E262,'Cost Study'!A:G,7,0)</f>
        <v>3.1367935439018955</v>
      </c>
    </row>
    <row r="263" spans="1:6">
      <c r="A263" s="111" t="s">
        <v>699</v>
      </c>
      <c r="B263" s="111" t="s">
        <v>697</v>
      </c>
      <c r="C263" s="111" t="s">
        <v>229</v>
      </c>
      <c r="D263" s="111" t="s">
        <v>695</v>
      </c>
      <c r="E263" s="112">
        <v>13</v>
      </c>
      <c r="F263" s="113">
        <f>VLOOKUP(E263,'Cost Study'!A:G,7,0)</f>
        <v>3.1367935439018955</v>
      </c>
    </row>
    <row r="264" spans="1:6">
      <c r="A264" s="111" t="s">
        <v>700</v>
      </c>
      <c r="B264" s="111" t="s">
        <v>701</v>
      </c>
      <c r="C264" s="111" t="s">
        <v>229</v>
      </c>
      <c r="D264" s="111" t="s">
        <v>702</v>
      </c>
      <c r="E264" s="112">
        <v>13</v>
      </c>
      <c r="F264" s="113">
        <f>VLOOKUP(E264,'Cost Study'!A:G,7,0)</f>
        <v>3.1367935439018955</v>
      </c>
    </row>
    <row r="265" spans="1:6">
      <c r="A265" s="111" t="s">
        <v>703</v>
      </c>
      <c r="B265" s="111" t="s">
        <v>701</v>
      </c>
      <c r="C265" s="111" t="s">
        <v>229</v>
      </c>
      <c r="D265" s="111" t="s">
        <v>702</v>
      </c>
      <c r="E265" s="112">
        <v>13</v>
      </c>
      <c r="F265" s="113">
        <f>VLOOKUP(E265,'Cost Study'!A:G,7,0)</f>
        <v>3.1367935439018955</v>
      </c>
    </row>
    <row r="266" spans="1:6">
      <c r="A266" s="111" t="s">
        <v>704</v>
      </c>
      <c r="B266" s="111" t="s">
        <v>705</v>
      </c>
      <c r="C266" s="111" t="s">
        <v>229</v>
      </c>
      <c r="D266" s="111" t="s">
        <v>706</v>
      </c>
      <c r="E266" s="112">
        <v>13</v>
      </c>
      <c r="F266" s="113">
        <f>VLOOKUP(E266,'Cost Study'!A:G,7,0)</f>
        <v>3.1367935439018955</v>
      </c>
    </row>
    <row r="267" spans="1:6">
      <c r="A267" s="111" t="s">
        <v>707</v>
      </c>
      <c r="B267" s="111" t="s">
        <v>705</v>
      </c>
      <c r="C267" s="111" t="s">
        <v>229</v>
      </c>
      <c r="D267" s="111" t="s">
        <v>706</v>
      </c>
      <c r="E267" s="112">
        <v>13</v>
      </c>
      <c r="F267" s="113">
        <f>VLOOKUP(E267,'Cost Study'!A:G,7,0)</f>
        <v>3.1367935439018955</v>
      </c>
    </row>
    <row r="268" spans="1:6">
      <c r="A268" s="111" t="s">
        <v>708</v>
      </c>
      <c r="B268" s="111" t="s">
        <v>709</v>
      </c>
      <c r="C268" s="111" t="s">
        <v>222</v>
      </c>
      <c r="D268" s="111" t="s">
        <v>710</v>
      </c>
      <c r="E268" s="112">
        <v>13</v>
      </c>
      <c r="F268" s="113">
        <f>VLOOKUP(E268,'Cost Study'!A:G,7,0)</f>
        <v>3.1367935439018955</v>
      </c>
    </row>
    <row r="269" spans="1:6">
      <c r="A269" s="111" t="s">
        <v>711</v>
      </c>
      <c r="B269" s="111" t="s">
        <v>712</v>
      </c>
      <c r="C269" s="111" t="s">
        <v>229</v>
      </c>
      <c r="D269" s="111" t="s">
        <v>710</v>
      </c>
      <c r="E269" s="112">
        <v>13</v>
      </c>
      <c r="F269" s="113">
        <f>VLOOKUP(E269,'Cost Study'!A:G,7,0)</f>
        <v>3.1367935439018955</v>
      </c>
    </row>
    <row r="270" spans="1:6">
      <c r="A270" s="111" t="s">
        <v>713</v>
      </c>
      <c r="B270" s="111" t="s">
        <v>712</v>
      </c>
      <c r="C270" s="111" t="s">
        <v>229</v>
      </c>
      <c r="D270" s="111" t="s">
        <v>710</v>
      </c>
      <c r="E270" s="112">
        <v>13</v>
      </c>
      <c r="F270" s="113">
        <f>VLOOKUP(E270,'Cost Study'!A:G,7,0)</f>
        <v>3.1367935439018955</v>
      </c>
    </row>
    <row r="271" spans="1:6">
      <c r="A271" s="111" t="s">
        <v>714</v>
      </c>
      <c r="B271" s="111" t="s">
        <v>715</v>
      </c>
      <c r="C271" s="111" t="s">
        <v>222</v>
      </c>
      <c r="D271" s="111" t="s">
        <v>716</v>
      </c>
      <c r="E271" s="112">
        <v>9</v>
      </c>
      <c r="F271" s="113">
        <f>VLOOKUP(E271,'Cost Study'!A:G,7,0)</f>
        <v>3.4333089032158068</v>
      </c>
    </row>
    <row r="272" spans="1:6">
      <c r="A272" s="111" t="s">
        <v>714</v>
      </c>
      <c r="B272" s="111" t="s">
        <v>717</v>
      </c>
      <c r="C272" s="111" t="s">
        <v>222</v>
      </c>
      <c r="D272" s="111" t="s">
        <v>716</v>
      </c>
      <c r="E272" s="112">
        <v>9</v>
      </c>
      <c r="F272" s="113">
        <f>VLOOKUP(E272,'Cost Study'!A:G,7,0)</f>
        <v>3.4333089032158068</v>
      </c>
    </row>
    <row r="273" spans="1:6">
      <c r="A273" s="111" t="s">
        <v>714</v>
      </c>
      <c r="B273" s="111" t="s">
        <v>718</v>
      </c>
      <c r="C273" s="111" t="s">
        <v>222</v>
      </c>
      <c r="D273" s="111" t="s">
        <v>716</v>
      </c>
      <c r="E273" s="112">
        <v>9</v>
      </c>
      <c r="F273" s="113">
        <f>VLOOKUP(E273,'Cost Study'!A:G,7,0)</f>
        <v>3.4333089032158068</v>
      </c>
    </row>
    <row r="274" spans="1:6">
      <c r="A274" s="111" t="s">
        <v>714</v>
      </c>
      <c r="B274" s="111" t="s">
        <v>719</v>
      </c>
      <c r="C274" s="111" t="s">
        <v>222</v>
      </c>
      <c r="D274" s="111" t="s">
        <v>716</v>
      </c>
      <c r="E274" s="112">
        <v>9</v>
      </c>
      <c r="F274" s="113">
        <f>VLOOKUP(E274,'Cost Study'!A:G,7,0)</f>
        <v>3.4333089032158068</v>
      </c>
    </row>
    <row r="275" spans="1:6">
      <c r="A275" s="111" t="s">
        <v>720</v>
      </c>
      <c r="B275" s="111" t="s">
        <v>721</v>
      </c>
      <c r="C275" s="111" t="s">
        <v>229</v>
      </c>
      <c r="D275" s="111" t="s">
        <v>722</v>
      </c>
      <c r="E275" s="112">
        <v>9</v>
      </c>
      <c r="F275" s="113">
        <f>VLOOKUP(E275,'Cost Study'!A:G,7,0)</f>
        <v>3.4333089032158068</v>
      </c>
    </row>
    <row r="276" spans="1:6">
      <c r="A276" s="111" t="s">
        <v>723</v>
      </c>
      <c r="B276" s="111" t="s">
        <v>724</v>
      </c>
      <c r="C276" s="111" t="s">
        <v>222</v>
      </c>
      <c r="D276" s="111" t="s">
        <v>725</v>
      </c>
      <c r="E276" s="112">
        <v>9</v>
      </c>
      <c r="F276" s="113">
        <f>VLOOKUP(E276,'Cost Study'!A:G,7,0)</f>
        <v>3.4333089032158068</v>
      </c>
    </row>
    <row r="277" spans="1:6">
      <c r="A277" s="111" t="s">
        <v>726</v>
      </c>
      <c r="B277" s="111" t="s">
        <v>727</v>
      </c>
      <c r="C277" s="111" t="s">
        <v>229</v>
      </c>
      <c r="D277" s="111" t="s">
        <v>725</v>
      </c>
      <c r="E277" s="112">
        <v>9</v>
      </c>
      <c r="F277" s="113">
        <f>VLOOKUP(E277,'Cost Study'!A:G,7,0)</f>
        <v>3.4333089032158068</v>
      </c>
    </row>
    <row r="278" spans="1:6">
      <c r="A278" s="111" t="s">
        <v>726</v>
      </c>
      <c r="B278" s="111" t="s">
        <v>728</v>
      </c>
      <c r="C278" s="111" t="s">
        <v>229</v>
      </c>
      <c r="D278" s="111" t="s">
        <v>725</v>
      </c>
      <c r="E278" s="112">
        <v>9</v>
      </c>
      <c r="F278" s="113">
        <f>VLOOKUP(E278,'Cost Study'!A:G,7,0)</f>
        <v>3.4333089032158068</v>
      </c>
    </row>
    <row r="279" spans="1:6">
      <c r="A279" s="111" t="s">
        <v>729</v>
      </c>
      <c r="B279" s="111" t="s">
        <v>724</v>
      </c>
      <c r="C279" s="111" t="s">
        <v>222</v>
      </c>
      <c r="D279" s="111" t="s">
        <v>730</v>
      </c>
      <c r="E279" s="112">
        <v>9</v>
      </c>
      <c r="F279" s="113">
        <f>VLOOKUP(E279,'Cost Study'!A:G,7,0)</f>
        <v>3.4333089032158068</v>
      </c>
    </row>
    <row r="280" spans="1:6">
      <c r="A280" s="111" t="s">
        <v>731</v>
      </c>
      <c r="B280" s="111" t="s">
        <v>732</v>
      </c>
      <c r="C280" s="111" t="s">
        <v>222</v>
      </c>
      <c r="D280" s="111" t="s">
        <v>733</v>
      </c>
      <c r="E280" s="112">
        <v>9</v>
      </c>
      <c r="F280" s="113">
        <f>VLOOKUP(E280,'Cost Study'!A:G,7,0)</f>
        <v>3.4333089032158068</v>
      </c>
    </row>
    <row r="281" spans="1:6">
      <c r="A281" s="111" t="s">
        <v>734</v>
      </c>
      <c r="B281" s="111" t="s">
        <v>735</v>
      </c>
      <c r="C281" s="111" t="s">
        <v>222</v>
      </c>
      <c r="D281" s="111" t="s">
        <v>736</v>
      </c>
      <c r="E281" s="112">
        <v>9</v>
      </c>
      <c r="F281" s="113">
        <f>VLOOKUP(E281,'Cost Study'!A:G,7,0)</f>
        <v>3.4333089032158068</v>
      </c>
    </row>
    <row r="282" spans="1:6">
      <c r="A282" s="111" t="s">
        <v>737</v>
      </c>
      <c r="B282" s="111" t="s">
        <v>738</v>
      </c>
      <c r="C282" s="111" t="s">
        <v>222</v>
      </c>
      <c r="D282" s="111" t="s">
        <v>739</v>
      </c>
      <c r="E282" s="112">
        <v>9</v>
      </c>
      <c r="F282" s="113">
        <f>VLOOKUP(E282,'Cost Study'!A:G,7,0)</f>
        <v>3.4333089032158068</v>
      </c>
    </row>
    <row r="283" spans="1:6">
      <c r="A283" s="111" t="s">
        <v>740</v>
      </c>
      <c r="B283" s="111" t="s">
        <v>741</v>
      </c>
      <c r="C283" s="111" t="s">
        <v>222</v>
      </c>
      <c r="D283" s="111" t="s">
        <v>742</v>
      </c>
      <c r="E283" s="112">
        <v>9</v>
      </c>
      <c r="F283" s="113">
        <f>VLOOKUP(E283,'Cost Study'!A:G,7,0)</f>
        <v>3.4333089032158068</v>
      </c>
    </row>
    <row r="284" spans="1:6">
      <c r="A284" s="111" t="s">
        <v>743</v>
      </c>
      <c r="B284" s="111" t="s">
        <v>498</v>
      </c>
      <c r="C284" s="111" t="s">
        <v>222</v>
      </c>
      <c r="D284" s="111" t="s">
        <v>744</v>
      </c>
      <c r="E284" s="112">
        <v>9</v>
      </c>
      <c r="F284" s="113">
        <f>VLOOKUP(E284,'Cost Study'!A:G,7,0)</f>
        <v>3.4333089032158068</v>
      </c>
    </row>
    <row r="285" spans="1:6">
      <c r="A285" s="111" t="s">
        <v>743</v>
      </c>
      <c r="B285" s="111" t="s">
        <v>738</v>
      </c>
      <c r="C285" s="111" t="s">
        <v>222</v>
      </c>
      <c r="D285" s="111" t="s">
        <v>744</v>
      </c>
      <c r="E285" s="112">
        <v>9</v>
      </c>
      <c r="F285" s="113">
        <f>VLOOKUP(E285,'Cost Study'!A:G,7,0)</f>
        <v>3.4333089032158068</v>
      </c>
    </row>
    <row r="286" spans="1:6">
      <c r="A286" s="111" t="s">
        <v>745</v>
      </c>
      <c r="B286" s="111" t="s">
        <v>498</v>
      </c>
      <c r="C286" s="111" t="s">
        <v>222</v>
      </c>
      <c r="D286" s="111" t="s">
        <v>746</v>
      </c>
      <c r="E286" s="112">
        <v>9</v>
      </c>
      <c r="F286" s="113">
        <f>VLOOKUP(E286,'Cost Study'!A:G,7,0)</f>
        <v>3.4333089032158068</v>
      </c>
    </row>
    <row r="287" spans="1:6">
      <c r="A287" s="111" t="s">
        <v>747</v>
      </c>
      <c r="B287" s="111" t="s">
        <v>498</v>
      </c>
      <c r="C287" s="111" t="s">
        <v>222</v>
      </c>
      <c r="D287" s="111" t="s">
        <v>748</v>
      </c>
      <c r="E287" s="112">
        <v>9</v>
      </c>
      <c r="F287" s="113">
        <f>VLOOKUP(E287,'Cost Study'!A:G,7,0)</f>
        <v>3.4333089032158068</v>
      </c>
    </row>
    <row r="288" spans="1:6">
      <c r="A288" s="111" t="s">
        <v>749</v>
      </c>
      <c r="B288" s="111" t="s">
        <v>498</v>
      </c>
      <c r="C288" s="111" t="s">
        <v>222</v>
      </c>
      <c r="D288" s="111" t="s">
        <v>750</v>
      </c>
      <c r="E288" s="112">
        <v>9</v>
      </c>
      <c r="F288" s="113">
        <f>VLOOKUP(E288,'Cost Study'!A:G,7,0)</f>
        <v>3.4333089032158068</v>
      </c>
    </row>
    <row r="289" spans="1:6">
      <c r="A289" s="111" t="s">
        <v>751</v>
      </c>
      <c r="B289" s="111" t="s">
        <v>535</v>
      </c>
      <c r="C289" s="111" t="s">
        <v>222</v>
      </c>
      <c r="D289" s="111" t="s">
        <v>752</v>
      </c>
      <c r="E289" s="112">
        <v>9</v>
      </c>
      <c r="F289" s="113">
        <f>VLOOKUP(E289,'Cost Study'!A:G,7,0)</f>
        <v>3.4333089032158068</v>
      </c>
    </row>
    <row r="290" spans="1:6">
      <c r="A290" s="111" t="s">
        <v>753</v>
      </c>
      <c r="B290" s="111" t="s">
        <v>535</v>
      </c>
      <c r="C290" s="111" t="s">
        <v>222</v>
      </c>
      <c r="D290" s="111" t="s">
        <v>754</v>
      </c>
      <c r="E290" s="112">
        <v>9</v>
      </c>
      <c r="F290" s="113">
        <f>VLOOKUP(E290,'Cost Study'!A:G,7,0)</f>
        <v>3.4333089032158068</v>
      </c>
    </row>
    <row r="291" spans="1:6">
      <c r="A291" s="111" t="s">
        <v>755</v>
      </c>
      <c r="B291" s="111" t="s">
        <v>535</v>
      </c>
      <c r="C291" s="111" t="s">
        <v>222</v>
      </c>
      <c r="D291" s="111" t="s">
        <v>756</v>
      </c>
      <c r="E291" s="112">
        <v>9</v>
      </c>
      <c r="F291" s="113">
        <f>VLOOKUP(E291,'Cost Study'!A:G,7,0)</f>
        <v>3.4333089032158068</v>
      </c>
    </row>
    <row r="292" spans="1:6">
      <c r="A292" s="111" t="s">
        <v>757</v>
      </c>
      <c r="B292" s="111" t="s">
        <v>758</v>
      </c>
      <c r="C292" s="111" t="s">
        <v>222</v>
      </c>
      <c r="D292" s="111" t="s">
        <v>759</v>
      </c>
      <c r="E292" s="112">
        <v>4</v>
      </c>
      <c r="F292" s="113">
        <f>VLOOKUP(E292,'Cost Study'!A:G,7,0)</f>
        <v>2.7951067372194838</v>
      </c>
    </row>
    <row r="293" spans="1:6">
      <c r="A293" s="111" t="s">
        <v>760</v>
      </c>
      <c r="B293" s="111" t="s">
        <v>761</v>
      </c>
      <c r="C293" s="111" t="s">
        <v>222</v>
      </c>
      <c r="D293" s="111" t="s">
        <v>762</v>
      </c>
      <c r="E293" s="112">
        <v>4</v>
      </c>
      <c r="F293" s="113">
        <f>VLOOKUP(E293,'Cost Study'!A:G,7,0)</f>
        <v>2.7951067372194838</v>
      </c>
    </row>
    <row r="294" spans="1:6">
      <c r="A294" s="111" t="s">
        <v>760</v>
      </c>
      <c r="B294" s="111" t="s">
        <v>763</v>
      </c>
      <c r="C294" s="111" t="s">
        <v>222</v>
      </c>
      <c r="D294" s="111" t="s">
        <v>762</v>
      </c>
      <c r="E294" s="112">
        <v>4</v>
      </c>
      <c r="F294" s="113">
        <f>VLOOKUP(E294,'Cost Study'!A:G,7,0)</f>
        <v>2.7951067372194838</v>
      </c>
    </row>
    <row r="295" spans="1:6">
      <c r="A295" s="111" t="s">
        <v>764</v>
      </c>
      <c r="B295" s="111" t="s">
        <v>765</v>
      </c>
      <c r="C295" s="111" t="s">
        <v>222</v>
      </c>
      <c r="D295" s="111" t="s">
        <v>766</v>
      </c>
      <c r="E295" s="112">
        <v>4</v>
      </c>
      <c r="F295" s="113">
        <f>VLOOKUP(E295,'Cost Study'!A:G,7,0)</f>
        <v>2.7951067372194838</v>
      </c>
    </row>
    <row r="296" spans="1:6">
      <c r="A296" s="111" t="s">
        <v>767</v>
      </c>
      <c r="B296" s="111" t="s">
        <v>324</v>
      </c>
      <c r="C296" s="111" t="s">
        <v>229</v>
      </c>
      <c r="D296" s="111" t="s">
        <v>768</v>
      </c>
      <c r="E296" s="112">
        <v>12</v>
      </c>
      <c r="F296" s="113">
        <f>VLOOKUP(E296,'Cost Study'!A:G,7,0)</f>
        <v>3.4644345655960382</v>
      </c>
    </row>
    <row r="297" spans="1:6">
      <c r="A297" s="111" t="s">
        <v>769</v>
      </c>
      <c r="B297" s="111" t="s">
        <v>324</v>
      </c>
      <c r="C297" s="111" t="s">
        <v>229</v>
      </c>
      <c r="D297" s="111" t="s">
        <v>770</v>
      </c>
      <c r="E297" s="112">
        <v>12</v>
      </c>
      <c r="F297" s="113">
        <f>VLOOKUP(E297,'Cost Study'!A:G,7,0)</f>
        <v>3.4644345655960382</v>
      </c>
    </row>
    <row r="298" spans="1:6">
      <c r="A298" s="111" t="s">
        <v>771</v>
      </c>
      <c r="B298" s="111" t="s">
        <v>772</v>
      </c>
      <c r="C298" s="111" t="s">
        <v>222</v>
      </c>
      <c r="D298" s="111" t="s">
        <v>773</v>
      </c>
      <c r="E298" s="112">
        <v>12</v>
      </c>
      <c r="F298" s="113">
        <f>VLOOKUP(E298,'Cost Study'!A:G,7,0)</f>
        <v>3.4644345655960382</v>
      </c>
    </row>
    <row r="299" spans="1:6">
      <c r="A299" s="111" t="s">
        <v>774</v>
      </c>
      <c r="B299" s="111" t="s">
        <v>324</v>
      </c>
      <c r="C299" s="111" t="s">
        <v>229</v>
      </c>
      <c r="D299" s="111" t="s">
        <v>773</v>
      </c>
      <c r="E299" s="112">
        <v>12</v>
      </c>
      <c r="F299" s="113">
        <f>VLOOKUP(E299,'Cost Study'!A:G,7,0)</f>
        <v>3.4644345655960382</v>
      </c>
    </row>
    <row r="300" spans="1:6">
      <c r="A300" s="111" t="s">
        <v>775</v>
      </c>
      <c r="B300" s="111" t="s">
        <v>721</v>
      </c>
      <c r="C300" s="111" t="s">
        <v>229</v>
      </c>
      <c r="D300" s="111" t="s">
        <v>773</v>
      </c>
      <c r="E300" s="112">
        <v>12</v>
      </c>
      <c r="F300" s="113">
        <f>VLOOKUP(E300,'Cost Study'!A:G,7,0)</f>
        <v>3.4644345655960382</v>
      </c>
    </row>
    <row r="301" spans="1:6">
      <c r="A301" s="111" t="s">
        <v>776</v>
      </c>
      <c r="B301" s="111" t="s">
        <v>324</v>
      </c>
      <c r="C301" s="111" t="s">
        <v>229</v>
      </c>
      <c r="D301" s="111" t="s">
        <v>777</v>
      </c>
      <c r="E301" s="112">
        <v>12</v>
      </c>
      <c r="F301" s="113">
        <f>VLOOKUP(E301,'Cost Study'!A:G,7,0)</f>
        <v>3.4644345655960382</v>
      </c>
    </row>
    <row r="302" spans="1:6">
      <c r="A302" s="111" t="s">
        <v>778</v>
      </c>
      <c r="B302" s="111" t="s">
        <v>324</v>
      </c>
      <c r="C302" s="111" t="s">
        <v>229</v>
      </c>
      <c r="D302" s="111" t="s">
        <v>779</v>
      </c>
      <c r="E302" s="112">
        <v>12</v>
      </c>
      <c r="F302" s="113">
        <f>VLOOKUP(E302,'Cost Study'!A:G,7,0)</f>
        <v>3.4644345655960382</v>
      </c>
    </row>
    <row r="303" spans="1:6">
      <c r="A303" s="111" t="s">
        <v>780</v>
      </c>
      <c r="B303" s="111" t="s">
        <v>319</v>
      </c>
      <c r="C303" s="111" t="s">
        <v>229</v>
      </c>
      <c r="D303" s="111" t="s">
        <v>781</v>
      </c>
      <c r="E303" s="112">
        <v>12</v>
      </c>
      <c r="F303" s="113">
        <f>VLOOKUP(E303,'Cost Study'!A:G,7,0)</f>
        <v>3.4644345655960382</v>
      </c>
    </row>
    <row r="304" spans="1:6">
      <c r="A304" s="111" t="s">
        <v>782</v>
      </c>
      <c r="B304" s="111" t="s">
        <v>319</v>
      </c>
      <c r="C304" s="111" t="s">
        <v>229</v>
      </c>
      <c r="D304" s="111" t="s">
        <v>783</v>
      </c>
      <c r="E304" s="112">
        <v>12</v>
      </c>
      <c r="F304" s="113">
        <f>VLOOKUP(E304,'Cost Study'!A:G,7,0)</f>
        <v>3.4644345655960382</v>
      </c>
    </row>
    <row r="305" spans="1:6">
      <c r="A305" s="111" t="s">
        <v>784</v>
      </c>
      <c r="B305" s="111" t="s">
        <v>785</v>
      </c>
      <c r="C305" s="111" t="s">
        <v>229</v>
      </c>
      <c r="D305" s="111" t="s">
        <v>783</v>
      </c>
      <c r="E305" s="112">
        <v>12</v>
      </c>
      <c r="F305" s="113">
        <f>VLOOKUP(E305,'Cost Study'!A:G,7,0)</f>
        <v>3.4644345655960382</v>
      </c>
    </row>
    <row r="306" spans="1:6">
      <c r="A306" s="111" t="s">
        <v>784</v>
      </c>
      <c r="B306" s="111" t="s">
        <v>338</v>
      </c>
      <c r="C306" s="111" t="s">
        <v>229</v>
      </c>
      <c r="D306" s="111" t="s">
        <v>783</v>
      </c>
      <c r="E306" s="112">
        <v>12</v>
      </c>
      <c r="F306" s="113">
        <f>VLOOKUP(E306,'Cost Study'!A:G,7,0)</f>
        <v>3.4644345655960382</v>
      </c>
    </row>
    <row r="307" spans="1:6">
      <c r="A307" s="111" t="s">
        <v>784</v>
      </c>
      <c r="B307" s="111" t="s">
        <v>786</v>
      </c>
      <c r="C307" s="111" t="s">
        <v>229</v>
      </c>
      <c r="D307" s="111" t="s">
        <v>783</v>
      </c>
      <c r="E307" s="112">
        <v>12</v>
      </c>
      <c r="F307" s="113">
        <f>VLOOKUP(E307,'Cost Study'!A:G,7,0)</f>
        <v>3.4644345655960382</v>
      </c>
    </row>
    <row r="308" spans="1:6">
      <c r="A308" s="111" t="s">
        <v>784</v>
      </c>
      <c r="B308" s="111" t="s">
        <v>787</v>
      </c>
      <c r="C308" s="111" t="s">
        <v>229</v>
      </c>
      <c r="D308" s="111" t="s">
        <v>783</v>
      </c>
      <c r="E308" s="112">
        <v>12</v>
      </c>
      <c r="F308" s="113">
        <f>VLOOKUP(E308,'Cost Study'!A:G,7,0)</f>
        <v>3.4644345655960382</v>
      </c>
    </row>
    <row r="309" spans="1:6">
      <c r="A309" s="111" t="s">
        <v>784</v>
      </c>
      <c r="B309" s="111" t="s">
        <v>324</v>
      </c>
      <c r="C309" s="111" t="s">
        <v>229</v>
      </c>
      <c r="D309" s="111" t="s">
        <v>783</v>
      </c>
      <c r="E309" s="112">
        <v>12</v>
      </c>
      <c r="F309" s="113">
        <f>VLOOKUP(E309,'Cost Study'!A:G,7,0)</f>
        <v>3.4644345655960382</v>
      </c>
    </row>
    <row r="310" spans="1:6">
      <c r="A310" s="111" t="s">
        <v>784</v>
      </c>
      <c r="B310" s="111" t="s">
        <v>681</v>
      </c>
      <c r="C310" s="111" t="s">
        <v>229</v>
      </c>
      <c r="D310" s="111" t="s">
        <v>783</v>
      </c>
      <c r="E310" s="112">
        <v>12</v>
      </c>
      <c r="F310" s="113">
        <f>VLOOKUP(E310,'Cost Study'!A:G,7,0)</f>
        <v>3.4644345655960382</v>
      </c>
    </row>
    <row r="311" spans="1:6">
      <c r="A311" s="111" t="s">
        <v>784</v>
      </c>
      <c r="B311" s="111" t="s">
        <v>677</v>
      </c>
      <c r="C311" s="111" t="s">
        <v>229</v>
      </c>
      <c r="D311" s="111" t="s">
        <v>783</v>
      </c>
      <c r="E311" s="112">
        <v>12</v>
      </c>
      <c r="F311" s="113">
        <f>VLOOKUP(E311,'Cost Study'!A:G,7,0)</f>
        <v>3.4644345655960382</v>
      </c>
    </row>
    <row r="312" spans="1:6">
      <c r="A312" s="111" t="s">
        <v>784</v>
      </c>
      <c r="B312" s="111" t="s">
        <v>788</v>
      </c>
      <c r="C312" s="111" t="s">
        <v>229</v>
      </c>
      <c r="D312" s="111" t="s">
        <v>783</v>
      </c>
      <c r="E312" s="112">
        <v>12</v>
      </c>
      <c r="F312" s="113">
        <f>VLOOKUP(E312,'Cost Study'!A:G,7,0)</f>
        <v>3.4644345655960382</v>
      </c>
    </row>
    <row r="313" spans="1:6">
      <c r="A313" s="111" t="s">
        <v>784</v>
      </c>
      <c r="B313" s="111" t="s">
        <v>789</v>
      </c>
      <c r="C313" s="111" t="s">
        <v>229</v>
      </c>
      <c r="D313" s="111" t="s">
        <v>783</v>
      </c>
      <c r="E313" s="112">
        <v>12</v>
      </c>
      <c r="F313" s="113">
        <f>VLOOKUP(E313,'Cost Study'!A:G,7,0)</f>
        <v>3.4644345655960382</v>
      </c>
    </row>
    <row r="314" spans="1:6">
      <c r="A314" s="111" t="s">
        <v>784</v>
      </c>
      <c r="B314" s="111" t="s">
        <v>697</v>
      </c>
      <c r="C314" s="111" t="s">
        <v>229</v>
      </c>
      <c r="D314" s="111" t="s">
        <v>783</v>
      </c>
      <c r="E314" s="112">
        <v>12</v>
      </c>
      <c r="F314" s="113">
        <f>VLOOKUP(E314,'Cost Study'!A:G,7,0)</f>
        <v>3.4644345655960382</v>
      </c>
    </row>
    <row r="315" spans="1:6">
      <c r="A315" s="111" t="s">
        <v>784</v>
      </c>
      <c r="B315" s="111" t="s">
        <v>329</v>
      </c>
      <c r="C315" s="111" t="s">
        <v>229</v>
      </c>
      <c r="D315" s="111" t="s">
        <v>783</v>
      </c>
      <c r="E315" s="112">
        <v>12</v>
      </c>
      <c r="F315" s="113">
        <f>VLOOKUP(E315,'Cost Study'!A:G,7,0)</f>
        <v>3.4644345655960382</v>
      </c>
    </row>
    <row r="316" spans="1:6">
      <c r="A316" s="111" t="s">
        <v>790</v>
      </c>
      <c r="B316" s="111" t="s">
        <v>319</v>
      </c>
      <c r="C316" s="111" t="s">
        <v>229</v>
      </c>
      <c r="D316" s="111" t="s">
        <v>783</v>
      </c>
      <c r="E316" s="112">
        <v>12</v>
      </c>
      <c r="F316" s="113">
        <f>VLOOKUP(E316,'Cost Study'!A:G,7,0)</f>
        <v>3.4644345655960382</v>
      </c>
    </row>
    <row r="317" spans="1:6">
      <c r="A317" s="111" t="s">
        <v>791</v>
      </c>
      <c r="B317" s="111" t="s">
        <v>792</v>
      </c>
      <c r="C317" s="111" t="s">
        <v>222</v>
      </c>
      <c r="D317" s="111" t="s">
        <v>793</v>
      </c>
      <c r="E317" s="112">
        <v>12</v>
      </c>
      <c r="F317" s="113">
        <f>VLOOKUP(E317,'Cost Study'!A:G,7,0)</f>
        <v>3.4644345655960382</v>
      </c>
    </row>
    <row r="318" spans="1:6">
      <c r="A318" s="111" t="s">
        <v>794</v>
      </c>
      <c r="B318" s="111" t="s">
        <v>727</v>
      </c>
      <c r="C318" s="111" t="s">
        <v>229</v>
      </c>
      <c r="D318" s="111" t="s">
        <v>795</v>
      </c>
      <c r="E318" s="112">
        <v>3</v>
      </c>
      <c r="F318" s="113">
        <f>VLOOKUP(E318,'Cost Study'!A:G,7,0)</f>
        <v>3.0862689776983747</v>
      </c>
    </row>
    <row r="319" spans="1:6">
      <c r="A319" s="111" t="s">
        <v>796</v>
      </c>
      <c r="B319" s="111" t="s">
        <v>727</v>
      </c>
      <c r="C319" s="111" t="s">
        <v>229</v>
      </c>
      <c r="D319" s="111" t="s">
        <v>795</v>
      </c>
      <c r="E319" s="112">
        <v>3</v>
      </c>
      <c r="F319" s="113">
        <f>VLOOKUP(E319,'Cost Study'!A:G,7,0)</f>
        <v>3.0862689776983747</v>
      </c>
    </row>
    <row r="320" spans="1:6">
      <c r="A320" s="111" t="s">
        <v>797</v>
      </c>
      <c r="B320" s="111" t="s">
        <v>727</v>
      </c>
      <c r="C320" s="111" t="s">
        <v>229</v>
      </c>
      <c r="D320" s="111" t="s">
        <v>798</v>
      </c>
      <c r="E320" s="112">
        <v>3</v>
      </c>
      <c r="F320" s="113">
        <f>VLOOKUP(E320,'Cost Study'!A:G,7,0)</f>
        <v>3.0862689776983747</v>
      </c>
    </row>
    <row r="321" spans="1:6">
      <c r="A321" s="111" t="s">
        <v>799</v>
      </c>
      <c r="B321" s="111" t="s">
        <v>221</v>
      </c>
      <c r="C321" s="111" t="s">
        <v>222</v>
      </c>
      <c r="D321" s="111" t="s">
        <v>800</v>
      </c>
      <c r="E321" s="112">
        <v>3</v>
      </c>
      <c r="F321" s="113">
        <f>VLOOKUP(E321,'Cost Study'!A:G,7,0)</f>
        <v>3.0862689776983747</v>
      </c>
    </row>
    <row r="322" spans="1:6">
      <c r="A322" s="111" t="s">
        <v>801</v>
      </c>
      <c r="B322" s="111" t="s">
        <v>727</v>
      </c>
      <c r="C322" s="111" t="s">
        <v>229</v>
      </c>
      <c r="D322" s="111" t="s">
        <v>802</v>
      </c>
      <c r="E322" s="112">
        <v>3</v>
      </c>
      <c r="F322" s="113">
        <f>VLOOKUP(E322,'Cost Study'!A:G,7,0)</f>
        <v>3.0862689776983747</v>
      </c>
    </row>
    <row r="323" spans="1:6">
      <c r="A323" s="111" t="s">
        <v>803</v>
      </c>
      <c r="B323" s="111" t="s">
        <v>221</v>
      </c>
      <c r="C323" s="111" t="s">
        <v>222</v>
      </c>
      <c r="D323" s="111" t="s">
        <v>804</v>
      </c>
      <c r="E323" s="112">
        <v>3</v>
      </c>
      <c r="F323" s="113">
        <f>VLOOKUP(E323,'Cost Study'!A:G,7,0)</f>
        <v>3.0862689776983747</v>
      </c>
    </row>
    <row r="324" spans="1:6">
      <c r="A324" s="111" t="s">
        <v>805</v>
      </c>
      <c r="B324" s="111" t="s">
        <v>727</v>
      </c>
      <c r="C324" s="111" t="s">
        <v>229</v>
      </c>
      <c r="D324" s="111" t="s">
        <v>804</v>
      </c>
      <c r="E324" s="112">
        <v>3</v>
      </c>
      <c r="F324" s="113">
        <f>VLOOKUP(E324,'Cost Study'!A:G,7,0)</f>
        <v>3.0862689776983747</v>
      </c>
    </row>
    <row r="325" spans="1:6">
      <c r="A325" s="111" t="s">
        <v>806</v>
      </c>
      <c r="B325" s="111" t="s">
        <v>727</v>
      </c>
      <c r="C325" s="111" t="s">
        <v>229</v>
      </c>
      <c r="D325" s="111" t="s">
        <v>807</v>
      </c>
      <c r="E325" s="112">
        <v>3</v>
      </c>
      <c r="F325" s="113">
        <f>VLOOKUP(E325,'Cost Study'!A:G,7,0)</f>
        <v>3.0862689776983747</v>
      </c>
    </row>
    <row r="326" spans="1:6">
      <c r="A326" s="111" t="s">
        <v>808</v>
      </c>
      <c r="B326" s="111" t="s">
        <v>248</v>
      </c>
      <c r="C326" s="111" t="s">
        <v>222</v>
      </c>
      <c r="D326" s="111" t="s">
        <v>809</v>
      </c>
      <c r="E326" s="112">
        <v>3</v>
      </c>
      <c r="F326" s="113">
        <f>VLOOKUP(E326,'Cost Study'!A:G,7,0)</f>
        <v>3.0862689776983747</v>
      </c>
    </row>
    <row r="327" spans="1:6">
      <c r="A327" s="111" t="s">
        <v>810</v>
      </c>
      <c r="B327" s="111" t="s">
        <v>727</v>
      </c>
      <c r="C327" s="111" t="s">
        <v>229</v>
      </c>
      <c r="D327" s="111" t="s">
        <v>809</v>
      </c>
      <c r="E327" s="112">
        <v>3</v>
      </c>
      <c r="F327" s="113">
        <f>VLOOKUP(E327,'Cost Study'!A:G,7,0)</f>
        <v>3.0862689776983747</v>
      </c>
    </row>
    <row r="328" spans="1:6">
      <c r="A328" s="111" t="s">
        <v>811</v>
      </c>
      <c r="B328" s="111" t="s">
        <v>727</v>
      </c>
      <c r="C328" s="111" t="s">
        <v>229</v>
      </c>
      <c r="D328" s="111" t="s">
        <v>812</v>
      </c>
      <c r="E328" s="112">
        <v>3</v>
      </c>
      <c r="F328" s="113">
        <f>VLOOKUP(E328,'Cost Study'!A:G,7,0)</f>
        <v>3.0862689776983747</v>
      </c>
    </row>
    <row r="329" spans="1:6">
      <c r="A329" s="111" t="s">
        <v>813</v>
      </c>
      <c r="B329" s="111" t="s">
        <v>727</v>
      </c>
      <c r="C329" s="111" t="s">
        <v>229</v>
      </c>
      <c r="D329" s="111" t="s">
        <v>814</v>
      </c>
      <c r="E329" s="112">
        <v>3</v>
      </c>
      <c r="F329" s="113">
        <f>VLOOKUP(E329,'Cost Study'!A:G,7,0)</f>
        <v>3.0862689776983747</v>
      </c>
    </row>
    <row r="330" spans="1:6">
      <c r="A330" s="111" t="s">
        <v>815</v>
      </c>
      <c r="B330" s="111" t="s">
        <v>727</v>
      </c>
      <c r="C330" s="111" t="s">
        <v>229</v>
      </c>
      <c r="D330" s="111" t="s">
        <v>814</v>
      </c>
      <c r="E330" s="112">
        <v>3</v>
      </c>
      <c r="F330" s="113">
        <f>VLOOKUP(E330,'Cost Study'!A:G,7,0)</f>
        <v>3.0862689776983747</v>
      </c>
    </row>
    <row r="331" spans="1:6">
      <c r="A331" s="111" t="s">
        <v>816</v>
      </c>
      <c r="B331" s="111" t="s">
        <v>727</v>
      </c>
      <c r="C331" s="111" t="s">
        <v>229</v>
      </c>
      <c r="D331" s="111" t="s">
        <v>817</v>
      </c>
      <c r="E331" s="112">
        <v>3</v>
      </c>
      <c r="F331" s="113">
        <f>VLOOKUP(E331,'Cost Study'!A:G,7,0)</f>
        <v>3.0862689776983747</v>
      </c>
    </row>
    <row r="332" spans="1:6">
      <c r="A332" s="111" t="s">
        <v>818</v>
      </c>
      <c r="B332" s="111" t="s">
        <v>819</v>
      </c>
      <c r="C332" s="111" t="s">
        <v>229</v>
      </c>
      <c r="D332" s="111" t="s">
        <v>820</v>
      </c>
      <c r="E332" s="112">
        <v>19</v>
      </c>
      <c r="F332" s="113">
        <f>VLOOKUP(E332,'Cost Study'!A:G,7,0)</f>
        <v>3.1428185541517317</v>
      </c>
    </row>
    <row r="333" spans="1:6">
      <c r="A333" s="111" t="s">
        <v>821</v>
      </c>
      <c r="B333" s="111" t="s">
        <v>819</v>
      </c>
      <c r="C333" s="111" t="s">
        <v>229</v>
      </c>
      <c r="D333" s="111" t="s">
        <v>820</v>
      </c>
      <c r="E333" s="112">
        <v>19</v>
      </c>
      <c r="F333" s="113">
        <f>VLOOKUP(E333,'Cost Study'!A:G,7,0)</f>
        <v>3.1428185541517317</v>
      </c>
    </row>
    <row r="334" spans="1:6">
      <c r="A334" s="111" t="s">
        <v>822</v>
      </c>
      <c r="B334" s="111" t="s">
        <v>819</v>
      </c>
      <c r="C334" s="111" t="s">
        <v>229</v>
      </c>
      <c r="D334" s="111" t="s">
        <v>820</v>
      </c>
      <c r="E334" s="112">
        <v>19</v>
      </c>
      <c r="F334" s="113">
        <f>VLOOKUP(E334,'Cost Study'!A:G,7,0)</f>
        <v>3.1428185541517317</v>
      </c>
    </row>
    <row r="335" spans="1:6">
      <c r="A335" s="111" t="s">
        <v>823</v>
      </c>
      <c r="B335" s="111" t="s">
        <v>819</v>
      </c>
      <c r="C335" s="111" t="s">
        <v>229</v>
      </c>
      <c r="D335" s="111" t="s">
        <v>820</v>
      </c>
      <c r="E335" s="112">
        <v>19</v>
      </c>
      <c r="F335" s="113">
        <f>VLOOKUP(E335,'Cost Study'!A:G,7,0)</f>
        <v>3.1428185541517317</v>
      </c>
    </row>
    <row r="336" spans="1:6">
      <c r="A336" s="111" t="s">
        <v>824</v>
      </c>
      <c r="B336" s="111" t="s">
        <v>819</v>
      </c>
      <c r="C336" s="111" t="s">
        <v>229</v>
      </c>
      <c r="D336" s="111" t="s">
        <v>820</v>
      </c>
      <c r="E336" s="112">
        <v>19</v>
      </c>
      <c r="F336" s="113">
        <f>VLOOKUP(E336,'Cost Study'!A:G,7,0)</f>
        <v>3.1428185541517317</v>
      </c>
    </row>
    <row r="337" spans="1:6">
      <c r="A337" s="111" t="s">
        <v>825</v>
      </c>
      <c r="B337" s="111" t="s">
        <v>819</v>
      </c>
      <c r="C337" s="111" t="s">
        <v>229</v>
      </c>
      <c r="D337" s="111" t="s">
        <v>820</v>
      </c>
      <c r="E337" s="112">
        <v>19</v>
      </c>
      <c r="F337" s="113">
        <f>VLOOKUP(E337,'Cost Study'!A:G,7,0)</f>
        <v>3.1428185541517317</v>
      </c>
    </row>
    <row r="338" spans="1:6">
      <c r="A338" s="111" t="s">
        <v>826</v>
      </c>
      <c r="B338" s="111" t="s">
        <v>819</v>
      </c>
      <c r="C338" s="111" t="s">
        <v>229</v>
      </c>
      <c r="D338" s="111" t="s">
        <v>820</v>
      </c>
      <c r="E338" s="112">
        <v>19</v>
      </c>
      <c r="F338" s="113">
        <f>VLOOKUP(E338,'Cost Study'!A:G,7,0)</f>
        <v>3.1428185541517317</v>
      </c>
    </row>
    <row r="339" spans="1:6">
      <c r="A339" s="111" t="s">
        <v>827</v>
      </c>
      <c r="B339" s="111" t="s">
        <v>819</v>
      </c>
      <c r="C339" s="111" t="s">
        <v>229</v>
      </c>
      <c r="D339" s="111" t="s">
        <v>820</v>
      </c>
      <c r="E339" s="112">
        <v>19</v>
      </c>
      <c r="F339" s="113">
        <f>VLOOKUP(E339,'Cost Study'!A:G,7,0)</f>
        <v>3.1428185541517317</v>
      </c>
    </row>
    <row r="340" spans="1:6">
      <c r="A340" s="111" t="s">
        <v>828</v>
      </c>
      <c r="B340" s="111" t="s">
        <v>819</v>
      </c>
      <c r="C340" s="111" t="s">
        <v>229</v>
      </c>
      <c r="D340" s="111" t="s">
        <v>820</v>
      </c>
      <c r="E340" s="112">
        <v>19</v>
      </c>
      <c r="F340" s="113">
        <f>VLOOKUP(E340,'Cost Study'!A:G,7,0)</f>
        <v>3.1428185541517317</v>
      </c>
    </row>
    <row r="341" spans="1:6">
      <c r="A341" s="111" t="s">
        <v>829</v>
      </c>
      <c r="B341" s="111" t="s">
        <v>819</v>
      </c>
      <c r="C341" s="111" t="s">
        <v>229</v>
      </c>
      <c r="D341" s="111" t="s">
        <v>820</v>
      </c>
      <c r="E341" s="112">
        <v>19</v>
      </c>
      <c r="F341" s="113">
        <f>VLOOKUP(E341,'Cost Study'!A:G,7,0)</f>
        <v>3.1428185541517317</v>
      </c>
    </row>
    <row r="342" spans="1:6">
      <c r="A342" s="111" t="s">
        <v>830</v>
      </c>
      <c r="B342" s="111" t="s">
        <v>819</v>
      </c>
      <c r="C342" s="111" t="s">
        <v>229</v>
      </c>
      <c r="D342" s="111" t="s">
        <v>820</v>
      </c>
      <c r="E342" s="112">
        <v>19</v>
      </c>
      <c r="F342" s="113">
        <f>VLOOKUP(E342,'Cost Study'!A:G,7,0)</f>
        <v>3.1428185541517317</v>
      </c>
    </row>
    <row r="343" spans="1:6">
      <c r="A343" s="111" t="s">
        <v>831</v>
      </c>
      <c r="B343" s="111" t="s">
        <v>819</v>
      </c>
      <c r="C343" s="111" t="s">
        <v>229</v>
      </c>
      <c r="D343" s="111" t="s">
        <v>820</v>
      </c>
      <c r="E343" s="112">
        <v>19</v>
      </c>
      <c r="F343" s="113">
        <f>VLOOKUP(E343,'Cost Study'!A:G,7,0)</f>
        <v>3.1428185541517317</v>
      </c>
    </row>
    <row r="344" spans="1:6">
      <c r="A344" s="111" t="s">
        <v>832</v>
      </c>
      <c r="B344" s="111" t="s">
        <v>819</v>
      </c>
      <c r="C344" s="111" t="s">
        <v>229</v>
      </c>
      <c r="D344" s="111" t="s">
        <v>820</v>
      </c>
      <c r="E344" s="112">
        <v>19</v>
      </c>
      <c r="F344" s="113">
        <f>VLOOKUP(E344,'Cost Study'!A:G,7,0)</f>
        <v>3.1428185541517317</v>
      </c>
    </row>
    <row r="345" spans="1:6">
      <c r="A345" s="111" t="s">
        <v>833</v>
      </c>
      <c r="B345" s="111" t="s">
        <v>834</v>
      </c>
      <c r="C345" s="111" t="s">
        <v>222</v>
      </c>
      <c r="D345" s="111" t="s">
        <v>835</v>
      </c>
      <c r="E345" s="112">
        <v>19</v>
      </c>
      <c r="F345" s="113">
        <f>VLOOKUP(E345,'Cost Study'!A:G,7,0)</f>
        <v>3.1428185541517317</v>
      </c>
    </row>
    <row r="346" spans="1:6">
      <c r="A346" s="111" t="s">
        <v>836</v>
      </c>
      <c r="B346" s="111" t="s">
        <v>819</v>
      </c>
      <c r="C346" s="111" t="s">
        <v>229</v>
      </c>
      <c r="D346" s="111" t="s">
        <v>835</v>
      </c>
      <c r="E346" s="112">
        <v>19</v>
      </c>
      <c r="F346" s="113">
        <f>VLOOKUP(E346,'Cost Study'!A:G,7,0)</f>
        <v>3.1428185541517317</v>
      </c>
    </row>
    <row r="347" spans="1:6">
      <c r="A347" s="111" t="s">
        <v>837</v>
      </c>
      <c r="B347" s="111" t="s">
        <v>819</v>
      </c>
      <c r="C347" s="111" t="s">
        <v>229</v>
      </c>
      <c r="D347" s="111" t="s">
        <v>835</v>
      </c>
      <c r="E347" s="112">
        <v>19</v>
      </c>
      <c r="F347" s="113">
        <f>VLOOKUP(E347,'Cost Study'!A:G,7,0)</f>
        <v>3.1428185541517317</v>
      </c>
    </row>
    <row r="348" spans="1:6">
      <c r="A348" s="111" t="s">
        <v>838</v>
      </c>
      <c r="B348" s="111" t="s">
        <v>819</v>
      </c>
      <c r="C348" s="111" t="s">
        <v>229</v>
      </c>
      <c r="D348" s="111" t="s">
        <v>839</v>
      </c>
      <c r="E348" s="112">
        <v>19</v>
      </c>
      <c r="F348" s="113">
        <f>VLOOKUP(E348,'Cost Study'!A:G,7,0)</f>
        <v>3.1428185541517317</v>
      </c>
    </row>
    <row r="349" spans="1:6">
      <c r="A349" s="111" t="s">
        <v>840</v>
      </c>
      <c r="B349" s="111" t="s">
        <v>741</v>
      </c>
      <c r="C349" s="111" t="s">
        <v>222</v>
      </c>
      <c r="D349" s="111" t="s">
        <v>841</v>
      </c>
      <c r="E349" s="112">
        <v>12</v>
      </c>
      <c r="F349" s="113">
        <f>VLOOKUP(E349,'Cost Study'!A:G,7,0)</f>
        <v>3.4644345655960382</v>
      </c>
    </row>
    <row r="350" spans="1:6">
      <c r="A350" s="111" t="s">
        <v>842</v>
      </c>
      <c r="B350" s="111" t="s">
        <v>843</v>
      </c>
      <c r="C350" s="111" t="s">
        <v>222</v>
      </c>
      <c r="D350" s="111" t="s">
        <v>844</v>
      </c>
      <c r="E350" s="112">
        <v>23</v>
      </c>
      <c r="F350" s="113">
        <f>VLOOKUP(E350,'Cost Study'!A:G,7,0)</f>
        <v>4.0606764444742334</v>
      </c>
    </row>
    <row r="351" spans="1:6">
      <c r="A351" s="111" t="s">
        <v>845</v>
      </c>
      <c r="B351" s="111" t="s">
        <v>846</v>
      </c>
      <c r="C351" s="111" t="s">
        <v>229</v>
      </c>
      <c r="D351" s="111" t="s">
        <v>844</v>
      </c>
      <c r="E351" s="112">
        <v>23</v>
      </c>
      <c r="F351" s="113">
        <f>VLOOKUP(E351,'Cost Study'!A:G,7,0)</f>
        <v>4.0606764444742334</v>
      </c>
    </row>
    <row r="352" spans="1:6">
      <c r="A352" s="111" t="s">
        <v>845</v>
      </c>
      <c r="B352" s="111" t="s">
        <v>847</v>
      </c>
      <c r="C352" s="111" t="s">
        <v>229</v>
      </c>
      <c r="D352" s="111" t="s">
        <v>844</v>
      </c>
      <c r="E352" s="112">
        <v>23</v>
      </c>
      <c r="F352" s="113">
        <f>VLOOKUP(E352,'Cost Study'!A:G,7,0)</f>
        <v>4.0606764444742334</v>
      </c>
    </row>
    <row r="353" spans="1:6">
      <c r="A353" s="111" t="s">
        <v>848</v>
      </c>
      <c r="B353" s="111" t="s">
        <v>843</v>
      </c>
      <c r="C353" s="111" t="s">
        <v>222</v>
      </c>
      <c r="D353" s="111" t="s">
        <v>849</v>
      </c>
      <c r="E353" s="112">
        <v>23</v>
      </c>
      <c r="F353" s="113">
        <f>VLOOKUP(E353,'Cost Study'!A:G,7,0)</f>
        <v>4.0606764444742334</v>
      </c>
    </row>
    <row r="354" spans="1:6">
      <c r="A354" s="111" t="s">
        <v>850</v>
      </c>
      <c r="B354" s="111" t="s">
        <v>846</v>
      </c>
      <c r="C354" s="111" t="s">
        <v>229</v>
      </c>
      <c r="D354" s="111" t="s">
        <v>849</v>
      </c>
      <c r="E354" s="112">
        <v>23</v>
      </c>
      <c r="F354" s="113">
        <f>VLOOKUP(E354,'Cost Study'!A:G,7,0)</f>
        <v>4.0606764444742334</v>
      </c>
    </row>
    <row r="355" spans="1:6">
      <c r="A355" s="111" t="s">
        <v>850</v>
      </c>
      <c r="B355" s="111" t="s">
        <v>847</v>
      </c>
      <c r="C355" s="111" t="s">
        <v>229</v>
      </c>
      <c r="D355" s="111" t="s">
        <v>849</v>
      </c>
      <c r="E355" s="112">
        <v>23</v>
      </c>
      <c r="F355" s="113">
        <f>VLOOKUP(E355,'Cost Study'!A:G,7,0)</f>
        <v>4.0606764444742334</v>
      </c>
    </row>
    <row r="356" spans="1:6">
      <c r="A356" s="111" t="s">
        <v>851</v>
      </c>
      <c r="B356" s="111" t="s">
        <v>846</v>
      </c>
      <c r="C356" s="111" t="s">
        <v>229</v>
      </c>
      <c r="D356" s="111" t="s">
        <v>849</v>
      </c>
      <c r="E356" s="112">
        <v>23</v>
      </c>
      <c r="F356" s="113">
        <f>VLOOKUP(E356,'Cost Study'!A:G,7,0)</f>
        <v>4.0606764444742334</v>
      </c>
    </row>
    <row r="357" spans="1:6">
      <c r="A357" s="111" t="s">
        <v>851</v>
      </c>
      <c r="B357" s="111" t="s">
        <v>847</v>
      </c>
      <c r="C357" s="111" t="s">
        <v>229</v>
      </c>
      <c r="D357" s="111" t="s">
        <v>849</v>
      </c>
      <c r="E357" s="112">
        <v>23</v>
      </c>
      <c r="F357" s="113">
        <f>VLOOKUP(E357,'Cost Study'!A:G,7,0)</f>
        <v>4.0606764444742334</v>
      </c>
    </row>
    <row r="358" spans="1:6">
      <c r="A358" s="111" t="s">
        <v>852</v>
      </c>
      <c r="B358" s="111" t="s">
        <v>843</v>
      </c>
      <c r="C358" s="111" t="s">
        <v>222</v>
      </c>
      <c r="D358" s="111" t="s">
        <v>853</v>
      </c>
      <c r="E358" s="112">
        <v>23</v>
      </c>
      <c r="F358" s="113">
        <f>VLOOKUP(E358,'Cost Study'!A:G,7,0)</f>
        <v>4.0606764444742334</v>
      </c>
    </row>
    <row r="359" spans="1:6">
      <c r="A359" s="111" t="s">
        <v>854</v>
      </c>
      <c r="B359" s="111" t="s">
        <v>843</v>
      </c>
      <c r="C359" s="111" t="s">
        <v>222</v>
      </c>
      <c r="D359" s="111" t="s">
        <v>855</v>
      </c>
      <c r="E359" s="112">
        <v>23</v>
      </c>
      <c r="F359" s="113">
        <f>VLOOKUP(E359,'Cost Study'!A:G,7,0)</f>
        <v>4.0606764444742334</v>
      </c>
    </row>
    <row r="360" spans="1:6">
      <c r="A360" s="111" t="s">
        <v>856</v>
      </c>
      <c r="B360" s="111" t="s">
        <v>846</v>
      </c>
      <c r="C360" s="111" t="s">
        <v>229</v>
      </c>
      <c r="D360" s="111" t="s">
        <v>855</v>
      </c>
      <c r="E360" s="112">
        <v>23</v>
      </c>
      <c r="F360" s="113">
        <f>VLOOKUP(E360,'Cost Study'!A:G,7,0)</f>
        <v>4.0606764444742334</v>
      </c>
    </row>
    <row r="361" spans="1:6">
      <c r="A361" s="111" t="s">
        <v>856</v>
      </c>
      <c r="B361" s="111" t="s">
        <v>847</v>
      </c>
      <c r="C361" s="111" t="s">
        <v>229</v>
      </c>
      <c r="D361" s="111" t="s">
        <v>855</v>
      </c>
      <c r="E361" s="112">
        <v>23</v>
      </c>
      <c r="F361" s="113">
        <f>VLOOKUP(E361,'Cost Study'!A:G,7,0)</f>
        <v>4.0606764444742334</v>
      </c>
    </row>
    <row r="362" spans="1:6">
      <c r="A362" s="111" t="s">
        <v>857</v>
      </c>
      <c r="B362" s="111" t="s">
        <v>858</v>
      </c>
      <c r="C362" s="111" t="s">
        <v>229</v>
      </c>
      <c r="D362" s="111" t="s">
        <v>859</v>
      </c>
      <c r="E362" s="112">
        <v>12</v>
      </c>
      <c r="F362" s="113">
        <f>VLOOKUP(E362,'Cost Study'!A:G,7,0)</f>
        <v>3.4644345655960382</v>
      </c>
    </row>
    <row r="363" spans="1:6">
      <c r="A363" s="111" t="s">
        <v>860</v>
      </c>
      <c r="B363" s="111" t="s">
        <v>861</v>
      </c>
      <c r="C363" s="111" t="s">
        <v>229</v>
      </c>
      <c r="D363" s="111" t="s">
        <v>859</v>
      </c>
      <c r="E363" s="112">
        <v>12</v>
      </c>
      <c r="F363" s="113">
        <f>VLOOKUP(E363,'Cost Study'!A:G,7,0)</f>
        <v>3.4644345655960382</v>
      </c>
    </row>
    <row r="364" spans="1:6">
      <c r="A364" s="111" t="s">
        <v>862</v>
      </c>
      <c r="B364" s="111" t="s">
        <v>858</v>
      </c>
      <c r="C364" s="111" t="s">
        <v>229</v>
      </c>
      <c r="D364" s="111" t="s">
        <v>863</v>
      </c>
      <c r="E364" s="112">
        <v>19</v>
      </c>
      <c r="F364" s="113">
        <f>VLOOKUP(E364,'Cost Study'!A:G,7,0)</f>
        <v>3.1428185541517317</v>
      </c>
    </row>
    <row r="365" spans="1:6">
      <c r="A365" s="111" t="s">
        <v>864</v>
      </c>
      <c r="B365" s="111" t="s">
        <v>858</v>
      </c>
      <c r="C365" s="111" t="s">
        <v>229</v>
      </c>
      <c r="D365" s="111" t="s">
        <v>863</v>
      </c>
      <c r="E365" s="112">
        <v>19</v>
      </c>
      <c r="F365" s="113">
        <f>VLOOKUP(E365,'Cost Study'!A:G,7,0)</f>
        <v>3.1428185541517317</v>
      </c>
    </row>
    <row r="366" spans="1:6">
      <c r="A366" s="111" t="s">
        <v>865</v>
      </c>
      <c r="B366" s="111" t="s">
        <v>861</v>
      </c>
      <c r="C366" s="111" t="s">
        <v>229</v>
      </c>
      <c r="D366" s="111" t="s">
        <v>863</v>
      </c>
      <c r="E366" s="112">
        <v>19</v>
      </c>
      <c r="F366" s="113">
        <f>VLOOKUP(E366,'Cost Study'!A:G,7,0)</f>
        <v>3.1428185541517317</v>
      </c>
    </row>
    <row r="367" spans="1:6">
      <c r="A367" s="111" t="s">
        <v>866</v>
      </c>
      <c r="B367" s="111" t="s">
        <v>861</v>
      </c>
      <c r="C367" s="111" t="s">
        <v>229</v>
      </c>
      <c r="D367" s="111" t="s">
        <v>863</v>
      </c>
      <c r="E367" s="112">
        <v>19</v>
      </c>
      <c r="F367" s="113">
        <f>VLOOKUP(E367,'Cost Study'!A:G,7,0)</f>
        <v>3.1428185541517317</v>
      </c>
    </row>
    <row r="368" spans="1:6">
      <c r="A368" s="111" t="s">
        <v>867</v>
      </c>
      <c r="B368" s="111" t="s">
        <v>868</v>
      </c>
      <c r="C368" s="111" t="s">
        <v>229</v>
      </c>
      <c r="D368" s="111" t="s">
        <v>863</v>
      </c>
      <c r="E368" s="112">
        <v>19</v>
      </c>
      <c r="F368" s="113">
        <f>VLOOKUP(E368,'Cost Study'!A:G,7,0)</f>
        <v>3.1428185541517317</v>
      </c>
    </row>
    <row r="369" spans="1:6">
      <c r="A369" s="111" t="s">
        <v>869</v>
      </c>
      <c r="B369" s="111" t="s">
        <v>858</v>
      </c>
      <c r="C369" s="111" t="s">
        <v>229</v>
      </c>
      <c r="D369" s="111" t="s">
        <v>870</v>
      </c>
      <c r="E369" s="112">
        <v>12</v>
      </c>
      <c r="F369" s="113">
        <f>VLOOKUP(E369,'Cost Study'!A:G,7,0)</f>
        <v>3.4644345655960382</v>
      </c>
    </row>
    <row r="370" spans="1:6">
      <c r="A370" s="111" t="s">
        <v>871</v>
      </c>
      <c r="B370" s="111" t="s">
        <v>858</v>
      </c>
      <c r="C370" s="111" t="s">
        <v>229</v>
      </c>
      <c r="D370" s="111" t="s">
        <v>870</v>
      </c>
      <c r="E370" s="112">
        <v>12</v>
      </c>
      <c r="F370" s="113">
        <f>VLOOKUP(E370,'Cost Study'!A:G,7,0)</f>
        <v>3.4644345655960382</v>
      </c>
    </row>
    <row r="371" spans="1:6">
      <c r="A371" s="111" t="s">
        <v>872</v>
      </c>
      <c r="B371" s="111" t="s">
        <v>858</v>
      </c>
      <c r="C371" s="111" t="s">
        <v>229</v>
      </c>
      <c r="D371" s="111" t="s">
        <v>870</v>
      </c>
      <c r="E371" s="112">
        <v>12</v>
      </c>
      <c r="F371" s="113">
        <f>VLOOKUP(E371,'Cost Study'!A:G,7,0)</f>
        <v>3.4644345655960382</v>
      </c>
    </row>
    <row r="372" spans="1:6">
      <c r="A372" s="111" t="s">
        <v>873</v>
      </c>
      <c r="B372" s="111" t="s">
        <v>858</v>
      </c>
      <c r="C372" s="111" t="s">
        <v>229</v>
      </c>
      <c r="D372" s="111" t="s">
        <v>870</v>
      </c>
      <c r="E372" s="112">
        <v>12</v>
      </c>
      <c r="F372" s="113">
        <f>VLOOKUP(E372,'Cost Study'!A:G,7,0)</f>
        <v>3.4644345655960382</v>
      </c>
    </row>
    <row r="373" spans="1:6">
      <c r="A373" s="111" t="s">
        <v>874</v>
      </c>
      <c r="B373" s="111" t="s">
        <v>858</v>
      </c>
      <c r="C373" s="111" t="s">
        <v>229</v>
      </c>
      <c r="D373" s="111" t="s">
        <v>870</v>
      </c>
      <c r="E373" s="112">
        <v>12</v>
      </c>
      <c r="F373" s="113">
        <f>VLOOKUP(E373,'Cost Study'!A:G,7,0)</f>
        <v>3.4644345655960382</v>
      </c>
    </row>
    <row r="374" spans="1:6">
      <c r="A374" s="111" t="s">
        <v>875</v>
      </c>
      <c r="B374" s="111" t="s">
        <v>858</v>
      </c>
      <c r="C374" s="111" t="s">
        <v>229</v>
      </c>
      <c r="D374" s="111" t="s">
        <v>870</v>
      </c>
      <c r="E374" s="112">
        <v>12</v>
      </c>
      <c r="F374" s="113">
        <f>VLOOKUP(E374,'Cost Study'!A:G,7,0)</f>
        <v>3.4644345655960382</v>
      </c>
    </row>
    <row r="375" spans="1:6">
      <c r="A375" s="111" t="s">
        <v>876</v>
      </c>
      <c r="B375" s="111" t="s">
        <v>858</v>
      </c>
      <c r="C375" s="111" t="s">
        <v>229</v>
      </c>
      <c r="D375" s="111" t="s">
        <v>870</v>
      </c>
      <c r="E375" s="112">
        <v>12</v>
      </c>
      <c r="F375" s="113">
        <f>VLOOKUP(E375,'Cost Study'!A:G,7,0)</f>
        <v>3.4644345655960382</v>
      </c>
    </row>
    <row r="376" spans="1:6">
      <c r="A376" s="111" t="s">
        <v>877</v>
      </c>
      <c r="B376" s="111" t="s">
        <v>861</v>
      </c>
      <c r="C376" s="111" t="s">
        <v>229</v>
      </c>
      <c r="D376" s="111" t="s">
        <v>870</v>
      </c>
      <c r="E376" s="112">
        <v>12</v>
      </c>
      <c r="F376" s="113">
        <f>VLOOKUP(E376,'Cost Study'!A:G,7,0)</f>
        <v>3.4644345655960382</v>
      </c>
    </row>
    <row r="377" spans="1:6">
      <c r="A377" s="111" t="s">
        <v>878</v>
      </c>
      <c r="B377" s="111" t="s">
        <v>861</v>
      </c>
      <c r="C377" s="111" t="s">
        <v>229</v>
      </c>
      <c r="D377" s="111" t="s">
        <v>870</v>
      </c>
      <c r="E377" s="112">
        <v>12</v>
      </c>
      <c r="F377" s="113">
        <f>VLOOKUP(E377,'Cost Study'!A:G,7,0)</f>
        <v>3.4644345655960382</v>
      </c>
    </row>
    <row r="378" spans="1:6">
      <c r="A378" s="111" t="s">
        <v>879</v>
      </c>
      <c r="B378" s="111" t="s">
        <v>861</v>
      </c>
      <c r="C378" s="111" t="s">
        <v>229</v>
      </c>
      <c r="D378" s="111" t="s">
        <v>870</v>
      </c>
      <c r="E378" s="112">
        <v>12</v>
      </c>
      <c r="F378" s="113">
        <f>VLOOKUP(E378,'Cost Study'!A:G,7,0)</f>
        <v>3.4644345655960382</v>
      </c>
    </row>
    <row r="379" spans="1:6">
      <c r="A379" s="111" t="s">
        <v>880</v>
      </c>
      <c r="B379" s="111" t="s">
        <v>861</v>
      </c>
      <c r="C379" s="111" t="s">
        <v>229</v>
      </c>
      <c r="D379" s="111" t="s">
        <v>870</v>
      </c>
      <c r="E379" s="112">
        <v>12</v>
      </c>
      <c r="F379" s="113">
        <f>VLOOKUP(E379,'Cost Study'!A:G,7,0)</f>
        <v>3.4644345655960382</v>
      </c>
    </row>
    <row r="380" spans="1:6">
      <c r="A380" s="111" t="s">
        <v>881</v>
      </c>
      <c r="B380" s="111" t="s">
        <v>861</v>
      </c>
      <c r="C380" s="111" t="s">
        <v>229</v>
      </c>
      <c r="D380" s="111" t="s">
        <v>870</v>
      </c>
      <c r="E380" s="112">
        <v>12</v>
      </c>
      <c r="F380" s="113">
        <f>VLOOKUP(E380,'Cost Study'!A:G,7,0)</f>
        <v>3.4644345655960382</v>
      </c>
    </row>
    <row r="381" spans="1:6">
      <c r="A381" s="111" t="s">
        <v>882</v>
      </c>
      <c r="B381" s="111" t="s">
        <v>861</v>
      </c>
      <c r="C381" s="111" t="s">
        <v>229</v>
      </c>
      <c r="D381" s="111" t="s">
        <v>870</v>
      </c>
      <c r="E381" s="112">
        <v>12</v>
      </c>
      <c r="F381" s="113">
        <f>VLOOKUP(E381,'Cost Study'!A:G,7,0)</f>
        <v>3.4644345655960382</v>
      </c>
    </row>
    <row r="382" spans="1:6">
      <c r="A382" s="111" t="s">
        <v>883</v>
      </c>
      <c r="B382" s="111" t="s">
        <v>861</v>
      </c>
      <c r="C382" s="111" t="s">
        <v>229</v>
      </c>
      <c r="D382" s="111" t="s">
        <v>870</v>
      </c>
      <c r="E382" s="112">
        <v>12</v>
      </c>
      <c r="F382" s="113">
        <f>VLOOKUP(E382,'Cost Study'!A:G,7,0)</f>
        <v>3.4644345655960382</v>
      </c>
    </row>
    <row r="383" spans="1:6">
      <c r="A383" s="111" t="s">
        <v>884</v>
      </c>
      <c r="B383" s="111" t="s">
        <v>868</v>
      </c>
      <c r="C383" s="111" t="s">
        <v>229</v>
      </c>
      <c r="D383" s="111" t="s">
        <v>870</v>
      </c>
      <c r="E383" s="112">
        <v>12</v>
      </c>
      <c r="F383" s="113">
        <f>VLOOKUP(E383,'Cost Study'!A:G,7,0)</f>
        <v>3.4644345655960382</v>
      </c>
    </row>
    <row r="384" spans="1:6">
      <c r="A384" s="111" t="s">
        <v>885</v>
      </c>
      <c r="B384" s="111" t="s">
        <v>868</v>
      </c>
      <c r="C384" s="111" t="s">
        <v>229</v>
      </c>
      <c r="D384" s="111" t="s">
        <v>870</v>
      </c>
      <c r="E384" s="112">
        <v>12</v>
      </c>
      <c r="F384" s="113">
        <f>VLOOKUP(E384,'Cost Study'!A:G,7,0)</f>
        <v>3.4644345655960382</v>
      </c>
    </row>
    <row r="385" spans="1:6">
      <c r="A385" s="111" t="s">
        <v>886</v>
      </c>
      <c r="B385" s="111" t="s">
        <v>868</v>
      </c>
      <c r="C385" s="111" t="s">
        <v>229</v>
      </c>
      <c r="D385" s="111" t="s">
        <v>870</v>
      </c>
      <c r="E385" s="112">
        <v>12</v>
      </c>
      <c r="F385" s="113">
        <f>VLOOKUP(E385,'Cost Study'!A:G,7,0)</f>
        <v>3.4644345655960382</v>
      </c>
    </row>
    <row r="386" spans="1:6">
      <c r="A386" s="111" t="s">
        <v>887</v>
      </c>
      <c r="B386" s="111" t="s">
        <v>846</v>
      </c>
      <c r="C386" s="111" t="s">
        <v>229</v>
      </c>
      <c r="D386" s="111" t="s">
        <v>888</v>
      </c>
      <c r="E386" s="112">
        <v>23</v>
      </c>
      <c r="F386" s="113">
        <f>VLOOKUP(E386,'Cost Study'!A:G,7,0)</f>
        <v>4.0606764444742334</v>
      </c>
    </row>
    <row r="387" spans="1:6">
      <c r="A387" s="111" t="s">
        <v>887</v>
      </c>
      <c r="B387" s="111" t="s">
        <v>847</v>
      </c>
      <c r="C387" s="111" t="s">
        <v>229</v>
      </c>
      <c r="D387" s="111" t="s">
        <v>888</v>
      </c>
      <c r="E387" s="112">
        <v>23</v>
      </c>
      <c r="F387" s="113">
        <f>VLOOKUP(E387,'Cost Study'!A:G,7,0)</f>
        <v>4.0606764444742334</v>
      </c>
    </row>
    <row r="388" spans="1:6">
      <c r="A388" s="111" t="s">
        <v>889</v>
      </c>
      <c r="B388" s="111" t="s">
        <v>846</v>
      </c>
      <c r="C388" s="111" t="s">
        <v>229</v>
      </c>
      <c r="D388" s="111" t="s">
        <v>888</v>
      </c>
      <c r="E388" s="112">
        <v>23</v>
      </c>
      <c r="F388" s="113">
        <f>VLOOKUP(E388,'Cost Study'!A:G,7,0)</f>
        <v>4.0606764444742334</v>
      </c>
    </row>
    <row r="389" spans="1:6">
      <c r="A389" s="111" t="s">
        <v>890</v>
      </c>
      <c r="B389" s="111" t="s">
        <v>846</v>
      </c>
      <c r="C389" s="111" t="s">
        <v>229</v>
      </c>
      <c r="D389" s="111" t="s">
        <v>888</v>
      </c>
      <c r="E389" s="112">
        <v>23</v>
      </c>
      <c r="F389" s="113">
        <f>VLOOKUP(E389,'Cost Study'!A:G,7,0)</f>
        <v>4.0606764444742334</v>
      </c>
    </row>
    <row r="390" spans="1:6">
      <c r="A390" s="111" t="s">
        <v>891</v>
      </c>
      <c r="B390" s="111" t="s">
        <v>846</v>
      </c>
      <c r="C390" s="111" t="s">
        <v>229</v>
      </c>
      <c r="D390" s="111" t="s">
        <v>892</v>
      </c>
      <c r="E390" s="112">
        <v>23</v>
      </c>
      <c r="F390" s="113">
        <f>VLOOKUP(E390,'Cost Study'!A:G,7,0)</f>
        <v>4.0606764444742334</v>
      </c>
    </row>
    <row r="391" spans="1:6">
      <c r="A391" s="111" t="s">
        <v>891</v>
      </c>
      <c r="B391" s="111" t="s">
        <v>847</v>
      </c>
      <c r="C391" s="111" t="s">
        <v>229</v>
      </c>
      <c r="D391" s="111" t="s">
        <v>892</v>
      </c>
      <c r="E391" s="112">
        <v>23</v>
      </c>
      <c r="F391" s="113">
        <f>VLOOKUP(E391,'Cost Study'!A:G,7,0)</f>
        <v>4.0606764444742334</v>
      </c>
    </row>
    <row r="392" spans="1:6">
      <c r="A392" s="111" t="s">
        <v>893</v>
      </c>
      <c r="B392" s="111" t="s">
        <v>789</v>
      </c>
      <c r="C392" s="111" t="s">
        <v>229</v>
      </c>
      <c r="D392" s="111" t="s">
        <v>894</v>
      </c>
      <c r="E392" s="112">
        <v>12</v>
      </c>
      <c r="F392" s="113">
        <f>VLOOKUP(E392,'Cost Study'!A:G,7,0)</f>
        <v>3.4644345655960382</v>
      </c>
    </row>
    <row r="393" spans="1:6">
      <c r="A393" s="111" t="s">
        <v>895</v>
      </c>
      <c r="B393" s="111" t="s">
        <v>789</v>
      </c>
      <c r="C393" s="111" t="s">
        <v>229</v>
      </c>
      <c r="D393" s="111" t="s">
        <v>894</v>
      </c>
      <c r="E393" s="112">
        <v>12</v>
      </c>
      <c r="F393" s="113">
        <f>VLOOKUP(E393,'Cost Study'!A:G,7,0)</f>
        <v>3.4644345655960382</v>
      </c>
    </row>
    <row r="394" spans="1:6">
      <c r="A394" s="111" t="s">
        <v>896</v>
      </c>
      <c r="B394" s="111" t="s">
        <v>789</v>
      </c>
      <c r="C394" s="111" t="s">
        <v>229</v>
      </c>
      <c r="D394" s="111" t="s">
        <v>894</v>
      </c>
      <c r="E394" s="112">
        <v>12</v>
      </c>
      <c r="F394" s="113">
        <f>VLOOKUP(E394,'Cost Study'!A:G,7,0)</f>
        <v>3.4644345655960382</v>
      </c>
    </row>
    <row r="395" spans="1:6">
      <c r="A395" s="111" t="s">
        <v>897</v>
      </c>
      <c r="B395" s="111" t="s">
        <v>789</v>
      </c>
      <c r="C395" s="111" t="s">
        <v>229</v>
      </c>
      <c r="D395" s="111" t="s">
        <v>894</v>
      </c>
      <c r="E395" s="112">
        <v>12</v>
      </c>
      <c r="F395" s="113">
        <f>VLOOKUP(E395,'Cost Study'!A:G,7,0)</f>
        <v>3.4644345655960382</v>
      </c>
    </row>
    <row r="396" spans="1:6">
      <c r="A396" s="111" t="s">
        <v>898</v>
      </c>
      <c r="B396" s="111" t="s">
        <v>789</v>
      </c>
      <c r="C396" s="111" t="s">
        <v>229</v>
      </c>
      <c r="D396" s="111" t="s">
        <v>894</v>
      </c>
      <c r="E396" s="112">
        <v>12</v>
      </c>
      <c r="F396" s="113">
        <f>VLOOKUP(E396,'Cost Study'!A:G,7,0)</f>
        <v>3.4644345655960382</v>
      </c>
    </row>
    <row r="397" spans="1:6">
      <c r="A397" s="111" t="s">
        <v>899</v>
      </c>
      <c r="B397" s="111" t="s">
        <v>789</v>
      </c>
      <c r="C397" s="111" t="s">
        <v>229</v>
      </c>
      <c r="D397" s="111" t="s">
        <v>900</v>
      </c>
      <c r="E397" s="112">
        <v>12</v>
      </c>
      <c r="F397" s="113">
        <f>VLOOKUP(E397,'Cost Study'!A:G,7,0)</f>
        <v>3.4644345655960382</v>
      </c>
    </row>
    <row r="398" spans="1:6">
      <c r="A398" s="111" t="s">
        <v>901</v>
      </c>
      <c r="B398" s="111" t="s">
        <v>789</v>
      </c>
      <c r="C398" s="111" t="s">
        <v>229</v>
      </c>
      <c r="D398" s="111" t="s">
        <v>900</v>
      </c>
      <c r="E398" s="112">
        <v>12</v>
      </c>
      <c r="F398" s="113">
        <f>VLOOKUP(E398,'Cost Study'!A:G,7,0)</f>
        <v>3.4644345655960382</v>
      </c>
    </row>
    <row r="399" spans="1:6">
      <c r="A399" s="111" t="s">
        <v>902</v>
      </c>
      <c r="B399" s="111" t="s">
        <v>221</v>
      </c>
      <c r="C399" s="111" t="s">
        <v>222</v>
      </c>
      <c r="D399" s="111" t="s">
        <v>903</v>
      </c>
      <c r="E399" s="112">
        <v>3</v>
      </c>
      <c r="F399" s="113">
        <f>VLOOKUP(E399,'Cost Study'!A:G,7,0)</f>
        <v>3.0862689776983747</v>
      </c>
    </row>
    <row r="400" spans="1:6">
      <c r="A400" s="111" t="s">
        <v>904</v>
      </c>
      <c r="B400" s="111" t="s">
        <v>905</v>
      </c>
      <c r="C400" s="111" t="s">
        <v>229</v>
      </c>
      <c r="D400" s="111" t="s">
        <v>903</v>
      </c>
      <c r="E400" s="112">
        <v>3</v>
      </c>
      <c r="F400" s="113">
        <f>VLOOKUP(E400,'Cost Study'!A:G,7,0)</f>
        <v>3.0862689776983747</v>
      </c>
    </row>
    <row r="401" spans="1:6">
      <c r="A401" s="111" t="s">
        <v>906</v>
      </c>
      <c r="B401" s="111" t="s">
        <v>907</v>
      </c>
      <c r="C401" s="111" t="s">
        <v>229</v>
      </c>
      <c r="D401" s="111" t="s">
        <v>903</v>
      </c>
      <c r="E401" s="112">
        <v>3</v>
      </c>
      <c r="F401" s="113">
        <f>VLOOKUP(E401,'Cost Study'!A:G,7,0)</f>
        <v>3.0862689776983747</v>
      </c>
    </row>
    <row r="402" spans="1:6">
      <c r="A402" s="111" t="s">
        <v>906</v>
      </c>
      <c r="B402" s="111" t="s">
        <v>304</v>
      </c>
      <c r="C402" s="111" t="s">
        <v>229</v>
      </c>
      <c r="D402" s="111" t="s">
        <v>903</v>
      </c>
      <c r="E402" s="112">
        <v>3</v>
      </c>
      <c r="F402" s="113">
        <f>VLOOKUP(E402,'Cost Study'!A:G,7,0)</f>
        <v>3.0862689776983747</v>
      </c>
    </row>
    <row r="403" spans="1:6">
      <c r="A403" s="111" t="s">
        <v>908</v>
      </c>
      <c r="B403" s="111" t="s">
        <v>905</v>
      </c>
      <c r="C403" s="111" t="s">
        <v>229</v>
      </c>
      <c r="D403" s="111" t="s">
        <v>903</v>
      </c>
      <c r="E403" s="112">
        <v>3</v>
      </c>
      <c r="F403" s="113">
        <f>VLOOKUP(E403,'Cost Study'!A:G,7,0)</f>
        <v>3.0862689776983747</v>
      </c>
    </row>
    <row r="404" spans="1:6">
      <c r="A404" s="111" t="s">
        <v>909</v>
      </c>
      <c r="B404" s="111" t="s">
        <v>910</v>
      </c>
      <c r="C404" s="111" t="s">
        <v>229</v>
      </c>
      <c r="D404" s="111" t="s">
        <v>911</v>
      </c>
      <c r="E404" s="112">
        <v>3</v>
      </c>
      <c r="F404" s="113">
        <f>VLOOKUP(E404,'Cost Study'!A:G,7,0)</f>
        <v>3.0862689776983747</v>
      </c>
    </row>
    <row r="405" spans="1:6">
      <c r="A405" s="111" t="s">
        <v>909</v>
      </c>
      <c r="B405" s="111" t="s">
        <v>905</v>
      </c>
      <c r="C405" s="111" t="s">
        <v>229</v>
      </c>
      <c r="D405" s="111" t="s">
        <v>911</v>
      </c>
      <c r="E405" s="112">
        <v>3</v>
      </c>
      <c r="F405" s="113">
        <f>VLOOKUP(E405,'Cost Study'!A:G,7,0)</f>
        <v>3.0862689776983747</v>
      </c>
    </row>
    <row r="406" spans="1:6">
      <c r="A406" s="111" t="s">
        <v>912</v>
      </c>
      <c r="B406" s="111" t="s">
        <v>910</v>
      </c>
      <c r="C406" s="111" t="s">
        <v>229</v>
      </c>
      <c r="D406" s="111" t="s">
        <v>911</v>
      </c>
      <c r="E406" s="112">
        <v>3</v>
      </c>
      <c r="F406" s="113">
        <f>VLOOKUP(E406,'Cost Study'!A:G,7,0)</f>
        <v>3.0862689776983747</v>
      </c>
    </row>
    <row r="407" spans="1:6">
      <c r="A407" s="111" t="s">
        <v>912</v>
      </c>
      <c r="B407" s="111" t="s">
        <v>905</v>
      </c>
      <c r="C407" s="111" t="s">
        <v>229</v>
      </c>
      <c r="D407" s="111" t="s">
        <v>911</v>
      </c>
      <c r="E407" s="112">
        <v>3</v>
      </c>
      <c r="F407" s="113">
        <f>VLOOKUP(E407,'Cost Study'!A:G,7,0)</f>
        <v>3.0862689776983747</v>
      </c>
    </row>
    <row r="408" spans="1:6">
      <c r="A408" s="111" t="s">
        <v>913</v>
      </c>
      <c r="B408" s="111" t="s">
        <v>304</v>
      </c>
      <c r="C408" s="111" t="s">
        <v>229</v>
      </c>
      <c r="D408" s="111" t="s">
        <v>914</v>
      </c>
      <c r="E408" s="112">
        <v>3</v>
      </c>
      <c r="F408" s="113">
        <f>VLOOKUP(E408,'Cost Study'!A:G,7,0)</f>
        <v>3.0862689776983747</v>
      </c>
    </row>
    <row r="409" spans="1:6">
      <c r="A409" s="111" t="s">
        <v>915</v>
      </c>
      <c r="B409" s="111" t="s">
        <v>221</v>
      </c>
      <c r="C409" s="111" t="s">
        <v>222</v>
      </c>
      <c r="D409" s="111" t="s">
        <v>916</v>
      </c>
      <c r="E409" s="112">
        <v>3</v>
      </c>
      <c r="F409" s="113">
        <f>VLOOKUP(E409,'Cost Study'!A:G,7,0)</f>
        <v>3.0862689776983747</v>
      </c>
    </row>
    <row r="410" spans="1:6">
      <c r="A410" s="111" t="s">
        <v>917</v>
      </c>
      <c r="B410" s="111" t="s">
        <v>907</v>
      </c>
      <c r="C410" s="111" t="s">
        <v>229</v>
      </c>
      <c r="D410" s="111" t="s">
        <v>916</v>
      </c>
      <c r="E410" s="112">
        <v>3</v>
      </c>
      <c r="F410" s="113">
        <f>VLOOKUP(E410,'Cost Study'!A:G,7,0)</f>
        <v>3.0862689776983747</v>
      </c>
    </row>
    <row r="411" spans="1:6">
      <c r="A411" s="111" t="s">
        <v>918</v>
      </c>
      <c r="B411" s="111" t="s">
        <v>907</v>
      </c>
      <c r="C411" s="111" t="s">
        <v>229</v>
      </c>
      <c r="D411" s="111" t="s">
        <v>916</v>
      </c>
      <c r="E411" s="112">
        <v>3</v>
      </c>
      <c r="F411" s="113">
        <f>VLOOKUP(E411,'Cost Study'!A:G,7,0)</f>
        <v>3.0862689776983747</v>
      </c>
    </row>
    <row r="412" spans="1:6">
      <c r="A412" s="111" t="s">
        <v>919</v>
      </c>
      <c r="B412" s="111" t="s">
        <v>907</v>
      </c>
      <c r="C412" s="111" t="s">
        <v>229</v>
      </c>
      <c r="D412" s="111" t="s">
        <v>916</v>
      </c>
      <c r="E412" s="112">
        <v>3</v>
      </c>
      <c r="F412" s="113">
        <f>VLOOKUP(E412,'Cost Study'!A:G,7,0)</f>
        <v>3.0862689776983747</v>
      </c>
    </row>
    <row r="413" spans="1:6">
      <c r="A413" s="111" t="s">
        <v>920</v>
      </c>
      <c r="B413" s="111" t="s">
        <v>907</v>
      </c>
      <c r="C413" s="111" t="s">
        <v>229</v>
      </c>
      <c r="D413" s="111" t="s">
        <v>916</v>
      </c>
      <c r="E413" s="112">
        <v>3</v>
      </c>
      <c r="F413" s="113">
        <f>VLOOKUP(E413,'Cost Study'!A:G,7,0)</f>
        <v>3.0862689776983747</v>
      </c>
    </row>
    <row r="414" spans="1:6">
      <c r="A414" s="111" t="s">
        <v>921</v>
      </c>
      <c r="B414" s="111" t="s">
        <v>907</v>
      </c>
      <c r="C414" s="111" t="s">
        <v>229</v>
      </c>
      <c r="D414" s="111" t="s">
        <v>916</v>
      </c>
      <c r="E414" s="112">
        <v>3</v>
      </c>
      <c r="F414" s="113">
        <f>VLOOKUP(E414,'Cost Study'!A:G,7,0)</f>
        <v>3.0862689776983747</v>
      </c>
    </row>
    <row r="415" spans="1:6">
      <c r="A415" s="111" t="s">
        <v>922</v>
      </c>
      <c r="B415" s="111" t="s">
        <v>907</v>
      </c>
      <c r="C415" s="111" t="s">
        <v>229</v>
      </c>
      <c r="D415" s="111" t="s">
        <v>916</v>
      </c>
      <c r="E415" s="112">
        <v>3</v>
      </c>
      <c r="F415" s="113">
        <f>VLOOKUP(E415,'Cost Study'!A:G,7,0)</f>
        <v>3.0862689776983747</v>
      </c>
    </row>
    <row r="416" spans="1:6">
      <c r="A416" s="111" t="s">
        <v>923</v>
      </c>
      <c r="B416" s="111" t="s">
        <v>907</v>
      </c>
      <c r="C416" s="111" t="s">
        <v>229</v>
      </c>
      <c r="D416" s="111" t="s">
        <v>916</v>
      </c>
      <c r="E416" s="112">
        <v>3</v>
      </c>
      <c r="F416" s="113">
        <f>VLOOKUP(E416,'Cost Study'!A:G,7,0)</f>
        <v>3.0862689776983747</v>
      </c>
    </row>
    <row r="417" spans="1:6">
      <c r="A417" s="111" t="s">
        <v>924</v>
      </c>
      <c r="B417" s="111" t="s">
        <v>907</v>
      </c>
      <c r="C417" s="111" t="s">
        <v>229</v>
      </c>
      <c r="D417" s="111" t="s">
        <v>916</v>
      </c>
      <c r="E417" s="112">
        <v>3</v>
      </c>
      <c r="F417" s="113">
        <f>VLOOKUP(E417,'Cost Study'!A:G,7,0)</f>
        <v>3.0862689776983747</v>
      </c>
    </row>
    <row r="418" spans="1:6">
      <c r="A418" s="111" t="s">
        <v>925</v>
      </c>
      <c r="B418" s="111" t="s">
        <v>221</v>
      </c>
      <c r="C418" s="111" t="s">
        <v>222</v>
      </c>
      <c r="D418" s="111" t="s">
        <v>926</v>
      </c>
      <c r="E418" s="112">
        <v>3</v>
      </c>
      <c r="F418" s="113">
        <f>VLOOKUP(E418,'Cost Study'!A:G,7,0)</f>
        <v>3.0862689776983747</v>
      </c>
    </row>
    <row r="419" spans="1:6">
      <c r="A419" s="111" t="s">
        <v>927</v>
      </c>
      <c r="B419" s="111" t="s">
        <v>221</v>
      </c>
      <c r="C419" s="111" t="s">
        <v>222</v>
      </c>
      <c r="D419" s="111" t="s">
        <v>928</v>
      </c>
      <c r="E419" s="112">
        <v>3</v>
      </c>
      <c r="F419" s="113">
        <f>VLOOKUP(E419,'Cost Study'!A:G,7,0)</f>
        <v>3.0862689776983747</v>
      </c>
    </row>
    <row r="420" spans="1:6">
      <c r="A420" s="111" t="s">
        <v>929</v>
      </c>
      <c r="B420" s="111" t="s">
        <v>907</v>
      </c>
      <c r="C420" s="111" t="s">
        <v>229</v>
      </c>
      <c r="D420" s="111" t="s">
        <v>928</v>
      </c>
      <c r="E420" s="112">
        <v>3</v>
      </c>
      <c r="F420" s="113">
        <f>VLOOKUP(E420,'Cost Study'!A:G,7,0)</f>
        <v>3.0862689776983747</v>
      </c>
    </row>
    <row r="421" spans="1:6">
      <c r="A421" s="111" t="s">
        <v>930</v>
      </c>
      <c r="B421" s="111" t="s">
        <v>304</v>
      </c>
      <c r="C421" s="111" t="s">
        <v>229</v>
      </c>
      <c r="D421" s="111" t="s">
        <v>931</v>
      </c>
      <c r="E421" s="112">
        <v>3</v>
      </c>
      <c r="F421" s="113">
        <f>VLOOKUP(E421,'Cost Study'!A:G,7,0)</f>
        <v>3.0862689776983747</v>
      </c>
    </row>
    <row r="422" spans="1:6">
      <c r="A422" s="111" t="s">
        <v>932</v>
      </c>
      <c r="B422" s="111" t="s">
        <v>304</v>
      </c>
      <c r="C422" s="111" t="s">
        <v>229</v>
      </c>
      <c r="D422" s="111" t="s">
        <v>931</v>
      </c>
      <c r="E422" s="112">
        <v>3</v>
      </c>
      <c r="F422" s="113">
        <f>VLOOKUP(E422,'Cost Study'!A:G,7,0)</f>
        <v>3.0862689776983747</v>
      </c>
    </row>
    <row r="423" spans="1:6">
      <c r="A423" s="111" t="s">
        <v>933</v>
      </c>
      <c r="B423" s="111" t="s">
        <v>304</v>
      </c>
      <c r="C423" s="111" t="s">
        <v>229</v>
      </c>
      <c r="D423" s="111" t="s">
        <v>934</v>
      </c>
      <c r="E423" s="112">
        <v>3</v>
      </c>
      <c r="F423" s="113">
        <f>VLOOKUP(E423,'Cost Study'!A:G,7,0)</f>
        <v>3.0862689776983747</v>
      </c>
    </row>
    <row r="424" spans="1:6">
      <c r="A424" s="111" t="s">
        <v>935</v>
      </c>
      <c r="B424" s="111" t="s">
        <v>221</v>
      </c>
      <c r="C424" s="111" t="s">
        <v>222</v>
      </c>
      <c r="D424" s="111" t="s">
        <v>936</v>
      </c>
      <c r="E424" s="112">
        <v>3</v>
      </c>
      <c r="F424" s="113">
        <f>VLOOKUP(E424,'Cost Study'!A:G,7,0)</f>
        <v>3.0862689776983747</v>
      </c>
    </row>
    <row r="425" spans="1:6">
      <c r="A425" s="111" t="s">
        <v>937</v>
      </c>
      <c r="B425" s="111" t="s">
        <v>905</v>
      </c>
      <c r="C425" s="111" t="s">
        <v>229</v>
      </c>
      <c r="D425" s="111" t="s">
        <v>936</v>
      </c>
      <c r="E425" s="112">
        <v>3</v>
      </c>
      <c r="F425" s="113">
        <f>VLOOKUP(E425,'Cost Study'!A:G,7,0)</f>
        <v>3.0862689776983747</v>
      </c>
    </row>
    <row r="426" spans="1:6">
      <c r="A426" s="111" t="s">
        <v>938</v>
      </c>
      <c r="B426" s="111" t="s">
        <v>905</v>
      </c>
      <c r="C426" s="111" t="s">
        <v>229</v>
      </c>
      <c r="D426" s="111" t="s">
        <v>936</v>
      </c>
      <c r="E426" s="112">
        <v>3</v>
      </c>
      <c r="F426" s="113">
        <f>VLOOKUP(E426,'Cost Study'!A:G,7,0)</f>
        <v>3.0862689776983747</v>
      </c>
    </row>
    <row r="427" spans="1:6">
      <c r="A427" s="111" t="s">
        <v>939</v>
      </c>
      <c r="B427" s="111" t="s">
        <v>905</v>
      </c>
      <c r="C427" s="111" t="s">
        <v>229</v>
      </c>
      <c r="D427" s="111" t="s">
        <v>936</v>
      </c>
      <c r="E427" s="112">
        <v>3</v>
      </c>
      <c r="F427" s="113">
        <f>VLOOKUP(E427,'Cost Study'!A:G,7,0)</f>
        <v>3.0862689776983747</v>
      </c>
    </row>
    <row r="428" spans="1:6">
      <c r="A428" s="111" t="s">
        <v>940</v>
      </c>
      <c r="B428" s="111" t="s">
        <v>905</v>
      </c>
      <c r="C428" s="111" t="s">
        <v>229</v>
      </c>
      <c r="D428" s="111" t="s">
        <v>936</v>
      </c>
      <c r="E428" s="112">
        <v>3</v>
      </c>
      <c r="F428" s="113">
        <f>VLOOKUP(E428,'Cost Study'!A:G,7,0)</f>
        <v>3.0862689776983747</v>
      </c>
    </row>
    <row r="429" spans="1:6">
      <c r="A429" s="111" t="s">
        <v>941</v>
      </c>
      <c r="B429" s="111" t="s">
        <v>905</v>
      </c>
      <c r="C429" s="111" t="s">
        <v>229</v>
      </c>
      <c r="D429" s="111" t="s">
        <v>936</v>
      </c>
      <c r="E429" s="112">
        <v>3</v>
      </c>
      <c r="F429" s="113">
        <f>VLOOKUP(E429,'Cost Study'!A:G,7,0)</f>
        <v>3.0862689776983747</v>
      </c>
    </row>
    <row r="430" spans="1:6">
      <c r="A430" s="111" t="s">
        <v>942</v>
      </c>
      <c r="B430" s="111" t="s">
        <v>905</v>
      </c>
      <c r="C430" s="111" t="s">
        <v>229</v>
      </c>
      <c r="D430" s="111" t="s">
        <v>936</v>
      </c>
      <c r="E430" s="112">
        <v>3</v>
      </c>
      <c r="F430" s="113">
        <f>VLOOKUP(E430,'Cost Study'!A:G,7,0)</f>
        <v>3.0862689776983747</v>
      </c>
    </row>
    <row r="431" spans="1:6">
      <c r="A431" s="111" t="s">
        <v>943</v>
      </c>
      <c r="B431" s="111" t="s">
        <v>905</v>
      </c>
      <c r="C431" s="111" t="s">
        <v>229</v>
      </c>
      <c r="D431" s="111" t="s">
        <v>936</v>
      </c>
      <c r="E431" s="112">
        <v>3</v>
      </c>
      <c r="F431" s="113">
        <f>VLOOKUP(E431,'Cost Study'!A:G,7,0)</f>
        <v>3.0862689776983747</v>
      </c>
    </row>
    <row r="432" spans="1:6">
      <c r="A432" s="111" t="s">
        <v>944</v>
      </c>
      <c r="B432" s="111" t="s">
        <v>945</v>
      </c>
      <c r="C432" s="111" t="s">
        <v>222</v>
      </c>
      <c r="D432" s="111" t="s">
        <v>946</v>
      </c>
      <c r="E432" s="112">
        <v>3</v>
      </c>
      <c r="F432" s="113">
        <f>VLOOKUP(E432,'Cost Study'!A:G,7,0)</f>
        <v>3.0862689776983747</v>
      </c>
    </row>
    <row r="433" spans="1:6">
      <c r="A433" s="111" t="s">
        <v>947</v>
      </c>
      <c r="B433" s="111" t="s">
        <v>948</v>
      </c>
      <c r="C433" s="111" t="s">
        <v>222</v>
      </c>
      <c r="D433" s="111" t="s">
        <v>949</v>
      </c>
      <c r="E433" s="112">
        <v>3</v>
      </c>
      <c r="F433" s="113">
        <f>VLOOKUP(E433,'Cost Study'!A:G,7,0)</f>
        <v>3.0862689776983747</v>
      </c>
    </row>
    <row r="434" spans="1:6">
      <c r="A434" s="111" t="s">
        <v>950</v>
      </c>
      <c r="B434" s="111" t="s">
        <v>951</v>
      </c>
      <c r="C434" s="111" t="s">
        <v>222</v>
      </c>
      <c r="D434" s="111" t="s">
        <v>952</v>
      </c>
      <c r="E434" s="112">
        <v>3</v>
      </c>
      <c r="F434" s="113">
        <f>VLOOKUP(E434,'Cost Study'!A:G,7,0)</f>
        <v>3.0862689776983747</v>
      </c>
    </row>
    <row r="435" spans="1:6">
      <c r="A435" s="111" t="s">
        <v>953</v>
      </c>
      <c r="B435" s="111" t="s">
        <v>954</v>
      </c>
      <c r="C435" s="111" t="s">
        <v>222</v>
      </c>
      <c r="D435" s="111" t="s">
        <v>955</v>
      </c>
      <c r="E435" s="112">
        <v>3</v>
      </c>
      <c r="F435" s="113">
        <f>VLOOKUP(E435,'Cost Study'!A:G,7,0)</f>
        <v>3.0862689776983747</v>
      </c>
    </row>
    <row r="436" spans="1:6">
      <c r="A436" s="111" t="s">
        <v>956</v>
      </c>
      <c r="B436" s="111" t="s">
        <v>957</v>
      </c>
      <c r="C436" s="111" t="s">
        <v>222</v>
      </c>
      <c r="D436" s="111" t="s">
        <v>958</v>
      </c>
      <c r="E436" s="112">
        <v>3</v>
      </c>
      <c r="F436" s="113">
        <f>VLOOKUP(E436,'Cost Study'!A:G,7,0)</f>
        <v>3.0862689776983747</v>
      </c>
    </row>
    <row r="437" spans="1:6">
      <c r="A437" s="111" t="s">
        <v>956</v>
      </c>
      <c r="B437" s="111" t="s">
        <v>959</v>
      </c>
      <c r="C437" s="111" t="s">
        <v>222</v>
      </c>
      <c r="D437" s="111" t="s">
        <v>958</v>
      </c>
      <c r="E437" s="112">
        <v>3</v>
      </c>
      <c r="F437" s="113">
        <f>VLOOKUP(E437,'Cost Study'!A:G,7,0)</f>
        <v>3.0862689776983747</v>
      </c>
    </row>
    <row r="438" spans="1:6">
      <c r="A438" s="111" t="s">
        <v>960</v>
      </c>
      <c r="B438" s="111" t="s">
        <v>961</v>
      </c>
      <c r="C438" s="111" t="s">
        <v>222</v>
      </c>
      <c r="D438" s="111" t="s">
        <v>962</v>
      </c>
      <c r="E438" s="112">
        <v>25</v>
      </c>
      <c r="F438" s="113">
        <f>VLOOKUP(E438,'Cost Study'!A:G,7,0)</f>
        <v>2.8175360535220126</v>
      </c>
    </row>
    <row r="439" spans="1:6">
      <c r="A439" s="111" t="s">
        <v>963</v>
      </c>
      <c r="B439" s="111" t="s">
        <v>964</v>
      </c>
      <c r="C439" s="111" t="s">
        <v>229</v>
      </c>
      <c r="D439" s="111" t="s">
        <v>962</v>
      </c>
      <c r="E439" s="112">
        <v>25</v>
      </c>
      <c r="F439" s="113">
        <f>VLOOKUP(E439,'Cost Study'!A:G,7,0)</f>
        <v>2.8175360535220126</v>
      </c>
    </row>
    <row r="440" spans="1:6">
      <c r="A440" s="111" t="s">
        <v>965</v>
      </c>
      <c r="B440" s="111" t="s">
        <v>964</v>
      </c>
      <c r="C440" s="111" t="s">
        <v>229</v>
      </c>
      <c r="D440" s="111" t="s">
        <v>962</v>
      </c>
      <c r="E440" s="112">
        <v>25</v>
      </c>
      <c r="F440" s="113">
        <f>VLOOKUP(E440,'Cost Study'!A:G,7,0)</f>
        <v>2.8175360535220126</v>
      </c>
    </row>
    <row r="441" spans="1:6">
      <c r="A441" s="111" t="s">
        <v>966</v>
      </c>
      <c r="B441" s="111" t="s">
        <v>964</v>
      </c>
      <c r="C441" s="111" t="s">
        <v>229</v>
      </c>
      <c r="D441" s="111" t="s">
        <v>962</v>
      </c>
      <c r="E441" s="112">
        <v>25</v>
      </c>
      <c r="F441" s="113">
        <f>VLOOKUP(E441,'Cost Study'!A:G,7,0)</f>
        <v>2.8175360535220126</v>
      </c>
    </row>
    <row r="442" spans="1:6">
      <c r="A442" s="111" t="s">
        <v>966</v>
      </c>
      <c r="B442" s="111" t="s">
        <v>967</v>
      </c>
      <c r="C442" s="111" t="s">
        <v>229</v>
      </c>
      <c r="D442" s="111" t="s">
        <v>962</v>
      </c>
      <c r="E442" s="112">
        <v>25</v>
      </c>
      <c r="F442" s="113">
        <f>VLOOKUP(E442,'Cost Study'!A:G,7,0)</f>
        <v>2.8175360535220126</v>
      </c>
    </row>
    <row r="443" spans="1:6">
      <c r="A443" s="111" t="s">
        <v>968</v>
      </c>
      <c r="B443" s="111" t="s">
        <v>964</v>
      </c>
      <c r="C443" s="111" t="s">
        <v>229</v>
      </c>
      <c r="D443" s="111" t="s">
        <v>962</v>
      </c>
      <c r="E443" s="112">
        <v>25</v>
      </c>
      <c r="F443" s="113">
        <f>VLOOKUP(E443,'Cost Study'!A:G,7,0)</f>
        <v>2.8175360535220126</v>
      </c>
    </row>
    <row r="444" spans="1:6">
      <c r="A444" s="111" t="s">
        <v>969</v>
      </c>
      <c r="B444" s="111" t="s">
        <v>964</v>
      </c>
      <c r="C444" s="111" t="s">
        <v>229</v>
      </c>
      <c r="D444" s="111" t="s">
        <v>962</v>
      </c>
      <c r="E444" s="112">
        <v>25</v>
      </c>
      <c r="F444" s="113">
        <f>VLOOKUP(E444,'Cost Study'!A:G,7,0)</f>
        <v>2.8175360535220126</v>
      </c>
    </row>
    <row r="445" spans="1:6">
      <c r="A445" s="111" t="s">
        <v>970</v>
      </c>
      <c r="B445" s="111" t="s">
        <v>484</v>
      </c>
      <c r="C445" s="111" t="s">
        <v>229</v>
      </c>
      <c r="D445" s="111" t="s">
        <v>971</v>
      </c>
      <c r="E445" s="112">
        <v>25</v>
      </c>
      <c r="F445" s="113">
        <f>VLOOKUP(E445,'Cost Study'!A:G,7,0)</f>
        <v>2.8175360535220126</v>
      </c>
    </row>
    <row r="446" spans="1:6">
      <c r="A446" s="111" t="s">
        <v>970</v>
      </c>
      <c r="B446" s="111" t="s">
        <v>964</v>
      </c>
      <c r="C446" s="111" t="s">
        <v>229</v>
      </c>
      <c r="D446" s="111" t="s">
        <v>971</v>
      </c>
      <c r="E446" s="112">
        <v>25</v>
      </c>
      <c r="F446" s="113">
        <f>VLOOKUP(E446,'Cost Study'!A:G,7,0)</f>
        <v>2.8175360535220126</v>
      </c>
    </row>
    <row r="447" spans="1:6">
      <c r="A447" s="111" t="s">
        <v>972</v>
      </c>
      <c r="B447" s="111" t="s">
        <v>961</v>
      </c>
      <c r="C447" s="111" t="s">
        <v>222</v>
      </c>
      <c r="D447" s="111" t="s">
        <v>973</v>
      </c>
      <c r="E447" s="112">
        <v>25</v>
      </c>
      <c r="F447" s="113">
        <f>VLOOKUP(E447,'Cost Study'!A:G,7,0)</f>
        <v>2.8175360535220126</v>
      </c>
    </row>
    <row r="448" spans="1:6">
      <c r="A448" s="111" t="s">
        <v>974</v>
      </c>
      <c r="B448" s="111" t="s">
        <v>964</v>
      </c>
      <c r="C448" s="111" t="s">
        <v>229</v>
      </c>
      <c r="D448" s="111" t="s">
        <v>973</v>
      </c>
      <c r="E448" s="112">
        <v>25</v>
      </c>
      <c r="F448" s="113">
        <f>VLOOKUP(E448,'Cost Study'!A:G,7,0)</f>
        <v>2.8175360535220126</v>
      </c>
    </row>
    <row r="449" spans="1:6">
      <c r="A449" s="111" t="s">
        <v>975</v>
      </c>
      <c r="B449" s="111" t="s">
        <v>961</v>
      </c>
      <c r="C449" s="111" t="s">
        <v>222</v>
      </c>
      <c r="D449" s="111" t="s">
        <v>976</v>
      </c>
      <c r="E449" s="112">
        <v>25</v>
      </c>
      <c r="F449" s="113">
        <f>VLOOKUP(E449,'Cost Study'!A:G,7,0)</f>
        <v>2.8175360535220126</v>
      </c>
    </row>
    <row r="450" spans="1:6">
      <c r="A450" s="111" t="s">
        <v>977</v>
      </c>
      <c r="B450" s="111" t="s">
        <v>964</v>
      </c>
      <c r="C450" s="111" t="s">
        <v>229</v>
      </c>
      <c r="D450" s="111" t="s">
        <v>976</v>
      </c>
      <c r="E450" s="112">
        <v>25</v>
      </c>
      <c r="F450" s="113">
        <f>VLOOKUP(E450,'Cost Study'!A:G,7,0)</f>
        <v>2.8175360535220126</v>
      </c>
    </row>
    <row r="451" spans="1:6">
      <c r="A451" s="111" t="s">
        <v>977</v>
      </c>
      <c r="B451" s="111" t="s">
        <v>967</v>
      </c>
      <c r="C451" s="111" t="s">
        <v>229</v>
      </c>
      <c r="D451" s="111" t="s">
        <v>976</v>
      </c>
      <c r="E451" s="112">
        <v>25</v>
      </c>
      <c r="F451" s="113">
        <f>VLOOKUP(E451,'Cost Study'!A:G,7,0)</f>
        <v>2.8175360535220126</v>
      </c>
    </row>
    <row r="452" spans="1:6">
      <c r="A452" s="111" t="s">
        <v>978</v>
      </c>
      <c r="B452" s="111" t="s">
        <v>964</v>
      </c>
      <c r="C452" s="111" t="s">
        <v>229</v>
      </c>
      <c r="D452" s="111" t="s">
        <v>979</v>
      </c>
      <c r="E452" s="112">
        <v>25</v>
      </c>
      <c r="F452" s="113">
        <f>VLOOKUP(E452,'Cost Study'!A:G,7,0)</f>
        <v>2.8175360535220126</v>
      </c>
    </row>
    <row r="453" spans="1:6">
      <c r="A453" s="111" t="s">
        <v>980</v>
      </c>
      <c r="B453" s="111" t="s">
        <v>961</v>
      </c>
      <c r="C453" s="111" t="s">
        <v>222</v>
      </c>
      <c r="D453" s="111" t="s">
        <v>981</v>
      </c>
      <c r="E453" s="112">
        <v>25</v>
      </c>
      <c r="F453" s="113">
        <f>VLOOKUP(E453,'Cost Study'!A:G,7,0)</f>
        <v>2.8175360535220126</v>
      </c>
    </row>
    <row r="454" spans="1:6">
      <c r="A454" s="111" t="s">
        <v>982</v>
      </c>
      <c r="B454" s="111" t="s">
        <v>961</v>
      </c>
      <c r="C454" s="111" t="s">
        <v>222</v>
      </c>
      <c r="D454" s="111" t="s">
        <v>983</v>
      </c>
      <c r="E454" s="112">
        <v>25</v>
      </c>
      <c r="F454" s="113">
        <f>VLOOKUP(E454,'Cost Study'!A:G,7,0)</f>
        <v>2.8175360535220126</v>
      </c>
    </row>
    <row r="455" spans="1:6">
      <c r="A455" s="111" t="s">
        <v>984</v>
      </c>
      <c r="B455" s="111" t="s">
        <v>985</v>
      </c>
      <c r="C455" s="111" t="s">
        <v>222</v>
      </c>
      <c r="D455" s="111" t="s">
        <v>986</v>
      </c>
      <c r="E455" s="112">
        <v>24</v>
      </c>
      <c r="F455" s="113">
        <f>VLOOKUP(E455,'Cost Study'!A:G,7,0)</f>
        <v>3.6073208628655156</v>
      </c>
    </row>
    <row r="456" spans="1:6">
      <c r="A456" s="111" t="s">
        <v>987</v>
      </c>
      <c r="B456" s="111" t="s">
        <v>988</v>
      </c>
      <c r="C456" s="111" t="s">
        <v>222</v>
      </c>
      <c r="D456" s="111" t="s">
        <v>989</v>
      </c>
      <c r="E456" s="112">
        <v>24</v>
      </c>
      <c r="F456" s="113">
        <f>VLOOKUP(E456,'Cost Study'!A:G,7,0)</f>
        <v>3.6073208628655156</v>
      </c>
    </row>
    <row r="457" spans="1:6">
      <c r="A457" s="111" t="s">
        <v>990</v>
      </c>
      <c r="B457" s="111" t="s">
        <v>988</v>
      </c>
      <c r="C457" s="111" t="s">
        <v>222</v>
      </c>
      <c r="D457" s="111" t="s">
        <v>991</v>
      </c>
      <c r="E457" s="112">
        <v>24</v>
      </c>
      <c r="F457" s="113">
        <f>VLOOKUP(E457,'Cost Study'!A:G,7,0)</f>
        <v>3.6073208628655156</v>
      </c>
    </row>
    <row r="458" spans="1:6">
      <c r="A458" s="111" t="s">
        <v>992</v>
      </c>
      <c r="B458" s="111" t="s">
        <v>993</v>
      </c>
      <c r="C458" s="111" t="s">
        <v>229</v>
      </c>
      <c r="D458" s="111" t="s">
        <v>991</v>
      </c>
      <c r="E458" s="112">
        <v>24</v>
      </c>
      <c r="F458" s="113">
        <f>VLOOKUP(E458,'Cost Study'!A:G,7,0)</f>
        <v>3.6073208628655156</v>
      </c>
    </row>
    <row r="459" spans="1:6">
      <c r="A459" s="111" t="s">
        <v>994</v>
      </c>
      <c r="B459" s="111" t="s">
        <v>993</v>
      </c>
      <c r="C459" s="111" t="s">
        <v>229</v>
      </c>
      <c r="D459" s="111" t="s">
        <v>991</v>
      </c>
      <c r="E459" s="112">
        <v>24</v>
      </c>
      <c r="F459" s="113">
        <f>VLOOKUP(E459,'Cost Study'!A:G,7,0)</f>
        <v>3.6073208628655156</v>
      </c>
    </row>
    <row r="460" spans="1:6">
      <c r="A460" s="111" t="s">
        <v>995</v>
      </c>
      <c r="B460" s="111" t="s">
        <v>993</v>
      </c>
      <c r="C460" s="111" t="s">
        <v>229</v>
      </c>
      <c r="D460" s="111" t="s">
        <v>991</v>
      </c>
      <c r="E460" s="112">
        <v>24</v>
      </c>
      <c r="F460" s="113">
        <f>VLOOKUP(E460,'Cost Study'!A:G,7,0)</f>
        <v>3.6073208628655156</v>
      </c>
    </row>
    <row r="461" spans="1:6">
      <c r="A461" s="111" t="s">
        <v>996</v>
      </c>
      <c r="B461" s="111" t="s">
        <v>993</v>
      </c>
      <c r="C461" s="111" t="s">
        <v>229</v>
      </c>
      <c r="D461" s="111" t="s">
        <v>991</v>
      </c>
      <c r="E461" s="112">
        <v>24</v>
      </c>
      <c r="F461" s="113">
        <f>VLOOKUP(E461,'Cost Study'!A:G,7,0)</f>
        <v>3.6073208628655156</v>
      </c>
    </row>
    <row r="462" spans="1:6">
      <c r="A462" s="111" t="s">
        <v>997</v>
      </c>
      <c r="B462" s="111" t="s">
        <v>993</v>
      </c>
      <c r="C462" s="111" t="s">
        <v>229</v>
      </c>
      <c r="D462" s="111" t="s">
        <v>991</v>
      </c>
      <c r="E462" s="112">
        <v>24</v>
      </c>
      <c r="F462" s="113">
        <f>VLOOKUP(E462,'Cost Study'!A:G,7,0)</f>
        <v>3.6073208628655156</v>
      </c>
    </row>
    <row r="463" spans="1:6">
      <c r="A463" s="111" t="s">
        <v>998</v>
      </c>
      <c r="B463" s="111" t="s">
        <v>993</v>
      </c>
      <c r="C463" s="111" t="s">
        <v>229</v>
      </c>
      <c r="D463" s="111" t="s">
        <v>991</v>
      </c>
      <c r="E463" s="112">
        <v>24</v>
      </c>
      <c r="F463" s="113">
        <f>VLOOKUP(E463,'Cost Study'!A:G,7,0)</f>
        <v>3.6073208628655156</v>
      </c>
    </row>
    <row r="464" spans="1:6">
      <c r="A464" s="111" t="s">
        <v>999</v>
      </c>
      <c r="B464" s="111" t="s">
        <v>993</v>
      </c>
      <c r="C464" s="111" t="s">
        <v>229</v>
      </c>
      <c r="D464" s="111" t="s">
        <v>991</v>
      </c>
      <c r="E464" s="112">
        <v>24</v>
      </c>
      <c r="F464" s="113">
        <f>VLOOKUP(E464,'Cost Study'!A:G,7,0)</f>
        <v>3.6073208628655156</v>
      </c>
    </row>
    <row r="465" spans="1:6">
      <c r="A465" s="111" t="s">
        <v>1000</v>
      </c>
      <c r="B465" s="111" t="s">
        <v>1001</v>
      </c>
      <c r="C465" s="111" t="s">
        <v>222</v>
      </c>
      <c r="D465" s="111" t="s">
        <v>1002</v>
      </c>
      <c r="E465" s="112">
        <v>24</v>
      </c>
      <c r="F465" s="113">
        <f>VLOOKUP(E465,'Cost Study'!A:G,7,0)</f>
        <v>3.6073208628655156</v>
      </c>
    </row>
    <row r="466" spans="1:6">
      <c r="A466" s="111" t="s">
        <v>1003</v>
      </c>
      <c r="B466" s="111" t="s">
        <v>988</v>
      </c>
      <c r="C466" s="111" t="s">
        <v>222</v>
      </c>
      <c r="D466" s="111" t="s">
        <v>1004</v>
      </c>
      <c r="E466" s="112">
        <v>24</v>
      </c>
      <c r="F466" s="113">
        <f>VLOOKUP(E466,'Cost Study'!A:G,7,0)</f>
        <v>3.6073208628655156</v>
      </c>
    </row>
    <row r="467" spans="1:6">
      <c r="A467" s="111" t="s">
        <v>1003</v>
      </c>
      <c r="B467" s="111" t="s">
        <v>1005</v>
      </c>
      <c r="C467" s="111" t="s">
        <v>222</v>
      </c>
      <c r="D467" s="111" t="s">
        <v>1004</v>
      </c>
      <c r="E467" s="112">
        <v>24</v>
      </c>
      <c r="F467" s="113">
        <f>VLOOKUP(E467,'Cost Study'!A:G,7,0)</f>
        <v>3.6073208628655156</v>
      </c>
    </row>
    <row r="468" spans="1:6">
      <c r="A468" s="111" t="s">
        <v>1006</v>
      </c>
      <c r="B468" s="111" t="s">
        <v>985</v>
      </c>
      <c r="C468" s="111" t="s">
        <v>222</v>
      </c>
      <c r="D468" s="111" t="s">
        <v>1007</v>
      </c>
      <c r="E468" s="112">
        <v>24</v>
      </c>
      <c r="F468" s="113">
        <f>VLOOKUP(E468,'Cost Study'!A:G,7,0)</f>
        <v>3.6073208628655156</v>
      </c>
    </row>
    <row r="469" spans="1:6">
      <c r="A469" s="111" t="s">
        <v>1008</v>
      </c>
      <c r="B469" s="111" t="s">
        <v>1009</v>
      </c>
      <c r="C469" s="111" t="s">
        <v>222</v>
      </c>
      <c r="D469" s="111" t="s">
        <v>1010</v>
      </c>
      <c r="E469" s="112">
        <v>24</v>
      </c>
      <c r="F469" s="113">
        <f>VLOOKUP(E469,'Cost Study'!A:G,7,0)</f>
        <v>3.6073208628655156</v>
      </c>
    </row>
    <row r="470" spans="1:6">
      <c r="A470" s="111" t="s">
        <v>1008</v>
      </c>
      <c r="B470" s="111" t="s">
        <v>1011</v>
      </c>
      <c r="C470" s="111" t="s">
        <v>222</v>
      </c>
      <c r="D470" s="111" t="s">
        <v>1010</v>
      </c>
      <c r="E470" s="112">
        <v>24</v>
      </c>
      <c r="F470" s="113">
        <f>VLOOKUP(E470,'Cost Study'!A:G,7,0)</f>
        <v>3.6073208628655156</v>
      </c>
    </row>
    <row r="471" spans="1:6">
      <c r="A471" s="111" t="s">
        <v>1012</v>
      </c>
      <c r="B471" s="111" t="s">
        <v>1011</v>
      </c>
      <c r="C471" s="111" t="s">
        <v>222</v>
      </c>
      <c r="D471" s="111" t="s">
        <v>1013</v>
      </c>
      <c r="E471" s="112">
        <v>24</v>
      </c>
      <c r="F471" s="113">
        <f>VLOOKUP(E471,'Cost Study'!A:G,7,0)</f>
        <v>3.6073208628655156</v>
      </c>
    </row>
    <row r="472" spans="1:6">
      <c r="A472" s="111" t="s">
        <v>1014</v>
      </c>
      <c r="B472" s="111" t="s">
        <v>1015</v>
      </c>
      <c r="C472" s="111" t="s">
        <v>222</v>
      </c>
      <c r="D472" s="111" t="s">
        <v>1016</v>
      </c>
      <c r="E472" s="112">
        <v>24</v>
      </c>
      <c r="F472" s="113">
        <f>VLOOKUP(E472,'Cost Study'!A:G,7,0)</f>
        <v>3.6073208628655156</v>
      </c>
    </row>
    <row r="473" spans="1:6">
      <c r="A473" s="111" t="s">
        <v>1014</v>
      </c>
      <c r="B473" s="111" t="s">
        <v>1017</v>
      </c>
      <c r="C473" s="111" t="s">
        <v>222</v>
      </c>
      <c r="D473" s="111" t="s">
        <v>1016</v>
      </c>
      <c r="E473" s="112">
        <v>24</v>
      </c>
      <c r="F473" s="113">
        <f>VLOOKUP(E473,'Cost Study'!A:G,7,0)</f>
        <v>3.6073208628655156</v>
      </c>
    </row>
    <row r="474" spans="1:6">
      <c r="A474" s="111" t="s">
        <v>1014</v>
      </c>
      <c r="B474" s="111" t="s">
        <v>1018</v>
      </c>
      <c r="C474" s="111" t="s">
        <v>222</v>
      </c>
      <c r="D474" s="111" t="s">
        <v>1016</v>
      </c>
      <c r="E474" s="112">
        <v>24</v>
      </c>
      <c r="F474" s="113">
        <f>VLOOKUP(E474,'Cost Study'!A:G,7,0)</f>
        <v>3.6073208628655156</v>
      </c>
    </row>
    <row r="475" spans="1:6">
      <c r="A475" s="111" t="s">
        <v>1019</v>
      </c>
      <c r="B475" s="111" t="s">
        <v>1020</v>
      </c>
      <c r="C475" s="111" t="s">
        <v>222</v>
      </c>
      <c r="D475" s="111" t="s">
        <v>1021</v>
      </c>
      <c r="E475" s="112">
        <v>24</v>
      </c>
      <c r="F475" s="113">
        <f>VLOOKUP(E475,'Cost Study'!A:G,7,0)</f>
        <v>3.6073208628655156</v>
      </c>
    </row>
    <row r="476" spans="1:6">
      <c r="A476" s="111" t="s">
        <v>1019</v>
      </c>
      <c r="B476" s="111" t="s">
        <v>1022</v>
      </c>
      <c r="C476" s="111" t="s">
        <v>222</v>
      </c>
      <c r="D476" s="111" t="s">
        <v>1021</v>
      </c>
      <c r="E476" s="112">
        <v>24</v>
      </c>
      <c r="F476" s="113">
        <f>VLOOKUP(E476,'Cost Study'!A:G,7,0)</f>
        <v>3.6073208628655156</v>
      </c>
    </row>
    <row r="477" spans="1:6">
      <c r="A477" s="111" t="s">
        <v>1023</v>
      </c>
      <c r="B477" s="111" t="s">
        <v>1024</v>
      </c>
      <c r="C477" s="111" t="s">
        <v>222</v>
      </c>
      <c r="D477" s="111" t="s">
        <v>1025</v>
      </c>
      <c r="E477" s="112">
        <v>24</v>
      </c>
      <c r="F477" s="113">
        <f>VLOOKUP(E477,'Cost Study'!A:G,7,0)</f>
        <v>3.6073208628655156</v>
      </c>
    </row>
    <row r="478" spans="1:6">
      <c r="A478" s="111" t="s">
        <v>1026</v>
      </c>
      <c r="B478" s="111" t="s">
        <v>1027</v>
      </c>
      <c r="C478" s="111" t="s">
        <v>229</v>
      </c>
      <c r="D478" s="111" t="s">
        <v>1025</v>
      </c>
      <c r="E478" s="112">
        <v>24</v>
      </c>
      <c r="F478" s="113">
        <f>VLOOKUP(E478,'Cost Study'!A:G,7,0)</f>
        <v>3.6073208628655156</v>
      </c>
    </row>
    <row r="479" spans="1:6">
      <c r="A479" s="111" t="s">
        <v>1028</v>
      </c>
      <c r="B479" s="111" t="s">
        <v>1027</v>
      </c>
      <c r="C479" s="111" t="s">
        <v>229</v>
      </c>
      <c r="D479" s="111" t="s">
        <v>1025</v>
      </c>
      <c r="E479" s="112">
        <v>24</v>
      </c>
      <c r="F479" s="113">
        <f>VLOOKUP(E479,'Cost Study'!A:G,7,0)</f>
        <v>3.6073208628655156</v>
      </c>
    </row>
    <row r="480" spans="1:6">
      <c r="A480" s="111" t="s">
        <v>1029</v>
      </c>
      <c r="B480" s="111" t="s">
        <v>1027</v>
      </c>
      <c r="C480" s="111" t="s">
        <v>229</v>
      </c>
      <c r="D480" s="111" t="s">
        <v>1025</v>
      </c>
      <c r="E480" s="112">
        <v>24</v>
      </c>
      <c r="F480" s="113">
        <f>VLOOKUP(E480,'Cost Study'!A:G,7,0)</f>
        <v>3.6073208628655156</v>
      </c>
    </row>
    <row r="481" spans="1:6">
      <c r="A481" s="111" t="s">
        <v>1030</v>
      </c>
      <c r="B481" s="111" t="s">
        <v>1024</v>
      </c>
      <c r="C481" s="111" t="s">
        <v>222</v>
      </c>
      <c r="D481" s="111" t="s">
        <v>1031</v>
      </c>
      <c r="E481" s="112">
        <v>24</v>
      </c>
      <c r="F481" s="113">
        <f>VLOOKUP(E481,'Cost Study'!A:G,7,0)</f>
        <v>3.6073208628655156</v>
      </c>
    </row>
    <row r="482" spans="1:6">
      <c r="A482" s="111" t="s">
        <v>1032</v>
      </c>
      <c r="B482" s="111" t="s">
        <v>1033</v>
      </c>
      <c r="C482" s="111" t="s">
        <v>229</v>
      </c>
      <c r="D482" s="111" t="s">
        <v>1034</v>
      </c>
      <c r="E482" s="112">
        <v>25</v>
      </c>
      <c r="F482" s="113">
        <f>VLOOKUP(E482,'Cost Study'!A:G,7,0)</f>
        <v>2.8175360535220126</v>
      </c>
    </row>
    <row r="483" spans="1:6">
      <c r="A483" s="111" t="s">
        <v>1032</v>
      </c>
      <c r="B483" s="111" t="s">
        <v>1035</v>
      </c>
      <c r="C483" s="111" t="s">
        <v>229</v>
      </c>
      <c r="D483" s="111" t="s">
        <v>1034</v>
      </c>
      <c r="E483" s="112">
        <v>25</v>
      </c>
      <c r="F483" s="113">
        <f>VLOOKUP(E483,'Cost Study'!A:G,7,0)</f>
        <v>2.8175360535220126</v>
      </c>
    </row>
    <row r="484" spans="1:6">
      <c r="A484" s="111" t="s">
        <v>1032</v>
      </c>
      <c r="B484" s="111" t="s">
        <v>1036</v>
      </c>
      <c r="C484" s="111" t="s">
        <v>229</v>
      </c>
      <c r="D484" s="111" t="s">
        <v>1034</v>
      </c>
      <c r="E484" s="112">
        <v>25</v>
      </c>
      <c r="F484" s="113">
        <f>VLOOKUP(E484,'Cost Study'!A:G,7,0)</f>
        <v>2.8175360535220126</v>
      </c>
    </row>
    <row r="485" spans="1:6">
      <c r="A485" s="111" t="s">
        <v>1032</v>
      </c>
      <c r="B485" s="111" t="s">
        <v>322</v>
      </c>
      <c r="C485" s="111" t="s">
        <v>229</v>
      </c>
      <c r="D485" s="111" t="s">
        <v>1034</v>
      </c>
      <c r="E485" s="112">
        <v>25</v>
      </c>
      <c r="F485" s="113">
        <f>VLOOKUP(E485,'Cost Study'!A:G,7,0)</f>
        <v>2.8175360535220126</v>
      </c>
    </row>
    <row r="486" spans="1:6">
      <c r="A486" s="111" t="s">
        <v>1032</v>
      </c>
      <c r="B486" s="111" t="s">
        <v>1037</v>
      </c>
      <c r="C486" s="111" t="s">
        <v>229</v>
      </c>
      <c r="D486" s="111" t="s">
        <v>1034</v>
      </c>
      <c r="E486" s="112">
        <v>25</v>
      </c>
      <c r="F486" s="113">
        <f>VLOOKUP(E486,'Cost Study'!A:G,7,0)</f>
        <v>2.8175360535220126</v>
      </c>
    </row>
    <row r="487" spans="1:6">
      <c r="A487" s="111" t="s">
        <v>1032</v>
      </c>
      <c r="B487" s="111" t="s">
        <v>964</v>
      </c>
      <c r="C487" s="111" t="s">
        <v>229</v>
      </c>
      <c r="D487" s="111" t="s">
        <v>1034</v>
      </c>
      <c r="E487" s="112">
        <v>25</v>
      </c>
      <c r="F487" s="113">
        <f>VLOOKUP(E487,'Cost Study'!A:G,7,0)</f>
        <v>2.8175360535220126</v>
      </c>
    </row>
    <row r="488" spans="1:6">
      <c r="A488" s="111" t="s">
        <v>1032</v>
      </c>
      <c r="B488" s="111" t="s">
        <v>967</v>
      </c>
      <c r="C488" s="111" t="s">
        <v>229</v>
      </c>
      <c r="D488" s="111" t="s">
        <v>1034</v>
      </c>
      <c r="E488" s="112">
        <v>25</v>
      </c>
      <c r="F488" s="113">
        <f>VLOOKUP(E488,'Cost Study'!A:G,7,0)</f>
        <v>2.8175360535220126</v>
      </c>
    </row>
    <row r="489" spans="1:6">
      <c r="A489" s="111" t="s">
        <v>1038</v>
      </c>
      <c r="B489" s="111" t="s">
        <v>1033</v>
      </c>
      <c r="C489" s="111" t="s">
        <v>229</v>
      </c>
      <c r="D489" s="111" t="s">
        <v>1039</v>
      </c>
      <c r="E489" s="112">
        <v>25</v>
      </c>
      <c r="F489" s="113">
        <f>VLOOKUP(E489,'Cost Study'!A:G,7,0)</f>
        <v>2.8175360535220126</v>
      </c>
    </row>
    <row r="490" spans="1:6">
      <c r="A490" s="111" t="s">
        <v>1040</v>
      </c>
      <c r="B490" s="111" t="s">
        <v>1033</v>
      </c>
      <c r="C490" s="111" t="s">
        <v>229</v>
      </c>
      <c r="D490" s="111" t="s">
        <v>1039</v>
      </c>
      <c r="E490" s="112">
        <v>25</v>
      </c>
      <c r="F490" s="113">
        <f>VLOOKUP(E490,'Cost Study'!A:G,7,0)</f>
        <v>2.8175360535220126</v>
      </c>
    </row>
    <row r="491" spans="1:6">
      <c r="A491" s="111" t="s">
        <v>1041</v>
      </c>
      <c r="B491" s="111" t="s">
        <v>1033</v>
      </c>
      <c r="C491" s="111" t="s">
        <v>229</v>
      </c>
      <c r="D491" s="111" t="s">
        <v>1042</v>
      </c>
      <c r="E491" s="112">
        <v>25</v>
      </c>
      <c r="F491" s="113">
        <f>VLOOKUP(E491,'Cost Study'!A:G,7,0)</f>
        <v>2.8175360535220126</v>
      </c>
    </row>
    <row r="492" spans="1:6">
      <c r="A492" s="111" t="s">
        <v>1043</v>
      </c>
      <c r="B492" s="111" t="s">
        <v>1033</v>
      </c>
      <c r="C492" s="111" t="s">
        <v>229</v>
      </c>
      <c r="D492" s="111" t="s">
        <v>1044</v>
      </c>
      <c r="E492" s="112">
        <v>25</v>
      </c>
      <c r="F492" s="113">
        <f>VLOOKUP(E492,'Cost Study'!A:G,7,0)</f>
        <v>2.8175360535220126</v>
      </c>
    </row>
    <row r="493" spans="1:6">
      <c r="A493" s="111" t="s">
        <v>1045</v>
      </c>
      <c r="B493" s="111" t="s">
        <v>967</v>
      </c>
      <c r="C493" s="111" t="s">
        <v>229</v>
      </c>
      <c r="D493" s="111" t="s">
        <v>1046</v>
      </c>
      <c r="E493" s="112">
        <v>25</v>
      </c>
      <c r="F493" s="113">
        <f>VLOOKUP(E493,'Cost Study'!A:G,7,0)</f>
        <v>2.8175360535220126</v>
      </c>
    </row>
    <row r="494" spans="1:6">
      <c r="A494" s="111" t="s">
        <v>1047</v>
      </c>
      <c r="B494" s="111" t="s">
        <v>993</v>
      </c>
      <c r="C494" s="111" t="s">
        <v>229</v>
      </c>
      <c r="D494" s="111" t="s">
        <v>1046</v>
      </c>
      <c r="E494" s="112">
        <v>25</v>
      </c>
      <c r="F494" s="113">
        <f>VLOOKUP(E494,'Cost Study'!A:G,7,0)</f>
        <v>2.8175360535220126</v>
      </c>
    </row>
    <row r="495" spans="1:6">
      <c r="A495" s="111" t="s">
        <v>1048</v>
      </c>
      <c r="B495" s="111" t="s">
        <v>1049</v>
      </c>
      <c r="C495" s="111" t="s">
        <v>222</v>
      </c>
      <c r="D495" s="111" t="s">
        <v>1050</v>
      </c>
      <c r="E495" s="112">
        <v>25</v>
      </c>
      <c r="F495" s="113">
        <f>VLOOKUP(E495,'Cost Study'!A:G,7,0)</f>
        <v>2.8175360535220126</v>
      </c>
    </row>
    <row r="496" spans="1:6">
      <c r="A496" s="111" t="s">
        <v>1051</v>
      </c>
      <c r="B496" s="111" t="s">
        <v>1035</v>
      </c>
      <c r="C496" s="111" t="s">
        <v>229</v>
      </c>
      <c r="D496" s="111" t="s">
        <v>1050</v>
      </c>
      <c r="E496" s="112">
        <v>25</v>
      </c>
      <c r="F496" s="113">
        <f>VLOOKUP(E496,'Cost Study'!A:G,7,0)</f>
        <v>2.8175360535220126</v>
      </c>
    </row>
    <row r="497" spans="1:6">
      <c r="A497" s="111" t="s">
        <v>1052</v>
      </c>
      <c r="B497" s="111" t="s">
        <v>1035</v>
      </c>
      <c r="C497" s="111" t="s">
        <v>229</v>
      </c>
      <c r="D497" s="111" t="s">
        <v>1050</v>
      </c>
      <c r="E497" s="112">
        <v>25</v>
      </c>
      <c r="F497" s="113">
        <f>VLOOKUP(E497,'Cost Study'!A:G,7,0)</f>
        <v>2.8175360535220126</v>
      </c>
    </row>
    <row r="498" spans="1:6">
      <c r="A498" s="111" t="s">
        <v>1053</v>
      </c>
      <c r="B498" s="111" t="s">
        <v>1036</v>
      </c>
      <c r="C498" s="111" t="s">
        <v>229</v>
      </c>
      <c r="D498" s="111" t="s">
        <v>1054</v>
      </c>
      <c r="E498" s="112">
        <v>25</v>
      </c>
      <c r="F498" s="113">
        <f>VLOOKUP(E498,'Cost Study'!A:G,7,0)</f>
        <v>2.8175360535220126</v>
      </c>
    </row>
    <row r="499" spans="1:6">
      <c r="A499" s="111" t="s">
        <v>1055</v>
      </c>
      <c r="B499" s="111" t="s">
        <v>1036</v>
      </c>
      <c r="C499" s="111" t="s">
        <v>229</v>
      </c>
      <c r="D499" s="111" t="s">
        <v>1054</v>
      </c>
      <c r="E499" s="112">
        <v>25</v>
      </c>
      <c r="F499" s="113">
        <f>VLOOKUP(E499,'Cost Study'!A:G,7,0)</f>
        <v>2.8175360535220126</v>
      </c>
    </row>
    <row r="500" spans="1:6">
      <c r="A500" s="111" t="s">
        <v>1056</v>
      </c>
      <c r="B500" s="111" t="s">
        <v>1057</v>
      </c>
      <c r="C500" s="111" t="s">
        <v>222</v>
      </c>
      <c r="D500" s="111" t="s">
        <v>1058</v>
      </c>
      <c r="E500" s="112">
        <v>25</v>
      </c>
      <c r="F500" s="113">
        <f>VLOOKUP(E500,'Cost Study'!A:G,7,0)</f>
        <v>2.8175360535220126</v>
      </c>
    </row>
    <row r="501" spans="1:6">
      <c r="A501" s="111" t="s">
        <v>1059</v>
      </c>
      <c r="B501" s="111" t="s">
        <v>322</v>
      </c>
      <c r="C501" s="111" t="s">
        <v>229</v>
      </c>
      <c r="D501" s="111" t="s">
        <v>1060</v>
      </c>
      <c r="E501" s="112">
        <v>25</v>
      </c>
      <c r="F501" s="113">
        <f>VLOOKUP(E501,'Cost Study'!A:G,7,0)</f>
        <v>2.8175360535220126</v>
      </c>
    </row>
    <row r="502" spans="1:6">
      <c r="A502" s="111" t="s">
        <v>1061</v>
      </c>
      <c r="B502" s="111" t="s">
        <v>322</v>
      </c>
      <c r="C502" s="111" t="s">
        <v>229</v>
      </c>
      <c r="D502" s="111" t="s">
        <v>1062</v>
      </c>
      <c r="E502" s="112">
        <v>25</v>
      </c>
      <c r="F502" s="113">
        <f>VLOOKUP(E502,'Cost Study'!A:G,7,0)</f>
        <v>2.8175360535220126</v>
      </c>
    </row>
    <row r="503" spans="1:6">
      <c r="A503" s="111" t="s">
        <v>1063</v>
      </c>
      <c r="B503" s="111" t="s">
        <v>322</v>
      </c>
      <c r="C503" s="111" t="s">
        <v>229</v>
      </c>
      <c r="D503" s="111" t="s">
        <v>1062</v>
      </c>
      <c r="E503" s="112">
        <v>25</v>
      </c>
      <c r="F503" s="113">
        <f>VLOOKUP(E503,'Cost Study'!A:G,7,0)</f>
        <v>2.8175360535220126</v>
      </c>
    </row>
    <row r="504" spans="1:6">
      <c r="A504" s="111" t="s">
        <v>1064</v>
      </c>
      <c r="B504" s="111" t="s">
        <v>967</v>
      </c>
      <c r="C504" s="111" t="s">
        <v>229</v>
      </c>
      <c r="D504" s="111" t="s">
        <v>1065</v>
      </c>
      <c r="E504" s="112">
        <v>25</v>
      </c>
      <c r="F504" s="113">
        <f>VLOOKUP(E504,'Cost Study'!A:G,7,0)</f>
        <v>2.8175360535220126</v>
      </c>
    </row>
    <row r="505" spans="1:6">
      <c r="A505" s="111" t="s">
        <v>1066</v>
      </c>
      <c r="B505" s="111" t="s">
        <v>967</v>
      </c>
      <c r="C505" s="111" t="s">
        <v>229</v>
      </c>
      <c r="D505" s="111" t="s">
        <v>1065</v>
      </c>
      <c r="E505" s="112">
        <v>25</v>
      </c>
      <c r="F505" s="113">
        <f>VLOOKUP(E505,'Cost Study'!A:G,7,0)</f>
        <v>2.8175360535220126</v>
      </c>
    </row>
    <row r="506" spans="1:6">
      <c r="A506" s="111" t="s">
        <v>1067</v>
      </c>
      <c r="B506" s="111" t="s">
        <v>967</v>
      </c>
      <c r="C506" s="111" t="s">
        <v>229</v>
      </c>
      <c r="D506" s="111" t="s">
        <v>1065</v>
      </c>
      <c r="E506" s="112">
        <v>25</v>
      </c>
      <c r="F506" s="113">
        <f>VLOOKUP(E506,'Cost Study'!A:G,7,0)</f>
        <v>2.8175360535220126</v>
      </c>
    </row>
    <row r="507" spans="1:6">
      <c r="A507" s="111" t="s">
        <v>1068</v>
      </c>
      <c r="B507" s="111" t="s">
        <v>967</v>
      </c>
      <c r="C507" s="111" t="s">
        <v>229</v>
      </c>
      <c r="D507" s="111" t="s">
        <v>1065</v>
      </c>
      <c r="E507" s="112">
        <v>25</v>
      </c>
      <c r="F507" s="113">
        <f>VLOOKUP(E507,'Cost Study'!A:G,7,0)</f>
        <v>2.8175360535220126</v>
      </c>
    </row>
    <row r="508" spans="1:6">
      <c r="A508" s="111" t="s">
        <v>1069</v>
      </c>
      <c r="B508" s="111" t="s">
        <v>967</v>
      </c>
      <c r="C508" s="111" t="s">
        <v>229</v>
      </c>
      <c r="D508" s="111" t="s">
        <v>1065</v>
      </c>
      <c r="E508" s="112">
        <v>25</v>
      </c>
      <c r="F508" s="113">
        <f>VLOOKUP(E508,'Cost Study'!A:G,7,0)</f>
        <v>2.8175360535220126</v>
      </c>
    </row>
    <row r="509" spans="1:6">
      <c r="A509" s="111" t="s">
        <v>1070</v>
      </c>
      <c r="B509" s="111" t="s">
        <v>1071</v>
      </c>
      <c r="C509" s="111" t="s">
        <v>222</v>
      </c>
      <c r="D509" s="111" t="s">
        <v>1072</v>
      </c>
      <c r="E509" s="112">
        <v>8</v>
      </c>
      <c r="F509" s="113">
        <f>VLOOKUP(E509,'Cost Study'!A:G,7,0)</f>
        <v>4.382136402145127</v>
      </c>
    </row>
    <row r="510" spans="1:6">
      <c r="A510" s="111" t="s">
        <v>1073</v>
      </c>
      <c r="B510" s="111" t="s">
        <v>1074</v>
      </c>
      <c r="C510" s="111" t="s">
        <v>222</v>
      </c>
      <c r="D510" s="111" t="s">
        <v>1075</v>
      </c>
      <c r="E510" s="112">
        <v>8</v>
      </c>
      <c r="F510" s="113">
        <f>VLOOKUP(E510,'Cost Study'!A:G,7,0)</f>
        <v>4.382136402145127</v>
      </c>
    </row>
    <row r="511" spans="1:6">
      <c r="A511" s="111" t="s">
        <v>1076</v>
      </c>
      <c r="B511" s="111" t="s">
        <v>1077</v>
      </c>
      <c r="C511" s="111" t="s">
        <v>222</v>
      </c>
      <c r="D511" s="111" t="s">
        <v>1078</v>
      </c>
      <c r="E511" s="112">
        <v>8</v>
      </c>
      <c r="F511" s="113">
        <f>VLOOKUP(E511,'Cost Study'!A:G,7,0)</f>
        <v>4.382136402145127</v>
      </c>
    </row>
    <row r="512" spans="1:6">
      <c r="A512" s="111" t="s">
        <v>1076</v>
      </c>
      <c r="B512" s="111" t="s">
        <v>1079</v>
      </c>
      <c r="C512" s="111" t="s">
        <v>222</v>
      </c>
      <c r="D512" s="111" t="s">
        <v>1078</v>
      </c>
      <c r="E512" s="112">
        <v>8</v>
      </c>
      <c r="F512" s="113">
        <f>VLOOKUP(E512,'Cost Study'!A:G,7,0)</f>
        <v>4.382136402145127</v>
      </c>
    </row>
    <row r="513" spans="1:6">
      <c r="A513" s="111" t="s">
        <v>1080</v>
      </c>
      <c r="B513" s="111" t="s">
        <v>1081</v>
      </c>
      <c r="C513" s="111" t="s">
        <v>222</v>
      </c>
      <c r="D513" s="111" t="s">
        <v>1082</v>
      </c>
      <c r="E513" s="112">
        <v>8</v>
      </c>
      <c r="F513" s="113">
        <f>VLOOKUP(E513,'Cost Study'!A:G,7,0)</f>
        <v>4.382136402145127</v>
      </c>
    </row>
    <row r="514" spans="1:6">
      <c r="A514" s="111" t="s">
        <v>1083</v>
      </c>
      <c r="B514" s="111" t="s">
        <v>1084</v>
      </c>
      <c r="C514" s="111" t="s">
        <v>222</v>
      </c>
      <c r="D514" s="111" t="s">
        <v>1085</v>
      </c>
      <c r="E514" s="112">
        <v>8</v>
      </c>
      <c r="F514" s="113">
        <f>VLOOKUP(E514,'Cost Study'!A:G,7,0)</f>
        <v>4.382136402145127</v>
      </c>
    </row>
    <row r="515" spans="1:6">
      <c r="A515" s="111" t="s">
        <v>1086</v>
      </c>
      <c r="B515" s="111" t="s">
        <v>1087</v>
      </c>
      <c r="C515" s="111" t="s">
        <v>222</v>
      </c>
      <c r="D515" s="111" t="s">
        <v>1088</v>
      </c>
      <c r="E515" s="112">
        <v>8</v>
      </c>
      <c r="F515" s="113">
        <f>VLOOKUP(E515,'Cost Study'!A:G,7,0)</f>
        <v>4.382136402145127</v>
      </c>
    </row>
    <row r="516" spans="1:6">
      <c r="A516" s="111" t="s">
        <v>1089</v>
      </c>
      <c r="B516" s="111" t="s">
        <v>1087</v>
      </c>
      <c r="C516" s="111" t="s">
        <v>222</v>
      </c>
      <c r="D516" s="111" t="s">
        <v>1090</v>
      </c>
      <c r="E516" s="112">
        <v>8</v>
      </c>
      <c r="F516" s="113">
        <f>VLOOKUP(E516,'Cost Study'!A:G,7,0)</f>
        <v>4.382136402145127</v>
      </c>
    </row>
    <row r="517" spans="1:6">
      <c r="A517" s="111" t="s">
        <v>1091</v>
      </c>
      <c r="B517" s="111" t="s">
        <v>1087</v>
      </c>
      <c r="C517" s="111" t="s">
        <v>222</v>
      </c>
      <c r="D517" s="111" t="s">
        <v>1092</v>
      </c>
      <c r="E517" s="112">
        <v>8</v>
      </c>
      <c r="F517" s="113">
        <f>VLOOKUP(E517,'Cost Study'!A:G,7,0)</f>
        <v>4.382136402145127</v>
      </c>
    </row>
    <row r="518" spans="1:6">
      <c r="A518" s="111" t="s">
        <v>1093</v>
      </c>
      <c r="B518" s="111" t="s">
        <v>1094</v>
      </c>
      <c r="C518" s="111" t="s">
        <v>222</v>
      </c>
      <c r="D518" s="111" t="s">
        <v>1095</v>
      </c>
      <c r="E518" s="112">
        <v>8</v>
      </c>
      <c r="F518" s="113">
        <f>VLOOKUP(E518,'Cost Study'!A:G,7,0)</f>
        <v>4.382136402145127</v>
      </c>
    </row>
    <row r="519" spans="1:6">
      <c r="A519" s="111" t="s">
        <v>1096</v>
      </c>
      <c r="B519" s="111" t="s">
        <v>1094</v>
      </c>
      <c r="C519" s="111" t="s">
        <v>222</v>
      </c>
      <c r="D519" s="111" t="s">
        <v>1097</v>
      </c>
      <c r="E519" s="112">
        <v>8</v>
      </c>
      <c r="F519" s="113">
        <f>VLOOKUP(E519,'Cost Study'!A:G,7,0)</f>
        <v>4.382136402145127</v>
      </c>
    </row>
    <row r="520" spans="1:6">
      <c r="A520" s="111" t="s">
        <v>1098</v>
      </c>
      <c r="B520" s="111" t="s">
        <v>1099</v>
      </c>
      <c r="C520" s="111" t="s">
        <v>222</v>
      </c>
      <c r="D520" s="111" t="s">
        <v>1100</v>
      </c>
      <c r="E520" s="112">
        <v>22</v>
      </c>
      <c r="F520" s="113">
        <f>VLOOKUP(E520,'Cost Study'!A:G,7,0)</f>
        <v>4.1280585073572329</v>
      </c>
    </row>
    <row r="521" spans="1:6">
      <c r="A521" s="111" t="s">
        <v>1101</v>
      </c>
      <c r="B521" s="111" t="s">
        <v>1102</v>
      </c>
      <c r="C521" s="111" t="s">
        <v>222</v>
      </c>
      <c r="D521" s="111" t="s">
        <v>1103</v>
      </c>
      <c r="E521" s="112">
        <v>22</v>
      </c>
      <c r="F521" s="113">
        <f>VLOOKUP(E521,'Cost Study'!A:G,7,0)</f>
        <v>4.1280585073572329</v>
      </c>
    </row>
    <row r="522" spans="1:6">
      <c r="A522" s="111" t="s">
        <v>1104</v>
      </c>
      <c r="B522" s="111" t="s">
        <v>1105</v>
      </c>
      <c r="C522" s="111" t="s">
        <v>222</v>
      </c>
      <c r="D522" s="111" t="s">
        <v>1106</v>
      </c>
      <c r="E522" s="112">
        <v>22</v>
      </c>
      <c r="F522" s="113">
        <f>VLOOKUP(E522,'Cost Study'!A:G,7,0)</f>
        <v>4.1280585073572329</v>
      </c>
    </row>
    <row r="523" spans="1:6">
      <c r="A523" s="111" t="s">
        <v>1104</v>
      </c>
      <c r="B523" s="111" t="s">
        <v>1107</v>
      </c>
      <c r="C523" s="111" t="s">
        <v>222</v>
      </c>
      <c r="D523" s="111" t="s">
        <v>1106</v>
      </c>
      <c r="E523" s="112">
        <v>22</v>
      </c>
      <c r="F523" s="113">
        <f>VLOOKUP(E523,'Cost Study'!A:G,7,0)</f>
        <v>4.1280585073572329</v>
      </c>
    </row>
    <row r="524" spans="1:6">
      <c r="A524" s="111" t="s">
        <v>1104</v>
      </c>
      <c r="B524" s="111" t="s">
        <v>390</v>
      </c>
      <c r="C524" s="111" t="s">
        <v>222</v>
      </c>
      <c r="D524" s="111" t="s">
        <v>1106</v>
      </c>
      <c r="E524" s="112">
        <v>22</v>
      </c>
      <c r="F524" s="113">
        <f>VLOOKUP(E524,'Cost Study'!A:G,7,0)</f>
        <v>4.1280585073572329</v>
      </c>
    </row>
    <row r="525" spans="1:6">
      <c r="A525" s="111" t="s">
        <v>1108</v>
      </c>
      <c r="B525" s="111" t="s">
        <v>1109</v>
      </c>
      <c r="C525" s="111" t="s">
        <v>222</v>
      </c>
      <c r="D525" s="111" t="s">
        <v>1110</v>
      </c>
      <c r="E525" s="112">
        <v>22</v>
      </c>
      <c r="F525" s="113">
        <f>VLOOKUP(E525,'Cost Study'!A:G,7,0)</f>
        <v>4.1280585073572329</v>
      </c>
    </row>
    <row r="526" spans="1:6">
      <c r="A526" s="111" t="s">
        <v>1111</v>
      </c>
      <c r="B526" s="111" t="s">
        <v>1112</v>
      </c>
      <c r="C526" s="111" t="s">
        <v>222</v>
      </c>
      <c r="D526" s="111" t="s">
        <v>1113</v>
      </c>
      <c r="E526" s="112">
        <v>22</v>
      </c>
      <c r="F526" s="113">
        <f>VLOOKUP(E526,'Cost Study'!A:G,7,0)</f>
        <v>4.1280585073572329</v>
      </c>
    </row>
    <row r="527" spans="1:6">
      <c r="A527" s="111" t="s">
        <v>1114</v>
      </c>
      <c r="B527" s="111" t="s">
        <v>1099</v>
      </c>
      <c r="C527" s="111" t="s">
        <v>222</v>
      </c>
      <c r="D527" s="111" t="s">
        <v>1115</v>
      </c>
      <c r="E527" s="112">
        <v>22</v>
      </c>
      <c r="F527" s="113">
        <f>VLOOKUP(E527,'Cost Study'!A:G,7,0)</f>
        <v>4.1280585073572329</v>
      </c>
    </row>
    <row r="528" spans="1:6">
      <c r="A528" s="111" t="s">
        <v>1116</v>
      </c>
      <c r="B528" s="111" t="s">
        <v>580</v>
      </c>
      <c r="C528" s="111" t="s">
        <v>222</v>
      </c>
      <c r="D528" s="111" t="s">
        <v>1117</v>
      </c>
      <c r="E528" s="112">
        <v>22</v>
      </c>
      <c r="F528" s="113">
        <f>VLOOKUP(E528,'Cost Study'!A:G,7,0)</f>
        <v>4.1280585073572329</v>
      </c>
    </row>
    <row r="529" spans="1:6">
      <c r="A529" s="111" t="s">
        <v>1116</v>
      </c>
      <c r="B529" s="111" t="s">
        <v>1118</v>
      </c>
      <c r="C529" s="111" t="s">
        <v>222</v>
      </c>
      <c r="D529" s="111" t="s">
        <v>1117</v>
      </c>
      <c r="E529" s="112">
        <v>22</v>
      </c>
      <c r="F529" s="113">
        <f>VLOOKUP(E529,'Cost Study'!A:G,7,0)</f>
        <v>4.1280585073572329</v>
      </c>
    </row>
    <row r="530" spans="1:6">
      <c r="A530" s="111" t="s">
        <v>1119</v>
      </c>
      <c r="B530" s="111" t="s">
        <v>1120</v>
      </c>
      <c r="C530" s="111" t="s">
        <v>222</v>
      </c>
      <c r="D530" s="111" t="s">
        <v>1121</v>
      </c>
      <c r="E530" s="112">
        <v>20</v>
      </c>
      <c r="F530" s="113">
        <f>VLOOKUP(E530,'Cost Study'!A:G,7,0)</f>
        <v>3.4676861785003421</v>
      </c>
    </row>
    <row r="531" spans="1:6">
      <c r="A531" s="111" t="s">
        <v>1122</v>
      </c>
      <c r="B531" s="111" t="s">
        <v>1123</v>
      </c>
      <c r="C531" s="111" t="s">
        <v>222</v>
      </c>
      <c r="D531" s="111" t="s">
        <v>1124</v>
      </c>
      <c r="E531" s="112">
        <v>20</v>
      </c>
      <c r="F531" s="113">
        <f>VLOOKUP(E531,'Cost Study'!A:G,7,0)</f>
        <v>3.4676861785003421</v>
      </c>
    </row>
    <row r="532" spans="1:6">
      <c r="A532" s="111" t="s">
        <v>1125</v>
      </c>
      <c r="B532" s="111" t="s">
        <v>1126</v>
      </c>
      <c r="C532" s="111" t="s">
        <v>222</v>
      </c>
      <c r="D532" s="111" t="s">
        <v>1127</v>
      </c>
      <c r="E532" s="112">
        <v>2</v>
      </c>
      <c r="F532" s="113">
        <f>VLOOKUP(E532,'Cost Study'!A:G,7,0)</f>
        <v>3.4729204337351502</v>
      </c>
    </row>
    <row r="533" spans="1:6">
      <c r="A533" s="111" t="s">
        <v>1128</v>
      </c>
      <c r="B533" s="111" t="s">
        <v>1129</v>
      </c>
      <c r="C533" s="111" t="s">
        <v>222</v>
      </c>
      <c r="D533" s="111" t="s">
        <v>1130</v>
      </c>
      <c r="E533" s="112">
        <v>2</v>
      </c>
      <c r="F533" s="113">
        <f>VLOOKUP(E533,'Cost Study'!A:G,7,0)</f>
        <v>3.4729204337351502</v>
      </c>
    </row>
    <row r="534" spans="1:6">
      <c r="A534" s="111" t="s">
        <v>1131</v>
      </c>
      <c r="B534" s="111" t="s">
        <v>1132</v>
      </c>
      <c r="C534" s="111" t="s">
        <v>222</v>
      </c>
      <c r="D534" s="111" t="s">
        <v>1133</v>
      </c>
      <c r="E534" s="112">
        <v>20</v>
      </c>
      <c r="F534" s="113">
        <f>VLOOKUP(E534,'Cost Study'!A:G,7,0)</f>
        <v>3.4676861785003421</v>
      </c>
    </row>
    <row r="535" spans="1:6">
      <c r="A535" s="111" t="s">
        <v>1134</v>
      </c>
      <c r="B535" s="111" t="s">
        <v>1135</v>
      </c>
      <c r="C535" s="111" t="s">
        <v>222</v>
      </c>
      <c r="D535" s="111" t="s">
        <v>1136</v>
      </c>
      <c r="E535" s="112">
        <v>20</v>
      </c>
      <c r="F535" s="113">
        <f>VLOOKUP(E535,'Cost Study'!A:G,7,0)</f>
        <v>3.4676861785003421</v>
      </c>
    </row>
    <row r="536" spans="1:6">
      <c r="A536" s="111" t="s">
        <v>1137</v>
      </c>
      <c r="B536" s="111" t="s">
        <v>1138</v>
      </c>
      <c r="C536" s="111" t="s">
        <v>222</v>
      </c>
      <c r="D536" s="111" t="s">
        <v>1139</v>
      </c>
      <c r="E536" s="112">
        <v>21</v>
      </c>
      <c r="F536" s="113">
        <f>VLOOKUP(E536,'Cost Study'!A:G,7,0)</f>
        <v>4.5155009708581995</v>
      </c>
    </row>
    <row r="537" spans="1:6">
      <c r="A537" s="111" t="s">
        <v>1140</v>
      </c>
      <c r="B537" s="111" t="s">
        <v>1141</v>
      </c>
      <c r="C537" s="111" t="s">
        <v>222</v>
      </c>
      <c r="D537" s="111" t="s">
        <v>1142</v>
      </c>
      <c r="E537" s="112">
        <v>20</v>
      </c>
      <c r="F537" s="113">
        <f>VLOOKUP(E537,'Cost Study'!A:G,7,0)</f>
        <v>3.4676861785003421</v>
      </c>
    </row>
    <row r="538" spans="1:6">
      <c r="A538" s="111" t="s">
        <v>1143</v>
      </c>
      <c r="B538" s="111" t="s">
        <v>1144</v>
      </c>
      <c r="C538" s="111" t="s">
        <v>222</v>
      </c>
      <c r="D538" s="111" t="s">
        <v>1145</v>
      </c>
      <c r="E538" s="112">
        <v>21</v>
      </c>
      <c r="F538" s="113">
        <f>VLOOKUP(E538,'Cost Study'!A:G,7,0)</f>
        <v>4.5155009708581995</v>
      </c>
    </row>
    <row r="539" spans="1:6">
      <c r="A539" s="111" t="s">
        <v>1146</v>
      </c>
      <c r="B539" s="111" t="s">
        <v>1144</v>
      </c>
      <c r="C539" s="111" t="s">
        <v>222</v>
      </c>
      <c r="D539" s="111" t="s">
        <v>1147</v>
      </c>
      <c r="E539" s="112">
        <v>21</v>
      </c>
      <c r="F539" s="113">
        <f>VLOOKUP(E539,'Cost Study'!A:G,7,0)</f>
        <v>4.5155009708581995</v>
      </c>
    </row>
    <row r="540" spans="1:6">
      <c r="A540" s="111" t="s">
        <v>1148</v>
      </c>
      <c r="B540" s="111" t="s">
        <v>1149</v>
      </c>
      <c r="C540" s="111" t="s">
        <v>222</v>
      </c>
      <c r="D540" s="111" t="s">
        <v>1150</v>
      </c>
      <c r="E540" s="112">
        <v>21</v>
      </c>
      <c r="F540" s="113">
        <f>VLOOKUP(E540,'Cost Study'!A:G,7,0)</f>
        <v>4.5155009708581995</v>
      </c>
    </row>
    <row r="541" spans="1:6">
      <c r="A541" s="111" t="s">
        <v>1151</v>
      </c>
      <c r="B541" s="111" t="s">
        <v>1152</v>
      </c>
      <c r="C541" s="111" t="s">
        <v>222</v>
      </c>
      <c r="D541" s="111" t="s">
        <v>1153</v>
      </c>
      <c r="E541" s="112">
        <v>20</v>
      </c>
      <c r="F541" s="113">
        <f>VLOOKUP(E541,'Cost Study'!A:G,7,0)</f>
        <v>3.4676861785003421</v>
      </c>
    </row>
    <row r="542" spans="1:6">
      <c r="A542" s="111" t="s">
        <v>1154</v>
      </c>
      <c r="B542" s="111" t="s">
        <v>1155</v>
      </c>
      <c r="C542" s="111" t="s">
        <v>222</v>
      </c>
      <c r="D542" s="111" t="s">
        <v>1156</v>
      </c>
      <c r="E542" s="112">
        <v>2</v>
      </c>
      <c r="F542" s="113">
        <f>VLOOKUP(E542,'Cost Study'!A:G,7,0)</f>
        <v>3.4729204337351502</v>
      </c>
    </row>
    <row r="543" spans="1:6">
      <c r="A543" s="111" t="s">
        <v>1157</v>
      </c>
      <c r="B543" s="111" t="s">
        <v>1158</v>
      </c>
      <c r="C543" s="111" t="s">
        <v>222</v>
      </c>
      <c r="D543" s="111" t="s">
        <v>1159</v>
      </c>
      <c r="E543" s="112">
        <v>2</v>
      </c>
      <c r="F543" s="113">
        <f>VLOOKUP(E543,'Cost Study'!A:G,7,0)</f>
        <v>3.4729204337351502</v>
      </c>
    </row>
    <row r="544" spans="1:6">
      <c r="A544" s="111" t="s">
        <v>1160</v>
      </c>
      <c r="B544" s="111" t="s">
        <v>1158</v>
      </c>
      <c r="C544" s="111" t="s">
        <v>222</v>
      </c>
      <c r="D544" s="111" t="s">
        <v>1161</v>
      </c>
      <c r="E544" s="112">
        <v>2</v>
      </c>
      <c r="F544" s="113">
        <f>VLOOKUP(E544,'Cost Study'!A:G,7,0)</f>
        <v>3.4729204337351502</v>
      </c>
    </row>
    <row r="545" spans="1:6">
      <c r="A545" s="111" t="s">
        <v>1162</v>
      </c>
      <c r="B545" s="111" t="s">
        <v>1158</v>
      </c>
      <c r="C545" s="111" t="s">
        <v>222</v>
      </c>
      <c r="D545" s="111" t="s">
        <v>1163</v>
      </c>
      <c r="E545" s="112">
        <v>2</v>
      </c>
      <c r="F545" s="113">
        <f>VLOOKUP(E545,'Cost Study'!A:G,7,0)</f>
        <v>3.4729204337351502</v>
      </c>
    </row>
    <row r="546" spans="1:6">
      <c r="A546" s="111" t="s">
        <v>1164</v>
      </c>
      <c r="B546" s="111" t="s">
        <v>1158</v>
      </c>
      <c r="C546" s="111" t="s">
        <v>222</v>
      </c>
      <c r="D546" s="111" t="s">
        <v>1165</v>
      </c>
      <c r="E546" s="112">
        <v>2</v>
      </c>
      <c r="F546" s="113">
        <f>VLOOKUP(E546,'Cost Study'!A:G,7,0)</f>
        <v>3.4729204337351502</v>
      </c>
    </row>
    <row r="547" spans="1:6">
      <c r="A547" s="111" t="s">
        <v>1166</v>
      </c>
      <c r="B547" s="111" t="s">
        <v>1167</v>
      </c>
      <c r="C547" s="111" t="s">
        <v>222</v>
      </c>
      <c r="D547" s="111" t="s">
        <v>1168</v>
      </c>
      <c r="E547" s="112">
        <v>2</v>
      </c>
      <c r="F547" s="113">
        <f>VLOOKUP(E547,'Cost Study'!A:G,7,0)</f>
        <v>3.4729204337351502</v>
      </c>
    </row>
    <row r="548" spans="1:6">
      <c r="A548" s="111" t="s">
        <v>1166</v>
      </c>
      <c r="B548" s="111" t="s">
        <v>1169</v>
      </c>
      <c r="C548" s="111" t="s">
        <v>222</v>
      </c>
      <c r="D548" s="111" t="s">
        <v>1168</v>
      </c>
      <c r="E548" s="112">
        <v>2</v>
      </c>
      <c r="F548" s="113">
        <f>VLOOKUP(E548,'Cost Study'!A:G,7,0)</f>
        <v>3.4729204337351502</v>
      </c>
    </row>
    <row r="549" spans="1:6">
      <c r="A549" s="111" t="s">
        <v>1170</v>
      </c>
      <c r="B549" s="111" t="s">
        <v>1171</v>
      </c>
      <c r="C549" s="111" t="s">
        <v>222</v>
      </c>
      <c r="D549" s="111" t="s">
        <v>1172</v>
      </c>
      <c r="E549" s="112">
        <v>2</v>
      </c>
      <c r="F549" s="113">
        <f>VLOOKUP(E549,'Cost Study'!A:G,7,0)</f>
        <v>3.4729204337351502</v>
      </c>
    </row>
    <row r="550" spans="1:6">
      <c r="A550" s="111" t="s">
        <v>1173</v>
      </c>
      <c r="B550" s="111" t="s">
        <v>1174</v>
      </c>
      <c r="C550" s="111" t="s">
        <v>222</v>
      </c>
      <c r="D550" s="111" t="s">
        <v>1175</v>
      </c>
      <c r="E550" s="112">
        <v>21</v>
      </c>
      <c r="F550" s="113">
        <f>VLOOKUP(E550,'Cost Study'!A:G,7,0)</f>
        <v>4.5155009708581995</v>
      </c>
    </row>
    <row r="551" spans="1:6">
      <c r="A551" s="111" t="s">
        <v>1173</v>
      </c>
      <c r="B551" s="111" t="s">
        <v>1176</v>
      </c>
      <c r="C551" s="111" t="s">
        <v>222</v>
      </c>
      <c r="D551" s="111" t="s">
        <v>1175</v>
      </c>
      <c r="E551" s="112">
        <v>21</v>
      </c>
      <c r="F551" s="113">
        <f>VLOOKUP(E551,'Cost Study'!A:G,7,0)</f>
        <v>4.5155009708581995</v>
      </c>
    </row>
    <row r="552" spans="1:6">
      <c r="A552" s="111" t="s">
        <v>1177</v>
      </c>
      <c r="B552" s="111" t="s">
        <v>1178</v>
      </c>
      <c r="C552" s="111" t="s">
        <v>222</v>
      </c>
      <c r="D552" s="111" t="s">
        <v>1179</v>
      </c>
      <c r="E552" s="112">
        <v>5</v>
      </c>
      <c r="F552" s="113">
        <f>VLOOKUP(E552,'Cost Study'!A:G,7,0)</f>
        <v>7.969787458086997</v>
      </c>
    </row>
    <row r="553" spans="1:6">
      <c r="A553" s="111" t="s">
        <v>1180</v>
      </c>
      <c r="B553" s="111" t="s">
        <v>1176</v>
      </c>
      <c r="C553" s="111" t="s">
        <v>222</v>
      </c>
      <c r="D553" s="111" t="s">
        <v>1181</v>
      </c>
      <c r="E553" s="112">
        <v>21</v>
      </c>
      <c r="F553" s="113">
        <f>VLOOKUP(E553,'Cost Study'!A:G,7,0)</f>
        <v>4.5155009708581995</v>
      </c>
    </row>
    <row r="554" spans="1:6">
      <c r="A554" s="111" t="s">
        <v>1182</v>
      </c>
      <c r="B554" s="111" t="s">
        <v>1178</v>
      </c>
      <c r="C554" s="111" t="s">
        <v>222</v>
      </c>
      <c r="D554" s="111" t="s">
        <v>1183</v>
      </c>
      <c r="E554" s="112">
        <v>5</v>
      </c>
      <c r="F554" s="113">
        <f>VLOOKUP(E554,'Cost Study'!A:G,7,0)</f>
        <v>7.969787458086997</v>
      </c>
    </row>
    <row r="555" spans="1:6">
      <c r="A555" s="111" t="s">
        <v>1184</v>
      </c>
      <c r="B555" s="111" t="s">
        <v>1185</v>
      </c>
      <c r="C555" s="111" t="s">
        <v>222</v>
      </c>
      <c r="D555" s="111" t="s">
        <v>1186</v>
      </c>
      <c r="E555" s="112">
        <v>21</v>
      </c>
      <c r="F555" s="113">
        <f>VLOOKUP(E555,'Cost Study'!A:G,7,0)</f>
        <v>4.5155009708581995</v>
      </c>
    </row>
    <row r="556" spans="1:6">
      <c r="A556" s="111" t="s">
        <v>1187</v>
      </c>
      <c r="B556" s="111" t="s">
        <v>1188</v>
      </c>
      <c r="C556" s="111" t="s">
        <v>222</v>
      </c>
      <c r="D556" s="111" t="s">
        <v>1189</v>
      </c>
      <c r="E556" s="112">
        <v>21</v>
      </c>
      <c r="F556" s="113">
        <f>VLOOKUP(E556,'Cost Study'!A:G,7,0)</f>
        <v>4.5155009708581995</v>
      </c>
    </row>
    <row r="557" spans="1:6">
      <c r="A557" s="111" t="s">
        <v>1190</v>
      </c>
      <c r="B557" s="111" t="s">
        <v>1185</v>
      </c>
      <c r="C557" s="111" t="s">
        <v>222</v>
      </c>
      <c r="D557" s="111" t="s">
        <v>1191</v>
      </c>
      <c r="E557" s="112">
        <v>21</v>
      </c>
      <c r="F557" s="113">
        <f>VLOOKUP(E557,'Cost Study'!A:G,7,0)</f>
        <v>4.5155009708581995</v>
      </c>
    </row>
    <row r="558" spans="1:6">
      <c r="A558" s="111" t="s">
        <v>1192</v>
      </c>
      <c r="B558" s="111" t="s">
        <v>1193</v>
      </c>
      <c r="C558" s="111" t="s">
        <v>222</v>
      </c>
      <c r="D558" s="111" t="s">
        <v>1194</v>
      </c>
      <c r="E558" s="112">
        <v>21</v>
      </c>
      <c r="F558" s="113">
        <f>VLOOKUP(E558,'Cost Study'!A:G,7,0)</f>
        <v>4.5155009708581995</v>
      </c>
    </row>
    <row r="559" spans="1:6">
      <c r="A559" s="111" t="s">
        <v>1195</v>
      </c>
      <c r="B559" s="111" t="s">
        <v>378</v>
      </c>
      <c r="C559" s="111" t="s">
        <v>222</v>
      </c>
      <c r="D559" s="111" t="s">
        <v>1196</v>
      </c>
      <c r="E559" s="112">
        <v>26</v>
      </c>
      <c r="F559" s="113">
        <f>VLOOKUP(E559,'Cost Study'!A:G,7,0)</f>
        <v>3.5195673951223614</v>
      </c>
    </row>
    <row r="560" spans="1:6">
      <c r="A560" s="111" t="s">
        <v>1197</v>
      </c>
      <c r="B560" s="111" t="s">
        <v>319</v>
      </c>
      <c r="C560" s="111" t="s">
        <v>229</v>
      </c>
      <c r="D560" s="111" t="s">
        <v>1196</v>
      </c>
      <c r="E560" s="112">
        <v>26</v>
      </c>
      <c r="F560" s="113">
        <f>VLOOKUP(E560,'Cost Study'!A:G,7,0)</f>
        <v>3.5195673951223614</v>
      </c>
    </row>
    <row r="561" spans="1:6">
      <c r="A561" s="111" t="s">
        <v>1198</v>
      </c>
      <c r="B561" s="111" t="s">
        <v>785</v>
      </c>
      <c r="C561" s="111" t="s">
        <v>229</v>
      </c>
      <c r="D561" s="111" t="s">
        <v>1199</v>
      </c>
      <c r="E561" s="112">
        <v>26</v>
      </c>
      <c r="F561" s="113">
        <f>VLOOKUP(E561,'Cost Study'!A:G,7,0)</f>
        <v>3.5195673951223614</v>
      </c>
    </row>
    <row r="562" spans="1:6">
      <c r="A562" s="111" t="s">
        <v>1200</v>
      </c>
      <c r="B562" s="111" t="s">
        <v>1201</v>
      </c>
      <c r="C562" s="111" t="s">
        <v>222</v>
      </c>
      <c r="D562" s="111" t="s">
        <v>1202</v>
      </c>
      <c r="E562" s="112">
        <v>26</v>
      </c>
      <c r="F562" s="113">
        <f>VLOOKUP(E562,'Cost Study'!A:G,7,0)</f>
        <v>3.5195673951223614</v>
      </c>
    </row>
    <row r="563" spans="1:6">
      <c r="A563" s="111" t="s">
        <v>1203</v>
      </c>
      <c r="B563" s="111" t="s">
        <v>786</v>
      </c>
      <c r="C563" s="111" t="s">
        <v>229</v>
      </c>
      <c r="D563" s="111" t="s">
        <v>1204</v>
      </c>
      <c r="E563" s="112">
        <v>26</v>
      </c>
      <c r="F563" s="113">
        <f>VLOOKUP(E563,'Cost Study'!A:G,7,0)</f>
        <v>3.5195673951223614</v>
      </c>
    </row>
    <row r="564" spans="1:6">
      <c r="A564" s="111" t="s">
        <v>1205</v>
      </c>
      <c r="B564" s="111" t="s">
        <v>786</v>
      </c>
      <c r="C564" s="111" t="s">
        <v>229</v>
      </c>
      <c r="D564" s="111" t="s">
        <v>1204</v>
      </c>
      <c r="E564" s="112">
        <v>26</v>
      </c>
      <c r="F564" s="113">
        <f>VLOOKUP(E564,'Cost Study'!A:G,7,0)</f>
        <v>3.5195673951223614</v>
      </c>
    </row>
    <row r="565" spans="1:6">
      <c r="A565" s="111" t="s">
        <v>1206</v>
      </c>
      <c r="B565" s="111" t="s">
        <v>786</v>
      </c>
      <c r="C565" s="111" t="s">
        <v>229</v>
      </c>
      <c r="D565" s="111" t="s">
        <v>1204</v>
      </c>
      <c r="E565" s="112">
        <v>26</v>
      </c>
      <c r="F565" s="113">
        <f>VLOOKUP(E565,'Cost Study'!A:G,7,0)</f>
        <v>3.5195673951223614</v>
      </c>
    </row>
    <row r="566" spans="1:6">
      <c r="A566" s="111" t="s">
        <v>1207</v>
      </c>
      <c r="B566" s="111" t="s">
        <v>786</v>
      </c>
      <c r="C566" s="111" t="s">
        <v>229</v>
      </c>
      <c r="D566" s="111" t="s">
        <v>1204</v>
      </c>
      <c r="E566" s="112">
        <v>26</v>
      </c>
      <c r="F566" s="113">
        <f>VLOOKUP(E566,'Cost Study'!A:G,7,0)</f>
        <v>3.5195673951223614</v>
      </c>
    </row>
    <row r="567" spans="1:6">
      <c r="A567" s="111" t="s">
        <v>1208</v>
      </c>
      <c r="B567" s="111" t="s">
        <v>786</v>
      </c>
      <c r="C567" s="111" t="s">
        <v>229</v>
      </c>
      <c r="D567" s="111" t="s">
        <v>1204</v>
      </c>
      <c r="E567" s="112">
        <v>26</v>
      </c>
      <c r="F567" s="113">
        <f>VLOOKUP(E567,'Cost Study'!A:G,7,0)</f>
        <v>3.5195673951223614</v>
      </c>
    </row>
    <row r="568" spans="1:6">
      <c r="A568" s="111" t="s">
        <v>1209</v>
      </c>
      <c r="B568" s="111" t="s">
        <v>376</v>
      </c>
      <c r="C568" s="111" t="s">
        <v>222</v>
      </c>
      <c r="D568" s="111" t="s">
        <v>1210</v>
      </c>
      <c r="E568" s="112">
        <v>26</v>
      </c>
      <c r="F568" s="113">
        <f>VLOOKUP(E568,'Cost Study'!A:G,7,0)</f>
        <v>3.5195673951223614</v>
      </c>
    </row>
    <row r="569" spans="1:6">
      <c r="A569" s="111" t="s">
        <v>1211</v>
      </c>
      <c r="B569" s="111" t="s">
        <v>785</v>
      </c>
      <c r="C569" s="111" t="s">
        <v>229</v>
      </c>
      <c r="D569" s="111" t="s">
        <v>1210</v>
      </c>
      <c r="E569" s="112">
        <v>26</v>
      </c>
      <c r="F569" s="113">
        <f>VLOOKUP(E569,'Cost Study'!A:G,7,0)</f>
        <v>3.5195673951223614</v>
      </c>
    </row>
    <row r="570" spans="1:6">
      <c r="A570" s="111" t="s">
        <v>1212</v>
      </c>
      <c r="B570" s="111" t="s">
        <v>785</v>
      </c>
      <c r="C570" s="111" t="s">
        <v>229</v>
      </c>
      <c r="D570" s="111" t="s">
        <v>1210</v>
      </c>
      <c r="E570" s="112">
        <v>26</v>
      </c>
      <c r="F570" s="113">
        <f>VLOOKUP(E570,'Cost Study'!A:G,7,0)</f>
        <v>3.5195673951223614</v>
      </c>
    </row>
    <row r="571" spans="1:6">
      <c r="A571" s="111" t="s">
        <v>1213</v>
      </c>
      <c r="B571" s="111" t="s">
        <v>376</v>
      </c>
      <c r="C571" s="111" t="s">
        <v>222</v>
      </c>
      <c r="D571" s="111" t="s">
        <v>1214</v>
      </c>
      <c r="E571" s="112">
        <v>26</v>
      </c>
      <c r="F571" s="113">
        <f>VLOOKUP(E571,'Cost Study'!A:G,7,0)</f>
        <v>3.5195673951223614</v>
      </c>
    </row>
    <row r="572" spans="1:6">
      <c r="A572" s="111" t="s">
        <v>1215</v>
      </c>
      <c r="B572" s="111" t="s">
        <v>338</v>
      </c>
      <c r="C572" s="111" t="s">
        <v>229</v>
      </c>
      <c r="D572" s="111" t="s">
        <v>1214</v>
      </c>
      <c r="E572" s="112">
        <v>26</v>
      </c>
      <c r="F572" s="113">
        <f>VLOOKUP(E572,'Cost Study'!A:G,7,0)</f>
        <v>3.5195673951223614</v>
      </c>
    </row>
    <row r="573" spans="1:6">
      <c r="A573" s="111" t="s">
        <v>1216</v>
      </c>
      <c r="B573" s="111" t="s">
        <v>1217</v>
      </c>
      <c r="C573" s="111" t="s">
        <v>222</v>
      </c>
      <c r="D573" s="111" t="s">
        <v>1218</v>
      </c>
      <c r="E573" s="112">
        <v>26</v>
      </c>
      <c r="F573" s="113">
        <f>VLOOKUP(E573,'Cost Study'!A:G,7,0)</f>
        <v>3.5195673951223614</v>
      </c>
    </row>
    <row r="574" spans="1:6">
      <c r="A574" s="111" t="s">
        <v>1219</v>
      </c>
      <c r="B574" s="111" t="s">
        <v>1220</v>
      </c>
      <c r="C574" s="111" t="s">
        <v>222</v>
      </c>
      <c r="D574" s="111" t="s">
        <v>1221</v>
      </c>
      <c r="E574" s="112">
        <v>26</v>
      </c>
      <c r="F574" s="113">
        <f>VLOOKUP(E574,'Cost Study'!A:G,7,0)</f>
        <v>3.5195673951223614</v>
      </c>
    </row>
    <row r="575" spans="1:6">
      <c r="A575" s="111" t="s">
        <v>1222</v>
      </c>
      <c r="B575" s="111" t="s">
        <v>1223</v>
      </c>
      <c r="C575" s="111" t="s">
        <v>222</v>
      </c>
      <c r="D575" s="111" t="s">
        <v>1224</v>
      </c>
      <c r="E575" s="112">
        <v>26</v>
      </c>
      <c r="F575" s="113">
        <f>VLOOKUP(E575,'Cost Study'!A:G,7,0)</f>
        <v>3.5195673951223614</v>
      </c>
    </row>
    <row r="576" spans="1:6">
      <c r="A576" s="111" t="s">
        <v>1225</v>
      </c>
      <c r="B576" s="111" t="s">
        <v>376</v>
      </c>
      <c r="C576" s="111" t="s">
        <v>222</v>
      </c>
      <c r="D576" s="111" t="s">
        <v>1226</v>
      </c>
      <c r="E576" s="112">
        <v>26</v>
      </c>
      <c r="F576" s="113">
        <f>VLOOKUP(E576,'Cost Study'!A:G,7,0)</f>
        <v>3.5195673951223614</v>
      </c>
    </row>
    <row r="577" spans="1:6">
      <c r="A577" s="111" t="s">
        <v>1227</v>
      </c>
      <c r="B577" s="111" t="s">
        <v>787</v>
      </c>
      <c r="C577" s="111" t="s">
        <v>229</v>
      </c>
      <c r="D577" s="111" t="s">
        <v>1228</v>
      </c>
      <c r="E577" s="112">
        <v>26</v>
      </c>
      <c r="F577" s="113">
        <f>VLOOKUP(E577,'Cost Study'!A:G,7,0)</f>
        <v>3.5195673951223614</v>
      </c>
    </row>
    <row r="578" spans="1:6">
      <c r="A578" s="111" t="s">
        <v>1229</v>
      </c>
      <c r="B578" s="111" t="s">
        <v>787</v>
      </c>
      <c r="C578" s="111" t="s">
        <v>229</v>
      </c>
      <c r="D578" s="111" t="s">
        <v>1228</v>
      </c>
      <c r="E578" s="112">
        <v>26</v>
      </c>
      <c r="F578" s="113">
        <f>VLOOKUP(E578,'Cost Study'!A:G,7,0)</f>
        <v>3.5195673951223614</v>
      </c>
    </row>
    <row r="579" spans="1:6">
      <c r="A579" s="111" t="s">
        <v>1230</v>
      </c>
      <c r="B579" s="111" t="s">
        <v>787</v>
      </c>
      <c r="C579" s="111" t="s">
        <v>229</v>
      </c>
      <c r="D579" s="111" t="s">
        <v>1231</v>
      </c>
      <c r="E579" s="112">
        <v>26</v>
      </c>
      <c r="F579" s="113">
        <f>VLOOKUP(E579,'Cost Study'!A:G,7,0)</f>
        <v>3.5195673951223614</v>
      </c>
    </row>
    <row r="580" spans="1:6">
      <c r="A580" s="111" t="s">
        <v>1232</v>
      </c>
      <c r="B580" s="111" t="s">
        <v>787</v>
      </c>
      <c r="C580" s="111" t="s">
        <v>229</v>
      </c>
      <c r="D580" s="111" t="s">
        <v>1231</v>
      </c>
      <c r="E580" s="112">
        <v>26</v>
      </c>
      <c r="F580" s="113">
        <f>VLOOKUP(E580,'Cost Study'!A:G,7,0)</f>
        <v>3.5195673951223614</v>
      </c>
    </row>
    <row r="581" spans="1:6">
      <c r="A581" s="111" t="s">
        <v>1233</v>
      </c>
      <c r="B581" s="111" t="s">
        <v>787</v>
      </c>
      <c r="C581" s="111" t="s">
        <v>229</v>
      </c>
      <c r="D581" s="111" t="s">
        <v>1231</v>
      </c>
      <c r="E581" s="112">
        <v>26</v>
      </c>
      <c r="F581" s="113">
        <f>VLOOKUP(E581,'Cost Study'!A:G,7,0)</f>
        <v>3.5195673951223614</v>
      </c>
    </row>
    <row r="582" spans="1:6">
      <c r="A582" s="111" t="s">
        <v>1234</v>
      </c>
      <c r="B582" s="111" t="s">
        <v>787</v>
      </c>
      <c r="C582" s="111" t="s">
        <v>229</v>
      </c>
      <c r="D582" s="111" t="s">
        <v>1235</v>
      </c>
      <c r="E582" s="112">
        <v>26</v>
      </c>
      <c r="F582" s="113">
        <f>VLOOKUP(E582,'Cost Study'!A:G,7,0)</f>
        <v>3.5195673951223614</v>
      </c>
    </row>
    <row r="583" spans="1:6">
      <c r="A583" s="111" t="s">
        <v>1236</v>
      </c>
      <c r="B583" s="111" t="s">
        <v>787</v>
      </c>
      <c r="C583" s="111" t="s">
        <v>229</v>
      </c>
      <c r="D583" s="111" t="s">
        <v>1237</v>
      </c>
      <c r="E583" s="112">
        <v>26</v>
      </c>
      <c r="F583" s="113">
        <f>VLOOKUP(E583,'Cost Study'!A:G,7,0)</f>
        <v>3.5195673951223614</v>
      </c>
    </row>
    <row r="584" spans="1:6">
      <c r="A584" s="111" t="s">
        <v>1238</v>
      </c>
      <c r="B584" s="111" t="s">
        <v>787</v>
      </c>
      <c r="C584" s="111" t="s">
        <v>229</v>
      </c>
      <c r="D584" s="111" t="s">
        <v>1237</v>
      </c>
      <c r="E584" s="112">
        <v>26</v>
      </c>
      <c r="F584" s="113">
        <f>VLOOKUP(E584,'Cost Study'!A:G,7,0)</f>
        <v>3.5195673951223614</v>
      </c>
    </row>
    <row r="585" spans="1:6">
      <c r="A585" s="111" t="s">
        <v>1239</v>
      </c>
      <c r="B585" s="111" t="s">
        <v>787</v>
      </c>
      <c r="C585" s="111" t="s">
        <v>229</v>
      </c>
      <c r="D585" s="111" t="s">
        <v>1237</v>
      </c>
      <c r="E585" s="112">
        <v>26</v>
      </c>
      <c r="F585" s="113">
        <f>VLOOKUP(E585,'Cost Study'!A:G,7,0)</f>
        <v>3.5195673951223614</v>
      </c>
    </row>
    <row r="586" spans="1:6">
      <c r="A586" s="111" t="s">
        <v>1240</v>
      </c>
      <c r="B586" s="111" t="s">
        <v>787</v>
      </c>
      <c r="C586" s="111" t="s">
        <v>229</v>
      </c>
      <c r="D586" s="111" t="s">
        <v>1237</v>
      </c>
      <c r="E586" s="112">
        <v>26</v>
      </c>
      <c r="F586" s="113">
        <f>VLOOKUP(E586,'Cost Study'!A:G,7,0)</f>
        <v>3.5195673951223614</v>
      </c>
    </row>
    <row r="587" spans="1:6">
      <c r="A587" s="111" t="s">
        <v>1241</v>
      </c>
      <c r="B587" s="111" t="s">
        <v>1242</v>
      </c>
      <c r="C587" s="111" t="s">
        <v>222</v>
      </c>
      <c r="D587" s="111" t="s">
        <v>1243</v>
      </c>
      <c r="E587" s="112">
        <v>26</v>
      </c>
      <c r="F587" s="113">
        <f>VLOOKUP(E587,'Cost Study'!A:G,7,0)</f>
        <v>3.5195673951223614</v>
      </c>
    </row>
    <row r="588" spans="1:6">
      <c r="A588" s="111" t="s">
        <v>1244</v>
      </c>
      <c r="B588" s="111" t="s">
        <v>338</v>
      </c>
      <c r="C588" s="111" t="s">
        <v>229</v>
      </c>
      <c r="D588" s="111" t="s">
        <v>1243</v>
      </c>
      <c r="E588" s="112">
        <v>26</v>
      </c>
      <c r="F588" s="113">
        <f>VLOOKUP(E588,'Cost Study'!A:G,7,0)</f>
        <v>3.5195673951223614</v>
      </c>
    </row>
    <row r="589" spans="1:6">
      <c r="A589" s="111" t="s">
        <v>1244</v>
      </c>
      <c r="B589" s="111" t="s">
        <v>787</v>
      </c>
      <c r="C589" s="111" t="s">
        <v>229</v>
      </c>
      <c r="D589" s="111" t="s">
        <v>1243</v>
      </c>
      <c r="E589" s="112">
        <v>26</v>
      </c>
      <c r="F589" s="113">
        <f>VLOOKUP(E589,'Cost Study'!A:G,7,0)</f>
        <v>3.5195673951223614</v>
      </c>
    </row>
    <row r="590" spans="1:6">
      <c r="A590" s="111" t="s">
        <v>1245</v>
      </c>
      <c r="B590" s="111" t="s">
        <v>1242</v>
      </c>
      <c r="C590" s="111" t="s">
        <v>222</v>
      </c>
      <c r="D590" s="111" t="s">
        <v>1246</v>
      </c>
      <c r="E590" s="112">
        <v>26</v>
      </c>
      <c r="F590" s="113">
        <f>VLOOKUP(E590,'Cost Study'!A:G,7,0)</f>
        <v>3.5195673951223614</v>
      </c>
    </row>
    <row r="591" spans="1:6">
      <c r="A591" s="111" t="s">
        <v>1247</v>
      </c>
      <c r="B591" s="111" t="s">
        <v>785</v>
      </c>
      <c r="C591" s="111" t="s">
        <v>229</v>
      </c>
      <c r="D591" s="111" t="s">
        <v>1248</v>
      </c>
      <c r="E591" s="112">
        <v>26</v>
      </c>
      <c r="F591" s="113">
        <f>VLOOKUP(E591,'Cost Study'!A:G,7,0)</f>
        <v>3.5195673951223614</v>
      </c>
    </row>
    <row r="592" spans="1:6">
      <c r="A592" s="111" t="s">
        <v>1247</v>
      </c>
      <c r="B592" s="111" t="s">
        <v>338</v>
      </c>
      <c r="C592" s="111" t="s">
        <v>229</v>
      </c>
      <c r="D592" s="111" t="s">
        <v>1248</v>
      </c>
      <c r="E592" s="112">
        <v>26</v>
      </c>
      <c r="F592" s="113">
        <f>VLOOKUP(E592,'Cost Study'!A:G,7,0)</f>
        <v>3.5195673951223614</v>
      </c>
    </row>
    <row r="593" spans="1:6">
      <c r="A593" s="111" t="s">
        <v>1249</v>
      </c>
      <c r="B593" s="111" t="s">
        <v>785</v>
      </c>
      <c r="C593" s="111" t="s">
        <v>229</v>
      </c>
      <c r="D593" s="111" t="s">
        <v>1248</v>
      </c>
      <c r="E593" s="112">
        <v>26</v>
      </c>
      <c r="F593" s="113">
        <f>VLOOKUP(E593,'Cost Study'!A:G,7,0)</f>
        <v>3.5195673951223614</v>
      </c>
    </row>
    <row r="594" spans="1:6">
      <c r="A594" s="111" t="s">
        <v>1249</v>
      </c>
      <c r="B594" s="111" t="s">
        <v>338</v>
      </c>
      <c r="C594" s="111" t="s">
        <v>229</v>
      </c>
      <c r="D594" s="111" t="s">
        <v>1248</v>
      </c>
      <c r="E594" s="112">
        <v>26</v>
      </c>
      <c r="F594" s="113">
        <f>VLOOKUP(E594,'Cost Study'!A:G,7,0)</f>
        <v>3.5195673951223614</v>
      </c>
    </row>
    <row r="595" spans="1:6">
      <c r="A595" s="111" t="s">
        <v>1250</v>
      </c>
      <c r="B595" s="111" t="s">
        <v>785</v>
      </c>
      <c r="C595" s="111" t="s">
        <v>229</v>
      </c>
      <c r="D595" s="111" t="s">
        <v>1251</v>
      </c>
      <c r="E595" s="112">
        <v>26</v>
      </c>
      <c r="F595" s="113">
        <f>VLOOKUP(E595,'Cost Study'!A:G,7,0)</f>
        <v>3.5195673951223614</v>
      </c>
    </row>
    <row r="596" spans="1:6">
      <c r="A596" s="111" t="s">
        <v>1252</v>
      </c>
      <c r="B596" s="111" t="s">
        <v>785</v>
      </c>
      <c r="C596" s="111" t="s">
        <v>229</v>
      </c>
      <c r="D596" s="111" t="s">
        <v>1253</v>
      </c>
      <c r="E596" s="112">
        <v>26</v>
      </c>
      <c r="F596" s="113">
        <f>VLOOKUP(E596,'Cost Study'!A:G,7,0)</f>
        <v>3.5195673951223614</v>
      </c>
    </row>
    <row r="597" spans="1:6">
      <c r="A597" s="111" t="s">
        <v>1254</v>
      </c>
      <c r="B597" s="111" t="s">
        <v>785</v>
      </c>
      <c r="C597" s="111" t="s">
        <v>229</v>
      </c>
      <c r="D597" s="111" t="s">
        <v>1253</v>
      </c>
      <c r="E597" s="112">
        <v>26</v>
      </c>
      <c r="F597" s="113">
        <f>VLOOKUP(E597,'Cost Study'!A:G,7,0)</f>
        <v>3.5195673951223614</v>
      </c>
    </row>
    <row r="598" spans="1:6">
      <c r="A598" s="111" t="s">
        <v>1255</v>
      </c>
      <c r="B598" s="111" t="s">
        <v>319</v>
      </c>
      <c r="C598" s="111" t="s">
        <v>229</v>
      </c>
      <c r="D598" s="111" t="s">
        <v>1253</v>
      </c>
      <c r="E598" s="112">
        <v>26</v>
      </c>
      <c r="F598" s="113">
        <f>VLOOKUP(E598,'Cost Study'!A:G,7,0)</f>
        <v>3.5195673951223614</v>
      </c>
    </row>
    <row r="599" spans="1:6">
      <c r="A599" s="111" t="s">
        <v>1256</v>
      </c>
      <c r="B599" s="111" t="s">
        <v>1257</v>
      </c>
      <c r="C599" s="111" t="s">
        <v>222</v>
      </c>
      <c r="D599" s="111" t="s">
        <v>1258</v>
      </c>
      <c r="E599" s="112">
        <v>26</v>
      </c>
      <c r="F599" s="113">
        <f>VLOOKUP(E599,'Cost Study'!A:G,7,0)</f>
        <v>3.5195673951223614</v>
      </c>
    </row>
    <row r="600" spans="1:6">
      <c r="A600" s="111" t="s">
        <v>1259</v>
      </c>
      <c r="B600" s="111" t="s">
        <v>785</v>
      </c>
      <c r="C600" s="111" t="s">
        <v>229</v>
      </c>
      <c r="D600" s="111" t="s">
        <v>1258</v>
      </c>
      <c r="E600" s="112">
        <v>26</v>
      </c>
      <c r="F600" s="113">
        <f>VLOOKUP(E600,'Cost Study'!A:G,7,0)</f>
        <v>3.5195673951223614</v>
      </c>
    </row>
    <row r="601" spans="1:6">
      <c r="A601" s="111" t="s">
        <v>1260</v>
      </c>
      <c r="B601" s="111" t="s">
        <v>785</v>
      </c>
      <c r="C601" s="111" t="s">
        <v>229</v>
      </c>
      <c r="D601" s="111" t="s">
        <v>1258</v>
      </c>
      <c r="E601" s="112">
        <v>26</v>
      </c>
      <c r="F601" s="113">
        <f>VLOOKUP(E601,'Cost Study'!A:G,7,0)</f>
        <v>3.5195673951223614</v>
      </c>
    </row>
    <row r="602" spans="1:6">
      <c r="A602" s="111" t="s">
        <v>1261</v>
      </c>
      <c r="B602" s="111" t="s">
        <v>785</v>
      </c>
      <c r="C602" s="111" t="s">
        <v>229</v>
      </c>
      <c r="D602" s="111" t="s">
        <v>1262</v>
      </c>
      <c r="E602" s="112">
        <v>26</v>
      </c>
      <c r="F602" s="113">
        <f>VLOOKUP(E602,'Cost Study'!A:G,7,0)</f>
        <v>3.5195673951223614</v>
      </c>
    </row>
    <row r="603" spans="1:6">
      <c r="A603" s="111" t="s">
        <v>1263</v>
      </c>
      <c r="B603" s="111" t="s">
        <v>785</v>
      </c>
      <c r="C603" s="111" t="s">
        <v>229</v>
      </c>
      <c r="D603" s="111" t="s">
        <v>1262</v>
      </c>
      <c r="E603" s="112">
        <v>26</v>
      </c>
      <c r="F603" s="113">
        <f>VLOOKUP(E603,'Cost Study'!A:G,7,0)</f>
        <v>3.5195673951223614</v>
      </c>
    </row>
    <row r="604" spans="1:6">
      <c r="A604" s="111" t="s">
        <v>1264</v>
      </c>
      <c r="B604" s="111" t="s">
        <v>785</v>
      </c>
      <c r="C604" s="111" t="s">
        <v>229</v>
      </c>
      <c r="D604" s="111" t="s">
        <v>1262</v>
      </c>
      <c r="E604" s="112">
        <v>26</v>
      </c>
      <c r="F604" s="113">
        <f>VLOOKUP(E604,'Cost Study'!A:G,7,0)</f>
        <v>3.5195673951223614</v>
      </c>
    </row>
    <row r="605" spans="1:6">
      <c r="A605" s="111" t="s">
        <v>1265</v>
      </c>
      <c r="B605" s="111" t="s">
        <v>785</v>
      </c>
      <c r="C605" s="111" t="s">
        <v>229</v>
      </c>
      <c r="D605" s="111" t="s">
        <v>1266</v>
      </c>
      <c r="E605" s="112">
        <v>26</v>
      </c>
      <c r="F605" s="113">
        <f>VLOOKUP(E605,'Cost Study'!A:G,7,0)</f>
        <v>3.5195673951223614</v>
      </c>
    </row>
    <row r="606" spans="1:6">
      <c r="A606" s="111" t="s">
        <v>1267</v>
      </c>
      <c r="B606" s="111" t="s">
        <v>785</v>
      </c>
      <c r="C606" s="111" t="s">
        <v>229</v>
      </c>
      <c r="D606" s="111" t="s">
        <v>1268</v>
      </c>
      <c r="E606" s="112">
        <v>26</v>
      </c>
      <c r="F606" s="113">
        <f>VLOOKUP(E606,'Cost Study'!A:G,7,0)</f>
        <v>3.5195673951223614</v>
      </c>
    </row>
    <row r="607" spans="1:6">
      <c r="A607" s="111" t="s">
        <v>1269</v>
      </c>
      <c r="B607" s="111" t="s">
        <v>785</v>
      </c>
      <c r="C607" s="111" t="s">
        <v>229</v>
      </c>
      <c r="D607" s="111" t="s">
        <v>1270</v>
      </c>
      <c r="E607" s="112">
        <v>26</v>
      </c>
      <c r="F607" s="113">
        <f>VLOOKUP(E607,'Cost Study'!A:G,7,0)</f>
        <v>3.5195673951223614</v>
      </c>
    </row>
    <row r="608" spans="1:6">
      <c r="A608" s="111" t="s">
        <v>1271</v>
      </c>
      <c r="B608" s="111" t="s">
        <v>785</v>
      </c>
      <c r="C608" s="111" t="s">
        <v>229</v>
      </c>
      <c r="D608" s="111" t="s">
        <v>1272</v>
      </c>
      <c r="E608" s="112">
        <v>26</v>
      </c>
      <c r="F608" s="113">
        <f>VLOOKUP(E608,'Cost Study'!A:G,7,0)</f>
        <v>3.5195673951223614</v>
      </c>
    </row>
    <row r="609" spans="1:6">
      <c r="A609" s="111" t="s">
        <v>1273</v>
      </c>
      <c r="B609" s="111" t="s">
        <v>370</v>
      </c>
      <c r="C609" s="111" t="s">
        <v>222</v>
      </c>
      <c r="D609" s="111" t="s">
        <v>1274</v>
      </c>
      <c r="E609" s="112">
        <v>26</v>
      </c>
      <c r="F609" s="113">
        <f>VLOOKUP(E609,'Cost Study'!A:G,7,0)</f>
        <v>3.5195673951223614</v>
      </c>
    </row>
    <row r="610" spans="1:6">
      <c r="A610" s="111" t="s">
        <v>1275</v>
      </c>
      <c r="B610" s="111" t="s">
        <v>370</v>
      </c>
      <c r="C610" s="111" t="s">
        <v>222</v>
      </c>
      <c r="D610" s="111" t="s">
        <v>1276</v>
      </c>
      <c r="E610" s="112">
        <v>26</v>
      </c>
      <c r="F610" s="113">
        <f>VLOOKUP(E610,'Cost Study'!A:G,7,0)</f>
        <v>3.5195673951223614</v>
      </c>
    </row>
    <row r="611" spans="1:6">
      <c r="A611" s="111" t="s">
        <v>1277</v>
      </c>
      <c r="B611" s="111" t="s">
        <v>788</v>
      </c>
      <c r="C611" s="111" t="s">
        <v>229</v>
      </c>
      <c r="D611" s="111" t="s">
        <v>1276</v>
      </c>
      <c r="E611" s="112">
        <v>26</v>
      </c>
      <c r="F611" s="113">
        <f>VLOOKUP(E611,'Cost Study'!A:G,7,0)</f>
        <v>3.5195673951223614</v>
      </c>
    </row>
    <row r="612" spans="1:6">
      <c r="A612" s="111" t="s">
        <v>1278</v>
      </c>
      <c r="B612" s="111" t="s">
        <v>788</v>
      </c>
      <c r="C612" s="111" t="s">
        <v>229</v>
      </c>
      <c r="D612" s="111" t="s">
        <v>1276</v>
      </c>
      <c r="E612" s="112">
        <v>26</v>
      </c>
      <c r="F612" s="113">
        <f>VLOOKUP(E612,'Cost Study'!A:G,7,0)</f>
        <v>3.5195673951223614</v>
      </c>
    </row>
    <row r="613" spans="1:6">
      <c r="A613" s="111" t="s">
        <v>1279</v>
      </c>
      <c r="B613" s="111" t="s">
        <v>788</v>
      </c>
      <c r="C613" s="111" t="s">
        <v>229</v>
      </c>
      <c r="D613" s="111" t="s">
        <v>1276</v>
      </c>
      <c r="E613" s="112">
        <v>26</v>
      </c>
      <c r="F613" s="113">
        <f>VLOOKUP(E613,'Cost Study'!A:G,7,0)</f>
        <v>3.5195673951223614</v>
      </c>
    </row>
    <row r="614" spans="1:6">
      <c r="A614" s="111" t="s">
        <v>1280</v>
      </c>
      <c r="B614" s="111" t="s">
        <v>1281</v>
      </c>
      <c r="C614" s="111" t="s">
        <v>222</v>
      </c>
      <c r="D614" s="111" t="s">
        <v>1282</v>
      </c>
      <c r="E614" s="112">
        <v>26</v>
      </c>
      <c r="F614" s="113">
        <f>VLOOKUP(E614,'Cost Study'!A:G,7,0)</f>
        <v>3.5195673951223614</v>
      </c>
    </row>
    <row r="615" spans="1:6">
      <c r="A615" s="111" t="s">
        <v>1283</v>
      </c>
      <c r="B615" s="111" t="s">
        <v>788</v>
      </c>
      <c r="C615" s="111" t="s">
        <v>229</v>
      </c>
      <c r="D615" s="111" t="s">
        <v>1282</v>
      </c>
      <c r="E615" s="112">
        <v>26</v>
      </c>
      <c r="F615" s="113">
        <f>VLOOKUP(E615,'Cost Study'!A:G,7,0)</f>
        <v>3.5195673951223614</v>
      </c>
    </row>
    <row r="616" spans="1:6">
      <c r="A616" s="111" t="s">
        <v>1284</v>
      </c>
      <c r="B616" s="111" t="s">
        <v>1285</v>
      </c>
      <c r="C616" s="111" t="s">
        <v>229</v>
      </c>
      <c r="D616" s="111" t="s">
        <v>1282</v>
      </c>
      <c r="E616" s="112">
        <v>26</v>
      </c>
      <c r="F616" s="113">
        <f>VLOOKUP(E616,'Cost Study'!A:G,7,0)</f>
        <v>3.5195673951223614</v>
      </c>
    </row>
    <row r="617" spans="1:6">
      <c r="A617" s="111" t="s">
        <v>1284</v>
      </c>
      <c r="B617" s="111" t="s">
        <v>1286</v>
      </c>
      <c r="C617" s="111" t="s">
        <v>229</v>
      </c>
      <c r="D617" s="111" t="s">
        <v>1282</v>
      </c>
      <c r="E617" s="112">
        <v>26</v>
      </c>
      <c r="F617" s="113">
        <f>VLOOKUP(E617,'Cost Study'!A:G,7,0)</f>
        <v>3.5195673951223614</v>
      </c>
    </row>
    <row r="618" spans="1:6">
      <c r="A618" s="111" t="s">
        <v>1287</v>
      </c>
      <c r="B618" s="111" t="s">
        <v>1288</v>
      </c>
      <c r="C618" s="111" t="s">
        <v>229</v>
      </c>
      <c r="D618" s="111" t="s">
        <v>1282</v>
      </c>
      <c r="E618" s="112">
        <v>26</v>
      </c>
      <c r="F618" s="113">
        <f>VLOOKUP(E618,'Cost Study'!A:G,7,0)</f>
        <v>3.5195673951223614</v>
      </c>
    </row>
    <row r="619" spans="1:6">
      <c r="A619" s="111" t="s">
        <v>1287</v>
      </c>
      <c r="B619" s="111" t="s">
        <v>1286</v>
      </c>
      <c r="C619" s="111" t="s">
        <v>229</v>
      </c>
      <c r="D619" s="111" t="s">
        <v>1282</v>
      </c>
      <c r="E619" s="112">
        <v>26</v>
      </c>
      <c r="F619" s="113">
        <f>VLOOKUP(E619,'Cost Study'!A:G,7,0)</f>
        <v>3.5195673951223614</v>
      </c>
    </row>
    <row r="620" spans="1:6">
      <c r="A620" s="111" t="s">
        <v>1289</v>
      </c>
      <c r="B620" s="111" t="s">
        <v>1288</v>
      </c>
      <c r="C620" s="111" t="s">
        <v>229</v>
      </c>
      <c r="D620" s="111" t="s">
        <v>1282</v>
      </c>
      <c r="E620" s="112">
        <v>26</v>
      </c>
      <c r="F620" s="113">
        <f>VLOOKUP(E620,'Cost Study'!A:G,7,0)</f>
        <v>3.5195673951223614</v>
      </c>
    </row>
    <row r="621" spans="1:6">
      <c r="A621" s="111" t="s">
        <v>1290</v>
      </c>
      <c r="B621" s="111" t="s">
        <v>1288</v>
      </c>
      <c r="C621" s="111" t="s">
        <v>229</v>
      </c>
      <c r="D621" s="111" t="s">
        <v>1282</v>
      </c>
      <c r="E621" s="112">
        <v>26</v>
      </c>
      <c r="F621" s="113">
        <f>VLOOKUP(E621,'Cost Study'!A:G,7,0)</f>
        <v>3.5195673951223614</v>
      </c>
    </row>
    <row r="622" spans="1:6">
      <c r="A622" s="111" t="s">
        <v>1291</v>
      </c>
      <c r="B622" s="111" t="s">
        <v>1288</v>
      </c>
      <c r="C622" s="111" t="s">
        <v>229</v>
      </c>
      <c r="D622" s="111" t="s">
        <v>1282</v>
      </c>
      <c r="E622" s="112">
        <v>26</v>
      </c>
      <c r="F622" s="113">
        <f>VLOOKUP(E622,'Cost Study'!A:G,7,0)</f>
        <v>3.5195673951223614</v>
      </c>
    </row>
    <row r="623" spans="1:6">
      <c r="A623" s="111" t="s">
        <v>1292</v>
      </c>
      <c r="B623" s="111" t="s">
        <v>370</v>
      </c>
      <c r="C623" s="111" t="s">
        <v>222</v>
      </c>
      <c r="D623" s="111" t="s">
        <v>1293</v>
      </c>
      <c r="E623" s="112">
        <v>26</v>
      </c>
      <c r="F623" s="113">
        <f>VLOOKUP(E623,'Cost Study'!A:G,7,0)</f>
        <v>3.5195673951223614</v>
      </c>
    </row>
    <row r="624" spans="1:6">
      <c r="A624" s="111" t="s">
        <v>1294</v>
      </c>
      <c r="B624" s="111" t="s">
        <v>788</v>
      </c>
      <c r="C624" s="111" t="s">
        <v>229</v>
      </c>
      <c r="D624" s="111" t="s">
        <v>1293</v>
      </c>
      <c r="E624" s="112">
        <v>26</v>
      </c>
      <c r="F624" s="113">
        <f>VLOOKUP(E624,'Cost Study'!A:G,7,0)</f>
        <v>3.5195673951223614</v>
      </c>
    </row>
    <row r="625" spans="1:6">
      <c r="A625" s="111" t="s">
        <v>1295</v>
      </c>
      <c r="B625" s="111" t="s">
        <v>788</v>
      </c>
      <c r="C625" s="111" t="s">
        <v>229</v>
      </c>
      <c r="D625" s="111" t="s">
        <v>1293</v>
      </c>
      <c r="E625" s="112">
        <v>26</v>
      </c>
      <c r="F625" s="113">
        <f>VLOOKUP(E625,'Cost Study'!A:G,7,0)</f>
        <v>3.5195673951223614</v>
      </c>
    </row>
    <row r="626" spans="1:6">
      <c r="A626" s="111" t="s">
        <v>1296</v>
      </c>
      <c r="B626" s="111" t="s">
        <v>788</v>
      </c>
      <c r="C626" s="111" t="s">
        <v>229</v>
      </c>
      <c r="D626" s="111" t="s">
        <v>1293</v>
      </c>
      <c r="E626" s="112">
        <v>26</v>
      </c>
      <c r="F626" s="113">
        <f>VLOOKUP(E626,'Cost Study'!A:G,7,0)</f>
        <v>3.5195673951223614</v>
      </c>
    </row>
    <row r="627" spans="1:6">
      <c r="A627" s="111" t="s">
        <v>1297</v>
      </c>
      <c r="B627" s="111" t="s">
        <v>788</v>
      </c>
      <c r="C627" s="111" t="s">
        <v>229</v>
      </c>
      <c r="D627" s="111" t="s">
        <v>1293</v>
      </c>
      <c r="E627" s="112">
        <v>26</v>
      </c>
      <c r="F627" s="113">
        <f>VLOOKUP(E627,'Cost Study'!A:G,7,0)</f>
        <v>3.5195673951223614</v>
      </c>
    </row>
    <row r="628" spans="1:6">
      <c r="A628" s="111" t="s">
        <v>1298</v>
      </c>
      <c r="B628" s="111" t="s">
        <v>788</v>
      </c>
      <c r="C628" s="111" t="s">
        <v>229</v>
      </c>
      <c r="D628" s="111" t="s">
        <v>1293</v>
      </c>
      <c r="E628" s="112">
        <v>26</v>
      </c>
      <c r="F628" s="113">
        <f>VLOOKUP(E628,'Cost Study'!A:G,7,0)</f>
        <v>3.5195673951223614</v>
      </c>
    </row>
    <row r="629" spans="1:6">
      <c r="A629" s="111" t="s">
        <v>1299</v>
      </c>
      <c r="B629" s="111" t="s">
        <v>370</v>
      </c>
      <c r="C629" s="111" t="s">
        <v>222</v>
      </c>
      <c r="D629" s="111" t="s">
        <v>1300</v>
      </c>
      <c r="E629" s="112">
        <v>26</v>
      </c>
      <c r="F629" s="113">
        <f>VLOOKUP(E629,'Cost Study'!A:G,7,0)</f>
        <v>3.5195673951223614</v>
      </c>
    </row>
    <row r="630" spans="1:6">
      <c r="A630" s="111" t="s">
        <v>1301</v>
      </c>
      <c r="B630" s="111" t="s">
        <v>370</v>
      </c>
      <c r="C630" s="111" t="s">
        <v>222</v>
      </c>
      <c r="D630" s="111" t="s">
        <v>1302</v>
      </c>
      <c r="E630" s="112">
        <v>26</v>
      </c>
      <c r="F630" s="113">
        <f>VLOOKUP(E630,'Cost Study'!A:G,7,0)</f>
        <v>3.5195673951223614</v>
      </c>
    </row>
    <row r="631" spans="1:6">
      <c r="A631" s="111" t="s">
        <v>1303</v>
      </c>
      <c r="B631" s="111" t="s">
        <v>1281</v>
      </c>
      <c r="C631" s="111" t="s">
        <v>222</v>
      </c>
      <c r="D631" s="111" t="s">
        <v>1304</v>
      </c>
      <c r="E631" s="112">
        <v>26</v>
      </c>
      <c r="F631" s="113">
        <f>VLOOKUP(E631,'Cost Study'!A:G,7,0)</f>
        <v>3.5195673951223614</v>
      </c>
    </row>
    <row r="632" spans="1:6">
      <c r="A632" s="111" t="s">
        <v>1305</v>
      </c>
      <c r="B632" s="111" t="s">
        <v>788</v>
      </c>
      <c r="C632" s="111" t="s">
        <v>229</v>
      </c>
      <c r="D632" s="111" t="s">
        <v>1304</v>
      </c>
      <c r="E632" s="112">
        <v>26</v>
      </c>
      <c r="F632" s="113">
        <f>VLOOKUP(E632,'Cost Study'!A:G,7,0)</f>
        <v>3.5195673951223614</v>
      </c>
    </row>
    <row r="633" spans="1:6">
      <c r="A633" s="111" t="s">
        <v>1306</v>
      </c>
      <c r="B633" s="111" t="s">
        <v>1281</v>
      </c>
      <c r="C633" s="111" t="s">
        <v>222</v>
      </c>
      <c r="D633" s="111" t="s">
        <v>1307</v>
      </c>
      <c r="E633" s="112">
        <v>26</v>
      </c>
      <c r="F633" s="113">
        <f>VLOOKUP(E633,'Cost Study'!A:G,7,0)</f>
        <v>3.5195673951223614</v>
      </c>
    </row>
    <row r="634" spans="1:6">
      <c r="A634" s="111" t="s">
        <v>1308</v>
      </c>
      <c r="B634" s="111" t="s">
        <v>788</v>
      </c>
      <c r="C634" s="111" t="s">
        <v>229</v>
      </c>
      <c r="D634" s="111" t="s">
        <v>1307</v>
      </c>
      <c r="E634" s="112">
        <v>26</v>
      </c>
      <c r="F634" s="113">
        <f>VLOOKUP(E634,'Cost Study'!A:G,7,0)</f>
        <v>3.5195673951223614</v>
      </c>
    </row>
    <row r="635" spans="1:6">
      <c r="A635" s="111" t="s">
        <v>1309</v>
      </c>
      <c r="B635" s="111" t="s">
        <v>788</v>
      </c>
      <c r="C635" s="111" t="s">
        <v>229</v>
      </c>
      <c r="D635" s="111" t="s">
        <v>1307</v>
      </c>
      <c r="E635" s="112">
        <v>26</v>
      </c>
      <c r="F635" s="113">
        <f>VLOOKUP(E635,'Cost Study'!A:G,7,0)</f>
        <v>3.5195673951223614</v>
      </c>
    </row>
    <row r="636" spans="1:6">
      <c r="A636" s="111" t="s">
        <v>1310</v>
      </c>
      <c r="B636" s="111" t="s">
        <v>788</v>
      </c>
      <c r="C636" s="111" t="s">
        <v>229</v>
      </c>
      <c r="D636" s="111" t="s">
        <v>1307</v>
      </c>
      <c r="E636" s="112">
        <v>26</v>
      </c>
      <c r="F636" s="113">
        <f>VLOOKUP(E636,'Cost Study'!A:G,7,0)</f>
        <v>3.5195673951223614</v>
      </c>
    </row>
    <row r="637" spans="1:6">
      <c r="A637" s="111" t="s">
        <v>1311</v>
      </c>
      <c r="B637" s="111" t="s">
        <v>1312</v>
      </c>
      <c r="C637" s="111" t="s">
        <v>222</v>
      </c>
      <c r="D637" s="111"/>
      <c r="E637" s="112">
        <v>26</v>
      </c>
      <c r="F637" s="113">
        <f>VLOOKUP(E637,'Cost Study'!A:G,7,0)</f>
        <v>3.5195673951223614</v>
      </c>
    </row>
    <row r="638" spans="1:6">
      <c r="A638" s="111" t="s">
        <v>1313</v>
      </c>
      <c r="B638" s="111" t="s">
        <v>788</v>
      </c>
      <c r="C638" s="111" t="s">
        <v>229</v>
      </c>
      <c r="D638" s="111" t="s">
        <v>1314</v>
      </c>
      <c r="E638" s="112">
        <v>26</v>
      </c>
      <c r="F638" s="113">
        <f>VLOOKUP(E638,'Cost Study'!A:G,7,0)</f>
        <v>3.5195673951223614</v>
      </c>
    </row>
    <row r="639" spans="1:6">
      <c r="A639" s="111" t="s">
        <v>1315</v>
      </c>
      <c r="B639" s="111" t="s">
        <v>1312</v>
      </c>
      <c r="C639" s="111" t="s">
        <v>222</v>
      </c>
      <c r="D639" s="111" t="s">
        <v>1316</v>
      </c>
      <c r="E639" s="112">
        <v>26</v>
      </c>
      <c r="F639" s="113">
        <f>VLOOKUP(E639,'Cost Study'!A:G,7,0)</f>
        <v>3.5195673951223614</v>
      </c>
    </row>
    <row r="640" spans="1:6">
      <c r="A640" s="111" t="s">
        <v>1317</v>
      </c>
      <c r="B640" s="111" t="s">
        <v>1318</v>
      </c>
      <c r="C640" s="111" t="s">
        <v>222</v>
      </c>
      <c r="D640" s="111" t="s">
        <v>1319</v>
      </c>
      <c r="E640" s="112">
        <v>16</v>
      </c>
      <c r="F640" s="113">
        <f>VLOOKUP(E640,'Cost Study'!A:G,7,0)</f>
        <v>3.9794022593108487</v>
      </c>
    </row>
    <row r="641" spans="1:6">
      <c r="A641" s="111" t="s">
        <v>1317</v>
      </c>
      <c r="B641" s="111" t="s">
        <v>221</v>
      </c>
      <c r="C641" s="111" t="s">
        <v>222</v>
      </c>
      <c r="D641" s="111" t="s">
        <v>1319</v>
      </c>
      <c r="E641" s="112">
        <v>16</v>
      </c>
      <c r="F641" s="113">
        <f>VLOOKUP(E641,'Cost Study'!A:G,7,0)</f>
        <v>3.9794022593108487</v>
      </c>
    </row>
    <row r="642" spans="1:6">
      <c r="A642" s="111" t="s">
        <v>1320</v>
      </c>
      <c r="B642" s="111" t="s">
        <v>1321</v>
      </c>
      <c r="C642" s="111" t="s">
        <v>222</v>
      </c>
      <c r="D642" s="111" t="s">
        <v>1322</v>
      </c>
      <c r="E642" s="112">
        <v>14</v>
      </c>
      <c r="F642" s="113">
        <f>VLOOKUP(E642,'Cost Study'!A:G,7,0)</f>
        <v>4.5242823607997433</v>
      </c>
    </row>
    <row r="643" spans="1:6">
      <c r="A643" s="111" t="s">
        <v>1323</v>
      </c>
      <c r="B643" s="111" t="s">
        <v>1324</v>
      </c>
      <c r="C643" s="111" t="s">
        <v>222</v>
      </c>
      <c r="D643" s="111" t="s">
        <v>1325</v>
      </c>
      <c r="E643" s="112">
        <v>15</v>
      </c>
      <c r="F643" s="113">
        <f>VLOOKUP(E643,'Cost Study'!A:G,7,0)</f>
        <v>6.3259919541484555</v>
      </c>
    </row>
    <row r="644" spans="1:6">
      <c r="A644" s="111" t="s">
        <v>1326</v>
      </c>
      <c r="B644" s="111" t="s">
        <v>1327</v>
      </c>
      <c r="C644" s="111" t="s">
        <v>222</v>
      </c>
      <c r="D644" s="111" t="s">
        <v>1328</v>
      </c>
      <c r="E644" s="112">
        <v>16</v>
      </c>
      <c r="F644" s="113">
        <f>VLOOKUP(E644,'Cost Study'!A:G,7,0)</f>
        <v>3.9794022593108487</v>
      </c>
    </row>
    <row r="645" spans="1:6">
      <c r="A645" s="111" t="s">
        <v>1329</v>
      </c>
      <c r="B645" s="111" t="s">
        <v>1330</v>
      </c>
      <c r="C645" s="111" t="s">
        <v>222</v>
      </c>
      <c r="D645" s="111" t="s">
        <v>1331</v>
      </c>
      <c r="E645" s="112">
        <v>4</v>
      </c>
      <c r="F645" s="113">
        <f>VLOOKUP(E645,'Cost Study'!A:G,7,0)</f>
        <v>2.7951067372194838</v>
      </c>
    </row>
    <row r="646" spans="1:6">
      <c r="A646" s="111" t="s">
        <v>1329</v>
      </c>
      <c r="B646" s="111" t="s">
        <v>1332</v>
      </c>
      <c r="C646" s="111" t="s">
        <v>222</v>
      </c>
      <c r="D646" s="111" t="s">
        <v>1331</v>
      </c>
      <c r="E646" s="112">
        <v>4</v>
      </c>
      <c r="F646" s="113">
        <f>VLOOKUP(E646,'Cost Study'!A:G,7,0)</f>
        <v>2.7951067372194838</v>
      </c>
    </row>
    <row r="647" spans="1:6">
      <c r="A647" s="111" t="s">
        <v>1329</v>
      </c>
      <c r="B647" s="111" t="s">
        <v>1333</v>
      </c>
      <c r="C647" s="111" t="s">
        <v>222</v>
      </c>
      <c r="D647" s="111" t="s">
        <v>1331</v>
      </c>
      <c r="E647" s="112">
        <v>4</v>
      </c>
      <c r="F647" s="113">
        <f>VLOOKUP(E647,'Cost Study'!A:G,7,0)</f>
        <v>2.7951067372194838</v>
      </c>
    </row>
    <row r="648" spans="1:6">
      <c r="A648" s="111" t="s">
        <v>1334</v>
      </c>
      <c r="B648" s="111" t="s">
        <v>1335</v>
      </c>
      <c r="C648" s="111" t="s">
        <v>222</v>
      </c>
      <c r="D648" s="111" t="s">
        <v>1336</v>
      </c>
      <c r="E648" s="112">
        <v>4</v>
      </c>
      <c r="F648" s="113">
        <f>VLOOKUP(E648,'Cost Study'!A:G,7,0)</f>
        <v>2.7951067372194838</v>
      </c>
    </row>
    <row r="649" spans="1:6">
      <c r="A649" s="111" t="s">
        <v>1337</v>
      </c>
      <c r="B649" s="111" t="s">
        <v>1338</v>
      </c>
      <c r="C649" s="111" t="s">
        <v>222</v>
      </c>
      <c r="D649" s="111" t="s">
        <v>1339</v>
      </c>
      <c r="E649" s="112">
        <v>16</v>
      </c>
      <c r="F649" s="113">
        <f>VLOOKUP(E649,'Cost Study'!A:G,7,0)</f>
        <v>3.9794022593108487</v>
      </c>
    </row>
    <row r="650" spans="1:6">
      <c r="A650" s="111" t="s">
        <v>1340</v>
      </c>
      <c r="B650" s="111" t="s">
        <v>1330</v>
      </c>
      <c r="C650" s="111" t="s">
        <v>222</v>
      </c>
      <c r="D650" s="111" t="s">
        <v>1341</v>
      </c>
      <c r="E650" s="112">
        <v>4</v>
      </c>
      <c r="F650" s="113">
        <f>VLOOKUP(E650,'Cost Study'!A:G,7,0)</f>
        <v>2.7951067372194838</v>
      </c>
    </row>
    <row r="651" spans="1:6">
      <c r="A651" s="111" t="s">
        <v>1342</v>
      </c>
      <c r="B651" s="111" t="s">
        <v>1343</v>
      </c>
      <c r="C651" s="111" t="s">
        <v>222</v>
      </c>
      <c r="D651" s="111" t="s">
        <v>1344</v>
      </c>
      <c r="E651" s="112">
        <v>4</v>
      </c>
      <c r="F651" s="113">
        <f>VLOOKUP(E651,'Cost Study'!A:G,7,0)</f>
        <v>2.7951067372194838</v>
      </c>
    </row>
    <row r="652" spans="1:6">
      <c r="A652" s="111" t="s">
        <v>1345</v>
      </c>
      <c r="B652" s="111" t="s">
        <v>1330</v>
      </c>
      <c r="C652" s="111" t="s">
        <v>222</v>
      </c>
      <c r="D652" s="111" t="s">
        <v>1346</v>
      </c>
      <c r="E652" s="112">
        <v>4</v>
      </c>
      <c r="F652" s="113">
        <f>VLOOKUP(E652,'Cost Study'!A:G,7,0)</f>
        <v>2.7951067372194838</v>
      </c>
    </row>
    <row r="653" spans="1:6">
      <c r="A653" s="111" t="s">
        <v>1347</v>
      </c>
      <c r="B653" s="111" t="s">
        <v>1343</v>
      </c>
      <c r="C653" s="111" t="s">
        <v>222</v>
      </c>
      <c r="D653" s="111" t="s">
        <v>1348</v>
      </c>
      <c r="E653" s="112">
        <v>4</v>
      </c>
      <c r="F653" s="113">
        <f>VLOOKUP(E653,'Cost Study'!A:G,7,0)</f>
        <v>2.7951067372194838</v>
      </c>
    </row>
    <row r="654" spans="1:6">
      <c r="A654" s="111" t="s">
        <v>1347</v>
      </c>
      <c r="B654" s="111" t="s">
        <v>1349</v>
      </c>
      <c r="C654" s="111" t="s">
        <v>222</v>
      </c>
      <c r="D654" s="111" t="s">
        <v>1348</v>
      </c>
      <c r="E654" s="112">
        <v>4</v>
      </c>
      <c r="F654" s="113">
        <f>VLOOKUP(E654,'Cost Study'!A:G,7,0)</f>
        <v>2.7951067372194838</v>
      </c>
    </row>
    <row r="655" spans="1:6">
      <c r="A655" s="111" t="s">
        <v>1350</v>
      </c>
      <c r="B655" s="111" t="s">
        <v>1351</v>
      </c>
      <c r="C655" s="111" t="s">
        <v>222</v>
      </c>
      <c r="D655" s="111" t="s">
        <v>1352</v>
      </c>
      <c r="E655" s="112">
        <v>4</v>
      </c>
      <c r="F655" s="113">
        <f>VLOOKUP(E655,'Cost Study'!A:G,7,0)</f>
        <v>2.7951067372194838</v>
      </c>
    </row>
    <row r="656" spans="1:6">
      <c r="A656" s="111" t="s">
        <v>1353</v>
      </c>
      <c r="B656" s="111" t="s">
        <v>1354</v>
      </c>
      <c r="C656" s="111" t="s">
        <v>222</v>
      </c>
      <c r="D656" s="111" t="s">
        <v>1355</v>
      </c>
      <c r="E656" s="112">
        <v>16</v>
      </c>
      <c r="F656" s="113">
        <f>VLOOKUP(E656,'Cost Study'!A:G,7,0)</f>
        <v>3.9794022593108487</v>
      </c>
    </row>
    <row r="657" spans="1:6">
      <c r="A657" s="111" t="s">
        <v>1356</v>
      </c>
      <c r="B657" s="111" t="s">
        <v>1357</v>
      </c>
      <c r="C657" s="111" t="s">
        <v>222</v>
      </c>
      <c r="D657" s="111" t="s">
        <v>1358</v>
      </c>
      <c r="E657" s="112">
        <v>16</v>
      </c>
      <c r="F657" s="113">
        <f>VLOOKUP(E657,'Cost Study'!A:G,7,0)</f>
        <v>3.9794022593108487</v>
      </c>
    </row>
    <row r="658" spans="1:6">
      <c r="A658" s="111" t="s">
        <v>1359</v>
      </c>
      <c r="B658" s="111" t="s">
        <v>1360</v>
      </c>
      <c r="C658" s="111" t="s">
        <v>222</v>
      </c>
      <c r="D658" s="111" t="s">
        <v>1361</v>
      </c>
      <c r="E658" s="112">
        <v>16</v>
      </c>
      <c r="F658" s="113">
        <f>VLOOKUP(E658,'Cost Study'!A:G,7,0)</f>
        <v>3.9794022593108487</v>
      </c>
    </row>
    <row r="659" spans="1:6">
      <c r="A659" s="111" t="s">
        <v>1362</v>
      </c>
      <c r="B659" s="111" t="s">
        <v>1363</v>
      </c>
      <c r="C659" s="111" t="s">
        <v>222</v>
      </c>
      <c r="D659" s="111" t="s">
        <v>1364</v>
      </c>
      <c r="E659" s="112">
        <v>16</v>
      </c>
      <c r="F659" s="113">
        <f>VLOOKUP(E659,'Cost Study'!A:G,7,0)</f>
        <v>3.9794022593108487</v>
      </c>
    </row>
    <row r="660" spans="1:6">
      <c r="A660" s="111" t="s">
        <v>1365</v>
      </c>
      <c r="B660" s="111" t="s">
        <v>1366</v>
      </c>
      <c r="C660" s="111" t="s">
        <v>222</v>
      </c>
      <c r="D660" s="111" t="s">
        <v>1367</v>
      </c>
      <c r="E660" s="112">
        <v>16</v>
      </c>
      <c r="F660" s="113">
        <f>VLOOKUP(E660,'Cost Study'!A:G,7,0)</f>
        <v>3.9794022593108487</v>
      </c>
    </row>
    <row r="661" spans="1:6">
      <c r="A661" s="111" t="s">
        <v>1365</v>
      </c>
      <c r="B661" s="111" t="s">
        <v>1368</v>
      </c>
      <c r="C661" s="111" t="s">
        <v>222</v>
      </c>
      <c r="D661" s="111" t="s">
        <v>1367</v>
      </c>
      <c r="E661" s="112">
        <v>16</v>
      </c>
      <c r="F661" s="113">
        <f>VLOOKUP(E661,'Cost Study'!A:G,7,0)</f>
        <v>3.9794022593108487</v>
      </c>
    </row>
    <row r="662" spans="1:6">
      <c r="A662" s="111" t="s">
        <v>1369</v>
      </c>
      <c r="B662" s="111" t="s">
        <v>1370</v>
      </c>
      <c r="C662" s="111" t="s">
        <v>222</v>
      </c>
      <c r="D662" s="111" t="s">
        <v>1371</v>
      </c>
      <c r="E662" s="112">
        <v>16</v>
      </c>
      <c r="F662" s="113">
        <f>VLOOKUP(E662,'Cost Study'!A:G,7,0)</f>
        <v>3.9794022593108487</v>
      </c>
    </row>
    <row r="663" spans="1:6">
      <c r="A663" s="111" t="s">
        <v>1372</v>
      </c>
      <c r="B663" s="111" t="s">
        <v>1373</v>
      </c>
      <c r="C663" s="111" t="s">
        <v>222</v>
      </c>
      <c r="D663" s="111" t="s">
        <v>1374</v>
      </c>
      <c r="E663" s="112">
        <v>16</v>
      </c>
      <c r="F663" s="113">
        <f>VLOOKUP(E663,'Cost Study'!A:G,7,0)</f>
        <v>3.9794022593108487</v>
      </c>
    </row>
    <row r="664" spans="1:6">
      <c r="A664" s="111" t="s">
        <v>1372</v>
      </c>
      <c r="B664" s="111" t="s">
        <v>1375</v>
      </c>
      <c r="C664" s="111" t="s">
        <v>222</v>
      </c>
      <c r="D664" s="111" t="s">
        <v>1374</v>
      </c>
      <c r="E664" s="112">
        <v>16</v>
      </c>
      <c r="F664" s="113">
        <f>VLOOKUP(E664,'Cost Study'!A:G,7,0)</f>
        <v>3.9794022593108487</v>
      </c>
    </row>
    <row r="665" spans="1:6">
      <c r="A665" s="111" t="s">
        <v>1376</v>
      </c>
      <c r="B665" s="111" t="s">
        <v>1377</v>
      </c>
      <c r="C665" s="111" t="s">
        <v>222</v>
      </c>
      <c r="D665" s="111" t="s">
        <v>1378</v>
      </c>
      <c r="E665" s="112">
        <v>16</v>
      </c>
      <c r="F665" s="113">
        <f>VLOOKUP(E665,'Cost Study'!A:G,7,0)</f>
        <v>3.9794022593108487</v>
      </c>
    </row>
    <row r="666" spans="1:6">
      <c r="A666" s="111" t="s">
        <v>1379</v>
      </c>
      <c r="B666" s="111" t="s">
        <v>1380</v>
      </c>
      <c r="C666" s="111" t="s">
        <v>222</v>
      </c>
      <c r="D666" s="111" t="s">
        <v>1381</v>
      </c>
      <c r="E666" s="112">
        <v>16</v>
      </c>
      <c r="F666" s="113">
        <f>VLOOKUP(E666,'Cost Study'!A:G,7,0)</f>
        <v>3.9794022593108487</v>
      </c>
    </row>
    <row r="667" spans="1:6">
      <c r="A667" s="111" t="s">
        <v>1382</v>
      </c>
      <c r="B667" s="111" t="s">
        <v>1383</v>
      </c>
      <c r="C667" s="111" t="s">
        <v>222</v>
      </c>
      <c r="D667" s="111" t="s">
        <v>1384</v>
      </c>
      <c r="E667" s="112">
        <v>16</v>
      </c>
      <c r="F667" s="113">
        <f>VLOOKUP(E667,'Cost Study'!A:G,7,0)</f>
        <v>3.9794022593108487</v>
      </c>
    </row>
    <row r="668" spans="1:6">
      <c r="A668" s="111" t="s">
        <v>1385</v>
      </c>
      <c r="B668" s="111" t="s">
        <v>1386</v>
      </c>
      <c r="C668" s="111" t="s">
        <v>222</v>
      </c>
      <c r="D668" s="111" t="s">
        <v>1387</v>
      </c>
      <c r="E668" s="112">
        <v>16</v>
      </c>
      <c r="F668" s="113">
        <f>VLOOKUP(E668,'Cost Study'!A:G,7,0)</f>
        <v>3.9794022593108487</v>
      </c>
    </row>
    <row r="669" spans="1:6">
      <c r="A669" s="111" t="s">
        <v>1385</v>
      </c>
      <c r="B669" s="111" t="s">
        <v>1388</v>
      </c>
      <c r="C669" s="111" t="s">
        <v>222</v>
      </c>
      <c r="D669" s="111" t="s">
        <v>1387</v>
      </c>
      <c r="E669" s="112">
        <v>16</v>
      </c>
      <c r="F669" s="113">
        <f>VLOOKUP(E669,'Cost Study'!A:G,7,0)</f>
        <v>3.9794022593108487</v>
      </c>
    </row>
    <row r="670" spans="1:6">
      <c r="A670" s="111" t="s">
        <v>1389</v>
      </c>
      <c r="B670" s="111" t="s">
        <v>1390</v>
      </c>
      <c r="C670" s="111" t="s">
        <v>222</v>
      </c>
      <c r="D670" s="111" t="s">
        <v>1391</v>
      </c>
      <c r="E670" s="112">
        <v>17</v>
      </c>
      <c r="F670" s="113">
        <f>VLOOKUP(E670,'Cost Study'!A:G,7,0)</f>
        <v>5.1679354505346593</v>
      </c>
    </row>
    <row r="671" spans="1:6">
      <c r="A671" s="111" t="s">
        <v>1392</v>
      </c>
      <c r="B671" s="111" t="s">
        <v>1393</v>
      </c>
      <c r="C671" s="111" t="s">
        <v>222</v>
      </c>
      <c r="D671" s="111" t="s">
        <v>1394</v>
      </c>
      <c r="E671" s="112">
        <v>16</v>
      </c>
      <c r="F671" s="113">
        <f>VLOOKUP(E671,'Cost Study'!A:G,7,0)</f>
        <v>3.9794022593108487</v>
      </c>
    </row>
    <row r="672" spans="1:6">
      <c r="A672" s="111" t="s">
        <v>1395</v>
      </c>
      <c r="B672" s="111" t="s">
        <v>1396</v>
      </c>
      <c r="C672" s="111" t="s">
        <v>222</v>
      </c>
      <c r="D672" s="111" t="s">
        <v>1397</v>
      </c>
      <c r="E672" s="112">
        <v>16</v>
      </c>
      <c r="F672" s="113">
        <f>VLOOKUP(E672,'Cost Study'!A:G,7,0)</f>
        <v>3.9794022593108487</v>
      </c>
    </row>
    <row r="673" spans="1:6">
      <c r="A673" s="111" t="s">
        <v>1395</v>
      </c>
      <c r="B673" s="111" t="s">
        <v>1398</v>
      </c>
      <c r="C673" s="111" t="s">
        <v>222</v>
      </c>
      <c r="D673" s="111" t="s">
        <v>1397</v>
      </c>
      <c r="E673" s="112">
        <v>16</v>
      </c>
      <c r="F673" s="113">
        <f>VLOOKUP(E673,'Cost Study'!A:G,7,0)</f>
        <v>3.9794022593108487</v>
      </c>
    </row>
    <row r="674" spans="1:6">
      <c r="A674" s="111" t="s">
        <v>1395</v>
      </c>
      <c r="B674" s="111" t="s">
        <v>1399</v>
      </c>
      <c r="C674" s="111" t="s">
        <v>222</v>
      </c>
      <c r="D674" s="111" t="s">
        <v>1397</v>
      </c>
      <c r="E674" s="112">
        <v>16</v>
      </c>
      <c r="F674" s="113">
        <f>VLOOKUP(E674,'Cost Study'!A:G,7,0)</f>
        <v>3.9794022593108487</v>
      </c>
    </row>
    <row r="675" spans="1:6">
      <c r="A675" s="111" t="s">
        <v>1395</v>
      </c>
      <c r="B675" s="111" t="s">
        <v>1400</v>
      </c>
      <c r="C675" s="111" t="s">
        <v>222</v>
      </c>
      <c r="D675" s="111" t="s">
        <v>1397</v>
      </c>
      <c r="E675" s="112">
        <v>16</v>
      </c>
      <c r="F675" s="113">
        <f>VLOOKUP(E675,'Cost Study'!A:G,7,0)</f>
        <v>3.9794022593108487</v>
      </c>
    </row>
    <row r="676" spans="1:6">
      <c r="A676" s="111" t="s">
        <v>1401</v>
      </c>
      <c r="B676" s="111" t="s">
        <v>1402</v>
      </c>
      <c r="C676" s="111" t="s">
        <v>222</v>
      </c>
      <c r="D676" s="111" t="s">
        <v>1403</v>
      </c>
      <c r="E676" s="112">
        <v>16</v>
      </c>
      <c r="F676" s="113">
        <f>VLOOKUP(E676,'Cost Study'!A:G,7,0)</f>
        <v>3.9794022593108487</v>
      </c>
    </row>
    <row r="677" spans="1:6">
      <c r="A677" s="111" t="s">
        <v>1401</v>
      </c>
      <c r="B677" s="111" t="s">
        <v>1404</v>
      </c>
      <c r="C677" s="111" t="s">
        <v>222</v>
      </c>
      <c r="D677" s="111" t="s">
        <v>1403</v>
      </c>
      <c r="E677" s="112">
        <v>16</v>
      </c>
      <c r="F677" s="113">
        <f>VLOOKUP(E677,'Cost Study'!A:G,7,0)</f>
        <v>3.9794022593108487</v>
      </c>
    </row>
    <row r="678" spans="1:6">
      <c r="A678" s="111" t="s">
        <v>1401</v>
      </c>
      <c r="B678" s="111" t="s">
        <v>1386</v>
      </c>
      <c r="C678" s="111" t="s">
        <v>222</v>
      </c>
      <c r="D678" s="111" t="s">
        <v>1403</v>
      </c>
      <c r="E678" s="112">
        <v>16</v>
      </c>
      <c r="F678" s="113">
        <f>VLOOKUP(E678,'Cost Study'!A:G,7,0)</f>
        <v>3.9794022593108487</v>
      </c>
    </row>
    <row r="679" spans="1:6">
      <c r="A679" s="111" t="s">
        <v>1401</v>
      </c>
      <c r="B679" s="111" t="s">
        <v>1405</v>
      </c>
      <c r="C679" s="111" t="s">
        <v>222</v>
      </c>
      <c r="D679" s="111" t="s">
        <v>1403</v>
      </c>
      <c r="E679" s="112">
        <v>16</v>
      </c>
      <c r="F679" s="113">
        <f>VLOOKUP(E679,'Cost Study'!A:G,7,0)</f>
        <v>3.9794022593108487</v>
      </c>
    </row>
    <row r="680" spans="1:6">
      <c r="A680" s="111" t="s">
        <v>1406</v>
      </c>
      <c r="B680" s="111" t="s">
        <v>843</v>
      </c>
      <c r="C680" s="111" t="s">
        <v>222</v>
      </c>
      <c r="D680" s="111" t="s">
        <v>1407</v>
      </c>
      <c r="E680" s="112">
        <v>16</v>
      </c>
      <c r="F680" s="113">
        <f>VLOOKUP(E680,'Cost Study'!A:G,7,0)</f>
        <v>3.9794022593108487</v>
      </c>
    </row>
    <row r="681" spans="1:6">
      <c r="A681" s="111" t="s">
        <v>1408</v>
      </c>
      <c r="B681" s="111" t="s">
        <v>846</v>
      </c>
      <c r="C681" s="111" t="s">
        <v>229</v>
      </c>
      <c r="D681" s="111" t="s">
        <v>1407</v>
      </c>
      <c r="E681" s="112">
        <v>16</v>
      </c>
      <c r="F681" s="113">
        <f>VLOOKUP(E681,'Cost Study'!A:G,7,0)</f>
        <v>3.9794022593108487</v>
      </c>
    </row>
    <row r="682" spans="1:6">
      <c r="A682" s="111" t="s">
        <v>1409</v>
      </c>
      <c r="B682" s="111" t="s">
        <v>846</v>
      </c>
      <c r="C682" s="111" t="s">
        <v>229</v>
      </c>
      <c r="D682" s="111" t="s">
        <v>1407</v>
      </c>
      <c r="E682" s="112">
        <v>16</v>
      </c>
      <c r="F682" s="113">
        <f>VLOOKUP(E682,'Cost Study'!A:G,7,0)</f>
        <v>3.9794022593108487</v>
      </c>
    </row>
    <row r="683" spans="1:6">
      <c r="A683" s="111" t="s">
        <v>1409</v>
      </c>
      <c r="B683" s="111" t="s">
        <v>847</v>
      </c>
      <c r="C683" s="111" t="s">
        <v>229</v>
      </c>
      <c r="D683" s="111" t="s">
        <v>1407</v>
      </c>
      <c r="E683" s="112">
        <v>16</v>
      </c>
      <c r="F683" s="113">
        <f>VLOOKUP(E683,'Cost Study'!A:G,7,0)</f>
        <v>3.9794022593108487</v>
      </c>
    </row>
    <row r="684" spans="1:6">
      <c r="A684" s="111" t="s">
        <v>1410</v>
      </c>
      <c r="B684" s="111" t="s">
        <v>1411</v>
      </c>
      <c r="C684" s="111" t="s">
        <v>222</v>
      </c>
      <c r="D684" s="111" t="s">
        <v>1412</v>
      </c>
      <c r="E684" s="112">
        <v>14</v>
      </c>
      <c r="F684" s="113">
        <f>VLOOKUP(E684,'Cost Study'!A:G,7,0)</f>
        <v>4.5242823607997433</v>
      </c>
    </row>
    <row r="685" spans="1:6">
      <c r="A685" s="111" t="s">
        <v>1413</v>
      </c>
      <c r="B685" s="111" t="s">
        <v>1414</v>
      </c>
      <c r="C685" s="111" t="s">
        <v>222</v>
      </c>
      <c r="D685" s="111" t="s">
        <v>1415</v>
      </c>
      <c r="E685" s="112">
        <v>14</v>
      </c>
      <c r="F685" s="113">
        <f>VLOOKUP(E685,'Cost Study'!A:G,7,0)</f>
        <v>4.5242823607997433</v>
      </c>
    </row>
    <row r="686" spans="1:6">
      <c r="A686" s="111" t="s">
        <v>1416</v>
      </c>
      <c r="B686" s="111" t="s">
        <v>1417</v>
      </c>
      <c r="C686" s="111" t="s">
        <v>222</v>
      </c>
      <c r="D686" s="111" t="s">
        <v>1418</v>
      </c>
      <c r="E686" s="112">
        <v>14</v>
      </c>
      <c r="F686" s="113">
        <f>VLOOKUP(E686,'Cost Study'!A:G,7,0)</f>
        <v>4.5242823607997433</v>
      </c>
    </row>
    <row r="687" spans="1:6">
      <c r="A687" s="111" t="s">
        <v>1419</v>
      </c>
      <c r="B687" s="111" t="s">
        <v>1420</v>
      </c>
      <c r="C687" s="111" t="s">
        <v>222</v>
      </c>
      <c r="D687" s="111" t="s">
        <v>1421</v>
      </c>
      <c r="E687" s="112">
        <v>16</v>
      </c>
      <c r="F687" s="113">
        <f>VLOOKUP(E687,'Cost Study'!A:G,7,0)</f>
        <v>3.9794022593108487</v>
      </c>
    </row>
    <row r="688" spans="1:6">
      <c r="A688" s="111" t="s">
        <v>1422</v>
      </c>
      <c r="B688" s="111" t="s">
        <v>1423</v>
      </c>
      <c r="C688" s="111" t="s">
        <v>222</v>
      </c>
      <c r="D688" s="111" t="s">
        <v>1424</v>
      </c>
      <c r="E688" s="112">
        <v>16</v>
      </c>
      <c r="F688" s="113">
        <f>VLOOKUP(E688,'Cost Study'!A:G,7,0)</f>
        <v>3.9794022593108487</v>
      </c>
    </row>
    <row r="689" spans="1:6">
      <c r="A689" s="111" t="s">
        <v>1425</v>
      </c>
      <c r="B689" s="111" t="s">
        <v>1426</v>
      </c>
      <c r="C689" s="111" t="s">
        <v>222</v>
      </c>
      <c r="D689" s="111" t="s">
        <v>1427</v>
      </c>
      <c r="E689" s="112">
        <v>16</v>
      </c>
      <c r="F689" s="113">
        <f>VLOOKUP(E689,'Cost Study'!A:G,7,0)</f>
        <v>3.9794022593108487</v>
      </c>
    </row>
    <row r="690" spans="1:6">
      <c r="A690" s="111" t="s">
        <v>1428</v>
      </c>
      <c r="B690" s="111" t="s">
        <v>1429</v>
      </c>
      <c r="C690" s="111" t="s">
        <v>222</v>
      </c>
      <c r="D690" s="111" t="s">
        <v>1430</v>
      </c>
      <c r="E690" s="112">
        <v>16</v>
      </c>
      <c r="F690" s="113">
        <f>VLOOKUP(E690,'Cost Study'!A:G,7,0)</f>
        <v>3.9794022593108487</v>
      </c>
    </row>
    <row r="691" spans="1:6">
      <c r="A691" s="111" t="s">
        <v>1431</v>
      </c>
      <c r="B691" s="111" t="s">
        <v>846</v>
      </c>
      <c r="C691" s="111" t="s">
        <v>229</v>
      </c>
      <c r="D691" s="111" t="s">
        <v>1430</v>
      </c>
      <c r="E691" s="112">
        <v>16</v>
      </c>
      <c r="F691" s="113">
        <f>VLOOKUP(E691,'Cost Study'!A:G,7,0)</f>
        <v>3.9794022593108487</v>
      </c>
    </row>
    <row r="692" spans="1:6">
      <c r="A692" s="111" t="s">
        <v>1431</v>
      </c>
      <c r="B692" s="111" t="s">
        <v>847</v>
      </c>
      <c r="C692" s="111" t="s">
        <v>229</v>
      </c>
      <c r="D692" s="111" t="s">
        <v>1430</v>
      </c>
      <c r="E692" s="112">
        <v>16</v>
      </c>
      <c r="F692" s="113">
        <f>VLOOKUP(E692,'Cost Study'!A:G,7,0)</f>
        <v>3.9794022593108487</v>
      </c>
    </row>
    <row r="693" spans="1:6">
      <c r="A693" s="111" t="s">
        <v>1432</v>
      </c>
      <c r="B693" s="111" t="s">
        <v>846</v>
      </c>
      <c r="C693" s="111" t="s">
        <v>229</v>
      </c>
      <c r="D693" s="111" t="s">
        <v>1430</v>
      </c>
      <c r="E693" s="112">
        <v>16</v>
      </c>
      <c r="F693" s="113">
        <f>VLOOKUP(E693,'Cost Study'!A:G,7,0)</f>
        <v>3.9794022593108487</v>
      </c>
    </row>
    <row r="694" spans="1:6">
      <c r="A694" s="111" t="s">
        <v>1432</v>
      </c>
      <c r="B694" s="111" t="s">
        <v>847</v>
      </c>
      <c r="C694" s="111" t="s">
        <v>229</v>
      </c>
      <c r="D694" s="111" t="s">
        <v>1430</v>
      </c>
      <c r="E694" s="112">
        <v>16</v>
      </c>
      <c r="F694" s="113">
        <f>VLOOKUP(E694,'Cost Study'!A:G,7,0)</f>
        <v>3.9794022593108487</v>
      </c>
    </row>
    <row r="695" spans="1:6">
      <c r="A695" s="111" t="s">
        <v>1433</v>
      </c>
      <c r="B695" s="111" t="s">
        <v>846</v>
      </c>
      <c r="C695" s="111" t="s">
        <v>229</v>
      </c>
      <c r="D695" s="111" t="s">
        <v>1430</v>
      </c>
      <c r="E695" s="112">
        <v>16</v>
      </c>
      <c r="F695" s="113">
        <f>VLOOKUP(E695,'Cost Study'!A:G,7,0)</f>
        <v>3.9794022593108487</v>
      </c>
    </row>
    <row r="696" spans="1:6">
      <c r="A696" s="111" t="s">
        <v>1433</v>
      </c>
      <c r="B696" s="111" t="s">
        <v>847</v>
      </c>
      <c r="C696" s="111" t="s">
        <v>229</v>
      </c>
      <c r="D696" s="111" t="s">
        <v>1430</v>
      </c>
      <c r="E696" s="112">
        <v>16</v>
      </c>
      <c r="F696" s="113">
        <f>VLOOKUP(E696,'Cost Study'!A:G,7,0)</f>
        <v>3.9794022593108487</v>
      </c>
    </row>
    <row r="697" spans="1:6">
      <c r="A697" s="111" t="s">
        <v>1434</v>
      </c>
      <c r="B697" s="111" t="s">
        <v>1435</v>
      </c>
      <c r="C697" s="111" t="s">
        <v>222</v>
      </c>
      <c r="D697" s="111" t="s">
        <v>1436</v>
      </c>
      <c r="E697" s="112">
        <v>16</v>
      </c>
      <c r="F697" s="113">
        <f>VLOOKUP(E697,'Cost Study'!A:G,7,0)</f>
        <v>3.9794022593108487</v>
      </c>
    </row>
    <row r="698" spans="1:6">
      <c r="A698" s="111" t="s">
        <v>1437</v>
      </c>
      <c r="B698" s="111" t="s">
        <v>1435</v>
      </c>
      <c r="C698" s="111" t="s">
        <v>222</v>
      </c>
      <c r="D698" s="111" t="s">
        <v>1438</v>
      </c>
      <c r="E698" s="112">
        <v>16</v>
      </c>
      <c r="F698" s="113">
        <f>VLOOKUP(E698,'Cost Study'!A:G,7,0)</f>
        <v>3.9794022593108487</v>
      </c>
    </row>
    <row r="699" spans="1:6">
      <c r="A699" s="111" t="s">
        <v>1439</v>
      </c>
      <c r="B699" s="111" t="s">
        <v>1440</v>
      </c>
      <c r="C699" s="111" t="s">
        <v>222</v>
      </c>
      <c r="D699" s="111" t="s">
        <v>1441</v>
      </c>
      <c r="E699" s="112">
        <v>16</v>
      </c>
      <c r="F699" s="113">
        <f>VLOOKUP(E699,'Cost Study'!A:G,7,0)</f>
        <v>3.9794022593108487</v>
      </c>
    </row>
    <row r="700" spans="1:6">
      <c r="A700" s="111" t="s">
        <v>1442</v>
      </c>
      <c r="B700" s="111" t="s">
        <v>1443</v>
      </c>
      <c r="C700" s="111" t="s">
        <v>222</v>
      </c>
      <c r="D700" s="111" t="s">
        <v>1444</v>
      </c>
      <c r="E700" s="112">
        <v>16</v>
      </c>
      <c r="F700" s="113">
        <f>VLOOKUP(E700,'Cost Study'!A:G,7,0)</f>
        <v>3.9794022593108487</v>
      </c>
    </row>
    <row r="701" spans="1:6">
      <c r="A701" s="111" t="s">
        <v>1445</v>
      </c>
      <c r="B701" s="111" t="s">
        <v>1446</v>
      </c>
      <c r="C701" s="111" t="s">
        <v>222</v>
      </c>
      <c r="D701" s="111" t="s">
        <v>1447</v>
      </c>
      <c r="E701" s="112">
        <v>16</v>
      </c>
      <c r="F701" s="113">
        <f>VLOOKUP(E701,'Cost Study'!A:G,7,0)</f>
        <v>3.9794022593108487</v>
      </c>
    </row>
    <row r="702" spans="1:6">
      <c r="A702" s="111" t="s">
        <v>1448</v>
      </c>
      <c r="B702" s="111" t="s">
        <v>724</v>
      </c>
      <c r="C702" s="111" t="s">
        <v>222</v>
      </c>
      <c r="D702" s="111" t="s">
        <v>1449</v>
      </c>
      <c r="E702" s="112">
        <v>16</v>
      </c>
      <c r="F702" s="113">
        <f>VLOOKUP(E702,'Cost Study'!A:G,7,0)</f>
        <v>3.9794022593108487</v>
      </c>
    </row>
    <row r="703" spans="1:6">
      <c r="A703" s="111" t="s">
        <v>1448</v>
      </c>
      <c r="B703" s="111" t="s">
        <v>1450</v>
      </c>
      <c r="C703" s="111" t="s">
        <v>222</v>
      </c>
      <c r="D703" s="111" t="s">
        <v>1449</v>
      </c>
      <c r="E703" s="112">
        <v>16</v>
      </c>
      <c r="F703" s="113">
        <f>VLOOKUP(E703,'Cost Study'!A:G,7,0)</f>
        <v>3.9794022593108487</v>
      </c>
    </row>
    <row r="704" spans="1:6">
      <c r="A704" s="111" t="s">
        <v>1451</v>
      </c>
      <c r="B704" s="111" t="s">
        <v>477</v>
      </c>
      <c r="C704" s="111" t="s">
        <v>222</v>
      </c>
      <c r="D704" s="111" t="s">
        <v>1452</v>
      </c>
      <c r="E704" s="112">
        <v>16</v>
      </c>
      <c r="F704" s="113">
        <f>VLOOKUP(E704,'Cost Study'!A:G,7,0)</f>
        <v>3.9794022593108487</v>
      </c>
    </row>
    <row r="705" spans="1:6">
      <c r="A705" s="111" t="s">
        <v>1453</v>
      </c>
      <c r="B705" s="111" t="s">
        <v>1454</v>
      </c>
      <c r="C705" s="111" t="s">
        <v>222</v>
      </c>
      <c r="D705" s="111" t="s">
        <v>1455</v>
      </c>
      <c r="E705" s="112">
        <v>16</v>
      </c>
      <c r="F705" s="113">
        <f>VLOOKUP(E705,'Cost Study'!A:G,7,0)</f>
        <v>3.9794022593108487</v>
      </c>
    </row>
    <row r="706" spans="1:6">
      <c r="A706" s="111" t="s">
        <v>1456</v>
      </c>
      <c r="B706" s="111" t="s">
        <v>1457</v>
      </c>
      <c r="C706" s="111" t="s">
        <v>222</v>
      </c>
      <c r="D706" s="111" t="s">
        <v>1458</v>
      </c>
      <c r="E706" s="112">
        <v>14</v>
      </c>
      <c r="F706" s="113">
        <f>VLOOKUP(E706,'Cost Study'!A:G,7,0)</f>
        <v>4.5242823607997433</v>
      </c>
    </row>
    <row r="707" spans="1:6">
      <c r="A707" s="111" t="s">
        <v>1456</v>
      </c>
      <c r="B707" s="111" t="s">
        <v>1459</v>
      </c>
      <c r="C707" s="111" t="s">
        <v>222</v>
      </c>
      <c r="D707" s="111" t="s">
        <v>1458</v>
      </c>
      <c r="E707" s="112">
        <v>14</v>
      </c>
      <c r="F707" s="113">
        <f>VLOOKUP(E707,'Cost Study'!A:G,7,0)</f>
        <v>4.5242823607997433</v>
      </c>
    </row>
    <row r="708" spans="1:6">
      <c r="A708" s="111" t="s">
        <v>1460</v>
      </c>
      <c r="B708" s="111" t="s">
        <v>1459</v>
      </c>
      <c r="C708" s="111" t="s">
        <v>229</v>
      </c>
      <c r="D708" s="111" t="s">
        <v>1458</v>
      </c>
      <c r="E708" s="112">
        <v>14</v>
      </c>
      <c r="F708" s="113">
        <f>VLOOKUP(E708,'Cost Study'!A:G,7,0)</f>
        <v>4.5242823607997433</v>
      </c>
    </row>
    <row r="709" spans="1:6">
      <c r="A709" s="111" t="s">
        <v>1461</v>
      </c>
      <c r="B709" s="111" t="s">
        <v>1459</v>
      </c>
      <c r="C709" s="111" t="s">
        <v>229</v>
      </c>
      <c r="D709" s="111" t="s">
        <v>1458</v>
      </c>
      <c r="E709" s="112">
        <v>14</v>
      </c>
      <c r="F709" s="113">
        <f>VLOOKUP(E709,'Cost Study'!A:G,7,0)</f>
        <v>4.5242823607997433</v>
      </c>
    </row>
    <row r="710" spans="1:6">
      <c r="A710" s="111" t="s">
        <v>1462</v>
      </c>
      <c r="B710" s="111" t="s">
        <v>1459</v>
      </c>
      <c r="C710" s="111" t="s">
        <v>229</v>
      </c>
      <c r="D710" s="111" t="s">
        <v>1458</v>
      </c>
      <c r="E710" s="112">
        <v>14</v>
      </c>
      <c r="F710" s="113">
        <f>VLOOKUP(E710,'Cost Study'!A:G,7,0)</f>
        <v>4.5242823607997433</v>
      </c>
    </row>
    <row r="711" spans="1:6">
      <c r="A711" s="111" t="s">
        <v>1463</v>
      </c>
      <c r="B711" s="111" t="s">
        <v>1459</v>
      </c>
      <c r="C711" s="111" t="s">
        <v>229</v>
      </c>
      <c r="D711" s="111" t="s">
        <v>1458</v>
      </c>
      <c r="E711" s="112">
        <v>14</v>
      </c>
      <c r="F711" s="113">
        <f>VLOOKUP(E711,'Cost Study'!A:G,7,0)</f>
        <v>4.5242823607997433</v>
      </c>
    </row>
    <row r="712" spans="1:6">
      <c r="A712" s="111" t="s">
        <v>1464</v>
      </c>
      <c r="B712" s="111" t="s">
        <v>1459</v>
      </c>
      <c r="C712" s="111" t="s">
        <v>229</v>
      </c>
      <c r="D712" s="111" t="s">
        <v>1458</v>
      </c>
      <c r="E712" s="112">
        <v>14</v>
      </c>
      <c r="F712" s="113">
        <f>VLOOKUP(E712,'Cost Study'!A:G,7,0)</f>
        <v>4.5242823607997433</v>
      </c>
    </row>
    <row r="713" spans="1:6">
      <c r="A713" s="111" t="s">
        <v>1465</v>
      </c>
      <c r="B713" s="111" t="s">
        <v>1459</v>
      </c>
      <c r="C713" s="111" t="s">
        <v>229</v>
      </c>
      <c r="D713" s="111" t="s">
        <v>1458</v>
      </c>
      <c r="E713" s="112">
        <v>14</v>
      </c>
      <c r="F713" s="113">
        <f>VLOOKUP(E713,'Cost Study'!A:G,7,0)</f>
        <v>4.5242823607997433</v>
      </c>
    </row>
    <row r="714" spans="1:6">
      <c r="A714" s="111" t="s">
        <v>1466</v>
      </c>
      <c r="B714" s="111" t="s">
        <v>1459</v>
      </c>
      <c r="C714" s="111" t="s">
        <v>229</v>
      </c>
      <c r="D714" s="111" t="s">
        <v>1458</v>
      </c>
      <c r="E714" s="112">
        <v>14</v>
      </c>
      <c r="F714" s="113">
        <f>VLOOKUP(E714,'Cost Study'!A:G,7,0)</f>
        <v>4.5242823607997433</v>
      </c>
    </row>
    <row r="715" spans="1:6">
      <c r="A715" s="111" t="s">
        <v>1467</v>
      </c>
      <c r="B715" s="111" t="s">
        <v>1459</v>
      </c>
      <c r="C715" s="111" t="s">
        <v>229</v>
      </c>
      <c r="D715" s="111" t="s">
        <v>1458</v>
      </c>
      <c r="E715" s="112">
        <v>14</v>
      </c>
      <c r="F715" s="113">
        <f>VLOOKUP(E715,'Cost Study'!A:G,7,0)</f>
        <v>4.5242823607997433</v>
      </c>
    </row>
    <row r="716" spans="1:6">
      <c r="A716" s="111" t="s">
        <v>1468</v>
      </c>
      <c r="B716" s="111" t="s">
        <v>1459</v>
      </c>
      <c r="C716" s="111" t="s">
        <v>229</v>
      </c>
      <c r="D716" s="111" t="s">
        <v>1458</v>
      </c>
      <c r="E716" s="112">
        <v>14</v>
      </c>
      <c r="F716" s="113">
        <f>VLOOKUP(E716,'Cost Study'!A:G,7,0)</f>
        <v>4.5242823607997433</v>
      </c>
    </row>
    <row r="717" spans="1:6">
      <c r="A717" s="111" t="s">
        <v>1469</v>
      </c>
      <c r="B717" s="111" t="s">
        <v>1459</v>
      </c>
      <c r="C717" s="111" t="s">
        <v>229</v>
      </c>
      <c r="D717" s="111" t="s">
        <v>1458</v>
      </c>
      <c r="E717" s="112">
        <v>14</v>
      </c>
      <c r="F717" s="113">
        <f>VLOOKUP(E717,'Cost Study'!A:G,7,0)</f>
        <v>4.5242823607997433</v>
      </c>
    </row>
    <row r="718" spans="1:6">
      <c r="A718" s="111" t="s">
        <v>1470</v>
      </c>
      <c r="B718" s="111" t="s">
        <v>1459</v>
      </c>
      <c r="C718" s="111" t="s">
        <v>229</v>
      </c>
      <c r="D718" s="111" t="s">
        <v>1458</v>
      </c>
      <c r="E718" s="112">
        <v>14</v>
      </c>
      <c r="F718" s="113">
        <f>VLOOKUP(E718,'Cost Study'!A:G,7,0)</f>
        <v>4.5242823607997433</v>
      </c>
    </row>
    <row r="719" spans="1:6">
      <c r="A719" s="111" t="s">
        <v>1471</v>
      </c>
      <c r="B719" s="111" t="s">
        <v>1459</v>
      </c>
      <c r="C719" s="111" t="s">
        <v>229</v>
      </c>
      <c r="D719" s="111" t="s">
        <v>1458</v>
      </c>
      <c r="E719" s="112">
        <v>14</v>
      </c>
      <c r="F719" s="113">
        <f>VLOOKUP(E719,'Cost Study'!A:G,7,0)</f>
        <v>4.5242823607997433</v>
      </c>
    </row>
    <row r="720" spans="1:6">
      <c r="A720" s="111" t="s">
        <v>1472</v>
      </c>
      <c r="B720" s="111" t="s">
        <v>1459</v>
      </c>
      <c r="C720" s="111" t="s">
        <v>229</v>
      </c>
      <c r="D720" s="111" t="s">
        <v>1458</v>
      </c>
      <c r="E720" s="112">
        <v>14</v>
      </c>
      <c r="F720" s="113">
        <f>VLOOKUP(E720,'Cost Study'!A:G,7,0)</f>
        <v>4.5242823607997433</v>
      </c>
    </row>
    <row r="721" spans="1:6">
      <c r="A721" s="111" t="s">
        <v>1473</v>
      </c>
      <c r="B721" s="111" t="s">
        <v>1459</v>
      </c>
      <c r="C721" s="111" t="s">
        <v>229</v>
      </c>
      <c r="D721" s="111" t="s">
        <v>1458</v>
      </c>
      <c r="E721" s="112">
        <v>14</v>
      </c>
      <c r="F721" s="113">
        <f>VLOOKUP(E721,'Cost Study'!A:G,7,0)</f>
        <v>4.5242823607997433</v>
      </c>
    </row>
    <row r="722" spans="1:6">
      <c r="A722" s="111" t="s">
        <v>1474</v>
      </c>
      <c r="B722" s="111" t="s">
        <v>1459</v>
      </c>
      <c r="C722" s="111" t="s">
        <v>229</v>
      </c>
      <c r="D722" s="111" t="s">
        <v>1458</v>
      </c>
      <c r="E722" s="112">
        <v>14</v>
      </c>
      <c r="F722" s="113">
        <f>VLOOKUP(E722,'Cost Study'!A:G,7,0)</f>
        <v>4.5242823607997433</v>
      </c>
    </row>
    <row r="723" spans="1:6">
      <c r="A723" s="111" t="s">
        <v>1475</v>
      </c>
      <c r="B723" s="111" t="s">
        <v>1459</v>
      </c>
      <c r="C723" s="111" t="s">
        <v>229</v>
      </c>
      <c r="D723" s="111" t="s">
        <v>1458</v>
      </c>
      <c r="E723" s="112">
        <v>14</v>
      </c>
      <c r="F723" s="113">
        <f>VLOOKUP(E723,'Cost Study'!A:G,7,0)</f>
        <v>4.5242823607997433</v>
      </c>
    </row>
    <row r="724" spans="1:6">
      <c r="A724" s="111" t="s">
        <v>1476</v>
      </c>
      <c r="B724" s="111" t="s">
        <v>1459</v>
      </c>
      <c r="C724" s="111" t="s">
        <v>229</v>
      </c>
      <c r="D724" s="111" t="s">
        <v>1458</v>
      </c>
      <c r="E724" s="112">
        <v>14</v>
      </c>
      <c r="F724" s="113">
        <f>VLOOKUP(E724,'Cost Study'!A:G,7,0)</f>
        <v>4.5242823607997433</v>
      </c>
    </row>
    <row r="725" spans="1:6">
      <c r="A725" s="111" t="s">
        <v>1477</v>
      </c>
      <c r="B725" s="111" t="s">
        <v>1459</v>
      </c>
      <c r="C725" s="111" t="s">
        <v>229</v>
      </c>
      <c r="D725" s="111" t="s">
        <v>1458</v>
      </c>
      <c r="E725" s="112">
        <v>14</v>
      </c>
      <c r="F725" s="113">
        <f>VLOOKUP(E725,'Cost Study'!A:G,7,0)</f>
        <v>4.5242823607997433</v>
      </c>
    </row>
    <row r="726" spans="1:6">
      <c r="A726" s="111" t="s">
        <v>1478</v>
      </c>
      <c r="B726" s="111" t="s">
        <v>1479</v>
      </c>
      <c r="C726" s="111" t="s">
        <v>222</v>
      </c>
      <c r="D726" s="111" t="s">
        <v>1480</v>
      </c>
      <c r="E726" s="112">
        <v>18</v>
      </c>
      <c r="F726" s="113">
        <f>VLOOKUP(E726,'Cost Study'!A:G,7,0)</f>
        <v>4.3474126583452906</v>
      </c>
    </row>
    <row r="727" spans="1:6">
      <c r="A727" s="111" t="s">
        <v>1481</v>
      </c>
      <c r="B727" s="111" t="s">
        <v>1482</v>
      </c>
      <c r="C727" s="111" t="s">
        <v>222</v>
      </c>
      <c r="D727" s="111" t="s">
        <v>1483</v>
      </c>
      <c r="E727" s="112">
        <v>16</v>
      </c>
      <c r="F727" s="113">
        <f>VLOOKUP(E727,'Cost Study'!A:G,7,0)</f>
        <v>3.9794022593108487</v>
      </c>
    </row>
    <row r="728" spans="1:6">
      <c r="A728" s="111" t="s">
        <v>1481</v>
      </c>
      <c r="B728" s="111" t="s">
        <v>1446</v>
      </c>
      <c r="C728" s="111" t="s">
        <v>222</v>
      </c>
      <c r="D728" s="111" t="s">
        <v>1483</v>
      </c>
      <c r="E728" s="112">
        <v>16</v>
      </c>
      <c r="F728" s="113">
        <f>VLOOKUP(E728,'Cost Study'!A:G,7,0)</f>
        <v>3.9794022593108487</v>
      </c>
    </row>
    <row r="729" spans="1:6">
      <c r="A729" s="111" t="s">
        <v>1484</v>
      </c>
      <c r="B729" s="111" t="s">
        <v>1485</v>
      </c>
      <c r="C729" s="111" t="s">
        <v>222</v>
      </c>
      <c r="D729" s="111" t="s">
        <v>1486</v>
      </c>
      <c r="E729" s="112">
        <v>4</v>
      </c>
      <c r="F729" s="113">
        <f>VLOOKUP(E729,'Cost Study'!A:G,7,0)</f>
        <v>2.7951067372194838</v>
      </c>
    </row>
    <row r="730" spans="1:6">
      <c r="A730" s="111" t="s">
        <v>1484</v>
      </c>
      <c r="B730" s="111" t="s">
        <v>1487</v>
      </c>
      <c r="C730" s="111" t="s">
        <v>222</v>
      </c>
      <c r="D730" s="111" t="s">
        <v>1486</v>
      </c>
      <c r="E730" s="112">
        <v>4</v>
      </c>
      <c r="F730" s="113">
        <f>VLOOKUP(E730,'Cost Study'!A:G,7,0)</f>
        <v>2.7951067372194838</v>
      </c>
    </row>
    <row r="731" spans="1:6">
      <c r="A731" s="111" t="s">
        <v>1484</v>
      </c>
      <c r="B731" s="111" t="s">
        <v>761</v>
      </c>
      <c r="C731" s="111" t="s">
        <v>222</v>
      </c>
      <c r="D731" s="111" t="s">
        <v>1486</v>
      </c>
      <c r="E731" s="112">
        <v>4</v>
      </c>
      <c r="F731" s="113">
        <f>VLOOKUP(E731,'Cost Study'!A:G,7,0)</f>
        <v>2.7951067372194838</v>
      </c>
    </row>
    <row r="732" spans="1:6">
      <c r="A732" s="111" t="s">
        <v>1488</v>
      </c>
      <c r="B732" s="111" t="s">
        <v>721</v>
      </c>
      <c r="C732" s="111" t="s">
        <v>229</v>
      </c>
      <c r="D732" s="111" t="s">
        <v>1486</v>
      </c>
      <c r="E732" s="112">
        <v>4</v>
      </c>
      <c r="F732" s="113">
        <f>VLOOKUP(E732,'Cost Study'!A:G,7,0)</f>
        <v>2.7951067372194838</v>
      </c>
    </row>
    <row r="733" spans="1:6">
      <c r="A733" s="111" t="s">
        <v>1489</v>
      </c>
      <c r="B733" s="111" t="s">
        <v>1490</v>
      </c>
      <c r="C733" s="111" t="s">
        <v>222</v>
      </c>
      <c r="D733" s="111" t="s">
        <v>1491</v>
      </c>
      <c r="E733" s="112">
        <v>4</v>
      </c>
      <c r="F733" s="113">
        <f>VLOOKUP(E733,'Cost Study'!A:G,7,0)</f>
        <v>2.7951067372194838</v>
      </c>
    </row>
    <row r="734" spans="1:6">
      <c r="A734" s="111" t="s">
        <v>1489</v>
      </c>
      <c r="B734" s="111" t="s">
        <v>1492</v>
      </c>
      <c r="C734" s="111" t="s">
        <v>222</v>
      </c>
      <c r="D734" s="111" t="s">
        <v>1491</v>
      </c>
      <c r="E734" s="112">
        <v>4</v>
      </c>
      <c r="F734" s="113">
        <f>VLOOKUP(E734,'Cost Study'!A:G,7,0)</f>
        <v>2.7951067372194838</v>
      </c>
    </row>
    <row r="735" spans="1:6">
      <c r="A735" s="111" t="s">
        <v>1489</v>
      </c>
      <c r="B735" s="111" t="s">
        <v>1493</v>
      </c>
      <c r="C735" s="111" t="s">
        <v>222</v>
      </c>
      <c r="D735" s="111" t="s">
        <v>1491</v>
      </c>
      <c r="E735" s="112">
        <v>4</v>
      </c>
      <c r="F735" s="113">
        <f>VLOOKUP(E735,'Cost Study'!A:G,7,0)</f>
        <v>2.7951067372194838</v>
      </c>
    </row>
    <row r="736" spans="1:6">
      <c r="A736" s="111" t="s">
        <v>1489</v>
      </c>
      <c r="B736" s="111" t="s">
        <v>1494</v>
      </c>
      <c r="C736" s="111" t="s">
        <v>222</v>
      </c>
      <c r="D736" s="111" t="s">
        <v>1491</v>
      </c>
      <c r="E736" s="112">
        <v>4</v>
      </c>
      <c r="F736" s="113">
        <f>VLOOKUP(E736,'Cost Study'!A:G,7,0)</f>
        <v>2.7951067372194838</v>
      </c>
    </row>
    <row r="737" spans="1:6">
      <c r="A737" s="111" t="s">
        <v>1495</v>
      </c>
      <c r="B737" s="111" t="s">
        <v>1490</v>
      </c>
      <c r="C737" s="111" t="s">
        <v>222</v>
      </c>
      <c r="D737" s="111" t="s">
        <v>1496</v>
      </c>
      <c r="E737" s="112">
        <v>4</v>
      </c>
      <c r="F737" s="113">
        <f>VLOOKUP(E737,'Cost Study'!A:G,7,0)</f>
        <v>2.7951067372194838</v>
      </c>
    </row>
    <row r="738" spans="1:6">
      <c r="A738" s="111" t="s">
        <v>1497</v>
      </c>
      <c r="B738" s="111" t="s">
        <v>1498</v>
      </c>
      <c r="C738" s="111" t="s">
        <v>222</v>
      </c>
      <c r="D738" s="111" t="s">
        <v>1499</v>
      </c>
      <c r="E738" s="112">
        <v>4</v>
      </c>
      <c r="F738" s="113">
        <f>VLOOKUP(E738,'Cost Study'!A:G,7,0)</f>
        <v>2.7951067372194838</v>
      </c>
    </row>
    <row r="739" spans="1:6">
      <c r="A739" s="111" t="s">
        <v>1500</v>
      </c>
      <c r="B739" s="111" t="s">
        <v>1490</v>
      </c>
      <c r="C739" s="111" t="s">
        <v>222</v>
      </c>
      <c r="D739" s="111" t="s">
        <v>1501</v>
      </c>
      <c r="E739" s="112">
        <v>4</v>
      </c>
      <c r="F739" s="113">
        <f>VLOOKUP(E739,'Cost Study'!A:G,7,0)</f>
        <v>2.7951067372194838</v>
      </c>
    </row>
    <row r="740" spans="1:6">
      <c r="A740" s="111" t="s">
        <v>1500</v>
      </c>
      <c r="B740" s="111" t="s">
        <v>1502</v>
      </c>
      <c r="C740" s="111" t="s">
        <v>222</v>
      </c>
      <c r="D740" s="111" t="s">
        <v>1501</v>
      </c>
      <c r="E740" s="112">
        <v>4</v>
      </c>
      <c r="F740" s="113">
        <f>VLOOKUP(E740,'Cost Study'!A:G,7,0)</f>
        <v>2.7951067372194838</v>
      </c>
    </row>
    <row r="741" spans="1:6">
      <c r="A741" s="111" t="s">
        <v>1503</v>
      </c>
      <c r="B741" s="111" t="s">
        <v>1490</v>
      </c>
      <c r="C741" s="111" t="s">
        <v>222</v>
      </c>
      <c r="D741" s="111" t="s">
        <v>1504</v>
      </c>
      <c r="E741" s="112">
        <v>4</v>
      </c>
      <c r="F741" s="113">
        <f>VLOOKUP(E741,'Cost Study'!A:G,7,0)</f>
        <v>2.7951067372194838</v>
      </c>
    </row>
    <row r="742" spans="1:6">
      <c r="A742" s="111" t="s">
        <v>1505</v>
      </c>
      <c r="B742" s="111" t="s">
        <v>1506</v>
      </c>
      <c r="C742" s="111" t="s">
        <v>222</v>
      </c>
      <c r="D742" s="111" t="s">
        <v>1507</v>
      </c>
      <c r="E742" s="112">
        <v>4</v>
      </c>
      <c r="F742" s="113">
        <f>VLOOKUP(E742,'Cost Study'!A:G,7,0)</f>
        <v>2.7951067372194838</v>
      </c>
    </row>
    <row r="743" spans="1:6">
      <c r="A743" s="111" t="s">
        <v>1508</v>
      </c>
      <c r="B743" s="111" t="s">
        <v>1509</v>
      </c>
      <c r="C743" s="111" t="s">
        <v>222</v>
      </c>
      <c r="D743" s="111" t="s">
        <v>1510</v>
      </c>
      <c r="E743" s="112">
        <v>4</v>
      </c>
      <c r="F743" s="113">
        <f>VLOOKUP(E743,'Cost Study'!A:G,7,0)</f>
        <v>2.7951067372194838</v>
      </c>
    </row>
    <row r="744" spans="1:6">
      <c r="A744" s="111" t="s">
        <v>1511</v>
      </c>
      <c r="B744" s="111" t="s">
        <v>1512</v>
      </c>
      <c r="C744" s="111" t="s">
        <v>229</v>
      </c>
      <c r="D744" s="111" t="s">
        <v>1510</v>
      </c>
      <c r="E744" s="112">
        <v>4</v>
      </c>
      <c r="F744" s="113">
        <f>VLOOKUP(E744,'Cost Study'!A:G,7,0)</f>
        <v>2.7951067372194838</v>
      </c>
    </row>
    <row r="745" spans="1:6">
      <c r="A745" s="111" t="s">
        <v>1513</v>
      </c>
      <c r="B745" s="111" t="s">
        <v>1509</v>
      </c>
      <c r="C745" s="111" t="s">
        <v>222</v>
      </c>
      <c r="D745" s="111" t="s">
        <v>1514</v>
      </c>
      <c r="E745" s="112">
        <v>4</v>
      </c>
      <c r="F745" s="113">
        <f>VLOOKUP(E745,'Cost Study'!A:G,7,0)</f>
        <v>2.7951067372194838</v>
      </c>
    </row>
    <row r="746" spans="1:6">
      <c r="A746" s="111" t="s">
        <v>1515</v>
      </c>
      <c r="B746" s="111" t="s">
        <v>1490</v>
      </c>
      <c r="C746" s="111" t="s">
        <v>222</v>
      </c>
      <c r="D746" s="111" t="s">
        <v>1516</v>
      </c>
      <c r="E746" s="112">
        <v>4</v>
      </c>
      <c r="F746" s="113">
        <f>VLOOKUP(E746,'Cost Study'!A:G,7,0)</f>
        <v>2.7951067372194838</v>
      </c>
    </row>
    <row r="747" spans="1:6">
      <c r="A747" s="111" t="s">
        <v>1515</v>
      </c>
      <c r="B747" s="111" t="s">
        <v>1502</v>
      </c>
      <c r="C747" s="111" t="s">
        <v>222</v>
      </c>
      <c r="D747" s="111" t="s">
        <v>1516</v>
      </c>
      <c r="E747" s="112">
        <v>4</v>
      </c>
      <c r="F747" s="113">
        <f>VLOOKUP(E747,'Cost Study'!A:G,7,0)</f>
        <v>2.7951067372194838</v>
      </c>
    </row>
    <row r="748" spans="1:6">
      <c r="A748" s="111" t="s">
        <v>1517</v>
      </c>
      <c r="B748" s="111" t="s">
        <v>1502</v>
      </c>
      <c r="C748" s="111" t="s">
        <v>222</v>
      </c>
      <c r="D748" s="111" t="s">
        <v>1518</v>
      </c>
      <c r="E748" s="112">
        <v>4</v>
      </c>
      <c r="F748" s="113">
        <f>VLOOKUP(E748,'Cost Study'!A:G,7,0)</f>
        <v>2.7951067372194838</v>
      </c>
    </row>
    <row r="749" spans="1:6">
      <c r="A749" s="111" t="s">
        <v>1519</v>
      </c>
      <c r="B749" s="111" t="s">
        <v>390</v>
      </c>
      <c r="C749" s="111" t="s">
        <v>222</v>
      </c>
      <c r="D749" s="111" t="s">
        <v>1520</v>
      </c>
      <c r="E749" s="112">
        <v>4</v>
      </c>
      <c r="F749" s="113">
        <f>VLOOKUP(E749,'Cost Study'!A:G,7,0)</f>
        <v>2.7951067372194838</v>
      </c>
    </row>
    <row r="750" spans="1:6">
      <c r="A750" s="111" t="s">
        <v>1519</v>
      </c>
      <c r="B750" s="111" t="s">
        <v>1521</v>
      </c>
      <c r="C750" s="111" t="s">
        <v>222</v>
      </c>
      <c r="D750" s="111" t="s">
        <v>1520</v>
      </c>
      <c r="E750" s="112">
        <v>4</v>
      </c>
      <c r="F750" s="113">
        <f>VLOOKUP(E750,'Cost Study'!A:G,7,0)</f>
        <v>2.7951067372194838</v>
      </c>
    </row>
    <row r="751" spans="1:6">
      <c r="A751" s="111" t="s">
        <v>1522</v>
      </c>
      <c r="B751" s="111" t="s">
        <v>1502</v>
      </c>
      <c r="C751" s="111" t="s">
        <v>222</v>
      </c>
      <c r="D751" s="111" t="s">
        <v>1523</v>
      </c>
      <c r="E751" s="112">
        <v>4</v>
      </c>
      <c r="F751" s="113">
        <f>VLOOKUP(E751,'Cost Study'!A:G,7,0)</f>
        <v>2.7951067372194838</v>
      </c>
    </row>
    <row r="752" spans="1:6">
      <c r="A752" s="111" t="s">
        <v>1524</v>
      </c>
      <c r="B752" s="111" t="s">
        <v>1502</v>
      </c>
      <c r="C752" s="111" t="s">
        <v>222</v>
      </c>
      <c r="D752" s="111" t="s">
        <v>1525</v>
      </c>
      <c r="E752" s="112">
        <v>4</v>
      </c>
      <c r="F752" s="113">
        <f>VLOOKUP(E752,'Cost Study'!A:G,7,0)</f>
        <v>2.7951067372194838</v>
      </c>
    </row>
    <row r="753" spans="1:6">
      <c r="A753" s="111" t="s">
        <v>1526</v>
      </c>
      <c r="B753" s="111" t="s">
        <v>1527</v>
      </c>
      <c r="C753" s="111" t="s">
        <v>222</v>
      </c>
      <c r="D753" s="111" t="s">
        <v>1528</v>
      </c>
      <c r="E753" s="112">
        <v>4</v>
      </c>
      <c r="F753" s="113">
        <f>VLOOKUP(E753,'Cost Study'!A:G,7,0)</f>
        <v>2.7951067372194838</v>
      </c>
    </row>
    <row r="754" spans="1:6">
      <c r="A754" s="111" t="s">
        <v>1529</v>
      </c>
      <c r="B754" s="111" t="s">
        <v>1485</v>
      </c>
      <c r="C754" s="111" t="s">
        <v>222</v>
      </c>
      <c r="D754" s="111" t="s">
        <v>1530</v>
      </c>
      <c r="E754" s="112">
        <v>4</v>
      </c>
      <c r="F754" s="113">
        <f>VLOOKUP(E754,'Cost Study'!A:G,7,0)</f>
        <v>2.7951067372194838</v>
      </c>
    </row>
    <row r="755" spans="1:6">
      <c r="A755" s="111" t="s">
        <v>1531</v>
      </c>
      <c r="B755" s="111" t="s">
        <v>1485</v>
      </c>
      <c r="C755" s="111" t="s">
        <v>222</v>
      </c>
      <c r="D755" s="111" t="s">
        <v>1532</v>
      </c>
      <c r="E755" s="112">
        <v>4</v>
      </c>
      <c r="F755" s="113">
        <f>VLOOKUP(E755,'Cost Study'!A:G,7,0)</f>
        <v>2.7951067372194838</v>
      </c>
    </row>
    <row r="756" spans="1:6">
      <c r="A756" s="111" t="s">
        <v>1533</v>
      </c>
      <c r="B756" s="111" t="s">
        <v>1485</v>
      </c>
      <c r="C756" s="111" t="s">
        <v>222</v>
      </c>
      <c r="D756" s="111" t="s">
        <v>1534</v>
      </c>
      <c r="E756" s="112">
        <v>4</v>
      </c>
      <c r="F756" s="113">
        <f>VLOOKUP(E756,'Cost Study'!A:G,7,0)</f>
        <v>2.7951067372194838</v>
      </c>
    </row>
    <row r="757" spans="1:6">
      <c r="A757" s="111" t="s">
        <v>1533</v>
      </c>
      <c r="B757" s="111" t="s">
        <v>1535</v>
      </c>
      <c r="C757" s="111" t="s">
        <v>222</v>
      </c>
      <c r="D757" s="111" t="s">
        <v>1534</v>
      </c>
      <c r="E757" s="112">
        <v>4</v>
      </c>
      <c r="F757" s="113">
        <f>VLOOKUP(E757,'Cost Study'!A:G,7,0)</f>
        <v>2.7951067372194838</v>
      </c>
    </row>
    <row r="758" spans="1:6">
      <c r="A758" s="111" t="s">
        <v>1536</v>
      </c>
      <c r="B758" s="111" t="s">
        <v>1537</v>
      </c>
      <c r="C758" s="111" t="s">
        <v>222</v>
      </c>
      <c r="D758" s="111" t="s">
        <v>1538</v>
      </c>
      <c r="E758" s="112">
        <v>4</v>
      </c>
      <c r="F758" s="113">
        <f>VLOOKUP(E758,'Cost Study'!A:G,7,0)</f>
        <v>2.7951067372194838</v>
      </c>
    </row>
    <row r="759" spans="1:6">
      <c r="A759" s="111" t="s">
        <v>1539</v>
      </c>
      <c r="B759" s="111" t="s">
        <v>1485</v>
      </c>
      <c r="C759" s="111" t="s">
        <v>222</v>
      </c>
      <c r="D759" s="111" t="s">
        <v>1540</v>
      </c>
      <c r="E759" s="112">
        <v>4</v>
      </c>
      <c r="F759" s="113">
        <f>VLOOKUP(E759,'Cost Study'!A:G,7,0)</f>
        <v>2.7951067372194838</v>
      </c>
    </row>
    <row r="760" spans="1:6">
      <c r="A760" s="111" t="s">
        <v>1541</v>
      </c>
      <c r="B760" s="111" t="s">
        <v>1527</v>
      </c>
      <c r="C760" s="111" t="s">
        <v>222</v>
      </c>
      <c r="D760" s="111" t="s">
        <v>1542</v>
      </c>
      <c r="E760" s="112">
        <v>4</v>
      </c>
      <c r="F760" s="113">
        <f>VLOOKUP(E760,'Cost Study'!A:G,7,0)</f>
        <v>2.7951067372194838</v>
      </c>
    </row>
    <row r="761" spans="1:6">
      <c r="A761" s="111" t="s">
        <v>1543</v>
      </c>
      <c r="B761" s="111" t="s">
        <v>1544</v>
      </c>
      <c r="C761" s="111" t="s">
        <v>222</v>
      </c>
      <c r="D761" s="111" t="s">
        <v>1545</v>
      </c>
      <c r="E761" s="112">
        <v>4</v>
      </c>
      <c r="F761" s="113">
        <f>VLOOKUP(E761,'Cost Study'!A:G,7,0)</f>
        <v>2.7951067372194838</v>
      </c>
    </row>
    <row r="762" spans="1:6">
      <c r="A762" s="111" t="s">
        <v>1546</v>
      </c>
      <c r="B762" s="111" t="s">
        <v>1547</v>
      </c>
      <c r="C762" s="111" t="s">
        <v>222</v>
      </c>
      <c r="D762" s="111" t="s">
        <v>1548</v>
      </c>
      <c r="E762" s="112">
        <v>4</v>
      </c>
      <c r="F762" s="113">
        <f>VLOOKUP(E762,'Cost Study'!A:G,7,0)</f>
        <v>2.7951067372194838</v>
      </c>
    </row>
    <row r="763" spans="1:6">
      <c r="A763" s="111" t="s">
        <v>1549</v>
      </c>
      <c r="B763" s="111" t="s">
        <v>1550</v>
      </c>
      <c r="C763" s="111" t="s">
        <v>222</v>
      </c>
      <c r="D763" s="111" t="s">
        <v>1551</v>
      </c>
      <c r="E763" s="112">
        <v>4</v>
      </c>
      <c r="F763" s="113">
        <f>VLOOKUP(E763,'Cost Study'!A:G,7,0)</f>
        <v>2.7951067372194838</v>
      </c>
    </row>
    <row r="764" spans="1:6">
      <c r="A764" s="111" t="s">
        <v>1549</v>
      </c>
      <c r="B764" s="111" t="s">
        <v>1494</v>
      </c>
      <c r="C764" s="111" t="s">
        <v>222</v>
      </c>
      <c r="D764" s="111" t="s">
        <v>1551</v>
      </c>
      <c r="E764" s="112">
        <v>4</v>
      </c>
      <c r="F764" s="113">
        <f>VLOOKUP(E764,'Cost Study'!A:G,7,0)</f>
        <v>2.7951067372194838</v>
      </c>
    </row>
    <row r="765" spans="1:6">
      <c r="A765" s="111" t="s">
        <v>1552</v>
      </c>
      <c r="B765" s="111" t="s">
        <v>1550</v>
      </c>
      <c r="C765" s="111" t="s">
        <v>222</v>
      </c>
      <c r="D765" s="111" t="s">
        <v>1553</v>
      </c>
      <c r="E765" s="112">
        <v>4</v>
      </c>
      <c r="F765" s="113">
        <f>VLOOKUP(E765,'Cost Study'!A:G,7,0)</f>
        <v>2.7951067372194838</v>
      </c>
    </row>
    <row r="766" spans="1:6">
      <c r="A766" s="111" t="s">
        <v>1554</v>
      </c>
      <c r="B766" s="111" t="s">
        <v>1550</v>
      </c>
      <c r="C766" s="111" t="s">
        <v>222</v>
      </c>
      <c r="D766" s="111" t="s">
        <v>1555</v>
      </c>
      <c r="E766" s="112">
        <v>4</v>
      </c>
      <c r="F766" s="113">
        <f>VLOOKUP(E766,'Cost Study'!A:G,7,0)</f>
        <v>2.7951067372194838</v>
      </c>
    </row>
    <row r="767" spans="1:6">
      <c r="A767" s="111" t="s">
        <v>1556</v>
      </c>
      <c r="B767" s="111" t="s">
        <v>1557</v>
      </c>
      <c r="C767" s="111" t="s">
        <v>222</v>
      </c>
      <c r="D767" s="111" t="s">
        <v>1558</v>
      </c>
      <c r="E767" s="112">
        <v>4</v>
      </c>
      <c r="F767" s="113">
        <f>VLOOKUP(E767,'Cost Study'!A:G,7,0)</f>
        <v>2.7951067372194838</v>
      </c>
    </row>
    <row r="768" spans="1:6">
      <c r="A768" s="111" t="s">
        <v>1559</v>
      </c>
      <c r="B768" s="111" t="s">
        <v>721</v>
      </c>
      <c r="C768" s="111" t="s">
        <v>229</v>
      </c>
      <c r="D768" s="111" t="s">
        <v>1560</v>
      </c>
      <c r="E768" s="112">
        <v>4</v>
      </c>
      <c r="F768" s="113">
        <f>VLOOKUP(E768,'Cost Study'!A:G,7,0)</f>
        <v>2.7951067372194838</v>
      </c>
    </row>
    <row r="769" spans="1:6">
      <c r="A769" s="111" t="s">
        <v>1561</v>
      </c>
      <c r="B769" s="111" t="s">
        <v>1562</v>
      </c>
      <c r="C769" s="111" t="s">
        <v>222</v>
      </c>
      <c r="D769" s="111" t="s">
        <v>1563</v>
      </c>
      <c r="E769" s="112">
        <v>4</v>
      </c>
      <c r="F769" s="113">
        <f>VLOOKUP(E769,'Cost Study'!A:G,7,0)</f>
        <v>2.7951067372194838</v>
      </c>
    </row>
    <row r="770" spans="1:6">
      <c r="A770" s="111" t="s">
        <v>1564</v>
      </c>
      <c r="B770" s="111" t="s">
        <v>1565</v>
      </c>
      <c r="C770" s="111" t="s">
        <v>222</v>
      </c>
      <c r="D770" s="111" t="s">
        <v>1566</v>
      </c>
      <c r="E770" s="112">
        <v>4</v>
      </c>
      <c r="F770" s="113">
        <f>VLOOKUP(E770,'Cost Study'!A:G,7,0)</f>
        <v>2.7951067372194838</v>
      </c>
    </row>
    <row r="771" spans="1:6">
      <c r="A771" s="111" t="s">
        <v>1567</v>
      </c>
      <c r="B771" s="111" t="s">
        <v>1509</v>
      </c>
      <c r="C771" s="111" t="s">
        <v>222</v>
      </c>
      <c r="D771" s="111" t="s">
        <v>1568</v>
      </c>
      <c r="E771" s="112">
        <v>4</v>
      </c>
      <c r="F771" s="113">
        <f>VLOOKUP(E771,'Cost Study'!A:G,7,0)</f>
        <v>2.7951067372194838</v>
      </c>
    </row>
    <row r="772" spans="1:6">
      <c r="A772" s="111" t="s">
        <v>1569</v>
      </c>
      <c r="B772" s="111" t="s">
        <v>1570</v>
      </c>
      <c r="C772" s="111" t="s">
        <v>222</v>
      </c>
      <c r="D772" s="111" t="s">
        <v>1571</v>
      </c>
      <c r="E772" s="112">
        <v>4</v>
      </c>
      <c r="F772" s="113">
        <f>VLOOKUP(E772,'Cost Study'!A:G,7,0)</f>
        <v>2.7951067372194838</v>
      </c>
    </row>
    <row r="773" spans="1:6">
      <c r="A773" s="111" t="s">
        <v>1572</v>
      </c>
      <c r="B773" s="111" t="s">
        <v>1490</v>
      </c>
      <c r="C773" s="111" t="s">
        <v>222</v>
      </c>
      <c r="D773" s="111" t="s">
        <v>1573</v>
      </c>
      <c r="E773" s="112">
        <v>4</v>
      </c>
      <c r="F773" s="113">
        <f>VLOOKUP(E773,'Cost Study'!A:G,7,0)</f>
        <v>2.7951067372194838</v>
      </c>
    </row>
    <row r="774" spans="1:6">
      <c r="A774" s="111" t="s">
        <v>1574</v>
      </c>
      <c r="B774" s="111" t="s">
        <v>1490</v>
      </c>
      <c r="C774" s="111" t="s">
        <v>222</v>
      </c>
      <c r="D774" s="111" t="s">
        <v>1575</v>
      </c>
      <c r="E774" s="112">
        <v>4</v>
      </c>
      <c r="F774" s="113">
        <f>VLOOKUP(E774,'Cost Study'!A:G,7,0)</f>
        <v>2.7951067372194838</v>
      </c>
    </row>
    <row r="775" spans="1:6">
      <c r="A775" s="111" t="s">
        <v>1576</v>
      </c>
      <c r="B775" s="111" t="s">
        <v>1490</v>
      </c>
      <c r="C775" s="111" t="s">
        <v>222</v>
      </c>
      <c r="D775" s="111" t="s">
        <v>1577</v>
      </c>
      <c r="E775" s="112">
        <v>4</v>
      </c>
      <c r="F775" s="113">
        <f>VLOOKUP(E775,'Cost Study'!A:G,7,0)</f>
        <v>2.7951067372194838</v>
      </c>
    </row>
    <row r="776" spans="1:6">
      <c r="A776" s="111" t="s">
        <v>1578</v>
      </c>
      <c r="B776" s="111" t="s">
        <v>1579</v>
      </c>
      <c r="C776" s="111" t="s">
        <v>222</v>
      </c>
      <c r="D776" s="111" t="s">
        <v>1580</v>
      </c>
      <c r="E776" s="112">
        <v>4</v>
      </c>
      <c r="F776" s="113">
        <f>VLOOKUP(E776,'Cost Study'!A:G,7,0)</f>
        <v>2.7951067372194838</v>
      </c>
    </row>
    <row r="777" spans="1:6">
      <c r="A777" s="111" t="s">
        <v>1581</v>
      </c>
      <c r="B777" s="111" t="s">
        <v>535</v>
      </c>
      <c r="C777" s="111" t="s">
        <v>222</v>
      </c>
      <c r="D777" s="111" t="s">
        <v>1582</v>
      </c>
      <c r="E777" s="112">
        <v>4</v>
      </c>
      <c r="F777" s="113">
        <f>VLOOKUP(E777,'Cost Study'!A:G,7,0)</f>
        <v>2.7951067372194838</v>
      </c>
    </row>
    <row r="778" spans="1:6">
      <c r="A778" s="111" t="s">
        <v>1583</v>
      </c>
      <c r="B778" s="111" t="s">
        <v>535</v>
      </c>
      <c r="C778" s="111" t="s">
        <v>222</v>
      </c>
      <c r="D778" s="111" t="s">
        <v>1584</v>
      </c>
      <c r="E778" s="112">
        <v>4</v>
      </c>
      <c r="F778" s="113">
        <f>VLOOKUP(E778,'Cost Study'!A:G,7,0)</f>
        <v>2.7951067372194838</v>
      </c>
    </row>
    <row r="779" spans="1:6">
      <c r="A779" s="111" t="s">
        <v>1585</v>
      </c>
      <c r="B779" s="111" t="s">
        <v>535</v>
      </c>
      <c r="C779" s="111" t="s">
        <v>222</v>
      </c>
      <c r="D779" s="111" t="s">
        <v>1586</v>
      </c>
      <c r="E779" s="112">
        <v>4</v>
      </c>
      <c r="F779" s="113">
        <f>VLOOKUP(E779,'Cost Study'!A:G,7,0)</f>
        <v>2.7951067372194838</v>
      </c>
    </row>
    <row r="780" spans="1:6">
      <c r="A780" s="111" t="s">
        <v>1587</v>
      </c>
      <c r="B780" s="111" t="s">
        <v>1588</v>
      </c>
      <c r="C780" s="111" t="s">
        <v>222</v>
      </c>
      <c r="D780" s="111" t="s">
        <v>1589</v>
      </c>
      <c r="E780" s="112">
        <v>4</v>
      </c>
      <c r="F780" s="113">
        <f>VLOOKUP(E780,'Cost Study'!A:G,7,0)</f>
        <v>2.7951067372194838</v>
      </c>
    </row>
    <row r="781" spans="1:6">
      <c r="A781" s="111" t="s">
        <v>1590</v>
      </c>
      <c r="B781" s="111" t="s">
        <v>1591</v>
      </c>
      <c r="C781" s="111" t="s">
        <v>222</v>
      </c>
      <c r="D781" s="111" t="s">
        <v>1592</v>
      </c>
      <c r="E781" s="112">
        <v>4</v>
      </c>
      <c r="F781" s="113">
        <f>VLOOKUP(E781,'Cost Study'!A:G,7,0)</f>
        <v>2.7951067372194838</v>
      </c>
    </row>
    <row r="782" spans="1:6">
      <c r="A782" s="111" t="s">
        <v>1593</v>
      </c>
      <c r="B782" s="111" t="s">
        <v>715</v>
      </c>
      <c r="C782" s="111" t="s">
        <v>222</v>
      </c>
      <c r="D782" s="111" t="s">
        <v>1594</v>
      </c>
      <c r="E782" s="112">
        <v>4</v>
      </c>
      <c r="F782" s="113">
        <f>VLOOKUP(E782,'Cost Study'!A:G,7,0)</f>
        <v>2.7951067372194838</v>
      </c>
    </row>
    <row r="783" spans="1:6">
      <c r="A783" s="111" t="s">
        <v>1595</v>
      </c>
      <c r="B783" s="111" t="s">
        <v>1037</v>
      </c>
      <c r="C783" s="111" t="s">
        <v>229</v>
      </c>
      <c r="D783" s="111" t="s">
        <v>1596</v>
      </c>
      <c r="E783" s="112">
        <v>25</v>
      </c>
      <c r="F783" s="113">
        <f>VLOOKUP(E783,'Cost Study'!A:G,7,0)</f>
        <v>2.8175360535220126</v>
      </c>
    </row>
    <row r="784" spans="1:6">
      <c r="A784" s="111" t="s">
        <v>1597</v>
      </c>
      <c r="B784" s="111" t="s">
        <v>1037</v>
      </c>
      <c r="C784" s="111" t="s">
        <v>229</v>
      </c>
      <c r="D784" s="111" t="s">
        <v>1596</v>
      </c>
      <c r="E784" s="112">
        <v>25</v>
      </c>
      <c r="F784" s="113">
        <f>VLOOKUP(E784,'Cost Study'!A:G,7,0)</f>
        <v>2.8175360535220126</v>
      </c>
    </row>
    <row r="785" spans="1:6">
      <c r="A785" s="111" t="s">
        <v>1598</v>
      </c>
      <c r="B785" s="111" t="s">
        <v>1037</v>
      </c>
      <c r="C785" s="111" t="s">
        <v>229</v>
      </c>
      <c r="D785" s="111" t="s">
        <v>1599</v>
      </c>
      <c r="E785" s="112">
        <v>25</v>
      </c>
      <c r="F785" s="113">
        <f>VLOOKUP(E785,'Cost Study'!A:G,7,0)</f>
        <v>2.8175360535220126</v>
      </c>
    </row>
    <row r="786" spans="1:6">
      <c r="A786" s="111" t="s">
        <v>1600</v>
      </c>
      <c r="B786" s="111" t="s">
        <v>1037</v>
      </c>
      <c r="C786" s="111" t="s">
        <v>229</v>
      </c>
      <c r="D786" s="111" t="s">
        <v>1599</v>
      </c>
      <c r="E786" s="112">
        <v>25</v>
      </c>
      <c r="F786" s="113">
        <f>VLOOKUP(E786,'Cost Study'!A:G,7,0)</f>
        <v>2.8175360535220126</v>
      </c>
    </row>
    <row r="787" spans="1:6">
      <c r="A787" s="111" t="s">
        <v>1601</v>
      </c>
      <c r="B787" s="111" t="s">
        <v>1037</v>
      </c>
      <c r="C787" s="111" t="s">
        <v>229</v>
      </c>
      <c r="D787" s="111" t="s">
        <v>1599</v>
      </c>
      <c r="E787" s="112">
        <v>25</v>
      </c>
      <c r="F787" s="113">
        <f>VLOOKUP(E787,'Cost Study'!A:G,7,0)</f>
        <v>2.8175360535220126</v>
      </c>
    </row>
    <row r="788" spans="1:6">
      <c r="A788" s="111" t="s">
        <v>1602</v>
      </c>
      <c r="B788" s="111" t="s">
        <v>1037</v>
      </c>
      <c r="C788" s="111" t="s">
        <v>229</v>
      </c>
      <c r="D788" s="111" t="s">
        <v>1599</v>
      </c>
      <c r="E788" s="112">
        <v>25</v>
      </c>
      <c r="F788" s="113">
        <f>VLOOKUP(E788,'Cost Study'!A:G,7,0)</f>
        <v>2.8175360535220126</v>
      </c>
    </row>
    <row r="789" spans="1:6">
      <c r="F789" s="114"/>
    </row>
  </sheetData>
  <sheetProtection algorithmName="SHA-512" hashValue="lQsKPhdd2gMY7x8CiLstY6nYpQIQjjMacx9c5SoxtuC4gT9XtCP0B4iRpFQnd72xvxRDx5I6h9vgJNIjeOiJpg==" saltValue="SS4GF7dg7YZ/hG4O/JXCSw==" spinCount="100000" sheet="1" objects="1" scenarios="1"/>
  <autoFilter ref="A4:F586" xr:uid="{00000000-0009-0000-0000-000004000000}">
    <sortState xmlns:xlrd2="http://schemas.microsoft.com/office/spreadsheetml/2017/richdata2" ref="A5:F788">
      <sortCondition ref="A4:A586"/>
    </sortState>
  </autoFilter>
  <sortState xmlns:xlrd2="http://schemas.microsoft.com/office/spreadsheetml/2017/richdata2" ref="A5:F774">
    <sortCondition ref="E5:E774"/>
  </sortState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7562E-9662-4C3D-A140-EB07C619B9CD}">
  <sheetPr codeName="Sheet13">
    <tabColor theme="8" tint="-0.249977111117893"/>
  </sheetPr>
  <dimension ref="A1:J1358"/>
  <sheetViews>
    <sheetView zoomScale="80" workbookViewId="0"/>
  </sheetViews>
  <sheetFormatPr defaultColWidth="8.5546875" defaultRowHeight="13.8"/>
  <cols>
    <col min="1" max="1" width="9.5546875" style="36" customWidth="1"/>
    <col min="2" max="2" width="7.6640625" style="37" bestFit="1" customWidth="1"/>
    <col min="3" max="3" width="9.5546875" style="27" bestFit="1" customWidth="1"/>
    <col min="4" max="4" width="15.5546875" style="28" customWidth="1"/>
    <col min="5" max="5" width="18.5546875" style="28" bestFit="1" customWidth="1"/>
    <col min="6" max="6" width="14.109375" style="28" bestFit="1" customWidth="1"/>
    <col min="7" max="7" width="15" style="28" bestFit="1" customWidth="1"/>
    <col min="8" max="8" width="15" style="28" customWidth="1"/>
    <col min="9" max="9" width="17.44140625" style="29" bestFit="1" customWidth="1"/>
    <col min="10" max="10" width="20.5546875" style="29" bestFit="1" customWidth="1"/>
    <col min="11" max="30" width="8.5546875" style="26"/>
    <col min="31" max="31" width="8.5546875" style="26" customWidth="1"/>
    <col min="32" max="16384" width="8.5546875" style="26"/>
  </cols>
  <sheetData>
    <row r="1" spans="1:10">
      <c r="A1" s="246" t="s">
        <v>1924</v>
      </c>
      <c r="B1" s="26"/>
    </row>
    <row r="2" spans="1:10" ht="25.2" customHeight="1">
      <c r="A2" s="492" t="s">
        <v>2246</v>
      </c>
      <c r="B2" s="179"/>
      <c r="C2" s="179"/>
      <c r="D2" s="179"/>
      <c r="E2" s="179"/>
      <c r="F2" s="179"/>
      <c r="G2" s="179"/>
      <c r="H2" s="179"/>
      <c r="I2" s="179"/>
      <c r="J2" s="179"/>
    </row>
    <row r="3" spans="1:10" s="48" customFormat="1" ht="69">
      <c r="A3" s="43" t="s">
        <v>1604</v>
      </c>
      <c r="B3" s="44" t="s">
        <v>181</v>
      </c>
      <c r="C3" s="45" t="s">
        <v>1605</v>
      </c>
      <c r="D3" s="46" t="s">
        <v>1606</v>
      </c>
      <c r="E3" s="46" t="s">
        <v>1607</v>
      </c>
      <c r="F3" s="46" t="s">
        <v>1608</v>
      </c>
      <c r="G3" s="46" t="s">
        <v>1609</v>
      </c>
      <c r="H3" s="46" t="s">
        <v>44</v>
      </c>
      <c r="I3" s="47" t="s">
        <v>1610</v>
      </c>
      <c r="J3" s="47" t="s">
        <v>1611</v>
      </c>
    </row>
    <row r="4" spans="1:10">
      <c r="A4" s="30">
        <v>3607</v>
      </c>
      <c r="B4" s="31">
        <v>1</v>
      </c>
      <c r="C4" s="32">
        <f>'Cost Study'!G5</f>
        <v>2.8749802080704021</v>
      </c>
      <c r="D4" s="33">
        <f>SUMIFS('Contact Hours'!D:D,'Contact Hours'!$A:$A,Hours!$A4,'Contact Hours'!$B:$B,Hours!$B4)+SUMIFS('Contact Hours'!E:E,'Contact Hours'!$A:$A,Hours!$A4,'Contact Hours'!$B:$B,Hours!$B4)</f>
        <v>63360</v>
      </c>
      <c r="E4" s="33">
        <f>SUMIFS('Contact Hours'!F:F,'Contact Hours'!$A:$A,Hours!$A4,'Contact Hours'!$B:$B,Hours!$B4)+SUMIFS('Contact Hours'!G:G,'Contact Hours'!$A:$A,Hours!$A4,'Contact Hours'!$B:$B,Hours!$B4)</f>
        <v>0</v>
      </c>
      <c r="F4" s="33">
        <f>SUMIFS('Contact Hours'!H:H,'Contact Hours'!$A:$A,Hours!$A4,'Contact Hours'!$B:$B,Hours!$B4)+SUMIFS('Contact Hours'!I:I,'Contact Hours'!$A:$A,Hours!$A4,'Contact Hours'!$B:$B,Hours!$B4)</f>
        <v>39624</v>
      </c>
      <c r="G4" s="33">
        <f>SUMIFS('Contact Hours'!J:J,'Contact Hours'!$A:$A,Hours!$A4,'Contact Hours'!$B:$B,Hours!$B4)+SUMIFS('Contact Hours'!K:K,'Contact Hours'!$A:$A,Hours!$A4,'Contact Hours'!$B:$B,Hours!$B4)</f>
        <v>0</v>
      </c>
      <c r="H4" s="34">
        <f>SUM(D4:G4)</f>
        <v>102984</v>
      </c>
      <c r="I4" s="35">
        <f>H4*C4</f>
        <v>296076.96174792229</v>
      </c>
      <c r="J4" s="35">
        <f>(E4*1.1)*C4</f>
        <v>0</v>
      </c>
    </row>
    <row r="5" spans="1:10">
      <c r="A5" s="30">
        <v>3607</v>
      </c>
      <c r="B5" s="31">
        <v>2</v>
      </c>
      <c r="C5" s="32">
        <f>'Cost Study'!G6</f>
        <v>3.4729204337351502</v>
      </c>
      <c r="D5" s="33">
        <f>SUMIFS('Contact Hours'!D:D,'Contact Hours'!$A:$A,Hours!$A5,'Contact Hours'!$B:$B,Hours!$B5)+SUMIFS('Contact Hours'!E:E,'Contact Hours'!$A:$A,Hours!$A5,'Contact Hours'!$B:$B,Hours!$B5)</f>
        <v>71952</v>
      </c>
      <c r="E5" s="33">
        <f>SUMIFS('Contact Hours'!F:F,'Contact Hours'!$A:$A,Hours!$A5,'Contact Hours'!$B:$B,Hours!$B5)+SUMIFS('Contact Hours'!G:G,'Contact Hours'!$A:$A,Hours!$A5,'Contact Hours'!$B:$B,Hours!$B5)</f>
        <v>0</v>
      </c>
      <c r="F5" s="33">
        <f>SUMIFS('Contact Hours'!H:H,'Contact Hours'!$A:$A,Hours!$A5,'Contact Hours'!$B:$B,Hours!$B5)+SUMIFS('Contact Hours'!I:I,'Contact Hours'!$A:$A,Hours!$A5,'Contact Hours'!$B:$B,Hours!$B5)</f>
        <v>144096</v>
      </c>
      <c r="G5" s="33">
        <f>SUMIFS('Contact Hours'!J:J,'Contact Hours'!$A:$A,Hours!$A5,'Contact Hours'!$B:$B,Hours!$B5)+SUMIFS('Contact Hours'!K:K,'Contact Hours'!$A:$A,Hours!$A5,'Contact Hours'!$B:$B,Hours!$B5)</f>
        <v>6336</v>
      </c>
      <c r="H5" s="34">
        <f t="shared" ref="H5:H68" si="0">SUM(D5:G5)</f>
        <v>222384</v>
      </c>
      <c r="I5" s="35">
        <f t="shared" ref="I5:I68" si="1">H5*C5</f>
        <v>772321.93773575767</v>
      </c>
      <c r="J5" s="35">
        <f t="shared" ref="J5:J68" si="2">(E5*1.1)*C5</f>
        <v>0</v>
      </c>
    </row>
    <row r="6" spans="1:10">
      <c r="A6" s="30">
        <v>3607</v>
      </c>
      <c r="B6" s="31">
        <v>3</v>
      </c>
      <c r="C6" s="32">
        <f>'Cost Study'!G7</f>
        <v>3.0862689776983747</v>
      </c>
      <c r="D6" s="33">
        <f>SUMIFS('Contact Hours'!D:D,'Contact Hours'!$A:$A,Hours!$A6,'Contact Hours'!$B:$B,Hours!$B6)+SUMIFS('Contact Hours'!E:E,'Contact Hours'!$A:$A,Hours!$A6,'Contact Hours'!$B:$B,Hours!$B6)</f>
        <v>2538880</v>
      </c>
      <c r="E6" s="33">
        <f>SUMIFS('Contact Hours'!F:F,'Contact Hours'!$A:$A,Hours!$A6,'Contact Hours'!$B:$B,Hours!$B6)+SUMIFS('Contact Hours'!G:G,'Contact Hours'!$A:$A,Hours!$A6,'Contact Hours'!$B:$B,Hours!$B6)</f>
        <v>0</v>
      </c>
      <c r="F6" s="33">
        <f>SUMIFS('Contact Hours'!H:H,'Contact Hours'!$A:$A,Hours!$A6,'Contact Hours'!$B:$B,Hours!$B6)+SUMIFS('Contact Hours'!I:I,'Contact Hours'!$A:$A,Hours!$A6,'Contact Hours'!$B:$B,Hours!$B6)</f>
        <v>1600</v>
      </c>
      <c r="G6" s="33">
        <f>SUMIFS('Contact Hours'!J:J,'Contact Hours'!$A:$A,Hours!$A6,'Contact Hours'!$B:$B,Hours!$B6)+SUMIFS('Contact Hours'!K:K,'Contact Hours'!$A:$A,Hours!$A6,'Contact Hours'!$B:$B,Hours!$B6)</f>
        <v>0</v>
      </c>
      <c r="H6" s="34">
        <f t="shared" si="0"/>
        <v>2540480</v>
      </c>
      <c r="I6" s="35">
        <f t="shared" si="1"/>
        <v>7840604.6124631669</v>
      </c>
      <c r="J6" s="35">
        <f t="shared" si="2"/>
        <v>0</v>
      </c>
    </row>
    <row r="7" spans="1:10">
      <c r="A7" s="30">
        <v>3607</v>
      </c>
      <c r="B7" s="31">
        <v>4</v>
      </c>
      <c r="C7" s="32">
        <f>'Cost Study'!G8</f>
        <v>2.7951067372194838</v>
      </c>
      <c r="D7" s="33">
        <f>SUMIFS('Contact Hours'!D:D,'Contact Hours'!$A:$A,Hours!$A7,'Contact Hours'!$B:$B,Hours!$B7)+SUMIFS('Contact Hours'!E:E,'Contact Hours'!$A:$A,Hours!$A7,'Contact Hours'!$B:$B,Hours!$B7)</f>
        <v>433488</v>
      </c>
      <c r="E7" s="33">
        <f>SUMIFS('Contact Hours'!F:F,'Contact Hours'!$A:$A,Hours!$A7,'Contact Hours'!$B:$B,Hours!$B7)+SUMIFS('Contact Hours'!G:G,'Contact Hours'!$A:$A,Hours!$A7,'Contact Hours'!$B:$B,Hours!$B7)</f>
        <v>0</v>
      </c>
      <c r="F7" s="33">
        <f>SUMIFS('Contact Hours'!H:H,'Contact Hours'!$A:$A,Hours!$A7,'Contact Hours'!$B:$B,Hours!$B7)+SUMIFS('Contact Hours'!I:I,'Contact Hours'!$A:$A,Hours!$A7,'Contact Hours'!$B:$B,Hours!$B7)</f>
        <v>739616</v>
      </c>
      <c r="G7" s="33">
        <f>SUMIFS('Contact Hours'!J:J,'Contact Hours'!$A:$A,Hours!$A7,'Contact Hours'!$B:$B,Hours!$B7)+SUMIFS('Contact Hours'!K:K,'Contact Hours'!$A:$A,Hours!$A7,'Contact Hours'!$B:$B,Hours!$B7)</f>
        <v>19526</v>
      </c>
      <c r="H7" s="34">
        <f t="shared" si="0"/>
        <v>1192630</v>
      </c>
      <c r="I7" s="35">
        <f t="shared" si="1"/>
        <v>3333528.1480100728</v>
      </c>
      <c r="J7" s="35">
        <f t="shared" si="2"/>
        <v>0</v>
      </c>
    </row>
    <row r="8" spans="1:10">
      <c r="A8" s="30">
        <v>3607</v>
      </c>
      <c r="B8" s="31">
        <v>5</v>
      </c>
      <c r="C8" s="32">
        <f>'Cost Study'!G9</f>
        <v>7.969787458086997</v>
      </c>
      <c r="D8" s="33">
        <f>SUMIFS('Contact Hours'!D:D,'Contact Hours'!$A:$A,Hours!$A8,'Contact Hours'!$B:$B,Hours!$B8)+SUMIFS('Contact Hours'!E:E,'Contact Hours'!$A:$A,Hours!$A8,'Contact Hours'!$B:$B,Hours!$B8)</f>
        <v>0</v>
      </c>
      <c r="E8" s="33">
        <f>SUMIFS('Contact Hours'!F:F,'Contact Hours'!$A:$A,Hours!$A8,'Contact Hours'!$B:$B,Hours!$B8)+SUMIFS('Contact Hours'!G:G,'Contact Hours'!$A:$A,Hours!$A8,'Contact Hours'!$B:$B,Hours!$B8)</f>
        <v>0</v>
      </c>
      <c r="F8" s="33">
        <f>SUMIFS('Contact Hours'!H:H,'Contact Hours'!$A:$A,Hours!$A8,'Contact Hours'!$B:$B,Hours!$B8)+SUMIFS('Contact Hours'!I:I,'Contact Hours'!$A:$A,Hours!$A8,'Contact Hours'!$B:$B,Hours!$B8)</f>
        <v>0</v>
      </c>
      <c r="G8" s="33">
        <f>SUMIFS('Contact Hours'!J:J,'Contact Hours'!$A:$A,Hours!$A8,'Contact Hours'!$B:$B,Hours!$B8)+SUMIFS('Contact Hours'!K:K,'Contact Hours'!$A:$A,Hours!$A8,'Contact Hours'!$B:$B,Hours!$B8)</f>
        <v>0</v>
      </c>
      <c r="H8" s="34">
        <f t="shared" si="0"/>
        <v>0</v>
      </c>
      <c r="I8" s="35">
        <f t="shared" si="1"/>
        <v>0</v>
      </c>
      <c r="J8" s="35">
        <f t="shared" si="2"/>
        <v>0</v>
      </c>
    </row>
    <row r="9" spans="1:10">
      <c r="A9" s="30">
        <v>3607</v>
      </c>
      <c r="B9" s="31">
        <v>6</v>
      </c>
      <c r="C9" s="32">
        <f>'Cost Study'!G10</f>
        <v>2.5338472328563029</v>
      </c>
      <c r="D9" s="33">
        <f>SUMIFS('Contact Hours'!D:D,'Contact Hours'!$A:$A,Hours!$A9,'Contact Hours'!$B:$B,Hours!$B9)+SUMIFS('Contact Hours'!E:E,'Contact Hours'!$A:$A,Hours!$A9,'Contact Hours'!$B:$B,Hours!$B9)</f>
        <v>656416</v>
      </c>
      <c r="E9" s="33">
        <f>SUMIFS('Contact Hours'!F:F,'Contact Hours'!$A:$A,Hours!$A9,'Contact Hours'!$B:$B,Hours!$B9)+SUMIFS('Contact Hours'!G:G,'Contact Hours'!$A:$A,Hours!$A9,'Contact Hours'!$B:$B,Hours!$B9)</f>
        <v>0</v>
      </c>
      <c r="F9" s="33">
        <f>SUMIFS('Contact Hours'!H:H,'Contact Hours'!$A:$A,Hours!$A9,'Contact Hours'!$B:$B,Hours!$B9)+SUMIFS('Contact Hours'!I:I,'Contact Hours'!$A:$A,Hours!$A9,'Contact Hours'!$B:$B,Hours!$B9)</f>
        <v>116720</v>
      </c>
      <c r="G9" s="33">
        <f>SUMIFS('Contact Hours'!J:J,'Contact Hours'!$A:$A,Hours!$A9,'Contact Hours'!$B:$B,Hours!$B9)+SUMIFS('Contact Hours'!K:K,'Contact Hours'!$A:$A,Hours!$A9,'Contact Hours'!$B:$B,Hours!$B9)</f>
        <v>3464</v>
      </c>
      <c r="H9" s="34">
        <f t="shared" si="0"/>
        <v>776600</v>
      </c>
      <c r="I9" s="35">
        <f t="shared" si="1"/>
        <v>1967785.7610362049</v>
      </c>
      <c r="J9" s="35">
        <f t="shared" si="2"/>
        <v>0</v>
      </c>
    </row>
    <row r="10" spans="1:10">
      <c r="A10" s="30">
        <v>3607</v>
      </c>
      <c r="B10" s="31">
        <v>7</v>
      </c>
      <c r="C10" s="32">
        <f>'Cost Study'!G11</f>
        <v>3.4892163735959434</v>
      </c>
      <c r="D10" s="33">
        <f>SUMIFS('Contact Hours'!D:D,'Contact Hours'!$A:$A,Hours!$A10,'Contact Hours'!$B:$B,Hours!$B10)+SUMIFS('Contact Hours'!E:E,'Contact Hours'!$A:$A,Hours!$A10,'Contact Hours'!$B:$B,Hours!$B10)</f>
        <v>201776</v>
      </c>
      <c r="E10" s="33">
        <f>SUMIFS('Contact Hours'!F:F,'Contact Hours'!$A:$A,Hours!$A10,'Contact Hours'!$B:$B,Hours!$B10)+SUMIFS('Contact Hours'!G:G,'Contact Hours'!$A:$A,Hours!$A10,'Contact Hours'!$B:$B,Hours!$B10)</f>
        <v>0</v>
      </c>
      <c r="F10" s="33">
        <f>SUMIFS('Contact Hours'!H:H,'Contact Hours'!$A:$A,Hours!$A10,'Contact Hours'!$B:$B,Hours!$B10)+SUMIFS('Contact Hours'!I:I,'Contact Hours'!$A:$A,Hours!$A10,'Contact Hours'!$B:$B,Hours!$B10)</f>
        <v>608784</v>
      </c>
      <c r="G10" s="33">
        <f>SUMIFS('Contact Hours'!J:J,'Contact Hours'!$A:$A,Hours!$A10,'Contact Hours'!$B:$B,Hours!$B10)+SUMIFS('Contact Hours'!K:K,'Contact Hours'!$A:$A,Hours!$A10,'Contact Hours'!$B:$B,Hours!$B10)</f>
        <v>7946</v>
      </c>
      <c r="H10" s="34">
        <f t="shared" si="0"/>
        <v>818506</v>
      </c>
      <c r="I10" s="35">
        <f t="shared" si="1"/>
        <v>2855944.5370865213</v>
      </c>
      <c r="J10" s="35">
        <f t="shared" si="2"/>
        <v>0</v>
      </c>
    </row>
    <row r="11" spans="1:10">
      <c r="A11" s="30">
        <v>3607</v>
      </c>
      <c r="B11" s="31">
        <v>8</v>
      </c>
      <c r="C11" s="32">
        <f>'Cost Study'!G12</f>
        <v>4.382136402145127</v>
      </c>
      <c r="D11" s="33">
        <f>SUMIFS('Contact Hours'!D:D,'Contact Hours'!$A:$A,Hours!$A11,'Contact Hours'!$B:$B,Hours!$B11)+SUMIFS('Contact Hours'!E:E,'Contact Hours'!$A:$A,Hours!$A11,'Contact Hours'!$B:$B,Hours!$B11)</f>
        <v>0</v>
      </c>
      <c r="E11" s="33">
        <f>SUMIFS('Contact Hours'!F:F,'Contact Hours'!$A:$A,Hours!$A11,'Contact Hours'!$B:$B,Hours!$B11)+SUMIFS('Contact Hours'!G:G,'Contact Hours'!$A:$A,Hours!$A11,'Contact Hours'!$B:$B,Hours!$B11)</f>
        <v>0</v>
      </c>
      <c r="F11" s="33">
        <f>SUMIFS('Contact Hours'!H:H,'Contact Hours'!$A:$A,Hours!$A11,'Contact Hours'!$B:$B,Hours!$B11)+SUMIFS('Contact Hours'!I:I,'Contact Hours'!$A:$A,Hours!$A11,'Contact Hours'!$B:$B,Hours!$B11)</f>
        <v>105616</v>
      </c>
      <c r="G11" s="33">
        <f>SUMIFS('Contact Hours'!J:J,'Contact Hours'!$A:$A,Hours!$A11,'Contact Hours'!$B:$B,Hours!$B11)+SUMIFS('Contact Hours'!K:K,'Contact Hours'!$A:$A,Hours!$A11,'Contact Hours'!$B:$B,Hours!$B11)</f>
        <v>1152</v>
      </c>
      <c r="H11" s="34">
        <f t="shared" si="0"/>
        <v>106768</v>
      </c>
      <c r="I11" s="35">
        <f t="shared" si="1"/>
        <v>467871.93938423094</v>
      </c>
      <c r="J11" s="35">
        <f t="shared" si="2"/>
        <v>0</v>
      </c>
    </row>
    <row r="12" spans="1:10">
      <c r="A12" s="30">
        <v>3607</v>
      </c>
      <c r="B12" s="31">
        <v>9</v>
      </c>
      <c r="C12" s="32">
        <f>'Cost Study'!G13</f>
        <v>3.4333089032158068</v>
      </c>
      <c r="D12" s="33">
        <f>SUMIFS('Contact Hours'!D:D,'Contact Hours'!$A:$A,Hours!$A12,'Contact Hours'!$B:$B,Hours!$B12)+SUMIFS('Contact Hours'!E:E,'Contact Hours'!$A:$A,Hours!$A12,'Contact Hours'!$B:$B,Hours!$B12)</f>
        <v>201872</v>
      </c>
      <c r="E12" s="33">
        <f>SUMIFS('Contact Hours'!F:F,'Contact Hours'!$A:$A,Hours!$A12,'Contact Hours'!$B:$B,Hours!$B12)+SUMIFS('Contact Hours'!G:G,'Contact Hours'!$A:$A,Hours!$A12,'Contact Hours'!$B:$B,Hours!$B12)</f>
        <v>0</v>
      </c>
      <c r="F12" s="33">
        <f>SUMIFS('Contact Hours'!H:H,'Contact Hours'!$A:$A,Hours!$A12,'Contact Hours'!$B:$B,Hours!$B12)+SUMIFS('Contact Hours'!I:I,'Contact Hours'!$A:$A,Hours!$A12,'Contact Hours'!$B:$B,Hours!$B12)</f>
        <v>296608</v>
      </c>
      <c r="G12" s="33">
        <f>SUMIFS('Contact Hours'!J:J,'Contact Hours'!$A:$A,Hours!$A12,'Contact Hours'!$B:$B,Hours!$B12)+SUMIFS('Contact Hours'!K:K,'Contact Hours'!$A:$A,Hours!$A12,'Contact Hours'!$B:$B,Hours!$B12)</f>
        <v>3426</v>
      </c>
      <c r="H12" s="34">
        <f t="shared" si="0"/>
        <v>501906</v>
      </c>
      <c r="I12" s="35">
        <f t="shared" si="1"/>
        <v>1723198.3383774327</v>
      </c>
      <c r="J12" s="35">
        <f t="shared" si="2"/>
        <v>0</v>
      </c>
    </row>
    <row r="13" spans="1:10">
      <c r="A13" s="30">
        <v>3607</v>
      </c>
      <c r="B13" s="31">
        <v>10</v>
      </c>
      <c r="C13" s="32">
        <f>'Cost Study'!G14</f>
        <v>5.2157956574584414</v>
      </c>
      <c r="D13" s="33">
        <f>SUMIFS('Contact Hours'!D:D,'Contact Hours'!$A:$A,Hours!$A13,'Contact Hours'!$B:$B,Hours!$B13)+SUMIFS('Contact Hours'!E:E,'Contact Hours'!$A:$A,Hours!$A13,'Contact Hours'!$B:$B,Hours!$B13)</f>
        <v>28976</v>
      </c>
      <c r="E13" s="33">
        <f>SUMIFS('Contact Hours'!F:F,'Contact Hours'!$A:$A,Hours!$A13,'Contact Hours'!$B:$B,Hours!$B13)+SUMIFS('Contact Hours'!G:G,'Contact Hours'!$A:$A,Hours!$A13,'Contact Hours'!$B:$B,Hours!$B13)</f>
        <v>0</v>
      </c>
      <c r="F13" s="33">
        <f>SUMIFS('Contact Hours'!H:H,'Contact Hours'!$A:$A,Hours!$A13,'Contact Hours'!$B:$B,Hours!$B13)+SUMIFS('Contact Hours'!I:I,'Contact Hours'!$A:$A,Hours!$A13,'Contact Hours'!$B:$B,Hours!$B13)</f>
        <v>0</v>
      </c>
      <c r="G13" s="33">
        <f>SUMIFS('Contact Hours'!J:J,'Contact Hours'!$A:$A,Hours!$A13,'Contact Hours'!$B:$B,Hours!$B13)+SUMIFS('Contact Hours'!K:K,'Contact Hours'!$A:$A,Hours!$A13,'Contact Hours'!$B:$B,Hours!$B13)</f>
        <v>0</v>
      </c>
      <c r="H13" s="34">
        <f t="shared" si="0"/>
        <v>28976</v>
      </c>
      <c r="I13" s="35">
        <f t="shared" si="1"/>
        <v>151132.8949705158</v>
      </c>
      <c r="J13" s="35">
        <f t="shared" si="2"/>
        <v>0</v>
      </c>
    </row>
    <row r="14" spans="1:10">
      <c r="A14" s="30">
        <v>3607</v>
      </c>
      <c r="B14" s="31">
        <v>11</v>
      </c>
      <c r="C14" s="32">
        <f>'Cost Study'!G15</f>
        <v>3.9463640330011058</v>
      </c>
      <c r="D14" s="33">
        <f>SUMIFS('Contact Hours'!D:D,'Contact Hours'!$A:$A,Hours!$A14,'Contact Hours'!$B:$B,Hours!$B14)+SUMIFS('Contact Hours'!E:E,'Contact Hours'!$A:$A,Hours!$A14,'Contact Hours'!$B:$B,Hours!$B14)</f>
        <v>63936</v>
      </c>
      <c r="E14" s="33">
        <f>SUMIFS('Contact Hours'!F:F,'Contact Hours'!$A:$A,Hours!$A14,'Contact Hours'!$B:$B,Hours!$B14)+SUMIFS('Contact Hours'!G:G,'Contact Hours'!$A:$A,Hours!$A14,'Contact Hours'!$B:$B,Hours!$B14)</f>
        <v>0</v>
      </c>
      <c r="F14" s="33">
        <f>SUMIFS('Contact Hours'!H:H,'Contact Hours'!$A:$A,Hours!$A14,'Contact Hours'!$B:$B,Hours!$B14)+SUMIFS('Contact Hours'!I:I,'Contact Hours'!$A:$A,Hours!$A14,'Contact Hours'!$B:$B,Hours!$B14)</f>
        <v>225568</v>
      </c>
      <c r="G14" s="33">
        <f>SUMIFS('Contact Hours'!J:J,'Contact Hours'!$A:$A,Hours!$A14,'Contact Hours'!$B:$B,Hours!$B14)+SUMIFS('Contact Hours'!K:K,'Contact Hours'!$A:$A,Hours!$A14,'Contact Hours'!$B:$B,Hours!$B14)</f>
        <v>3688</v>
      </c>
      <c r="H14" s="34">
        <f t="shared" si="0"/>
        <v>293192</v>
      </c>
      <c r="I14" s="35">
        <f t="shared" si="1"/>
        <v>1157042.3635636603</v>
      </c>
      <c r="J14" s="35">
        <f t="shared" si="2"/>
        <v>0</v>
      </c>
    </row>
    <row r="15" spans="1:10">
      <c r="A15" s="30">
        <v>3607</v>
      </c>
      <c r="B15" s="31">
        <v>12</v>
      </c>
      <c r="C15" s="32">
        <f>'Cost Study'!G16</f>
        <v>3.4644345655960382</v>
      </c>
      <c r="D15" s="33">
        <f>SUMIFS('Contact Hours'!D:D,'Contact Hours'!$A:$A,Hours!$A15,'Contact Hours'!$B:$B,Hours!$B15)+SUMIFS('Contact Hours'!E:E,'Contact Hours'!$A:$A,Hours!$A15,'Contact Hours'!$B:$B,Hours!$B15)</f>
        <v>2774064</v>
      </c>
      <c r="E15" s="33">
        <f>SUMIFS('Contact Hours'!F:F,'Contact Hours'!$A:$A,Hours!$A15,'Contact Hours'!$B:$B,Hours!$B15)+SUMIFS('Contact Hours'!G:G,'Contact Hours'!$A:$A,Hours!$A15,'Contact Hours'!$B:$B,Hours!$B15)</f>
        <v>207808</v>
      </c>
      <c r="F15" s="33">
        <f>SUMIFS('Contact Hours'!H:H,'Contact Hours'!$A:$A,Hours!$A15,'Contact Hours'!$B:$B,Hours!$B15)+SUMIFS('Contact Hours'!I:I,'Contact Hours'!$A:$A,Hours!$A15,'Contact Hours'!$B:$B,Hours!$B15)</f>
        <v>0</v>
      </c>
      <c r="G15" s="33">
        <f>SUMIFS('Contact Hours'!J:J,'Contact Hours'!$A:$A,Hours!$A15,'Contact Hours'!$B:$B,Hours!$B15)+SUMIFS('Contact Hours'!K:K,'Contact Hours'!$A:$A,Hours!$A15,'Contact Hours'!$B:$B,Hours!$B15)</f>
        <v>384</v>
      </c>
      <c r="H15" s="34">
        <f t="shared" si="0"/>
        <v>2982256</v>
      </c>
      <c r="I15" s="35">
        <f t="shared" si="1"/>
        <v>10331830.769856179</v>
      </c>
      <c r="J15" s="35">
        <f t="shared" si="2"/>
        <v>791930.94002811972</v>
      </c>
    </row>
    <row r="16" spans="1:10">
      <c r="A16" s="30">
        <v>3607</v>
      </c>
      <c r="B16" s="31">
        <v>13</v>
      </c>
      <c r="C16" s="32">
        <f>'Cost Study'!G17</f>
        <v>3.1367935439018955</v>
      </c>
      <c r="D16" s="33">
        <f>SUMIFS('Contact Hours'!D:D,'Contact Hours'!$A:$A,Hours!$A16,'Contact Hours'!$B:$B,Hours!$B16)+SUMIFS('Contact Hours'!E:E,'Contact Hours'!$A:$A,Hours!$A16,'Contact Hours'!$B:$B,Hours!$B16)</f>
        <v>387936</v>
      </c>
      <c r="E16" s="33">
        <f>SUMIFS('Contact Hours'!F:F,'Contact Hours'!$A:$A,Hours!$A16,'Contact Hours'!$B:$B,Hours!$B16)+SUMIFS('Contact Hours'!G:G,'Contact Hours'!$A:$A,Hours!$A16,'Contact Hours'!$B:$B,Hours!$B16)</f>
        <v>0</v>
      </c>
      <c r="F16" s="33">
        <f>SUMIFS('Contact Hours'!H:H,'Contact Hours'!$A:$A,Hours!$A16,'Contact Hours'!$B:$B,Hours!$B16)+SUMIFS('Contact Hours'!I:I,'Contact Hours'!$A:$A,Hours!$A16,'Contact Hours'!$B:$B,Hours!$B16)</f>
        <v>51136</v>
      </c>
      <c r="G16" s="33">
        <f>SUMIFS('Contact Hours'!J:J,'Contact Hours'!$A:$A,Hours!$A16,'Contact Hours'!$B:$B,Hours!$B16)+SUMIFS('Contact Hours'!K:K,'Contact Hours'!$A:$A,Hours!$A16,'Contact Hours'!$B:$B,Hours!$B16)</f>
        <v>0</v>
      </c>
      <c r="H16" s="34">
        <f t="shared" si="0"/>
        <v>439072</v>
      </c>
      <c r="I16" s="35">
        <f t="shared" si="1"/>
        <v>1377278.214908093</v>
      </c>
      <c r="J16" s="35">
        <f t="shared" si="2"/>
        <v>0</v>
      </c>
    </row>
    <row r="17" spans="1:10">
      <c r="A17" s="30">
        <v>3607</v>
      </c>
      <c r="B17" s="31">
        <v>14</v>
      </c>
      <c r="C17" s="32">
        <f>'Cost Study'!G18</f>
        <v>4.5242823607997433</v>
      </c>
      <c r="D17" s="33">
        <f>SUMIFS('Contact Hours'!D:D,'Contact Hours'!$A:$A,Hours!$A17,'Contact Hours'!$B:$B,Hours!$B17)+SUMIFS('Contact Hours'!E:E,'Contact Hours'!$A:$A,Hours!$A17,'Contact Hours'!$B:$B,Hours!$B17)</f>
        <v>0</v>
      </c>
      <c r="E17" s="33">
        <f>SUMIFS('Contact Hours'!F:F,'Contact Hours'!$A:$A,Hours!$A17,'Contact Hours'!$B:$B,Hours!$B17)+SUMIFS('Contact Hours'!G:G,'Contact Hours'!$A:$A,Hours!$A17,'Contact Hours'!$B:$B,Hours!$B17)</f>
        <v>0</v>
      </c>
      <c r="F17" s="33">
        <f>SUMIFS('Contact Hours'!H:H,'Contact Hours'!$A:$A,Hours!$A17,'Contact Hours'!$B:$B,Hours!$B17)+SUMIFS('Contact Hours'!I:I,'Contact Hours'!$A:$A,Hours!$A17,'Contact Hours'!$B:$B,Hours!$B17)</f>
        <v>400928</v>
      </c>
      <c r="G17" s="33">
        <f>SUMIFS('Contact Hours'!J:J,'Contact Hours'!$A:$A,Hours!$A17,'Contact Hours'!$B:$B,Hours!$B17)+SUMIFS('Contact Hours'!K:K,'Contact Hours'!$A:$A,Hours!$A17,'Contact Hours'!$B:$B,Hours!$B17)</f>
        <v>0</v>
      </c>
      <c r="H17" s="34">
        <f t="shared" si="0"/>
        <v>400928</v>
      </c>
      <c r="I17" s="35">
        <f t="shared" si="1"/>
        <v>1813911.4783507194</v>
      </c>
      <c r="J17" s="35">
        <f t="shared" si="2"/>
        <v>0</v>
      </c>
    </row>
    <row r="18" spans="1:10">
      <c r="A18" s="30">
        <v>3607</v>
      </c>
      <c r="B18" s="31">
        <v>15</v>
      </c>
      <c r="C18" s="32">
        <f>'Cost Study'!G19</f>
        <v>6.3259919541484555</v>
      </c>
      <c r="D18" s="33">
        <f>SUMIFS('Contact Hours'!D:D,'Contact Hours'!$A:$A,Hours!$A18,'Contact Hours'!$B:$B,Hours!$B18)+SUMIFS('Contact Hours'!E:E,'Contact Hours'!$A:$A,Hours!$A18,'Contact Hours'!$B:$B,Hours!$B18)</f>
        <v>0</v>
      </c>
      <c r="E18" s="33">
        <f>SUMIFS('Contact Hours'!F:F,'Contact Hours'!$A:$A,Hours!$A18,'Contact Hours'!$B:$B,Hours!$B18)+SUMIFS('Contact Hours'!G:G,'Contact Hours'!$A:$A,Hours!$A18,'Contact Hours'!$B:$B,Hours!$B18)</f>
        <v>0</v>
      </c>
      <c r="F18" s="33">
        <f>SUMIFS('Contact Hours'!H:H,'Contact Hours'!$A:$A,Hours!$A18,'Contact Hours'!$B:$B,Hours!$B18)+SUMIFS('Contact Hours'!I:I,'Contact Hours'!$A:$A,Hours!$A18,'Contact Hours'!$B:$B,Hours!$B18)</f>
        <v>23040</v>
      </c>
      <c r="G18" s="33">
        <f>SUMIFS('Contact Hours'!J:J,'Contact Hours'!$A:$A,Hours!$A18,'Contact Hours'!$B:$B,Hours!$B18)+SUMIFS('Contact Hours'!K:K,'Contact Hours'!$A:$A,Hours!$A18,'Contact Hours'!$B:$B,Hours!$B18)</f>
        <v>0</v>
      </c>
      <c r="H18" s="34">
        <f t="shared" si="0"/>
        <v>23040</v>
      </c>
      <c r="I18" s="35">
        <f t="shared" si="1"/>
        <v>145750.85462358041</v>
      </c>
      <c r="J18" s="35">
        <f t="shared" si="2"/>
        <v>0</v>
      </c>
    </row>
    <row r="19" spans="1:10">
      <c r="A19" s="30">
        <v>3607</v>
      </c>
      <c r="B19" s="31">
        <v>16</v>
      </c>
      <c r="C19" s="32">
        <f>'Cost Study'!G20</f>
        <v>3.9794022593108487</v>
      </c>
      <c r="D19" s="33">
        <f>SUMIFS('Contact Hours'!D:D,'Contact Hours'!$A:$A,Hours!$A19,'Contact Hours'!$B:$B,Hours!$B19)+SUMIFS('Contact Hours'!E:E,'Contact Hours'!$A:$A,Hours!$A19,'Contact Hours'!$B:$B,Hours!$B19)</f>
        <v>51792</v>
      </c>
      <c r="E19" s="33">
        <f>SUMIFS('Contact Hours'!F:F,'Contact Hours'!$A:$A,Hours!$A19,'Contact Hours'!$B:$B,Hours!$B19)+SUMIFS('Contact Hours'!G:G,'Contact Hours'!$A:$A,Hours!$A19,'Contact Hours'!$B:$B,Hours!$B19)</f>
        <v>0</v>
      </c>
      <c r="F19" s="33">
        <f>SUMIFS('Contact Hours'!H:H,'Contact Hours'!$A:$A,Hours!$A19,'Contact Hours'!$B:$B,Hours!$B19)+SUMIFS('Contact Hours'!I:I,'Contact Hours'!$A:$A,Hours!$A19,'Contact Hours'!$B:$B,Hours!$B19)</f>
        <v>486752</v>
      </c>
      <c r="G19" s="33">
        <f>SUMIFS('Contact Hours'!J:J,'Contact Hours'!$A:$A,Hours!$A19,'Contact Hours'!$B:$B,Hours!$B19)+SUMIFS('Contact Hours'!K:K,'Contact Hours'!$A:$A,Hours!$A19,'Contact Hours'!$B:$B,Hours!$B19)</f>
        <v>22373</v>
      </c>
      <c r="H19" s="34">
        <f t="shared" si="0"/>
        <v>560917</v>
      </c>
      <c r="I19" s="35">
        <f t="shared" si="1"/>
        <v>2232114.3770858631</v>
      </c>
      <c r="J19" s="35">
        <f t="shared" si="2"/>
        <v>0</v>
      </c>
    </row>
    <row r="20" spans="1:10">
      <c r="A20" s="30">
        <v>3607</v>
      </c>
      <c r="B20" s="31">
        <v>17</v>
      </c>
      <c r="C20" s="32">
        <f>'Cost Study'!G21</f>
        <v>5.1679354505346593</v>
      </c>
      <c r="D20" s="33">
        <f>SUMIFS('Contact Hours'!D:D,'Contact Hours'!$A:$A,Hours!$A20,'Contact Hours'!$B:$B,Hours!$B20)+SUMIFS('Contact Hours'!E:E,'Contact Hours'!$A:$A,Hours!$A20,'Contact Hours'!$B:$B,Hours!$B20)</f>
        <v>0</v>
      </c>
      <c r="E20" s="33">
        <f>SUMIFS('Contact Hours'!F:F,'Contact Hours'!$A:$A,Hours!$A20,'Contact Hours'!$B:$B,Hours!$B20)+SUMIFS('Contact Hours'!G:G,'Contact Hours'!$A:$A,Hours!$A20,'Contact Hours'!$B:$B,Hours!$B20)</f>
        <v>0</v>
      </c>
      <c r="F20" s="33">
        <f>SUMIFS('Contact Hours'!H:H,'Contact Hours'!$A:$A,Hours!$A20,'Contact Hours'!$B:$B,Hours!$B20)+SUMIFS('Contact Hours'!I:I,'Contact Hours'!$A:$A,Hours!$A20,'Contact Hours'!$B:$B,Hours!$B20)</f>
        <v>58560</v>
      </c>
      <c r="G20" s="33">
        <f>SUMIFS('Contact Hours'!J:J,'Contact Hours'!$A:$A,Hours!$A20,'Contact Hours'!$B:$B,Hours!$B20)+SUMIFS('Contact Hours'!K:K,'Contact Hours'!$A:$A,Hours!$A20,'Contact Hours'!$B:$B,Hours!$B20)</f>
        <v>0</v>
      </c>
      <c r="H20" s="34">
        <f t="shared" si="0"/>
        <v>58560</v>
      </c>
      <c r="I20" s="35">
        <f t="shared" si="1"/>
        <v>302634.29998330964</v>
      </c>
      <c r="J20" s="35">
        <f t="shared" si="2"/>
        <v>0</v>
      </c>
    </row>
    <row r="21" spans="1:10">
      <c r="A21" s="30">
        <v>3607</v>
      </c>
      <c r="B21" s="31">
        <v>18</v>
      </c>
      <c r="C21" s="32">
        <f>'Cost Study'!G22</f>
        <v>4.3474126583452906</v>
      </c>
      <c r="D21" s="33">
        <f>SUMIFS('Contact Hours'!D:D,'Contact Hours'!$A:$A,Hours!$A21,'Contact Hours'!$B:$B,Hours!$B21)+SUMIFS('Contact Hours'!E:E,'Contact Hours'!$A:$A,Hours!$A21,'Contact Hours'!$B:$B,Hours!$B21)</f>
        <v>0</v>
      </c>
      <c r="E21" s="33">
        <f>SUMIFS('Contact Hours'!F:F,'Contact Hours'!$A:$A,Hours!$A21,'Contact Hours'!$B:$B,Hours!$B21)+SUMIFS('Contact Hours'!G:G,'Contact Hours'!$A:$A,Hours!$A21,'Contact Hours'!$B:$B,Hours!$B21)</f>
        <v>0</v>
      </c>
      <c r="F21" s="33">
        <f>SUMIFS('Contact Hours'!H:H,'Contact Hours'!$A:$A,Hours!$A21,'Contact Hours'!$B:$B,Hours!$B21)+SUMIFS('Contact Hours'!I:I,'Contact Hours'!$A:$A,Hours!$A21,'Contact Hours'!$B:$B,Hours!$B21)</f>
        <v>97952</v>
      </c>
      <c r="G21" s="33">
        <f>SUMIFS('Contact Hours'!J:J,'Contact Hours'!$A:$A,Hours!$A21,'Contact Hours'!$B:$B,Hours!$B21)+SUMIFS('Contact Hours'!K:K,'Contact Hours'!$A:$A,Hours!$A21,'Contact Hours'!$B:$B,Hours!$B21)</f>
        <v>0</v>
      </c>
      <c r="H21" s="34">
        <f t="shared" si="0"/>
        <v>97952</v>
      </c>
      <c r="I21" s="35">
        <f t="shared" si="1"/>
        <v>425837.76471023791</v>
      </c>
      <c r="J21" s="35">
        <f t="shared" si="2"/>
        <v>0</v>
      </c>
    </row>
    <row r="22" spans="1:10">
      <c r="A22" s="30">
        <v>3607</v>
      </c>
      <c r="B22" s="31">
        <v>19</v>
      </c>
      <c r="C22" s="32">
        <f>'Cost Study'!G23</f>
        <v>3.1428185541517317</v>
      </c>
      <c r="D22" s="33">
        <f>SUMIFS('Contact Hours'!D:D,'Contact Hours'!$A:$A,Hours!$A22,'Contact Hours'!$B:$B,Hours!$B22)+SUMIFS('Contact Hours'!E:E,'Contact Hours'!$A:$A,Hours!$A22,'Contact Hours'!$B:$B,Hours!$B22)</f>
        <v>1568992</v>
      </c>
      <c r="E22" s="33">
        <f>SUMIFS('Contact Hours'!F:F,'Contact Hours'!$A:$A,Hours!$A22,'Contact Hours'!$B:$B,Hours!$B22)+SUMIFS('Contact Hours'!G:G,'Contact Hours'!$A:$A,Hours!$A22,'Contact Hours'!$B:$B,Hours!$B22)</f>
        <v>719696</v>
      </c>
      <c r="F22" s="33">
        <f>SUMIFS('Contact Hours'!H:H,'Contact Hours'!$A:$A,Hours!$A22,'Contact Hours'!$B:$B,Hours!$B22)+SUMIFS('Contact Hours'!I:I,'Contact Hours'!$A:$A,Hours!$A22,'Contact Hours'!$B:$B,Hours!$B22)</f>
        <v>1856</v>
      </c>
      <c r="G22" s="33">
        <f>SUMIFS('Contact Hours'!J:J,'Contact Hours'!$A:$A,Hours!$A22,'Contact Hours'!$B:$B,Hours!$B22)+SUMIFS('Contact Hours'!K:K,'Contact Hours'!$A:$A,Hours!$A22,'Contact Hours'!$B:$B,Hours!$B22)</f>
        <v>1240</v>
      </c>
      <c r="H22" s="34">
        <f t="shared" si="0"/>
        <v>2291784</v>
      </c>
      <c r="I22" s="35">
        <f t="shared" si="1"/>
        <v>7202661.277308072</v>
      </c>
      <c r="J22" s="35">
        <f t="shared" si="2"/>
        <v>2488061.3363636634</v>
      </c>
    </row>
    <row r="23" spans="1:10">
      <c r="A23" s="30">
        <v>3607</v>
      </c>
      <c r="B23" s="31">
        <v>20</v>
      </c>
      <c r="C23" s="32">
        <f>'Cost Study'!G24</f>
        <v>3.4676861785003421</v>
      </c>
      <c r="D23" s="33">
        <f>SUMIFS('Contact Hours'!D:D,'Contact Hours'!$A:$A,Hours!$A23,'Contact Hours'!$B:$B,Hours!$B23)+SUMIFS('Contact Hours'!E:E,'Contact Hours'!$A:$A,Hours!$A23,'Contact Hours'!$B:$B,Hours!$B23)</f>
        <v>0</v>
      </c>
      <c r="E23" s="33">
        <f>SUMIFS('Contact Hours'!F:F,'Contact Hours'!$A:$A,Hours!$A23,'Contact Hours'!$B:$B,Hours!$B23)+SUMIFS('Contact Hours'!G:G,'Contact Hours'!$A:$A,Hours!$A23,'Contact Hours'!$B:$B,Hours!$B23)</f>
        <v>0</v>
      </c>
      <c r="F23" s="33">
        <f>SUMIFS('Contact Hours'!H:H,'Contact Hours'!$A:$A,Hours!$A23,'Contact Hours'!$B:$B,Hours!$B23)+SUMIFS('Contact Hours'!I:I,'Contact Hours'!$A:$A,Hours!$A23,'Contact Hours'!$B:$B,Hours!$B23)</f>
        <v>228416</v>
      </c>
      <c r="G23" s="33">
        <f>SUMIFS('Contact Hours'!J:J,'Contact Hours'!$A:$A,Hours!$A23,'Contact Hours'!$B:$B,Hours!$B23)+SUMIFS('Contact Hours'!K:K,'Contact Hours'!$A:$A,Hours!$A23,'Contact Hours'!$B:$B,Hours!$B23)</f>
        <v>16640</v>
      </c>
      <c r="H23" s="34">
        <f t="shared" si="0"/>
        <v>245056</v>
      </c>
      <c r="I23" s="35">
        <f t="shared" si="1"/>
        <v>849777.30415857979</v>
      </c>
      <c r="J23" s="35">
        <f t="shared" si="2"/>
        <v>0</v>
      </c>
    </row>
    <row r="24" spans="1:10">
      <c r="A24" s="30">
        <v>3607</v>
      </c>
      <c r="B24" s="31">
        <v>21</v>
      </c>
      <c r="C24" s="32">
        <f>'Cost Study'!G25</f>
        <v>4.5155009708581995</v>
      </c>
      <c r="D24" s="33">
        <f>SUMIFS('Contact Hours'!D:D,'Contact Hours'!$A:$A,Hours!$A24,'Contact Hours'!$B:$B,Hours!$B24)+SUMIFS('Contact Hours'!E:E,'Contact Hours'!$A:$A,Hours!$A24,'Contact Hours'!$B:$B,Hours!$B24)</f>
        <v>0</v>
      </c>
      <c r="E24" s="33">
        <f>SUMIFS('Contact Hours'!F:F,'Contact Hours'!$A:$A,Hours!$A24,'Contact Hours'!$B:$B,Hours!$B24)+SUMIFS('Contact Hours'!G:G,'Contact Hours'!$A:$A,Hours!$A24,'Contact Hours'!$B:$B,Hours!$B24)</f>
        <v>0</v>
      </c>
      <c r="F24" s="33">
        <f>SUMIFS('Contact Hours'!H:H,'Contact Hours'!$A:$A,Hours!$A24,'Contact Hours'!$B:$B,Hours!$B24)+SUMIFS('Contact Hours'!I:I,'Contact Hours'!$A:$A,Hours!$A24,'Contact Hours'!$B:$B,Hours!$B24)</f>
        <v>157232</v>
      </c>
      <c r="G24" s="33">
        <f>SUMIFS('Contact Hours'!J:J,'Contact Hours'!$A:$A,Hours!$A24,'Contact Hours'!$B:$B,Hours!$B24)+SUMIFS('Contact Hours'!K:K,'Contact Hours'!$A:$A,Hours!$A24,'Contact Hours'!$B:$B,Hours!$B24)</f>
        <v>45596</v>
      </c>
      <c r="H24" s="34">
        <f t="shared" si="0"/>
        <v>202828</v>
      </c>
      <c r="I24" s="35">
        <f t="shared" si="1"/>
        <v>915870.03091722692</v>
      </c>
      <c r="J24" s="35">
        <f t="shared" si="2"/>
        <v>0</v>
      </c>
    </row>
    <row r="25" spans="1:10">
      <c r="A25" s="30">
        <v>3607</v>
      </c>
      <c r="B25" s="31">
        <v>22</v>
      </c>
      <c r="C25" s="32">
        <f>'Cost Study'!G26</f>
        <v>4.1280585073572329</v>
      </c>
      <c r="D25" s="33">
        <f>SUMIFS('Contact Hours'!D:D,'Contact Hours'!$A:$A,Hours!$A25,'Contact Hours'!$B:$B,Hours!$B25)+SUMIFS('Contact Hours'!E:E,'Contact Hours'!$A:$A,Hours!$A25,'Contact Hours'!$B:$B,Hours!$B25)</f>
        <v>0</v>
      </c>
      <c r="E25" s="33">
        <f>SUMIFS('Contact Hours'!F:F,'Contact Hours'!$A:$A,Hours!$A25,'Contact Hours'!$B:$B,Hours!$B25)+SUMIFS('Contact Hours'!G:G,'Contact Hours'!$A:$A,Hours!$A25,'Contact Hours'!$B:$B,Hours!$B25)</f>
        <v>0</v>
      </c>
      <c r="F25" s="33">
        <f>SUMIFS('Contact Hours'!H:H,'Contact Hours'!$A:$A,Hours!$A25,'Contact Hours'!$B:$B,Hours!$B25)+SUMIFS('Contact Hours'!I:I,'Contact Hours'!$A:$A,Hours!$A25,'Contact Hours'!$B:$B,Hours!$B25)</f>
        <v>19056</v>
      </c>
      <c r="G25" s="33">
        <f>SUMIFS('Contact Hours'!J:J,'Contact Hours'!$A:$A,Hours!$A25,'Contact Hours'!$B:$B,Hours!$B25)+SUMIFS('Contact Hours'!K:K,'Contact Hours'!$A:$A,Hours!$A25,'Contact Hours'!$B:$B,Hours!$B25)</f>
        <v>4120</v>
      </c>
      <c r="H25" s="34">
        <f t="shared" si="0"/>
        <v>23176</v>
      </c>
      <c r="I25" s="35">
        <f t="shared" si="1"/>
        <v>95671.883966511232</v>
      </c>
      <c r="J25" s="35">
        <f t="shared" si="2"/>
        <v>0</v>
      </c>
    </row>
    <row r="26" spans="1:10">
      <c r="A26" s="30">
        <v>3607</v>
      </c>
      <c r="B26" s="31">
        <v>23</v>
      </c>
      <c r="C26" s="32">
        <f>'Cost Study'!G27</f>
        <v>4.0606764444742334</v>
      </c>
      <c r="D26" s="33">
        <f>SUMIFS('Contact Hours'!D:D,'Contact Hours'!$A:$A,Hours!$A26,'Contact Hours'!$B:$B,Hours!$B26)+SUMIFS('Contact Hours'!E:E,'Contact Hours'!$A:$A,Hours!$A26,'Contact Hours'!$B:$B,Hours!$B26)</f>
        <v>103968</v>
      </c>
      <c r="E26" s="33">
        <f>SUMIFS('Contact Hours'!F:F,'Contact Hours'!$A:$A,Hours!$A26,'Contact Hours'!$B:$B,Hours!$B26)+SUMIFS('Contact Hours'!G:G,'Contact Hours'!$A:$A,Hours!$A26,'Contact Hours'!$B:$B,Hours!$B26)</f>
        <v>0</v>
      </c>
      <c r="F26" s="33">
        <f>SUMIFS('Contact Hours'!H:H,'Contact Hours'!$A:$A,Hours!$A26,'Contact Hours'!$B:$B,Hours!$B26)+SUMIFS('Contact Hours'!I:I,'Contact Hours'!$A:$A,Hours!$A26,'Contact Hours'!$B:$B,Hours!$B26)</f>
        <v>11408</v>
      </c>
      <c r="G26" s="33">
        <f>SUMIFS('Contact Hours'!J:J,'Contact Hours'!$A:$A,Hours!$A26,'Contact Hours'!$B:$B,Hours!$B26)+SUMIFS('Contact Hours'!K:K,'Contact Hours'!$A:$A,Hours!$A26,'Contact Hours'!$B:$B,Hours!$B26)</f>
        <v>0</v>
      </c>
      <c r="H26" s="34">
        <f t="shared" si="0"/>
        <v>115376</v>
      </c>
      <c r="I26" s="35">
        <f t="shared" si="1"/>
        <v>468504.60545765917</v>
      </c>
      <c r="J26" s="35">
        <f t="shared" si="2"/>
        <v>0</v>
      </c>
    </row>
    <row r="27" spans="1:10">
      <c r="A27" s="30">
        <v>3607</v>
      </c>
      <c r="B27" s="31">
        <v>24</v>
      </c>
      <c r="C27" s="32">
        <f>'Cost Study'!G28</f>
        <v>3.6073208628655156</v>
      </c>
      <c r="D27" s="33">
        <f>SUMIFS('Contact Hours'!D:D,'Contact Hours'!$A:$A,Hours!$A27,'Contact Hours'!$B:$B,Hours!$B27)+SUMIFS('Contact Hours'!E:E,'Contact Hours'!$A:$A,Hours!$A27,'Contact Hours'!$B:$B,Hours!$B27)</f>
        <v>162368</v>
      </c>
      <c r="E27" s="33">
        <f>SUMIFS('Contact Hours'!F:F,'Contact Hours'!$A:$A,Hours!$A27,'Contact Hours'!$B:$B,Hours!$B27)+SUMIFS('Contact Hours'!G:G,'Contact Hours'!$A:$A,Hours!$A27,'Contact Hours'!$B:$B,Hours!$B27)</f>
        <v>0</v>
      </c>
      <c r="F27" s="33">
        <f>SUMIFS('Contact Hours'!H:H,'Contact Hours'!$A:$A,Hours!$A27,'Contact Hours'!$B:$B,Hours!$B27)+SUMIFS('Contact Hours'!I:I,'Contact Hours'!$A:$A,Hours!$A27,'Contact Hours'!$B:$B,Hours!$B27)</f>
        <v>208240</v>
      </c>
      <c r="G27" s="33">
        <f>SUMIFS('Contact Hours'!J:J,'Contact Hours'!$A:$A,Hours!$A27,'Contact Hours'!$B:$B,Hours!$B27)+SUMIFS('Contact Hours'!K:K,'Contact Hours'!$A:$A,Hours!$A27,'Contact Hours'!$B:$B,Hours!$B27)</f>
        <v>16620</v>
      </c>
      <c r="H27" s="34">
        <f t="shared" si="0"/>
        <v>387228</v>
      </c>
      <c r="I27" s="35">
        <f t="shared" si="1"/>
        <v>1396855.6430856879</v>
      </c>
      <c r="J27" s="35">
        <f t="shared" si="2"/>
        <v>0</v>
      </c>
    </row>
    <row r="28" spans="1:10">
      <c r="A28" s="30">
        <v>3607</v>
      </c>
      <c r="B28" s="31">
        <v>25</v>
      </c>
      <c r="C28" s="32">
        <f>'Cost Study'!G29</f>
        <v>2.8175360535220126</v>
      </c>
      <c r="D28" s="33">
        <f>SUMIFS('Contact Hours'!D:D,'Contact Hours'!$A:$A,Hours!$A28,'Contact Hours'!$B:$B,Hours!$B28)+SUMIFS('Contact Hours'!E:E,'Contact Hours'!$A:$A,Hours!$A28,'Contact Hours'!$B:$B,Hours!$B28)</f>
        <v>4233872</v>
      </c>
      <c r="E28" s="33">
        <f>SUMIFS('Contact Hours'!F:F,'Contact Hours'!$A:$A,Hours!$A28,'Contact Hours'!$B:$B,Hours!$B28)+SUMIFS('Contact Hours'!G:G,'Contact Hours'!$A:$A,Hours!$A28,'Contact Hours'!$B:$B,Hours!$B28)</f>
        <v>0</v>
      </c>
      <c r="F28" s="33">
        <f>SUMIFS('Contact Hours'!H:H,'Contact Hours'!$A:$A,Hours!$A28,'Contact Hours'!$B:$B,Hours!$B28)+SUMIFS('Contact Hours'!I:I,'Contact Hours'!$A:$A,Hours!$A28,'Contact Hours'!$B:$B,Hours!$B28)</f>
        <v>16032</v>
      </c>
      <c r="G28" s="33">
        <f>SUMIFS('Contact Hours'!J:J,'Contact Hours'!$A:$A,Hours!$A28,'Contact Hours'!$B:$B,Hours!$B28)+SUMIFS('Contact Hours'!K:K,'Contact Hours'!$A:$A,Hours!$A28,'Contact Hours'!$B:$B,Hours!$B28)</f>
        <v>168</v>
      </c>
      <c r="H28" s="34">
        <f t="shared" si="0"/>
        <v>4250072</v>
      </c>
      <c r="I28" s="35">
        <f t="shared" si="1"/>
        <v>11974731.090064406</v>
      </c>
      <c r="J28" s="35">
        <f t="shared" si="2"/>
        <v>0</v>
      </c>
    </row>
    <row r="29" spans="1:10">
      <c r="A29" s="30">
        <v>3607</v>
      </c>
      <c r="B29" s="31">
        <v>26</v>
      </c>
      <c r="C29" s="32">
        <f>'Cost Study'!G30</f>
        <v>3.5195673951223614</v>
      </c>
      <c r="D29" s="33">
        <f>SUMIFS('Contact Hours'!D:D,'Contact Hours'!$A:$A,Hours!$A29,'Contact Hours'!$B:$B,Hours!$B29)+SUMIFS('Contact Hours'!E:E,'Contact Hours'!$A:$A,Hours!$A29,'Contact Hours'!$B:$B,Hours!$B29)</f>
        <v>919968</v>
      </c>
      <c r="E29" s="33">
        <f>SUMIFS('Contact Hours'!F:F,'Contact Hours'!$A:$A,Hours!$A29,'Contact Hours'!$B:$B,Hours!$B29)+SUMIFS('Contact Hours'!G:G,'Contact Hours'!$A:$A,Hours!$A29,'Contact Hours'!$B:$B,Hours!$B29)</f>
        <v>0</v>
      </c>
      <c r="F29" s="33">
        <f>SUMIFS('Contact Hours'!H:H,'Contact Hours'!$A:$A,Hours!$A29,'Contact Hours'!$B:$B,Hours!$B29)+SUMIFS('Contact Hours'!I:I,'Contact Hours'!$A:$A,Hours!$A29,'Contact Hours'!$B:$B,Hours!$B29)</f>
        <v>91552</v>
      </c>
      <c r="G29" s="33">
        <f>SUMIFS('Contact Hours'!J:J,'Contact Hours'!$A:$A,Hours!$A29,'Contact Hours'!$B:$B,Hours!$B29)+SUMIFS('Contact Hours'!K:K,'Contact Hours'!$A:$A,Hours!$A29,'Contact Hours'!$B:$B,Hours!$B29)</f>
        <v>0</v>
      </c>
      <c r="H29" s="34">
        <f t="shared" si="0"/>
        <v>1011520</v>
      </c>
      <c r="I29" s="35">
        <f t="shared" si="1"/>
        <v>3560112.8115141708</v>
      </c>
      <c r="J29" s="35">
        <f t="shared" si="2"/>
        <v>0</v>
      </c>
    </row>
    <row r="30" spans="1:10">
      <c r="A30" s="30">
        <v>3607</v>
      </c>
      <c r="B30" s="31">
        <v>27</v>
      </c>
      <c r="C30" s="32">
        <f>'Cost Study'!G31</f>
        <v>3.291477425248472</v>
      </c>
      <c r="D30" s="33">
        <f>SUMIFS('Contact Hours'!D:D,'Contact Hours'!$A:$A,Hours!$A30,'Contact Hours'!$B:$B,Hours!$B30)+SUMIFS('Contact Hours'!E:E,'Contact Hours'!$A:$A,Hours!$A30,'Contact Hours'!$B:$B,Hours!$B30)</f>
        <v>0</v>
      </c>
      <c r="E30" s="33">
        <f>SUMIFS('Contact Hours'!F:F,'Contact Hours'!$A:$A,Hours!$A30,'Contact Hours'!$B:$B,Hours!$B30)+SUMIFS('Contact Hours'!G:G,'Contact Hours'!$A:$A,Hours!$A30,'Contact Hours'!$B:$B,Hours!$B30)</f>
        <v>0</v>
      </c>
      <c r="F30" s="33">
        <f>SUMIFS('Contact Hours'!H:H,'Contact Hours'!$A:$A,Hours!$A30,'Contact Hours'!$B:$B,Hours!$B30)+SUMIFS('Contact Hours'!I:I,'Contact Hours'!$A:$A,Hours!$A30,'Contact Hours'!$B:$B,Hours!$B30)</f>
        <v>0</v>
      </c>
      <c r="G30" s="33">
        <f>SUMIFS('Contact Hours'!J:J,'Contact Hours'!$A:$A,Hours!$A30,'Contact Hours'!$B:$B,Hours!$B30)+SUMIFS('Contact Hours'!K:K,'Contact Hours'!$A:$A,Hours!$A30,'Contact Hours'!$B:$B,Hours!$B30)</f>
        <v>0</v>
      </c>
      <c r="H30" s="34">
        <f t="shared" si="0"/>
        <v>0</v>
      </c>
      <c r="I30" s="35">
        <f t="shared" si="1"/>
        <v>0</v>
      </c>
      <c r="J30" s="35">
        <f t="shared" si="2"/>
        <v>0</v>
      </c>
    </row>
    <row r="31" spans="1:10">
      <c r="A31" s="30">
        <v>3539</v>
      </c>
      <c r="B31" s="31">
        <v>1</v>
      </c>
      <c r="C31" s="32">
        <f t="shared" ref="C31:C94" si="3">C4</f>
        <v>2.8749802080704021</v>
      </c>
      <c r="D31" s="33">
        <f>SUMIFS('Contact Hours'!D:D,'Contact Hours'!$A:$A,Hours!$A31,'Contact Hours'!$B:$B,Hours!$B31)+SUMIFS('Contact Hours'!E:E,'Contact Hours'!$A:$A,Hours!$A31,'Contact Hours'!$B:$B,Hours!$B31)</f>
        <v>13632</v>
      </c>
      <c r="E31" s="33">
        <f>SUMIFS('Contact Hours'!F:F,'Contact Hours'!$A:$A,Hours!$A31,'Contact Hours'!$B:$B,Hours!$B31)+SUMIFS('Contact Hours'!G:G,'Contact Hours'!$A:$A,Hours!$A31,'Contact Hours'!$B:$B,Hours!$B31)</f>
        <v>0</v>
      </c>
      <c r="F31" s="33">
        <f>SUMIFS('Contact Hours'!H:H,'Contact Hours'!$A:$A,Hours!$A31,'Contact Hours'!$B:$B,Hours!$B31)+SUMIFS('Contact Hours'!I:I,'Contact Hours'!$A:$A,Hours!$A31,'Contact Hours'!$B:$B,Hours!$B31)</f>
        <v>0</v>
      </c>
      <c r="G31" s="33">
        <f>SUMIFS('Contact Hours'!J:J,'Contact Hours'!$A:$A,Hours!$A31,'Contact Hours'!$B:$B,Hours!$B31)+SUMIFS('Contact Hours'!K:K,'Contact Hours'!$A:$A,Hours!$A31,'Contact Hours'!$B:$B,Hours!$B31)</f>
        <v>0</v>
      </c>
      <c r="H31" s="34">
        <f t="shared" si="0"/>
        <v>13632</v>
      </c>
      <c r="I31" s="35">
        <f t="shared" si="1"/>
        <v>39191.730196415723</v>
      </c>
      <c r="J31" s="35">
        <f t="shared" si="2"/>
        <v>0</v>
      </c>
    </row>
    <row r="32" spans="1:10">
      <c r="A32" s="30">
        <v>3539</v>
      </c>
      <c r="B32" s="31">
        <v>2</v>
      </c>
      <c r="C32" s="32">
        <f t="shared" si="3"/>
        <v>3.4729204337351502</v>
      </c>
      <c r="D32" s="33">
        <f>SUMIFS('Contact Hours'!D:D,'Contact Hours'!$A:$A,Hours!$A32,'Contact Hours'!$B:$B,Hours!$B32)+SUMIFS('Contact Hours'!E:E,'Contact Hours'!$A:$A,Hours!$A32,'Contact Hours'!$B:$B,Hours!$B32)</f>
        <v>0</v>
      </c>
      <c r="E32" s="33">
        <f>SUMIFS('Contact Hours'!F:F,'Contact Hours'!$A:$A,Hours!$A32,'Contact Hours'!$B:$B,Hours!$B32)+SUMIFS('Contact Hours'!G:G,'Contact Hours'!$A:$A,Hours!$A32,'Contact Hours'!$B:$B,Hours!$B32)</f>
        <v>0</v>
      </c>
      <c r="F32" s="33">
        <f>SUMIFS('Contact Hours'!H:H,'Contact Hours'!$A:$A,Hours!$A32,'Contact Hours'!$B:$B,Hours!$B32)+SUMIFS('Contact Hours'!I:I,'Contact Hours'!$A:$A,Hours!$A32,'Contact Hours'!$B:$B,Hours!$B32)</f>
        <v>24400</v>
      </c>
      <c r="G32" s="33">
        <f>SUMIFS('Contact Hours'!J:J,'Contact Hours'!$A:$A,Hours!$A32,'Contact Hours'!$B:$B,Hours!$B32)+SUMIFS('Contact Hours'!K:K,'Contact Hours'!$A:$A,Hours!$A32,'Contact Hours'!$B:$B,Hours!$B32)</f>
        <v>1712</v>
      </c>
      <c r="H32" s="34">
        <f t="shared" si="0"/>
        <v>26112</v>
      </c>
      <c r="I32" s="35">
        <f t="shared" si="1"/>
        <v>90684.89836569225</v>
      </c>
      <c r="J32" s="35">
        <f t="shared" si="2"/>
        <v>0</v>
      </c>
    </row>
    <row r="33" spans="1:10">
      <c r="A33" s="30">
        <v>3539</v>
      </c>
      <c r="B33" s="31">
        <v>3</v>
      </c>
      <c r="C33" s="32">
        <f t="shared" si="3"/>
        <v>3.0862689776983747</v>
      </c>
      <c r="D33" s="33">
        <f>SUMIFS('Contact Hours'!D:D,'Contact Hours'!$A:$A,Hours!$A33,'Contact Hours'!$B:$B,Hours!$B33)+SUMIFS('Contact Hours'!E:E,'Contact Hours'!$A:$A,Hours!$A33,'Contact Hours'!$B:$B,Hours!$B33)</f>
        <v>201952</v>
      </c>
      <c r="E33" s="33">
        <f>SUMIFS('Contact Hours'!F:F,'Contact Hours'!$A:$A,Hours!$A33,'Contact Hours'!$B:$B,Hours!$B33)+SUMIFS('Contact Hours'!G:G,'Contact Hours'!$A:$A,Hours!$A33,'Contact Hours'!$B:$B,Hours!$B33)</f>
        <v>0</v>
      </c>
      <c r="F33" s="33">
        <f>SUMIFS('Contact Hours'!H:H,'Contact Hours'!$A:$A,Hours!$A33,'Contact Hours'!$B:$B,Hours!$B33)+SUMIFS('Contact Hours'!I:I,'Contact Hours'!$A:$A,Hours!$A33,'Contact Hours'!$B:$B,Hours!$B33)</f>
        <v>49344</v>
      </c>
      <c r="G33" s="33">
        <f>SUMIFS('Contact Hours'!J:J,'Contact Hours'!$A:$A,Hours!$A33,'Contact Hours'!$B:$B,Hours!$B33)+SUMIFS('Contact Hours'!K:K,'Contact Hours'!$A:$A,Hours!$A33,'Contact Hours'!$B:$B,Hours!$B33)</f>
        <v>1344</v>
      </c>
      <c r="H33" s="34">
        <f t="shared" si="0"/>
        <v>252640</v>
      </c>
      <c r="I33" s="35">
        <f t="shared" si="1"/>
        <v>779714.99452571734</v>
      </c>
      <c r="J33" s="35">
        <f t="shared" si="2"/>
        <v>0</v>
      </c>
    </row>
    <row r="34" spans="1:10">
      <c r="A34" s="30">
        <v>3539</v>
      </c>
      <c r="B34" s="31">
        <v>4</v>
      </c>
      <c r="C34" s="32">
        <f t="shared" si="3"/>
        <v>2.7951067372194838</v>
      </c>
      <c r="D34" s="33">
        <f>SUMIFS('Contact Hours'!D:D,'Contact Hours'!$A:$A,Hours!$A34,'Contact Hours'!$B:$B,Hours!$B34)+SUMIFS('Contact Hours'!E:E,'Contact Hours'!$A:$A,Hours!$A34,'Contact Hours'!$B:$B,Hours!$B34)</f>
        <v>55248</v>
      </c>
      <c r="E34" s="33">
        <f>SUMIFS('Contact Hours'!F:F,'Contact Hours'!$A:$A,Hours!$A34,'Contact Hours'!$B:$B,Hours!$B34)+SUMIFS('Contact Hours'!G:G,'Contact Hours'!$A:$A,Hours!$A34,'Contact Hours'!$B:$B,Hours!$B34)</f>
        <v>0</v>
      </c>
      <c r="F34" s="33">
        <f>SUMIFS('Contact Hours'!H:H,'Contact Hours'!$A:$A,Hours!$A34,'Contact Hours'!$B:$B,Hours!$B34)+SUMIFS('Contact Hours'!I:I,'Contact Hours'!$A:$A,Hours!$A34,'Contact Hours'!$B:$B,Hours!$B34)</f>
        <v>89024</v>
      </c>
      <c r="G34" s="33">
        <f>SUMIFS('Contact Hours'!J:J,'Contact Hours'!$A:$A,Hours!$A34,'Contact Hours'!$B:$B,Hours!$B34)+SUMIFS('Contact Hours'!K:K,'Contact Hours'!$A:$A,Hours!$A34,'Contact Hours'!$B:$B,Hours!$B34)</f>
        <v>7985</v>
      </c>
      <c r="H34" s="34">
        <f t="shared" si="0"/>
        <v>152257</v>
      </c>
      <c r="I34" s="35">
        <f t="shared" si="1"/>
        <v>425574.56648882694</v>
      </c>
      <c r="J34" s="35">
        <f t="shared" si="2"/>
        <v>0</v>
      </c>
    </row>
    <row r="35" spans="1:10">
      <c r="A35" s="30">
        <v>3539</v>
      </c>
      <c r="B35" s="31">
        <v>5</v>
      </c>
      <c r="C35" s="32">
        <f t="shared" si="3"/>
        <v>7.969787458086997</v>
      </c>
      <c r="D35" s="33">
        <f>SUMIFS('Contact Hours'!D:D,'Contact Hours'!$A:$A,Hours!$A35,'Contact Hours'!$B:$B,Hours!$B35)+SUMIFS('Contact Hours'!E:E,'Contact Hours'!$A:$A,Hours!$A35,'Contact Hours'!$B:$B,Hours!$B35)</f>
        <v>0</v>
      </c>
      <c r="E35" s="33">
        <f>SUMIFS('Contact Hours'!F:F,'Contact Hours'!$A:$A,Hours!$A35,'Contact Hours'!$B:$B,Hours!$B35)+SUMIFS('Contact Hours'!G:G,'Contact Hours'!$A:$A,Hours!$A35,'Contact Hours'!$B:$B,Hours!$B35)</f>
        <v>0</v>
      </c>
      <c r="F35" s="33">
        <f>SUMIFS('Contact Hours'!H:H,'Contact Hours'!$A:$A,Hours!$A35,'Contact Hours'!$B:$B,Hours!$B35)+SUMIFS('Contact Hours'!I:I,'Contact Hours'!$A:$A,Hours!$A35,'Contact Hours'!$B:$B,Hours!$B35)</f>
        <v>0</v>
      </c>
      <c r="G35" s="33">
        <f>SUMIFS('Contact Hours'!J:J,'Contact Hours'!$A:$A,Hours!$A35,'Contact Hours'!$B:$B,Hours!$B35)+SUMIFS('Contact Hours'!K:K,'Contact Hours'!$A:$A,Hours!$A35,'Contact Hours'!$B:$B,Hours!$B35)</f>
        <v>0</v>
      </c>
      <c r="H35" s="34">
        <f t="shared" si="0"/>
        <v>0</v>
      </c>
      <c r="I35" s="35">
        <f t="shared" si="1"/>
        <v>0</v>
      </c>
      <c r="J35" s="35">
        <f t="shared" si="2"/>
        <v>0</v>
      </c>
    </row>
    <row r="36" spans="1:10">
      <c r="A36" s="30">
        <v>3539</v>
      </c>
      <c r="B36" s="31">
        <v>6</v>
      </c>
      <c r="C36" s="32">
        <f t="shared" si="3"/>
        <v>2.5338472328563029</v>
      </c>
      <c r="D36" s="33">
        <f>SUMIFS('Contact Hours'!D:D,'Contact Hours'!$A:$A,Hours!$A36,'Contact Hours'!$B:$B,Hours!$B36)+SUMIFS('Contact Hours'!E:E,'Contact Hours'!$A:$A,Hours!$A36,'Contact Hours'!$B:$B,Hours!$B36)</f>
        <v>92416</v>
      </c>
      <c r="E36" s="33">
        <f>SUMIFS('Contact Hours'!F:F,'Contact Hours'!$A:$A,Hours!$A36,'Contact Hours'!$B:$B,Hours!$B36)+SUMIFS('Contact Hours'!G:G,'Contact Hours'!$A:$A,Hours!$A36,'Contact Hours'!$B:$B,Hours!$B36)</f>
        <v>0</v>
      </c>
      <c r="F36" s="33">
        <f>SUMIFS('Contact Hours'!H:H,'Contact Hours'!$A:$A,Hours!$A36,'Contact Hours'!$B:$B,Hours!$B36)+SUMIFS('Contact Hours'!I:I,'Contact Hours'!$A:$A,Hours!$A36,'Contact Hours'!$B:$B,Hours!$B36)</f>
        <v>5104</v>
      </c>
      <c r="G36" s="33">
        <f>SUMIFS('Contact Hours'!J:J,'Contact Hours'!$A:$A,Hours!$A36,'Contact Hours'!$B:$B,Hours!$B36)+SUMIFS('Contact Hours'!K:K,'Contact Hours'!$A:$A,Hours!$A36,'Contact Hours'!$B:$B,Hours!$B36)</f>
        <v>2608</v>
      </c>
      <c r="H36" s="34">
        <f t="shared" si="0"/>
        <v>100128</v>
      </c>
      <c r="I36" s="35">
        <f t="shared" si="1"/>
        <v>253709.05573143589</v>
      </c>
      <c r="J36" s="35">
        <f t="shared" si="2"/>
        <v>0</v>
      </c>
    </row>
    <row r="37" spans="1:10">
      <c r="A37" s="30">
        <v>3539</v>
      </c>
      <c r="B37" s="31">
        <v>7</v>
      </c>
      <c r="C37" s="32">
        <f t="shared" si="3"/>
        <v>3.4892163735959434</v>
      </c>
      <c r="D37" s="33">
        <f>SUMIFS('Contact Hours'!D:D,'Contact Hours'!$A:$A,Hours!$A37,'Contact Hours'!$B:$B,Hours!$B37)+SUMIFS('Contact Hours'!E:E,'Contact Hours'!$A:$A,Hours!$A37,'Contact Hours'!$B:$B,Hours!$B37)</f>
        <v>10080</v>
      </c>
      <c r="E37" s="33">
        <f>SUMIFS('Contact Hours'!F:F,'Contact Hours'!$A:$A,Hours!$A37,'Contact Hours'!$B:$B,Hours!$B37)+SUMIFS('Contact Hours'!G:G,'Contact Hours'!$A:$A,Hours!$A37,'Contact Hours'!$B:$B,Hours!$B37)</f>
        <v>0</v>
      </c>
      <c r="F37" s="33">
        <f>SUMIFS('Contact Hours'!H:H,'Contact Hours'!$A:$A,Hours!$A37,'Contact Hours'!$B:$B,Hours!$B37)+SUMIFS('Contact Hours'!I:I,'Contact Hours'!$A:$A,Hours!$A37,'Contact Hours'!$B:$B,Hours!$B37)</f>
        <v>12672</v>
      </c>
      <c r="G37" s="33">
        <f>SUMIFS('Contact Hours'!J:J,'Contact Hours'!$A:$A,Hours!$A37,'Contact Hours'!$B:$B,Hours!$B37)+SUMIFS('Contact Hours'!K:K,'Contact Hours'!$A:$A,Hours!$A37,'Contact Hours'!$B:$B,Hours!$B37)</f>
        <v>0</v>
      </c>
      <c r="H37" s="34">
        <f t="shared" si="0"/>
        <v>22752</v>
      </c>
      <c r="I37" s="35">
        <f t="shared" si="1"/>
        <v>79386.650932054908</v>
      </c>
      <c r="J37" s="35">
        <f t="shared" si="2"/>
        <v>0</v>
      </c>
    </row>
    <row r="38" spans="1:10">
      <c r="A38" s="30">
        <v>3539</v>
      </c>
      <c r="B38" s="31">
        <v>8</v>
      </c>
      <c r="C38" s="32">
        <f t="shared" si="3"/>
        <v>4.382136402145127</v>
      </c>
      <c r="D38" s="33">
        <f>SUMIFS('Contact Hours'!D:D,'Contact Hours'!$A:$A,Hours!$A38,'Contact Hours'!$B:$B,Hours!$B38)+SUMIFS('Contact Hours'!E:E,'Contact Hours'!$A:$A,Hours!$A38,'Contact Hours'!$B:$B,Hours!$B38)</f>
        <v>0</v>
      </c>
      <c r="E38" s="33">
        <f>SUMIFS('Contact Hours'!F:F,'Contact Hours'!$A:$A,Hours!$A38,'Contact Hours'!$B:$B,Hours!$B38)+SUMIFS('Contact Hours'!G:G,'Contact Hours'!$A:$A,Hours!$A38,'Contact Hours'!$B:$B,Hours!$B38)</f>
        <v>0</v>
      </c>
      <c r="F38" s="33">
        <f>SUMIFS('Contact Hours'!H:H,'Contact Hours'!$A:$A,Hours!$A38,'Contact Hours'!$B:$B,Hours!$B38)+SUMIFS('Contact Hours'!I:I,'Contact Hours'!$A:$A,Hours!$A38,'Contact Hours'!$B:$B,Hours!$B38)</f>
        <v>0</v>
      </c>
      <c r="G38" s="33">
        <f>SUMIFS('Contact Hours'!J:J,'Contact Hours'!$A:$A,Hours!$A38,'Contact Hours'!$B:$B,Hours!$B38)+SUMIFS('Contact Hours'!K:K,'Contact Hours'!$A:$A,Hours!$A38,'Contact Hours'!$B:$B,Hours!$B38)</f>
        <v>0</v>
      </c>
      <c r="H38" s="34">
        <f t="shared" si="0"/>
        <v>0</v>
      </c>
      <c r="I38" s="35">
        <f t="shared" si="1"/>
        <v>0</v>
      </c>
      <c r="J38" s="35">
        <f t="shared" si="2"/>
        <v>0</v>
      </c>
    </row>
    <row r="39" spans="1:10">
      <c r="A39" s="30">
        <v>3539</v>
      </c>
      <c r="B39" s="31">
        <v>9</v>
      </c>
      <c r="C39" s="32">
        <f t="shared" si="3"/>
        <v>3.4333089032158068</v>
      </c>
      <c r="D39" s="33">
        <f>SUMIFS('Contact Hours'!D:D,'Contact Hours'!$A:$A,Hours!$A39,'Contact Hours'!$B:$B,Hours!$B39)+SUMIFS('Contact Hours'!E:E,'Contact Hours'!$A:$A,Hours!$A39,'Contact Hours'!$B:$B,Hours!$B39)</f>
        <v>13520</v>
      </c>
      <c r="E39" s="33">
        <f>SUMIFS('Contact Hours'!F:F,'Contact Hours'!$A:$A,Hours!$A39,'Contact Hours'!$B:$B,Hours!$B39)+SUMIFS('Contact Hours'!G:G,'Contact Hours'!$A:$A,Hours!$A39,'Contact Hours'!$B:$B,Hours!$B39)</f>
        <v>0</v>
      </c>
      <c r="F39" s="33">
        <f>SUMIFS('Contact Hours'!H:H,'Contact Hours'!$A:$A,Hours!$A39,'Contact Hours'!$B:$B,Hours!$B39)+SUMIFS('Contact Hours'!I:I,'Contact Hours'!$A:$A,Hours!$A39,'Contact Hours'!$B:$B,Hours!$B39)</f>
        <v>25920</v>
      </c>
      <c r="G39" s="33">
        <f>SUMIFS('Contact Hours'!J:J,'Contact Hours'!$A:$A,Hours!$A39,'Contact Hours'!$B:$B,Hours!$B39)+SUMIFS('Contact Hours'!K:K,'Contact Hours'!$A:$A,Hours!$A39,'Contact Hours'!$B:$B,Hours!$B39)</f>
        <v>0</v>
      </c>
      <c r="H39" s="34">
        <f t="shared" si="0"/>
        <v>39440</v>
      </c>
      <c r="I39" s="35">
        <f t="shared" si="1"/>
        <v>135409.70314283142</v>
      </c>
      <c r="J39" s="35">
        <f t="shared" si="2"/>
        <v>0</v>
      </c>
    </row>
    <row r="40" spans="1:10">
      <c r="A40" s="30">
        <v>3539</v>
      </c>
      <c r="B40" s="31">
        <v>10</v>
      </c>
      <c r="C40" s="32">
        <f t="shared" si="3"/>
        <v>5.2157956574584414</v>
      </c>
      <c r="D40" s="33">
        <f>SUMIFS('Contact Hours'!D:D,'Contact Hours'!$A:$A,Hours!$A40,'Contact Hours'!$B:$B,Hours!$B40)+SUMIFS('Contact Hours'!E:E,'Contact Hours'!$A:$A,Hours!$A40,'Contact Hours'!$B:$B,Hours!$B40)</f>
        <v>1056</v>
      </c>
      <c r="E40" s="33">
        <f>SUMIFS('Contact Hours'!F:F,'Contact Hours'!$A:$A,Hours!$A40,'Contact Hours'!$B:$B,Hours!$B40)+SUMIFS('Contact Hours'!G:G,'Contact Hours'!$A:$A,Hours!$A40,'Contact Hours'!$B:$B,Hours!$B40)</f>
        <v>0</v>
      </c>
      <c r="F40" s="33">
        <f>SUMIFS('Contact Hours'!H:H,'Contact Hours'!$A:$A,Hours!$A40,'Contact Hours'!$B:$B,Hours!$B40)+SUMIFS('Contact Hours'!I:I,'Contact Hours'!$A:$A,Hours!$A40,'Contact Hours'!$B:$B,Hours!$B40)</f>
        <v>0</v>
      </c>
      <c r="G40" s="33">
        <f>SUMIFS('Contact Hours'!J:J,'Contact Hours'!$A:$A,Hours!$A40,'Contact Hours'!$B:$B,Hours!$B40)+SUMIFS('Contact Hours'!K:K,'Contact Hours'!$A:$A,Hours!$A40,'Contact Hours'!$B:$B,Hours!$B40)</f>
        <v>0</v>
      </c>
      <c r="H40" s="34">
        <f t="shared" si="0"/>
        <v>1056</v>
      </c>
      <c r="I40" s="35">
        <f t="shared" si="1"/>
        <v>5507.8802142761142</v>
      </c>
      <c r="J40" s="35">
        <f t="shared" si="2"/>
        <v>0</v>
      </c>
    </row>
    <row r="41" spans="1:10">
      <c r="A41" s="30">
        <v>3539</v>
      </c>
      <c r="B41" s="31">
        <v>11</v>
      </c>
      <c r="C41" s="32">
        <f t="shared" si="3"/>
        <v>3.9463640330011058</v>
      </c>
      <c r="D41" s="33">
        <f>SUMIFS('Contact Hours'!D:D,'Contact Hours'!$A:$A,Hours!$A41,'Contact Hours'!$B:$B,Hours!$B41)+SUMIFS('Contact Hours'!E:E,'Contact Hours'!$A:$A,Hours!$A41,'Contact Hours'!$B:$B,Hours!$B41)</f>
        <v>160</v>
      </c>
      <c r="E41" s="33">
        <f>SUMIFS('Contact Hours'!F:F,'Contact Hours'!$A:$A,Hours!$A41,'Contact Hours'!$B:$B,Hours!$B41)+SUMIFS('Contact Hours'!G:G,'Contact Hours'!$A:$A,Hours!$A41,'Contact Hours'!$B:$B,Hours!$B41)</f>
        <v>0</v>
      </c>
      <c r="F41" s="33">
        <f>SUMIFS('Contact Hours'!H:H,'Contact Hours'!$A:$A,Hours!$A41,'Contact Hours'!$B:$B,Hours!$B41)+SUMIFS('Contact Hours'!I:I,'Contact Hours'!$A:$A,Hours!$A41,'Contact Hours'!$B:$B,Hours!$B41)</f>
        <v>20304</v>
      </c>
      <c r="G41" s="33">
        <f>SUMIFS('Contact Hours'!J:J,'Contact Hours'!$A:$A,Hours!$A41,'Contact Hours'!$B:$B,Hours!$B41)+SUMIFS('Contact Hours'!K:K,'Contact Hours'!$A:$A,Hours!$A41,'Contact Hours'!$B:$B,Hours!$B41)</f>
        <v>992</v>
      </c>
      <c r="H41" s="34">
        <f t="shared" si="0"/>
        <v>21456</v>
      </c>
      <c r="I41" s="35">
        <f t="shared" si="1"/>
        <v>84673.186692071729</v>
      </c>
      <c r="J41" s="35">
        <f t="shared" si="2"/>
        <v>0</v>
      </c>
    </row>
    <row r="42" spans="1:10">
      <c r="A42" s="30">
        <v>3539</v>
      </c>
      <c r="B42" s="31">
        <v>12</v>
      </c>
      <c r="C42" s="32">
        <f t="shared" si="3"/>
        <v>3.4644345655960382</v>
      </c>
      <c r="D42" s="33">
        <f>SUMIFS('Contact Hours'!D:D,'Contact Hours'!$A:$A,Hours!$A42,'Contact Hours'!$B:$B,Hours!$B42)+SUMIFS('Contact Hours'!E:E,'Contact Hours'!$A:$A,Hours!$A42,'Contact Hours'!$B:$B,Hours!$B42)</f>
        <v>169200</v>
      </c>
      <c r="E42" s="33">
        <f>SUMIFS('Contact Hours'!F:F,'Contact Hours'!$A:$A,Hours!$A42,'Contact Hours'!$B:$B,Hours!$B42)+SUMIFS('Contact Hours'!G:G,'Contact Hours'!$A:$A,Hours!$A42,'Contact Hours'!$B:$B,Hours!$B42)</f>
        <v>19008</v>
      </c>
      <c r="F42" s="33">
        <f>SUMIFS('Contact Hours'!H:H,'Contact Hours'!$A:$A,Hours!$A42,'Contact Hours'!$B:$B,Hours!$B42)+SUMIFS('Contact Hours'!I:I,'Contact Hours'!$A:$A,Hours!$A42,'Contact Hours'!$B:$B,Hours!$B42)</f>
        <v>0</v>
      </c>
      <c r="G42" s="33">
        <f>SUMIFS('Contact Hours'!J:J,'Contact Hours'!$A:$A,Hours!$A42,'Contact Hours'!$B:$B,Hours!$B42)+SUMIFS('Contact Hours'!K:K,'Contact Hours'!$A:$A,Hours!$A42,'Contact Hours'!$B:$B,Hours!$B42)</f>
        <v>0</v>
      </c>
      <c r="H42" s="34">
        <f t="shared" si="0"/>
        <v>188208</v>
      </c>
      <c r="I42" s="35">
        <f t="shared" si="1"/>
        <v>652034.30072169914</v>
      </c>
      <c r="J42" s="35">
        <f t="shared" si="2"/>
        <v>72437.169445134452</v>
      </c>
    </row>
    <row r="43" spans="1:10">
      <c r="A43" s="30">
        <v>3539</v>
      </c>
      <c r="B43" s="31">
        <v>13</v>
      </c>
      <c r="C43" s="32">
        <f t="shared" si="3"/>
        <v>3.1367935439018955</v>
      </c>
      <c r="D43" s="33">
        <f>SUMIFS('Contact Hours'!D:D,'Contact Hours'!$A:$A,Hours!$A43,'Contact Hours'!$B:$B,Hours!$B43)+SUMIFS('Contact Hours'!E:E,'Contact Hours'!$A:$A,Hours!$A43,'Contact Hours'!$B:$B,Hours!$B43)</f>
        <v>50832</v>
      </c>
      <c r="E43" s="33">
        <f>SUMIFS('Contact Hours'!F:F,'Contact Hours'!$A:$A,Hours!$A43,'Contact Hours'!$B:$B,Hours!$B43)+SUMIFS('Contact Hours'!G:G,'Contact Hours'!$A:$A,Hours!$A43,'Contact Hours'!$B:$B,Hours!$B43)</f>
        <v>0</v>
      </c>
      <c r="F43" s="33">
        <f>SUMIFS('Contact Hours'!H:H,'Contact Hours'!$A:$A,Hours!$A43,'Contact Hours'!$B:$B,Hours!$B43)+SUMIFS('Contact Hours'!I:I,'Contact Hours'!$A:$A,Hours!$A43,'Contact Hours'!$B:$B,Hours!$B43)</f>
        <v>0</v>
      </c>
      <c r="G43" s="33">
        <f>SUMIFS('Contact Hours'!J:J,'Contact Hours'!$A:$A,Hours!$A43,'Contact Hours'!$B:$B,Hours!$B43)+SUMIFS('Contact Hours'!K:K,'Contact Hours'!$A:$A,Hours!$A43,'Contact Hours'!$B:$B,Hours!$B43)</f>
        <v>0</v>
      </c>
      <c r="H43" s="34">
        <f t="shared" si="0"/>
        <v>50832</v>
      </c>
      <c r="I43" s="35">
        <f t="shared" si="1"/>
        <v>159449.48942362115</v>
      </c>
      <c r="J43" s="35">
        <f t="shared" si="2"/>
        <v>0</v>
      </c>
    </row>
    <row r="44" spans="1:10">
      <c r="A44" s="30">
        <v>3539</v>
      </c>
      <c r="B44" s="31">
        <v>14</v>
      </c>
      <c r="C44" s="32">
        <f t="shared" si="3"/>
        <v>4.5242823607997433</v>
      </c>
      <c r="D44" s="33">
        <f>SUMIFS('Contact Hours'!D:D,'Contact Hours'!$A:$A,Hours!$A44,'Contact Hours'!$B:$B,Hours!$B44)+SUMIFS('Contact Hours'!E:E,'Contact Hours'!$A:$A,Hours!$A44,'Contact Hours'!$B:$B,Hours!$B44)</f>
        <v>0</v>
      </c>
      <c r="E44" s="33">
        <f>SUMIFS('Contact Hours'!F:F,'Contact Hours'!$A:$A,Hours!$A44,'Contact Hours'!$B:$B,Hours!$B44)+SUMIFS('Contact Hours'!G:G,'Contact Hours'!$A:$A,Hours!$A44,'Contact Hours'!$B:$B,Hours!$B44)</f>
        <v>0</v>
      </c>
      <c r="F44" s="33">
        <f>SUMIFS('Contact Hours'!H:H,'Contact Hours'!$A:$A,Hours!$A44,'Contact Hours'!$B:$B,Hours!$B44)+SUMIFS('Contact Hours'!I:I,'Contact Hours'!$A:$A,Hours!$A44,'Contact Hours'!$B:$B,Hours!$B44)</f>
        <v>99008</v>
      </c>
      <c r="G44" s="33">
        <f>SUMIFS('Contact Hours'!J:J,'Contact Hours'!$A:$A,Hours!$A44,'Contact Hours'!$B:$B,Hours!$B44)+SUMIFS('Contact Hours'!K:K,'Contact Hours'!$A:$A,Hours!$A44,'Contact Hours'!$B:$B,Hours!$B44)</f>
        <v>1536</v>
      </c>
      <c r="H44" s="34">
        <f t="shared" si="0"/>
        <v>100544</v>
      </c>
      <c r="I44" s="35">
        <f t="shared" si="1"/>
        <v>454889.4456842494</v>
      </c>
      <c r="J44" s="35">
        <f t="shared" si="2"/>
        <v>0</v>
      </c>
    </row>
    <row r="45" spans="1:10">
      <c r="A45" s="30">
        <v>3539</v>
      </c>
      <c r="B45" s="31">
        <v>15</v>
      </c>
      <c r="C45" s="32">
        <f t="shared" si="3"/>
        <v>6.3259919541484555</v>
      </c>
      <c r="D45" s="33">
        <f>SUMIFS('Contact Hours'!D:D,'Contact Hours'!$A:$A,Hours!$A45,'Contact Hours'!$B:$B,Hours!$B45)+SUMIFS('Contact Hours'!E:E,'Contact Hours'!$A:$A,Hours!$A45,'Contact Hours'!$B:$B,Hours!$B45)</f>
        <v>0</v>
      </c>
      <c r="E45" s="33">
        <f>SUMIFS('Contact Hours'!F:F,'Contact Hours'!$A:$A,Hours!$A45,'Contact Hours'!$B:$B,Hours!$B45)+SUMIFS('Contact Hours'!G:G,'Contact Hours'!$A:$A,Hours!$A45,'Contact Hours'!$B:$B,Hours!$B45)</f>
        <v>0</v>
      </c>
      <c r="F45" s="33">
        <f>SUMIFS('Contact Hours'!H:H,'Contact Hours'!$A:$A,Hours!$A45,'Contact Hours'!$B:$B,Hours!$B45)+SUMIFS('Contact Hours'!I:I,'Contact Hours'!$A:$A,Hours!$A45,'Contact Hours'!$B:$B,Hours!$B45)</f>
        <v>0</v>
      </c>
      <c r="G45" s="33">
        <f>SUMIFS('Contact Hours'!J:J,'Contact Hours'!$A:$A,Hours!$A45,'Contact Hours'!$B:$B,Hours!$B45)+SUMIFS('Contact Hours'!K:K,'Contact Hours'!$A:$A,Hours!$A45,'Contact Hours'!$B:$B,Hours!$B45)</f>
        <v>0</v>
      </c>
      <c r="H45" s="34">
        <f t="shared" si="0"/>
        <v>0</v>
      </c>
      <c r="I45" s="35">
        <f t="shared" si="1"/>
        <v>0</v>
      </c>
      <c r="J45" s="35">
        <f t="shared" si="2"/>
        <v>0</v>
      </c>
    </row>
    <row r="46" spans="1:10">
      <c r="A46" s="30">
        <v>3539</v>
      </c>
      <c r="B46" s="31">
        <v>16</v>
      </c>
      <c r="C46" s="32">
        <f t="shared" si="3"/>
        <v>3.9794022593108487</v>
      </c>
      <c r="D46" s="33">
        <f>SUMIFS('Contact Hours'!D:D,'Contact Hours'!$A:$A,Hours!$A46,'Contact Hours'!$B:$B,Hours!$B46)+SUMIFS('Contact Hours'!E:E,'Contact Hours'!$A:$A,Hours!$A46,'Contact Hours'!$B:$B,Hours!$B46)</f>
        <v>2592</v>
      </c>
      <c r="E46" s="33">
        <f>SUMIFS('Contact Hours'!F:F,'Contact Hours'!$A:$A,Hours!$A46,'Contact Hours'!$B:$B,Hours!$B46)+SUMIFS('Contact Hours'!G:G,'Contact Hours'!$A:$A,Hours!$A46,'Contact Hours'!$B:$B,Hours!$B46)</f>
        <v>0</v>
      </c>
      <c r="F46" s="33">
        <f>SUMIFS('Contact Hours'!H:H,'Contact Hours'!$A:$A,Hours!$A46,'Contact Hours'!$B:$B,Hours!$B46)+SUMIFS('Contact Hours'!I:I,'Contact Hours'!$A:$A,Hours!$A46,'Contact Hours'!$B:$B,Hours!$B46)</f>
        <v>142032</v>
      </c>
      <c r="G46" s="33">
        <f>SUMIFS('Contact Hours'!J:J,'Contact Hours'!$A:$A,Hours!$A46,'Contact Hours'!$B:$B,Hours!$B46)+SUMIFS('Contact Hours'!K:K,'Contact Hours'!$A:$A,Hours!$A46,'Contact Hours'!$B:$B,Hours!$B46)</f>
        <v>5328</v>
      </c>
      <c r="H46" s="34">
        <f t="shared" si="0"/>
        <v>149952</v>
      </c>
      <c r="I46" s="35">
        <f t="shared" si="1"/>
        <v>596719.32758818043</v>
      </c>
      <c r="J46" s="35">
        <f t="shared" si="2"/>
        <v>0</v>
      </c>
    </row>
    <row r="47" spans="1:10">
      <c r="A47" s="30">
        <v>3539</v>
      </c>
      <c r="B47" s="31">
        <v>17</v>
      </c>
      <c r="C47" s="32">
        <f t="shared" si="3"/>
        <v>5.1679354505346593</v>
      </c>
      <c r="D47" s="33">
        <f>SUMIFS('Contact Hours'!D:D,'Contact Hours'!$A:$A,Hours!$A47,'Contact Hours'!$B:$B,Hours!$B47)+SUMIFS('Contact Hours'!E:E,'Contact Hours'!$A:$A,Hours!$A47,'Contact Hours'!$B:$B,Hours!$B47)</f>
        <v>0</v>
      </c>
      <c r="E47" s="33">
        <f>SUMIFS('Contact Hours'!F:F,'Contact Hours'!$A:$A,Hours!$A47,'Contact Hours'!$B:$B,Hours!$B47)+SUMIFS('Contact Hours'!G:G,'Contact Hours'!$A:$A,Hours!$A47,'Contact Hours'!$B:$B,Hours!$B47)</f>
        <v>0</v>
      </c>
      <c r="F47" s="33">
        <f>SUMIFS('Contact Hours'!H:H,'Contact Hours'!$A:$A,Hours!$A47,'Contact Hours'!$B:$B,Hours!$B47)+SUMIFS('Contact Hours'!I:I,'Contact Hours'!$A:$A,Hours!$A47,'Contact Hours'!$B:$B,Hours!$B47)</f>
        <v>25952</v>
      </c>
      <c r="G47" s="33">
        <f>SUMIFS('Contact Hours'!J:J,'Contact Hours'!$A:$A,Hours!$A47,'Contact Hours'!$B:$B,Hours!$B47)+SUMIFS('Contact Hours'!K:K,'Contact Hours'!$A:$A,Hours!$A47,'Contact Hours'!$B:$B,Hours!$B47)</f>
        <v>0</v>
      </c>
      <c r="H47" s="34">
        <f t="shared" si="0"/>
        <v>25952</v>
      </c>
      <c r="I47" s="35">
        <f t="shared" si="1"/>
        <v>134118.26081227549</v>
      </c>
      <c r="J47" s="35">
        <f t="shared" si="2"/>
        <v>0</v>
      </c>
    </row>
    <row r="48" spans="1:10">
      <c r="A48" s="30">
        <v>3539</v>
      </c>
      <c r="B48" s="31">
        <v>18</v>
      </c>
      <c r="C48" s="32">
        <f t="shared" si="3"/>
        <v>4.3474126583452906</v>
      </c>
      <c r="D48" s="33">
        <f>SUMIFS('Contact Hours'!D:D,'Contact Hours'!$A:$A,Hours!$A48,'Contact Hours'!$B:$B,Hours!$B48)+SUMIFS('Contact Hours'!E:E,'Contact Hours'!$A:$A,Hours!$A48,'Contact Hours'!$B:$B,Hours!$B48)</f>
        <v>0</v>
      </c>
      <c r="E48" s="33">
        <f>SUMIFS('Contact Hours'!F:F,'Contact Hours'!$A:$A,Hours!$A48,'Contact Hours'!$B:$B,Hours!$B48)+SUMIFS('Contact Hours'!G:G,'Contact Hours'!$A:$A,Hours!$A48,'Contact Hours'!$B:$B,Hours!$B48)</f>
        <v>0</v>
      </c>
      <c r="F48" s="33">
        <f>SUMIFS('Contact Hours'!H:H,'Contact Hours'!$A:$A,Hours!$A48,'Contact Hours'!$B:$B,Hours!$B48)+SUMIFS('Contact Hours'!I:I,'Contact Hours'!$A:$A,Hours!$A48,'Contact Hours'!$B:$B,Hours!$B48)</f>
        <v>30656</v>
      </c>
      <c r="G48" s="33">
        <f>SUMIFS('Contact Hours'!J:J,'Contact Hours'!$A:$A,Hours!$A48,'Contact Hours'!$B:$B,Hours!$B48)+SUMIFS('Contact Hours'!K:K,'Contact Hours'!$A:$A,Hours!$A48,'Contact Hours'!$B:$B,Hours!$B48)</f>
        <v>0</v>
      </c>
      <c r="H48" s="34">
        <f t="shared" si="0"/>
        <v>30656</v>
      </c>
      <c r="I48" s="35">
        <f t="shared" si="1"/>
        <v>133274.28245423324</v>
      </c>
      <c r="J48" s="35">
        <f t="shared" si="2"/>
        <v>0</v>
      </c>
    </row>
    <row r="49" spans="1:10">
      <c r="A49" s="30">
        <v>3539</v>
      </c>
      <c r="B49" s="31">
        <v>19</v>
      </c>
      <c r="C49" s="32">
        <f t="shared" si="3"/>
        <v>3.1428185541517317</v>
      </c>
      <c r="D49" s="33">
        <f>SUMIFS('Contact Hours'!D:D,'Contact Hours'!$A:$A,Hours!$A49,'Contact Hours'!$B:$B,Hours!$B49)+SUMIFS('Contact Hours'!E:E,'Contact Hours'!$A:$A,Hours!$A49,'Contact Hours'!$B:$B,Hours!$B49)</f>
        <v>111712</v>
      </c>
      <c r="E49" s="33">
        <f>SUMIFS('Contact Hours'!F:F,'Contact Hours'!$A:$A,Hours!$A49,'Contact Hours'!$B:$B,Hours!$B49)+SUMIFS('Contact Hours'!G:G,'Contact Hours'!$A:$A,Hours!$A49,'Contact Hours'!$B:$B,Hours!$B49)</f>
        <v>34480</v>
      </c>
      <c r="F49" s="33">
        <f>SUMIFS('Contact Hours'!H:H,'Contact Hours'!$A:$A,Hours!$A49,'Contact Hours'!$B:$B,Hours!$B49)+SUMIFS('Contact Hours'!I:I,'Contact Hours'!$A:$A,Hours!$A49,'Contact Hours'!$B:$B,Hours!$B49)</f>
        <v>3072</v>
      </c>
      <c r="G49" s="33">
        <f>SUMIFS('Contact Hours'!J:J,'Contact Hours'!$A:$A,Hours!$A49,'Contact Hours'!$B:$B,Hours!$B49)+SUMIFS('Contact Hours'!K:K,'Contact Hours'!$A:$A,Hours!$A49,'Contact Hours'!$B:$B,Hours!$B49)</f>
        <v>800</v>
      </c>
      <c r="H49" s="34">
        <f t="shared" si="0"/>
        <v>150064</v>
      </c>
      <c r="I49" s="35">
        <f t="shared" si="1"/>
        <v>471623.92351022549</v>
      </c>
      <c r="J49" s="35">
        <f t="shared" si="2"/>
        <v>119200.82212186688</v>
      </c>
    </row>
    <row r="50" spans="1:10">
      <c r="A50" s="30">
        <v>3539</v>
      </c>
      <c r="B50" s="31">
        <v>20</v>
      </c>
      <c r="C50" s="32">
        <f t="shared" si="3"/>
        <v>3.4676861785003421</v>
      </c>
      <c r="D50" s="33">
        <f>SUMIFS('Contact Hours'!D:D,'Contact Hours'!$A:$A,Hours!$A50,'Contact Hours'!$B:$B,Hours!$B50)+SUMIFS('Contact Hours'!E:E,'Contact Hours'!$A:$A,Hours!$A50,'Contact Hours'!$B:$B,Hours!$B50)</f>
        <v>0</v>
      </c>
      <c r="E50" s="33">
        <f>SUMIFS('Contact Hours'!F:F,'Contact Hours'!$A:$A,Hours!$A50,'Contact Hours'!$B:$B,Hours!$B50)+SUMIFS('Contact Hours'!G:G,'Contact Hours'!$A:$A,Hours!$A50,'Contact Hours'!$B:$B,Hours!$B50)</f>
        <v>0</v>
      </c>
      <c r="F50" s="33">
        <f>SUMIFS('Contact Hours'!H:H,'Contact Hours'!$A:$A,Hours!$A50,'Contact Hours'!$B:$B,Hours!$B50)+SUMIFS('Contact Hours'!I:I,'Contact Hours'!$A:$A,Hours!$A50,'Contact Hours'!$B:$B,Hours!$B50)</f>
        <v>8896</v>
      </c>
      <c r="G50" s="33">
        <f>SUMIFS('Contact Hours'!J:J,'Contact Hours'!$A:$A,Hours!$A50,'Contact Hours'!$B:$B,Hours!$B50)+SUMIFS('Contact Hours'!K:K,'Contact Hours'!$A:$A,Hours!$A50,'Contact Hours'!$B:$B,Hours!$B50)</f>
        <v>0</v>
      </c>
      <c r="H50" s="34">
        <f t="shared" si="0"/>
        <v>8896</v>
      </c>
      <c r="I50" s="35">
        <f t="shared" si="1"/>
        <v>30848.536243939045</v>
      </c>
      <c r="J50" s="35">
        <f t="shared" si="2"/>
        <v>0</v>
      </c>
    </row>
    <row r="51" spans="1:10">
      <c r="A51" s="30">
        <v>3539</v>
      </c>
      <c r="B51" s="31">
        <v>21</v>
      </c>
      <c r="C51" s="32">
        <f t="shared" si="3"/>
        <v>4.5155009708581995</v>
      </c>
      <c r="D51" s="33">
        <f>SUMIFS('Contact Hours'!D:D,'Contact Hours'!$A:$A,Hours!$A51,'Contact Hours'!$B:$B,Hours!$B51)+SUMIFS('Contact Hours'!E:E,'Contact Hours'!$A:$A,Hours!$A51,'Contact Hours'!$B:$B,Hours!$B51)</f>
        <v>0</v>
      </c>
      <c r="E51" s="33">
        <f>SUMIFS('Contact Hours'!F:F,'Contact Hours'!$A:$A,Hours!$A51,'Contact Hours'!$B:$B,Hours!$B51)+SUMIFS('Contact Hours'!G:G,'Contact Hours'!$A:$A,Hours!$A51,'Contact Hours'!$B:$B,Hours!$B51)</f>
        <v>0</v>
      </c>
      <c r="F51" s="33">
        <f>SUMIFS('Contact Hours'!H:H,'Contact Hours'!$A:$A,Hours!$A51,'Contact Hours'!$B:$B,Hours!$B51)+SUMIFS('Contact Hours'!I:I,'Contact Hours'!$A:$A,Hours!$A51,'Contact Hours'!$B:$B,Hours!$B51)</f>
        <v>0</v>
      </c>
      <c r="G51" s="33">
        <f>SUMIFS('Contact Hours'!J:J,'Contact Hours'!$A:$A,Hours!$A51,'Contact Hours'!$B:$B,Hours!$B51)+SUMIFS('Contact Hours'!K:K,'Contact Hours'!$A:$A,Hours!$A51,'Contact Hours'!$B:$B,Hours!$B51)</f>
        <v>7056</v>
      </c>
      <c r="H51" s="34">
        <f t="shared" si="0"/>
        <v>7056</v>
      </c>
      <c r="I51" s="35">
        <f t="shared" si="1"/>
        <v>31861.374850375454</v>
      </c>
      <c r="J51" s="35">
        <f t="shared" si="2"/>
        <v>0</v>
      </c>
    </row>
    <row r="52" spans="1:10">
      <c r="A52" s="30">
        <v>3539</v>
      </c>
      <c r="B52" s="31">
        <v>22</v>
      </c>
      <c r="C52" s="32">
        <f t="shared" si="3"/>
        <v>4.1280585073572329</v>
      </c>
      <c r="D52" s="33">
        <f>SUMIFS('Contact Hours'!D:D,'Contact Hours'!$A:$A,Hours!$A52,'Contact Hours'!$B:$B,Hours!$B52)+SUMIFS('Contact Hours'!E:E,'Contact Hours'!$A:$A,Hours!$A52,'Contact Hours'!$B:$B,Hours!$B52)</f>
        <v>0</v>
      </c>
      <c r="E52" s="33">
        <f>SUMIFS('Contact Hours'!F:F,'Contact Hours'!$A:$A,Hours!$A52,'Contact Hours'!$B:$B,Hours!$B52)+SUMIFS('Contact Hours'!G:G,'Contact Hours'!$A:$A,Hours!$A52,'Contact Hours'!$B:$B,Hours!$B52)</f>
        <v>0</v>
      </c>
      <c r="F52" s="33">
        <f>SUMIFS('Contact Hours'!H:H,'Contact Hours'!$A:$A,Hours!$A52,'Contact Hours'!$B:$B,Hours!$B52)+SUMIFS('Contact Hours'!I:I,'Contact Hours'!$A:$A,Hours!$A52,'Contact Hours'!$B:$B,Hours!$B52)</f>
        <v>0</v>
      </c>
      <c r="G52" s="33">
        <f>SUMIFS('Contact Hours'!J:J,'Contact Hours'!$A:$A,Hours!$A52,'Contact Hours'!$B:$B,Hours!$B52)+SUMIFS('Contact Hours'!K:K,'Contact Hours'!$A:$A,Hours!$A52,'Contact Hours'!$B:$B,Hours!$B52)</f>
        <v>0</v>
      </c>
      <c r="H52" s="34">
        <f t="shared" si="0"/>
        <v>0</v>
      </c>
      <c r="I52" s="35">
        <f t="shared" si="1"/>
        <v>0</v>
      </c>
      <c r="J52" s="35">
        <f t="shared" si="2"/>
        <v>0</v>
      </c>
    </row>
    <row r="53" spans="1:10">
      <c r="A53" s="30">
        <v>3539</v>
      </c>
      <c r="B53" s="31">
        <v>23</v>
      </c>
      <c r="C53" s="32">
        <f t="shared" si="3"/>
        <v>4.0606764444742334</v>
      </c>
      <c r="D53" s="33">
        <f>SUMIFS('Contact Hours'!D:D,'Contact Hours'!$A:$A,Hours!$A53,'Contact Hours'!$B:$B,Hours!$B53)+SUMIFS('Contact Hours'!E:E,'Contact Hours'!$A:$A,Hours!$A53,'Contact Hours'!$B:$B,Hours!$B53)</f>
        <v>9984</v>
      </c>
      <c r="E53" s="33">
        <f>SUMIFS('Contact Hours'!F:F,'Contact Hours'!$A:$A,Hours!$A53,'Contact Hours'!$B:$B,Hours!$B53)+SUMIFS('Contact Hours'!G:G,'Contact Hours'!$A:$A,Hours!$A53,'Contact Hours'!$B:$B,Hours!$B53)</f>
        <v>0</v>
      </c>
      <c r="F53" s="33">
        <f>SUMIFS('Contact Hours'!H:H,'Contact Hours'!$A:$A,Hours!$A53,'Contact Hours'!$B:$B,Hours!$B53)+SUMIFS('Contact Hours'!I:I,'Contact Hours'!$A:$A,Hours!$A53,'Contact Hours'!$B:$B,Hours!$B53)</f>
        <v>0</v>
      </c>
      <c r="G53" s="33">
        <f>SUMIFS('Contact Hours'!J:J,'Contact Hours'!$A:$A,Hours!$A53,'Contact Hours'!$B:$B,Hours!$B53)+SUMIFS('Contact Hours'!K:K,'Contact Hours'!$A:$A,Hours!$A53,'Contact Hours'!$B:$B,Hours!$B53)</f>
        <v>0</v>
      </c>
      <c r="H53" s="34">
        <f t="shared" si="0"/>
        <v>9984</v>
      </c>
      <c r="I53" s="35">
        <f t="shared" si="1"/>
        <v>40541.793621630743</v>
      </c>
      <c r="J53" s="35">
        <f t="shared" si="2"/>
        <v>0</v>
      </c>
    </row>
    <row r="54" spans="1:10">
      <c r="A54" s="30">
        <v>3539</v>
      </c>
      <c r="B54" s="31">
        <v>24</v>
      </c>
      <c r="C54" s="32">
        <f t="shared" si="3"/>
        <v>3.6073208628655156</v>
      </c>
      <c r="D54" s="33">
        <f>SUMIFS('Contact Hours'!D:D,'Contact Hours'!$A:$A,Hours!$A54,'Contact Hours'!$B:$B,Hours!$B54)+SUMIFS('Contact Hours'!E:E,'Contact Hours'!$A:$A,Hours!$A54,'Contact Hours'!$B:$B,Hours!$B54)</f>
        <v>10512</v>
      </c>
      <c r="E54" s="33">
        <f>SUMIFS('Contact Hours'!F:F,'Contact Hours'!$A:$A,Hours!$A54,'Contact Hours'!$B:$B,Hours!$B54)+SUMIFS('Contact Hours'!G:G,'Contact Hours'!$A:$A,Hours!$A54,'Contact Hours'!$B:$B,Hours!$B54)</f>
        <v>0</v>
      </c>
      <c r="F54" s="33">
        <f>SUMIFS('Contact Hours'!H:H,'Contact Hours'!$A:$A,Hours!$A54,'Contact Hours'!$B:$B,Hours!$B54)+SUMIFS('Contact Hours'!I:I,'Contact Hours'!$A:$A,Hours!$A54,'Contact Hours'!$B:$B,Hours!$B54)</f>
        <v>32144</v>
      </c>
      <c r="G54" s="33">
        <f>SUMIFS('Contact Hours'!J:J,'Contact Hours'!$A:$A,Hours!$A54,'Contact Hours'!$B:$B,Hours!$B54)+SUMIFS('Contact Hours'!K:K,'Contact Hours'!$A:$A,Hours!$A54,'Contact Hours'!$B:$B,Hours!$B54)</f>
        <v>0</v>
      </c>
      <c r="H54" s="34">
        <f t="shared" si="0"/>
        <v>42656</v>
      </c>
      <c r="I54" s="35">
        <f t="shared" si="1"/>
        <v>153873.87872639144</v>
      </c>
      <c r="J54" s="35">
        <f t="shared" si="2"/>
        <v>0</v>
      </c>
    </row>
    <row r="55" spans="1:10">
      <c r="A55" s="30">
        <v>3539</v>
      </c>
      <c r="B55" s="31">
        <v>25</v>
      </c>
      <c r="C55" s="32">
        <f t="shared" si="3"/>
        <v>2.8175360535220126</v>
      </c>
      <c r="D55" s="33">
        <f>SUMIFS('Contact Hours'!D:D,'Contact Hours'!$A:$A,Hours!$A55,'Contact Hours'!$B:$B,Hours!$B55)+SUMIFS('Contact Hours'!E:E,'Contact Hours'!$A:$A,Hours!$A55,'Contact Hours'!$B:$B,Hours!$B55)</f>
        <v>397056</v>
      </c>
      <c r="E55" s="33">
        <f>SUMIFS('Contact Hours'!F:F,'Contact Hours'!$A:$A,Hours!$A55,'Contact Hours'!$B:$B,Hours!$B55)+SUMIFS('Contact Hours'!G:G,'Contact Hours'!$A:$A,Hours!$A55,'Contact Hours'!$B:$B,Hours!$B55)</f>
        <v>0</v>
      </c>
      <c r="F55" s="33">
        <f>SUMIFS('Contact Hours'!H:H,'Contact Hours'!$A:$A,Hours!$A55,'Contact Hours'!$B:$B,Hours!$B55)+SUMIFS('Contact Hours'!I:I,'Contact Hours'!$A:$A,Hours!$A55,'Contact Hours'!$B:$B,Hours!$B55)</f>
        <v>0</v>
      </c>
      <c r="G55" s="33">
        <f>SUMIFS('Contact Hours'!J:J,'Contact Hours'!$A:$A,Hours!$A55,'Contact Hours'!$B:$B,Hours!$B55)+SUMIFS('Contact Hours'!K:K,'Contact Hours'!$A:$A,Hours!$A55,'Contact Hours'!$B:$B,Hours!$B55)</f>
        <v>0</v>
      </c>
      <c r="H55" s="34">
        <f t="shared" si="0"/>
        <v>397056</v>
      </c>
      <c r="I55" s="35">
        <f t="shared" si="1"/>
        <v>1118719.5952672362</v>
      </c>
      <c r="J55" s="35">
        <f t="shared" si="2"/>
        <v>0</v>
      </c>
    </row>
    <row r="56" spans="1:10">
      <c r="A56" s="30">
        <v>3539</v>
      </c>
      <c r="B56" s="31">
        <v>26</v>
      </c>
      <c r="C56" s="32">
        <f t="shared" si="3"/>
        <v>3.5195673951223614</v>
      </c>
      <c r="D56" s="33">
        <f>SUMIFS('Contact Hours'!D:D,'Contact Hours'!$A:$A,Hours!$A56,'Contact Hours'!$B:$B,Hours!$B56)+SUMIFS('Contact Hours'!E:E,'Contact Hours'!$A:$A,Hours!$A56,'Contact Hours'!$B:$B,Hours!$B56)</f>
        <v>94784</v>
      </c>
      <c r="E56" s="33">
        <f>SUMIFS('Contact Hours'!F:F,'Contact Hours'!$A:$A,Hours!$A56,'Contact Hours'!$B:$B,Hours!$B56)+SUMIFS('Contact Hours'!G:G,'Contact Hours'!$A:$A,Hours!$A56,'Contact Hours'!$B:$B,Hours!$B56)</f>
        <v>0</v>
      </c>
      <c r="F56" s="33">
        <f>SUMIFS('Contact Hours'!H:H,'Contact Hours'!$A:$A,Hours!$A56,'Contact Hours'!$B:$B,Hours!$B56)+SUMIFS('Contact Hours'!I:I,'Contact Hours'!$A:$A,Hours!$A56,'Contact Hours'!$B:$B,Hours!$B56)</f>
        <v>0</v>
      </c>
      <c r="G56" s="33">
        <f>SUMIFS('Contact Hours'!J:J,'Contact Hours'!$A:$A,Hours!$A56,'Contact Hours'!$B:$B,Hours!$B56)+SUMIFS('Contact Hours'!K:K,'Contact Hours'!$A:$A,Hours!$A56,'Contact Hours'!$B:$B,Hours!$B56)</f>
        <v>0</v>
      </c>
      <c r="H56" s="34">
        <f t="shared" si="0"/>
        <v>94784</v>
      </c>
      <c r="I56" s="35">
        <f t="shared" si="1"/>
        <v>333598.67597927788</v>
      </c>
      <c r="J56" s="35">
        <f t="shared" si="2"/>
        <v>0</v>
      </c>
    </row>
    <row r="57" spans="1:10">
      <c r="A57" s="30">
        <v>3539</v>
      </c>
      <c r="B57" s="31">
        <v>27</v>
      </c>
      <c r="C57" s="32">
        <f t="shared" si="3"/>
        <v>3.291477425248472</v>
      </c>
      <c r="D57" s="33">
        <f>SUMIFS('Contact Hours'!D:D,'Contact Hours'!$A:$A,Hours!$A57,'Contact Hours'!$B:$B,Hours!$B57)+SUMIFS('Contact Hours'!E:E,'Contact Hours'!$A:$A,Hours!$A57,'Contact Hours'!$B:$B,Hours!$B57)</f>
        <v>0</v>
      </c>
      <c r="E57" s="33">
        <f>SUMIFS('Contact Hours'!F:F,'Contact Hours'!$A:$A,Hours!$A57,'Contact Hours'!$B:$B,Hours!$B57)+SUMIFS('Contact Hours'!G:G,'Contact Hours'!$A:$A,Hours!$A57,'Contact Hours'!$B:$B,Hours!$B57)</f>
        <v>0</v>
      </c>
      <c r="F57" s="33">
        <f>SUMIFS('Contact Hours'!H:H,'Contact Hours'!$A:$A,Hours!$A57,'Contact Hours'!$B:$B,Hours!$B57)+SUMIFS('Contact Hours'!I:I,'Contact Hours'!$A:$A,Hours!$A57,'Contact Hours'!$B:$B,Hours!$B57)</f>
        <v>0</v>
      </c>
      <c r="G57" s="33">
        <f>SUMIFS('Contact Hours'!J:J,'Contact Hours'!$A:$A,Hours!$A57,'Contact Hours'!$B:$B,Hours!$B57)+SUMIFS('Contact Hours'!K:K,'Contact Hours'!$A:$A,Hours!$A57,'Contact Hours'!$B:$B,Hours!$B57)</f>
        <v>0</v>
      </c>
      <c r="H57" s="34">
        <f t="shared" si="0"/>
        <v>0</v>
      </c>
      <c r="I57" s="35">
        <f t="shared" si="1"/>
        <v>0</v>
      </c>
      <c r="J57" s="35">
        <f t="shared" si="2"/>
        <v>0</v>
      </c>
    </row>
    <row r="58" spans="1:10">
      <c r="A58" s="30">
        <v>3540</v>
      </c>
      <c r="B58" s="31">
        <v>1</v>
      </c>
      <c r="C58" s="32">
        <f t="shared" si="3"/>
        <v>2.8749802080704021</v>
      </c>
      <c r="D58" s="33">
        <f>SUMIFS('Contact Hours'!D:D,'Contact Hours'!$A:$A,Hours!$A58,'Contact Hours'!$B:$B,Hours!$B58)+SUMIFS('Contact Hours'!E:E,'Contact Hours'!$A:$A,Hours!$A58,'Contact Hours'!$B:$B,Hours!$B58)</f>
        <v>5280</v>
      </c>
      <c r="E58" s="33">
        <f>SUMIFS('Contact Hours'!F:F,'Contact Hours'!$A:$A,Hours!$A58,'Contact Hours'!$B:$B,Hours!$B58)+SUMIFS('Contact Hours'!G:G,'Contact Hours'!$A:$A,Hours!$A58,'Contact Hours'!$B:$B,Hours!$B58)</f>
        <v>0</v>
      </c>
      <c r="F58" s="33">
        <f>SUMIFS('Contact Hours'!H:H,'Contact Hours'!$A:$A,Hours!$A58,'Contact Hours'!$B:$B,Hours!$B58)+SUMIFS('Contact Hours'!I:I,'Contact Hours'!$A:$A,Hours!$A58,'Contact Hours'!$B:$B,Hours!$B58)</f>
        <v>640</v>
      </c>
      <c r="G58" s="33">
        <f>SUMIFS('Contact Hours'!J:J,'Contact Hours'!$A:$A,Hours!$A58,'Contact Hours'!$B:$B,Hours!$B58)+SUMIFS('Contact Hours'!K:K,'Contact Hours'!$A:$A,Hours!$A58,'Contact Hours'!$B:$B,Hours!$B58)</f>
        <v>2800</v>
      </c>
      <c r="H58" s="34">
        <f t="shared" si="0"/>
        <v>8720</v>
      </c>
      <c r="I58" s="35">
        <f t="shared" si="1"/>
        <v>25069.827414373907</v>
      </c>
      <c r="J58" s="35">
        <f t="shared" si="2"/>
        <v>0</v>
      </c>
    </row>
    <row r="59" spans="1:10">
      <c r="A59" s="30">
        <v>3540</v>
      </c>
      <c r="B59" s="31">
        <v>2</v>
      </c>
      <c r="C59" s="32">
        <f t="shared" si="3"/>
        <v>3.4729204337351502</v>
      </c>
      <c r="D59" s="33">
        <f>SUMIFS('Contact Hours'!D:D,'Contact Hours'!$A:$A,Hours!$A59,'Contact Hours'!$B:$B,Hours!$B59)+SUMIFS('Contact Hours'!E:E,'Contact Hours'!$A:$A,Hours!$A59,'Contact Hours'!$B:$B,Hours!$B59)</f>
        <v>0</v>
      </c>
      <c r="E59" s="33">
        <f>SUMIFS('Contact Hours'!F:F,'Contact Hours'!$A:$A,Hours!$A59,'Contact Hours'!$B:$B,Hours!$B59)+SUMIFS('Contact Hours'!G:G,'Contact Hours'!$A:$A,Hours!$A59,'Contact Hours'!$B:$B,Hours!$B59)</f>
        <v>0</v>
      </c>
      <c r="F59" s="33">
        <f>SUMIFS('Contact Hours'!H:H,'Contact Hours'!$A:$A,Hours!$A59,'Contact Hours'!$B:$B,Hours!$B59)+SUMIFS('Contact Hours'!I:I,'Contact Hours'!$A:$A,Hours!$A59,'Contact Hours'!$B:$B,Hours!$B59)</f>
        <v>34176</v>
      </c>
      <c r="G59" s="33">
        <f>SUMIFS('Contact Hours'!J:J,'Contact Hours'!$A:$A,Hours!$A59,'Contact Hours'!$B:$B,Hours!$B59)+SUMIFS('Contact Hours'!K:K,'Contact Hours'!$A:$A,Hours!$A59,'Contact Hours'!$B:$B,Hours!$B59)</f>
        <v>1744</v>
      </c>
      <c r="H59" s="34">
        <f t="shared" si="0"/>
        <v>35920</v>
      </c>
      <c r="I59" s="35">
        <f t="shared" si="1"/>
        <v>124747.30197976659</v>
      </c>
      <c r="J59" s="35">
        <f t="shared" si="2"/>
        <v>0</v>
      </c>
    </row>
    <row r="60" spans="1:10">
      <c r="A60" s="30">
        <v>3540</v>
      </c>
      <c r="B60" s="31">
        <v>3</v>
      </c>
      <c r="C60" s="32">
        <f t="shared" si="3"/>
        <v>3.0862689776983747</v>
      </c>
      <c r="D60" s="33">
        <f>SUMIFS('Contact Hours'!D:D,'Contact Hours'!$A:$A,Hours!$A60,'Contact Hours'!$B:$B,Hours!$B60)+SUMIFS('Contact Hours'!E:E,'Contact Hours'!$A:$A,Hours!$A60,'Contact Hours'!$B:$B,Hours!$B60)</f>
        <v>456512</v>
      </c>
      <c r="E60" s="33">
        <f>SUMIFS('Contact Hours'!F:F,'Contact Hours'!$A:$A,Hours!$A60,'Contact Hours'!$B:$B,Hours!$B60)+SUMIFS('Contact Hours'!G:G,'Contact Hours'!$A:$A,Hours!$A60,'Contact Hours'!$B:$B,Hours!$B60)</f>
        <v>0</v>
      </c>
      <c r="F60" s="33">
        <f>SUMIFS('Contact Hours'!H:H,'Contact Hours'!$A:$A,Hours!$A60,'Contact Hours'!$B:$B,Hours!$B60)+SUMIFS('Contact Hours'!I:I,'Contact Hours'!$A:$A,Hours!$A60,'Contact Hours'!$B:$B,Hours!$B60)</f>
        <v>0</v>
      </c>
      <c r="G60" s="33">
        <f>SUMIFS('Contact Hours'!J:J,'Contact Hours'!$A:$A,Hours!$A60,'Contact Hours'!$B:$B,Hours!$B60)+SUMIFS('Contact Hours'!K:K,'Contact Hours'!$A:$A,Hours!$A60,'Contact Hours'!$B:$B,Hours!$B60)</f>
        <v>0</v>
      </c>
      <c r="H60" s="34">
        <f t="shared" si="0"/>
        <v>456512</v>
      </c>
      <c r="I60" s="35">
        <f t="shared" si="1"/>
        <v>1408918.8235470403</v>
      </c>
      <c r="J60" s="35">
        <f t="shared" si="2"/>
        <v>0</v>
      </c>
    </row>
    <row r="61" spans="1:10">
      <c r="A61" s="30">
        <v>3540</v>
      </c>
      <c r="B61" s="31">
        <v>4</v>
      </c>
      <c r="C61" s="32">
        <f t="shared" si="3"/>
        <v>2.7951067372194838</v>
      </c>
      <c r="D61" s="33">
        <f>SUMIFS('Contact Hours'!D:D,'Contact Hours'!$A:$A,Hours!$A61,'Contact Hours'!$B:$B,Hours!$B61)+SUMIFS('Contact Hours'!E:E,'Contact Hours'!$A:$A,Hours!$A61,'Contact Hours'!$B:$B,Hours!$B61)</f>
        <v>102112</v>
      </c>
      <c r="E61" s="33">
        <f>SUMIFS('Contact Hours'!F:F,'Contact Hours'!$A:$A,Hours!$A61,'Contact Hours'!$B:$B,Hours!$B61)+SUMIFS('Contact Hours'!G:G,'Contact Hours'!$A:$A,Hours!$A61,'Contact Hours'!$B:$B,Hours!$B61)</f>
        <v>0</v>
      </c>
      <c r="F61" s="33">
        <f>SUMIFS('Contact Hours'!H:H,'Contact Hours'!$A:$A,Hours!$A61,'Contact Hours'!$B:$B,Hours!$B61)+SUMIFS('Contact Hours'!I:I,'Contact Hours'!$A:$A,Hours!$A61,'Contact Hours'!$B:$B,Hours!$B61)</f>
        <v>114336</v>
      </c>
      <c r="G61" s="33">
        <f>SUMIFS('Contact Hours'!J:J,'Contact Hours'!$A:$A,Hours!$A61,'Contact Hours'!$B:$B,Hours!$B61)+SUMIFS('Contact Hours'!K:K,'Contact Hours'!$A:$A,Hours!$A61,'Contact Hours'!$B:$B,Hours!$B61)</f>
        <v>17605</v>
      </c>
      <c r="H61" s="34">
        <f t="shared" si="0"/>
        <v>234053</v>
      </c>
      <c r="I61" s="35">
        <f t="shared" si="1"/>
        <v>654203.11716643185</v>
      </c>
      <c r="J61" s="35">
        <f t="shared" si="2"/>
        <v>0</v>
      </c>
    </row>
    <row r="62" spans="1:10">
      <c r="A62" s="30">
        <v>3540</v>
      </c>
      <c r="B62" s="31">
        <v>5</v>
      </c>
      <c r="C62" s="32">
        <f t="shared" si="3"/>
        <v>7.969787458086997</v>
      </c>
      <c r="D62" s="33">
        <f>SUMIFS('Contact Hours'!D:D,'Contact Hours'!$A:$A,Hours!$A62,'Contact Hours'!$B:$B,Hours!$B62)+SUMIFS('Contact Hours'!E:E,'Contact Hours'!$A:$A,Hours!$A62,'Contact Hours'!$B:$B,Hours!$B62)</f>
        <v>0</v>
      </c>
      <c r="E62" s="33">
        <f>SUMIFS('Contact Hours'!F:F,'Contact Hours'!$A:$A,Hours!$A62,'Contact Hours'!$B:$B,Hours!$B62)+SUMIFS('Contact Hours'!G:G,'Contact Hours'!$A:$A,Hours!$A62,'Contact Hours'!$B:$B,Hours!$B62)</f>
        <v>0</v>
      </c>
      <c r="F62" s="33">
        <f>SUMIFS('Contact Hours'!H:H,'Contact Hours'!$A:$A,Hours!$A62,'Contact Hours'!$B:$B,Hours!$B62)+SUMIFS('Contact Hours'!I:I,'Contact Hours'!$A:$A,Hours!$A62,'Contact Hours'!$B:$B,Hours!$B62)</f>
        <v>0</v>
      </c>
      <c r="G62" s="33">
        <f>SUMIFS('Contact Hours'!J:J,'Contact Hours'!$A:$A,Hours!$A62,'Contact Hours'!$B:$B,Hours!$B62)+SUMIFS('Contact Hours'!K:K,'Contact Hours'!$A:$A,Hours!$A62,'Contact Hours'!$B:$B,Hours!$B62)</f>
        <v>192</v>
      </c>
      <c r="H62" s="34">
        <f t="shared" si="0"/>
        <v>192</v>
      </c>
      <c r="I62" s="35">
        <f t="shared" si="1"/>
        <v>1530.1991919527034</v>
      </c>
      <c r="J62" s="35">
        <f t="shared" si="2"/>
        <v>0</v>
      </c>
    </row>
    <row r="63" spans="1:10">
      <c r="A63" s="30">
        <v>3540</v>
      </c>
      <c r="B63" s="31">
        <v>6</v>
      </c>
      <c r="C63" s="32">
        <f t="shared" si="3"/>
        <v>2.5338472328563029</v>
      </c>
      <c r="D63" s="33">
        <f>SUMIFS('Contact Hours'!D:D,'Contact Hours'!$A:$A,Hours!$A63,'Contact Hours'!$B:$B,Hours!$B63)+SUMIFS('Contact Hours'!E:E,'Contact Hours'!$A:$A,Hours!$A63,'Contact Hours'!$B:$B,Hours!$B63)</f>
        <v>155664</v>
      </c>
      <c r="E63" s="33">
        <f>SUMIFS('Contact Hours'!F:F,'Contact Hours'!$A:$A,Hours!$A63,'Contact Hours'!$B:$B,Hours!$B63)+SUMIFS('Contact Hours'!G:G,'Contact Hours'!$A:$A,Hours!$A63,'Contact Hours'!$B:$B,Hours!$B63)</f>
        <v>0</v>
      </c>
      <c r="F63" s="33">
        <f>SUMIFS('Contact Hours'!H:H,'Contact Hours'!$A:$A,Hours!$A63,'Contact Hours'!$B:$B,Hours!$B63)+SUMIFS('Contact Hours'!I:I,'Contact Hours'!$A:$A,Hours!$A63,'Contact Hours'!$B:$B,Hours!$B63)</f>
        <v>13728</v>
      </c>
      <c r="G63" s="33">
        <f>SUMIFS('Contact Hours'!J:J,'Contact Hours'!$A:$A,Hours!$A63,'Contact Hours'!$B:$B,Hours!$B63)+SUMIFS('Contact Hours'!K:K,'Contact Hours'!$A:$A,Hours!$A63,'Contact Hours'!$B:$B,Hours!$B63)</f>
        <v>0</v>
      </c>
      <c r="H63" s="34">
        <f t="shared" si="0"/>
        <v>169392</v>
      </c>
      <c r="I63" s="35">
        <f t="shared" si="1"/>
        <v>429213.45046799484</v>
      </c>
      <c r="J63" s="35">
        <f t="shared" si="2"/>
        <v>0</v>
      </c>
    </row>
    <row r="64" spans="1:10">
      <c r="A64" s="30">
        <v>3540</v>
      </c>
      <c r="B64" s="31">
        <v>7</v>
      </c>
      <c r="C64" s="32">
        <f t="shared" si="3"/>
        <v>3.4892163735959434</v>
      </c>
      <c r="D64" s="33">
        <f>SUMIFS('Contact Hours'!D:D,'Contact Hours'!$A:$A,Hours!$A64,'Contact Hours'!$B:$B,Hours!$B64)+SUMIFS('Contact Hours'!E:E,'Contact Hours'!$A:$A,Hours!$A64,'Contact Hours'!$B:$B,Hours!$B64)</f>
        <v>10080</v>
      </c>
      <c r="E64" s="33">
        <f>SUMIFS('Contact Hours'!F:F,'Contact Hours'!$A:$A,Hours!$A64,'Contact Hours'!$B:$B,Hours!$B64)+SUMIFS('Contact Hours'!G:G,'Contact Hours'!$A:$A,Hours!$A64,'Contact Hours'!$B:$B,Hours!$B64)</f>
        <v>0</v>
      </c>
      <c r="F64" s="33">
        <f>SUMIFS('Contact Hours'!H:H,'Contact Hours'!$A:$A,Hours!$A64,'Contact Hours'!$B:$B,Hours!$B64)+SUMIFS('Contact Hours'!I:I,'Contact Hours'!$A:$A,Hours!$A64,'Contact Hours'!$B:$B,Hours!$B64)</f>
        <v>85216</v>
      </c>
      <c r="G64" s="33">
        <f>SUMIFS('Contact Hours'!J:J,'Contact Hours'!$A:$A,Hours!$A64,'Contact Hours'!$B:$B,Hours!$B64)+SUMIFS('Contact Hours'!K:K,'Contact Hours'!$A:$A,Hours!$A64,'Contact Hours'!$B:$B,Hours!$B64)</f>
        <v>9008</v>
      </c>
      <c r="H64" s="34">
        <f t="shared" si="0"/>
        <v>104304</v>
      </c>
      <c r="I64" s="35">
        <f t="shared" si="1"/>
        <v>363939.2246315513</v>
      </c>
      <c r="J64" s="35">
        <f t="shared" si="2"/>
        <v>0</v>
      </c>
    </row>
    <row r="65" spans="1:10">
      <c r="A65" s="30">
        <v>3540</v>
      </c>
      <c r="B65" s="31">
        <v>8</v>
      </c>
      <c r="C65" s="32">
        <f t="shared" si="3"/>
        <v>4.382136402145127</v>
      </c>
      <c r="D65" s="33">
        <f>SUMIFS('Contact Hours'!D:D,'Contact Hours'!$A:$A,Hours!$A65,'Contact Hours'!$B:$B,Hours!$B65)+SUMIFS('Contact Hours'!E:E,'Contact Hours'!$A:$A,Hours!$A65,'Contact Hours'!$B:$B,Hours!$B65)</f>
        <v>0</v>
      </c>
      <c r="E65" s="33">
        <f>SUMIFS('Contact Hours'!F:F,'Contact Hours'!$A:$A,Hours!$A65,'Contact Hours'!$B:$B,Hours!$B65)+SUMIFS('Contact Hours'!G:G,'Contact Hours'!$A:$A,Hours!$A65,'Contact Hours'!$B:$B,Hours!$B65)</f>
        <v>0</v>
      </c>
      <c r="F65" s="33">
        <f>SUMIFS('Contact Hours'!H:H,'Contact Hours'!$A:$A,Hours!$A65,'Contact Hours'!$B:$B,Hours!$B65)+SUMIFS('Contact Hours'!I:I,'Contact Hours'!$A:$A,Hours!$A65,'Contact Hours'!$B:$B,Hours!$B65)</f>
        <v>4032</v>
      </c>
      <c r="G65" s="33">
        <f>SUMIFS('Contact Hours'!J:J,'Contact Hours'!$A:$A,Hours!$A65,'Contact Hours'!$B:$B,Hours!$B65)+SUMIFS('Contact Hours'!K:K,'Contact Hours'!$A:$A,Hours!$A65,'Contact Hours'!$B:$B,Hours!$B65)</f>
        <v>7768</v>
      </c>
      <c r="H65" s="34">
        <f t="shared" si="0"/>
        <v>11800</v>
      </c>
      <c r="I65" s="35">
        <f t="shared" si="1"/>
        <v>51709.2095453125</v>
      </c>
      <c r="J65" s="35">
        <f t="shared" si="2"/>
        <v>0</v>
      </c>
    </row>
    <row r="66" spans="1:10">
      <c r="A66" s="30">
        <v>3540</v>
      </c>
      <c r="B66" s="31">
        <v>9</v>
      </c>
      <c r="C66" s="32">
        <f t="shared" si="3"/>
        <v>3.4333089032158068</v>
      </c>
      <c r="D66" s="33">
        <f>SUMIFS('Contact Hours'!D:D,'Contact Hours'!$A:$A,Hours!$A66,'Contact Hours'!$B:$B,Hours!$B66)+SUMIFS('Contact Hours'!E:E,'Contact Hours'!$A:$A,Hours!$A66,'Contact Hours'!$B:$B,Hours!$B66)</f>
        <v>38800</v>
      </c>
      <c r="E66" s="33">
        <f>SUMIFS('Contact Hours'!F:F,'Contact Hours'!$A:$A,Hours!$A66,'Contact Hours'!$B:$B,Hours!$B66)+SUMIFS('Contact Hours'!G:G,'Contact Hours'!$A:$A,Hours!$A66,'Contact Hours'!$B:$B,Hours!$B66)</f>
        <v>0</v>
      </c>
      <c r="F66" s="33">
        <f>SUMIFS('Contact Hours'!H:H,'Contact Hours'!$A:$A,Hours!$A66,'Contact Hours'!$B:$B,Hours!$B66)+SUMIFS('Contact Hours'!I:I,'Contact Hours'!$A:$A,Hours!$A66,'Contact Hours'!$B:$B,Hours!$B66)</f>
        <v>26896</v>
      </c>
      <c r="G66" s="33">
        <f>SUMIFS('Contact Hours'!J:J,'Contact Hours'!$A:$A,Hours!$A66,'Contact Hours'!$B:$B,Hours!$B66)+SUMIFS('Contact Hours'!K:K,'Contact Hours'!$A:$A,Hours!$A66,'Contact Hours'!$B:$B,Hours!$B66)</f>
        <v>11347</v>
      </c>
      <c r="H66" s="34">
        <f t="shared" si="0"/>
        <v>77043</v>
      </c>
      <c r="I66" s="35">
        <f t="shared" si="1"/>
        <v>264512.41783045541</v>
      </c>
      <c r="J66" s="35">
        <f t="shared" si="2"/>
        <v>0</v>
      </c>
    </row>
    <row r="67" spans="1:10">
      <c r="A67" s="30">
        <v>3540</v>
      </c>
      <c r="B67" s="31">
        <v>10</v>
      </c>
      <c r="C67" s="32">
        <f t="shared" si="3"/>
        <v>5.2157956574584414</v>
      </c>
      <c r="D67" s="33">
        <f>SUMIFS('Contact Hours'!D:D,'Contact Hours'!$A:$A,Hours!$A67,'Contact Hours'!$B:$B,Hours!$B67)+SUMIFS('Contact Hours'!E:E,'Contact Hours'!$A:$A,Hours!$A67,'Contact Hours'!$B:$B,Hours!$B67)</f>
        <v>8576</v>
      </c>
      <c r="E67" s="33">
        <f>SUMIFS('Contact Hours'!F:F,'Contact Hours'!$A:$A,Hours!$A67,'Contact Hours'!$B:$B,Hours!$B67)+SUMIFS('Contact Hours'!G:G,'Contact Hours'!$A:$A,Hours!$A67,'Contact Hours'!$B:$B,Hours!$B67)</f>
        <v>0</v>
      </c>
      <c r="F67" s="33">
        <f>SUMIFS('Contact Hours'!H:H,'Contact Hours'!$A:$A,Hours!$A67,'Contact Hours'!$B:$B,Hours!$B67)+SUMIFS('Contact Hours'!I:I,'Contact Hours'!$A:$A,Hours!$A67,'Contact Hours'!$B:$B,Hours!$B67)</f>
        <v>0</v>
      </c>
      <c r="G67" s="33">
        <f>SUMIFS('Contact Hours'!J:J,'Contact Hours'!$A:$A,Hours!$A67,'Contact Hours'!$B:$B,Hours!$B67)+SUMIFS('Contact Hours'!K:K,'Contact Hours'!$A:$A,Hours!$A67,'Contact Hours'!$B:$B,Hours!$B67)</f>
        <v>0</v>
      </c>
      <c r="H67" s="34">
        <f t="shared" si="0"/>
        <v>8576</v>
      </c>
      <c r="I67" s="35">
        <f t="shared" si="1"/>
        <v>44730.663558363594</v>
      </c>
      <c r="J67" s="35">
        <f t="shared" si="2"/>
        <v>0</v>
      </c>
    </row>
    <row r="68" spans="1:10">
      <c r="A68" s="30">
        <v>3540</v>
      </c>
      <c r="B68" s="31">
        <v>11</v>
      </c>
      <c r="C68" s="32">
        <f t="shared" si="3"/>
        <v>3.9463640330011058</v>
      </c>
      <c r="D68" s="33">
        <f>SUMIFS('Contact Hours'!D:D,'Contact Hours'!$A:$A,Hours!$A68,'Contact Hours'!$B:$B,Hours!$B68)+SUMIFS('Contact Hours'!E:E,'Contact Hours'!$A:$A,Hours!$A68,'Contact Hours'!$B:$B,Hours!$B68)</f>
        <v>4480</v>
      </c>
      <c r="E68" s="33">
        <f>SUMIFS('Contact Hours'!F:F,'Contact Hours'!$A:$A,Hours!$A68,'Contact Hours'!$B:$B,Hours!$B68)+SUMIFS('Contact Hours'!G:G,'Contact Hours'!$A:$A,Hours!$A68,'Contact Hours'!$B:$B,Hours!$B68)</f>
        <v>0</v>
      </c>
      <c r="F68" s="33">
        <f>SUMIFS('Contact Hours'!H:H,'Contact Hours'!$A:$A,Hours!$A68,'Contact Hours'!$B:$B,Hours!$B68)+SUMIFS('Contact Hours'!I:I,'Contact Hours'!$A:$A,Hours!$A68,'Contact Hours'!$B:$B,Hours!$B68)</f>
        <v>57632</v>
      </c>
      <c r="G68" s="33">
        <f>SUMIFS('Contact Hours'!J:J,'Contact Hours'!$A:$A,Hours!$A68,'Contact Hours'!$B:$B,Hours!$B68)+SUMIFS('Contact Hours'!K:K,'Contact Hours'!$A:$A,Hours!$A68,'Contact Hours'!$B:$B,Hours!$B68)</f>
        <v>17916</v>
      </c>
      <c r="H68" s="34">
        <f t="shared" si="0"/>
        <v>80028</v>
      </c>
      <c r="I68" s="35">
        <f t="shared" si="1"/>
        <v>315819.62083301251</v>
      </c>
      <c r="J68" s="35">
        <f t="shared" si="2"/>
        <v>0</v>
      </c>
    </row>
    <row r="69" spans="1:10">
      <c r="A69" s="30">
        <v>3540</v>
      </c>
      <c r="B69" s="31">
        <v>12</v>
      </c>
      <c r="C69" s="32">
        <f t="shared" si="3"/>
        <v>3.4644345655960382</v>
      </c>
      <c r="D69" s="33">
        <f>SUMIFS('Contact Hours'!D:D,'Contact Hours'!$A:$A,Hours!$A69,'Contact Hours'!$B:$B,Hours!$B69)+SUMIFS('Contact Hours'!E:E,'Contact Hours'!$A:$A,Hours!$A69,'Contact Hours'!$B:$B,Hours!$B69)</f>
        <v>360688</v>
      </c>
      <c r="E69" s="33">
        <f>SUMIFS('Contact Hours'!F:F,'Contact Hours'!$A:$A,Hours!$A69,'Contact Hours'!$B:$B,Hours!$B69)+SUMIFS('Contact Hours'!G:G,'Contact Hours'!$A:$A,Hours!$A69,'Contact Hours'!$B:$B,Hours!$B69)</f>
        <v>41920</v>
      </c>
      <c r="F69" s="33">
        <f>SUMIFS('Contact Hours'!H:H,'Contact Hours'!$A:$A,Hours!$A69,'Contact Hours'!$B:$B,Hours!$B69)+SUMIFS('Contact Hours'!I:I,'Contact Hours'!$A:$A,Hours!$A69,'Contact Hours'!$B:$B,Hours!$B69)</f>
        <v>816</v>
      </c>
      <c r="G69" s="33">
        <f>SUMIFS('Contact Hours'!J:J,'Contact Hours'!$A:$A,Hours!$A69,'Contact Hours'!$B:$B,Hours!$B69)+SUMIFS('Contact Hours'!K:K,'Contact Hours'!$A:$A,Hours!$A69,'Contact Hours'!$B:$B,Hours!$B69)</f>
        <v>1672</v>
      </c>
      <c r="H69" s="34">
        <f t="shared" ref="H69:H132" si="4">SUM(D69:G69)</f>
        <v>405096</v>
      </c>
      <c r="I69" s="35">
        <f t="shared" ref="I69:I132" si="5">H69*C69</f>
        <v>1403428.5847846926</v>
      </c>
      <c r="J69" s="35">
        <f t="shared" ref="J69:J132" si="6">(E69*1.1)*C69</f>
        <v>159752.00668876455</v>
      </c>
    </row>
    <row r="70" spans="1:10">
      <c r="A70" s="30">
        <v>3540</v>
      </c>
      <c r="B70" s="31">
        <v>13</v>
      </c>
      <c r="C70" s="32">
        <f t="shared" si="3"/>
        <v>3.1367935439018955</v>
      </c>
      <c r="D70" s="33">
        <f>SUMIFS('Contact Hours'!D:D,'Contact Hours'!$A:$A,Hours!$A70,'Contact Hours'!$B:$B,Hours!$B70)+SUMIFS('Contact Hours'!E:E,'Contact Hours'!$A:$A,Hours!$A70,'Contact Hours'!$B:$B,Hours!$B70)</f>
        <v>35456</v>
      </c>
      <c r="E70" s="33">
        <f>SUMIFS('Contact Hours'!F:F,'Contact Hours'!$A:$A,Hours!$A70,'Contact Hours'!$B:$B,Hours!$B70)+SUMIFS('Contact Hours'!G:G,'Contact Hours'!$A:$A,Hours!$A70,'Contact Hours'!$B:$B,Hours!$B70)</f>
        <v>0</v>
      </c>
      <c r="F70" s="33">
        <f>SUMIFS('Contact Hours'!H:H,'Contact Hours'!$A:$A,Hours!$A70,'Contact Hours'!$B:$B,Hours!$B70)+SUMIFS('Contact Hours'!I:I,'Contact Hours'!$A:$A,Hours!$A70,'Contact Hours'!$B:$B,Hours!$B70)</f>
        <v>0</v>
      </c>
      <c r="G70" s="33">
        <f>SUMIFS('Contact Hours'!J:J,'Contact Hours'!$A:$A,Hours!$A70,'Contact Hours'!$B:$B,Hours!$B70)+SUMIFS('Contact Hours'!K:K,'Contact Hours'!$A:$A,Hours!$A70,'Contact Hours'!$B:$B,Hours!$B70)</f>
        <v>0</v>
      </c>
      <c r="H70" s="34">
        <f t="shared" si="4"/>
        <v>35456</v>
      </c>
      <c r="I70" s="35">
        <f t="shared" si="5"/>
        <v>111218.15189258561</v>
      </c>
      <c r="J70" s="35">
        <f t="shared" si="6"/>
        <v>0</v>
      </c>
    </row>
    <row r="71" spans="1:10">
      <c r="A71" s="30">
        <v>3540</v>
      </c>
      <c r="B71" s="31">
        <v>14</v>
      </c>
      <c r="C71" s="32">
        <f t="shared" si="3"/>
        <v>4.5242823607997433</v>
      </c>
      <c r="D71" s="33">
        <f>SUMIFS('Contact Hours'!D:D,'Contact Hours'!$A:$A,Hours!$A71,'Contact Hours'!$B:$B,Hours!$B71)+SUMIFS('Contact Hours'!E:E,'Contact Hours'!$A:$A,Hours!$A71,'Contact Hours'!$B:$B,Hours!$B71)</f>
        <v>0</v>
      </c>
      <c r="E71" s="33">
        <f>SUMIFS('Contact Hours'!F:F,'Contact Hours'!$A:$A,Hours!$A71,'Contact Hours'!$B:$B,Hours!$B71)+SUMIFS('Contact Hours'!G:G,'Contact Hours'!$A:$A,Hours!$A71,'Contact Hours'!$B:$B,Hours!$B71)</f>
        <v>0</v>
      </c>
      <c r="F71" s="33">
        <f>SUMIFS('Contact Hours'!H:H,'Contact Hours'!$A:$A,Hours!$A71,'Contact Hours'!$B:$B,Hours!$B71)+SUMIFS('Contact Hours'!I:I,'Contact Hours'!$A:$A,Hours!$A71,'Contact Hours'!$B:$B,Hours!$B71)</f>
        <v>234832</v>
      </c>
      <c r="G71" s="33">
        <f>SUMIFS('Contact Hours'!J:J,'Contact Hours'!$A:$A,Hours!$A71,'Contact Hours'!$B:$B,Hours!$B71)+SUMIFS('Contact Hours'!K:K,'Contact Hours'!$A:$A,Hours!$A71,'Contact Hours'!$B:$B,Hours!$B71)</f>
        <v>12953</v>
      </c>
      <c r="H71" s="34">
        <f t="shared" si="4"/>
        <v>247785</v>
      </c>
      <c r="I71" s="35">
        <f t="shared" si="5"/>
        <v>1121049.3047707644</v>
      </c>
      <c r="J71" s="35">
        <f t="shared" si="6"/>
        <v>0</v>
      </c>
    </row>
    <row r="72" spans="1:10">
      <c r="A72" s="30">
        <v>3540</v>
      </c>
      <c r="B72" s="31">
        <v>15</v>
      </c>
      <c r="C72" s="32">
        <f t="shared" si="3"/>
        <v>6.3259919541484555</v>
      </c>
      <c r="D72" s="33">
        <f>SUMIFS('Contact Hours'!D:D,'Contact Hours'!$A:$A,Hours!$A72,'Contact Hours'!$B:$B,Hours!$B72)+SUMIFS('Contact Hours'!E:E,'Contact Hours'!$A:$A,Hours!$A72,'Contact Hours'!$B:$B,Hours!$B72)</f>
        <v>0</v>
      </c>
      <c r="E72" s="33">
        <f>SUMIFS('Contact Hours'!F:F,'Contact Hours'!$A:$A,Hours!$A72,'Contact Hours'!$B:$B,Hours!$B72)+SUMIFS('Contact Hours'!G:G,'Contact Hours'!$A:$A,Hours!$A72,'Contact Hours'!$B:$B,Hours!$B72)</f>
        <v>0</v>
      </c>
      <c r="F72" s="33">
        <f>SUMIFS('Contact Hours'!H:H,'Contact Hours'!$A:$A,Hours!$A72,'Contact Hours'!$B:$B,Hours!$B72)+SUMIFS('Contact Hours'!I:I,'Contact Hours'!$A:$A,Hours!$A72,'Contact Hours'!$B:$B,Hours!$B72)</f>
        <v>43712</v>
      </c>
      <c r="G72" s="33">
        <f>SUMIFS('Contact Hours'!J:J,'Contact Hours'!$A:$A,Hours!$A72,'Contact Hours'!$B:$B,Hours!$B72)+SUMIFS('Contact Hours'!K:K,'Contact Hours'!$A:$A,Hours!$A72,'Contact Hours'!$B:$B,Hours!$B72)</f>
        <v>2600</v>
      </c>
      <c r="H72" s="34">
        <f t="shared" si="4"/>
        <v>46312</v>
      </c>
      <c r="I72" s="35">
        <f t="shared" si="5"/>
        <v>292969.33938052325</v>
      </c>
      <c r="J72" s="35">
        <f t="shared" si="6"/>
        <v>0</v>
      </c>
    </row>
    <row r="73" spans="1:10">
      <c r="A73" s="30">
        <v>3540</v>
      </c>
      <c r="B73" s="31">
        <v>16</v>
      </c>
      <c r="C73" s="32">
        <f t="shared" si="3"/>
        <v>3.9794022593108487</v>
      </c>
      <c r="D73" s="33">
        <f>SUMIFS('Contact Hours'!D:D,'Contact Hours'!$A:$A,Hours!$A73,'Contact Hours'!$B:$B,Hours!$B73)+SUMIFS('Contact Hours'!E:E,'Contact Hours'!$A:$A,Hours!$A73,'Contact Hours'!$B:$B,Hours!$B73)</f>
        <v>0</v>
      </c>
      <c r="E73" s="33">
        <f>SUMIFS('Contact Hours'!F:F,'Contact Hours'!$A:$A,Hours!$A73,'Contact Hours'!$B:$B,Hours!$B73)+SUMIFS('Contact Hours'!G:G,'Contact Hours'!$A:$A,Hours!$A73,'Contact Hours'!$B:$B,Hours!$B73)</f>
        <v>0</v>
      </c>
      <c r="F73" s="33">
        <f>SUMIFS('Contact Hours'!H:H,'Contact Hours'!$A:$A,Hours!$A73,'Contact Hours'!$B:$B,Hours!$B73)+SUMIFS('Contact Hours'!I:I,'Contact Hours'!$A:$A,Hours!$A73,'Contact Hours'!$B:$B,Hours!$B73)</f>
        <v>270911</v>
      </c>
      <c r="G73" s="33">
        <f>SUMIFS('Contact Hours'!J:J,'Contact Hours'!$A:$A,Hours!$A73,'Contact Hours'!$B:$B,Hours!$B73)+SUMIFS('Contact Hours'!K:K,'Contact Hours'!$A:$A,Hours!$A73,'Contact Hours'!$B:$B,Hours!$B73)</f>
        <v>29856</v>
      </c>
      <c r="H73" s="34">
        <f t="shared" si="4"/>
        <v>300767</v>
      </c>
      <c r="I73" s="35">
        <f t="shared" si="5"/>
        <v>1196872.8793261461</v>
      </c>
      <c r="J73" s="35">
        <f t="shared" si="6"/>
        <v>0</v>
      </c>
    </row>
    <row r="74" spans="1:10">
      <c r="A74" s="30">
        <v>3540</v>
      </c>
      <c r="B74" s="31">
        <v>17</v>
      </c>
      <c r="C74" s="32">
        <f t="shared" si="3"/>
        <v>5.1679354505346593</v>
      </c>
      <c r="D74" s="33">
        <f>SUMIFS('Contact Hours'!D:D,'Contact Hours'!$A:$A,Hours!$A74,'Contact Hours'!$B:$B,Hours!$B74)+SUMIFS('Contact Hours'!E:E,'Contact Hours'!$A:$A,Hours!$A74,'Contact Hours'!$B:$B,Hours!$B74)</f>
        <v>0</v>
      </c>
      <c r="E74" s="33">
        <f>SUMIFS('Contact Hours'!F:F,'Contact Hours'!$A:$A,Hours!$A74,'Contact Hours'!$B:$B,Hours!$B74)+SUMIFS('Contact Hours'!G:G,'Contact Hours'!$A:$A,Hours!$A74,'Contact Hours'!$B:$B,Hours!$B74)</f>
        <v>0</v>
      </c>
      <c r="F74" s="33">
        <f>SUMIFS('Contact Hours'!H:H,'Contact Hours'!$A:$A,Hours!$A74,'Contact Hours'!$B:$B,Hours!$B74)+SUMIFS('Contact Hours'!I:I,'Contact Hours'!$A:$A,Hours!$A74,'Contact Hours'!$B:$B,Hours!$B74)</f>
        <v>35680</v>
      </c>
      <c r="G74" s="33">
        <f>SUMIFS('Contact Hours'!J:J,'Contact Hours'!$A:$A,Hours!$A74,'Contact Hours'!$B:$B,Hours!$B74)+SUMIFS('Contact Hours'!K:K,'Contact Hours'!$A:$A,Hours!$A74,'Contact Hours'!$B:$B,Hours!$B74)</f>
        <v>348</v>
      </c>
      <c r="H74" s="34">
        <f t="shared" si="4"/>
        <v>36028</v>
      </c>
      <c r="I74" s="35">
        <f t="shared" si="5"/>
        <v>186190.37841186271</v>
      </c>
      <c r="J74" s="35">
        <f t="shared" si="6"/>
        <v>0</v>
      </c>
    </row>
    <row r="75" spans="1:10">
      <c r="A75" s="30">
        <v>3540</v>
      </c>
      <c r="B75" s="31">
        <v>18</v>
      </c>
      <c r="C75" s="32">
        <f t="shared" si="3"/>
        <v>4.3474126583452906</v>
      </c>
      <c r="D75" s="33">
        <f>SUMIFS('Contact Hours'!D:D,'Contact Hours'!$A:$A,Hours!$A75,'Contact Hours'!$B:$B,Hours!$B75)+SUMIFS('Contact Hours'!E:E,'Contact Hours'!$A:$A,Hours!$A75,'Contact Hours'!$B:$B,Hours!$B75)</f>
        <v>0</v>
      </c>
      <c r="E75" s="33">
        <f>SUMIFS('Contact Hours'!F:F,'Contact Hours'!$A:$A,Hours!$A75,'Contact Hours'!$B:$B,Hours!$B75)+SUMIFS('Contact Hours'!G:G,'Contact Hours'!$A:$A,Hours!$A75,'Contact Hours'!$B:$B,Hours!$B75)</f>
        <v>0</v>
      </c>
      <c r="F75" s="33">
        <f>SUMIFS('Contact Hours'!H:H,'Contact Hours'!$A:$A,Hours!$A75,'Contact Hours'!$B:$B,Hours!$B75)+SUMIFS('Contact Hours'!I:I,'Contact Hours'!$A:$A,Hours!$A75,'Contact Hours'!$B:$B,Hours!$B75)</f>
        <v>30608</v>
      </c>
      <c r="G75" s="33">
        <f>SUMIFS('Contact Hours'!J:J,'Contact Hours'!$A:$A,Hours!$A75,'Contact Hours'!$B:$B,Hours!$B75)+SUMIFS('Contact Hours'!K:K,'Contact Hours'!$A:$A,Hours!$A75,'Contact Hours'!$B:$B,Hours!$B75)</f>
        <v>648</v>
      </c>
      <c r="H75" s="34">
        <f t="shared" si="4"/>
        <v>31256</v>
      </c>
      <c r="I75" s="35">
        <f t="shared" si="5"/>
        <v>135882.7300492404</v>
      </c>
      <c r="J75" s="35">
        <f t="shared" si="6"/>
        <v>0</v>
      </c>
    </row>
    <row r="76" spans="1:10">
      <c r="A76" s="30">
        <v>3540</v>
      </c>
      <c r="B76" s="31">
        <v>19</v>
      </c>
      <c r="C76" s="32">
        <f t="shared" si="3"/>
        <v>3.1428185541517317</v>
      </c>
      <c r="D76" s="33">
        <f>SUMIFS('Contact Hours'!D:D,'Contact Hours'!$A:$A,Hours!$A76,'Contact Hours'!$B:$B,Hours!$B76)+SUMIFS('Contact Hours'!E:E,'Contact Hours'!$A:$A,Hours!$A76,'Contact Hours'!$B:$B,Hours!$B76)</f>
        <v>258464</v>
      </c>
      <c r="E76" s="33">
        <f>SUMIFS('Contact Hours'!F:F,'Contact Hours'!$A:$A,Hours!$A76,'Contact Hours'!$B:$B,Hours!$B76)+SUMIFS('Contact Hours'!G:G,'Contact Hours'!$A:$A,Hours!$A76,'Contact Hours'!$B:$B,Hours!$B76)</f>
        <v>52544</v>
      </c>
      <c r="F76" s="33">
        <f>SUMIFS('Contact Hours'!H:H,'Contact Hours'!$A:$A,Hours!$A76,'Contact Hours'!$B:$B,Hours!$B76)+SUMIFS('Contact Hours'!I:I,'Contact Hours'!$A:$A,Hours!$A76,'Contact Hours'!$B:$B,Hours!$B76)</f>
        <v>3264</v>
      </c>
      <c r="G76" s="33">
        <f>SUMIFS('Contact Hours'!J:J,'Contact Hours'!$A:$A,Hours!$A76,'Contact Hours'!$B:$B,Hours!$B76)+SUMIFS('Contact Hours'!K:K,'Contact Hours'!$A:$A,Hours!$A76,'Contact Hours'!$B:$B,Hours!$B76)</f>
        <v>0</v>
      </c>
      <c r="H76" s="34">
        <f t="shared" si="4"/>
        <v>314272</v>
      </c>
      <c r="I76" s="35">
        <f t="shared" si="5"/>
        <v>987699.87265037303</v>
      </c>
      <c r="J76" s="35">
        <f t="shared" si="6"/>
        <v>181649.88392028346</v>
      </c>
    </row>
    <row r="77" spans="1:10">
      <c r="A77" s="30">
        <v>3540</v>
      </c>
      <c r="B77" s="31">
        <v>20</v>
      </c>
      <c r="C77" s="32">
        <f t="shared" si="3"/>
        <v>3.4676861785003421</v>
      </c>
      <c r="D77" s="33">
        <f>SUMIFS('Contact Hours'!D:D,'Contact Hours'!$A:$A,Hours!$A77,'Contact Hours'!$B:$B,Hours!$B77)+SUMIFS('Contact Hours'!E:E,'Contact Hours'!$A:$A,Hours!$A77,'Contact Hours'!$B:$B,Hours!$B77)</f>
        <v>0</v>
      </c>
      <c r="E77" s="33">
        <f>SUMIFS('Contact Hours'!F:F,'Contact Hours'!$A:$A,Hours!$A77,'Contact Hours'!$B:$B,Hours!$B77)+SUMIFS('Contact Hours'!G:G,'Contact Hours'!$A:$A,Hours!$A77,'Contact Hours'!$B:$B,Hours!$B77)</f>
        <v>0</v>
      </c>
      <c r="F77" s="33">
        <f>SUMIFS('Contact Hours'!H:H,'Contact Hours'!$A:$A,Hours!$A77,'Contact Hours'!$B:$B,Hours!$B77)+SUMIFS('Contact Hours'!I:I,'Contact Hours'!$A:$A,Hours!$A77,'Contact Hours'!$B:$B,Hours!$B77)</f>
        <v>45888</v>
      </c>
      <c r="G77" s="33">
        <f>SUMIFS('Contact Hours'!J:J,'Contact Hours'!$A:$A,Hours!$A77,'Contact Hours'!$B:$B,Hours!$B77)+SUMIFS('Contact Hours'!K:K,'Contact Hours'!$A:$A,Hours!$A77,'Contact Hours'!$B:$B,Hours!$B77)</f>
        <v>144</v>
      </c>
      <c r="H77" s="34">
        <f t="shared" si="4"/>
        <v>46032</v>
      </c>
      <c r="I77" s="35">
        <f t="shared" si="5"/>
        <v>159624.53016872774</v>
      </c>
      <c r="J77" s="35">
        <f t="shared" si="6"/>
        <v>0</v>
      </c>
    </row>
    <row r="78" spans="1:10">
      <c r="A78" s="30">
        <v>3540</v>
      </c>
      <c r="B78" s="31">
        <v>21</v>
      </c>
      <c r="C78" s="32">
        <f t="shared" si="3"/>
        <v>4.5155009708581995</v>
      </c>
      <c r="D78" s="33">
        <f>SUMIFS('Contact Hours'!D:D,'Contact Hours'!$A:$A,Hours!$A78,'Contact Hours'!$B:$B,Hours!$B78)+SUMIFS('Contact Hours'!E:E,'Contact Hours'!$A:$A,Hours!$A78,'Contact Hours'!$B:$B,Hours!$B78)</f>
        <v>0</v>
      </c>
      <c r="E78" s="33">
        <f>SUMIFS('Contact Hours'!F:F,'Contact Hours'!$A:$A,Hours!$A78,'Contact Hours'!$B:$B,Hours!$B78)+SUMIFS('Contact Hours'!G:G,'Contact Hours'!$A:$A,Hours!$A78,'Contact Hours'!$B:$B,Hours!$B78)</f>
        <v>0</v>
      </c>
      <c r="F78" s="33">
        <f>SUMIFS('Contact Hours'!H:H,'Contact Hours'!$A:$A,Hours!$A78,'Contact Hours'!$B:$B,Hours!$B78)+SUMIFS('Contact Hours'!I:I,'Contact Hours'!$A:$A,Hours!$A78,'Contact Hours'!$B:$B,Hours!$B78)</f>
        <v>82528</v>
      </c>
      <c r="G78" s="33">
        <f>SUMIFS('Contact Hours'!J:J,'Contact Hours'!$A:$A,Hours!$A78,'Contact Hours'!$B:$B,Hours!$B78)+SUMIFS('Contact Hours'!K:K,'Contact Hours'!$A:$A,Hours!$A78,'Contact Hours'!$B:$B,Hours!$B78)</f>
        <v>73918</v>
      </c>
      <c r="H78" s="34">
        <f t="shared" si="4"/>
        <v>156446</v>
      </c>
      <c r="I78" s="35">
        <f t="shared" si="5"/>
        <v>706432.06488688185</v>
      </c>
      <c r="J78" s="35">
        <f t="shared" si="6"/>
        <v>0</v>
      </c>
    </row>
    <row r="79" spans="1:10">
      <c r="A79" s="30">
        <v>3540</v>
      </c>
      <c r="B79" s="31">
        <v>22</v>
      </c>
      <c r="C79" s="32">
        <f t="shared" si="3"/>
        <v>4.1280585073572329</v>
      </c>
      <c r="D79" s="33">
        <f>SUMIFS('Contact Hours'!D:D,'Contact Hours'!$A:$A,Hours!$A79,'Contact Hours'!$B:$B,Hours!$B79)+SUMIFS('Contact Hours'!E:E,'Contact Hours'!$A:$A,Hours!$A79,'Contact Hours'!$B:$B,Hours!$B79)</f>
        <v>0</v>
      </c>
      <c r="E79" s="33">
        <f>SUMIFS('Contact Hours'!F:F,'Contact Hours'!$A:$A,Hours!$A79,'Contact Hours'!$B:$B,Hours!$B79)+SUMIFS('Contact Hours'!G:G,'Contact Hours'!$A:$A,Hours!$A79,'Contact Hours'!$B:$B,Hours!$B79)</f>
        <v>0</v>
      </c>
      <c r="F79" s="33">
        <f>SUMIFS('Contact Hours'!H:H,'Contact Hours'!$A:$A,Hours!$A79,'Contact Hours'!$B:$B,Hours!$B79)+SUMIFS('Contact Hours'!I:I,'Contact Hours'!$A:$A,Hours!$A79,'Contact Hours'!$B:$B,Hours!$B79)</f>
        <v>33600</v>
      </c>
      <c r="G79" s="33">
        <f>SUMIFS('Contact Hours'!J:J,'Contact Hours'!$A:$A,Hours!$A79,'Contact Hours'!$B:$B,Hours!$B79)+SUMIFS('Contact Hours'!K:K,'Contact Hours'!$A:$A,Hours!$A79,'Contact Hours'!$B:$B,Hours!$B79)</f>
        <v>0</v>
      </c>
      <c r="H79" s="34">
        <f t="shared" si="4"/>
        <v>33600</v>
      </c>
      <c r="I79" s="35">
        <f t="shared" si="5"/>
        <v>138702.76584720303</v>
      </c>
      <c r="J79" s="35">
        <f t="shared" si="6"/>
        <v>0</v>
      </c>
    </row>
    <row r="80" spans="1:10">
      <c r="A80" s="30">
        <v>3540</v>
      </c>
      <c r="B80" s="31">
        <v>23</v>
      </c>
      <c r="C80" s="32">
        <f t="shared" si="3"/>
        <v>4.0606764444742334</v>
      </c>
      <c r="D80" s="33">
        <f>SUMIFS('Contact Hours'!D:D,'Contact Hours'!$A:$A,Hours!$A80,'Contact Hours'!$B:$B,Hours!$B80)+SUMIFS('Contact Hours'!E:E,'Contact Hours'!$A:$A,Hours!$A80,'Contact Hours'!$B:$B,Hours!$B80)</f>
        <v>4560</v>
      </c>
      <c r="E80" s="33">
        <f>SUMIFS('Contact Hours'!F:F,'Contact Hours'!$A:$A,Hours!$A80,'Contact Hours'!$B:$B,Hours!$B80)+SUMIFS('Contact Hours'!G:G,'Contact Hours'!$A:$A,Hours!$A80,'Contact Hours'!$B:$B,Hours!$B80)</f>
        <v>0</v>
      </c>
      <c r="F80" s="33">
        <f>SUMIFS('Contact Hours'!H:H,'Contact Hours'!$A:$A,Hours!$A80,'Contact Hours'!$B:$B,Hours!$B80)+SUMIFS('Contact Hours'!I:I,'Contact Hours'!$A:$A,Hours!$A80,'Contact Hours'!$B:$B,Hours!$B80)</f>
        <v>0</v>
      </c>
      <c r="G80" s="33">
        <f>SUMIFS('Contact Hours'!J:J,'Contact Hours'!$A:$A,Hours!$A80,'Contact Hours'!$B:$B,Hours!$B80)+SUMIFS('Contact Hours'!K:K,'Contact Hours'!$A:$A,Hours!$A80,'Contact Hours'!$B:$B,Hours!$B80)</f>
        <v>0</v>
      </c>
      <c r="H80" s="34">
        <f t="shared" si="4"/>
        <v>4560</v>
      </c>
      <c r="I80" s="35">
        <f t="shared" si="5"/>
        <v>18516.684586802505</v>
      </c>
      <c r="J80" s="35">
        <f t="shared" si="6"/>
        <v>0</v>
      </c>
    </row>
    <row r="81" spans="1:10">
      <c r="A81" s="30">
        <v>3540</v>
      </c>
      <c r="B81" s="31">
        <v>24</v>
      </c>
      <c r="C81" s="32">
        <f t="shared" si="3"/>
        <v>3.6073208628655156</v>
      </c>
      <c r="D81" s="33">
        <f>SUMIFS('Contact Hours'!D:D,'Contact Hours'!$A:$A,Hours!$A81,'Contact Hours'!$B:$B,Hours!$B81)+SUMIFS('Contact Hours'!E:E,'Contact Hours'!$A:$A,Hours!$A81,'Contact Hours'!$B:$B,Hours!$B81)</f>
        <v>35472</v>
      </c>
      <c r="E81" s="33">
        <f>SUMIFS('Contact Hours'!F:F,'Contact Hours'!$A:$A,Hours!$A81,'Contact Hours'!$B:$B,Hours!$B81)+SUMIFS('Contact Hours'!G:G,'Contact Hours'!$A:$A,Hours!$A81,'Contact Hours'!$B:$B,Hours!$B81)</f>
        <v>0</v>
      </c>
      <c r="F81" s="33">
        <f>SUMIFS('Contact Hours'!H:H,'Contact Hours'!$A:$A,Hours!$A81,'Contact Hours'!$B:$B,Hours!$B81)+SUMIFS('Contact Hours'!I:I,'Contact Hours'!$A:$A,Hours!$A81,'Contact Hours'!$B:$B,Hours!$B81)</f>
        <v>45760</v>
      </c>
      <c r="G81" s="33">
        <f>SUMIFS('Contact Hours'!J:J,'Contact Hours'!$A:$A,Hours!$A81,'Contact Hours'!$B:$B,Hours!$B81)+SUMIFS('Contact Hours'!K:K,'Contact Hours'!$A:$A,Hours!$A81,'Contact Hours'!$B:$B,Hours!$B81)</f>
        <v>86216</v>
      </c>
      <c r="H81" s="34">
        <f t="shared" si="4"/>
        <v>167448</v>
      </c>
      <c r="I81" s="35">
        <f t="shared" si="5"/>
        <v>604038.66384510486</v>
      </c>
      <c r="J81" s="35">
        <f t="shared" si="6"/>
        <v>0</v>
      </c>
    </row>
    <row r="82" spans="1:10">
      <c r="A82" s="30">
        <v>3540</v>
      </c>
      <c r="B82" s="31">
        <v>25</v>
      </c>
      <c r="C82" s="32">
        <f t="shared" si="3"/>
        <v>2.8175360535220126</v>
      </c>
      <c r="D82" s="33">
        <f>SUMIFS('Contact Hours'!D:D,'Contact Hours'!$A:$A,Hours!$A82,'Contact Hours'!$B:$B,Hours!$B82)+SUMIFS('Contact Hours'!E:E,'Contact Hours'!$A:$A,Hours!$A82,'Contact Hours'!$B:$B,Hours!$B82)</f>
        <v>664496</v>
      </c>
      <c r="E82" s="33">
        <f>SUMIFS('Contact Hours'!F:F,'Contact Hours'!$A:$A,Hours!$A82,'Contact Hours'!$B:$B,Hours!$B82)+SUMIFS('Contact Hours'!G:G,'Contact Hours'!$A:$A,Hours!$A82,'Contact Hours'!$B:$B,Hours!$B82)</f>
        <v>0</v>
      </c>
      <c r="F82" s="33">
        <f>SUMIFS('Contact Hours'!H:H,'Contact Hours'!$A:$A,Hours!$A82,'Contact Hours'!$B:$B,Hours!$B82)+SUMIFS('Contact Hours'!I:I,'Contact Hours'!$A:$A,Hours!$A82,'Contact Hours'!$B:$B,Hours!$B82)</f>
        <v>0</v>
      </c>
      <c r="G82" s="33">
        <f>SUMIFS('Contact Hours'!J:J,'Contact Hours'!$A:$A,Hours!$A82,'Contact Hours'!$B:$B,Hours!$B82)+SUMIFS('Contact Hours'!K:K,'Contact Hours'!$A:$A,Hours!$A82,'Contact Hours'!$B:$B,Hours!$B82)</f>
        <v>0</v>
      </c>
      <c r="H82" s="34">
        <f t="shared" si="4"/>
        <v>664496</v>
      </c>
      <c r="I82" s="35">
        <f t="shared" si="5"/>
        <v>1872241.4374211633</v>
      </c>
      <c r="J82" s="35">
        <f t="shared" si="6"/>
        <v>0</v>
      </c>
    </row>
    <row r="83" spans="1:10">
      <c r="A83" s="30">
        <v>3540</v>
      </c>
      <c r="B83" s="31">
        <v>26</v>
      </c>
      <c r="C83" s="32">
        <f t="shared" si="3"/>
        <v>3.5195673951223614</v>
      </c>
      <c r="D83" s="33">
        <f>SUMIFS('Contact Hours'!D:D,'Contact Hours'!$A:$A,Hours!$A83,'Contact Hours'!$B:$B,Hours!$B83)+SUMIFS('Contact Hours'!E:E,'Contact Hours'!$A:$A,Hours!$A83,'Contact Hours'!$B:$B,Hours!$B83)</f>
        <v>168744</v>
      </c>
      <c r="E83" s="33">
        <f>SUMIFS('Contact Hours'!F:F,'Contact Hours'!$A:$A,Hours!$A83,'Contact Hours'!$B:$B,Hours!$B83)+SUMIFS('Contact Hours'!G:G,'Contact Hours'!$A:$A,Hours!$A83,'Contact Hours'!$B:$B,Hours!$B83)</f>
        <v>0</v>
      </c>
      <c r="F83" s="33">
        <f>SUMIFS('Contact Hours'!H:H,'Contact Hours'!$A:$A,Hours!$A83,'Contact Hours'!$B:$B,Hours!$B83)+SUMIFS('Contact Hours'!I:I,'Contact Hours'!$A:$A,Hours!$A83,'Contact Hours'!$B:$B,Hours!$B83)</f>
        <v>24976</v>
      </c>
      <c r="G83" s="33">
        <f>SUMIFS('Contact Hours'!J:J,'Contact Hours'!$A:$A,Hours!$A83,'Contact Hours'!$B:$B,Hours!$B83)+SUMIFS('Contact Hours'!K:K,'Contact Hours'!$A:$A,Hours!$A83,'Contact Hours'!$B:$B,Hours!$B83)</f>
        <v>0</v>
      </c>
      <c r="H83" s="34">
        <f t="shared" si="4"/>
        <v>193720</v>
      </c>
      <c r="I83" s="35">
        <f t="shared" si="5"/>
        <v>681810.59578310384</v>
      </c>
      <c r="J83" s="35">
        <f t="shared" si="6"/>
        <v>0</v>
      </c>
    </row>
    <row r="84" spans="1:10">
      <c r="A84" s="30">
        <v>3540</v>
      </c>
      <c r="B84" s="31">
        <v>27</v>
      </c>
      <c r="C84" s="32">
        <f t="shared" si="3"/>
        <v>3.291477425248472</v>
      </c>
      <c r="D84" s="33">
        <f>SUMIFS('Contact Hours'!D:D,'Contact Hours'!$A:$A,Hours!$A84,'Contact Hours'!$B:$B,Hours!$B84)+SUMIFS('Contact Hours'!E:E,'Contact Hours'!$A:$A,Hours!$A84,'Contact Hours'!$B:$B,Hours!$B84)</f>
        <v>0</v>
      </c>
      <c r="E84" s="33">
        <f>SUMIFS('Contact Hours'!F:F,'Contact Hours'!$A:$A,Hours!$A84,'Contact Hours'!$B:$B,Hours!$B84)+SUMIFS('Contact Hours'!G:G,'Contact Hours'!$A:$A,Hours!$A84,'Contact Hours'!$B:$B,Hours!$B84)</f>
        <v>0</v>
      </c>
      <c r="F84" s="33">
        <f>SUMIFS('Contact Hours'!H:H,'Contact Hours'!$A:$A,Hours!$A84,'Contact Hours'!$B:$B,Hours!$B84)+SUMIFS('Contact Hours'!I:I,'Contact Hours'!$A:$A,Hours!$A84,'Contact Hours'!$B:$B,Hours!$B84)</f>
        <v>0</v>
      </c>
      <c r="G84" s="33">
        <f>SUMIFS('Contact Hours'!J:J,'Contact Hours'!$A:$A,Hours!$A84,'Contact Hours'!$B:$B,Hours!$B84)+SUMIFS('Contact Hours'!K:K,'Contact Hours'!$A:$A,Hours!$A84,'Contact Hours'!$B:$B,Hours!$B84)</f>
        <v>0</v>
      </c>
      <c r="H84" s="34">
        <f t="shared" si="4"/>
        <v>0</v>
      </c>
      <c r="I84" s="35">
        <f t="shared" si="5"/>
        <v>0</v>
      </c>
      <c r="J84" s="35">
        <f t="shared" si="6"/>
        <v>0</v>
      </c>
    </row>
    <row r="85" spans="1:10">
      <c r="A85" s="30">
        <v>6661</v>
      </c>
      <c r="B85" s="31">
        <v>1</v>
      </c>
      <c r="C85" s="32">
        <f t="shared" si="3"/>
        <v>2.8749802080704021</v>
      </c>
      <c r="D85" s="33">
        <f>SUMIFS('Contact Hours'!D:D,'Contact Hours'!$A:$A,Hours!$A85,'Contact Hours'!$B:$B,Hours!$B85)+SUMIFS('Contact Hours'!E:E,'Contact Hours'!$A:$A,Hours!$A85,'Contact Hours'!$B:$B,Hours!$B85)</f>
        <v>0</v>
      </c>
      <c r="E85" s="33">
        <f>SUMIFS('Contact Hours'!F:F,'Contact Hours'!$A:$A,Hours!$A85,'Contact Hours'!$B:$B,Hours!$B85)+SUMIFS('Contact Hours'!G:G,'Contact Hours'!$A:$A,Hours!$A85,'Contact Hours'!$B:$B,Hours!$B85)</f>
        <v>0</v>
      </c>
      <c r="F85" s="33">
        <f>SUMIFS('Contact Hours'!H:H,'Contact Hours'!$A:$A,Hours!$A85,'Contact Hours'!$B:$B,Hours!$B85)+SUMIFS('Contact Hours'!I:I,'Contact Hours'!$A:$A,Hours!$A85,'Contact Hours'!$B:$B,Hours!$B85)</f>
        <v>0</v>
      </c>
      <c r="G85" s="33">
        <f>SUMIFS('Contact Hours'!J:J,'Contact Hours'!$A:$A,Hours!$A85,'Contact Hours'!$B:$B,Hours!$B85)+SUMIFS('Contact Hours'!K:K,'Contact Hours'!$A:$A,Hours!$A85,'Contact Hours'!$B:$B,Hours!$B85)</f>
        <v>0</v>
      </c>
      <c r="H85" s="34">
        <f t="shared" si="4"/>
        <v>0</v>
      </c>
      <c r="I85" s="35">
        <f t="shared" si="5"/>
        <v>0</v>
      </c>
      <c r="J85" s="35">
        <f t="shared" si="6"/>
        <v>0</v>
      </c>
    </row>
    <row r="86" spans="1:10">
      <c r="A86" s="30">
        <v>6661</v>
      </c>
      <c r="B86" s="31">
        <v>2</v>
      </c>
      <c r="C86" s="32">
        <f t="shared" si="3"/>
        <v>3.4729204337351502</v>
      </c>
      <c r="D86" s="33">
        <f>SUMIFS('Contact Hours'!D:D,'Contact Hours'!$A:$A,Hours!$A86,'Contact Hours'!$B:$B,Hours!$B86)+SUMIFS('Contact Hours'!E:E,'Contact Hours'!$A:$A,Hours!$A86,'Contact Hours'!$B:$B,Hours!$B86)</f>
        <v>0</v>
      </c>
      <c r="E86" s="33">
        <f>SUMIFS('Contact Hours'!F:F,'Contact Hours'!$A:$A,Hours!$A86,'Contact Hours'!$B:$B,Hours!$B86)+SUMIFS('Contact Hours'!G:G,'Contact Hours'!$A:$A,Hours!$A86,'Contact Hours'!$B:$B,Hours!$B86)</f>
        <v>0</v>
      </c>
      <c r="F86" s="33">
        <f>SUMIFS('Contact Hours'!H:H,'Contact Hours'!$A:$A,Hours!$A86,'Contact Hours'!$B:$B,Hours!$B86)+SUMIFS('Contact Hours'!I:I,'Contact Hours'!$A:$A,Hours!$A86,'Contact Hours'!$B:$B,Hours!$B86)</f>
        <v>42704</v>
      </c>
      <c r="G86" s="33">
        <f>SUMIFS('Contact Hours'!J:J,'Contact Hours'!$A:$A,Hours!$A86,'Contact Hours'!$B:$B,Hours!$B86)+SUMIFS('Contact Hours'!K:K,'Contact Hours'!$A:$A,Hours!$A86,'Contact Hours'!$B:$B,Hours!$B86)</f>
        <v>0</v>
      </c>
      <c r="H86" s="34">
        <f t="shared" si="4"/>
        <v>42704</v>
      </c>
      <c r="I86" s="35">
        <f t="shared" si="5"/>
        <v>148307.59420222585</v>
      </c>
      <c r="J86" s="35">
        <f t="shared" si="6"/>
        <v>0</v>
      </c>
    </row>
    <row r="87" spans="1:10">
      <c r="A87" s="30">
        <v>6661</v>
      </c>
      <c r="B87" s="31">
        <v>3</v>
      </c>
      <c r="C87" s="32">
        <f t="shared" si="3"/>
        <v>3.0862689776983747</v>
      </c>
      <c r="D87" s="33">
        <f>SUMIFS('Contact Hours'!D:D,'Contact Hours'!$A:$A,Hours!$A87,'Contact Hours'!$B:$B,Hours!$B87)+SUMIFS('Contact Hours'!E:E,'Contact Hours'!$A:$A,Hours!$A87,'Contact Hours'!$B:$B,Hours!$B87)</f>
        <v>205584</v>
      </c>
      <c r="E87" s="33">
        <f>SUMIFS('Contact Hours'!F:F,'Contact Hours'!$A:$A,Hours!$A87,'Contact Hours'!$B:$B,Hours!$B87)+SUMIFS('Contact Hours'!G:G,'Contact Hours'!$A:$A,Hours!$A87,'Contact Hours'!$B:$B,Hours!$B87)</f>
        <v>0</v>
      </c>
      <c r="F87" s="33">
        <f>SUMIFS('Contact Hours'!H:H,'Contact Hours'!$A:$A,Hours!$A87,'Contact Hours'!$B:$B,Hours!$B87)+SUMIFS('Contact Hours'!I:I,'Contact Hours'!$A:$A,Hours!$A87,'Contact Hours'!$B:$B,Hours!$B87)</f>
        <v>0</v>
      </c>
      <c r="G87" s="33">
        <f>SUMIFS('Contact Hours'!J:J,'Contact Hours'!$A:$A,Hours!$A87,'Contact Hours'!$B:$B,Hours!$B87)+SUMIFS('Contact Hours'!K:K,'Contact Hours'!$A:$A,Hours!$A87,'Contact Hours'!$B:$B,Hours!$B87)</f>
        <v>0</v>
      </c>
      <c r="H87" s="34">
        <f t="shared" si="4"/>
        <v>205584</v>
      </c>
      <c r="I87" s="35">
        <f t="shared" si="5"/>
        <v>634487.52151114272</v>
      </c>
      <c r="J87" s="35">
        <f t="shared" si="6"/>
        <v>0</v>
      </c>
    </row>
    <row r="88" spans="1:10">
      <c r="A88" s="30">
        <v>6661</v>
      </c>
      <c r="B88" s="31">
        <v>4</v>
      </c>
      <c r="C88" s="32">
        <f t="shared" si="3"/>
        <v>2.7951067372194838</v>
      </c>
      <c r="D88" s="33">
        <f>SUMIFS('Contact Hours'!D:D,'Contact Hours'!$A:$A,Hours!$A88,'Contact Hours'!$B:$B,Hours!$B88)+SUMIFS('Contact Hours'!E:E,'Contact Hours'!$A:$A,Hours!$A88,'Contact Hours'!$B:$B,Hours!$B88)</f>
        <v>26864</v>
      </c>
      <c r="E88" s="33">
        <f>SUMIFS('Contact Hours'!F:F,'Contact Hours'!$A:$A,Hours!$A88,'Contact Hours'!$B:$B,Hours!$B88)+SUMIFS('Contact Hours'!G:G,'Contact Hours'!$A:$A,Hours!$A88,'Contact Hours'!$B:$B,Hours!$B88)</f>
        <v>0</v>
      </c>
      <c r="F88" s="33">
        <f>SUMIFS('Contact Hours'!H:H,'Contact Hours'!$A:$A,Hours!$A88,'Contact Hours'!$B:$B,Hours!$B88)+SUMIFS('Contact Hours'!I:I,'Contact Hours'!$A:$A,Hours!$A88,'Contact Hours'!$B:$B,Hours!$B88)</f>
        <v>50736</v>
      </c>
      <c r="G88" s="33">
        <f>SUMIFS('Contact Hours'!J:J,'Contact Hours'!$A:$A,Hours!$A88,'Contact Hours'!$B:$B,Hours!$B88)+SUMIFS('Contact Hours'!K:K,'Contact Hours'!$A:$A,Hours!$A88,'Contact Hours'!$B:$B,Hours!$B88)</f>
        <v>3552</v>
      </c>
      <c r="H88" s="34">
        <f t="shared" si="4"/>
        <v>81152</v>
      </c>
      <c r="I88" s="35">
        <f t="shared" si="5"/>
        <v>226828.50193883554</v>
      </c>
      <c r="J88" s="35">
        <f t="shared" si="6"/>
        <v>0</v>
      </c>
    </row>
    <row r="89" spans="1:10">
      <c r="A89" s="30">
        <v>6661</v>
      </c>
      <c r="B89" s="31">
        <v>5</v>
      </c>
      <c r="C89" s="32">
        <f t="shared" si="3"/>
        <v>7.969787458086997</v>
      </c>
      <c r="D89" s="33">
        <f>SUMIFS('Contact Hours'!D:D,'Contact Hours'!$A:$A,Hours!$A89,'Contact Hours'!$B:$B,Hours!$B89)+SUMIFS('Contact Hours'!E:E,'Contact Hours'!$A:$A,Hours!$A89,'Contact Hours'!$B:$B,Hours!$B89)</f>
        <v>0</v>
      </c>
      <c r="E89" s="33">
        <f>SUMIFS('Contact Hours'!F:F,'Contact Hours'!$A:$A,Hours!$A89,'Contact Hours'!$B:$B,Hours!$B89)+SUMIFS('Contact Hours'!G:G,'Contact Hours'!$A:$A,Hours!$A89,'Contact Hours'!$B:$B,Hours!$B89)</f>
        <v>0</v>
      </c>
      <c r="F89" s="33">
        <f>SUMIFS('Contact Hours'!H:H,'Contact Hours'!$A:$A,Hours!$A89,'Contact Hours'!$B:$B,Hours!$B89)+SUMIFS('Contact Hours'!I:I,'Contact Hours'!$A:$A,Hours!$A89,'Contact Hours'!$B:$B,Hours!$B89)</f>
        <v>0</v>
      </c>
      <c r="G89" s="33">
        <f>SUMIFS('Contact Hours'!J:J,'Contact Hours'!$A:$A,Hours!$A89,'Contact Hours'!$B:$B,Hours!$B89)+SUMIFS('Contact Hours'!K:K,'Contact Hours'!$A:$A,Hours!$A89,'Contact Hours'!$B:$B,Hours!$B89)</f>
        <v>0</v>
      </c>
      <c r="H89" s="34">
        <f t="shared" si="4"/>
        <v>0</v>
      </c>
      <c r="I89" s="35">
        <f t="shared" si="5"/>
        <v>0</v>
      </c>
      <c r="J89" s="35">
        <f t="shared" si="6"/>
        <v>0</v>
      </c>
    </row>
    <row r="90" spans="1:10">
      <c r="A90" s="30">
        <v>6661</v>
      </c>
      <c r="B90" s="31">
        <v>6</v>
      </c>
      <c r="C90" s="32">
        <f t="shared" si="3"/>
        <v>2.5338472328563029</v>
      </c>
      <c r="D90" s="33">
        <f>SUMIFS('Contact Hours'!D:D,'Contact Hours'!$A:$A,Hours!$A90,'Contact Hours'!$B:$B,Hours!$B90)+SUMIFS('Contact Hours'!E:E,'Contact Hours'!$A:$A,Hours!$A90,'Contact Hours'!$B:$B,Hours!$B90)</f>
        <v>47136</v>
      </c>
      <c r="E90" s="33">
        <f>SUMIFS('Contact Hours'!F:F,'Contact Hours'!$A:$A,Hours!$A90,'Contact Hours'!$B:$B,Hours!$B90)+SUMIFS('Contact Hours'!G:G,'Contact Hours'!$A:$A,Hours!$A90,'Contact Hours'!$B:$B,Hours!$B90)</f>
        <v>0</v>
      </c>
      <c r="F90" s="33">
        <f>SUMIFS('Contact Hours'!H:H,'Contact Hours'!$A:$A,Hours!$A90,'Contact Hours'!$B:$B,Hours!$B90)+SUMIFS('Contact Hours'!I:I,'Contact Hours'!$A:$A,Hours!$A90,'Contact Hours'!$B:$B,Hours!$B90)</f>
        <v>2944</v>
      </c>
      <c r="G90" s="33">
        <f>SUMIFS('Contact Hours'!J:J,'Contact Hours'!$A:$A,Hours!$A90,'Contact Hours'!$B:$B,Hours!$B90)+SUMIFS('Contact Hours'!K:K,'Contact Hours'!$A:$A,Hours!$A90,'Contact Hours'!$B:$B,Hours!$B90)</f>
        <v>0</v>
      </c>
      <c r="H90" s="34">
        <f t="shared" si="4"/>
        <v>50080</v>
      </c>
      <c r="I90" s="35">
        <f t="shared" si="5"/>
        <v>126895.06942144365</v>
      </c>
      <c r="J90" s="35">
        <f t="shared" si="6"/>
        <v>0</v>
      </c>
    </row>
    <row r="91" spans="1:10">
      <c r="A91" s="30">
        <v>6661</v>
      </c>
      <c r="B91" s="31">
        <v>7</v>
      </c>
      <c r="C91" s="32">
        <f t="shared" si="3"/>
        <v>3.4892163735959434</v>
      </c>
      <c r="D91" s="33">
        <f>SUMIFS('Contact Hours'!D:D,'Contact Hours'!$A:$A,Hours!$A91,'Contact Hours'!$B:$B,Hours!$B91)+SUMIFS('Contact Hours'!E:E,'Contact Hours'!$A:$A,Hours!$A91,'Contact Hours'!$B:$B,Hours!$B91)</f>
        <v>0</v>
      </c>
      <c r="E91" s="33">
        <f>SUMIFS('Contact Hours'!F:F,'Contact Hours'!$A:$A,Hours!$A91,'Contact Hours'!$B:$B,Hours!$B91)+SUMIFS('Contact Hours'!G:G,'Contact Hours'!$A:$A,Hours!$A91,'Contact Hours'!$B:$B,Hours!$B91)</f>
        <v>0</v>
      </c>
      <c r="F91" s="33">
        <f>SUMIFS('Contact Hours'!H:H,'Contact Hours'!$A:$A,Hours!$A91,'Contact Hours'!$B:$B,Hours!$B91)+SUMIFS('Contact Hours'!I:I,'Contact Hours'!$A:$A,Hours!$A91,'Contact Hours'!$B:$B,Hours!$B91)</f>
        <v>9056</v>
      </c>
      <c r="G91" s="33">
        <f>SUMIFS('Contact Hours'!J:J,'Contact Hours'!$A:$A,Hours!$A91,'Contact Hours'!$B:$B,Hours!$B91)+SUMIFS('Contact Hours'!K:K,'Contact Hours'!$A:$A,Hours!$A91,'Contact Hours'!$B:$B,Hours!$B91)</f>
        <v>0</v>
      </c>
      <c r="H91" s="34">
        <f t="shared" si="4"/>
        <v>9056</v>
      </c>
      <c r="I91" s="35">
        <f t="shared" si="5"/>
        <v>31598.343479284864</v>
      </c>
      <c r="J91" s="35">
        <f t="shared" si="6"/>
        <v>0</v>
      </c>
    </row>
    <row r="92" spans="1:10">
      <c r="A92" s="30">
        <v>6661</v>
      </c>
      <c r="B92" s="31">
        <v>8</v>
      </c>
      <c r="C92" s="32">
        <f t="shared" si="3"/>
        <v>4.382136402145127</v>
      </c>
      <c r="D92" s="33">
        <f>SUMIFS('Contact Hours'!D:D,'Contact Hours'!$A:$A,Hours!$A92,'Contact Hours'!$B:$B,Hours!$B92)+SUMIFS('Contact Hours'!E:E,'Contact Hours'!$A:$A,Hours!$A92,'Contact Hours'!$B:$B,Hours!$B92)</f>
        <v>0</v>
      </c>
      <c r="E92" s="33">
        <f>SUMIFS('Contact Hours'!F:F,'Contact Hours'!$A:$A,Hours!$A92,'Contact Hours'!$B:$B,Hours!$B92)+SUMIFS('Contact Hours'!G:G,'Contact Hours'!$A:$A,Hours!$A92,'Contact Hours'!$B:$B,Hours!$B92)</f>
        <v>0</v>
      </c>
      <c r="F92" s="33">
        <f>SUMIFS('Contact Hours'!H:H,'Contact Hours'!$A:$A,Hours!$A92,'Contact Hours'!$B:$B,Hours!$B92)+SUMIFS('Contact Hours'!I:I,'Contact Hours'!$A:$A,Hours!$A92,'Contact Hours'!$B:$B,Hours!$B92)</f>
        <v>11648</v>
      </c>
      <c r="G92" s="33">
        <f>SUMIFS('Contact Hours'!J:J,'Contact Hours'!$A:$A,Hours!$A92,'Contact Hours'!$B:$B,Hours!$B92)+SUMIFS('Contact Hours'!K:K,'Contact Hours'!$A:$A,Hours!$A92,'Contact Hours'!$B:$B,Hours!$B92)</f>
        <v>0</v>
      </c>
      <c r="H92" s="34">
        <f t="shared" si="4"/>
        <v>11648</v>
      </c>
      <c r="I92" s="35">
        <f t="shared" si="5"/>
        <v>51043.124812186441</v>
      </c>
      <c r="J92" s="35">
        <f t="shared" si="6"/>
        <v>0</v>
      </c>
    </row>
    <row r="93" spans="1:10">
      <c r="A93" s="30">
        <v>6661</v>
      </c>
      <c r="B93" s="31">
        <v>9</v>
      </c>
      <c r="C93" s="32">
        <f t="shared" si="3"/>
        <v>3.4333089032158068</v>
      </c>
      <c r="D93" s="33">
        <f>SUMIFS('Contact Hours'!D:D,'Contact Hours'!$A:$A,Hours!$A93,'Contact Hours'!$B:$B,Hours!$B93)+SUMIFS('Contact Hours'!E:E,'Contact Hours'!$A:$A,Hours!$A93,'Contact Hours'!$B:$B,Hours!$B93)</f>
        <v>15760</v>
      </c>
      <c r="E93" s="33">
        <f>SUMIFS('Contact Hours'!F:F,'Contact Hours'!$A:$A,Hours!$A93,'Contact Hours'!$B:$B,Hours!$B93)+SUMIFS('Contact Hours'!G:G,'Contact Hours'!$A:$A,Hours!$A93,'Contact Hours'!$B:$B,Hours!$B93)</f>
        <v>0</v>
      </c>
      <c r="F93" s="33">
        <f>SUMIFS('Contact Hours'!H:H,'Contact Hours'!$A:$A,Hours!$A93,'Contact Hours'!$B:$B,Hours!$B93)+SUMIFS('Contact Hours'!I:I,'Contact Hours'!$A:$A,Hours!$A93,'Contact Hours'!$B:$B,Hours!$B93)</f>
        <v>23968</v>
      </c>
      <c r="G93" s="33">
        <f>SUMIFS('Contact Hours'!J:J,'Contact Hours'!$A:$A,Hours!$A93,'Contact Hours'!$B:$B,Hours!$B93)+SUMIFS('Contact Hours'!K:K,'Contact Hours'!$A:$A,Hours!$A93,'Contact Hours'!$B:$B,Hours!$B93)</f>
        <v>232</v>
      </c>
      <c r="H93" s="34">
        <f t="shared" si="4"/>
        <v>39960</v>
      </c>
      <c r="I93" s="35">
        <f t="shared" si="5"/>
        <v>137195.02377250363</v>
      </c>
      <c r="J93" s="35">
        <f t="shared" si="6"/>
        <v>0</v>
      </c>
    </row>
    <row r="94" spans="1:10">
      <c r="A94" s="30">
        <v>6661</v>
      </c>
      <c r="B94" s="31">
        <v>10</v>
      </c>
      <c r="C94" s="32">
        <f t="shared" si="3"/>
        <v>5.2157956574584414</v>
      </c>
      <c r="D94" s="33">
        <f>SUMIFS('Contact Hours'!D:D,'Contact Hours'!$A:$A,Hours!$A94,'Contact Hours'!$B:$B,Hours!$B94)+SUMIFS('Contact Hours'!E:E,'Contact Hours'!$A:$A,Hours!$A94,'Contact Hours'!$B:$B,Hours!$B94)</f>
        <v>144</v>
      </c>
      <c r="E94" s="33">
        <f>SUMIFS('Contact Hours'!F:F,'Contact Hours'!$A:$A,Hours!$A94,'Contact Hours'!$B:$B,Hours!$B94)+SUMIFS('Contact Hours'!G:G,'Contact Hours'!$A:$A,Hours!$A94,'Contact Hours'!$B:$B,Hours!$B94)</f>
        <v>0</v>
      </c>
      <c r="F94" s="33">
        <f>SUMIFS('Contact Hours'!H:H,'Contact Hours'!$A:$A,Hours!$A94,'Contact Hours'!$B:$B,Hours!$B94)+SUMIFS('Contact Hours'!I:I,'Contact Hours'!$A:$A,Hours!$A94,'Contact Hours'!$B:$B,Hours!$B94)</f>
        <v>0</v>
      </c>
      <c r="G94" s="33">
        <f>SUMIFS('Contact Hours'!J:J,'Contact Hours'!$A:$A,Hours!$A94,'Contact Hours'!$B:$B,Hours!$B94)+SUMIFS('Contact Hours'!K:K,'Contact Hours'!$A:$A,Hours!$A94,'Contact Hours'!$B:$B,Hours!$B94)</f>
        <v>0</v>
      </c>
      <c r="H94" s="34">
        <f t="shared" si="4"/>
        <v>144</v>
      </c>
      <c r="I94" s="35">
        <f t="shared" si="5"/>
        <v>751.07457467401559</v>
      </c>
      <c r="J94" s="35">
        <f t="shared" si="6"/>
        <v>0</v>
      </c>
    </row>
    <row r="95" spans="1:10">
      <c r="A95" s="30">
        <v>6661</v>
      </c>
      <c r="B95" s="31">
        <v>11</v>
      </c>
      <c r="C95" s="32">
        <f t="shared" ref="C95:C158" si="7">C68</f>
        <v>3.9463640330011058</v>
      </c>
      <c r="D95" s="33">
        <f>SUMIFS('Contact Hours'!D:D,'Contact Hours'!$A:$A,Hours!$A95,'Contact Hours'!$B:$B,Hours!$B95)+SUMIFS('Contact Hours'!E:E,'Contact Hours'!$A:$A,Hours!$A95,'Contact Hours'!$B:$B,Hours!$B95)</f>
        <v>0</v>
      </c>
      <c r="E95" s="33">
        <f>SUMIFS('Contact Hours'!F:F,'Contact Hours'!$A:$A,Hours!$A95,'Contact Hours'!$B:$B,Hours!$B95)+SUMIFS('Contact Hours'!G:G,'Contact Hours'!$A:$A,Hours!$A95,'Contact Hours'!$B:$B,Hours!$B95)</f>
        <v>0</v>
      </c>
      <c r="F95" s="33">
        <f>SUMIFS('Contact Hours'!H:H,'Contact Hours'!$A:$A,Hours!$A95,'Contact Hours'!$B:$B,Hours!$B95)+SUMIFS('Contact Hours'!I:I,'Contact Hours'!$A:$A,Hours!$A95,'Contact Hours'!$B:$B,Hours!$B95)</f>
        <v>33872</v>
      </c>
      <c r="G95" s="33">
        <f>SUMIFS('Contact Hours'!J:J,'Contact Hours'!$A:$A,Hours!$A95,'Contact Hours'!$B:$B,Hours!$B95)+SUMIFS('Contact Hours'!K:K,'Contact Hours'!$A:$A,Hours!$A95,'Contact Hours'!$B:$B,Hours!$B95)</f>
        <v>0</v>
      </c>
      <c r="H95" s="34">
        <f t="shared" si="4"/>
        <v>33872</v>
      </c>
      <c r="I95" s="35">
        <f t="shared" si="5"/>
        <v>133671.24252581346</v>
      </c>
      <c r="J95" s="35">
        <f t="shared" si="6"/>
        <v>0</v>
      </c>
    </row>
    <row r="96" spans="1:10">
      <c r="A96" s="30">
        <v>6661</v>
      </c>
      <c r="B96" s="31">
        <v>12</v>
      </c>
      <c r="C96" s="32">
        <f t="shared" si="7"/>
        <v>3.4644345655960382</v>
      </c>
      <c r="D96" s="33">
        <f>SUMIFS('Contact Hours'!D:D,'Contact Hours'!$A:$A,Hours!$A96,'Contact Hours'!$B:$B,Hours!$B96)+SUMIFS('Contact Hours'!E:E,'Contact Hours'!$A:$A,Hours!$A96,'Contact Hours'!$B:$B,Hours!$B96)</f>
        <v>147136</v>
      </c>
      <c r="E96" s="33">
        <f>SUMIFS('Contact Hours'!F:F,'Contact Hours'!$A:$A,Hours!$A96,'Contact Hours'!$B:$B,Hours!$B96)+SUMIFS('Contact Hours'!G:G,'Contact Hours'!$A:$A,Hours!$A96,'Contact Hours'!$B:$B,Hours!$B96)</f>
        <v>49492</v>
      </c>
      <c r="F96" s="33">
        <f>SUMIFS('Contact Hours'!H:H,'Contact Hours'!$A:$A,Hours!$A96,'Contact Hours'!$B:$B,Hours!$B96)+SUMIFS('Contact Hours'!I:I,'Contact Hours'!$A:$A,Hours!$A96,'Contact Hours'!$B:$B,Hours!$B96)</f>
        <v>0</v>
      </c>
      <c r="G96" s="33">
        <f>SUMIFS('Contact Hours'!J:J,'Contact Hours'!$A:$A,Hours!$A96,'Contact Hours'!$B:$B,Hours!$B96)+SUMIFS('Contact Hours'!K:K,'Contact Hours'!$A:$A,Hours!$A96,'Contact Hours'!$B:$B,Hours!$B96)</f>
        <v>0</v>
      </c>
      <c r="H96" s="34">
        <f t="shared" si="4"/>
        <v>196628</v>
      </c>
      <c r="I96" s="35">
        <f t="shared" si="5"/>
        <v>681204.83976401784</v>
      </c>
      <c r="J96" s="35">
        <f t="shared" si="6"/>
        <v>188607.97507252704</v>
      </c>
    </row>
    <row r="97" spans="1:10">
      <c r="A97" s="30">
        <v>6661</v>
      </c>
      <c r="B97" s="31">
        <v>13</v>
      </c>
      <c r="C97" s="32">
        <f t="shared" si="7"/>
        <v>3.1367935439018955</v>
      </c>
      <c r="D97" s="33">
        <f>SUMIFS('Contact Hours'!D:D,'Contact Hours'!$A:$A,Hours!$A97,'Contact Hours'!$B:$B,Hours!$B97)+SUMIFS('Contact Hours'!E:E,'Contact Hours'!$A:$A,Hours!$A97,'Contact Hours'!$B:$B,Hours!$B97)</f>
        <v>19520</v>
      </c>
      <c r="E97" s="33">
        <f>SUMIFS('Contact Hours'!F:F,'Contact Hours'!$A:$A,Hours!$A97,'Contact Hours'!$B:$B,Hours!$B97)+SUMIFS('Contact Hours'!G:G,'Contact Hours'!$A:$A,Hours!$A97,'Contact Hours'!$B:$B,Hours!$B97)</f>
        <v>0</v>
      </c>
      <c r="F97" s="33">
        <f>SUMIFS('Contact Hours'!H:H,'Contact Hours'!$A:$A,Hours!$A97,'Contact Hours'!$B:$B,Hours!$B97)+SUMIFS('Contact Hours'!I:I,'Contact Hours'!$A:$A,Hours!$A97,'Contact Hours'!$B:$B,Hours!$B97)</f>
        <v>0</v>
      </c>
      <c r="G97" s="33">
        <f>SUMIFS('Contact Hours'!J:J,'Contact Hours'!$A:$A,Hours!$A97,'Contact Hours'!$B:$B,Hours!$B97)+SUMIFS('Contact Hours'!K:K,'Contact Hours'!$A:$A,Hours!$A97,'Contact Hours'!$B:$B,Hours!$B97)</f>
        <v>0</v>
      </c>
      <c r="H97" s="34">
        <f t="shared" si="4"/>
        <v>19520</v>
      </c>
      <c r="I97" s="35">
        <f t="shared" si="5"/>
        <v>61230.209976965001</v>
      </c>
      <c r="J97" s="35">
        <f t="shared" si="6"/>
        <v>0</v>
      </c>
    </row>
    <row r="98" spans="1:10">
      <c r="A98" s="30">
        <v>6661</v>
      </c>
      <c r="B98" s="31">
        <v>14</v>
      </c>
      <c r="C98" s="32">
        <f t="shared" si="7"/>
        <v>4.5242823607997433</v>
      </c>
      <c r="D98" s="33">
        <f>SUMIFS('Contact Hours'!D:D,'Contact Hours'!$A:$A,Hours!$A98,'Contact Hours'!$B:$B,Hours!$B98)+SUMIFS('Contact Hours'!E:E,'Contact Hours'!$A:$A,Hours!$A98,'Contact Hours'!$B:$B,Hours!$B98)</f>
        <v>0</v>
      </c>
      <c r="E98" s="33">
        <f>SUMIFS('Contact Hours'!F:F,'Contact Hours'!$A:$A,Hours!$A98,'Contact Hours'!$B:$B,Hours!$B98)+SUMIFS('Contact Hours'!G:G,'Contact Hours'!$A:$A,Hours!$A98,'Contact Hours'!$B:$B,Hours!$B98)</f>
        <v>0</v>
      </c>
      <c r="F98" s="33">
        <f>SUMIFS('Contact Hours'!H:H,'Contact Hours'!$A:$A,Hours!$A98,'Contact Hours'!$B:$B,Hours!$B98)+SUMIFS('Contact Hours'!I:I,'Contact Hours'!$A:$A,Hours!$A98,'Contact Hours'!$B:$B,Hours!$B98)</f>
        <v>109328</v>
      </c>
      <c r="G98" s="33">
        <f>SUMIFS('Contact Hours'!J:J,'Contact Hours'!$A:$A,Hours!$A98,'Contact Hours'!$B:$B,Hours!$B98)+SUMIFS('Contact Hours'!K:K,'Contact Hours'!$A:$A,Hours!$A98,'Contact Hours'!$B:$B,Hours!$B98)</f>
        <v>22252</v>
      </c>
      <c r="H98" s="34">
        <f t="shared" si="4"/>
        <v>131580</v>
      </c>
      <c r="I98" s="35">
        <f t="shared" si="5"/>
        <v>595305.07303403027</v>
      </c>
      <c r="J98" s="35">
        <f t="shared" si="6"/>
        <v>0</v>
      </c>
    </row>
    <row r="99" spans="1:10">
      <c r="A99" s="30">
        <v>6661</v>
      </c>
      <c r="B99" s="31">
        <v>15</v>
      </c>
      <c r="C99" s="32">
        <f t="shared" si="7"/>
        <v>6.3259919541484555</v>
      </c>
      <c r="D99" s="33">
        <f>SUMIFS('Contact Hours'!D:D,'Contact Hours'!$A:$A,Hours!$A99,'Contact Hours'!$B:$B,Hours!$B99)+SUMIFS('Contact Hours'!E:E,'Contact Hours'!$A:$A,Hours!$A99,'Contact Hours'!$B:$B,Hours!$B99)</f>
        <v>0</v>
      </c>
      <c r="E99" s="33">
        <f>SUMIFS('Contact Hours'!F:F,'Contact Hours'!$A:$A,Hours!$A99,'Contact Hours'!$B:$B,Hours!$B99)+SUMIFS('Contact Hours'!G:G,'Contact Hours'!$A:$A,Hours!$A99,'Contact Hours'!$B:$B,Hours!$B99)</f>
        <v>0</v>
      </c>
      <c r="F99" s="33">
        <f>SUMIFS('Contact Hours'!H:H,'Contact Hours'!$A:$A,Hours!$A99,'Contact Hours'!$B:$B,Hours!$B99)+SUMIFS('Contact Hours'!I:I,'Contact Hours'!$A:$A,Hours!$A99,'Contact Hours'!$B:$B,Hours!$B99)</f>
        <v>0</v>
      </c>
      <c r="G99" s="33">
        <f>SUMIFS('Contact Hours'!J:J,'Contact Hours'!$A:$A,Hours!$A99,'Contact Hours'!$B:$B,Hours!$B99)+SUMIFS('Contact Hours'!K:K,'Contact Hours'!$A:$A,Hours!$A99,'Contact Hours'!$B:$B,Hours!$B99)</f>
        <v>0</v>
      </c>
      <c r="H99" s="34">
        <f t="shared" si="4"/>
        <v>0</v>
      </c>
      <c r="I99" s="35">
        <f t="shared" si="5"/>
        <v>0</v>
      </c>
      <c r="J99" s="35">
        <f t="shared" si="6"/>
        <v>0</v>
      </c>
    </row>
    <row r="100" spans="1:10">
      <c r="A100" s="30">
        <v>6661</v>
      </c>
      <c r="B100" s="31">
        <v>16</v>
      </c>
      <c r="C100" s="32">
        <f t="shared" si="7"/>
        <v>3.9794022593108487</v>
      </c>
      <c r="D100" s="33">
        <f>SUMIFS('Contact Hours'!D:D,'Contact Hours'!$A:$A,Hours!$A100,'Contact Hours'!$B:$B,Hours!$B100)+SUMIFS('Contact Hours'!E:E,'Contact Hours'!$A:$A,Hours!$A100,'Contact Hours'!$B:$B,Hours!$B100)</f>
        <v>6720</v>
      </c>
      <c r="E100" s="33">
        <f>SUMIFS('Contact Hours'!F:F,'Contact Hours'!$A:$A,Hours!$A100,'Contact Hours'!$B:$B,Hours!$B100)+SUMIFS('Contact Hours'!G:G,'Contact Hours'!$A:$A,Hours!$A100,'Contact Hours'!$B:$B,Hours!$B100)</f>
        <v>0</v>
      </c>
      <c r="F100" s="33">
        <f>SUMIFS('Contact Hours'!H:H,'Contact Hours'!$A:$A,Hours!$A100,'Contact Hours'!$B:$B,Hours!$B100)+SUMIFS('Contact Hours'!I:I,'Contact Hours'!$A:$A,Hours!$A100,'Contact Hours'!$B:$B,Hours!$B100)</f>
        <v>89852</v>
      </c>
      <c r="G100" s="33">
        <f>SUMIFS('Contact Hours'!J:J,'Contact Hours'!$A:$A,Hours!$A100,'Contact Hours'!$B:$B,Hours!$B100)+SUMIFS('Contact Hours'!K:K,'Contact Hours'!$A:$A,Hours!$A100,'Contact Hours'!$B:$B,Hours!$B100)</f>
        <v>34876</v>
      </c>
      <c r="H100" s="34">
        <f t="shared" si="4"/>
        <v>131448</v>
      </c>
      <c r="I100" s="35">
        <f t="shared" si="5"/>
        <v>523084.46818189241</v>
      </c>
      <c r="J100" s="35">
        <f t="shared" si="6"/>
        <v>0</v>
      </c>
    </row>
    <row r="101" spans="1:10">
      <c r="A101" s="30">
        <v>6661</v>
      </c>
      <c r="B101" s="31">
        <v>17</v>
      </c>
      <c r="C101" s="32">
        <f t="shared" si="7"/>
        <v>5.1679354505346593</v>
      </c>
      <c r="D101" s="33">
        <f>SUMIFS('Contact Hours'!D:D,'Contact Hours'!$A:$A,Hours!$A101,'Contact Hours'!$B:$B,Hours!$B101)+SUMIFS('Contact Hours'!E:E,'Contact Hours'!$A:$A,Hours!$A101,'Contact Hours'!$B:$B,Hours!$B101)</f>
        <v>0</v>
      </c>
      <c r="E101" s="33">
        <f>SUMIFS('Contact Hours'!F:F,'Contact Hours'!$A:$A,Hours!$A101,'Contact Hours'!$B:$B,Hours!$B101)+SUMIFS('Contact Hours'!G:G,'Contact Hours'!$A:$A,Hours!$A101,'Contact Hours'!$B:$B,Hours!$B101)</f>
        <v>0</v>
      </c>
      <c r="F101" s="33">
        <f>SUMIFS('Contact Hours'!H:H,'Contact Hours'!$A:$A,Hours!$A101,'Contact Hours'!$B:$B,Hours!$B101)+SUMIFS('Contact Hours'!I:I,'Contact Hours'!$A:$A,Hours!$A101,'Contact Hours'!$B:$B,Hours!$B101)</f>
        <v>7440</v>
      </c>
      <c r="G101" s="33">
        <f>SUMIFS('Contact Hours'!J:J,'Contact Hours'!$A:$A,Hours!$A101,'Contact Hours'!$B:$B,Hours!$B101)+SUMIFS('Contact Hours'!K:K,'Contact Hours'!$A:$A,Hours!$A101,'Contact Hours'!$B:$B,Hours!$B101)</f>
        <v>0</v>
      </c>
      <c r="H101" s="34">
        <f t="shared" si="4"/>
        <v>7440</v>
      </c>
      <c r="I101" s="35">
        <f t="shared" si="5"/>
        <v>38449.439751977865</v>
      </c>
      <c r="J101" s="35">
        <f t="shared" si="6"/>
        <v>0</v>
      </c>
    </row>
    <row r="102" spans="1:10">
      <c r="A102" s="30">
        <v>6661</v>
      </c>
      <c r="B102" s="31">
        <v>18</v>
      </c>
      <c r="C102" s="32">
        <f t="shared" si="7"/>
        <v>4.3474126583452906</v>
      </c>
      <c r="D102" s="33">
        <f>SUMIFS('Contact Hours'!D:D,'Contact Hours'!$A:$A,Hours!$A102,'Contact Hours'!$B:$B,Hours!$B102)+SUMIFS('Contact Hours'!E:E,'Contact Hours'!$A:$A,Hours!$A102,'Contact Hours'!$B:$B,Hours!$B102)</f>
        <v>0</v>
      </c>
      <c r="E102" s="33">
        <f>SUMIFS('Contact Hours'!F:F,'Contact Hours'!$A:$A,Hours!$A102,'Contact Hours'!$B:$B,Hours!$B102)+SUMIFS('Contact Hours'!G:G,'Contact Hours'!$A:$A,Hours!$A102,'Contact Hours'!$B:$B,Hours!$B102)</f>
        <v>0</v>
      </c>
      <c r="F102" s="33">
        <f>SUMIFS('Contact Hours'!H:H,'Contact Hours'!$A:$A,Hours!$A102,'Contact Hours'!$B:$B,Hours!$B102)+SUMIFS('Contact Hours'!I:I,'Contact Hours'!$A:$A,Hours!$A102,'Contact Hours'!$B:$B,Hours!$B102)</f>
        <v>52192</v>
      </c>
      <c r="G102" s="33">
        <f>SUMIFS('Contact Hours'!J:J,'Contact Hours'!$A:$A,Hours!$A102,'Contact Hours'!$B:$B,Hours!$B102)+SUMIFS('Contact Hours'!K:K,'Contact Hours'!$A:$A,Hours!$A102,'Contact Hours'!$B:$B,Hours!$B102)</f>
        <v>0</v>
      </c>
      <c r="H102" s="34">
        <f t="shared" si="4"/>
        <v>52192</v>
      </c>
      <c r="I102" s="35">
        <f t="shared" si="5"/>
        <v>226900.1614643574</v>
      </c>
      <c r="J102" s="35">
        <f t="shared" si="6"/>
        <v>0</v>
      </c>
    </row>
    <row r="103" spans="1:10">
      <c r="A103" s="30">
        <v>6661</v>
      </c>
      <c r="B103" s="31">
        <v>19</v>
      </c>
      <c r="C103" s="32">
        <f t="shared" si="7"/>
        <v>3.1428185541517317</v>
      </c>
      <c r="D103" s="33">
        <f>SUMIFS('Contact Hours'!D:D,'Contact Hours'!$A:$A,Hours!$A103,'Contact Hours'!$B:$B,Hours!$B103)+SUMIFS('Contact Hours'!E:E,'Contact Hours'!$A:$A,Hours!$A103,'Contact Hours'!$B:$B,Hours!$B103)</f>
        <v>69040</v>
      </c>
      <c r="E103" s="33">
        <f>SUMIFS('Contact Hours'!F:F,'Contact Hours'!$A:$A,Hours!$A103,'Contact Hours'!$B:$B,Hours!$B103)+SUMIFS('Contact Hours'!G:G,'Contact Hours'!$A:$A,Hours!$A103,'Contact Hours'!$B:$B,Hours!$B103)</f>
        <v>35856</v>
      </c>
      <c r="F103" s="33">
        <f>SUMIFS('Contact Hours'!H:H,'Contact Hours'!$A:$A,Hours!$A103,'Contact Hours'!$B:$B,Hours!$B103)+SUMIFS('Contact Hours'!I:I,'Contact Hours'!$A:$A,Hours!$A103,'Contact Hours'!$B:$B,Hours!$B103)</f>
        <v>2400</v>
      </c>
      <c r="G103" s="33">
        <f>SUMIFS('Contact Hours'!J:J,'Contact Hours'!$A:$A,Hours!$A103,'Contact Hours'!$B:$B,Hours!$B103)+SUMIFS('Contact Hours'!K:K,'Contact Hours'!$A:$A,Hours!$A103,'Contact Hours'!$B:$B,Hours!$B103)</f>
        <v>0</v>
      </c>
      <c r="H103" s="34">
        <f t="shared" si="4"/>
        <v>107296</v>
      </c>
      <c r="I103" s="35">
        <f t="shared" si="5"/>
        <v>337211.85958626418</v>
      </c>
      <c r="J103" s="35">
        <f t="shared" si="6"/>
        <v>123957.79228543096</v>
      </c>
    </row>
    <row r="104" spans="1:10">
      <c r="A104" s="30">
        <v>6661</v>
      </c>
      <c r="B104" s="31">
        <v>20</v>
      </c>
      <c r="C104" s="32">
        <f t="shared" si="7"/>
        <v>3.4676861785003421</v>
      </c>
      <c r="D104" s="33">
        <f>SUMIFS('Contact Hours'!D:D,'Contact Hours'!$A:$A,Hours!$A104,'Contact Hours'!$B:$B,Hours!$B104)+SUMIFS('Contact Hours'!E:E,'Contact Hours'!$A:$A,Hours!$A104,'Contact Hours'!$B:$B,Hours!$B104)</f>
        <v>0</v>
      </c>
      <c r="E104" s="33">
        <f>SUMIFS('Contact Hours'!F:F,'Contact Hours'!$A:$A,Hours!$A104,'Contact Hours'!$B:$B,Hours!$B104)+SUMIFS('Contact Hours'!G:G,'Contact Hours'!$A:$A,Hours!$A104,'Contact Hours'!$B:$B,Hours!$B104)</f>
        <v>0</v>
      </c>
      <c r="F104" s="33">
        <f>SUMIFS('Contact Hours'!H:H,'Contact Hours'!$A:$A,Hours!$A104,'Contact Hours'!$B:$B,Hours!$B104)+SUMIFS('Contact Hours'!I:I,'Contact Hours'!$A:$A,Hours!$A104,'Contact Hours'!$B:$B,Hours!$B104)</f>
        <v>12672</v>
      </c>
      <c r="G104" s="33">
        <f>SUMIFS('Contact Hours'!J:J,'Contact Hours'!$A:$A,Hours!$A104,'Contact Hours'!$B:$B,Hours!$B104)+SUMIFS('Contact Hours'!K:K,'Contact Hours'!$A:$A,Hours!$A104,'Contact Hours'!$B:$B,Hours!$B104)</f>
        <v>0</v>
      </c>
      <c r="H104" s="34">
        <f t="shared" si="4"/>
        <v>12672</v>
      </c>
      <c r="I104" s="35">
        <f t="shared" si="5"/>
        <v>43942.519253956336</v>
      </c>
      <c r="J104" s="35">
        <f t="shared" si="6"/>
        <v>0</v>
      </c>
    </row>
    <row r="105" spans="1:10">
      <c r="A105" s="30">
        <v>6661</v>
      </c>
      <c r="B105" s="31">
        <v>21</v>
      </c>
      <c r="C105" s="32">
        <f t="shared" si="7"/>
        <v>4.5155009708581995</v>
      </c>
      <c r="D105" s="33">
        <f>SUMIFS('Contact Hours'!D:D,'Contact Hours'!$A:$A,Hours!$A105,'Contact Hours'!$B:$B,Hours!$B105)+SUMIFS('Contact Hours'!E:E,'Contact Hours'!$A:$A,Hours!$A105,'Contact Hours'!$B:$B,Hours!$B105)</f>
        <v>0</v>
      </c>
      <c r="E105" s="33">
        <f>SUMIFS('Contact Hours'!F:F,'Contact Hours'!$A:$A,Hours!$A105,'Contact Hours'!$B:$B,Hours!$B105)+SUMIFS('Contact Hours'!G:G,'Contact Hours'!$A:$A,Hours!$A105,'Contact Hours'!$B:$B,Hours!$B105)</f>
        <v>0</v>
      </c>
      <c r="F105" s="33">
        <f>SUMIFS('Contact Hours'!H:H,'Contact Hours'!$A:$A,Hours!$A105,'Contact Hours'!$B:$B,Hours!$B105)+SUMIFS('Contact Hours'!I:I,'Contact Hours'!$A:$A,Hours!$A105,'Contact Hours'!$B:$B,Hours!$B105)</f>
        <v>13392</v>
      </c>
      <c r="G105" s="33">
        <f>SUMIFS('Contact Hours'!J:J,'Contact Hours'!$A:$A,Hours!$A105,'Contact Hours'!$B:$B,Hours!$B105)+SUMIFS('Contact Hours'!K:K,'Contact Hours'!$A:$A,Hours!$A105,'Contact Hours'!$B:$B,Hours!$B105)</f>
        <v>23299</v>
      </c>
      <c r="H105" s="34">
        <f t="shared" si="4"/>
        <v>36691</v>
      </c>
      <c r="I105" s="35">
        <f t="shared" si="5"/>
        <v>165678.24612175819</v>
      </c>
      <c r="J105" s="35">
        <f t="shared" si="6"/>
        <v>0</v>
      </c>
    </row>
    <row r="106" spans="1:10">
      <c r="A106" s="30">
        <v>6661</v>
      </c>
      <c r="B106" s="31">
        <v>22</v>
      </c>
      <c r="C106" s="32">
        <f t="shared" si="7"/>
        <v>4.1280585073572329</v>
      </c>
      <c r="D106" s="33">
        <f>SUMIFS('Contact Hours'!D:D,'Contact Hours'!$A:$A,Hours!$A106,'Contact Hours'!$B:$B,Hours!$B106)+SUMIFS('Contact Hours'!E:E,'Contact Hours'!$A:$A,Hours!$A106,'Contact Hours'!$B:$B,Hours!$B106)</f>
        <v>0</v>
      </c>
      <c r="E106" s="33">
        <f>SUMIFS('Contact Hours'!F:F,'Contact Hours'!$A:$A,Hours!$A106,'Contact Hours'!$B:$B,Hours!$B106)+SUMIFS('Contact Hours'!G:G,'Contact Hours'!$A:$A,Hours!$A106,'Contact Hours'!$B:$B,Hours!$B106)</f>
        <v>0</v>
      </c>
      <c r="F106" s="33">
        <f>SUMIFS('Contact Hours'!H:H,'Contact Hours'!$A:$A,Hours!$A106,'Contact Hours'!$B:$B,Hours!$B106)+SUMIFS('Contact Hours'!I:I,'Contact Hours'!$A:$A,Hours!$A106,'Contact Hours'!$B:$B,Hours!$B106)</f>
        <v>2880</v>
      </c>
      <c r="G106" s="33">
        <f>SUMIFS('Contact Hours'!J:J,'Contact Hours'!$A:$A,Hours!$A106,'Contact Hours'!$B:$B,Hours!$B106)+SUMIFS('Contact Hours'!K:K,'Contact Hours'!$A:$A,Hours!$A106,'Contact Hours'!$B:$B,Hours!$B106)</f>
        <v>0</v>
      </c>
      <c r="H106" s="34">
        <f t="shared" si="4"/>
        <v>2880</v>
      </c>
      <c r="I106" s="35">
        <f t="shared" si="5"/>
        <v>11888.808501188831</v>
      </c>
      <c r="J106" s="35">
        <f t="shared" si="6"/>
        <v>0</v>
      </c>
    </row>
    <row r="107" spans="1:10">
      <c r="A107" s="30">
        <v>6661</v>
      </c>
      <c r="B107" s="31">
        <v>23</v>
      </c>
      <c r="C107" s="32">
        <f t="shared" si="7"/>
        <v>4.0606764444742334</v>
      </c>
      <c r="D107" s="33">
        <f>SUMIFS('Contact Hours'!D:D,'Contact Hours'!$A:$A,Hours!$A107,'Contact Hours'!$B:$B,Hours!$B107)+SUMIFS('Contact Hours'!E:E,'Contact Hours'!$A:$A,Hours!$A107,'Contact Hours'!$B:$B,Hours!$B107)</f>
        <v>30224</v>
      </c>
      <c r="E107" s="33">
        <f>SUMIFS('Contact Hours'!F:F,'Contact Hours'!$A:$A,Hours!$A107,'Contact Hours'!$B:$B,Hours!$B107)+SUMIFS('Contact Hours'!G:G,'Contact Hours'!$A:$A,Hours!$A107,'Contact Hours'!$B:$B,Hours!$B107)</f>
        <v>0</v>
      </c>
      <c r="F107" s="33">
        <f>SUMIFS('Contact Hours'!H:H,'Contact Hours'!$A:$A,Hours!$A107,'Contact Hours'!$B:$B,Hours!$B107)+SUMIFS('Contact Hours'!I:I,'Contact Hours'!$A:$A,Hours!$A107,'Contact Hours'!$B:$B,Hours!$B107)</f>
        <v>0</v>
      </c>
      <c r="G107" s="33">
        <f>SUMIFS('Contact Hours'!J:J,'Contact Hours'!$A:$A,Hours!$A107,'Contact Hours'!$B:$B,Hours!$B107)+SUMIFS('Contact Hours'!K:K,'Contact Hours'!$A:$A,Hours!$A107,'Contact Hours'!$B:$B,Hours!$B107)</f>
        <v>0</v>
      </c>
      <c r="H107" s="34">
        <f t="shared" si="4"/>
        <v>30224</v>
      </c>
      <c r="I107" s="35">
        <f t="shared" si="5"/>
        <v>122729.88485778923</v>
      </c>
      <c r="J107" s="35">
        <f t="shared" si="6"/>
        <v>0</v>
      </c>
    </row>
    <row r="108" spans="1:10">
      <c r="A108" s="30">
        <v>6661</v>
      </c>
      <c r="B108" s="31">
        <v>24</v>
      </c>
      <c r="C108" s="32">
        <f t="shared" si="7"/>
        <v>3.6073208628655156</v>
      </c>
      <c r="D108" s="33">
        <f>SUMIFS('Contact Hours'!D:D,'Contact Hours'!$A:$A,Hours!$A108,'Contact Hours'!$B:$B,Hours!$B108)+SUMIFS('Contact Hours'!E:E,'Contact Hours'!$A:$A,Hours!$A108,'Contact Hours'!$B:$B,Hours!$B108)</f>
        <v>26736</v>
      </c>
      <c r="E108" s="33">
        <f>SUMIFS('Contact Hours'!F:F,'Contact Hours'!$A:$A,Hours!$A108,'Contact Hours'!$B:$B,Hours!$B108)+SUMIFS('Contact Hours'!G:G,'Contact Hours'!$A:$A,Hours!$A108,'Contact Hours'!$B:$B,Hours!$B108)</f>
        <v>0</v>
      </c>
      <c r="F108" s="33">
        <f>SUMIFS('Contact Hours'!H:H,'Contact Hours'!$A:$A,Hours!$A108,'Contact Hours'!$B:$B,Hours!$B108)+SUMIFS('Contact Hours'!I:I,'Contact Hours'!$A:$A,Hours!$A108,'Contact Hours'!$B:$B,Hours!$B108)</f>
        <v>144</v>
      </c>
      <c r="G108" s="33">
        <f>SUMIFS('Contact Hours'!J:J,'Contact Hours'!$A:$A,Hours!$A108,'Contact Hours'!$B:$B,Hours!$B108)+SUMIFS('Contact Hours'!K:K,'Contact Hours'!$A:$A,Hours!$A108,'Contact Hours'!$B:$B,Hours!$B108)</f>
        <v>75440</v>
      </c>
      <c r="H108" s="34">
        <f t="shared" si="4"/>
        <v>102320</v>
      </c>
      <c r="I108" s="35">
        <f t="shared" si="5"/>
        <v>369101.07068839954</v>
      </c>
      <c r="J108" s="35">
        <f t="shared" si="6"/>
        <v>0</v>
      </c>
    </row>
    <row r="109" spans="1:10">
      <c r="A109" s="30">
        <v>6661</v>
      </c>
      <c r="B109" s="31">
        <v>25</v>
      </c>
      <c r="C109" s="32">
        <f t="shared" si="7"/>
        <v>2.8175360535220126</v>
      </c>
      <c r="D109" s="33">
        <f>SUMIFS('Contact Hours'!D:D,'Contact Hours'!$A:$A,Hours!$A109,'Contact Hours'!$B:$B,Hours!$B109)+SUMIFS('Contact Hours'!E:E,'Contact Hours'!$A:$A,Hours!$A109,'Contact Hours'!$B:$B,Hours!$B109)</f>
        <v>282768</v>
      </c>
      <c r="E109" s="33">
        <f>SUMIFS('Contact Hours'!F:F,'Contact Hours'!$A:$A,Hours!$A109,'Contact Hours'!$B:$B,Hours!$B109)+SUMIFS('Contact Hours'!G:G,'Contact Hours'!$A:$A,Hours!$A109,'Contact Hours'!$B:$B,Hours!$B109)</f>
        <v>0</v>
      </c>
      <c r="F109" s="33">
        <f>SUMIFS('Contact Hours'!H:H,'Contact Hours'!$A:$A,Hours!$A109,'Contact Hours'!$B:$B,Hours!$B109)+SUMIFS('Contact Hours'!I:I,'Contact Hours'!$A:$A,Hours!$A109,'Contact Hours'!$B:$B,Hours!$B109)</f>
        <v>0</v>
      </c>
      <c r="G109" s="33">
        <f>SUMIFS('Contact Hours'!J:J,'Contact Hours'!$A:$A,Hours!$A109,'Contact Hours'!$B:$B,Hours!$B109)+SUMIFS('Contact Hours'!K:K,'Contact Hours'!$A:$A,Hours!$A109,'Contact Hours'!$B:$B,Hours!$B109)</f>
        <v>0</v>
      </c>
      <c r="H109" s="34">
        <f t="shared" si="4"/>
        <v>282768</v>
      </c>
      <c r="I109" s="35">
        <f t="shared" si="5"/>
        <v>796709.03478231246</v>
      </c>
      <c r="J109" s="35">
        <f t="shared" si="6"/>
        <v>0</v>
      </c>
    </row>
    <row r="110" spans="1:10">
      <c r="A110" s="30">
        <v>6661</v>
      </c>
      <c r="B110" s="31">
        <v>26</v>
      </c>
      <c r="C110" s="32">
        <f t="shared" si="7"/>
        <v>3.5195673951223614</v>
      </c>
      <c r="D110" s="33">
        <f>SUMIFS('Contact Hours'!D:D,'Contact Hours'!$A:$A,Hours!$A110,'Contact Hours'!$B:$B,Hours!$B110)+SUMIFS('Contact Hours'!E:E,'Contact Hours'!$A:$A,Hours!$A110,'Contact Hours'!$B:$B,Hours!$B110)</f>
        <v>71712</v>
      </c>
      <c r="E110" s="33">
        <f>SUMIFS('Contact Hours'!F:F,'Contact Hours'!$A:$A,Hours!$A110,'Contact Hours'!$B:$B,Hours!$B110)+SUMIFS('Contact Hours'!G:G,'Contact Hours'!$A:$A,Hours!$A110,'Contact Hours'!$B:$B,Hours!$B110)</f>
        <v>0</v>
      </c>
      <c r="F110" s="33">
        <f>SUMIFS('Contact Hours'!H:H,'Contact Hours'!$A:$A,Hours!$A110,'Contact Hours'!$B:$B,Hours!$B110)+SUMIFS('Contact Hours'!I:I,'Contact Hours'!$A:$A,Hours!$A110,'Contact Hours'!$B:$B,Hours!$B110)</f>
        <v>7952</v>
      </c>
      <c r="G110" s="33">
        <f>SUMIFS('Contact Hours'!J:J,'Contact Hours'!$A:$A,Hours!$A110,'Contact Hours'!$B:$B,Hours!$B110)+SUMIFS('Contact Hours'!K:K,'Contact Hours'!$A:$A,Hours!$A110,'Contact Hours'!$B:$B,Hours!$B110)</f>
        <v>0</v>
      </c>
      <c r="H110" s="34">
        <f t="shared" si="4"/>
        <v>79664</v>
      </c>
      <c r="I110" s="35">
        <f t="shared" si="5"/>
        <v>280382.81696502777</v>
      </c>
      <c r="J110" s="35">
        <f t="shared" si="6"/>
        <v>0</v>
      </c>
    </row>
    <row r="111" spans="1:10">
      <c r="A111" s="30">
        <v>6661</v>
      </c>
      <c r="B111" s="31">
        <v>27</v>
      </c>
      <c r="C111" s="32">
        <f t="shared" si="7"/>
        <v>3.291477425248472</v>
      </c>
      <c r="D111" s="33">
        <f>SUMIFS('Contact Hours'!D:D,'Contact Hours'!$A:$A,Hours!$A111,'Contact Hours'!$B:$B,Hours!$B111)+SUMIFS('Contact Hours'!E:E,'Contact Hours'!$A:$A,Hours!$A111,'Contact Hours'!$B:$B,Hours!$B111)</f>
        <v>0</v>
      </c>
      <c r="E111" s="33">
        <f>SUMIFS('Contact Hours'!F:F,'Contact Hours'!$A:$A,Hours!$A111,'Contact Hours'!$B:$B,Hours!$B111)+SUMIFS('Contact Hours'!G:G,'Contact Hours'!$A:$A,Hours!$A111,'Contact Hours'!$B:$B,Hours!$B111)</f>
        <v>0</v>
      </c>
      <c r="F111" s="33">
        <f>SUMIFS('Contact Hours'!H:H,'Contact Hours'!$A:$A,Hours!$A111,'Contact Hours'!$B:$B,Hours!$B111)+SUMIFS('Contact Hours'!I:I,'Contact Hours'!$A:$A,Hours!$A111,'Contact Hours'!$B:$B,Hours!$B111)</f>
        <v>0</v>
      </c>
      <c r="G111" s="33">
        <f>SUMIFS('Contact Hours'!J:J,'Contact Hours'!$A:$A,Hours!$A111,'Contact Hours'!$B:$B,Hours!$B111)+SUMIFS('Contact Hours'!K:K,'Contact Hours'!$A:$A,Hours!$A111,'Contact Hours'!$B:$B,Hours!$B111)</f>
        <v>0</v>
      </c>
      <c r="H111" s="34">
        <f t="shared" si="4"/>
        <v>0</v>
      </c>
      <c r="I111" s="35">
        <f t="shared" si="5"/>
        <v>0</v>
      </c>
      <c r="J111" s="35">
        <f t="shared" si="6"/>
        <v>0</v>
      </c>
    </row>
    <row r="112" spans="1:10">
      <c r="A112" s="30">
        <v>12015</v>
      </c>
      <c r="B112" s="31">
        <v>1</v>
      </c>
      <c r="C112" s="32">
        <f t="shared" si="7"/>
        <v>2.8749802080704021</v>
      </c>
      <c r="D112" s="33">
        <f>SUMIFS('Contact Hours'!D:D,'Contact Hours'!$A:$A,Hours!$A112,'Contact Hours'!$B:$B,Hours!$B112)+SUMIFS('Contact Hours'!E:E,'Contact Hours'!$A:$A,Hours!$A112,'Contact Hours'!$B:$B,Hours!$B112)</f>
        <v>92272</v>
      </c>
      <c r="E112" s="33">
        <f>SUMIFS('Contact Hours'!F:F,'Contact Hours'!$A:$A,Hours!$A112,'Contact Hours'!$B:$B,Hours!$B112)+SUMIFS('Contact Hours'!G:G,'Contact Hours'!$A:$A,Hours!$A112,'Contact Hours'!$B:$B,Hours!$B112)</f>
        <v>0</v>
      </c>
      <c r="F112" s="33">
        <f>SUMIFS('Contact Hours'!H:H,'Contact Hours'!$A:$A,Hours!$A112,'Contact Hours'!$B:$B,Hours!$B112)+SUMIFS('Contact Hours'!I:I,'Contact Hours'!$A:$A,Hours!$A112,'Contact Hours'!$B:$B,Hours!$B112)</f>
        <v>13184</v>
      </c>
      <c r="G112" s="33">
        <f>SUMIFS('Contact Hours'!J:J,'Contact Hours'!$A:$A,Hours!$A112,'Contact Hours'!$B:$B,Hours!$B112)+SUMIFS('Contact Hours'!K:K,'Contact Hours'!$A:$A,Hours!$A112,'Contact Hours'!$B:$B,Hours!$B112)</f>
        <v>11506</v>
      </c>
      <c r="H112" s="34">
        <f t="shared" si="4"/>
        <v>116962</v>
      </c>
      <c r="I112" s="35">
        <f t="shared" si="5"/>
        <v>336263.43509633036</v>
      </c>
      <c r="J112" s="35">
        <f t="shared" si="6"/>
        <v>0</v>
      </c>
    </row>
    <row r="113" spans="1:10">
      <c r="A113" s="30">
        <v>12015</v>
      </c>
      <c r="B113" s="31">
        <v>2</v>
      </c>
      <c r="C113" s="32">
        <f t="shared" si="7"/>
        <v>3.4729204337351502</v>
      </c>
      <c r="D113" s="33">
        <f>SUMIFS('Contact Hours'!D:D,'Contact Hours'!$A:$A,Hours!$A113,'Contact Hours'!$B:$B,Hours!$B113)+SUMIFS('Contact Hours'!E:E,'Contact Hours'!$A:$A,Hours!$A113,'Contact Hours'!$B:$B,Hours!$B113)</f>
        <v>30720</v>
      </c>
      <c r="E113" s="33">
        <f>SUMIFS('Contact Hours'!F:F,'Contact Hours'!$A:$A,Hours!$A113,'Contact Hours'!$B:$B,Hours!$B113)+SUMIFS('Contact Hours'!G:G,'Contact Hours'!$A:$A,Hours!$A113,'Contact Hours'!$B:$B,Hours!$B113)</f>
        <v>0</v>
      </c>
      <c r="F113" s="33">
        <f>SUMIFS('Contact Hours'!H:H,'Contact Hours'!$A:$A,Hours!$A113,'Contact Hours'!$B:$B,Hours!$B113)+SUMIFS('Contact Hours'!I:I,'Contact Hours'!$A:$A,Hours!$A113,'Contact Hours'!$B:$B,Hours!$B113)</f>
        <v>154864</v>
      </c>
      <c r="G113" s="33">
        <f>SUMIFS('Contact Hours'!J:J,'Contact Hours'!$A:$A,Hours!$A113,'Contact Hours'!$B:$B,Hours!$B113)+SUMIFS('Contact Hours'!K:K,'Contact Hours'!$A:$A,Hours!$A113,'Contact Hours'!$B:$B,Hours!$B113)</f>
        <v>18464</v>
      </c>
      <c r="H113" s="34">
        <f t="shared" si="4"/>
        <v>204048</v>
      </c>
      <c r="I113" s="35">
        <f t="shared" si="5"/>
        <v>708642.46866278991</v>
      </c>
      <c r="J113" s="35">
        <f t="shared" si="6"/>
        <v>0</v>
      </c>
    </row>
    <row r="114" spans="1:10">
      <c r="A114" s="30">
        <v>12015</v>
      </c>
      <c r="B114" s="31">
        <v>3</v>
      </c>
      <c r="C114" s="32">
        <f t="shared" si="7"/>
        <v>3.0862689776983747</v>
      </c>
      <c r="D114" s="33">
        <f>SUMIFS('Contact Hours'!D:D,'Contact Hours'!$A:$A,Hours!$A114,'Contact Hours'!$B:$B,Hours!$B114)+SUMIFS('Contact Hours'!E:E,'Contact Hours'!$A:$A,Hours!$A114,'Contact Hours'!$B:$B,Hours!$B114)</f>
        <v>1430544</v>
      </c>
      <c r="E114" s="33">
        <f>SUMIFS('Contact Hours'!F:F,'Contact Hours'!$A:$A,Hours!$A114,'Contact Hours'!$B:$B,Hours!$B114)+SUMIFS('Contact Hours'!G:G,'Contact Hours'!$A:$A,Hours!$A114,'Contact Hours'!$B:$B,Hours!$B114)</f>
        <v>0</v>
      </c>
      <c r="F114" s="33">
        <f>SUMIFS('Contact Hours'!H:H,'Contact Hours'!$A:$A,Hours!$A114,'Contact Hours'!$B:$B,Hours!$B114)+SUMIFS('Contact Hours'!I:I,'Contact Hours'!$A:$A,Hours!$A114,'Contact Hours'!$B:$B,Hours!$B114)</f>
        <v>46960</v>
      </c>
      <c r="G114" s="33">
        <f>SUMIFS('Contact Hours'!J:J,'Contact Hours'!$A:$A,Hours!$A114,'Contact Hours'!$B:$B,Hours!$B114)+SUMIFS('Contact Hours'!K:K,'Contact Hours'!$A:$A,Hours!$A114,'Contact Hours'!$B:$B,Hours!$B114)</f>
        <v>18424</v>
      </c>
      <c r="H114" s="34">
        <f t="shared" si="4"/>
        <v>1495928</v>
      </c>
      <c r="I114" s="35">
        <f t="shared" si="5"/>
        <v>4616836.1792703746</v>
      </c>
      <c r="J114" s="35">
        <f t="shared" si="6"/>
        <v>0</v>
      </c>
    </row>
    <row r="115" spans="1:10">
      <c r="A115" s="30">
        <v>12015</v>
      </c>
      <c r="B115" s="31">
        <v>4</v>
      </c>
      <c r="C115" s="32">
        <f t="shared" si="7"/>
        <v>2.7951067372194838</v>
      </c>
      <c r="D115" s="33">
        <f>SUMIFS('Contact Hours'!D:D,'Contact Hours'!$A:$A,Hours!$A115,'Contact Hours'!$B:$B,Hours!$B115)+SUMIFS('Contact Hours'!E:E,'Contact Hours'!$A:$A,Hours!$A115,'Contact Hours'!$B:$B,Hours!$B115)</f>
        <v>319376</v>
      </c>
      <c r="E115" s="33">
        <f>SUMIFS('Contact Hours'!F:F,'Contact Hours'!$A:$A,Hours!$A115,'Contact Hours'!$B:$B,Hours!$B115)+SUMIFS('Contact Hours'!G:G,'Contact Hours'!$A:$A,Hours!$A115,'Contact Hours'!$B:$B,Hours!$B115)</f>
        <v>0</v>
      </c>
      <c r="F115" s="33">
        <f>SUMIFS('Contact Hours'!H:H,'Contact Hours'!$A:$A,Hours!$A115,'Contact Hours'!$B:$B,Hours!$B115)+SUMIFS('Contact Hours'!I:I,'Contact Hours'!$A:$A,Hours!$A115,'Contact Hours'!$B:$B,Hours!$B115)</f>
        <v>437920</v>
      </c>
      <c r="G115" s="33">
        <f>SUMIFS('Contact Hours'!J:J,'Contact Hours'!$A:$A,Hours!$A115,'Contact Hours'!$B:$B,Hours!$B115)+SUMIFS('Contact Hours'!K:K,'Contact Hours'!$A:$A,Hours!$A115,'Contact Hours'!$B:$B,Hours!$B115)</f>
        <v>116302</v>
      </c>
      <c r="H115" s="34">
        <f t="shared" si="4"/>
        <v>873598</v>
      </c>
      <c r="I115" s="35">
        <f t="shared" si="5"/>
        <v>2441799.6554214666</v>
      </c>
      <c r="J115" s="35">
        <f t="shared" si="6"/>
        <v>0</v>
      </c>
    </row>
    <row r="116" spans="1:10">
      <c r="A116" s="30">
        <v>12015</v>
      </c>
      <c r="B116" s="31">
        <v>5</v>
      </c>
      <c r="C116" s="32">
        <f t="shared" si="7"/>
        <v>7.969787458086997</v>
      </c>
      <c r="D116" s="33">
        <f>SUMIFS('Contact Hours'!D:D,'Contact Hours'!$A:$A,Hours!$A116,'Contact Hours'!$B:$B,Hours!$B116)+SUMIFS('Contact Hours'!E:E,'Contact Hours'!$A:$A,Hours!$A116,'Contact Hours'!$B:$B,Hours!$B116)</f>
        <v>0</v>
      </c>
      <c r="E116" s="33">
        <f>SUMIFS('Contact Hours'!F:F,'Contact Hours'!$A:$A,Hours!$A116,'Contact Hours'!$B:$B,Hours!$B116)+SUMIFS('Contact Hours'!G:G,'Contact Hours'!$A:$A,Hours!$A116,'Contact Hours'!$B:$B,Hours!$B116)</f>
        <v>0</v>
      </c>
      <c r="F116" s="33">
        <f>SUMIFS('Contact Hours'!H:H,'Contact Hours'!$A:$A,Hours!$A116,'Contact Hours'!$B:$B,Hours!$B116)+SUMIFS('Contact Hours'!I:I,'Contact Hours'!$A:$A,Hours!$A116,'Contact Hours'!$B:$B,Hours!$B116)</f>
        <v>0</v>
      </c>
      <c r="G116" s="33">
        <f>SUMIFS('Contact Hours'!J:J,'Contact Hours'!$A:$A,Hours!$A116,'Contact Hours'!$B:$B,Hours!$B116)+SUMIFS('Contact Hours'!K:K,'Contact Hours'!$A:$A,Hours!$A116,'Contact Hours'!$B:$B,Hours!$B116)</f>
        <v>1184</v>
      </c>
      <c r="H116" s="34">
        <f t="shared" si="4"/>
        <v>1184</v>
      </c>
      <c r="I116" s="35">
        <f t="shared" si="5"/>
        <v>9436.2283503750041</v>
      </c>
      <c r="J116" s="35">
        <f t="shared" si="6"/>
        <v>0</v>
      </c>
    </row>
    <row r="117" spans="1:10">
      <c r="A117" s="30">
        <v>12015</v>
      </c>
      <c r="B117" s="31">
        <v>6</v>
      </c>
      <c r="C117" s="32">
        <f t="shared" si="7"/>
        <v>2.5338472328563029</v>
      </c>
      <c r="D117" s="33">
        <f>SUMIFS('Contact Hours'!D:D,'Contact Hours'!$A:$A,Hours!$A117,'Contact Hours'!$B:$B,Hours!$B117)+SUMIFS('Contact Hours'!E:E,'Contact Hours'!$A:$A,Hours!$A117,'Contact Hours'!$B:$B,Hours!$B117)</f>
        <v>318080</v>
      </c>
      <c r="E117" s="33">
        <f>SUMIFS('Contact Hours'!F:F,'Contact Hours'!$A:$A,Hours!$A117,'Contact Hours'!$B:$B,Hours!$B117)+SUMIFS('Contact Hours'!G:G,'Contact Hours'!$A:$A,Hours!$A117,'Contact Hours'!$B:$B,Hours!$B117)</f>
        <v>0</v>
      </c>
      <c r="F117" s="33">
        <f>SUMIFS('Contact Hours'!H:H,'Contact Hours'!$A:$A,Hours!$A117,'Contact Hours'!$B:$B,Hours!$B117)+SUMIFS('Contact Hours'!I:I,'Contact Hours'!$A:$A,Hours!$A117,'Contact Hours'!$B:$B,Hours!$B117)</f>
        <v>315264</v>
      </c>
      <c r="G117" s="33">
        <f>SUMIFS('Contact Hours'!J:J,'Contact Hours'!$A:$A,Hours!$A117,'Contact Hours'!$B:$B,Hours!$B117)+SUMIFS('Contact Hours'!K:K,'Contact Hours'!$A:$A,Hours!$A117,'Contact Hours'!$B:$B,Hours!$B117)</f>
        <v>8970</v>
      </c>
      <c r="H117" s="34">
        <f t="shared" si="4"/>
        <v>642314</v>
      </c>
      <c r="I117" s="35">
        <f t="shared" si="5"/>
        <v>1627525.5515248633</v>
      </c>
      <c r="J117" s="35">
        <f t="shared" si="6"/>
        <v>0</v>
      </c>
    </row>
    <row r="118" spans="1:10">
      <c r="A118" s="30">
        <v>12015</v>
      </c>
      <c r="B118" s="31">
        <v>7</v>
      </c>
      <c r="C118" s="32">
        <f t="shared" si="7"/>
        <v>3.4892163735959434</v>
      </c>
      <c r="D118" s="33">
        <f>SUMIFS('Contact Hours'!D:D,'Contact Hours'!$A:$A,Hours!$A118,'Contact Hours'!$B:$B,Hours!$B118)+SUMIFS('Contact Hours'!E:E,'Contact Hours'!$A:$A,Hours!$A118,'Contact Hours'!$B:$B,Hours!$B118)</f>
        <v>348832</v>
      </c>
      <c r="E118" s="33">
        <f>SUMIFS('Contact Hours'!F:F,'Contact Hours'!$A:$A,Hours!$A118,'Contact Hours'!$B:$B,Hours!$B118)+SUMIFS('Contact Hours'!G:G,'Contact Hours'!$A:$A,Hours!$A118,'Contact Hours'!$B:$B,Hours!$B118)</f>
        <v>0</v>
      </c>
      <c r="F118" s="33">
        <f>SUMIFS('Contact Hours'!H:H,'Contact Hours'!$A:$A,Hours!$A118,'Contact Hours'!$B:$B,Hours!$B118)+SUMIFS('Contact Hours'!I:I,'Contact Hours'!$A:$A,Hours!$A118,'Contact Hours'!$B:$B,Hours!$B118)</f>
        <v>274768</v>
      </c>
      <c r="G118" s="33">
        <f>SUMIFS('Contact Hours'!J:J,'Contact Hours'!$A:$A,Hours!$A118,'Contact Hours'!$B:$B,Hours!$B118)+SUMIFS('Contact Hours'!K:K,'Contact Hours'!$A:$A,Hours!$A118,'Contact Hours'!$B:$B,Hours!$B118)</f>
        <v>37092</v>
      </c>
      <c r="H118" s="34">
        <f t="shared" si="4"/>
        <v>660692</v>
      </c>
      <c r="I118" s="35">
        <f t="shared" si="5"/>
        <v>2305297.344303851</v>
      </c>
      <c r="J118" s="35">
        <f t="shared" si="6"/>
        <v>0</v>
      </c>
    </row>
    <row r="119" spans="1:10">
      <c r="A119" s="30">
        <v>12015</v>
      </c>
      <c r="B119" s="31">
        <v>8</v>
      </c>
      <c r="C119" s="32">
        <f t="shared" si="7"/>
        <v>4.382136402145127</v>
      </c>
      <c r="D119" s="33">
        <f>SUMIFS('Contact Hours'!D:D,'Contact Hours'!$A:$A,Hours!$A119,'Contact Hours'!$B:$B,Hours!$B119)+SUMIFS('Contact Hours'!E:E,'Contact Hours'!$A:$A,Hours!$A119,'Contact Hours'!$B:$B,Hours!$B119)</f>
        <v>0</v>
      </c>
      <c r="E119" s="33">
        <f>SUMIFS('Contact Hours'!F:F,'Contact Hours'!$A:$A,Hours!$A119,'Contact Hours'!$B:$B,Hours!$B119)+SUMIFS('Contact Hours'!G:G,'Contact Hours'!$A:$A,Hours!$A119,'Contact Hours'!$B:$B,Hours!$B119)</f>
        <v>0</v>
      </c>
      <c r="F119" s="33">
        <f>SUMIFS('Contact Hours'!H:H,'Contact Hours'!$A:$A,Hours!$A119,'Contact Hours'!$B:$B,Hours!$B119)+SUMIFS('Contact Hours'!I:I,'Contact Hours'!$A:$A,Hours!$A119,'Contact Hours'!$B:$B,Hours!$B119)</f>
        <v>31104</v>
      </c>
      <c r="G119" s="33">
        <f>SUMIFS('Contact Hours'!J:J,'Contact Hours'!$A:$A,Hours!$A119,'Contact Hours'!$B:$B,Hours!$B119)+SUMIFS('Contact Hours'!K:K,'Contact Hours'!$A:$A,Hours!$A119,'Contact Hours'!$B:$B,Hours!$B119)</f>
        <v>11026</v>
      </c>
      <c r="H119" s="34">
        <f t="shared" si="4"/>
        <v>42130</v>
      </c>
      <c r="I119" s="35">
        <f t="shared" si="5"/>
        <v>184619.4066223742</v>
      </c>
      <c r="J119" s="35">
        <f t="shared" si="6"/>
        <v>0</v>
      </c>
    </row>
    <row r="120" spans="1:10">
      <c r="A120" s="30">
        <v>12015</v>
      </c>
      <c r="B120" s="31">
        <v>9</v>
      </c>
      <c r="C120" s="32">
        <f t="shared" si="7"/>
        <v>3.4333089032158068</v>
      </c>
      <c r="D120" s="33">
        <f>SUMIFS('Contact Hours'!D:D,'Contact Hours'!$A:$A,Hours!$A120,'Contact Hours'!$B:$B,Hours!$B120)+SUMIFS('Contact Hours'!E:E,'Contact Hours'!$A:$A,Hours!$A120,'Contact Hours'!$B:$B,Hours!$B120)</f>
        <v>57584</v>
      </c>
      <c r="E120" s="33">
        <f>SUMIFS('Contact Hours'!F:F,'Contact Hours'!$A:$A,Hours!$A120,'Contact Hours'!$B:$B,Hours!$B120)+SUMIFS('Contact Hours'!G:G,'Contact Hours'!$A:$A,Hours!$A120,'Contact Hours'!$B:$B,Hours!$B120)</f>
        <v>0</v>
      </c>
      <c r="F120" s="33">
        <f>SUMIFS('Contact Hours'!H:H,'Contact Hours'!$A:$A,Hours!$A120,'Contact Hours'!$B:$B,Hours!$B120)+SUMIFS('Contact Hours'!I:I,'Contact Hours'!$A:$A,Hours!$A120,'Contact Hours'!$B:$B,Hours!$B120)</f>
        <v>79616</v>
      </c>
      <c r="G120" s="33">
        <f>SUMIFS('Contact Hours'!J:J,'Contact Hours'!$A:$A,Hours!$A120,'Contact Hours'!$B:$B,Hours!$B120)+SUMIFS('Contact Hours'!K:K,'Contact Hours'!$A:$A,Hours!$A120,'Contact Hours'!$B:$B,Hours!$B120)</f>
        <v>26151</v>
      </c>
      <c r="H120" s="34">
        <f t="shared" si="4"/>
        <v>163351</v>
      </c>
      <c r="I120" s="35">
        <f t="shared" si="5"/>
        <v>560834.44264920522</v>
      </c>
      <c r="J120" s="35">
        <f t="shared" si="6"/>
        <v>0</v>
      </c>
    </row>
    <row r="121" spans="1:10">
      <c r="A121" s="30">
        <v>12015</v>
      </c>
      <c r="B121" s="31">
        <v>10</v>
      </c>
      <c r="C121" s="32">
        <f t="shared" si="7"/>
        <v>5.2157956574584414</v>
      </c>
      <c r="D121" s="33">
        <f>SUMIFS('Contact Hours'!D:D,'Contact Hours'!$A:$A,Hours!$A121,'Contact Hours'!$B:$B,Hours!$B121)+SUMIFS('Contact Hours'!E:E,'Contact Hours'!$A:$A,Hours!$A121,'Contact Hours'!$B:$B,Hours!$B121)</f>
        <v>22880</v>
      </c>
      <c r="E121" s="33">
        <f>SUMIFS('Contact Hours'!F:F,'Contact Hours'!$A:$A,Hours!$A121,'Contact Hours'!$B:$B,Hours!$B121)+SUMIFS('Contact Hours'!G:G,'Contact Hours'!$A:$A,Hours!$A121,'Contact Hours'!$B:$B,Hours!$B121)</f>
        <v>0</v>
      </c>
      <c r="F121" s="33">
        <f>SUMIFS('Contact Hours'!H:H,'Contact Hours'!$A:$A,Hours!$A121,'Contact Hours'!$B:$B,Hours!$B121)+SUMIFS('Contact Hours'!I:I,'Contact Hours'!$A:$A,Hours!$A121,'Contact Hours'!$B:$B,Hours!$B121)</f>
        <v>2016</v>
      </c>
      <c r="G121" s="33">
        <f>SUMIFS('Contact Hours'!J:J,'Contact Hours'!$A:$A,Hours!$A121,'Contact Hours'!$B:$B,Hours!$B121)+SUMIFS('Contact Hours'!K:K,'Contact Hours'!$A:$A,Hours!$A121,'Contact Hours'!$B:$B,Hours!$B121)</f>
        <v>336</v>
      </c>
      <c r="H121" s="34">
        <f t="shared" si="4"/>
        <v>25232</v>
      </c>
      <c r="I121" s="35">
        <f t="shared" si="5"/>
        <v>131604.95602899141</v>
      </c>
      <c r="J121" s="35">
        <f t="shared" si="6"/>
        <v>0</v>
      </c>
    </row>
    <row r="122" spans="1:10">
      <c r="A122" s="30">
        <v>12015</v>
      </c>
      <c r="B122" s="31">
        <v>11</v>
      </c>
      <c r="C122" s="32">
        <f t="shared" si="7"/>
        <v>3.9463640330011058</v>
      </c>
      <c r="D122" s="33">
        <f>SUMIFS('Contact Hours'!D:D,'Contact Hours'!$A:$A,Hours!$A122,'Contact Hours'!$B:$B,Hours!$B122)+SUMIFS('Contact Hours'!E:E,'Contact Hours'!$A:$A,Hours!$A122,'Contact Hours'!$B:$B,Hours!$B122)</f>
        <v>23904</v>
      </c>
      <c r="E122" s="33">
        <f>SUMIFS('Contact Hours'!F:F,'Contact Hours'!$A:$A,Hours!$A122,'Contact Hours'!$B:$B,Hours!$B122)+SUMIFS('Contact Hours'!G:G,'Contact Hours'!$A:$A,Hours!$A122,'Contact Hours'!$B:$B,Hours!$B122)</f>
        <v>0</v>
      </c>
      <c r="F122" s="33">
        <f>SUMIFS('Contact Hours'!H:H,'Contact Hours'!$A:$A,Hours!$A122,'Contact Hours'!$B:$B,Hours!$B122)+SUMIFS('Contact Hours'!I:I,'Contact Hours'!$A:$A,Hours!$A122,'Contact Hours'!$B:$B,Hours!$B122)</f>
        <v>258624</v>
      </c>
      <c r="G122" s="33">
        <f>SUMIFS('Contact Hours'!J:J,'Contact Hours'!$A:$A,Hours!$A122,'Contact Hours'!$B:$B,Hours!$B122)+SUMIFS('Contact Hours'!K:K,'Contact Hours'!$A:$A,Hours!$A122,'Contact Hours'!$B:$B,Hours!$B122)</f>
        <v>148510</v>
      </c>
      <c r="H122" s="34">
        <f t="shared" si="4"/>
        <v>431038</v>
      </c>
      <c r="I122" s="35">
        <f t="shared" si="5"/>
        <v>1701032.8600567307</v>
      </c>
      <c r="J122" s="35">
        <f t="shared" si="6"/>
        <v>0</v>
      </c>
    </row>
    <row r="123" spans="1:10">
      <c r="A123" s="30">
        <v>12015</v>
      </c>
      <c r="B123" s="31">
        <v>12</v>
      </c>
      <c r="C123" s="32">
        <f t="shared" si="7"/>
        <v>3.4644345655960382</v>
      </c>
      <c r="D123" s="33">
        <f>SUMIFS('Contact Hours'!D:D,'Contact Hours'!$A:$A,Hours!$A123,'Contact Hours'!$B:$B,Hours!$B123)+SUMIFS('Contact Hours'!E:E,'Contact Hours'!$A:$A,Hours!$A123,'Contact Hours'!$B:$B,Hours!$B123)</f>
        <v>1436496</v>
      </c>
      <c r="E123" s="33">
        <f>SUMIFS('Contact Hours'!F:F,'Contact Hours'!$A:$A,Hours!$A123,'Contact Hours'!$B:$B,Hours!$B123)+SUMIFS('Contact Hours'!G:G,'Contact Hours'!$A:$A,Hours!$A123,'Contact Hours'!$B:$B,Hours!$B123)</f>
        <v>105000</v>
      </c>
      <c r="F123" s="33">
        <f>SUMIFS('Contact Hours'!H:H,'Contact Hours'!$A:$A,Hours!$A123,'Contact Hours'!$B:$B,Hours!$B123)+SUMIFS('Contact Hours'!I:I,'Contact Hours'!$A:$A,Hours!$A123,'Contact Hours'!$B:$B,Hours!$B123)</f>
        <v>13664</v>
      </c>
      <c r="G123" s="33">
        <f>SUMIFS('Contact Hours'!J:J,'Contact Hours'!$A:$A,Hours!$A123,'Contact Hours'!$B:$B,Hours!$B123)+SUMIFS('Contact Hours'!K:K,'Contact Hours'!$A:$A,Hours!$A123,'Contact Hours'!$B:$B,Hours!$B123)</f>
        <v>2150</v>
      </c>
      <c r="H123" s="34">
        <f t="shared" si="4"/>
        <v>1557310</v>
      </c>
      <c r="I123" s="35">
        <f t="shared" si="5"/>
        <v>5395198.5933483662</v>
      </c>
      <c r="J123" s="35">
        <f t="shared" si="6"/>
        <v>400142.19232634245</v>
      </c>
    </row>
    <row r="124" spans="1:10">
      <c r="A124" s="30">
        <v>12015</v>
      </c>
      <c r="B124" s="31">
        <v>13</v>
      </c>
      <c r="C124" s="32">
        <f t="shared" si="7"/>
        <v>3.1367935439018955</v>
      </c>
      <c r="D124" s="33">
        <f>SUMIFS('Contact Hours'!D:D,'Contact Hours'!$A:$A,Hours!$A124,'Contact Hours'!$B:$B,Hours!$B124)+SUMIFS('Contact Hours'!E:E,'Contact Hours'!$A:$A,Hours!$A124,'Contact Hours'!$B:$B,Hours!$B124)</f>
        <v>440640</v>
      </c>
      <c r="E124" s="33">
        <f>SUMIFS('Contact Hours'!F:F,'Contact Hours'!$A:$A,Hours!$A124,'Contact Hours'!$B:$B,Hours!$B124)+SUMIFS('Contact Hours'!G:G,'Contact Hours'!$A:$A,Hours!$A124,'Contact Hours'!$B:$B,Hours!$B124)</f>
        <v>0</v>
      </c>
      <c r="F124" s="33">
        <f>SUMIFS('Contact Hours'!H:H,'Contact Hours'!$A:$A,Hours!$A124,'Contact Hours'!$B:$B,Hours!$B124)+SUMIFS('Contact Hours'!I:I,'Contact Hours'!$A:$A,Hours!$A124,'Contact Hours'!$B:$B,Hours!$B124)</f>
        <v>31600</v>
      </c>
      <c r="G124" s="33">
        <f>SUMIFS('Contact Hours'!J:J,'Contact Hours'!$A:$A,Hours!$A124,'Contact Hours'!$B:$B,Hours!$B124)+SUMIFS('Contact Hours'!K:K,'Contact Hours'!$A:$A,Hours!$A124,'Contact Hours'!$B:$B,Hours!$B124)</f>
        <v>6240</v>
      </c>
      <c r="H124" s="34">
        <f t="shared" si="4"/>
        <v>478480</v>
      </c>
      <c r="I124" s="35">
        <f t="shared" si="5"/>
        <v>1500892.974886179</v>
      </c>
      <c r="J124" s="35">
        <f t="shared" si="6"/>
        <v>0</v>
      </c>
    </row>
    <row r="125" spans="1:10">
      <c r="A125" s="30">
        <v>12015</v>
      </c>
      <c r="B125" s="31">
        <v>14</v>
      </c>
      <c r="C125" s="32">
        <f t="shared" si="7"/>
        <v>4.5242823607997433</v>
      </c>
      <c r="D125" s="33">
        <f>SUMIFS('Contact Hours'!D:D,'Contact Hours'!$A:$A,Hours!$A125,'Contact Hours'!$B:$B,Hours!$B125)+SUMIFS('Contact Hours'!E:E,'Contact Hours'!$A:$A,Hours!$A125,'Contact Hours'!$B:$B,Hours!$B125)</f>
        <v>34416</v>
      </c>
      <c r="E125" s="33">
        <f>SUMIFS('Contact Hours'!F:F,'Contact Hours'!$A:$A,Hours!$A125,'Contact Hours'!$B:$B,Hours!$B125)+SUMIFS('Contact Hours'!G:G,'Contact Hours'!$A:$A,Hours!$A125,'Contact Hours'!$B:$B,Hours!$B125)</f>
        <v>0</v>
      </c>
      <c r="F125" s="33">
        <f>SUMIFS('Contact Hours'!H:H,'Contact Hours'!$A:$A,Hours!$A125,'Contact Hours'!$B:$B,Hours!$B125)+SUMIFS('Contact Hours'!I:I,'Contact Hours'!$A:$A,Hours!$A125,'Contact Hours'!$B:$B,Hours!$B125)</f>
        <v>461680</v>
      </c>
      <c r="G125" s="33">
        <f>SUMIFS('Contact Hours'!J:J,'Contact Hours'!$A:$A,Hours!$A125,'Contact Hours'!$B:$B,Hours!$B125)+SUMIFS('Contact Hours'!K:K,'Contact Hours'!$A:$A,Hours!$A125,'Contact Hours'!$B:$B,Hours!$B125)</f>
        <v>22016</v>
      </c>
      <c r="H125" s="34">
        <f t="shared" si="4"/>
        <v>518112</v>
      </c>
      <c r="I125" s="35">
        <f t="shared" si="5"/>
        <v>2344084.9825186767</v>
      </c>
      <c r="J125" s="35">
        <f t="shared" si="6"/>
        <v>0</v>
      </c>
    </row>
    <row r="126" spans="1:10">
      <c r="A126" s="30">
        <v>12015</v>
      </c>
      <c r="B126" s="31">
        <v>15</v>
      </c>
      <c r="C126" s="32">
        <f t="shared" si="7"/>
        <v>6.3259919541484555</v>
      </c>
      <c r="D126" s="33">
        <f>SUMIFS('Contact Hours'!D:D,'Contact Hours'!$A:$A,Hours!$A126,'Contact Hours'!$B:$B,Hours!$B126)+SUMIFS('Contact Hours'!E:E,'Contact Hours'!$A:$A,Hours!$A126,'Contact Hours'!$B:$B,Hours!$B126)</f>
        <v>0</v>
      </c>
      <c r="E126" s="33">
        <f>SUMIFS('Contact Hours'!F:F,'Contact Hours'!$A:$A,Hours!$A126,'Contact Hours'!$B:$B,Hours!$B126)+SUMIFS('Contact Hours'!G:G,'Contact Hours'!$A:$A,Hours!$A126,'Contact Hours'!$B:$B,Hours!$B126)</f>
        <v>0</v>
      </c>
      <c r="F126" s="33">
        <f>SUMIFS('Contact Hours'!H:H,'Contact Hours'!$A:$A,Hours!$A126,'Contact Hours'!$B:$B,Hours!$B126)+SUMIFS('Contact Hours'!I:I,'Contact Hours'!$A:$A,Hours!$A126,'Contact Hours'!$B:$B,Hours!$B126)</f>
        <v>33312</v>
      </c>
      <c r="G126" s="33">
        <f>SUMIFS('Contact Hours'!J:J,'Contact Hours'!$A:$A,Hours!$A126,'Contact Hours'!$B:$B,Hours!$B126)+SUMIFS('Contact Hours'!K:K,'Contact Hours'!$A:$A,Hours!$A126,'Contact Hours'!$B:$B,Hours!$B126)</f>
        <v>0</v>
      </c>
      <c r="H126" s="34">
        <f t="shared" si="4"/>
        <v>33312</v>
      </c>
      <c r="I126" s="35">
        <f t="shared" si="5"/>
        <v>210731.44397659335</v>
      </c>
      <c r="J126" s="35">
        <f t="shared" si="6"/>
        <v>0</v>
      </c>
    </row>
    <row r="127" spans="1:10">
      <c r="A127" s="30">
        <v>12015</v>
      </c>
      <c r="B127" s="31">
        <v>16</v>
      </c>
      <c r="C127" s="32">
        <f t="shared" si="7"/>
        <v>3.9794022593108487</v>
      </c>
      <c r="D127" s="33">
        <f>SUMIFS('Contact Hours'!D:D,'Contact Hours'!$A:$A,Hours!$A127,'Contact Hours'!$B:$B,Hours!$B127)+SUMIFS('Contact Hours'!E:E,'Contact Hours'!$A:$A,Hours!$A127,'Contact Hours'!$B:$B,Hours!$B127)</f>
        <v>17376</v>
      </c>
      <c r="E127" s="33">
        <f>SUMIFS('Contact Hours'!F:F,'Contact Hours'!$A:$A,Hours!$A127,'Contact Hours'!$B:$B,Hours!$B127)+SUMIFS('Contact Hours'!G:G,'Contact Hours'!$A:$A,Hours!$A127,'Contact Hours'!$B:$B,Hours!$B127)</f>
        <v>0</v>
      </c>
      <c r="F127" s="33">
        <f>SUMIFS('Contact Hours'!H:H,'Contact Hours'!$A:$A,Hours!$A127,'Contact Hours'!$B:$B,Hours!$B127)+SUMIFS('Contact Hours'!I:I,'Contact Hours'!$A:$A,Hours!$A127,'Contact Hours'!$B:$B,Hours!$B127)</f>
        <v>495904</v>
      </c>
      <c r="G127" s="33">
        <f>SUMIFS('Contact Hours'!J:J,'Contact Hours'!$A:$A,Hours!$A127,'Contact Hours'!$B:$B,Hours!$B127)+SUMIFS('Contact Hours'!K:K,'Contact Hours'!$A:$A,Hours!$A127,'Contact Hours'!$B:$B,Hours!$B127)</f>
        <v>93150</v>
      </c>
      <c r="H127" s="34">
        <f t="shared" si="4"/>
        <v>606430</v>
      </c>
      <c r="I127" s="35">
        <f t="shared" si="5"/>
        <v>2413228.9121138779</v>
      </c>
      <c r="J127" s="35">
        <f t="shared" si="6"/>
        <v>0</v>
      </c>
    </row>
    <row r="128" spans="1:10">
      <c r="A128" s="30">
        <v>12015</v>
      </c>
      <c r="B128" s="31">
        <v>17</v>
      </c>
      <c r="C128" s="32">
        <f t="shared" si="7"/>
        <v>5.1679354505346593</v>
      </c>
      <c r="D128" s="33">
        <f>SUMIFS('Contact Hours'!D:D,'Contact Hours'!$A:$A,Hours!$A128,'Contact Hours'!$B:$B,Hours!$B128)+SUMIFS('Contact Hours'!E:E,'Contact Hours'!$A:$A,Hours!$A128,'Contact Hours'!$B:$B,Hours!$B128)</f>
        <v>0</v>
      </c>
      <c r="E128" s="33">
        <f>SUMIFS('Contact Hours'!F:F,'Contact Hours'!$A:$A,Hours!$A128,'Contact Hours'!$B:$B,Hours!$B128)+SUMIFS('Contact Hours'!G:G,'Contact Hours'!$A:$A,Hours!$A128,'Contact Hours'!$B:$B,Hours!$B128)</f>
        <v>0</v>
      </c>
      <c r="F128" s="33">
        <f>SUMIFS('Contact Hours'!H:H,'Contact Hours'!$A:$A,Hours!$A128,'Contact Hours'!$B:$B,Hours!$B128)+SUMIFS('Contact Hours'!I:I,'Contact Hours'!$A:$A,Hours!$A128,'Contact Hours'!$B:$B,Hours!$B128)</f>
        <v>0</v>
      </c>
      <c r="G128" s="33">
        <f>SUMIFS('Contact Hours'!J:J,'Contact Hours'!$A:$A,Hours!$A128,'Contact Hours'!$B:$B,Hours!$B128)+SUMIFS('Contact Hours'!K:K,'Contact Hours'!$A:$A,Hours!$A128,'Contact Hours'!$B:$B,Hours!$B128)</f>
        <v>0</v>
      </c>
      <c r="H128" s="34">
        <f t="shared" si="4"/>
        <v>0</v>
      </c>
      <c r="I128" s="35">
        <f t="shared" si="5"/>
        <v>0</v>
      </c>
      <c r="J128" s="35">
        <f t="shared" si="6"/>
        <v>0</v>
      </c>
    </row>
    <row r="129" spans="1:10">
      <c r="A129" s="30">
        <v>12015</v>
      </c>
      <c r="B129" s="31">
        <v>18</v>
      </c>
      <c r="C129" s="32">
        <f t="shared" si="7"/>
        <v>4.3474126583452906</v>
      </c>
      <c r="D129" s="33">
        <f>SUMIFS('Contact Hours'!D:D,'Contact Hours'!$A:$A,Hours!$A129,'Contact Hours'!$B:$B,Hours!$B129)+SUMIFS('Contact Hours'!E:E,'Contact Hours'!$A:$A,Hours!$A129,'Contact Hours'!$B:$B,Hours!$B129)</f>
        <v>0</v>
      </c>
      <c r="E129" s="33">
        <f>SUMIFS('Contact Hours'!F:F,'Contact Hours'!$A:$A,Hours!$A129,'Contact Hours'!$B:$B,Hours!$B129)+SUMIFS('Contact Hours'!G:G,'Contact Hours'!$A:$A,Hours!$A129,'Contact Hours'!$B:$B,Hours!$B129)</f>
        <v>0</v>
      </c>
      <c r="F129" s="33">
        <f>SUMIFS('Contact Hours'!H:H,'Contact Hours'!$A:$A,Hours!$A129,'Contact Hours'!$B:$B,Hours!$B129)+SUMIFS('Contact Hours'!I:I,'Contact Hours'!$A:$A,Hours!$A129,'Contact Hours'!$B:$B,Hours!$B129)</f>
        <v>63664</v>
      </c>
      <c r="G129" s="33">
        <f>SUMIFS('Contact Hours'!J:J,'Contact Hours'!$A:$A,Hours!$A129,'Contact Hours'!$B:$B,Hours!$B129)+SUMIFS('Contact Hours'!K:K,'Contact Hours'!$A:$A,Hours!$A129,'Contact Hours'!$B:$B,Hours!$B129)</f>
        <v>1968</v>
      </c>
      <c r="H129" s="34">
        <f t="shared" si="4"/>
        <v>65632</v>
      </c>
      <c r="I129" s="35">
        <f t="shared" si="5"/>
        <v>285329.38759251812</v>
      </c>
      <c r="J129" s="35">
        <f t="shared" si="6"/>
        <v>0</v>
      </c>
    </row>
    <row r="130" spans="1:10">
      <c r="A130" s="30">
        <v>12015</v>
      </c>
      <c r="B130" s="31">
        <v>19</v>
      </c>
      <c r="C130" s="32">
        <f t="shared" si="7"/>
        <v>3.1428185541517317</v>
      </c>
      <c r="D130" s="33">
        <f>SUMIFS('Contact Hours'!D:D,'Contact Hours'!$A:$A,Hours!$A130,'Contact Hours'!$B:$B,Hours!$B130)+SUMIFS('Contact Hours'!E:E,'Contact Hours'!$A:$A,Hours!$A130,'Contact Hours'!$B:$B,Hours!$B130)</f>
        <v>870720</v>
      </c>
      <c r="E130" s="33">
        <f>SUMIFS('Contact Hours'!F:F,'Contact Hours'!$A:$A,Hours!$A130,'Contact Hours'!$B:$B,Hours!$B130)+SUMIFS('Contact Hours'!G:G,'Contact Hours'!$A:$A,Hours!$A130,'Contact Hours'!$B:$B,Hours!$B130)</f>
        <v>296817</v>
      </c>
      <c r="F130" s="33">
        <f>SUMIFS('Contact Hours'!H:H,'Contact Hours'!$A:$A,Hours!$A130,'Contact Hours'!$B:$B,Hours!$B130)+SUMIFS('Contact Hours'!I:I,'Contact Hours'!$A:$A,Hours!$A130,'Contact Hours'!$B:$B,Hours!$B130)</f>
        <v>0</v>
      </c>
      <c r="G130" s="33">
        <f>SUMIFS('Contact Hours'!J:J,'Contact Hours'!$A:$A,Hours!$A130,'Contact Hours'!$B:$B,Hours!$B130)+SUMIFS('Contact Hours'!K:K,'Contact Hours'!$A:$A,Hours!$A130,'Contact Hours'!$B:$B,Hours!$B130)</f>
        <v>1178</v>
      </c>
      <c r="H130" s="34">
        <f t="shared" si="4"/>
        <v>1168715</v>
      </c>
      <c r="I130" s="35">
        <f t="shared" si="5"/>
        <v>3673059.1865154412</v>
      </c>
      <c r="J130" s="35">
        <f t="shared" si="6"/>
        <v>1026126.1722664201</v>
      </c>
    </row>
    <row r="131" spans="1:10">
      <c r="A131" s="30">
        <v>12015</v>
      </c>
      <c r="B131" s="31">
        <v>20</v>
      </c>
      <c r="C131" s="32">
        <f t="shared" si="7"/>
        <v>3.4676861785003421</v>
      </c>
      <c r="D131" s="33">
        <f>SUMIFS('Contact Hours'!D:D,'Contact Hours'!$A:$A,Hours!$A131,'Contact Hours'!$B:$B,Hours!$B131)+SUMIFS('Contact Hours'!E:E,'Contact Hours'!$A:$A,Hours!$A131,'Contact Hours'!$B:$B,Hours!$B131)</f>
        <v>0</v>
      </c>
      <c r="E131" s="33">
        <f>SUMIFS('Contact Hours'!F:F,'Contact Hours'!$A:$A,Hours!$A131,'Contact Hours'!$B:$B,Hours!$B131)+SUMIFS('Contact Hours'!G:G,'Contact Hours'!$A:$A,Hours!$A131,'Contact Hours'!$B:$B,Hours!$B131)</f>
        <v>0</v>
      </c>
      <c r="F131" s="33">
        <f>SUMIFS('Contact Hours'!H:H,'Contact Hours'!$A:$A,Hours!$A131,'Contact Hours'!$B:$B,Hours!$B131)+SUMIFS('Contact Hours'!I:I,'Contact Hours'!$A:$A,Hours!$A131,'Contact Hours'!$B:$B,Hours!$B131)</f>
        <v>154320</v>
      </c>
      <c r="G131" s="33">
        <f>SUMIFS('Contact Hours'!J:J,'Contact Hours'!$A:$A,Hours!$A131,'Contact Hours'!$B:$B,Hours!$B131)+SUMIFS('Contact Hours'!K:K,'Contact Hours'!$A:$A,Hours!$A131,'Contact Hours'!$B:$B,Hours!$B131)</f>
        <v>6240</v>
      </c>
      <c r="H131" s="34">
        <f t="shared" si="4"/>
        <v>160560</v>
      </c>
      <c r="I131" s="35">
        <f t="shared" si="5"/>
        <v>556771.6928200149</v>
      </c>
      <c r="J131" s="35">
        <f t="shared" si="6"/>
        <v>0</v>
      </c>
    </row>
    <row r="132" spans="1:10">
      <c r="A132" s="30">
        <v>12015</v>
      </c>
      <c r="B132" s="31">
        <v>21</v>
      </c>
      <c r="C132" s="32">
        <f t="shared" si="7"/>
        <v>4.5155009708581995</v>
      </c>
      <c r="D132" s="33">
        <f>SUMIFS('Contact Hours'!D:D,'Contact Hours'!$A:$A,Hours!$A132,'Contact Hours'!$B:$B,Hours!$B132)+SUMIFS('Contact Hours'!E:E,'Contact Hours'!$A:$A,Hours!$A132,'Contact Hours'!$B:$B,Hours!$B132)</f>
        <v>0</v>
      </c>
      <c r="E132" s="33">
        <f>SUMIFS('Contact Hours'!F:F,'Contact Hours'!$A:$A,Hours!$A132,'Contact Hours'!$B:$B,Hours!$B132)+SUMIFS('Contact Hours'!G:G,'Contact Hours'!$A:$A,Hours!$A132,'Contact Hours'!$B:$B,Hours!$B132)</f>
        <v>0</v>
      </c>
      <c r="F132" s="33">
        <f>SUMIFS('Contact Hours'!H:H,'Contact Hours'!$A:$A,Hours!$A132,'Contact Hours'!$B:$B,Hours!$B132)+SUMIFS('Contact Hours'!I:I,'Contact Hours'!$A:$A,Hours!$A132,'Contact Hours'!$B:$B,Hours!$B132)</f>
        <v>1824</v>
      </c>
      <c r="G132" s="33">
        <f>SUMIFS('Contact Hours'!J:J,'Contact Hours'!$A:$A,Hours!$A132,'Contact Hours'!$B:$B,Hours!$B132)+SUMIFS('Contact Hours'!K:K,'Contact Hours'!$A:$A,Hours!$A132,'Contact Hours'!$B:$B,Hours!$B132)</f>
        <v>43824</v>
      </c>
      <c r="H132" s="34">
        <f t="shared" si="4"/>
        <v>45648</v>
      </c>
      <c r="I132" s="35">
        <f t="shared" si="5"/>
        <v>206123.58831773509</v>
      </c>
      <c r="J132" s="35">
        <f t="shared" si="6"/>
        <v>0</v>
      </c>
    </row>
    <row r="133" spans="1:10">
      <c r="A133" s="30">
        <v>12015</v>
      </c>
      <c r="B133" s="31">
        <v>22</v>
      </c>
      <c r="C133" s="32">
        <f t="shared" si="7"/>
        <v>4.1280585073572329</v>
      </c>
      <c r="D133" s="33">
        <f>SUMIFS('Contact Hours'!D:D,'Contact Hours'!$A:$A,Hours!$A133,'Contact Hours'!$B:$B,Hours!$B133)+SUMIFS('Contact Hours'!E:E,'Contact Hours'!$A:$A,Hours!$A133,'Contact Hours'!$B:$B,Hours!$B133)</f>
        <v>0</v>
      </c>
      <c r="E133" s="33">
        <f>SUMIFS('Contact Hours'!F:F,'Contact Hours'!$A:$A,Hours!$A133,'Contact Hours'!$B:$B,Hours!$B133)+SUMIFS('Contact Hours'!G:G,'Contact Hours'!$A:$A,Hours!$A133,'Contact Hours'!$B:$B,Hours!$B133)</f>
        <v>0</v>
      </c>
      <c r="F133" s="33">
        <f>SUMIFS('Contact Hours'!H:H,'Contact Hours'!$A:$A,Hours!$A133,'Contact Hours'!$B:$B,Hours!$B133)+SUMIFS('Contact Hours'!I:I,'Contact Hours'!$A:$A,Hours!$A133,'Contact Hours'!$B:$B,Hours!$B133)</f>
        <v>24192</v>
      </c>
      <c r="G133" s="33">
        <f>SUMIFS('Contact Hours'!J:J,'Contact Hours'!$A:$A,Hours!$A133,'Contact Hours'!$B:$B,Hours!$B133)+SUMIFS('Contact Hours'!K:K,'Contact Hours'!$A:$A,Hours!$A133,'Contact Hours'!$B:$B,Hours!$B133)</f>
        <v>21574</v>
      </c>
      <c r="H133" s="34">
        <f t="shared" ref="H133:H196" si="8">SUM(D133:G133)</f>
        <v>45766</v>
      </c>
      <c r="I133" s="35">
        <f t="shared" ref="I133:I196" si="9">H133*C133</f>
        <v>188924.72564771111</v>
      </c>
      <c r="J133" s="35">
        <f t="shared" ref="J133:J196" si="10">(E133*1.1)*C133</f>
        <v>0</v>
      </c>
    </row>
    <row r="134" spans="1:10">
      <c r="A134" s="30">
        <v>12015</v>
      </c>
      <c r="B134" s="31">
        <v>23</v>
      </c>
      <c r="C134" s="32">
        <f t="shared" si="7"/>
        <v>4.0606764444742334</v>
      </c>
      <c r="D134" s="33">
        <f>SUMIFS('Contact Hours'!D:D,'Contact Hours'!$A:$A,Hours!$A134,'Contact Hours'!$B:$B,Hours!$B134)+SUMIFS('Contact Hours'!E:E,'Contact Hours'!$A:$A,Hours!$A134,'Contact Hours'!$B:$B,Hours!$B134)</f>
        <v>60720</v>
      </c>
      <c r="E134" s="33">
        <f>SUMIFS('Contact Hours'!F:F,'Contact Hours'!$A:$A,Hours!$A134,'Contact Hours'!$B:$B,Hours!$B134)+SUMIFS('Contact Hours'!G:G,'Contact Hours'!$A:$A,Hours!$A134,'Contact Hours'!$B:$B,Hours!$B134)</f>
        <v>0</v>
      </c>
      <c r="F134" s="33">
        <f>SUMIFS('Contact Hours'!H:H,'Contact Hours'!$A:$A,Hours!$A134,'Contact Hours'!$B:$B,Hours!$B134)+SUMIFS('Contact Hours'!I:I,'Contact Hours'!$A:$A,Hours!$A134,'Contact Hours'!$B:$B,Hours!$B134)</f>
        <v>6240</v>
      </c>
      <c r="G134" s="33">
        <f>SUMIFS('Contact Hours'!J:J,'Contact Hours'!$A:$A,Hours!$A134,'Contact Hours'!$B:$B,Hours!$B134)+SUMIFS('Contact Hours'!K:K,'Contact Hours'!$A:$A,Hours!$A134,'Contact Hours'!$B:$B,Hours!$B134)</f>
        <v>2864</v>
      </c>
      <c r="H134" s="34">
        <f t="shared" si="8"/>
        <v>69824</v>
      </c>
      <c r="I134" s="35">
        <f t="shared" si="9"/>
        <v>283532.67205896886</v>
      </c>
      <c r="J134" s="35">
        <f t="shared" si="10"/>
        <v>0</v>
      </c>
    </row>
    <row r="135" spans="1:10">
      <c r="A135" s="30">
        <v>12015</v>
      </c>
      <c r="B135" s="31">
        <v>24</v>
      </c>
      <c r="C135" s="32">
        <f t="shared" si="7"/>
        <v>3.6073208628655156</v>
      </c>
      <c r="D135" s="33">
        <f>SUMIFS('Contact Hours'!D:D,'Contact Hours'!$A:$A,Hours!$A135,'Contact Hours'!$B:$B,Hours!$B135)+SUMIFS('Contact Hours'!E:E,'Contact Hours'!$A:$A,Hours!$A135,'Contact Hours'!$B:$B,Hours!$B135)</f>
        <v>60080</v>
      </c>
      <c r="E135" s="33">
        <f>SUMIFS('Contact Hours'!F:F,'Contact Hours'!$A:$A,Hours!$A135,'Contact Hours'!$B:$B,Hours!$B135)+SUMIFS('Contact Hours'!G:G,'Contact Hours'!$A:$A,Hours!$A135,'Contact Hours'!$B:$B,Hours!$B135)</f>
        <v>0</v>
      </c>
      <c r="F135" s="33">
        <f>SUMIFS('Contact Hours'!H:H,'Contact Hours'!$A:$A,Hours!$A135,'Contact Hours'!$B:$B,Hours!$B135)+SUMIFS('Contact Hours'!I:I,'Contact Hours'!$A:$A,Hours!$A135,'Contact Hours'!$B:$B,Hours!$B135)</f>
        <v>84000</v>
      </c>
      <c r="G135" s="33">
        <f>SUMIFS('Contact Hours'!J:J,'Contact Hours'!$A:$A,Hours!$A135,'Contact Hours'!$B:$B,Hours!$B135)+SUMIFS('Contact Hours'!K:K,'Contact Hours'!$A:$A,Hours!$A135,'Contact Hours'!$B:$B,Hours!$B135)</f>
        <v>255652</v>
      </c>
      <c r="H135" s="34">
        <f t="shared" si="8"/>
        <v>399732</v>
      </c>
      <c r="I135" s="35">
        <f t="shared" si="9"/>
        <v>1441961.5831549582</v>
      </c>
      <c r="J135" s="35">
        <f t="shared" si="10"/>
        <v>0</v>
      </c>
    </row>
    <row r="136" spans="1:10">
      <c r="A136" s="30">
        <v>12015</v>
      </c>
      <c r="B136" s="31">
        <v>25</v>
      </c>
      <c r="C136" s="32">
        <f t="shared" si="7"/>
        <v>2.8175360535220126</v>
      </c>
      <c r="D136" s="33">
        <f>SUMIFS('Contact Hours'!D:D,'Contact Hours'!$A:$A,Hours!$A136,'Contact Hours'!$B:$B,Hours!$B136)+SUMIFS('Contact Hours'!E:E,'Contact Hours'!$A:$A,Hours!$A136,'Contact Hours'!$B:$B,Hours!$B136)</f>
        <v>2801392</v>
      </c>
      <c r="E136" s="33">
        <f>SUMIFS('Contact Hours'!F:F,'Contact Hours'!$A:$A,Hours!$A136,'Contact Hours'!$B:$B,Hours!$B136)+SUMIFS('Contact Hours'!G:G,'Contact Hours'!$A:$A,Hours!$A136,'Contact Hours'!$B:$B,Hours!$B136)</f>
        <v>0</v>
      </c>
      <c r="F136" s="33">
        <f>SUMIFS('Contact Hours'!H:H,'Contact Hours'!$A:$A,Hours!$A136,'Contact Hours'!$B:$B,Hours!$B136)+SUMIFS('Contact Hours'!I:I,'Contact Hours'!$A:$A,Hours!$A136,'Contact Hours'!$B:$B,Hours!$B136)</f>
        <v>48208</v>
      </c>
      <c r="G136" s="33">
        <f>SUMIFS('Contact Hours'!J:J,'Contact Hours'!$A:$A,Hours!$A136,'Contact Hours'!$B:$B,Hours!$B136)+SUMIFS('Contact Hours'!K:K,'Contact Hours'!$A:$A,Hours!$A136,'Contact Hours'!$B:$B,Hours!$B136)</f>
        <v>144</v>
      </c>
      <c r="H136" s="34">
        <f t="shared" si="8"/>
        <v>2849744</v>
      </c>
      <c r="I136" s="35">
        <f t="shared" si="9"/>
        <v>8029256.4633080345</v>
      </c>
      <c r="J136" s="35">
        <f t="shared" si="10"/>
        <v>0</v>
      </c>
    </row>
    <row r="137" spans="1:10">
      <c r="A137" s="30">
        <v>12015</v>
      </c>
      <c r="B137" s="31">
        <v>26</v>
      </c>
      <c r="C137" s="32">
        <f t="shared" si="7"/>
        <v>3.5195673951223614</v>
      </c>
      <c r="D137" s="33">
        <f>SUMIFS('Contact Hours'!D:D,'Contact Hours'!$A:$A,Hours!$A137,'Contact Hours'!$B:$B,Hours!$B137)+SUMIFS('Contact Hours'!E:E,'Contact Hours'!$A:$A,Hours!$A137,'Contact Hours'!$B:$B,Hours!$B137)</f>
        <v>557888</v>
      </c>
      <c r="E137" s="33">
        <f>SUMIFS('Contact Hours'!F:F,'Contact Hours'!$A:$A,Hours!$A137,'Contact Hours'!$B:$B,Hours!$B137)+SUMIFS('Contact Hours'!G:G,'Contact Hours'!$A:$A,Hours!$A137,'Contact Hours'!$B:$B,Hours!$B137)</f>
        <v>0</v>
      </c>
      <c r="F137" s="33">
        <f>SUMIFS('Contact Hours'!H:H,'Contact Hours'!$A:$A,Hours!$A137,'Contact Hours'!$B:$B,Hours!$B137)+SUMIFS('Contact Hours'!I:I,'Contact Hours'!$A:$A,Hours!$A137,'Contact Hours'!$B:$B,Hours!$B137)</f>
        <v>268976</v>
      </c>
      <c r="G137" s="33">
        <f>SUMIFS('Contact Hours'!J:J,'Contact Hours'!$A:$A,Hours!$A137,'Contact Hours'!$B:$B,Hours!$B137)+SUMIFS('Contact Hours'!K:K,'Contact Hours'!$A:$A,Hours!$A137,'Contact Hours'!$B:$B,Hours!$B137)</f>
        <v>9620</v>
      </c>
      <c r="H137" s="34">
        <f t="shared" si="8"/>
        <v>836484</v>
      </c>
      <c r="I137" s="35">
        <f t="shared" si="9"/>
        <v>2944061.8129415335</v>
      </c>
      <c r="J137" s="35">
        <f t="shared" si="10"/>
        <v>0</v>
      </c>
    </row>
    <row r="138" spans="1:10">
      <c r="A138" s="30">
        <v>12015</v>
      </c>
      <c r="B138" s="31">
        <v>27</v>
      </c>
      <c r="C138" s="32">
        <f t="shared" si="7"/>
        <v>3.291477425248472</v>
      </c>
      <c r="D138" s="33">
        <f>SUMIFS('Contact Hours'!D:D,'Contact Hours'!$A:$A,Hours!$A138,'Contact Hours'!$B:$B,Hours!$B138)+SUMIFS('Contact Hours'!E:E,'Contact Hours'!$A:$A,Hours!$A138,'Contact Hours'!$B:$B,Hours!$B138)</f>
        <v>0</v>
      </c>
      <c r="E138" s="33">
        <f>SUMIFS('Contact Hours'!F:F,'Contact Hours'!$A:$A,Hours!$A138,'Contact Hours'!$B:$B,Hours!$B138)+SUMIFS('Contact Hours'!G:G,'Contact Hours'!$A:$A,Hours!$A138,'Contact Hours'!$B:$B,Hours!$B138)</f>
        <v>0</v>
      </c>
      <c r="F138" s="33">
        <f>SUMIFS('Contact Hours'!H:H,'Contact Hours'!$A:$A,Hours!$A138,'Contact Hours'!$B:$B,Hours!$B138)+SUMIFS('Contact Hours'!I:I,'Contact Hours'!$A:$A,Hours!$A138,'Contact Hours'!$B:$B,Hours!$B138)</f>
        <v>0</v>
      </c>
      <c r="G138" s="33">
        <f>SUMIFS('Contact Hours'!J:J,'Contact Hours'!$A:$A,Hours!$A138,'Contact Hours'!$B:$B,Hours!$B138)+SUMIFS('Contact Hours'!K:K,'Contact Hours'!$A:$A,Hours!$A138,'Contact Hours'!$B:$B,Hours!$B138)</f>
        <v>0</v>
      </c>
      <c r="H138" s="34">
        <f t="shared" si="8"/>
        <v>0</v>
      </c>
      <c r="I138" s="35">
        <f t="shared" si="9"/>
        <v>0</v>
      </c>
      <c r="J138" s="35">
        <f t="shared" si="10"/>
        <v>0</v>
      </c>
    </row>
    <row r="139" spans="1:10">
      <c r="A139" s="30">
        <v>3549</v>
      </c>
      <c r="B139" s="31">
        <v>1</v>
      </c>
      <c r="C139" s="32">
        <f t="shared" si="7"/>
        <v>2.8749802080704021</v>
      </c>
      <c r="D139" s="33">
        <f>SUMIFS('Contact Hours'!D:D,'Contact Hours'!$A:$A,Hours!$A139,'Contact Hours'!$B:$B,Hours!$B139)+SUMIFS('Contact Hours'!E:E,'Contact Hours'!$A:$A,Hours!$A139,'Contact Hours'!$B:$B,Hours!$B139)</f>
        <v>167696</v>
      </c>
      <c r="E139" s="33">
        <f>SUMIFS('Contact Hours'!F:F,'Contact Hours'!$A:$A,Hours!$A139,'Contact Hours'!$B:$B,Hours!$B139)+SUMIFS('Contact Hours'!G:G,'Contact Hours'!$A:$A,Hours!$A139,'Contact Hours'!$B:$B,Hours!$B139)</f>
        <v>0</v>
      </c>
      <c r="F139" s="33">
        <f>SUMIFS('Contact Hours'!H:H,'Contact Hours'!$A:$A,Hours!$A139,'Contact Hours'!$B:$B,Hours!$B139)+SUMIFS('Contact Hours'!I:I,'Contact Hours'!$A:$A,Hours!$A139,'Contact Hours'!$B:$B,Hours!$B139)</f>
        <v>480</v>
      </c>
      <c r="G139" s="33">
        <f>SUMIFS('Contact Hours'!J:J,'Contact Hours'!$A:$A,Hours!$A139,'Contact Hours'!$B:$B,Hours!$B139)+SUMIFS('Contact Hours'!K:K,'Contact Hours'!$A:$A,Hours!$A139,'Contact Hours'!$B:$B,Hours!$B139)</f>
        <v>0</v>
      </c>
      <c r="H139" s="34">
        <f t="shared" si="8"/>
        <v>168176</v>
      </c>
      <c r="I139" s="35">
        <f t="shared" si="9"/>
        <v>483502.67147244792</v>
      </c>
      <c r="J139" s="35">
        <f t="shared" si="10"/>
        <v>0</v>
      </c>
    </row>
    <row r="140" spans="1:10">
      <c r="A140" s="30">
        <v>3549</v>
      </c>
      <c r="B140" s="31">
        <v>2</v>
      </c>
      <c r="C140" s="32">
        <f t="shared" si="7"/>
        <v>3.4729204337351502</v>
      </c>
      <c r="D140" s="33">
        <f>SUMIFS('Contact Hours'!D:D,'Contact Hours'!$A:$A,Hours!$A140,'Contact Hours'!$B:$B,Hours!$B140)+SUMIFS('Contact Hours'!E:E,'Contact Hours'!$A:$A,Hours!$A140,'Contact Hours'!$B:$B,Hours!$B140)</f>
        <v>72144</v>
      </c>
      <c r="E140" s="33">
        <f>SUMIFS('Contact Hours'!F:F,'Contact Hours'!$A:$A,Hours!$A140,'Contact Hours'!$B:$B,Hours!$B140)+SUMIFS('Contact Hours'!G:G,'Contact Hours'!$A:$A,Hours!$A140,'Contact Hours'!$B:$B,Hours!$B140)</f>
        <v>0</v>
      </c>
      <c r="F140" s="33">
        <f>SUMIFS('Contact Hours'!H:H,'Contact Hours'!$A:$A,Hours!$A140,'Contact Hours'!$B:$B,Hours!$B140)+SUMIFS('Contact Hours'!I:I,'Contact Hours'!$A:$A,Hours!$A140,'Contact Hours'!$B:$B,Hours!$B140)</f>
        <v>39072</v>
      </c>
      <c r="G140" s="33">
        <f>SUMIFS('Contact Hours'!J:J,'Contact Hours'!$A:$A,Hours!$A140,'Contact Hours'!$B:$B,Hours!$B140)+SUMIFS('Contact Hours'!K:K,'Contact Hours'!$A:$A,Hours!$A140,'Contact Hours'!$B:$B,Hours!$B140)</f>
        <v>608</v>
      </c>
      <c r="H140" s="34">
        <f t="shared" si="8"/>
        <v>111824</v>
      </c>
      <c r="I140" s="35">
        <f t="shared" si="9"/>
        <v>388355.85458199942</v>
      </c>
      <c r="J140" s="35">
        <f t="shared" si="10"/>
        <v>0</v>
      </c>
    </row>
    <row r="141" spans="1:10">
      <c r="A141" s="30">
        <v>3549</v>
      </c>
      <c r="B141" s="31">
        <v>3</v>
      </c>
      <c r="C141" s="32">
        <f t="shared" si="7"/>
        <v>3.0862689776983747</v>
      </c>
      <c r="D141" s="33">
        <f>SUMIFS('Contact Hours'!D:D,'Contact Hours'!$A:$A,Hours!$A141,'Contact Hours'!$B:$B,Hours!$B141)+SUMIFS('Contact Hours'!E:E,'Contact Hours'!$A:$A,Hours!$A141,'Contact Hours'!$B:$B,Hours!$B141)</f>
        <v>1035696</v>
      </c>
      <c r="E141" s="33">
        <f>SUMIFS('Contact Hours'!F:F,'Contact Hours'!$A:$A,Hours!$A141,'Contact Hours'!$B:$B,Hours!$B141)+SUMIFS('Contact Hours'!G:G,'Contact Hours'!$A:$A,Hours!$A141,'Contact Hours'!$B:$B,Hours!$B141)</f>
        <v>0</v>
      </c>
      <c r="F141" s="33">
        <f>SUMIFS('Contact Hours'!H:H,'Contact Hours'!$A:$A,Hours!$A141,'Contact Hours'!$B:$B,Hours!$B141)+SUMIFS('Contact Hours'!I:I,'Contact Hours'!$A:$A,Hours!$A141,'Contact Hours'!$B:$B,Hours!$B141)</f>
        <v>2512</v>
      </c>
      <c r="G141" s="33">
        <f>SUMIFS('Contact Hours'!J:J,'Contact Hours'!$A:$A,Hours!$A141,'Contact Hours'!$B:$B,Hours!$B141)+SUMIFS('Contact Hours'!K:K,'Contact Hours'!$A:$A,Hours!$A141,'Contact Hours'!$B:$B,Hours!$B141)</f>
        <v>0</v>
      </c>
      <c r="H141" s="34">
        <f t="shared" si="8"/>
        <v>1038208</v>
      </c>
      <c r="I141" s="35">
        <f t="shared" si="9"/>
        <v>3204189.1427982743</v>
      </c>
      <c r="J141" s="35">
        <f t="shared" si="10"/>
        <v>0</v>
      </c>
    </row>
    <row r="142" spans="1:10">
      <c r="A142" s="30">
        <v>3549</v>
      </c>
      <c r="B142" s="31">
        <v>4</v>
      </c>
      <c r="C142" s="32">
        <f t="shared" si="7"/>
        <v>2.7951067372194838</v>
      </c>
      <c r="D142" s="33">
        <f>SUMIFS('Contact Hours'!D:D,'Contact Hours'!$A:$A,Hours!$A142,'Contact Hours'!$B:$B,Hours!$B142)+SUMIFS('Contact Hours'!E:E,'Contact Hours'!$A:$A,Hours!$A142,'Contact Hours'!$B:$B,Hours!$B142)</f>
        <v>332928</v>
      </c>
      <c r="E142" s="33">
        <f>SUMIFS('Contact Hours'!F:F,'Contact Hours'!$A:$A,Hours!$A142,'Contact Hours'!$B:$B,Hours!$B142)+SUMIFS('Contact Hours'!G:G,'Contact Hours'!$A:$A,Hours!$A142,'Contact Hours'!$B:$B,Hours!$B142)</f>
        <v>0</v>
      </c>
      <c r="F142" s="33">
        <f>SUMIFS('Contact Hours'!H:H,'Contact Hours'!$A:$A,Hours!$A142,'Contact Hours'!$B:$B,Hours!$B142)+SUMIFS('Contact Hours'!I:I,'Contact Hours'!$A:$A,Hours!$A142,'Contact Hours'!$B:$B,Hours!$B142)</f>
        <v>102720</v>
      </c>
      <c r="G142" s="33">
        <f>SUMIFS('Contact Hours'!J:J,'Contact Hours'!$A:$A,Hours!$A142,'Contact Hours'!$B:$B,Hours!$B142)+SUMIFS('Contact Hours'!K:K,'Contact Hours'!$A:$A,Hours!$A142,'Contact Hours'!$B:$B,Hours!$B142)</f>
        <v>953</v>
      </c>
      <c r="H142" s="34">
        <f t="shared" si="8"/>
        <v>436601</v>
      </c>
      <c r="I142" s="35">
        <f t="shared" si="9"/>
        <v>1220346.3965767638</v>
      </c>
      <c r="J142" s="35">
        <f t="shared" si="10"/>
        <v>0</v>
      </c>
    </row>
    <row r="143" spans="1:10">
      <c r="A143" s="30">
        <v>3549</v>
      </c>
      <c r="B143" s="31">
        <v>5</v>
      </c>
      <c r="C143" s="32">
        <f t="shared" si="7"/>
        <v>7.969787458086997</v>
      </c>
      <c r="D143" s="33">
        <f>SUMIFS('Contact Hours'!D:D,'Contact Hours'!$A:$A,Hours!$A143,'Contact Hours'!$B:$B,Hours!$B143)+SUMIFS('Contact Hours'!E:E,'Contact Hours'!$A:$A,Hours!$A143,'Contact Hours'!$B:$B,Hours!$B143)</f>
        <v>0</v>
      </c>
      <c r="E143" s="33">
        <f>SUMIFS('Contact Hours'!F:F,'Contact Hours'!$A:$A,Hours!$A143,'Contact Hours'!$B:$B,Hours!$B143)+SUMIFS('Contact Hours'!G:G,'Contact Hours'!$A:$A,Hours!$A143,'Contact Hours'!$B:$B,Hours!$B143)</f>
        <v>0</v>
      </c>
      <c r="F143" s="33">
        <f>SUMIFS('Contact Hours'!H:H,'Contact Hours'!$A:$A,Hours!$A143,'Contact Hours'!$B:$B,Hours!$B143)+SUMIFS('Contact Hours'!I:I,'Contact Hours'!$A:$A,Hours!$A143,'Contact Hours'!$B:$B,Hours!$B143)</f>
        <v>0</v>
      </c>
      <c r="G143" s="33">
        <f>SUMIFS('Contact Hours'!J:J,'Contact Hours'!$A:$A,Hours!$A143,'Contact Hours'!$B:$B,Hours!$B143)+SUMIFS('Contact Hours'!K:K,'Contact Hours'!$A:$A,Hours!$A143,'Contact Hours'!$B:$B,Hours!$B143)</f>
        <v>0</v>
      </c>
      <c r="H143" s="34">
        <f t="shared" si="8"/>
        <v>0</v>
      </c>
      <c r="I143" s="35">
        <f t="shared" si="9"/>
        <v>0</v>
      </c>
      <c r="J143" s="35">
        <f t="shared" si="10"/>
        <v>0</v>
      </c>
    </row>
    <row r="144" spans="1:10">
      <c r="A144" s="30">
        <v>3549</v>
      </c>
      <c r="B144" s="31">
        <v>6</v>
      </c>
      <c r="C144" s="32">
        <f t="shared" si="7"/>
        <v>2.5338472328563029</v>
      </c>
      <c r="D144" s="33">
        <f>SUMIFS('Contact Hours'!D:D,'Contact Hours'!$A:$A,Hours!$A144,'Contact Hours'!$B:$B,Hours!$B144)+SUMIFS('Contact Hours'!E:E,'Contact Hours'!$A:$A,Hours!$A144,'Contact Hours'!$B:$B,Hours!$B144)</f>
        <v>252096</v>
      </c>
      <c r="E144" s="33">
        <f>SUMIFS('Contact Hours'!F:F,'Contact Hours'!$A:$A,Hours!$A144,'Contact Hours'!$B:$B,Hours!$B144)+SUMIFS('Contact Hours'!G:G,'Contact Hours'!$A:$A,Hours!$A144,'Contact Hours'!$B:$B,Hours!$B144)</f>
        <v>0</v>
      </c>
      <c r="F144" s="33">
        <f>SUMIFS('Contact Hours'!H:H,'Contact Hours'!$A:$A,Hours!$A144,'Contact Hours'!$B:$B,Hours!$B144)+SUMIFS('Contact Hours'!I:I,'Contact Hours'!$A:$A,Hours!$A144,'Contact Hours'!$B:$B,Hours!$B144)</f>
        <v>11776</v>
      </c>
      <c r="G144" s="33">
        <f>SUMIFS('Contact Hours'!J:J,'Contact Hours'!$A:$A,Hours!$A144,'Contact Hours'!$B:$B,Hours!$B144)+SUMIFS('Contact Hours'!K:K,'Contact Hours'!$A:$A,Hours!$A144,'Contact Hours'!$B:$B,Hours!$B144)</f>
        <v>0</v>
      </c>
      <c r="H144" s="34">
        <f t="shared" si="8"/>
        <v>263872</v>
      </c>
      <c r="I144" s="35">
        <f t="shared" si="9"/>
        <v>668611.33702825836</v>
      </c>
      <c r="J144" s="35">
        <f t="shared" si="10"/>
        <v>0</v>
      </c>
    </row>
    <row r="145" spans="1:10">
      <c r="A145" s="30">
        <v>3549</v>
      </c>
      <c r="B145" s="31">
        <v>7</v>
      </c>
      <c r="C145" s="32">
        <f t="shared" si="7"/>
        <v>3.4892163735959434</v>
      </c>
      <c r="D145" s="33">
        <f>SUMIFS('Contact Hours'!D:D,'Contact Hours'!$A:$A,Hours!$A145,'Contact Hours'!$B:$B,Hours!$B145)+SUMIFS('Contact Hours'!E:E,'Contact Hours'!$A:$A,Hours!$A145,'Contact Hours'!$B:$B,Hours!$B145)</f>
        <v>57728</v>
      </c>
      <c r="E145" s="33">
        <f>SUMIFS('Contact Hours'!F:F,'Contact Hours'!$A:$A,Hours!$A145,'Contact Hours'!$B:$B,Hours!$B145)+SUMIFS('Contact Hours'!G:G,'Contact Hours'!$A:$A,Hours!$A145,'Contact Hours'!$B:$B,Hours!$B145)</f>
        <v>0</v>
      </c>
      <c r="F145" s="33">
        <f>SUMIFS('Contact Hours'!H:H,'Contact Hours'!$A:$A,Hours!$A145,'Contact Hours'!$B:$B,Hours!$B145)+SUMIFS('Contact Hours'!I:I,'Contact Hours'!$A:$A,Hours!$A145,'Contact Hours'!$B:$B,Hours!$B145)</f>
        <v>22016</v>
      </c>
      <c r="G145" s="33">
        <f>SUMIFS('Contact Hours'!J:J,'Contact Hours'!$A:$A,Hours!$A145,'Contact Hours'!$B:$B,Hours!$B145)+SUMIFS('Contact Hours'!K:K,'Contact Hours'!$A:$A,Hours!$A145,'Contact Hours'!$B:$B,Hours!$B145)</f>
        <v>56</v>
      </c>
      <c r="H145" s="34">
        <f t="shared" si="8"/>
        <v>79800</v>
      </c>
      <c r="I145" s="35">
        <f t="shared" si="9"/>
        <v>278439.46661295625</v>
      </c>
      <c r="J145" s="35">
        <f t="shared" si="10"/>
        <v>0</v>
      </c>
    </row>
    <row r="146" spans="1:10">
      <c r="A146" s="30">
        <v>3549</v>
      </c>
      <c r="B146" s="31">
        <v>8</v>
      </c>
      <c r="C146" s="32">
        <f t="shared" si="7"/>
        <v>4.382136402145127</v>
      </c>
      <c r="D146" s="33">
        <f>SUMIFS('Contact Hours'!D:D,'Contact Hours'!$A:$A,Hours!$A146,'Contact Hours'!$B:$B,Hours!$B146)+SUMIFS('Contact Hours'!E:E,'Contact Hours'!$A:$A,Hours!$A146,'Contact Hours'!$B:$B,Hours!$B146)</f>
        <v>0</v>
      </c>
      <c r="E146" s="33">
        <f>SUMIFS('Contact Hours'!F:F,'Contact Hours'!$A:$A,Hours!$A146,'Contact Hours'!$B:$B,Hours!$B146)+SUMIFS('Contact Hours'!G:G,'Contact Hours'!$A:$A,Hours!$A146,'Contact Hours'!$B:$B,Hours!$B146)</f>
        <v>0</v>
      </c>
      <c r="F146" s="33">
        <f>SUMIFS('Contact Hours'!H:H,'Contact Hours'!$A:$A,Hours!$A146,'Contact Hours'!$B:$B,Hours!$B146)+SUMIFS('Contact Hours'!I:I,'Contact Hours'!$A:$A,Hours!$A146,'Contact Hours'!$B:$B,Hours!$B146)</f>
        <v>4144</v>
      </c>
      <c r="G146" s="33">
        <f>SUMIFS('Contact Hours'!J:J,'Contact Hours'!$A:$A,Hours!$A146,'Contact Hours'!$B:$B,Hours!$B146)+SUMIFS('Contact Hours'!K:K,'Contact Hours'!$A:$A,Hours!$A146,'Contact Hours'!$B:$B,Hours!$B146)</f>
        <v>4882</v>
      </c>
      <c r="H146" s="34">
        <f t="shared" si="8"/>
        <v>9026</v>
      </c>
      <c r="I146" s="35">
        <f t="shared" si="9"/>
        <v>39553.163165761915</v>
      </c>
      <c r="J146" s="35">
        <f t="shared" si="10"/>
        <v>0</v>
      </c>
    </row>
    <row r="147" spans="1:10">
      <c r="A147" s="30">
        <v>3549</v>
      </c>
      <c r="B147" s="31">
        <v>9</v>
      </c>
      <c r="C147" s="32">
        <f t="shared" si="7"/>
        <v>3.4333089032158068</v>
      </c>
      <c r="D147" s="33">
        <f>SUMIFS('Contact Hours'!D:D,'Contact Hours'!$A:$A,Hours!$A147,'Contact Hours'!$B:$B,Hours!$B147)+SUMIFS('Contact Hours'!E:E,'Contact Hours'!$A:$A,Hours!$A147,'Contact Hours'!$B:$B,Hours!$B147)</f>
        <v>83808</v>
      </c>
      <c r="E147" s="33">
        <f>SUMIFS('Contact Hours'!F:F,'Contact Hours'!$A:$A,Hours!$A147,'Contact Hours'!$B:$B,Hours!$B147)+SUMIFS('Contact Hours'!G:G,'Contact Hours'!$A:$A,Hours!$A147,'Contact Hours'!$B:$B,Hours!$B147)</f>
        <v>0</v>
      </c>
      <c r="F147" s="33">
        <f>SUMIFS('Contact Hours'!H:H,'Contact Hours'!$A:$A,Hours!$A147,'Contact Hours'!$B:$B,Hours!$B147)+SUMIFS('Contact Hours'!I:I,'Contact Hours'!$A:$A,Hours!$A147,'Contact Hours'!$B:$B,Hours!$B147)</f>
        <v>13552</v>
      </c>
      <c r="G147" s="33">
        <f>SUMIFS('Contact Hours'!J:J,'Contact Hours'!$A:$A,Hours!$A147,'Contact Hours'!$B:$B,Hours!$B147)+SUMIFS('Contact Hours'!K:K,'Contact Hours'!$A:$A,Hours!$A147,'Contact Hours'!$B:$B,Hours!$B147)</f>
        <v>4032</v>
      </c>
      <c r="H147" s="34">
        <f t="shared" si="8"/>
        <v>101392</v>
      </c>
      <c r="I147" s="35">
        <f t="shared" si="9"/>
        <v>348110.05631485709</v>
      </c>
      <c r="J147" s="35">
        <f t="shared" si="10"/>
        <v>0</v>
      </c>
    </row>
    <row r="148" spans="1:10">
      <c r="A148" s="30">
        <v>3549</v>
      </c>
      <c r="B148" s="31">
        <v>10</v>
      </c>
      <c r="C148" s="32">
        <f t="shared" si="7"/>
        <v>5.2157956574584414</v>
      </c>
      <c r="D148" s="33">
        <f>SUMIFS('Contact Hours'!D:D,'Contact Hours'!$A:$A,Hours!$A148,'Contact Hours'!$B:$B,Hours!$B148)+SUMIFS('Contact Hours'!E:E,'Contact Hours'!$A:$A,Hours!$A148,'Contact Hours'!$B:$B,Hours!$B148)</f>
        <v>19008</v>
      </c>
      <c r="E148" s="33">
        <f>SUMIFS('Contact Hours'!F:F,'Contact Hours'!$A:$A,Hours!$A148,'Contact Hours'!$B:$B,Hours!$B148)+SUMIFS('Contact Hours'!G:G,'Contact Hours'!$A:$A,Hours!$A148,'Contact Hours'!$B:$B,Hours!$B148)</f>
        <v>0</v>
      </c>
      <c r="F148" s="33">
        <f>SUMIFS('Contact Hours'!H:H,'Contact Hours'!$A:$A,Hours!$A148,'Contact Hours'!$B:$B,Hours!$B148)+SUMIFS('Contact Hours'!I:I,'Contact Hours'!$A:$A,Hours!$A148,'Contact Hours'!$B:$B,Hours!$B148)</f>
        <v>0</v>
      </c>
      <c r="G148" s="33">
        <f>SUMIFS('Contact Hours'!J:J,'Contact Hours'!$A:$A,Hours!$A148,'Contact Hours'!$B:$B,Hours!$B148)+SUMIFS('Contact Hours'!K:K,'Contact Hours'!$A:$A,Hours!$A148,'Contact Hours'!$B:$B,Hours!$B148)</f>
        <v>0</v>
      </c>
      <c r="H148" s="34">
        <f t="shared" si="8"/>
        <v>19008</v>
      </c>
      <c r="I148" s="35">
        <f t="shared" si="9"/>
        <v>99141.843856970052</v>
      </c>
      <c r="J148" s="35">
        <f t="shared" si="10"/>
        <v>0</v>
      </c>
    </row>
    <row r="149" spans="1:10">
      <c r="A149" s="30">
        <v>3549</v>
      </c>
      <c r="B149" s="31">
        <v>11</v>
      </c>
      <c r="C149" s="32">
        <f t="shared" si="7"/>
        <v>3.9463640330011058</v>
      </c>
      <c r="D149" s="33">
        <f>SUMIFS('Contact Hours'!D:D,'Contact Hours'!$A:$A,Hours!$A149,'Contact Hours'!$B:$B,Hours!$B149)+SUMIFS('Contact Hours'!E:E,'Contact Hours'!$A:$A,Hours!$A149,'Contact Hours'!$B:$B,Hours!$B149)</f>
        <v>24576</v>
      </c>
      <c r="E149" s="33">
        <f>SUMIFS('Contact Hours'!F:F,'Contact Hours'!$A:$A,Hours!$A149,'Contact Hours'!$B:$B,Hours!$B149)+SUMIFS('Contact Hours'!G:G,'Contact Hours'!$A:$A,Hours!$A149,'Contact Hours'!$B:$B,Hours!$B149)</f>
        <v>0</v>
      </c>
      <c r="F149" s="33">
        <f>SUMIFS('Contact Hours'!H:H,'Contact Hours'!$A:$A,Hours!$A149,'Contact Hours'!$B:$B,Hours!$B149)+SUMIFS('Contact Hours'!I:I,'Contact Hours'!$A:$A,Hours!$A149,'Contact Hours'!$B:$B,Hours!$B149)</f>
        <v>21664</v>
      </c>
      <c r="G149" s="33">
        <f>SUMIFS('Contact Hours'!J:J,'Contact Hours'!$A:$A,Hours!$A149,'Contact Hours'!$B:$B,Hours!$B149)+SUMIFS('Contact Hours'!K:K,'Contact Hours'!$A:$A,Hours!$A149,'Contact Hours'!$B:$B,Hours!$B149)</f>
        <v>6465</v>
      </c>
      <c r="H149" s="34">
        <f t="shared" si="8"/>
        <v>52705</v>
      </c>
      <c r="I149" s="35">
        <f t="shared" si="9"/>
        <v>207993.11635932329</v>
      </c>
      <c r="J149" s="35">
        <f t="shared" si="10"/>
        <v>0</v>
      </c>
    </row>
    <row r="150" spans="1:10">
      <c r="A150" s="30">
        <v>3549</v>
      </c>
      <c r="B150" s="31">
        <v>12</v>
      </c>
      <c r="C150" s="32">
        <f t="shared" si="7"/>
        <v>3.4644345655960382</v>
      </c>
      <c r="D150" s="33">
        <f>SUMIFS('Contact Hours'!D:D,'Contact Hours'!$A:$A,Hours!$A150,'Contact Hours'!$B:$B,Hours!$B150)+SUMIFS('Contact Hours'!E:E,'Contact Hours'!$A:$A,Hours!$A150,'Contact Hours'!$B:$B,Hours!$B150)</f>
        <v>744048</v>
      </c>
      <c r="E150" s="33">
        <f>SUMIFS('Contact Hours'!F:F,'Contact Hours'!$A:$A,Hours!$A150,'Contact Hours'!$B:$B,Hours!$B150)+SUMIFS('Contact Hours'!G:G,'Contact Hours'!$A:$A,Hours!$A150,'Contact Hours'!$B:$B,Hours!$B150)</f>
        <v>106016</v>
      </c>
      <c r="F150" s="33">
        <f>SUMIFS('Contact Hours'!H:H,'Contact Hours'!$A:$A,Hours!$A150,'Contact Hours'!$B:$B,Hours!$B150)+SUMIFS('Contact Hours'!I:I,'Contact Hours'!$A:$A,Hours!$A150,'Contact Hours'!$B:$B,Hours!$B150)</f>
        <v>0</v>
      </c>
      <c r="G150" s="33">
        <f>SUMIFS('Contact Hours'!J:J,'Contact Hours'!$A:$A,Hours!$A150,'Contact Hours'!$B:$B,Hours!$B150)+SUMIFS('Contact Hours'!K:K,'Contact Hours'!$A:$A,Hours!$A150,'Contact Hours'!$B:$B,Hours!$B150)</f>
        <v>0</v>
      </c>
      <c r="H150" s="34">
        <f t="shared" si="8"/>
        <v>850064</v>
      </c>
      <c r="I150" s="35">
        <f t="shared" si="9"/>
        <v>2944991.1045688307</v>
      </c>
      <c r="J150" s="35">
        <f t="shared" si="10"/>
        <v>404014.04439685255</v>
      </c>
    </row>
    <row r="151" spans="1:10">
      <c r="A151" s="30">
        <v>3549</v>
      </c>
      <c r="B151" s="31">
        <v>13</v>
      </c>
      <c r="C151" s="32">
        <f t="shared" si="7"/>
        <v>3.1367935439018955</v>
      </c>
      <c r="D151" s="33">
        <f>SUMIFS('Contact Hours'!D:D,'Contact Hours'!$A:$A,Hours!$A151,'Contact Hours'!$B:$B,Hours!$B151)+SUMIFS('Contact Hours'!E:E,'Contact Hours'!$A:$A,Hours!$A151,'Contact Hours'!$B:$B,Hours!$B151)</f>
        <v>83072</v>
      </c>
      <c r="E151" s="33">
        <f>SUMIFS('Contact Hours'!F:F,'Contact Hours'!$A:$A,Hours!$A151,'Contact Hours'!$B:$B,Hours!$B151)+SUMIFS('Contact Hours'!G:G,'Contact Hours'!$A:$A,Hours!$A151,'Contact Hours'!$B:$B,Hours!$B151)</f>
        <v>0</v>
      </c>
      <c r="F151" s="33">
        <f>SUMIFS('Contact Hours'!H:H,'Contact Hours'!$A:$A,Hours!$A151,'Contact Hours'!$B:$B,Hours!$B151)+SUMIFS('Contact Hours'!I:I,'Contact Hours'!$A:$A,Hours!$A151,'Contact Hours'!$B:$B,Hours!$B151)</f>
        <v>0</v>
      </c>
      <c r="G151" s="33">
        <f>SUMIFS('Contact Hours'!J:J,'Contact Hours'!$A:$A,Hours!$A151,'Contact Hours'!$B:$B,Hours!$B151)+SUMIFS('Contact Hours'!K:K,'Contact Hours'!$A:$A,Hours!$A151,'Contact Hours'!$B:$B,Hours!$B151)</f>
        <v>0</v>
      </c>
      <c r="H151" s="34">
        <f t="shared" si="8"/>
        <v>83072</v>
      </c>
      <c r="I151" s="35">
        <f t="shared" si="9"/>
        <v>260579.71327901827</v>
      </c>
      <c r="J151" s="35">
        <f t="shared" si="10"/>
        <v>0</v>
      </c>
    </row>
    <row r="152" spans="1:10">
      <c r="A152" s="30">
        <v>3549</v>
      </c>
      <c r="B152" s="31">
        <v>14</v>
      </c>
      <c r="C152" s="32">
        <f t="shared" si="7"/>
        <v>4.5242823607997433</v>
      </c>
      <c r="D152" s="33">
        <f>SUMIFS('Contact Hours'!D:D,'Contact Hours'!$A:$A,Hours!$A152,'Contact Hours'!$B:$B,Hours!$B152)+SUMIFS('Contact Hours'!E:E,'Contact Hours'!$A:$A,Hours!$A152,'Contact Hours'!$B:$B,Hours!$B152)</f>
        <v>0</v>
      </c>
      <c r="E152" s="33">
        <f>SUMIFS('Contact Hours'!F:F,'Contact Hours'!$A:$A,Hours!$A152,'Contact Hours'!$B:$B,Hours!$B152)+SUMIFS('Contact Hours'!G:G,'Contact Hours'!$A:$A,Hours!$A152,'Contact Hours'!$B:$B,Hours!$B152)</f>
        <v>0</v>
      </c>
      <c r="F152" s="33">
        <f>SUMIFS('Contact Hours'!H:H,'Contact Hours'!$A:$A,Hours!$A152,'Contact Hours'!$B:$B,Hours!$B152)+SUMIFS('Contact Hours'!I:I,'Contact Hours'!$A:$A,Hours!$A152,'Contact Hours'!$B:$B,Hours!$B152)</f>
        <v>114768</v>
      </c>
      <c r="G152" s="33">
        <f>SUMIFS('Contact Hours'!J:J,'Contact Hours'!$A:$A,Hours!$A152,'Contact Hours'!$B:$B,Hours!$B152)+SUMIFS('Contact Hours'!K:K,'Contact Hours'!$A:$A,Hours!$A152,'Contact Hours'!$B:$B,Hours!$B152)</f>
        <v>0</v>
      </c>
      <c r="H152" s="34">
        <f t="shared" si="8"/>
        <v>114768</v>
      </c>
      <c r="I152" s="35">
        <f t="shared" si="9"/>
        <v>519242.83798426494</v>
      </c>
      <c r="J152" s="35">
        <f t="shared" si="10"/>
        <v>0</v>
      </c>
    </row>
    <row r="153" spans="1:10">
      <c r="A153" s="30">
        <v>3549</v>
      </c>
      <c r="B153" s="31">
        <v>15</v>
      </c>
      <c r="C153" s="32">
        <f t="shared" si="7"/>
        <v>6.3259919541484555</v>
      </c>
      <c r="D153" s="33">
        <f>SUMIFS('Contact Hours'!D:D,'Contact Hours'!$A:$A,Hours!$A153,'Contact Hours'!$B:$B,Hours!$B153)+SUMIFS('Contact Hours'!E:E,'Contact Hours'!$A:$A,Hours!$A153,'Contact Hours'!$B:$B,Hours!$B153)</f>
        <v>0</v>
      </c>
      <c r="E153" s="33">
        <f>SUMIFS('Contact Hours'!F:F,'Contact Hours'!$A:$A,Hours!$A153,'Contact Hours'!$B:$B,Hours!$B153)+SUMIFS('Contact Hours'!G:G,'Contact Hours'!$A:$A,Hours!$A153,'Contact Hours'!$B:$B,Hours!$B153)</f>
        <v>0</v>
      </c>
      <c r="F153" s="33">
        <f>SUMIFS('Contact Hours'!H:H,'Contact Hours'!$A:$A,Hours!$A153,'Contact Hours'!$B:$B,Hours!$B153)+SUMIFS('Contact Hours'!I:I,'Contact Hours'!$A:$A,Hours!$A153,'Contact Hours'!$B:$B,Hours!$B153)</f>
        <v>22656</v>
      </c>
      <c r="G153" s="33">
        <f>SUMIFS('Contact Hours'!J:J,'Contact Hours'!$A:$A,Hours!$A153,'Contact Hours'!$B:$B,Hours!$B153)+SUMIFS('Contact Hours'!K:K,'Contact Hours'!$A:$A,Hours!$A153,'Contact Hours'!$B:$B,Hours!$B153)</f>
        <v>0</v>
      </c>
      <c r="H153" s="34">
        <f t="shared" si="8"/>
        <v>22656</v>
      </c>
      <c r="I153" s="35">
        <f t="shared" si="9"/>
        <v>143321.6737131874</v>
      </c>
      <c r="J153" s="35">
        <f t="shared" si="10"/>
        <v>0</v>
      </c>
    </row>
    <row r="154" spans="1:10">
      <c r="A154" s="30">
        <v>3549</v>
      </c>
      <c r="B154" s="31">
        <v>16</v>
      </c>
      <c r="C154" s="32">
        <f t="shared" si="7"/>
        <v>3.9794022593108487</v>
      </c>
      <c r="D154" s="33">
        <f>SUMIFS('Contact Hours'!D:D,'Contact Hours'!$A:$A,Hours!$A154,'Contact Hours'!$B:$B,Hours!$B154)+SUMIFS('Contact Hours'!E:E,'Contact Hours'!$A:$A,Hours!$A154,'Contact Hours'!$B:$B,Hours!$B154)</f>
        <v>42528</v>
      </c>
      <c r="E154" s="33">
        <f>SUMIFS('Contact Hours'!F:F,'Contact Hours'!$A:$A,Hours!$A154,'Contact Hours'!$B:$B,Hours!$B154)+SUMIFS('Contact Hours'!G:G,'Contact Hours'!$A:$A,Hours!$A154,'Contact Hours'!$B:$B,Hours!$B154)</f>
        <v>0</v>
      </c>
      <c r="F154" s="33">
        <f>SUMIFS('Contact Hours'!H:H,'Contact Hours'!$A:$A,Hours!$A154,'Contact Hours'!$B:$B,Hours!$B154)+SUMIFS('Contact Hours'!I:I,'Contact Hours'!$A:$A,Hours!$A154,'Contact Hours'!$B:$B,Hours!$B154)</f>
        <v>183072</v>
      </c>
      <c r="G154" s="33">
        <f>SUMIFS('Contact Hours'!J:J,'Contact Hours'!$A:$A,Hours!$A154,'Contact Hours'!$B:$B,Hours!$B154)+SUMIFS('Contact Hours'!K:K,'Contact Hours'!$A:$A,Hours!$A154,'Contact Hours'!$B:$B,Hours!$B154)</f>
        <v>22888</v>
      </c>
      <c r="H154" s="34">
        <f t="shared" si="8"/>
        <v>248488</v>
      </c>
      <c r="I154" s="35">
        <f t="shared" si="9"/>
        <v>988833.70861163421</v>
      </c>
      <c r="J154" s="35">
        <f t="shared" si="10"/>
        <v>0</v>
      </c>
    </row>
    <row r="155" spans="1:10">
      <c r="A155" s="30">
        <v>3549</v>
      </c>
      <c r="B155" s="31">
        <v>17</v>
      </c>
      <c r="C155" s="32">
        <f t="shared" si="7"/>
        <v>5.1679354505346593</v>
      </c>
      <c r="D155" s="33">
        <f>SUMIFS('Contact Hours'!D:D,'Contact Hours'!$A:$A,Hours!$A155,'Contact Hours'!$B:$B,Hours!$B155)+SUMIFS('Contact Hours'!E:E,'Contact Hours'!$A:$A,Hours!$A155,'Contact Hours'!$B:$B,Hours!$B155)</f>
        <v>0</v>
      </c>
      <c r="E155" s="33">
        <f>SUMIFS('Contact Hours'!F:F,'Contact Hours'!$A:$A,Hours!$A155,'Contact Hours'!$B:$B,Hours!$B155)+SUMIFS('Contact Hours'!G:G,'Contact Hours'!$A:$A,Hours!$A155,'Contact Hours'!$B:$B,Hours!$B155)</f>
        <v>0</v>
      </c>
      <c r="F155" s="33">
        <f>SUMIFS('Contact Hours'!H:H,'Contact Hours'!$A:$A,Hours!$A155,'Contact Hours'!$B:$B,Hours!$B155)+SUMIFS('Contact Hours'!I:I,'Contact Hours'!$A:$A,Hours!$A155,'Contact Hours'!$B:$B,Hours!$B155)</f>
        <v>0</v>
      </c>
      <c r="G155" s="33">
        <f>SUMIFS('Contact Hours'!J:J,'Contact Hours'!$A:$A,Hours!$A155,'Contact Hours'!$B:$B,Hours!$B155)+SUMIFS('Contact Hours'!K:K,'Contact Hours'!$A:$A,Hours!$A155,'Contact Hours'!$B:$B,Hours!$B155)</f>
        <v>0</v>
      </c>
      <c r="H155" s="34">
        <f t="shared" si="8"/>
        <v>0</v>
      </c>
      <c r="I155" s="35">
        <f t="shared" si="9"/>
        <v>0</v>
      </c>
      <c r="J155" s="35">
        <f t="shared" si="10"/>
        <v>0</v>
      </c>
    </row>
    <row r="156" spans="1:10">
      <c r="A156" s="30">
        <v>3549</v>
      </c>
      <c r="B156" s="31">
        <v>18</v>
      </c>
      <c r="C156" s="32">
        <f t="shared" si="7"/>
        <v>4.3474126583452906</v>
      </c>
      <c r="D156" s="33">
        <f>SUMIFS('Contact Hours'!D:D,'Contact Hours'!$A:$A,Hours!$A156,'Contact Hours'!$B:$B,Hours!$B156)+SUMIFS('Contact Hours'!E:E,'Contact Hours'!$A:$A,Hours!$A156,'Contact Hours'!$B:$B,Hours!$B156)</f>
        <v>0</v>
      </c>
      <c r="E156" s="33">
        <f>SUMIFS('Contact Hours'!F:F,'Contact Hours'!$A:$A,Hours!$A156,'Contact Hours'!$B:$B,Hours!$B156)+SUMIFS('Contact Hours'!G:G,'Contact Hours'!$A:$A,Hours!$A156,'Contact Hours'!$B:$B,Hours!$B156)</f>
        <v>0</v>
      </c>
      <c r="F156" s="33">
        <f>SUMIFS('Contact Hours'!H:H,'Contact Hours'!$A:$A,Hours!$A156,'Contact Hours'!$B:$B,Hours!$B156)+SUMIFS('Contact Hours'!I:I,'Contact Hours'!$A:$A,Hours!$A156,'Contact Hours'!$B:$B,Hours!$B156)</f>
        <v>58496</v>
      </c>
      <c r="G156" s="33">
        <f>SUMIFS('Contact Hours'!J:J,'Contact Hours'!$A:$A,Hours!$A156,'Contact Hours'!$B:$B,Hours!$B156)+SUMIFS('Contact Hours'!K:K,'Contact Hours'!$A:$A,Hours!$A156,'Contact Hours'!$B:$B,Hours!$B156)</f>
        <v>0</v>
      </c>
      <c r="H156" s="34">
        <f t="shared" si="8"/>
        <v>58496</v>
      </c>
      <c r="I156" s="35">
        <f t="shared" si="9"/>
        <v>254306.25086256611</v>
      </c>
      <c r="J156" s="35">
        <f t="shared" si="10"/>
        <v>0</v>
      </c>
    </row>
    <row r="157" spans="1:10">
      <c r="A157" s="30">
        <v>3549</v>
      </c>
      <c r="B157" s="31">
        <v>19</v>
      </c>
      <c r="C157" s="32">
        <f t="shared" si="7"/>
        <v>3.1428185541517317</v>
      </c>
      <c r="D157" s="33">
        <f>SUMIFS('Contact Hours'!D:D,'Contact Hours'!$A:$A,Hours!$A157,'Contact Hours'!$B:$B,Hours!$B157)+SUMIFS('Contact Hours'!E:E,'Contact Hours'!$A:$A,Hours!$A157,'Contact Hours'!$B:$B,Hours!$B157)</f>
        <v>856592</v>
      </c>
      <c r="E157" s="33">
        <f>SUMIFS('Contact Hours'!F:F,'Contact Hours'!$A:$A,Hours!$A157,'Contact Hours'!$B:$B,Hours!$B157)+SUMIFS('Contact Hours'!G:G,'Contact Hours'!$A:$A,Hours!$A157,'Contact Hours'!$B:$B,Hours!$B157)</f>
        <v>147984</v>
      </c>
      <c r="F157" s="33">
        <f>SUMIFS('Contact Hours'!H:H,'Contact Hours'!$A:$A,Hours!$A157,'Contact Hours'!$B:$B,Hours!$B157)+SUMIFS('Contact Hours'!I:I,'Contact Hours'!$A:$A,Hours!$A157,'Contact Hours'!$B:$B,Hours!$B157)</f>
        <v>2304</v>
      </c>
      <c r="G157" s="33">
        <f>SUMIFS('Contact Hours'!J:J,'Contact Hours'!$A:$A,Hours!$A157,'Contact Hours'!$B:$B,Hours!$B157)+SUMIFS('Contact Hours'!K:K,'Contact Hours'!$A:$A,Hours!$A157,'Contact Hours'!$B:$B,Hours!$B157)</f>
        <v>0</v>
      </c>
      <c r="H157" s="34">
        <f t="shared" si="8"/>
        <v>1006880</v>
      </c>
      <c r="I157" s="35">
        <f t="shared" si="9"/>
        <v>3164441.1458042958</v>
      </c>
      <c r="J157" s="35">
        <f t="shared" si="10"/>
        <v>511595.54700934893</v>
      </c>
    </row>
    <row r="158" spans="1:10">
      <c r="A158" s="30">
        <v>3549</v>
      </c>
      <c r="B158" s="31">
        <v>20</v>
      </c>
      <c r="C158" s="32">
        <f t="shared" si="7"/>
        <v>3.4676861785003421</v>
      </c>
      <c r="D158" s="33">
        <f>SUMIFS('Contact Hours'!D:D,'Contact Hours'!$A:$A,Hours!$A158,'Contact Hours'!$B:$B,Hours!$B158)+SUMIFS('Contact Hours'!E:E,'Contact Hours'!$A:$A,Hours!$A158,'Contact Hours'!$B:$B,Hours!$B158)</f>
        <v>0</v>
      </c>
      <c r="E158" s="33">
        <f>SUMIFS('Contact Hours'!F:F,'Contact Hours'!$A:$A,Hours!$A158,'Contact Hours'!$B:$B,Hours!$B158)+SUMIFS('Contact Hours'!G:G,'Contact Hours'!$A:$A,Hours!$A158,'Contact Hours'!$B:$B,Hours!$B158)</f>
        <v>0</v>
      </c>
      <c r="F158" s="33">
        <f>SUMIFS('Contact Hours'!H:H,'Contact Hours'!$A:$A,Hours!$A158,'Contact Hours'!$B:$B,Hours!$B158)+SUMIFS('Contact Hours'!I:I,'Contact Hours'!$A:$A,Hours!$A158,'Contact Hours'!$B:$B,Hours!$B158)</f>
        <v>0</v>
      </c>
      <c r="G158" s="33">
        <f>SUMIFS('Contact Hours'!J:J,'Contact Hours'!$A:$A,Hours!$A158,'Contact Hours'!$B:$B,Hours!$B158)+SUMIFS('Contact Hours'!K:K,'Contact Hours'!$A:$A,Hours!$A158,'Contact Hours'!$B:$B,Hours!$B158)</f>
        <v>56</v>
      </c>
      <c r="H158" s="34">
        <f t="shared" si="8"/>
        <v>56</v>
      </c>
      <c r="I158" s="35">
        <f t="shared" si="9"/>
        <v>194.19042599601914</v>
      </c>
      <c r="J158" s="35">
        <f t="shared" si="10"/>
        <v>0</v>
      </c>
    </row>
    <row r="159" spans="1:10">
      <c r="A159" s="30">
        <v>3549</v>
      </c>
      <c r="B159" s="31">
        <v>21</v>
      </c>
      <c r="C159" s="32">
        <f t="shared" ref="C159:C222" si="11">C132</f>
        <v>4.5155009708581995</v>
      </c>
      <c r="D159" s="33">
        <f>SUMIFS('Contact Hours'!D:D,'Contact Hours'!$A:$A,Hours!$A159,'Contact Hours'!$B:$B,Hours!$B159)+SUMIFS('Contact Hours'!E:E,'Contact Hours'!$A:$A,Hours!$A159,'Contact Hours'!$B:$B,Hours!$B159)</f>
        <v>0</v>
      </c>
      <c r="E159" s="33">
        <f>SUMIFS('Contact Hours'!F:F,'Contact Hours'!$A:$A,Hours!$A159,'Contact Hours'!$B:$B,Hours!$B159)+SUMIFS('Contact Hours'!G:G,'Contact Hours'!$A:$A,Hours!$A159,'Contact Hours'!$B:$B,Hours!$B159)</f>
        <v>0</v>
      </c>
      <c r="F159" s="33">
        <f>SUMIFS('Contact Hours'!H:H,'Contact Hours'!$A:$A,Hours!$A159,'Contact Hours'!$B:$B,Hours!$B159)+SUMIFS('Contact Hours'!I:I,'Contact Hours'!$A:$A,Hours!$A159,'Contact Hours'!$B:$B,Hours!$B159)</f>
        <v>0</v>
      </c>
      <c r="G159" s="33">
        <f>SUMIFS('Contact Hours'!J:J,'Contact Hours'!$A:$A,Hours!$A159,'Contact Hours'!$B:$B,Hours!$B159)+SUMIFS('Contact Hours'!K:K,'Contact Hours'!$A:$A,Hours!$A159,'Contact Hours'!$B:$B,Hours!$B159)</f>
        <v>12784</v>
      </c>
      <c r="H159" s="34">
        <f t="shared" si="8"/>
        <v>12784</v>
      </c>
      <c r="I159" s="35">
        <f t="shared" si="9"/>
        <v>57726.164411451224</v>
      </c>
      <c r="J159" s="35">
        <f t="shared" si="10"/>
        <v>0</v>
      </c>
    </row>
    <row r="160" spans="1:10">
      <c r="A160" s="30">
        <v>3549</v>
      </c>
      <c r="B160" s="31">
        <v>22</v>
      </c>
      <c r="C160" s="32">
        <f t="shared" si="11"/>
        <v>4.1280585073572329</v>
      </c>
      <c r="D160" s="33">
        <f>SUMIFS('Contact Hours'!D:D,'Contact Hours'!$A:$A,Hours!$A160,'Contact Hours'!$B:$B,Hours!$B160)+SUMIFS('Contact Hours'!E:E,'Contact Hours'!$A:$A,Hours!$A160,'Contact Hours'!$B:$B,Hours!$B160)</f>
        <v>0</v>
      </c>
      <c r="E160" s="33">
        <f>SUMIFS('Contact Hours'!F:F,'Contact Hours'!$A:$A,Hours!$A160,'Contact Hours'!$B:$B,Hours!$B160)+SUMIFS('Contact Hours'!G:G,'Contact Hours'!$A:$A,Hours!$A160,'Contact Hours'!$B:$B,Hours!$B160)</f>
        <v>0</v>
      </c>
      <c r="F160" s="33">
        <f>SUMIFS('Contact Hours'!H:H,'Contact Hours'!$A:$A,Hours!$A160,'Contact Hours'!$B:$B,Hours!$B160)+SUMIFS('Contact Hours'!I:I,'Contact Hours'!$A:$A,Hours!$A160,'Contact Hours'!$B:$B,Hours!$B160)</f>
        <v>3840</v>
      </c>
      <c r="G160" s="33">
        <f>SUMIFS('Contact Hours'!J:J,'Contact Hours'!$A:$A,Hours!$A160,'Contact Hours'!$B:$B,Hours!$B160)+SUMIFS('Contact Hours'!K:K,'Contact Hours'!$A:$A,Hours!$A160,'Contact Hours'!$B:$B,Hours!$B160)</f>
        <v>24</v>
      </c>
      <c r="H160" s="34">
        <f t="shared" si="8"/>
        <v>3864</v>
      </c>
      <c r="I160" s="35">
        <f t="shared" si="9"/>
        <v>15950.818072428348</v>
      </c>
      <c r="J160" s="35">
        <f t="shared" si="10"/>
        <v>0</v>
      </c>
    </row>
    <row r="161" spans="1:10">
      <c r="A161" s="30">
        <v>3549</v>
      </c>
      <c r="B161" s="31">
        <v>23</v>
      </c>
      <c r="C161" s="32">
        <f t="shared" si="11"/>
        <v>4.0606764444742334</v>
      </c>
      <c r="D161" s="33">
        <f>SUMIFS('Contact Hours'!D:D,'Contact Hours'!$A:$A,Hours!$A161,'Contact Hours'!$B:$B,Hours!$B161)+SUMIFS('Contact Hours'!E:E,'Contact Hours'!$A:$A,Hours!$A161,'Contact Hours'!$B:$B,Hours!$B161)</f>
        <v>62208</v>
      </c>
      <c r="E161" s="33">
        <f>SUMIFS('Contact Hours'!F:F,'Contact Hours'!$A:$A,Hours!$A161,'Contact Hours'!$B:$B,Hours!$B161)+SUMIFS('Contact Hours'!G:G,'Contact Hours'!$A:$A,Hours!$A161,'Contact Hours'!$B:$B,Hours!$B161)</f>
        <v>0</v>
      </c>
      <c r="F161" s="33">
        <f>SUMIFS('Contact Hours'!H:H,'Contact Hours'!$A:$A,Hours!$A161,'Contact Hours'!$B:$B,Hours!$B161)+SUMIFS('Contact Hours'!I:I,'Contact Hours'!$A:$A,Hours!$A161,'Contact Hours'!$B:$B,Hours!$B161)</f>
        <v>0</v>
      </c>
      <c r="G161" s="33">
        <f>SUMIFS('Contact Hours'!J:J,'Contact Hours'!$A:$A,Hours!$A161,'Contact Hours'!$B:$B,Hours!$B161)+SUMIFS('Contact Hours'!K:K,'Contact Hours'!$A:$A,Hours!$A161,'Contact Hours'!$B:$B,Hours!$B161)</f>
        <v>0</v>
      </c>
      <c r="H161" s="34">
        <f t="shared" si="8"/>
        <v>62208</v>
      </c>
      <c r="I161" s="35">
        <f t="shared" si="9"/>
        <v>252606.5602578531</v>
      </c>
      <c r="J161" s="35">
        <f t="shared" si="10"/>
        <v>0</v>
      </c>
    </row>
    <row r="162" spans="1:10">
      <c r="A162" s="30">
        <v>3549</v>
      </c>
      <c r="B162" s="31">
        <v>24</v>
      </c>
      <c r="C162" s="32">
        <f t="shared" si="11"/>
        <v>3.6073208628655156</v>
      </c>
      <c r="D162" s="33">
        <f>SUMIFS('Contact Hours'!D:D,'Contact Hours'!$A:$A,Hours!$A162,'Contact Hours'!$B:$B,Hours!$B162)+SUMIFS('Contact Hours'!E:E,'Contact Hours'!$A:$A,Hours!$A162,'Contact Hours'!$B:$B,Hours!$B162)</f>
        <v>31296</v>
      </c>
      <c r="E162" s="33">
        <f>SUMIFS('Contact Hours'!F:F,'Contact Hours'!$A:$A,Hours!$A162,'Contact Hours'!$B:$B,Hours!$B162)+SUMIFS('Contact Hours'!G:G,'Contact Hours'!$A:$A,Hours!$A162,'Contact Hours'!$B:$B,Hours!$B162)</f>
        <v>0</v>
      </c>
      <c r="F162" s="33">
        <f>SUMIFS('Contact Hours'!H:H,'Contact Hours'!$A:$A,Hours!$A162,'Contact Hours'!$B:$B,Hours!$B162)+SUMIFS('Contact Hours'!I:I,'Contact Hours'!$A:$A,Hours!$A162,'Contact Hours'!$B:$B,Hours!$B162)</f>
        <v>70400</v>
      </c>
      <c r="G162" s="33">
        <f>SUMIFS('Contact Hours'!J:J,'Contact Hours'!$A:$A,Hours!$A162,'Contact Hours'!$B:$B,Hours!$B162)+SUMIFS('Contact Hours'!K:K,'Contact Hours'!$A:$A,Hours!$A162,'Contact Hours'!$B:$B,Hours!$B162)</f>
        <v>454</v>
      </c>
      <c r="H162" s="34">
        <f t="shared" si="8"/>
        <v>102150</v>
      </c>
      <c r="I162" s="35">
        <f t="shared" si="9"/>
        <v>368487.82614171243</v>
      </c>
      <c r="J162" s="35">
        <f t="shared" si="10"/>
        <v>0</v>
      </c>
    </row>
    <row r="163" spans="1:10">
      <c r="A163" s="30">
        <v>3549</v>
      </c>
      <c r="B163" s="31">
        <v>25</v>
      </c>
      <c r="C163" s="32">
        <f t="shared" si="11"/>
        <v>2.8175360535220126</v>
      </c>
      <c r="D163" s="33">
        <f>SUMIFS('Contact Hours'!D:D,'Contact Hours'!$A:$A,Hours!$A163,'Contact Hours'!$B:$B,Hours!$B163)+SUMIFS('Contact Hours'!E:E,'Contact Hours'!$A:$A,Hours!$A163,'Contact Hours'!$B:$B,Hours!$B163)</f>
        <v>1599040</v>
      </c>
      <c r="E163" s="33">
        <f>SUMIFS('Contact Hours'!F:F,'Contact Hours'!$A:$A,Hours!$A163,'Contact Hours'!$B:$B,Hours!$B163)+SUMIFS('Contact Hours'!G:G,'Contact Hours'!$A:$A,Hours!$A163,'Contact Hours'!$B:$B,Hours!$B163)</f>
        <v>0</v>
      </c>
      <c r="F163" s="33">
        <f>SUMIFS('Contact Hours'!H:H,'Contact Hours'!$A:$A,Hours!$A163,'Contact Hours'!$B:$B,Hours!$B163)+SUMIFS('Contact Hours'!I:I,'Contact Hours'!$A:$A,Hours!$A163,'Contact Hours'!$B:$B,Hours!$B163)</f>
        <v>0</v>
      </c>
      <c r="G163" s="33">
        <f>SUMIFS('Contact Hours'!J:J,'Contact Hours'!$A:$A,Hours!$A163,'Contact Hours'!$B:$B,Hours!$B163)+SUMIFS('Contact Hours'!K:K,'Contact Hours'!$A:$A,Hours!$A163,'Contact Hours'!$B:$B,Hours!$B163)</f>
        <v>0</v>
      </c>
      <c r="H163" s="34">
        <f t="shared" si="8"/>
        <v>1599040</v>
      </c>
      <c r="I163" s="35">
        <f t="shared" si="9"/>
        <v>4505352.8510238389</v>
      </c>
      <c r="J163" s="35">
        <f t="shared" si="10"/>
        <v>0</v>
      </c>
    </row>
    <row r="164" spans="1:10">
      <c r="A164" s="30">
        <v>3549</v>
      </c>
      <c r="B164" s="31">
        <v>26</v>
      </c>
      <c r="C164" s="32">
        <f t="shared" si="11"/>
        <v>3.5195673951223614</v>
      </c>
      <c r="D164" s="33">
        <f>SUMIFS('Contact Hours'!D:D,'Contact Hours'!$A:$A,Hours!$A164,'Contact Hours'!$B:$B,Hours!$B164)+SUMIFS('Contact Hours'!E:E,'Contact Hours'!$A:$A,Hours!$A164,'Contact Hours'!$B:$B,Hours!$B164)</f>
        <v>310752</v>
      </c>
      <c r="E164" s="33">
        <f>SUMIFS('Contact Hours'!F:F,'Contact Hours'!$A:$A,Hours!$A164,'Contact Hours'!$B:$B,Hours!$B164)+SUMIFS('Contact Hours'!G:G,'Contact Hours'!$A:$A,Hours!$A164,'Contact Hours'!$B:$B,Hours!$B164)</f>
        <v>0</v>
      </c>
      <c r="F164" s="33">
        <f>SUMIFS('Contact Hours'!H:H,'Contact Hours'!$A:$A,Hours!$A164,'Contact Hours'!$B:$B,Hours!$B164)+SUMIFS('Contact Hours'!I:I,'Contact Hours'!$A:$A,Hours!$A164,'Contact Hours'!$B:$B,Hours!$B164)</f>
        <v>18048</v>
      </c>
      <c r="G164" s="33">
        <f>SUMIFS('Contact Hours'!J:J,'Contact Hours'!$A:$A,Hours!$A164,'Contact Hours'!$B:$B,Hours!$B164)+SUMIFS('Contact Hours'!K:K,'Contact Hours'!$A:$A,Hours!$A164,'Contact Hours'!$B:$B,Hours!$B164)</f>
        <v>0</v>
      </c>
      <c r="H164" s="34">
        <f t="shared" si="8"/>
        <v>328800</v>
      </c>
      <c r="I164" s="35">
        <f t="shared" si="9"/>
        <v>1157233.7595162324</v>
      </c>
      <c r="J164" s="35">
        <f t="shared" si="10"/>
        <v>0</v>
      </c>
    </row>
    <row r="165" spans="1:10">
      <c r="A165" s="30">
        <v>3549</v>
      </c>
      <c r="B165" s="31">
        <v>27</v>
      </c>
      <c r="C165" s="32">
        <f t="shared" si="11"/>
        <v>3.291477425248472</v>
      </c>
      <c r="D165" s="33">
        <f>SUMIFS('Contact Hours'!D:D,'Contact Hours'!$A:$A,Hours!$A165,'Contact Hours'!$B:$B,Hours!$B165)+SUMIFS('Contact Hours'!E:E,'Contact Hours'!$A:$A,Hours!$A165,'Contact Hours'!$B:$B,Hours!$B165)</f>
        <v>0</v>
      </c>
      <c r="E165" s="33">
        <f>SUMIFS('Contact Hours'!F:F,'Contact Hours'!$A:$A,Hours!$A165,'Contact Hours'!$B:$B,Hours!$B165)+SUMIFS('Contact Hours'!G:G,'Contact Hours'!$A:$A,Hours!$A165,'Contact Hours'!$B:$B,Hours!$B165)</f>
        <v>0</v>
      </c>
      <c r="F165" s="33">
        <f>SUMIFS('Contact Hours'!H:H,'Contact Hours'!$A:$A,Hours!$A165,'Contact Hours'!$B:$B,Hours!$B165)+SUMIFS('Contact Hours'!I:I,'Contact Hours'!$A:$A,Hours!$A165,'Contact Hours'!$B:$B,Hours!$B165)</f>
        <v>0</v>
      </c>
      <c r="G165" s="33">
        <f>SUMIFS('Contact Hours'!J:J,'Contact Hours'!$A:$A,Hours!$A165,'Contact Hours'!$B:$B,Hours!$B165)+SUMIFS('Contact Hours'!K:K,'Contact Hours'!$A:$A,Hours!$A165,'Contact Hours'!$B:$B,Hours!$B165)</f>
        <v>0</v>
      </c>
      <c r="H165" s="34">
        <f t="shared" si="8"/>
        <v>0</v>
      </c>
      <c r="I165" s="35">
        <f t="shared" si="9"/>
        <v>0</v>
      </c>
      <c r="J165" s="35">
        <f t="shared" si="10"/>
        <v>0</v>
      </c>
    </row>
    <row r="166" spans="1:10">
      <c r="A166" s="30">
        <v>7857</v>
      </c>
      <c r="B166" s="31">
        <v>1</v>
      </c>
      <c r="C166" s="32">
        <f t="shared" si="11"/>
        <v>2.8749802080704021</v>
      </c>
      <c r="D166" s="33">
        <f>SUMIFS('Contact Hours'!D:D,'Contact Hours'!$A:$A,Hours!$A166,'Contact Hours'!$B:$B,Hours!$B166)+SUMIFS('Contact Hours'!E:E,'Contact Hours'!$A:$A,Hours!$A166,'Contact Hours'!$B:$B,Hours!$B166)</f>
        <v>42192</v>
      </c>
      <c r="E166" s="33">
        <f>SUMIFS('Contact Hours'!F:F,'Contact Hours'!$A:$A,Hours!$A166,'Contact Hours'!$B:$B,Hours!$B166)+SUMIFS('Contact Hours'!G:G,'Contact Hours'!$A:$A,Hours!$A166,'Contact Hours'!$B:$B,Hours!$B166)</f>
        <v>0</v>
      </c>
      <c r="F166" s="33">
        <f>SUMIFS('Contact Hours'!H:H,'Contact Hours'!$A:$A,Hours!$A166,'Contact Hours'!$B:$B,Hours!$B166)+SUMIFS('Contact Hours'!I:I,'Contact Hours'!$A:$A,Hours!$A166,'Contact Hours'!$B:$B,Hours!$B166)</f>
        <v>0</v>
      </c>
      <c r="G166" s="33">
        <f>SUMIFS('Contact Hours'!J:J,'Contact Hours'!$A:$A,Hours!$A166,'Contact Hours'!$B:$B,Hours!$B166)+SUMIFS('Contact Hours'!K:K,'Contact Hours'!$A:$A,Hours!$A166,'Contact Hours'!$B:$B,Hours!$B166)</f>
        <v>0</v>
      </c>
      <c r="H166" s="34">
        <f t="shared" si="8"/>
        <v>42192</v>
      </c>
      <c r="I166" s="35">
        <f t="shared" si="9"/>
        <v>121301.16493890641</v>
      </c>
      <c r="J166" s="35">
        <f t="shared" si="10"/>
        <v>0</v>
      </c>
    </row>
    <row r="167" spans="1:10">
      <c r="A167" s="30">
        <v>7857</v>
      </c>
      <c r="B167" s="31">
        <v>2</v>
      </c>
      <c r="C167" s="32">
        <f t="shared" si="11"/>
        <v>3.4729204337351502</v>
      </c>
      <c r="D167" s="33">
        <f>SUMIFS('Contact Hours'!D:D,'Contact Hours'!$A:$A,Hours!$A167,'Contact Hours'!$B:$B,Hours!$B167)+SUMIFS('Contact Hours'!E:E,'Contact Hours'!$A:$A,Hours!$A167,'Contact Hours'!$B:$B,Hours!$B167)</f>
        <v>0</v>
      </c>
      <c r="E167" s="33">
        <f>SUMIFS('Contact Hours'!F:F,'Contact Hours'!$A:$A,Hours!$A167,'Contact Hours'!$B:$B,Hours!$B167)+SUMIFS('Contact Hours'!G:G,'Contact Hours'!$A:$A,Hours!$A167,'Contact Hours'!$B:$B,Hours!$B167)</f>
        <v>0</v>
      </c>
      <c r="F167" s="33">
        <f>SUMIFS('Contact Hours'!H:H,'Contact Hours'!$A:$A,Hours!$A167,'Contact Hours'!$B:$B,Hours!$B167)+SUMIFS('Contact Hours'!I:I,'Contact Hours'!$A:$A,Hours!$A167,'Contact Hours'!$B:$B,Hours!$B167)</f>
        <v>49648</v>
      </c>
      <c r="G167" s="33">
        <f>SUMIFS('Contact Hours'!J:J,'Contact Hours'!$A:$A,Hours!$A167,'Contact Hours'!$B:$B,Hours!$B167)+SUMIFS('Contact Hours'!K:K,'Contact Hours'!$A:$A,Hours!$A167,'Contact Hours'!$B:$B,Hours!$B167)</f>
        <v>0</v>
      </c>
      <c r="H167" s="34">
        <f t="shared" si="8"/>
        <v>49648</v>
      </c>
      <c r="I167" s="35">
        <f t="shared" si="9"/>
        <v>172423.55369408274</v>
      </c>
      <c r="J167" s="35">
        <f t="shared" si="10"/>
        <v>0</v>
      </c>
    </row>
    <row r="168" spans="1:10">
      <c r="A168" s="30">
        <v>7857</v>
      </c>
      <c r="B168" s="31">
        <v>3</v>
      </c>
      <c r="C168" s="32">
        <f t="shared" si="11"/>
        <v>3.0862689776983747</v>
      </c>
      <c r="D168" s="33">
        <f>SUMIFS('Contact Hours'!D:D,'Contact Hours'!$A:$A,Hours!$A168,'Contact Hours'!$B:$B,Hours!$B168)+SUMIFS('Contact Hours'!E:E,'Contact Hours'!$A:$A,Hours!$A168,'Contact Hours'!$B:$B,Hours!$B168)</f>
        <v>149744</v>
      </c>
      <c r="E168" s="33">
        <f>SUMIFS('Contact Hours'!F:F,'Contact Hours'!$A:$A,Hours!$A168,'Contact Hours'!$B:$B,Hours!$B168)+SUMIFS('Contact Hours'!G:G,'Contact Hours'!$A:$A,Hours!$A168,'Contact Hours'!$B:$B,Hours!$B168)</f>
        <v>0</v>
      </c>
      <c r="F168" s="33">
        <f>SUMIFS('Contact Hours'!H:H,'Contact Hours'!$A:$A,Hours!$A168,'Contact Hours'!$B:$B,Hours!$B168)+SUMIFS('Contact Hours'!I:I,'Contact Hours'!$A:$A,Hours!$A168,'Contact Hours'!$B:$B,Hours!$B168)</f>
        <v>95696</v>
      </c>
      <c r="G168" s="33">
        <f>SUMIFS('Contact Hours'!J:J,'Contact Hours'!$A:$A,Hours!$A168,'Contact Hours'!$B:$B,Hours!$B168)+SUMIFS('Contact Hours'!K:K,'Contact Hours'!$A:$A,Hours!$A168,'Contact Hours'!$B:$B,Hours!$B168)</f>
        <v>312</v>
      </c>
      <c r="H168" s="34">
        <f t="shared" si="8"/>
        <v>245752</v>
      </c>
      <c r="I168" s="35">
        <f t="shared" si="9"/>
        <v>758456.77380733099</v>
      </c>
      <c r="J168" s="35">
        <f t="shared" si="10"/>
        <v>0</v>
      </c>
    </row>
    <row r="169" spans="1:10">
      <c r="A169" s="30">
        <v>7857</v>
      </c>
      <c r="B169" s="31">
        <v>4</v>
      </c>
      <c r="C169" s="32">
        <f t="shared" si="11"/>
        <v>2.7951067372194838</v>
      </c>
      <c r="D169" s="33">
        <f>SUMIFS('Contact Hours'!D:D,'Contact Hours'!$A:$A,Hours!$A169,'Contact Hours'!$B:$B,Hours!$B169)+SUMIFS('Contact Hours'!E:E,'Contact Hours'!$A:$A,Hours!$A169,'Contact Hours'!$B:$B,Hours!$B169)</f>
        <v>91600</v>
      </c>
      <c r="E169" s="33">
        <f>SUMIFS('Contact Hours'!F:F,'Contact Hours'!$A:$A,Hours!$A169,'Contact Hours'!$B:$B,Hours!$B169)+SUMIFS('Contact Hours'!G:G,'Contact Hours'!$A:$A,Hours!$A169,'Contact Hours'!$B:$B,Hours!$B169)</f>
        <v>0</v>
      </c>
      <c r="F169" s="33">
        <f>SUMIFS('Contact Hours'!H:H,'Contact Hours'!$A:$A,Hours!$A169,'Contact Hours'!$B:$B,Hours!$B169)+SUMIFS('Contact Hours'!I:I,'Contact Hours'!$A:$A,Hours!$A169,'Contact Hours'!$B:$B,Hours!$B169)</f>
        <v>47584</v>
      </c>
      <c r="G169" s="33">
        <f>SUMIFS('Contact Hours'!J:J,'Contact Hours'!$A:$A,Hours!$A169,'Contact Hours'!$B:$B,Hours!$B169)+SUMIFS('Contact Hours'!K:K,'Contact Hours'!$A:$A,Hours!$A169,'Contact Hours'!$B:$B,Hours!$B169)</f>
        <v>4420</v>
      </c>
      <c r="H169" s="34">
        <f t="shared" si="8"/>
        <v>143604</v>
      </c>
      <c r="I169" s="35">
        <f t="shared" si="9"/>
        <v>401388.50789166673</v>
      </c>
      <c r="J169" s="35">
        <f t="shared" si="10"/>
        <v>0</v>
      </c>
    </row>
    <row r="170" spans="1:10">
      <c r="A170" s="30">
        <v>7857</v>
      </c>
      <c r="B170" s="31">
        <v>5</v>
      </c>
      <c r="C170" s="32">
        <f t="shared" si="11"/>
        <v>7.969787458086997</v>
      </c>
      <c r="D170" s="33">
        <f>SUMIFS('Contact Hours'!D:D,'Contact Hours'!$A:$A,Hours!$A170,'Contact Hours'!$B:$B,Hours!$B170)+SUMIFS('Contact Hours'!E:E,'Contact Hours'!$A:$A,Hours!$A170,'Contact Hours'!$B:$B,Hours!$B170)</f>
        <v>0</v>
      </c>
      <c r="E170" s="33">
        <f>SUMIFS('Contact Hours'!F:F,'Contact Hours'!$A:$A,Hours!$A170,'Contact Hours'!$B:$B,Hours!$B170)+SUMIFS('Contact Hours'!G:G,'Contact Hours'!$A:$A,Hours!$A170,'Contact Hours'!$B:$B,Hours!$B170)</f>
        <v>0</v>
      </c>
      <c r="F170" s="33">
        <f>SUMIFS('Contact Hours'!H:H,'Contact Hours'!$A:$A,Hours!$A170,'Contact Hours'!$B:$B,Hours!$B170)+SUMIFS('Contact Hours'!I:I,'Contact Hours'!$A:$A,Hours!$A170,'Contact Hours'!$B:$B,Hours!$B170)</f>
        <v>0</v>
      </c>
      <c r="G170" s="33">
        <f>SUMIFS('Contact Hours'!J:J,'Contact Hours'!$A:$A,Hours!$A170,'Contact Hours'!$B:$B,Hours!$B170)+SUMIFS('Contact Hours'!K:K,'Contact Hours'!$A:$A,Hours!$A170,'Contact Hours'!$B:$B,Hours!$B170)</f>
        <v>0</v>
      </c>
      <c r="H170" s="34">
        <f t="shared" si="8"/>
        <v>0</v>
      </c>
      <c r="I170" s="35">
        <f t="shared" si="9"/>
        <v>0</v>
      </c>
      <c r="J170" s="35">
        <f t="shared" si="10"/>
        <v>0</v>
      </c>
    </row>
    <row r="171" spans="1:10">
      <c r="A171" s="30">
        <v>7857</v>
      </c>
      <c r="B171" s="31">
        <v>6</v>
      </c>
      <c r="C171" s="32">
        <f t="shared" si="11"/>
        <v>2.5338472328563029</v>
      </c>
      <c r="D171" s="33">
        <f>SUMIFS('Contact Hours'!D:D,'Contact Hours'!$A:$A,Hours!$A171,'Contact Hours'!$B:$B,Hours!$B171)+SUMIFS('Contact Hours'!E:E,'Contact Hours'!$A:$A,Hours!$A171,'Contact Hours'!$B:$B,Hours!$B171)</f>
        <v>36336</v>
      </c>
      <c r="E171" s="33">
        <f>SUMIFS('Contact Hours'!F:F,'Contact Hours'!$A:$A,Hours!$A171,'Contact Hours'!$B:$B,Hours!$B171)+SUMIFS('Contact Hours'!G:G,'Contact Hours'!$A:$A,Hours!$A171,'Contact Hours'!$B:$B,Hours!$B171)</f>
        <v>0</v>
      </c>
      <c r="F171" s="33">
        <f>SUMIFS('Contact Hours'!H:H,'Contact Hours'!$A:$A,Hours!$A171,'Contact Hours'!$B:$B,Hours!$B171)+SUMIFS('Contact Hours'!I:I,'Contact Hours'!$A:$A,Hours!$A171,'Contact Hours'!$B:$B,Hours!$B171)</f>
        <v>0</v>
      </c>
      <c r="G171" s="33">
        <f>SUMIFS('Contact Hours'!J:J,'Contact Hours'!$A:$A,Hours!$A171,'Contact Hours'!$B:$B,Hours!$B171)+SUMIFS('Contact Hours'!K:K,'Contact Hours'!$A:$A,Hours!$A171,'Contact Hours'!$B:$B,Hours!$B171)</f>
        <v>0</v>
      </c>
      <c r="H171" s="34">
        <f t="shared" si="8"/>
        <v>36336</v>
      </c>
      <c r="I171" s="35">
        <f t="shared" si="9"/>
        <v>92069.873053066622</v>
      </c>
      <c r="J171" s="35">
        <f t="shared" si="10"/>
        <v>0</v>
      </c>
    </row>
    <row r="172" spans="1:10">
      <c r="A172" s="30">
        <v>7857</v>
      </c>
      <c r="B172" s="31">
        <v>7</v>
      </c>
      <c r="C172" s="32">
        <f t="shared" si="11"/>
        <v>3.4892163735959434</v>
      </c>
      <c r="D172" s="33">
        <f>SUMIFS('Contact Hours'!D:D,'Contact Hours'!$A:$A,Hours!$A172,'Contact Hours'!$B:$B,Hours!$B172)+SUMIFS('Contact Hours'!E:E,'Contact Hours'!$A:$A,Hours!$A172,'Contact Hours'!$B:$B,Hours!$B172)</f>
        <v>3008</v>
      </c>
      <c r="E172" s="33">
        <f>SUMIFS('Contact Hours'!F:F,'Contact Hours'!$A:$A,Hours!$A172,'Contact Hours'!$B:$B,Hours!$B172)+SUMIFS('Contact Hours'!G:G,'Contact Hours'!$A:$A,Hours!$A172,'Contact Hours'!$B:$B,Hours!$B172)</f>
        <v>0</v>
      </c>
      <c r="F172" s="33">
        <f>SUMIFS('Contact Hours'!H:H,'Contact Hours'!$A:$A,Hours!$A172,'Contact Hours'!$B:$B,Hours!$B172)+SUMIFS('Contact Hours'!I:I,'Contact Hours'!$A:$A,Hours!$A172,'Contact Hours'!$B:$B,Hours!$B172)</f>
        <v>32144</v>
      </c>
      <c r="G172" s="33">
        <f>SUMIFS('Contact Hours'!J:J,'Contact Hours'!$A:$A,Hours!$A172,'Contact Hours'!$B:$B,Hours!$B172)+SUMIFS('Contact Hours'!K:K,'Contact Hours'!$A:$A,Hours!$A172,'Contact Hours'!$B:$B,Hours!$B172)</f>
        <v>1050</v>
      </c>
      <c r="H172" s="34">
        <f t="shared" si="8"/>
        <v>36202</v>
      </c>
      <c r="I172" s="35">
        <f t="shared" si="9"/>
        <v>126316.61115692035</v>
      </c>
      <c r="J172" s="35">
        <f t="shared" si="10"/>
        <v>0</v>
      </c>
    </row>
    <row r="173" spans="1:10">
      <c r="A173" s="30">
        <v>7857</v>
      </c>
      <c r="B173" s="31">
        <v>8</v>
      </c>
      <c r="C173" s="32">
        <f t="shared" si="11"/>
        <v>4.382136402145127</v>
      </c>
      <c r="D173" s="33">
        <f>SUMIFS('Contact Hours'!D:D,'Contact Hours'!$A:$A,Hours!$A173,'Contact Hours'!$B:$B,Hours!$B173)+SUMIFS('Contact Hours'!E:E,'Contact Hours'!$A:$A,Hours!$A173,'Contact Hours'!$B:$B,Hours!$B173)</f>
        <v>0</v>
      </c>
      <c r="E173" s="33">
        <f>SUMIFS('Contact Hours'!F:F,'Contact Hours'!$A:$A,Hours!$A173,'Contact Hours'!$B:$B,Hours!$B173)+SUMIFS('Contact Hours'!G:G,'Contact Hours'!$A:$A,Hours!$A173,'Contact Hours'!$B:$B,Hours!$B173)</f>
        <v>0</v>
      </c>
      <c r="F173" s="33">
        <f>SUMIFS('Contact Hours'!H:H,'Contact Hours'!$A:$A,Hours!$A173,'Contact Hours'!$B:$B,Hours!$B173)+SUMIFS('Contact Hours'!I:I,'Contact Hours'!$A:$A,Hours!$A173,'Contact Hours'!$B:$B,Hours!$B173)</f>
        <v>22384</v>
      </c>
      <c r="G173" s="33">
        <f>SUMIFS('Contact Hours'!J:J,'Contact Hours'!$A:$A,Hours!$A173,'Contact Hours'!$B:$B,Hours!$B173)+SUMIFS('Contact Hours'!K:K,'Contact Hours'!$A:$A,Hours!$A173,'Contact Hours'!$B:$B,Hours!$B173)</f>
        <v>0</v>
      </c>
      <c r="H173" s="34">
        <f t="shared" si="8"/>
        <v>22384</v>
      </c>
      <c r="I173" s="35">
        <f t="shared" si="9"/>
        <v>98089.741225616526</v>
      </c>
      <c r="J173" s="35">
        <f t="shared" si="10"/>
        <v>0</v>
      </c>
    </row>
    <row r="174" spans="1:10">
      <c r="A174" s="30">
        <v>7857</v>
      </c>
      <c r="B174" s="31">
        <v>9</v>
      </c>
      <c r="C174" s="32">
        <f t="shared" si="11"/>
        <v>3.4333089032158068</v>
      </c>
      <c r="D174" s="33">
        <f>SUMIFS('Contact Hours'!D:D,'Contact Hours'!$A:$A,Hours!$A174,'Contact Hours'!$B:$B,Hours!$B174)+SUMIFS('Contact Hours'!E:E,'Contact Hours'!$A:$A,Hours!$A174,'Contact Hours'!$B:$B,Hours!$B174)</f>
        <v>8768</v>
      </c>
      <c r="E174" s="33">
        <f>SUMIFS('Contact Hours'!F:F,'Contact Hours'!$A:$A,Hours!$A174,'Contact Hours'!$B:$B,Hours!$B174)+SUMIFS('Contact Hours'!G:G,'Contact Hours'!$A:$A,Hours!$A174,'Contact Hours'!$B:$B,Hours!$B174)</f>
        <v>0</v>
      </c>
      <c r="F174" s="33">
        <f>SUMIFS('Contact Hours'!H:H,'Contact Hours'!$A:$A,Hours!$A174,'Contact Hours'!$B:$B,Hours!$B174)+SUMIFS('Contact Hours'!I:I,'Contact Hours'!$A:$A,Hours!$A174,'Contact Hours'!$B:$B,Hours!$B174)</f>
        <v>2112</v>
      </c>
      <c r="G174" s="33">
        <f>SUMIFS('Contact Hours'!J:J,'Contact Hours'!$A:$A,Hours!$A174,'Contact Hours'!$B:$B,Hours!$B174)+SUMIFS('Contact Hours'!K:K,'Contact Hours'!$A:$A,Hours!$A174,'Contact Hours'!$B:$B,Hours!$B174)</f>
        <v>0</v>
      </c>
      <c r="H174" s="34">
        <f t="shared" si="8"/>
        <v>10880</v>
      </c>
      <c r="I174" s="35">
        <f t="shared" si="9"/>
        <v>37354.400866987977</v>
      </c>
      <c r="J174" s="35">
        <f t="shared" si="10"/>
        <v>0</v>
      </c>
    </row>
    <row r="175" spans="1:10">
      <c r="A175" s="30">
        <v>7857</v>
      </c>
      <c r="B175" s="31">
        <v>10</v>
      </c>
      <c r="C175" s="32">
        <f t="shared" si="11"/>
        <v>5.2157956574584414</v>
      </c>
      <c r="D175" s="33">
        <f>SUMIFS('Contact Hours'!D:D,'Contact Hours'!$A:$A,Hours!$A175,'Contact Hours'!$B:$B,Hours!$B175)+SUMIFS('Contact Hours'!E:E,'Contact Hours'!$A:$A,Hours!$A175,'Contact Hours'!$B:$B,Hours!$B175)</f>
        <v>0</v>
      </c>
      <c r="E175" s="33">
        <f>SUMIFS('Contact Hours'!F:F,'Contact Hours'!$A:$A,Hours!$A175,'Contact Hours'!$B:$B,Hours!$B175)+SUMIFS('Contact Hours'!G:G,'Contact Hours'!$A:$A,Hours!$A175,'Contact Hours'!$B:$B,Hours!$B175)</f>
        <v>0</v>
      </c>
      <c r="F175" s="33">
        <f>SUMIFS('Contact Hours'!H:H,'Contact Hours'!$A:$A,Hours!$A175,'Contact Hours'!$B:$B,Hours!$B175)+SUMIFS('Contact Hours'!I:I,'Contact Hours'!$A:$A,Hours!$A175,'Contact Hours'!$B:$B,Hours!$B175)</f>
        <v>0</v>
      </c>
      <c r="G175" s="33">
        <f>SUMIFS('Contact Hours'!J:J,'Contact Hours'!$A:$A,Hours!$A175,'Contact Hours'!$B:$B,Hours!$B175)+SUMIFS('Contact Hours'!K:K,'Contact Hours'!$A:$A,Hours!$A175,'Contact Hours'!$B:$B,Hours!$B175)</f>
        <v>0</v>
      </c>
      <c r="H175" s="34">
        <f t="shared" si="8"/>
        <v>0</v>
      </c>
      <c r="I175" s="35">
        <f t="shared" si="9"/>
        <v>0</v>
      </c>
      <c r="J175" s="35">
        <f t="shared" si="10"/>
        <v>0</v>
      </c>
    </row>
    <row r="176" spans="1:10">
      <c r="A176" s="30">
        <v>7857</v>
      </c>
      <c r="B176" s="31">
        <v>11</v>
      </c>
      <c r="C176" s="32">
        <f t="shared" si="11"/>
        <v>3.9463640330011058</v>
      </c>
      <c r="D176" s="33">
        <f>SUMIFS('Contact Hours'!D:D,'Contact Hours'!$A:$A,Hours!$A176,'Contact Hours'!$B:$B,Hours!$B176)+SUMIFS('Contact Hours'!E:E,'Contact Hours'!$A:$A,Hours!$A176,'Contact Hours'!$B:$B,Hours!$B176)</f>
        <v>1104</v>
      </c>
      <c r="E176" s="33">
        <f>SUMIFS('Contact Hours'!F:F,'Contact Hours'!$A:$A,Hours!$A176,'Contact Hours'!$B:$B,Hours!$B176)+SUMIFS('Contact Hours'!G:G,'Contact Hours'!$A:$A,Hours!$A176,'Contact Hours'!$B:$B,Hours!$B176)</f>
        <v>0</v>
      </c>
      <c r="F176" s="33">
        <f>SUMIFS('Contact Hours'!H:H,'Contact Hours'!$A:$A,Hours!$A176,'Contact Hours'!$B:$B,Hours!$B176)+SUMIFS('Contact Hours'!I:I,'Contact Hours'!$A:$A,Hours!$A176,'Contact Hours'!$B:$B,Hours!$B176)</f>
        <v>97744</v>
      </c>
      <c r="G176" s="33">
        <f>SUMIFS('Contact Hours'!J:J,'Contact Hours'!$A:$A,Hours!$A176,'Contact Hours'!$B:$B,Hours!$B176)+SUMIFS('Contact Hours'!K:K,'Contact Hours'!$A:$A,Hours!$A176,'Contact Hours'!$B:$B,Hours!$B176)</f>
        <v>0</v>
      </c>
      <c r="H176" s="34">
        <f t="shared" si="8"/>
        <v>98848</v>
      </c>
      <c r="I176" s="35">
        <f t="shared" si="9"/>
        <v>390090.19193409331</v>
      </c>
      <c r="J176" s="35">
        <f t="shared" si="10"/>
        <v>0</v>
      </c>
    </row>
    <row r="177" spans="1:10">
      <c r="A177" s="30">
        <v>7857</v>
      </c>
      <c r="B177" s="31">
        <v>12</v>
      </c>
      <c r="C177" s="32">
        <f t="shared" si="11"/>
        <v>3.4644345655960382</v>
      </c>
      <c r="D177" s="33">
        <f>SUMIFS('Contact Hours'!D:D,'Contact Hours'!$A:$A,Hours!$A177,'Contact Hours'!$B:$B,Hours!$B177)+SUMIFS('Contact Hours'!E:E,'Contact Hours'!$A:$A,Hours!$A177,'Contact Hours'!$B:$B,Hours!$B177)</f>
        <v>136576</v>
      </c>
      <c r="E177" s="33">
        <f>SUMIFS('Contact Hours'!F:F,'Contact Hours'!$A:$A,Hours!$A177,'Contact Hours'!$B:$B,Hours!$B177)+SUMIFS('Contact Hours'!G:G,'Contact Hours'!$A:$A,Hours!$A177,'Contact Hours'!$B:$B,Hours!$B177)</f>
        <v>11384</v>
      </c>
      <c r="F177" s="33">
        <f>SUMIFS('Contact Hours'!H:H,'Contact Hours'!$A:$A,Hours!$A177,'Contact Hours'!$B:$B,Hours!$B177)+SUMIFS('Contact Hours'!I:I,'Contact Hours'!$A:$A,Hours!$A177,'Contact Hours'!$B:$B,Hours!$B177)</f>
        <v>0</v>
      </c>
      <c r="G177" s="33">
        <f>SUMIFS('Contact Hours'!J:J,'Contact Hours'!$A:$A,Hours!$A177,'Contact Hours'!$B:$B,Hours!$B177)+SUMIFS('Contact Hours'!K:K,'Contact Hours'!$A:$A,Hours!$A177,'Contact Hours'!$B:$B,Hours!$B177)</f>
        <v>0</v>
      </c>
      <c r="H177" s="34">
        <f t="shared" si="8"/>
        <v>147960</v>
      </c>
      <c r="I177" s="35">
        <f t="shared" si="9"/>
        <v>512597.7383255898</v>
      </c>
      <c r="J177" s="35">
        <f t="shared" si="10"/>
        <v>43383.035404219838</v>
      </c>
    </row>
    <row r="178" spans="1:10">
      <c r="A178" s="30">
        <v>7857</v>
      </c>
      <c r="B178" s="31">
        <v>13</v>
      </c>
      <c r="C178" s="32">
        <f t="shared" si="11"/>
        <v>3.1367935439018955</v>
      </c>
      <c r="D178" s="33">
        <f>SUMIFS('Contact Hours'!D:D,'Contact Hours'!$A:$A,Hours!$A178,'Contact Hours'!$B:$B,Hours!$B178)+SUMIFS('Contact Hours'!E:E,'Contact Hours'!$A:$A,Hours!$A178,'Contact Hours'!$B:$B,Hours!$B178)</f>
        <v>7664</v>
      </c>
      <c r="E178" s="33">
        <f>SUMIFS('Contact Hours'!F:F,'Contact Hours'!$A:$A,Hours!$A178,'Contact Hours'!$B:$B,Hours!$B178)+SUMIFS('Contact Hours'!G:G,'Contact Hours'!$A:$A,Hours!$A178,'Contact Hours'!$B:$B,Hours!$B178)</f>
        <v>0</v>
      </c>
      <c r="F178" s="33">
        <f>SUMIFS('Contact Hours'!H:H,'Contact Hours'!$A:$A,Hours!$A178,'Contact Hours'!$B:$B,Hours!$B178)+SUMIFS('Contact Hours'!I:I,'Contact Hours'!$A:$A,Hours!$A178,'Contact Hours'!$B:$B,Hours!$B178)</f>
        <v>0</v>
      </c>
      <c r="G178" s="33">
        <f>SUMIFS('Contact Hours'!J:J,'Contact Hours'!$A:$A,Hours!$A178,'Contact Hours'!$B:$B,Hours!$B178)+SUMIFS('Contact Hours'!K:K,'Contact Hours'!$A:$A,Hours!$A178,'Contact Hours'!$B:$B,Hours!$B178)</f>
        <v>0</v>
      </c>
      <c r="H178" s="34">
        <f t="shared" si="8"/>
        <v>7664</v>
      </c>
      <c r="I178" s="35">
        <f t="shared" si="9"/>
        <v>24040.385720464128</v>
      </c>
      <c r="J178" s="35">
        <f t="shared" si="10"/>
        <v>0</v>
      </c>
    </row>
    <row r="179" spans="1:10">
      <c r="A179" s="30">
        <v>7857</v>
      </c>
      <c r="B179" s="31">
        <v>14</v>
      </c>
      <c r="C179" s="32">
        <f t="shared" si="11"/>
        <v>4.5242823607997433</v>
      </c>
      <c r="D179" s="33">
        <f>SUMIFS('Contact Hours'!D:D,'Contact Hours'!$A:$A,Hours!$A179,'Contact Hours'!$B:$B,Hours!$B179)+SUMIFS('Contact Hours'!E:E,'Contact Hours'!$A:$A,Hours!$A179,'Contact Hours'!$B:$B,Hours!$B179)</f>
        <v>0</v>
      </c>
      <c r="E179" s="33">
        <f>SUMIFS('Contact Hours'!F:F,'Contact Hours'!$A:$A,Hours!$A179,'Contact Hours'!$B:$B,Hours!$B179)+SUMIFS('Contact Hours'!G:G,'Contact Hours'!$A:$A,Hours!$A179,'Contact Hours'!$B:$B,Hours!$B179)</f>
        <v>0</v>
      </c>
      <c r="F179" s="33">
        <f>SUMIFS('Contact Hours'!H:H,'Contact Hours'!$A:$A,Hours!$A179,'Contact Hours'!$B:$B,Hours!$B179)+SUMIFS('Contact Hours'!I:I,'Contact Hours'!$A:$A,Hours!$A179,'Contact Hours'!$B:$B,Hours!$B179)</f>
        <v>55856</v>
      </c>
      <c r="G179" s="33">
        <f>SUMIFS('Contact Hours'!J:J,'Contact Hours'!$A:$A,Hours!$A179,'Contact Hours'!$B:$B,Hours!$B179)+SUMIFS('Contact Hours'!K:K,'Contact Hours'!$A:$A,Hours!$A179,'Contact Hours'!$B:$B,Hours!$B179)</f>
        <v>4668</v>
      </c>
      <c r="H179" s="34">
        <f t="shared" si="8"/>
        <v>60524</v>
      </c>
      <c r="I179" s="35">
        <f t="shared" si="9"/>
        <v>273827.66560504364</v>
      </c>
      <c r="J179" s="35">
        <f t="shared" si="10"/>
        <v>0</v>
      </c>
    </row>
    <row r="180" spans="1:10">
      <c r="A180" s="30">
        <v>7857</v>
      </c>
      <c r="B180" s="31">
        <v>15</v>
      </c>
      <c r="C180" s="32">
        <f t="shared" si="11"/>
        <v>6.3259919541484555</v>
      </c>
      <c r="D180" s="33">
        <f>SUMIFS('Contact Hours'!D:D,'Contact Hours'!$A:$A,Hours!$A180,'Contact Hours'!$B:$B,Hours!$B180)+SUMIFS('Contact Hours'!E:E,'Contact Hours'!$A:$A,Hours!$A180,'Contact Hours'!$B:$B,Hours!$B180)</f>
        <v>0</v>
      </c>
      <c r="E180" s="33">
        <f>SUMIFS('Contact Hours'!F:F,'Contact Hours'!$A:$A,Hours!$A180,'Contact Hours'!$B:$B,Hours!$B180)+SUMIFS('Contact Hours'!G:G,'Contact Hours'!$A:$A,Hours!$A180,'Contact Hours'!$B:$B,Hours!$B180)</f>
        <v>0</v>
      </c>
      <c r="F180" s="33">
        <f>SUMIFS('Contact Hours'!H:H,'Contact Hours'!$A:$A,Hours!$A180,'Contact Hours'!$B:$B,Hours!$B180)+SUMIFS('Contact Hours'!I:I,'Contact Hours'!$A:$A,Hours!$A180,'Contact Hours'!$B:$B,Hours!$B180)</f>
        <v>0</v>
      </c>
      <c r="G180" s="33">
        <f>SUMIFS('Contact Hours'!J:J,'Contact Hours'!$A:$A,Hours!$A180,'Contact Hours'!$B:$B,Hours!$B180)+SUMIFS('Contact Hours'!K:K,'Contact Hours'!$A:$A,Hours!$A180,'Contact Hours'!$B:$B,Hours!$B180)</f>
        <v>0</v>
      </c>
      <c r="H180" s="34">
        <f t="shared" si="8"/>
        <v>0</v>
      </c>
      <c r="I180" s="35">
        <f t="shared" si="9"/>
        <v>0</v>
      </c>
      <c r="J180" s="35">
        <f t="shared" si="10"/>
        <v>0</v>
      </c>
    </row>
    <row r="181" spans="1:10">
      <c r="A181" s="30">
        <v>7857</v>
      </c>
      <c r="B181" s="31">
        <v>16</v>
      </c>
      <c r="C181" s="32">
        <f t="shared" si="11"/>
        <v>3.9794022593108487</v>
      </c>
      <c r="D181" s="33">
        <f>SUMIFS('Contact Hours'!D:D,'Contact Hours'!$A:$A,Hours!$A181,'Contact Hours'!$B:$B,Hours!$B181)+SUMIFS('Contact Hours'!E:E,'Contact Hours'!$A:$A,Hours!$A181,'Contact Hours'!$B:$B,Hours!$B181)</f>
        <v>0</v>
      </c>
      <c r="E181" s="33">
        <f>SUMIFS('Contact Hours'!F:F,'Contact Hours'!$A:$A,Hours!$A181,'Contact Hours'!$B:$B,Hours!$B181)+SUMIFS('Contact Hours'!G:G,'Contact Hours'!$A:$A,Hours!$A181,'Contact Hours'!$B:$B,Hours!$B181)</f>
        <v>0</v>
      </c>
      <c r="F181" s="33">
        <f>SUMIFS('Contact Hours'!H:H,'Contact Hours'!$A:$A,Hours!$A181,'Contact Hours'!$B:$B,Hours!$B181)+SUMIFS('Contact Hours'!I:I,'Contact Hours'!$A:$A,Hours!$A181,'Contact Hours'!$B:$B,Hours!$B181)</f>
        <v>13664</v>
      </c>
      <c r="G181" s="33">
        <f>SUMIFS('Contact Hours'!J:J,'Contact Hours'!$A:$A,Hours!$A181,'Contact Hours'!$B:$B,Hours!$B181)+SUMIFS('Contact Hours'!K:K,'Contact Hours'!$A:$A,Hours!$A181,'Contact Hours'!$B:$B,Hours!$B181)</f>
        <v>8776</v>
      </c>
      <c r="H181" s="34">
        <f t="shared" si="8"/>
        <v>22440</v>
      </c>
      <c r="I181" s="35">
        <f t="shared" si="9"/>
        <v>89297.786698935452</v>
      </c>
      <c r="J181" s="35">
        <f t="shared" si="10"/>
        <v>0</v>
      </c>
    </row>
    <row r="182" spans="1:10">
      <c r="A182" s="30">
        <v>7857</v>
      </c>
      <c r="B182" s="31">
        <v>17</v>
      </c>
      <c r="C182" s="32">
        <f t="shared" si="11"/>
        <v>5.1679354505346593</v>
      </c>
      <c r="D182" s="33">
        <f>SUMIFS('Contact Hours'!D:D,'Contact Hours'!$A:$A,Hours!$A182,'Contact Hours'!$B:$B,Hours!$B182)+SUMIFS('Contact Hours'!E:E,'Contact Hours'!$A:$A,Hours!$A182,'Contact Hours'!$B:$B,Hours!$B182)</f>
        <v>0</v>
      </c>
      <c r="E182" s="33">
        <f>SUMIFS('Contact Hours'!F:F,'Contact Hours'!$A:$A,Hours!$A182,'Contact Hours'!$B:$B,Hours!$B182)+SUMIFS('Contact Hours'!G:G,'Contact Hours'!$A:$A,Hours!$A182,'Contact Hours'!$B:$B,Hours!$B182)</f>
        <v>0</v>
      </c>
      <c r="F182" s="33">
        <f>SUMIFS('Contact Hours'!H:H,'Contact Hours'!$A:$A,Hours!$A182,'Contact Hours'!$B:$B,Hours!$B182)+SUMIFS('Contact Hours'!I:I,'Contact Hours'!$A:$A,Hours!$A182,'Contact Hours'!$B:$B,Hours!$B182)</f>
        <v>0</v>
      </c>
      <c r="G182" s="33">
        <f>SUMIFS('Contact Hours'!J:J,'Contact Hours'!$A:$A,Hours!$A182,'Contact Hours'!$B:$B,Hours!$B182)+SUMIFS('Contact Hours'!K:K,'Contact Hours'!$A:$A,Hours!$A182,'Contact Hours'!$B:$B,Hours!$B182)</f>
        <v>0</v>
      </c>
      <c r="H182" s="34">
        <f t="shared" si="8"/>
        <v>0</v>
      </c>
      <c r="I182" s="35">
        <f t="shared" si="9"/>
        <v>0</v>
      </c>
      <c r="J182" s="35">
        <f t="shared" si="10"/>
        <v>0</v>
      </c>
    </row>
    <row r="183" spans="1:10">
      <c r="A183" s="30">
        <v>7857</v>
      </c>
      <c r="B183" s="31">
        <v>18</v>
      </c>
      <c r="C183" s="32">
        <f t="shared" si="11"/>
        <v>4.3474126583452906</v>
      </c>
      <c r="D183" s="33">
        <f>SUMIFS('Contact Hours'!D:D,'Contact Hours'!$A:$A,Hours!$A183,'Contact Hours'!$B:$B,Hours!$B183)+SUMIFS('Contact Hours'!E:E,'Contact Hours'!$A:$A,Hours!$A183,'Contact Hours'!$B:$B,Hours!$B183)</f>
        <v>0</v>
      </c>
      <c r="E183" s="33">
        <f>SUMIFS('Contact Hours'!F:F,'Contact Hours'!$A:$A,Hours!$A183,'Contact Hours'!$B:$B,Hours!$B183)+SUMIFS('Contact Hours'!G:G,'Contact Hours'!$A:$A,Hours!$A183,'Contact Hours'!$B:$B,Hours!$B183)</f>
        <v>0</v>
      </c>
      <c r="F183" s="33">
        <f>SUMIFS('Contact Hours'!H:H,'Contact Hours'!$A:$A,Hours!$A183,'Contact Hours'!$B:$B,Hours!$B183)+SUMIFS('Contact Hours'!I:I,'Contact Hours'!$A:$A,Hours!$A183,'Contact Hours'!$B:$B,Hours!$B183)</f>
        <v>25168</v>
      </c>
      <c r="G183" s="33">
        <f>SUMIFS('Contact Hours'!J:J,'Contact Hours'!$A:$A,Hours!$A183,'Contact Hours'!$B:$B,Hours!$B183)+SUMIFS('Contact Hours'!K:K,'Contact Hours'!$A:$A,Hours!$A183,'Contact Hours'!$B:$B,Hours!$B183)</f>
        <v>0</v>
      </c>
      <c r="H183" s="34">
        <f t="shared" si="8"/>
        <v>25168</v>
      </c>
      <c r="I183" s="35">
        <f t="shared" si="9"/>
        <v>109415.68178523428</v>
      </c>
      <c r="J183" s="35">
        <f t="shared" si="10"/>
        <v>0</v>
      </c>
    </row>
    <row r="184" spans="1:10">
      <c r="A184" s="30">
        <v>7857</v>
      </c>
      <c r="B184" s="31">
        <v>19</v>
      </c>
      <c r="C184" s="32">
        <f t="shared" si="11"/>
        <v>3.1428185541517317</v>
      </c>
      <c r="D184" s="33">
        <f>SUMIFS('Contact Hours'!D:D,'Contact Hours'!$A:$A,Hours!$A184,'Contact Hours'!$B:$B,Hours!$B184)+SUMIFS('Contact Hours'!E:E,'Contact Hours'!$A:$A,Hours!$A184,'Contact Hours'!$B:$B,Hours!$B184)</f>
        <v>80368</v>
      </c>
      <c r="E184" s="33">
        <f>SUMIFS('Contact Hours'!F:F,'Contact Hours'!$A:$A,Hours!$A184,'Contact Hours'!$B:$B,Hours!$B184)+SUMIFS('Contact Hours'!G:G,'Contact Hours'!$A:$A,Hours!$A184,'Contact Hours'!$B:$B,Hours!$B184)</f>
        <v>26392</v>
      </c>
      <c r="F184" s="33">
        <f>SUMIFS('Contact Hours'!H:H,'Contact Hours'!$A:$A,Hours!$A184,'Contact Hours'!$B:$B,Hours!$B184)+SUMIFS('Contact Hours'!I:I,'Contact Hours'!$A:$A,Hours!$A184,'Contact Hours'!$B:$B,Hours!$B184)</f>
        <v>0</v>
      </c>
      <c r="G184" s="33">
        <f>SUMIFS('Contact Hours'!J:J,'Contact Hours'!$A:$A,Hours!$A184,'Contact Hours'!$B:$B,Hours!$B184)+SUMIFS('Contact Hours'!K:K,'Contact Hours'!$A:$A,Hours!$A184,'Contact Hours'!$B:$B,Hours!$B184)</f>
        <v>288</v>
      </c>
      <c r="H184" s="34">
        <f t="shared" si="8"/>
        <v>107048</v>
      </c>
      <c r="I184" s="35">
        <f t="shared" si="9"/>
        <v>336432.44058483455</v>
      </c>
      <c r="J184" s="35">
        <f t="shared" si="10"/>
        <v>91239.794009289762</v>
      </c>
    </row>
    <row r="185" spans="1:10">
      <c r="A185" s="30">
        <v>7857</v>
      </c>
      <c r="B185" s="31">
        <v>20</v>
      </c>
      <c r="C185" s="32">
        <f t="shared" si="11"/>
        <v>3.4676861785003421</v>
      </c>
      <c r="D185" s="33">
        <f>SUMIFS('Contact Hours'!D:D,'Contact Hours'!$A:$A,Hours!$A185,'Contact Hours'!$B:$B,Hours!$B185)+SUMIFS('Contact Hours'!E:E,'Contact Hours'!$A:$A,Hours!$A185,'Contact Hours'!$B:$B,Hours!$B185)</f>
        <v>0</v>
      </c>
      <c r="E185" s="33">
        <f>SUMIFS('Contact Hours'!F:F,'Contact Hours'!$A:$A,Hours!$A185,'Contact Hours'!$B:$B,Hours!$B185)+SUMIFS('Contact Hours'!G:G,'Contact Hours'!$A:$A,Hours!$A185,'Contact Hours'!$B:$B,Hours!$B185)</f>
        <v>0</v>
      </c>
      <c r="F185" s="33">
        <f>SUMIFS('Contact Hours'!H:H,'Contact Hours'!$A:$A,Hours!$A185,'Contact Hours'!$B:$B,Hours!$B185)+SUMIFS('Contact Hours'!I:I,'Contact Hours'!$A:$A,Hours!$A185,'Contact Hours'!$B:$B,Hours!$B185)</f>
        <v>10048</v>
      </c>
      <c r="G185" s="33">
        <f>SUMIFS('Contact Hours'!J:J,'Contact Hours'!$A:$A,Hours!$A185,'Contact Hours'!$B:$B,Hours!$B185)+SUMIFS('Contact Hours'!K:K,'Contact Hours'!$A:$A,Hours!$A185,'Contact Hours'!$B:$B,Hours!$B185)</f>
        <v>0</v>
      </c>
      <c r="H185" s="34">
        <f t="shared" si="8"/>
        <v>10048</v>
      </c>
      <c r="I185" s="35">
        <f t="shared" si="9"/>
        <v>34843.310721571441</v>
      </c>
      <c r="J185" s="35">
        <f t="shared" si="10"/>
        <v>0</v>
      </c>
    </row>
    <row r="186" spans="1:10">
      <c r="A186" s="30">
        <v>7857</v>
      </c>
      <c r="B186" s="31">
        <v>21</v>
      </c>
      <c r="C186" s="32">
        <f t="shared" si="11"/>
        <v>4.5155009708581995</v>
      </c>
      <c r="D186" s="33">
        <f>SUMIFS('Contact Hours'!D:D,'Contact Hours'!$A:$A,Hours!$A186,'Contact Hours'!$B:$B,Hours!$B186)+SUMIFS('Contact Hours'!E:E,'Contact Hours'!$A:$A,Hours!$A186,'Contact Hours'!$B:$B,Hours!$B186)</f>
        <v>0</v>
      </c>
      <c r="E186" s="33">
        <f>SUMIFS('Contact Hours'!F:F,'Contact Hours'!$A:$A,Hours!$A186,'Contact Hours'!$B:$B,Hours!$B186)+SUMIFS('Contact Hours'!G:G,'Contact Hours'!$A:$A,Hours!$A186,'Contact Hours'!$B:$B,Hours!$B186)</f>
        <v>0</v>
      </c>
      <c r="F186" s="33">
        <f>SUMIFS('Contact Hours'!H:H,'Contact Hours'!$A:$A,Hours!$A186,'Contact Hours'!$B:$B,Hours!$B186)+SUMIFS('Contact Hours'!I:I,'Contact Hours'!$A:$A,Hours!$A186,'Contact Hours'!$B:$B,Hours!$B186)</f>
        <v>0</v>
      </c>
      <c r="G186" s="33">
        <f>SUMIFS('Contact Hours'!J:J,'Contact Hours'!$A:$A,Hours!$A186,'Contact Hours'!$B:$B,Hours!$B186)+SUMIFS('Contact Hours'!K:K,'Contact Hours'!$A:$A,Hours!$A186,'Contact Hours'!$B:$B,Hours!$B186)</f>
        <v>0</v>
      </c>
      <c r="H186" s="34">
        <f t="shared" si="8"/>
        <v>0</v>
      </c>
      <c r="I186" s="35">
        <f t="shared" si="9"/>
        <v>0</v>
      </c>
      <c r="J186" s="35">
        <f t="shared" si="10"/>
        <v>0</v>
      </c>
    </row>
    <row r="187" spans="1:10">
      <c r="A187" s="30">
        <v>7857</v>
      </c>
      <c r="B187" s="31">
        <v>22</v>
      </c>
      <c r="C187" s="32">
        <f t="shared" si="11"/>
        <v>4.1280585073572329</v>
      </c>
      <c r="D187" s="33">
        <f>SUMIFS('Contact Hours'!D:D,'Contact Hours'!$A:$A,Hours!$A187,'Contact Hours'!$B:$B,Hours!$B187)+SUMIFS('Contact Hours'!E:E,'Contact Hours'!$A:$A,Hours!$A187,'Contact Hours'!$B:$B,Hours!$B187)</f>
        <v>0</v>
      </c>
      <c r="E187" s="33">
        <f>SUMIFS('Contact Hours'!F:F,'Contact Hours'!$A:$A,Hours!$A187,'Contact Hours'!$B:$B,Hours!$B187)+SUMIFS('Contact Hours'!G:G,'Contact Hours'!$A:$A,Hours!$A187,'Contact Hours'!$B:$B,Hours!$B187)</f>
        <v>0</v>
      </c>
      <c r="F187" s="33">
        <f>SUMIFS('Contact Hours'!H:H,'Contact Hours'!$A:$A,Hours!$A187,'Contact Hours'!$B:$B,Hours!$B187)+SUMIFS('Contact Hours'!I:I,'Contact Hours'!$A:$A,Hours!$A187,'Contact Hours'!$B:$B,Hours!$B187)</f>
        <v>1200</v>
      </c>
      <c r="G187" s="33">
        <f>SUMIFS('Contact Hours'!J:J,'Contact Hours'!$A:$A,Hours!$A187,'Contact Hours'!$B:$B,Hours!$B187)+SUMIFS('Contact Hours'!K:K,'Contact Hours'!$A:$A,Hours!$A187,'Contact Hours'!$B:$B,Hours!$B187)</f>
        <v>0</v>
      </c>
      <c r="H187" s="34">
        <f t="shared" si="8"/>
        <v>1200</v>
      </c>
      <c r="I187" s="35">
        <f t="shared" si="9"/>
        <v>4953.6702088286793</v>
      </c>
      <c r="J187" s="35">
        <f t="shared" si="10"/>
        <v>0</v>
      </c>
    </row>
    <row r="188" spans="1:10">
      <c r="A188" s="30">
        <v>7857</v>
      </c>
      <c r="B188" s="31">
        <v>23</v>
      </c>
      <c r="C188" s="32">
        <f t="shared" si="11"/>
        <v>4.0606764444742334</v>
      </c>
      <c r="D188" s="33">
        <f>SUMIFS('Contact Hours'!D:D,'Contact Hours'!$A:$A,Hours!$A188,'Contact Hours'!$B:$B,Hours!$B188)+SUMIFS('Contact Hours'!E:E,'Contact Hours'!$A:$A,Hours!$A188,'Contact Hours'!$B:$B,Hours!$B188)</f>
        <v>0</v>
      </c>
      <c r="E188" s="33">
        <f>SUMIFS('Contact Hours'!F:F,'Contact Hours'!$A:$A,Hours!$A188,'Contact Hours'!$B:$B,Hours!$B188)+SUMIFS('Contact Hours'!G:G,'Contact Hours'!$A:$A,Hours!$A188,'Contact Hours'!$B:$B,Hours!$B188)</f>
        <v>0</v>
      </c>
      <c r="F188" s="33">
        <f>SUMIFS('Contact Hours'!H:H,'Contact Hours'!$A:$A,Hours!$A188,'Contact Hours'!$B:$B,Hours!$B188)+SUMIFS('Contact Hours'!I:I,'Contact Hours'!$A:$A,Hours!$A188,'Contact Hours'!$B:$B,Hours!$B188)</f>
        <v>0</v>
      </c>
      <c r="G188" s="33">
        <f>SUMIFS('Contact Hours'!J:J,'Contact Hours'!$A:$A,Hours!$A188,'Contact Hours'!$B:$B,Hours!$B188)+SUMIFS('Contact Hours'!K:K,'Contact Hours'!$A:$A,Hours!$A188,'Contact Hours'!$B:$B,Hours!$B188)</f>
        <v>0</v>
      </c>
      <c r="H188" s="34">
        <f t="shared" si="8"/>
        <v>0</v>
      </c>
      <c r="I188" s="35">
        <f t="shared" si="9"/>
        <v>0</v>
      </c>
      <c r="J188" s="35">
        <f t="shared" si="10"/>
        <v>0</v>
      </c>
    </row>
    <row r="189" spans="1:10">
      <c r="A189" s="30">
        <v>7857</v>
      </c>
      <c r="B189" s="31">
        <v>24</v>
      </c>
      <c r="C189" s="32">
        <f t="shared" si="11"/>
        <v>3.6073208628655156</v>
      </c>
      <c r="D189" s="33">
        <f>SUMIFS('Contact Hours'!D:D,'Contact Hours'!$A:$A,Hours!$A189,'Contact Hours'!$B:$B,Hours!$B189)+SUMIFS('Contact Hours'!E:E,'Contact Hours'!$A:$A,Hours!$A189,'Contact Hours'!$B:$B,Hours!$B189)</f>
        <v>4464</v>
      </c>
      <c r="E189" s="33">
        <f>SUMIFS('Contact Hours'!F:F,'Contact Hours'!$A:$A,Hours!$A189,'Contact Hours'!$B:$B,Hours!$B189)+SUMIFS('Contact Hours'!G:G,'Contact Hours'!$A:$A,Hours!$A189,'Contact Hours'!$B:$B,Hours!$B189)</f>
        <v>0</v>
      </c>
      <c r="F189" s="33">
        <f>SUMIFS('Contact Hours'!H:H,'Contact Hours'!$A:$A,Hours!$A189,'Contact Hours'!$B:$B,Hours!$B189)+SUMIFS('Contact Hours'!I:I,'Contact Hours'!$A:$A,Hours!$A189,'Contact Hours'!$B:$B,Hours!$B189)</f>
        <v>25728</v>
      </c>
      <c r="G189" s="33">
        <f>SUMIFS('Contact Hours'!J:J,'Contact Hours'!$A:$A,Hours!$A189,'Contact Hours'!$B:$B,Hours!$B189)+SUMIFS('Contact Hours'!K:K,'Contact Hours'!$A:$A,Hours!$A189,'Contact Hours'!$B:$B,Hours!$B189)</f>
        <v>0</v>
      </c>
      <c r="H189" s="34">
        <f t="shared" si="8"/>
        <v>30192</v>
      </c>
      <c r="I189" s="35">
        <f t="shared" si="9"/>
        <v>108912.23149163564</v>
      </c>
      <c r="J189" s="35">
        <f t="shared" si="10"/>
        <v>0</v>
      </c>
    </row>
    <row r="190" spans="1:10">
      <c r="A190" s="30">
        <v>7857</v>
      </c>
      <c r="B190" s="31">
        <v>25</v>
      </c>
      <c r="C190" s="32">
        <f t="shared" si="11"/>
        <v>2.8175360535220126</v>
      </c>
      <c r="D190" s="33">
        <f>SUMIFS('Contact Hours'!D:D,'Contact Hours'!$A:$A,Hours!$A190,'Contact Hours'!$B:$B,Hours!$B190)+SUMIFS('Contact Hours'!E:E,'Contact Hours'!$A:$A,Hours!$A190,'Contact Hours'!$B:$B,Hours!$B190)</f>
        <v>279168</v>
      </c>
      <c r="E190" s="33">
        <f>SUMIFS('Contact Hours'!F:F,'Contact Hours'!$A:$A,Hours!$A190,'Contact Hours'!$B:$B,Hours!$B190)+SUMIFS('Contact Hours'!G:G,'Contact Hours'!$A:$A,Hours!$A190,'Contact Hours'!$B:$B,Hours!$B190)</f>
        <v>0</v>
      </c>
      <c r="F190" s="33">
        <f>SUMIFS('Contact Hours'!H:H,'Contact Hours'!$A:$A,Hours!$A190,'Contact Hours'!$B:$B,Hours!$B190)+SUMIFS('Contact Hours'!I:I,'Contact Hours'!$A:$A,Hours!$A190,'Contact Hours'!$B:$B,Hours!$B190)</f>
        <v>0</v>
      </c>
      <c r="G190" s="33">
        <f>SUMIFS('Contact Hours'!J:J,'Contact Hours'!$A:$A,Hours!$A190,'Contact Hours'!$B:$B,Hours!$B190)+SUMIFS('Contact Hours'!K:K,'Contact Hours'!$A:$A,Hours!$A190,'Contact Hours'!$B:$B,Hours!$B190)</f>
        <v>0</v>
      </c>
      <c r="H190" s="34">
        <f t="shared" si="8"/>
        <v>279168</v>
      </c>
      <c r="I190" s="35">
        <f t="shared" si="9"/>
        <v>786565.90498963324</v>
      </c>
      <c r="J190" s="35">
        <f t="shared" si="10"/>
        <v>0</v>
      </c>
    </row>
    <row r="191" spans="1:10">
      <c r="A191" s="30">
        <v>7857</v>
      </c>
      <c r="B191" s="31">
        <v>26</v>
      </c>
      <c r="C191" s="32">
        <f t="shared" si="11"/>
        <v>3.5195673951223614</v>
      </c>
      <c r="D191" s="33">
        <f>SUMIFS('Contact Hours'!D:D,'Contact Hours'!$A:$A,Hours!$A191,'Contact Hours'!$B:$B,Hours!$B191)+SUMIFS('Contact Hours'!E:E,'Contact Hours'!$A:$A,Hours!$A191,'Contact Hours'!$B:$B,Hours!$B191)</f>
        <v>55208</v>
      </c>
      <c r="E191" s="33">
        <f>SUMIFS('Contact Hours'!F:F,'Contact Hours'!$A:$A,Hours!$A191,'Contact Hours'!$B:$B,Hours!$B191)+SUMIFS('Contact Hours'!G:G,'Contact Hours'!$A:$A,Hours!$A191,'Contact Hours'!$B:$B,Hours!$B191)</f>
        <v>0</v>
      </c>
      <c r="F191" s="33">
        <f>SUMIFS('Contact Hours'!H:H,'Contact Hours'!$A:$A,Hours!$A191,'Contact Hours'!$B:$B,Hours!$B191)+SUMIFS('Contact Hours'!I:I,'Contact Hours'!$A:$A,Hours!$A191,'Contact Hours'!$B:$B,Hours!$B191)</f>
        <v>0</v>
      </c>
      <c r="G191" s="33">
        <f>SUMIFS('Contact Hours'!J:J,'Contact Hours'!$A:$A,Hours!$A191,'Contact Hours'!$B:$B,Hours!$B191)+SUMIFS('Contact Hours'!K:K,'Contact Hours'!$A:$A,Hours!$A191,'Contact Hours'!$B:$B,Hours!$B191)</f>
        <v>450</v>
      </c>
      <c r="H191" s="34">
        <f t="shared" si="8"/>
        <v>55658</v>
      </c>
      <c r="I191" s="35">
        <f t="shared" si="9"/>
        <v>195892.08207772038</v>
      </c>
      <c r="J191" s="35">
        <f t="shared" si="10"/>
        <v>0</v>
      </c>
    </row>
    <row r="192" spans="1:10">
      <c r="A192" s="30">
        <v>7857</v>
      </c>
      <c r="B192" s="31">
        <v>27</v>
      </c>
      <c r="C192" s="32">
        <f t="shared" si="11"/>
        <v>3.291477425248472</v>
      </c>
      <c r="D192" s="33">
        <f>SUMIFS('Contact Hours'!D:D,'Contact Hours'!$A:$A,Hours!$A192,'Contact Hours'!$B:$B,Hours!$B192)+SUMIFS('Contact Hours'!E:E,'Contact Hours'!$A:$A,Hours!$A192,'Contact Hours'!$B:$B,Hours!$B192)</f>
        <v>0</v>
      </c>
      <c r="E192" s="33">
        <f>SUMIFS('Contact Hours'!F:F,'Contact Hours'!$A:$A,Hours!$A192,'Contact Hours'!$B:$B,Hours!$B192)+SUMIFS('Contact Hours'!G:G,'Contact Hours'!$A:$A,Hours!$A192,'Contact Hours'!$B:$B,Hours!$B192)</f>
        <v>0</v>
      </c>
      <c r="F192" s="33">
        <f>SUMIFS('Contact Hours'!H:H,'Contact Hours'!$A:$A,Hours!$A192,'Contact Hours'!$B:$B,Hours!$B192)+SUMIFS('Contact Hours'!I:I,'Contact Hours'!$A:$A,Hours!$A192,'Contact Hours'!$B:$B,Hours!$B192)</f>
        <v>0</v>
      </c>
      <c r="G192" s="33">
        <f>SUMIFS('Contact Hours'!J:J,'Contact Hours'!$A:$A,Hours!$A192,'Contact Hours'!$B:$B,Hours!$B192)+SUMIFS('Contact Hours'!K:K,'Contact Hours'!$A:$A,Hours!$A192,'Contact Hours'!$B:$B,Hours!$B192)</f>
        <v>0</v>
      </c>
      <c r="H192" s="34">
        <f t="shared" si="8"/>
        <v>0</v>
      </c>
      <c r="I192" s="35">
        <f t="shared" si="9"/>
        <v>0</v>
      </c>
      <c r="J192" s="35">
        <f t="shared" si="10"/>
        <v>0</v>
      </c>
    </row>
    <row r="193" spans="1:10">
      <c r="A193" s="30">
        <v>4003</v>
      </c>
      <c r="B193" s="31">
        <v>1</v>
      </c>
      <c r="C193" s="32">
        <f t="shared" si="11"/>
        <v>2.8749802080704021</v>
      </c>
      <c r="D193" s="33">
        <f>SUMIFS('Contact Hours'!D:D,'Contact Hours'!$A:$A,Hours!$A193,'Contact Hours'!$B:$B,Hours!$B193)+SUMIFS('Contact Hours'!E:E,'Contact Hours'!$A:$A,Hours!$A193,'Contact Hours'!$B:$B,Hours!$B193)</f>
        <v>71456</v>
      </c>
      <c r="E193" s="33">
        <f>SUMIFS('Contact Hours'!F:F,'Contact Hours'!$A:$A,Hours!$A193,'Contact Hours'!$B:$B,Hours!$B193)+SUMIFS('Contact Hours'!G:G,'Contact Hours'!$A:$A,Hours!$A193,'Contact Hours'!$B:$B,Hours!$B193)</f>
        <v>0</v>
      </c>
      <c r="F193" s="33">
        <f>SUMIFS('Contact Hours'!H:H,'Contact Hours'!$A:$A,Hours!$A193,'Contact Hours'!$B:$B,Hours!$B193)+SUMIFS('Contact Hours'!I:I,'Contact Hours'!$A:$A,Hours!$A193,'Contact Hours'!$B:$B,Hours!$B193)</f>
        <v>4768</v>
      </c>
      <c r="G193" s="33">
        <f>SUMIFS('Contact Hours'!J:J,'Contact Hours'!$A:$A,Hours!$A193,'Contact Hours'!$B:$B,Hours!$B193)+SUMIFS('Contact Hours'!K:K,'Contact Hours'!$A:$A,Hours!$A193,'Contact Hours'!$B:$B,Hours!$B193)</f>
        <v>0</v>
      </c>
      <c r="H193" s="34">
        <f t="shared" si="8"/>
        <v>76224</v>
      </c>
      <c r="I193" s="35">
        <f t="shared" si="9"/>
        <v>219142.49137995834</v>
      </c>
      <c r="J193" s="35">
        <f t="shared" si="10"/>
        <v>0</v>
      </c>
    </row>
    <row r="194" spans="1:10">
      <c r="A194" s="30">
        <v>4003</v>
      </c>
      <c r="B194" s="31">
        <v>2</v>
      </c>
      <c r="C194" s="32">
        <f t="shared" si="11"/>
        <v>3.4729204337351502</v>
      </c>
      <c r="D194" s="33">
        <f>SUMIFS('Contact Hours'!D:D,'Contact Hours'!$A:$A,Hours!$A194,'Contact Hours'!$B:$B,Hours!$B194)+SUMIFS('Contact Hours'!E:E,'Contact Hours'!$A:$A,Hours!$A194,'Contact Hours'!$B:$B,Hours!$B194)</f>
        <v>0</v>
      </c>
      <c r="E194" s="33">
        <f>SUMIFS('Contact Hours'!F:F,'Contact Hours'!$A:$A,Hours!$A194,'Contact Hours'!$B:$B,Hours!$B194)+SUMIFS('Contact Hours'!G:G,'Contact Hours'!$A:$A,Hours!$A194,'Contact Hours'!$B:$B,Hours!$B194)</f>
        <v>0</v>
      </c>
      <c r="F194" s="33">
        <f>SUMIFS('Contact Hours'!H:H,'Contact Hours'!$A:$A,Hours!$A194,'Contact Hours'!$B:$B,Hours!$B194)+SUMIFS('Contact Hours'!I:I,'Contact Hours'!$A:$A,Hours!$A194,'Contact Hours'!$B:$B,Hours!$B194)</f>
        <v>48176</v>
      </c>
      <c r="G194" s="33">
        <f>SUMIFS('Contact Hours'!J:J,'Contact Hours'!$A:$A,Hours!$A194,'Contact Hours'!$B:$B,Hours!$B194)+SUMIFS('Contact Hours'!K:K,'Contact Hours'!$A:$A,Hours!$A194,'Contact Hours'!$B:$B,Hours!$B194)</f>
        <v>36820</v>
      </c>
      <c r="H194" s="34">
        <f t="shared" si="8"/>
        <v>84996</v>
      </c>
      <c r="I194" s="35">
        <f t="shared" si="9"/>
        <v>295184.34518575284</v>
      </c>
      <c r="J194" s="35">
        <f t="shared" si="10"/>
        <v>0</v>
      </c>
    </row>
    <row r="195" spans="1:10">
      <c r="A195" s="30">
        <v>4003</v>
      </c>
      <c r="B195" s="31">
        <v>3</v>
      </c>
      <c r="C195" s="32">
        <f t="shared" si="11"/>
        <v>3.0862689776983747</v>
      </c>
      <c r="D195" s="33">
        <f>SUMIFS('Contact Hours'!D:D,'Contact Hours'!$A:$A,Hours!$A195,'Contact Hours'!$B:$B,Hours!$B195)+SUMIFS('Contact Hours'!E:E,'Contact Hours'!$A:$A,Hours!$A195,'Contact Hours'!$B:$B,Hours!$B195)</f>
        <v>289360</v>
      </c>
      <c r="E195" s="33">
        <f>SUMIFS('Contact Hours'!F:F,'Contact Hours'!$A:$A,Hours!$A195,'Contact Hours'!$B:$B,Hours!$B195)+SUMIFS('Contact Hours'!G:G,'Contact Hours'!$A:$A,Hours!$A195,'Contact Hours'!$B:$B,Hours!$B195)</f>
        <v>0</v>
      </c>
      <c r="F195" s="33">
        <f>SUMIFS('Contact Hours'!H:H,'Contact Hours'!$A:$A,Hours!$A195,'Contact Hours'!$B:$B,Hours!$B195)+SUMIFS('Contact Hours'!I:I,'Contact Hours'!$A:$A,Hours!$A195,'Contact Hours'!$B:$B,Hours!$B195)</f>
        <v>0</v>
      </c>
      <c r="G195" s="33">
        <f>SUMIFS('Contact Hours'!J:J,'Contact Hours'!$A:$A,Hours!$A195,'Contact Hours'!$B:$B,Hours!$B195)+SUMIFS('Contact Hours'!K:K,'Contact Hours'!$A:$A,Hours!$A195,'Contact Hours'!$B:$B,Hours!$B195)</f>
        <v>0</v>
      </c>
      <c r="H195" s="34">
        <f t="shared" si="8"/>
        <v>289360</v>
      </c>
      <c r="I195" s="35">
        <f t="shared" si="9"/>
        <v>893042.79138680175</v>
      </c>
      <c r="J195" s="35">
        <f t="shared" si="10"/>
        <v>0</v>
      </c>
    </row>
    <row r="196" spans="1:10">
      <c r="A196" s="30">
        <v>4003</v>
      </c>
      <c r="B196" s="31">
        <v>4</v>
      </c>
      <c r="C196" s="32">
        <f t="shared" si="11"/>
        <v>2.7951067372194838</v>
      </c>
      <c r="D196" s="33">
        <f>SUMIFS('Contact Hours'!D:D,'Contact Hours'!$A:$A,Hours!$A196,'Contact Hours'!$B:$B,Hours!$B196)+SUMIFS('Contact Hours'!E:E,'Contact Hours'!$A:$A,Hours!$A196,'Contact Hours'!$B:$B,Hours!$B196)</f>
        <v>96864</v>
      </c>
      <c r="E196" s="33">
        <f>SUMIFS('Contact Hours'!F:F,'Contact Hours'!$A:$A,Hours!$A196,'Contact Hours'!$B:$B,Hours!$B196)+SUMIFS('Contact Hours'!G:G,'Contact Hours'!$A:$A,Hours!$A196,'Contact Hours'!$B:$B,Hours!$B196)</f>
        <v>0</v>
      </c>
      <c r="F196" s="33">
        <f>SUMIFS('Contact Hours'!H:H,'Contact Hours'!$A:$A,Hours!$A196,'Contact Hours'!$B:$B,Hours!$B196)+SUMIFS('Contact Hours'!I:I,'Contact Hours'!$A:$A,Hours!$A196,'Contact Hours'!$B:$B,Hours!$B196)</f>
        <v>277344</v>
      </c>
      <c r="G196" s="33">
        <f>SUMIFS('Contact Hours'!J:J,'Contact Hours'!$A:$A,Hours!$A196,'Contact Hours'!$B:$B,Hours!$B196)+SUMIFS('Contact Hours'!K:K,'Contact Hours'!$A:$A,Hours!$A196,'Contact Hours'!$B:$B,Hours!$B196)</f>
        <v>8640</v>
      </c>
      <c r="H196" s="34">
        <f t="shared" si="8"/>
        <v>382848</v>
      </c>
      <c r="I196" s="35">
        <f t="shared" si="9"/>
        <v>1070101.0241310049</v>
      </c>
      <c r="J196" s="35">
        <f t="shared" si="10"/>
        <v>0</v>
      </c>
    </row>
    <row r="197" spans="1:10">
      <c r="A197" s="30">
        <v>4003</v>
      </c>
      <c r="B197" s="31">
        <v>5</v>
      </c>
      <c r="C197" s="32">
        <f t="shared" si="11"/>
        <v>7.969787458086997</v>
      </c>
      <c r="D197" s="33">
        <f>SUMIFS('Contact Hours'!D:D,'Contact Hours'!$A:$A,Hours!$A197,'Contact Hours'!$B:$B,Hours!$B197)+SUMIFS('Contact Hours'!E:E,'Contact Hours'!$A:$A,Hours!$A197,'Contact Hours'!$B:$B,Hours!$B197)</f>
        <v>0</v>
      </c>
      <c r="E197" s="33">
        <f>SUMIFS('Contact Hours'!F:F,'Contact Hours'!$A:$A,Hours!$A197,'Contact Hours'!$B:$B,Hours!$B197)+SUMIFS('Contact Hours'!G:G,'Contact Hours'!$A:$A,Hours!$A197,'Contact Hours'!$B:$B,Hours!$B197)</f>
        <v>0</v>
      </c>
      <c r="F197" s="33">
        <f>SUMIFS('Contact Hours'!H:H,'Contact Hours'!$A:$A,Hours!$A197,'Contact Hours'!$B:$B,Hours!$B197)+SUMIFS('Contact Hours'!I:I,'Contact Hours'!$A:$A,Hours!$A197,'Contact Hours'!$B:$B,Hours!$B197)</f>
        <v>13904</v>
      </c>
      <c r="G197" s="33">
        <f>SUMIFS('Contact Hours'!J:J,'Contact Hours'!$A:$A,Hours!$A197,'Contact Hours'!$B:$B,Hours!$B197)+SUMIFS('Contact Hours'!K:K,'Contact Hours'!$A:$A,Hours!$A197,'Contact Hours'!$B:$B,Hours!$B197)</f>
        <v>0</v>
      </c>
      <c r="H197" s="34">
        <f t="shared" ref="H197:H260" si="12">SUM(D197:G197)</f>
        <v>13904</v>
      </c>
      <c r="I197" s="35">
        <f t="shared" ref="I197:I260" si="13">H197*C197</f>
        <v>110811.92481724161</v>
      </c>
      <c r="J197" s="35">
        <f t="shared" ref="J197:J260" si="14">(E197*1.1)*C197</f>
        <v>0</v>
      </c>
    </row>
    <row r="198" spans="1:10">
      <c r="A198" s="30">
        <v>4003</v>
      </c>
      <c r="B198" s="31">
        <v>6</v>
      </c>
      <c r="C198" s="32">
        <f t="shared" si="11"/>
        <v>2.5338472328563029</v>
      </c>
      <c r="D198" s="33">
        <f>SUMIFS('Contact Hours'!D:D,'Contact Hours'!$A:$A,Hours!$A198,'Contact Hours'!$B:$B,Hours!$B198)+SUMIFS('Contact Hours'!E:E,'Contact Hours'!$A:$A,Hours!$A198,'Contact Hours'!$B:$B,Hours!$B198)</f>
        <v>96288</v>
      </c>
      <c r="E198" s="33">
        <f>SUMIFS('Contact Hours'!F:F,'Contact Hours'!$A:$A,Hours!$A198,'Contact Hours'!$B:$B,Hours!$B198)+SUMIFS('Contact Hours'!G:G,'Contact Hours'!$A:$A,Hours!$A198,'Contact Hours'!$B:$B,Hours!$B198)</f>
        <v>0</v>
      </c>
      <c r="F198" s="33">
        <f>SUMIFS('Contact Hours'!H:H,'Contact Hours'!$A:$A,Hours!$A198,'Contact Hours'!$B:$B,Hours!$B198)+SUMIFS('Contact Hours'!I:I,'Contact Hours'!$A:$A,Hours!$A198,'Contact Hours'!$B:$B,Hours!$B198)</f>
        <v>14176</v>
      </c>
      <c r="G198" s="33">
        <f>SUMIFS('Contact Hours'!J:J,'Contact Hours'!$A:$A,Hours!$A198,'Contact Hours'!$B:$B,Hours!$B198)+SUMIFS('Contact Hours'!K:K,'Contact Hours'!$A:$A,Hours!$A198,'Contact Hours'!$B:$B,Hours!$B198)</f>
        <v>0</v>
      </c>
      <c r="H198" s="34">
        <f t="shared" si="12"/>
        <v>110464</v>
      </c>
      <c r="I198" s="35">
        <f t="shared" si="13"/>
        <v>279898.90073023865</v>
      </c>
      <c r="J198" s="35">
        <f t="shared" si="14"/>
        <v>0</v>
      </c>
    </row>
    <row r="199" spans="1:10">
      <c r="A199" s="30">
        <v>4003</v>
      </c>
      <c r="B199" s="31">
        <v>7</v>
      </c>
      <c r="C199" s="32">
        <f t="shared" si="11"/>
        <v>3.4892163735959434</v>
      </c>
      <c r="D199" s="33">
        <f>SUMIFS('Contact Hours'!D:D,'Contact Hours'!$A:$A,Hours!$A199,'Contact Hours'!$B:$B,Hours!$B199)+SUMIFS('Contact Hours'!E:E,'Contact Hours'!$A:$A,Hours!$A199,'Contact Hours'!$B:$B,Hours!$B199)</f>
        <v>78784</v>
      </c>
      <c r="E199" s="33">
        <f>SUMIFS('Contact Hours'!F:F,'Contact Hours'!$A:$A,Hours!$A199,'Contact Hours'!$B:$B,Hours!$B199)+SUMIFS('Contact Hours'!G:G,'Contact Hours'!$A:$A,Hours!$A199,'Contact Hours'!$B:$B,Hours!$B199)</f>
        <v>0</v>
      </c>
      <c r="F199" s="33">
        <f>SUMIFS('Contact Hours'!H:H,'Contact Hours'!$A:$A,Hours!$A199,'Contact Hours'!$B:$B,Hours!$B199)+SUMIFS('Contact Hours'!I:I,'Contact Hours'!$A:$A,Hours!$A199,'Contact Hours'!$B:$B,Hours!$B199)</f>
        <v>62368</v>
      </c>
      <c r="G199" s="33">
        <f>SUMIFS('Contact Hours'!J:J,'Contact Hours'!$A:$A,Hours!$A199,'Contact Hours'!$B:$B,Hours!$B199)+SUMIFS('Contact Hours'!K:K,'Contact Hours'!$A:$A,Hours!$A199,'Contact Hours'!$B:$B,Hours!$B199)</f>
        <v>0</v>
      </c>
      <c r="H199" s="34">
        <f t="shared" si="12"/>
        <v>141152</v>
      </c>
      <c r="I199" s="35">
        <f t="shared" si="13"/>
        <v>492509.86956581462</v>
      </c>
      <c r="J199" s="35">
        <f t="shared" si="14"/>
        <v>0</v>
      </c>
    </row>
    <row r="200" spans="1:10">
      <c r="A200" s="30">
        <v>4003</v>
      </c>
      <c r="B200" s="31">
        <v>8</v>
      </c>
      <c r="C200" s="32">
        <f t="shared" si="11"/>
        <v>4.382136402145127</v>
      </c>
      <c r="D200" s="33">
        <f>SUMIFS('Contact Hours'!D:D,'Contact Hours'!$A:$A,Hours!$A200,'Contact Hours'!$B:$B,Hours!$B200)+SUMIFS('Contact Hours'!E:E,'Contact Hours'!$A:$A,Hours!$A200,'Contact Hours'!$B:$B,Hours!$B200)</f>
        <v>0</v>
      </c>
      <c r="E200" s="33">
        <f>SUMIFS('Contact Hours'!F:F,'Contact Hours'!$A:$A,Hours!$A200,'Contact Hours'!$B:$B,Hours!$B200)+SUMIFS('Contact Hours'!G:G,'Contact Hours'!$A:$A,Hours!$A200,'Contact Hours'!$B:$B,Hours!$B200)</f>
        <v>0</v>
      </c>
      <c r="F200" s="33">
        <f>SUMIFS('Contact Hours'!H:H,'Contact Hours'!$A:$A,Hours!$A200,'Contact Hours'!$B:$B,Hours!$B200)+SUMIFS('Contact Hours'!I:I,'Contact Hours'!$A:$A,Hours!$A200,'Contact Hours'!$B:$B,Hours!$B200)</f>
        <v>20624</v>
      </c>
      <c r="G200" s="33">
        <f>SUMIFS('Contact Hours'!J:J,'Contact Hours'!$A:$A,Hours!$A200,'Contact Hours'!$B:$B,Hours!$B200)+SUMIFS('Contact Hours'!K:K,'Contact Hours'!$A:$A,Hours!$A200,'Contact Hours'!$B:$B,Hours!$B200)</f>
        <v>20200</v>
      </c>
      <c r="H200" s="34">
        <f t="shared" si="12"/>
        <v>40824</v>
      </c>
      <c r="I200" s="35">
        <f t="shared" si="13"/>
        <v>178896.33648117268</v>
      </c>
      <c r="J200" s="35">
        <f t="shared" si="14"/>
        <v>0</v>
      </c>
    </row>
    <row r="201" spans="1:10">
      <c r="A201" s="30">
        <v>4003</v>
      </c>
      <c r="B201" s="31">
        <v>9</v>
      </c>
      <c r="C201" s="32">
        <f t="shared" si="11"/>
        <v>3.4333089032158068</v>
      </c>
      <c r="D201" s="33">
        <f>SUMIFS('Contact Hours'!D:D,'Contact Hours'!$A:$A,Hours!$A201,'Contact Hours'!$B:$B,Hours!$B201)+SUMIFS('Contact Hours'!E:E,'Contact Hours'!$A:$A,Hours!$A201,'Contact Hours'!$B:$B,Hours!$B201)</f>
        <v>25664</v>
      </c>
      <c r="E201" s="33">
        <f>SUMIFS('Contact Hours'!F:F,'Contact Hours'!$A:$A,Hours!$A201,'Contact Hours'!$B:$B,Hours!$B201)+SUMIFS('Contact Hours'!G:G,'Contact Hours'!$A:$A,Hours!$A201,'Contact Hours'!$B:$B,Hours!$B201)</f>
        <v>0</v>
      </c>
      <c r="F201" s="33">
        <f>SUMIFS('Contact Hours'!H:H,'Contact Hours'!$A:$A,Hours!$A201,'Contact Hours'!$B:$B,Hours!$B201)+SUMIFS('Contact Hours'!I:I,'Contact Hours'!$A:$A,Hours!$A201,'Contact Hours'!$B:$B,Hours!$B201)</f>
        <v>109360</v>
      </c>
      <c r="G201" s="33">
        <f>SUMIFS('Contact Hours'!J:J,'Contact Hours'!$A:$A,Hours!$A201,'Contact Hours'!$B:$B,Hours!$B201)+SUMIFS('Contact Hours'!K:K,'Contact Hours'!$A:$A,Hours!$A201,'Contact Hours'!$B:$B,Hours!$B201)</f>
        <v>0</v>
      </c>
      <c r="H201" s="34">
        <f t="shared" si="12"/>
        <v>135024</v>
      </c>
      <c r="I201" s="35">
        <f t="shared" si="13"/>
        <v>463579.10134781111</v>
      </c>
      <c r="J201" s="35">
        <f t="shared" si="14"/>
        <v>0</v>
      </c>
    </row>
    <row r="202" spans="1:10">
      <c r="A202" s="30">
        <v>4003</v>
      </c>
      <c r="B202" s="31">
        <v>10</v>
      </c>
      <c r="C202" s="32">
        <f t="shared" si="11"/>
        <v>5.2157956574584414</v>
      </c>
      <c r="D202" s="33">
        <f>SUMIFS('Contact Hours'!D:D,'Contact Hours'!$A:$A,Hours!$A202,'Contact Hours'!$B:$B,Hours!$B202)+SUMIFS('Contact Hours'!E:E,'Contact Hours'!$A:$A,Hours!$A202,'Contact Hours'!$B:$B,Hours!$B202)</f>
        <v>4080</v>
      </c>
      <c r="E202" s="33">
        <f>SUMIFS('Contact Hours'!F:F,'Contact Hours'!$A:$A,Hours!$A202,'Contact Hours'!$B:$B,Hours!$B202)+SUMIFS('Contact Hours'!G:G,'Contact Hours'!$A:$A,Hours!$A202,'Contact Hours'!$B:$B,Hours!$B202)</f>
        <v>0</v>
      </c>
      <c r="F202" s="33">
        <f>SUMIFS('Contact Hours'!H:H,'Contact Hours'!$A:$A,Hours!$A202,'Contact Hours'!$B:$B,Hours!$B202)+SUMIFS('Contact Hours'!I:I,'Contact Hours'!$A:$A,Hours!$A202,'Contact Hours'!$B:$B,Hours!$B202)</f>
        <v>0</v>
      </c>
      <c r="G202" s="33">
        <f>SUMIFS('Contact Hours'!J:J,'Contact Hours'!$A:$A,Hours!$A202,'Contact Hours'!$B:$B,Hours!$B202)+SUMIFS('Contact Hours'!K:K,'Contact Hours'!$A:$A,Hours!$A202,'Contact Hours'!$B:$B,Hours!$B202)</f>
        <v>0</v>
      </c>
      <c r="H202" s="34">
        <f t="shared" si="12"/>
        <v>4080</v>
      </c>
      <c r="I202" s="35">
        <f t="shared" si="13"/>
        <v>21280.446282430443</v>
      </c>
      <c r="J202" s="35">
        <f t="shared" si="14"/>
        <v>0</v>
      </c>
    </row>
    <row r="203" spans="1:10">
      <c r="A203" s="30">
        <v>4003</v>
      </c>
      <c r="B203" s="31">
        <v>11</v>
      </c>
      <c r="C203" s="32">
        <f t="shared" si="11"/>
        <v>3.9463640330011058</v>
      </c>
      <c r="D203" s="33">
        <f>SUMIFS('Contact Hours'!D:D,'Contact Hours'!$A:$A,Hours!$A203,'Contact Hours'!$B:$B,Hours!$B203)+SUMIFS('Contact Hours'!E:E,'Contact Hours'!$A:$A,Hours!$A203,'Contact Hours'!$B:$B,Hours!$B203)</f>
        <v>0</v>
      </c>
      <c r="E203" s="33">
        <f>SUMIFS('Contact Hours'!F:F,'Contact Hours'!$A:$A,Hours!$A203,'Contact Hours'!$B:$B,Hours!$B203)+SUMIFS('Contact Hours'!G:G,'Contact Hours'!$A:$A,Hours!$A203,'Contact Hours'!$B:$B,Hours!$B203)</f>
        <v>0</v>
      </c>
      <c r="F203" s="33">
        <f>SUMIFS('Contact Hours'!H:H,'Contact Hours'!$A:$A,Hours!$A203,'Contact Hours'!$B:$B,Hours!$B203)+SUMIFS('Contact Hours'!I:I,'Contact Hours'!$A:$A,Hours!$A203,'Contact Hours'!$B:$B,Hours!$B203)</f>
        <v>31008</v>
      </c>
      <c r="G203" s="33">
        <f>SUMIFS('Contact Hours'!J:J,'Contact Hours'!$A:$A,Hours!$A203,'Contact Hours'!$B:$B,Hours!$B203)+SUMIFS('Contact Hours'!K:K,'Contact Hours'!$A:$A,Hours!$A203,'Contact Hours'!$B:$B,Hours!$B203)</f>
        <v>43170</v>
      </c>
      <c r="H203" s="34">
        <f t="shared" si="12"/>
        <v>74178</v>
      </c>
      <c r="I203" s="35">
        <f t="shared" si="13"/>
        <v>292733.39123995602</v>
      </c>
      <c r="J203" s="35">
        <f t="shared" si="14"/>
        <v>0</v>
      </c>
    </row>
    <row r="204" spans="1:10">
      <c r="A204" s="30">
        <v>4003</v>
      </c>
      <c r="B204" s="31">
        <v>12</v>
      </c>
      <c r="C204" s="32">
        <f t="shared" si="11"/>
        <v>3.4644345655960382</v>
      </c>
      <c r="D204" s="33">
        <f>SUMIFS('Contact Hours'!D:D,'Contact Hours'!$A:$A,Hours!$A204,'Contact Hours'!$B:$B,Hours!$B204)+SUMIFS('Contact Hours'!E:E,'Contact Hours'!$A:$A,Hours!$A204,'Contact Hours'!$B:$B,Hours!$B204)</f>
        <v>244144</v>
      </c>
      <c r="E204" s="33">
        <f>SUMIFS('Contact Hours'!F:F,'Contact Hours'!$A:$A,Hours!$A204,'Contact Hours'!$B:$B,Hours!$B204)+SUMIFS('Contact Hours'!G:G,'Contact Hours'!$A:$A,Hours!$A204,'Contact Hours'!$B:$B,Hours!$B204)</f>
        <v>60432</v>
      </c>
      <c r="F204" s="33">
        <f>SUMIFS('Contact Hours'!H:H,'Contact Hours'!$A:$A,Hours!$A204,'Contact Hours'!$B:$B,Hours!$B204)+SUMIFS('Contact Hours'!I:I,'Contact Hours'!$A:$A,Hours!$A204,'Contact Hours'!$B:$B,Hours!$B204)</f>
        <v>0</v>
      </c>
      <c r="G204" s="33">
        <f>SUMIFS('Contact Hours'!J:J,'Contact Hours'!$A:$A,Hours!$A204,'Contact Hours'!$B:$B,Hours!$B204)+SUMIFS('Contact Hours'!K:K,'Contact Hours'!$A:$A,Hours!$A204,'Contact Hours'!$B:$B,Hours!$B204)</f>
        <v>0</v>
      </c>
      <c r="H204" s="34">
        <f t="shared" si="12"/>
        <v>304576</v>
      </c>
      <c r="I204" s="35">
        <f t="shared" si="13"/>
        <v>1055183.6222509788</v>
      </c>
      <c r="J204" s="35">
        <f t="shared" si="14"/>
        <v>230298.98063490979</v>
      </c>
    </row>
    <row r="205" spans="1:10">
      <c r="A205" s="30">
        <v>4003</v>
      </c>
      <c r="B205" s="31">
        <v>13</v>
      </c>
      <c r="C205" s="32">
        <f t="shared" si="11"/>
        <v>3.1367935439018955</v>
      </c>
      <c r="D205" s="33">
        <f>SUMIFS('Contact Hours'!D:D,'Contact Hours'!$A:$A,Hours!$A205,'Contact Hours'!$B:$B,Hours!$B205)+SUMIFS('Contact Hours'!E:E,'Contact Hours'!$A:$A,Hours!$A205,'Contact Hours'!$B:$B,Hours!$B205)</f>
        <v>78720</v>
      </c>
      <c r="E205" s="33">
        <f>SUMIFS('Contact Hours'!F:F,'Contact Hours'!$A:$A,Hours!$A205,'Contact Hours'!$B:$B,Hours!$B205)+SUMIFS('Contact Hours'!G:G,'Contact Hours'!$A:$A,Hours!$A205,'Contact Hours'!$B:$B,Hours!$B205)</f>
        <v>0</v>
      </c>
      <c r="F205" s="33">
        <f>SUMIFS('Contact Hours'!H:H,'Contact Hours'!$A:$A,Hours!$A205,'Contact Hours'!$B:$B,Hours!$B205)+SUMIFS('Contact Hours'!I:I,'Contact Hours'!$A:$A,Hours!$A205,'Contact Hours'!$B:$B,Hours!$B205)</f>
        <v>0</v>
      </c>
      <c r="G205" s="33">
        <f>SUMIFS('Contact Hours'!J:J,'Contact Hours'!$A:$A,Hours!$A205,'Contact Hours'!$B:$B,Hours!$B205)+SUMIFS('Contact Hours'!K:K,'Contact Hours'!$A:$A,Hours!$A205,'Contact Hours'!$B:$B,Hours!$B205)</f>
        <v>0</v>
      </c>
      <c r="H205" s="34">
        <f t="shared" si="12"/>
        <v>78720</v>
      </c>
      <c r="I205" s="35">
        <f t="shared" si="13"/>
        <v>246928.38777595721</v>
      </c>
      <c r="J205" s="35">
        <f t="shared" si="14"/>
        <v>0</v>
      </c>
    </row>
    <row r="206" spans="1:10">
      <c r="A206" s="30">
        <v>4003</v>
      </c>
      <c r="B206" s="31">
        <v>14</v>
      </c>
      <c r="C206" s="32">
        <f t="shared" si="11"/>
        <v>4.5242823607997433</v>
      </c>
      <c r="D206" s="33">
        <f>SUMIFS('Contact Hours'!D:D,'Contact Hours'!$A:$A,Hours!$A206,'Contact Hours'!$B:$B,Hours!$B206)+SUMIFS('Contact Hours'!E:E,'Contact Hours'!$A:$A,Hours!$A206,'Contact Hours'!$B:$B,Hours!$B206)</f>
        <v>0</v>
      </c>
      <c r="E206" s="33">
        <f>SUMIFS('Contact Hours'!F:F,'Contact Hours'!$A:$A,Hours!$A206,'Contact Hours'!$B:$B,Hours!$B206)+SUMIFS('Contact Hours'!G:G,'Contact Hours'!$A:$A,Hours!$A206,'Contact Hours'!$B:$B,Hours!$B206)</f>
        <v>0</v>
      </c>
      <c r="F206" s="33">
        <f>SUMIFS('Contact Hours'!H:H,'Contact Hours'!$A:$A,Hours!$A206,'Contact Hours'!$B:$B,Hours!$B206)+SUMIFS('Contact Hours'!I:I,'Contact Hours'!$A:$A,Hours!$A206,'Contact Hours'!$B:$B,Hours!$B206)</f>
        <v>109488</v>
      </c>
      <c r="G206" s="33">
        <f>SUMIFS('Contact Hours'!J:J,'Contact Hours'!$A:$A,Hours!$A206,'Contact Hours'!$B:$B,Hours!$B206)+SUMIFS('Contact Hours'!K:K,'Contact Hours'!$A:$A,Hours!$A206,'Contact Hours'!$B:$B,Hours!$B206)</f>
        <v>0</v>
      </c>
      <c r="H206" s="34">
        <f t="shared" si="12"/>
        <v>109488</v>
      </c>
      <c r="I206" s="35">
        <f t="shared" si="13"/>
        <v>495354.62711924227</v>
      </c>
      <c r="J206" s="35">
        <f t="shared" si="14"/>
        <v>0</v>
      </c>
    </row>
    <row r="207" spans="1:10">
      <c r="A207" s="30">
        <v>4003</v>
      </c>
      <c r="B207" s="31">
        <v>15</v>
      </c>
      <c r="C207" s="32">
        <f t="shared" si="11"/>
        <v>6.3259919541484555</v>
      </c>
      <c r="D207" s="33">
        <f>SUMIFS('Contact Hours'!D:D,'Contact Hours'!$A:$A,Hours!$A207,'Contact Hours'!$B:$B,Hours!$B207)+SUMIFS('Contact Hours'!E:E,'Contact Hours'!$A:$A,Hours!$A207,'Contact Hours'!$B:$B,Hours!$B207)</f>
        <v>0</v>
      </c>
      <c r="E207" s="33">
        <f>SUMIFS('Contact Hours'!F:F,'Contact Hours'!$A:$A,Hours!$A207,'Contact Hours'!$B:$B,Hours!$B207)+SUMIFS('Contact Hours'!G:G,'Contact Hours'!$A:$A,Hours!$A207,'Contact Hours'!$B:$B,Hours!$B207)</f>
        <v>0</v>
      </c>
      <c r="F207" s="33">
        <f>SUMIFS('Contact Hours'!H:H,'Contact Hours'!$A:$A,Hours!$A207,'Contact Hours'!$B:$B,Hours!$B207)+SUMIFS('Contact Hours'!I:I,'Contact Hours'!$A:$A,Hours!$A207,'Contact Hours'!$B:$B,Hours!$B207)</f>
        <v>0</v>
      </c>
      <c r="G207" s="33">
        <f>SUMIFS('Contact Hours'!J:J,'Contact Hours'!$A:$A,Hours!$A207,'Contact Hours'!$B:$B,Hours!$B207)+SUMIFS('Contact Hours'!K:K,'Contact Hours'!$A:$A,Hours!$A207,'Contact Hours'!$B:$B,Hours!$B207)</f>
        <v>0</v>
      </c>
      <c r="H207" s="34">
        <f t="shared" si="12"/>
        <v>0</v>
      </c>
      <c r="I207" s="35">
        <f t="shared" si="13"/>
        <v>0</v>
      </c>
      <c r="J207" s="35">
        <f t="shared" si="14"/>
        <v>0</v>
      </c>
    </row>
    <row r="208" spans="1:10">
      <c r="A208" s="30">
        <v>4003</v>
      </c>
      <c r="B208" s="31">
        <v>16</v>
      </c>
      <c r="C208" s="32">
        <f t="shared" si="11"/>
        <v>3.9794022593108487</v>
      </c>
      <c r="D208" s="33">
        <f>SUMIFS('Contact Hours'!D:D,'Contact Hours'!$A:$A,Hours!$A208,'Contact Hours'!$B:$B,Hours!$B208)+SUMIFS('Contact Hours'!E:E,'Contact Hours'!$A:$A,Hours!$A208,'Contact Hours'!$B:$B,Hours!$B208)</f>
        <v>7008</v>
      </c>
      <c r="E208" s="33">
        <f>SUMIFS('Contact Hours'!F:F,'Contact Hours'!$A:$A,Hours!$A208,'Contact Hours'!$B:$B,Hours!$B208)+SUMIFS('Contact Hours'!G:G,'Contact Hours'!$A:$A,Hours!$A208,'Contact Hours'!$B:$B,Hours!$B208)</f>
        <v>0</v>
      </c>
      <c r="F208" s="33">
        <f>SUMIFS('Contact Hours'!H:H,'Contact Hours'!$A:$A,Hours!$A208,'Contact Hours'!$B:$B,Hours!$B208)+SUMIFS('Contact Hours'!I:I,'Contact Hours'!$A:$A,Hours!$A208,'Contact Hours'!$B:$B,Hours!$B208)</f>
        <v>134480</v>
      </c>
      <c r="G208" s="33">
        <f>SUMIFS('Contact Hours'!J:J,'Contact Hours'!$A:$A,Hours!$A208,'Contact Hours'!$B:$B,Hours!$B208)+SUMIFS('Contact Hours'!K:K,'Contact Hours'!$A:$A,Hours!$A208,'Contact Hours'!$B:$B,Hours!$B208)</f>
        <v>8932</v>
      </c>
      <c r="H208" s="34">
        <f t="shared" si="12"/>
        <v>150420</v>
      </c>
      <c r="I208" s="35">
        <f t="shared" si="13"/>
        <v>598581.6878455379</v>
      </c>
      <c r="J208" s="35">
        <f t="shared" si="14"/>
        <v>0</v>
      </c>
    </row>
    <row r="209" spans="1:10">
      <c r="A209" s="30">
        <v>4003</v>
      </c>
      <c r="B209" s="31">
        <v>17</v>
      </c>
      <c r="C209" s="32">
        <f t="shared" si="11"/>
        <v>5.1679354505346593</v>
      </c>
      <c r="D209" s="33">
        <f>SUMIFS('Contact Hours'!D:D,'Contact Hours'!$A:$A,Hours!$A209,'Contact Hours'!$B:$B,Hours!$B209)+SUMIFS('Contact Hours'!E:E,'Contact Hours'!$A:$A,Hours!$A209,'Contact Hours'!$B:$B,Hours!$B209)</f>
        <v>0</v>
      </c>
      <c r="E209" s="33">
        <f>SUMIFS('Contact Hours'!F:F,'Contact Hours'!$A:$A,Hours!$A209,'Contact Hours'!$B:$B,Hours!$B209)+SUMIFS('Contact Hours'!G:G,'Contact Hours'!$A:$A,Hours!$A209,'Contact Hours'!$B:$B,Hours!$B209)</f>
        <v>0</v>
      </c>
      <c r="F209" s="33">
        <f>SUMIFS('Contact Hours'!H:H,'Contact Hours'!$A:$A,Hours!$A209,'Contact Hours'!$B:$B,Hours!$B209)+SUMIFS('Contact Hours'!I:I,'Contact Hours'!$A:$A,Hours!$A209,'Contact Hours'!$B:$B,Hours!$B209)</f>
        <v>0</v>
      </c>
      <c r="G209" s="33">
        <f>SUMIFS('Contact Hours'!J:J,'Contact Hours'!$A:$A,Hours!$A209,'Contact Hours'!$B:$B,Hours!$B209)+SUMIFS('Contact Hours'!K:K,'Contact Hours'!$A:$A,Hours!$A209,'Contact Hours'!$B:$B,Hours!$B209)</f>
        <v>0</v>
      </c>
      <c r="H209" s="34">
        <f t="shared" si="12"/>
        <v>0</v>
      </c>
      <c r="I209" s="35">
        <f t="shared" si="13"/>
        <v>0</v>
      </c>
      <c r="J209" s="35">
        <f t="shared" si="14"/>
        <v>0</v>
      </c>
    </row>
    <row r="210" spans="1:10">
      <c r="A210" s="30">
        <v>4003</v>
      </c>
      <c r="B210" s="31">
        <v>18</v>
      </c>
      <c r="C210" s="32">
        <f t="shared" si="11"/>
        <v>4.3474126583452906</v>
      </c>
      <c r="D210" s="33">
        <f>SUMIFS('Contact Hours'!D:D,'Contact Hours'!$A:$A,Hours!$A210,'Contact Hours'!$B:$B,Hours!$B210)+SUMIFS('Contact Hours'!E:E,'Contact Hours'!$A:$A,Hours!$A210,'Contact Hours'!$B:$B,Hours!$B210)</f>
        <v>0</v>
      </c>
      <c r="E210" s="33">
        <f>SUMIFS('Contact Hours'!F:F,'Contact Hours'!$A:$A,Hours!$A210,'Contact Hours'!$B:$B,Hours!$B210)+SUMIFS('Contact Hours'!G:G,'Contact Hours'!$A:$A,Hours!$A210,'Contact Hours'!$B:$B,Hours!$B210)</f>
        <v>0</v>
      </c>
      <c r="F210" s="33">
        <f>SUMIFS('Contact Hours'!H:H,'Contact Hours'!$A:$A,Hours!$A210,'Contact Hours'!$B:$B,Hours!$B210)+SUMIFS('Contact Hours'!I:I,'Contact Hours'!$A:$A,Hours!$A210,'Contact Hours'!$B:$B,Hours!$B210)</f>
        <v>15856</v>
      </c>
      <c r="G210" s="33">
        <f>SUMIFS('Contact Hours'!J:J,'Contact Hours'!$A:$A,Hours!$A210,'Contact Hours'!$B:$B,Hours!$B210)+SUMIFS('Contact Hours'!K:K,'Contact Hours'!$A:$A,Hours!$A210,'Contact Hours'!$B:$B,Hours!$B210)</f>
        <v>0</v>
      </c>
      <c r="H210" s="34">
        <f t="shared" si="12"/>
        <v>15856</v>
      </c>
      <c r="I210" s="35">
        <f t="shared" si="13"/>
        <v>68932.57511072293</v>
      </c>
      <c r="J210" s="35">
        <f t="shared" si="14"/>
        <v>0</v>
      </c>
    </row>
    <row r="211" spans="1:10">
      <c r="A211" s="30">
        <v>4003</v>
      </c>
      <c r="B211" s="31">
        <v>19</v>
      </c>
      <c r="C211" s="32">
        <f t="shared" si="11"/>
        <v>3.1428185541517317</v>
      </c>
      <c r="D211" s="33">
        <f>SUMIFS('Contact Hours'!D:D,'Contact Hours'!$A:$A,Hours!$A211,'Contact Hours'!$B:$B,Hours!$B211)+SUMIFS('Contact Hours'!E:E,'Contact Hours'!$A:$A,Hours!$A211,'Contact Hours'!$B:$B,Hours!$B211)</f>
        <v>195072</v>
      </c>
      <c r="E211" s="33">
        <f>SUMIFS('Contact Hours'!F:F,'Contact Hours'!$A:$A,Hours!$A211,'Contact Hours'!$B:$B,Hours!$B211)+SUMIFS('Contact Hours'!G:G,'Contact Hours'!$A:$A,Hours!$A211,'Contact Hours'!$B:$B,Hours!$B211)</f>
        <v>88381</v>
      </c>
      <c r="F211" s="33">
        <f>SUMIFS('Contact Hours'!H:H,'Contact Hours'!$A:$A,Hours!$A211,'Contact Hours'!$B:$B,Hours!$B211)+SUMIFS('Contact Hours'!I:I,'Contact Hours'!$A:$A,Hours!$A211,'Contact Hours'!$B:$B,Hours!$B211)</f>
        <v>0</v>
      </c>
      <c r="G211" s="33">
        <f>SUMIFS('Contact Hours'!J:J,'Contact Hours'!$A:$A,Hours!$A211,'Contact Hours'!$B:$B,Hours!$B211)+SUMIFS('Contact Hours'!K:K,'Contact Hours'!$A:$A,Hours!$A211,'Contact Hours'!$B:$B,Hours!$B211)</f>
        <v>0</v>
      </c>
      <c r="H211" s="34">
        <f t="shared" si="12"/>
        <v>283453</v>
      </c>
      <c r="I211" s="35">
        <f t="shared" si="13"/>
        <v>890841.34762997075</v>
      </c>
      <c r="J211" s="35">
        <f t="shared" si="14"/>
        <v>305541.99129793263</v>
      </c>
    </row>
    <row r="212" spans="1:10">
      <c r="A212" s="30">
        <v>4003</v>
      </c>
      <c r="B212" s="31">
        <v>20</v>
      </c>
      <c r="C212" s="32">
        <f t="shared" si="11"/>
        <v>3.4676861785003421</v>
      </c>
      <c r="D212" s="33">
        <f>SUMIFS('Contact Hours'!D:D,'Contact Hours'!$A:$A,Hours!$A212,'Contact Hours'!$B:$B,Hours!$B212)+SUMIFS('Contact Hours'!E:E,'Contact Hours'!$A:$A,Hours!$A212,'Contact Hours'!$B:$B,Hours!$B212)</f>
        <v>0</v>
      </c>
      <c r="E212" s="33">
        <f>SUMIFS('Contact Hours'!F:F,'Contact Hours'!$A:$A,Hours!$A212,'Contact Hours'!$B:$B,Hours!$B212)+SUMIFS('Contact Hours'!G:G,'Contact Hours'!$A:$A,Hours!$A212,'Contact Hours'!$B:$B,Hours!$B212)</f>
        <v>0</v>
      </c>
      <c r="F212" s="33">
        <f>SUMIFS('Contact Hours'!H:H,'Contact Hours'!$A:$A,Hours!$A212,'Contact Hours'!$B:$B,Hours!$B212)+SUMIFS('Contact Hours'!I:I,'Contact Hours'!$A:$A,Hours!$A212,'Contact Hours'!$B:$B,Hours!$B212)</f>
        <v>14656</v>
      </c>
      <c r="G212" s="33">
        <f>SUMIFS('Contact Hours'!J:J,'Contact Hours'!$A:$A,Hours!$A212,'Contact Hours'!$B:$B,Hours!$B212)+SUMIFS('Contact Hours'!K:K,'Contact Hours'!$A:$A,Hours!$A212,'Contact Hours'!$B:$B,Hours!$B212)</f>
        <v>16208</v>
      </c>
      <c r="H212" s="34">
        <f t="shared" si="12"/>
        <v>30864</v>
      </c>
      <c r="I212" s="35">
        <f t="shared" si="13"/>
        <v>107026.66621323455</v>
      </c>
      <c r="J212" s="35">
        <f t="shared" si="14"/>
        <v>0</v>
      </c>
    </row>
    <row r="213" spans="1:10">
      <c r="A213" s="30">
        <v>4003</v>
      </c>
      <c r="B213" s="31">
        <v>21</v>
      </c>
      <c r="C213" s="32">
        <f t="shared" si="11"/>
        <v>4.5155009708581995</v>
      </c>
      <c r="D213" s="33">
        <f>SUMIFS('Contact Hours'!D:D,'Contact Hours'!$A:$A,Hours!$A213,'Contact Hours'!$B:$B,Hours!$B213)+SUMIFS('Contact Hours'!E:E,'Contact Hours'!$A:$A,Hours!$A213,'Contact Hours'!$B:$B,Hours!$B213)</f>
        <v>0</v>
      </c>
      <c r="E213" s="33">
        <f>SUMIFS('Contact Hours'!F:F,'Contact Hours'!$A:$A,Hours!$A213,'Contact Hours'!$B:$B,Hours!$B213)+SUMIFS('Contact Hours'!G:G,'Contact Hours'!$A:$A,Hours!$A213,'Contact Hours'!$B:$B,Hours!$B213)</f>
        <v>0</v>
      </c>
      <c r="F213" s="33">
        <f>SUMIFS('Contact Hours'!H:H,'Contact Hours'!$A:$A,Hours!$A213,'Contact Hours'!$B:$B,Hours!$B213)+SUMIFS('Contact Hours'!I:I,'Contact Hours'!$A:$A,Hours!$A213,'Contact Hours'!$B:$B,Hours!$B213)</f>
        <v>11424</v>
      </c>
      <c r="G213" s="33">
        <f>SUMIFS('Contact Hours'!J:J,'Contact Hours'!$A:$A,Hours!$A213,'Contact Hours'!$B:$B,Hours!$B213)+SUMIFS('Contact Hours'!K:K,'Contact Hours'!$A:$A,Hours!$A213,'Contact Hours'!$B:$B,Hours!$B213)</f>
        <v>7240</v>
      </c>
      <c r="H213" s="34">
        <f t="shared" si="12"/>
        <v>18664</v>
      </c>
      <c r="I213" s="35">
        <f t="shared" si="13"/>
        <v>84277.310120097434</v>
      </c>
      <c r="J213" s="35">
        <f t="shared" si="14"/>
        <v>0</v>
      </c>
    </row>
    <row r="214" spans="1:10">
      <c r="A214" s="30">
        <v>4003</v>
      </c>
      <c r="B214" s="31">
        <v>22</v>
      </c>
      <c r="C214" s="32">
        <f t="shared" si="11"/>
        <v>4.1280585073572329</v>
      </c>
      <c r="D214" s="33">
        <f>SUMIFS('Contact Hours'!D:D,'Contact Hours'!$A:$A,Hours!$A214,'Contact Hours'!$B:$B,Hours!$B214)+SUMIFS('Contact Hours'!E:E,'Contact Hours'!$A:$A,Hours!$A214,'Contact Hours'!$B:$B,Hours!$B214)</f>
        <v>0</v>
      </c>
      <c r="E214" s="33">
        <f>SUMIFS('Contact Hours'!F:F,'Contact Hours'!$A:$A,Hours!$A214,'Contact Hours'!$B:$B,Hours!$B214)+SUMIFS('Contact Hours'!G:G,'Contact Hours'!$A:$A,Hours!$A214,'Contact Hours'!$B:$B,Hours!$B214)</f>
        <v>0</v>
      </c>
      <c r="F214" s="33">
        <f>SUMIFS('Contact Hours'!H:H,'Contact Hours'!$A:$A,Hours!$A214,'Contact Hours'!$B:$B,Hours!$B214)+SUMIFS('Contact Hours'!I:I,'Contact Hours'!$A:$A,Hours!$A214,'Contact Hours'!$B:$B,Hours!$B214)</f>
        <v>7504</v>
      </c>
      <c r="G214" s="33">
        <f>SUMIFS('Contact Hours'!J:J,'Contact Hours'!$A:$A,Hours!$A214,'Contact Hours'!$B:$B,Hours!$B214)+SUMIFS('Contact Hours'!K:K,'Contact Hours'!$A:$A,Hours!$A214,'Contact Hours'!$B:$B,Hours!$B214)</f>
        <v>0</v>
      </c>
      <c r="H214" s="34">
        <f t="shared" si="12"/>
        <v>7504</v>
      </c>
      <c r="I214" s="35">
        <f t="shared" si="13"/>
        <v>30976.951039208674</v>
      </c>
      <c r="J214" s="35">
        <f t="shared" si="14"/>
        <v>0</v>
      </c>
    </row>
    <row r="215" spans="1:10">
      <c r="A215" s="30">
        <v>4003</v>
      </c>
      <c r="B215" s="31">
        <v>23</v>
      </c>
      <c r="C215" s="32">
        <f t="shared" si="11"/>
        <v>4.0606764444742334</v>
      </c>
      <c r="D215" s="33">
        <f>SUMIFS('Contact Hours'!D:D,'Contact Hours'!$A:$A,Hours!$A215,'Contact Hours'!$B:$B,Hours!$B215)+SUMIFS('Contact Hours'!E:E,'Contact Hours'!$A:$A,Hours!$A215,'Contact Hours'!$B:$B,Hours!$B215)</f>
        <v>28704</v>
      </c>
      <c r="E215" s="33">
        <f>SUMIFS('Contact Hours'!F:F,'Contact Hours'!$A:$A,Hours!$A215,'Contact Hours'!$B:$B,Hours!$B215)+SUMIFS('Contact Hours'!G:G,'Contact Hours'!$A:$A,Hours!$A215,'Contact Hours'!$B:$B,Hours!$B215)</f>
        <v>0</v>
      </c>
      <c r="F215" s="33">
        <f>SUMIFS('Contact Hours'!H:H,'Contact Hours'!$A:$A,Hours!$A215,'Contact Hours'!$B:$B,Hours!$B215)+SUMIFS('Contact Hours'!I:I,'Contact Hours'!$A:$A,Hours!$A215,'Contact Hours'!$B:$B,Hours!$B215)</f>
        <v>0</v>
      </c>
      <c r="G215" s="33">
        <f>SUMIFS('Contact Hours'!J:J,'Contact Hours'!$A:$A,Hours!$A215,'Contact Hours'!$B:$B,Hours!$B215)+SUMIFS('Contact Hours'!K:K,'Contact Hours'!$A:$A,Hours!$A215,'Contact Hours'!$B:$B,Hours!$B215)</f>
        <v>7800</v>
      </c>
      <c r="H215" s="34">
        <f t="shared" si="12"/>
        <v>36504</v>
      </c>
      <c r="I215" s="35">
        <f t="shared" si="13"/>
        <v>148230.9329290874</v>
      </c>
      <c r="J215" s="35">
        <f t="shared" si="14"/>
        <v>0</v>
      </c>
    </row>
    <row r="216" spans="1:10">
      <c r="A216" s="30">
        <v>4003</v>
      </c>
      <c r="B216" s="31">
        <v>24</v>
      </c>
      <c r="C216" s="32">
        <f t="shared" si="11"/>
        <v>3.6073208628655156</v>
      </c>
      <c r="D216" s="33">
        <f>SUMIFS('Contact Hours'!D:D,'Contact Hours'!$A:$A,Hours!$A216,'Contact Hours'!$B:$B,Hours!$B216)+SUMIFS('Contact Hours'!E:E,'Contact Hours'!$A:$A,Hours!$A216,'Contact Hours'!$B:$B,Hours!$B216)</f>
        <v>31056</v>
      </c>
      <c r="E216" s="33">
        <f>SUMIFS('Contact Hours'!F:F,'Contact Hours'!$A:$A,Hours!$A216,'Contact Hours'!$B:$B,Hours!$B216)+SUMIFS('Contact Hours'!G:G,'Contact Hours'!$A:$A,Hours!$A216,'Contact Hours'!$B:$B,Hours!$B216)</f>
        <v>0</v>
      </c>
      <c r="F216" s="33">
        <f>SUMIFS('Contact Hours'!H:H,'Contact Hours'!$A:$A,Hours!$A216,'Contact Hours'!$B:$B,Hours!$B216)+SUMIFS('Contact Hours'!I:I,'Contact Hours'!$A:$A,Hours!$A216,'Contact Hours'!$B:$B,Hours!$B216)</f>
        <v>35328</v>
      </c>
      <c r="G216" s="33">
        <f>SUMIFS('Contact Hours'!J:J,'Contact Hours'!$A:$A,Hours!$A216,'Contact Hours'!$B:$B,Hours!$B216)+SUMIFS('Contact Hours'!K:K,'Contact Hours'!$A:$A,Hours!$A216,'Contact Hours'!$B:$B,Hours!$B216)</f>
        <v>50200</v>
      </c>
      <c r="H216" s="34">
        <f t="shared" si="12"/>
        <v>116584</v>
      </c>
      <c r="I216" s="35">
        <f t="shared" si="13"/>
        <v>420555.89547631325</v>
      </c>
      <c r="J216" s="35">
        <f t="shared" si="14"/>
        <v>0</v>
      </c>
    </row>
    <row r="217" spans="1:10">
      <c r="A217" s="30">
        <v>4003</v>
      </c>
      <c r="B217" s="31">
        <v>25</v>
      </c>
      <c r="C217" s="32">
        <f t="shared" si="11"/>
        <v>2.8175360535220126</v>
      </c>
      <c r="D217" s="33">
        <f>SUMIFS('Contact Hours'!D:D,'Contact Hours'!$A:$A,Hours!$A217,'Contact Hours'!$B:$B,Hours!$B217)+SUMIFS('Contact Hours'!E:E,'Contact Hours'!$A:$A,Hours!$A217,'Contact Hours'!$B:$B,Hours!$B217)</f>
        <v>621792</v>
      </c>
      <c r="E217" s="33">
        <f>SUMIFS('Contact Hours'!F:F,'Contact Hours'!$A:$A,Hours!$A217,'Contact Hours'!$B:$B,Hours!$B217)+SUMIFS('Contact Hours'!G:G,'Contact Hours'!$A:$A,Hours!$A217,'Contact Hours'!$B:$B,Hours!$B217)</f>
        <v>0</v>
      </c>
      <c r="F217" s="33">
        <f>SUMIFS('Contact Hours'!H:H,'Contact Hours'!$A:$A,Hours!$A217,'Contact Hours'!$B:$B,Hours!$B217)+SUMIFS('Contact Hours'!I:I,'Contact Hours'!$A:$A,Hours!$A217,'Contact Hours'!$B:$B,Hours!$B217)</f>
        <v>18784</v>
      </c>
      <c r="G217" s="33">
        <f>SUMIFS('Contact Hours'!J:J,'Contact Hours'!$A:$A,Hours!$A217,'Contact Hours'!$B:$B,Hours!$B217)+SUMIFS('Contact Hours'!K:K,'Contact Hours'!$A:$A,Hours!$A217,'Contact Hours'!$B:$B,Hours!$B217)</f>
        <v>0</v>
      </c>
      <c r="H217" s="34">
        <f t="shared" si="12"/>
        <v>640576</v>
      </c>
      <c r="I217" s="35">
        <f t="shared" si="13"/>
        <v>1804845.9750209167</v>
      </c>
      <c r="J217" s="35">
        <f t="shared" si="14"/>
        <v>0</v>
      </c>
    </row>
    <row r="218" spans="1:10">
      <c r="A218" s="30">
        <v>4003</v>
      </c>
      <c r="B218" s="31">
        <v>26</v>
      </c>
      <c r="C218" s="32">
        <f t="shared" si="11"/>
        <v>3.5195673951223614</v>
      </c>
      <c r="D218" s="33">
        <f>SUMIFS('Contact Hours'!D:D,'Contact Hours'!$A:$A,Hours!$A218,'Contact Hours'!$B:$B,Hours!$B218)+SUMIFS('Contact Hours'!E:E,'Contact Hours'!$A:$A,Hours!$A218,'Contact Hours'!$B:$B,Hours!$B218)</f>
        <v>144384</v>
      </c>
      <c r="E218" s="33">
        <f>SUMIFS('Contact Hours'!F:F,'Contact Hours'!$A:$A,Hours!$A218,'Contact Hours'!$B:$B,Hours!$B218)+SUMIFS('Contact Hours'!G:G,'Contact Hours'!$A:$A,Hours!$A218,'Contact Hours'!$B:$B,Hours!$B218)</f>
        <v>0</v>
      </c>
      <c r="F218" s="33">
        <f>SUMIFS('Contact Hours'!H:H,'Contact Hours'!$A:$A,Hours!$A218,'Contact Hours'!$B:$B,Hours!$B218)+SUMIFS('Contact Hours'!I:I,'Contact Hours'!$A:$A,Hours!$A218,'Contact Hours'!$B:$B,Hours!$B218)</f>
        <v>20272</v>
      </c>
      <c r="G218" s="33">
        <f>SUMIFS('Contact Hours'!J:J,'Contact Hours'!$A:$A,Hours!$A218,'Contact Hours'!$B:$B,Hours!$B218)+SUMIFS('Contact Hours'!K:K,'Contact Hours'!$A:$A,Hours!$A218,'Contact Hours'!$B:$B,Hours!$B218)</f>
        <v>0</v>
      </c>
      <c r="H218" s="34">
        <f t="shared" si="12"/>
        <v>164656</v>
      </c>
      <c r="I218" s="35">
        <f t="shared" si="13"/>
        <v>579517.88901126757</v>
      </c>
      <c r="J218" s="35">
        <f t="shared" si="14"/>
        <v>0</v>
      </c>
    </row>
    <row r="219" spans="1:10">
      <c r="A219" s="30">
        <v>4003</v>
      </c>
      <c r="B219" s="31">
        <v>27</v>
      </c>
      <c r="C219" s="32">
        <f t="shared" si="11"/>
        <v>3.291477425248472</v>
      </c>
      <c r="D219" s="33">
        <f>SUMIFS('Contact Hours'!D:D,'Contact Hours'!$A:$A,Hours!$A219,'Contact Hours'!$B:$B,Hours!$B219)+SUMIFS('Contact Hours'!E:E,'Contact Hours'!$A:$A,Hours!$A219,'Contact Hours'!$B:$B,Hours!$B219)</f>
        <v>0</v>
      </c>
      <c r="E219" s="33">
        <f>SUMIFS('Contact Hours'!F:F,'Contact Hours'!$A:$A,Hours!$A219,'Contact Hours'!$B:$B,Hours!$B219)+SUMIFS('Contact Hours'!G:G,'Contact Hours'!$A:$A,Hours!$A219,'Contact Hours'!$B:$B,Hours!$B219)</f>
        <v>0</v>
      </c>
      <c r="F219" s="33">
        <f>SUMIFS('Contact Hours'!H:H,'Contact Hours'!$A:$A,Hours!$A219,'Contact Hours'!$B:$B,Hours!$B219)+SUMIFS('Contact Hours'!I:I,'Contact Hours'!$A:$A,Hours!$A219,'Contact Hours'!$B:$B,Hours!$B219)</f>
        <v>0</v>
      </c>
      <c r="G219" s="33">
        <f>SUMIFS('Contact Hours'!J:J,'Contact Hours'!$A:$A,Hours!$A219,'Contact Hours'!$B:$B,Hours!$B219)+SUMIFS('Contact Hours'!K:K,'Contact Hours'!$A:$A,Hours!$A219,'Contact Hours'!$B:$B,Hours!$B219)</f>
        <v>0</v>
      </c>
      <c r="H219" s="34">
        <f t="shared" si="12"/>
        <v>0</v>
      </c>
      <c r="I219" s="35">
        <f t="shared" si="13"/>
        <v>0</v>
      </c>
      <c r="J219" s="35">
        <f t="shared" si="14"/>
        <v>0</v>
      </c>
    </row>
    <row r="220" spans="1:10">
      <c r="A220" s="30">
        <v>3553</v>
      </c>
      <c r="B220" s="31">
        <v>1</v>
      </c>
      <c r="C220" s="32">
        <f t="shared" si="11"/>
        <v>2.8749802080704021</v>
      </c>
      <c r="D220" s="33">
        <f>SUMIFS('Contact Hours'!D:D,'Contact Hours'!$A:$A,Hours!$A220,'Contact Hours'!$B:$B,Hours!$B220)+SUMIFS('Contact Hours'!E:E,'Contact Hours'!$A:$A,Hours!$A220,'Contact Hours'!$B:$B,Hours!$B220)</f>
        <v>18720</v>
      </c>
      <c r="E220" s="33">
        <f>SUMIFS('Contact Hours'!F:F,'Contact Hours'!$A:$A,Hours!$A220,'Contact Hours'!$B:$B,Hours!$B220)+SUMIFS('Contact Hours'!G:G,'Contact Hours'!$A:$A,Hours!$A220,'Contact Hours'!$B:$B,Hours!$B220)</f>
        <v>0</v>
      </c>
      <c r="F220" s="33">
        <f>SUMIFS('Contact Hours'!H:H,'Contact Hours'!$A:$A,Hours!$A220,'Contact Hours'!$B:$B,Hours!$B220)+SUMIFS('Contact Hours'!I:I,'Contact Hours'!$A:$A,Hours!$A220,'Contact Hours'!$B:$B,Hours!$B220)</f>
        <v>0</v>
      </c>
      <c r="G220" s="33">
        <f>SUMIFS('Contact Hours'!J:J,'Contact Hours'!$A:$A,Hours!$A220,'Contact Hours'!$B:$B,Hours!$B220)+SUMIFS('Contact Hours'!K:K,'Contact Hours'!$A:$A,Hours!$A220,'Contact Hours'!$B:$B,Hours!$B220)</f>
        <v>0</v>
      </c>
      <c r="H220" s="34">
        <f t="shared" si="12"/>
        <v>18720</v>
      </c>
      <c r="I220" s="35">
        <f t="shared" si="13"/>
        <v>53819.629495077927</v>
      </c>
      <c r="J220" s="35">
        <f t="shared" si="14"/>
        <v>0</v>
      </c>
    </row>
    <row r="221" spans="1:10">
      <c r="A221" s="30">
        <v>3553</v>
      </c>
      <c r="B221" s="31">
        <v>2</v>
      </c>
      <c r="C221" s="32">
        <f t="shared" si="11"/>
        <v>3.4729204337351502</v>
      </c>
      <c r="D221" s="33">
        <f>SUMIFS('Contact Hours'!D:D,'Contact Hours'!$A:$A,Hours!$A221,'Contact Hours'!$B:$B,Hours!$B221)+SUMIFS('Contact Hours'!E:E,'Contact Hours'!$A:$A,Hours!$A221,'Contact Hours'!$B:$B,Hours!$B221)</f>
        <v>0</v>
      </c>
      <c r="E221" s="33">
        <f>SUMIFS('Contact Hours'!F:F,'Contact Hours'!$A:$A,Hours!$A221,'Contact Hours'!$B:$B,Hours!$B221)+SUMIFS('Contact Hours'!G:G,'Contact Hours'!$A:$A,Hours!$A221,'Contact Hours'!$B:$B,Hours!$B221)</f>
        <v>0</v>
      </c>
      <c r="F221" s="33">
        <f>SUMIFS('Contact Hours'!H:H,'Contact Hours'!$A:$A,Hours!$A221,'Contact Hours'!$B:$B,Hours!$B221)+SUMIFS('Contact Hours'!I:I,'Contact Hours'!$A:$A,Hours!$A221,'Contact Hours'!$B:$B,Hours!$B221)</f>
        <v>29056</v>
      </c>
      <c r="G221" s="33">
        <f>SUMIFS('Contact Hours'!J:J,'Contact Hours'!$A:$A,Hours!$A221,'Contact Hours'!$B:$B,Hours!$B221)+SUMIFS('Contact Hours'!K:K,'Contact Hours'!$A:$A,Hours!$A221,'Contact Hours'!$B:$B,Hours!$B221)</f>
        <v>0</v>
      </c>
      <c r="H221" s="34">
        <f t="shared" si="12"/>
        <v>29056</v>
      </c>
      <c r="I221" s="35">
        <f t="shared" si="13"/>
        <v>100909.17612260852</v>
      </c>
      <c r="J221" s="35">
        <f t="shared" si="14"/>
        <v>0</v>
      </c>
    </row>
    <row r="222" spans="1:10">
      <c r="A222" s="30">
        <v>3553</v>
      </c>
      <c r="B222" s="31">
        <v>3</v>
      </c>
      <c r="C222" s="32">
        <f t="shared" si="11"/>
        <v>3.0862689776983747</v>
      </c>
      <c r="D222" s="33">
        <f>SUMIFS('Contact Hours'!D:D,'Contact Hours'!$A:$A,Hours!$A222,'Contact Hours'!$B:$B,Hours!$B222)+SUMIFS('Contact Hours'!E:E,'Contact Hours'!$A:$A,Hours!$A222,'Contact Hours'!$B:$B,Hours!$B222)</f>
        <v>170944</v>
      </c>
      <c r="E222" s="33">
        <f>SUMIFS('Contact Hours'!F:F,'Contact Hours'!$A:$A,Hours!$A222,'Contact Hours'!$B:$B,Hours!$B222)+SUMIFS('Contact Hours'!G:G,'Contact Hours'!$A:$A,Hours!$A222,'Contact Hours'!$B:$B,Hours!$B222)</f>
        <v>0</v>
      </c>
      <c r="F222" s="33">
        <f>SUMIFS('Contact Hours'!H:H,'Contact Hours'!$A:$A,Hours!$A222,'Contact Hours'!$B:$B,Hours!$B222)+SUMIFS('Contact Hours'!I:I,'Contact Hours'!$A:$A,Hours!$A222,'Contact Hours'!$B:$B,Hours!$B222)</f>
        <v>0</v>
      </c>
      <c r="G222" s="33">
        <f>SUMIFS('Contact Hours'!J:J,'Contact Hours'!$A:$A,Hours!$A222,'Contact Hours'!$B:$B,Hours!$B222)+SUMIFS('Contact Hours'!K:K,'Contact Hours'!$A:$A,Hours!$A222,'Contact Hours'!$B:$B,Hours!$B222)</f>
        <v>0</v>
      </c>
      <c r="H222" s="34">
        <f t="shared" si="12"/>
        <v>170944</v>
      </c>
      <c r="I222" s="35">
        <f t="shared" si="13"/>
        <v>527579.16412367101</v>
      </c>
      <c r="J222" s="35">
        <f t="shared" si="14"/>
        <v>0</v>
      </c>
    </row>
    <row r="223" spans="1:10">
      <c r="A223" s="30">
        <v>3553</v>
      </c>
      <c r="B223" s="31">
        <v>4</v>
      </c>
      <c r="C223" s="32">
        <f t="shared" ref="C223:C286" si="15">C196</f>
        <v>2.7951067372194838</v>
      </c>
      <c r="D223" s="33">
        <f>SUMIFS('Contact Hours'!D:D,'Contact Hours'!$A:$A,Hours!$A223,'Contact Hours'!$B:$B,Hours!$B223)+SUMIFS('Contact Hours'!E:E,'Contact Hours'!$A:$A,Hours!$A223,'Contact Hours'!$B:$B,Hours!$B223)</f>
        <v>20976</v>
      </c>
      <c r="E223" s="33">
        <f>SUMIFS('Contact Hours'!F:F,'Contact Hours'!$A:$A,Hours!$A223,'Contact Hours'!$B:$B,Hours!$B223)+SUMIFS('Contact Hours'!G:G,'Contact Hours'!$A:$A,Hours!$A223,'Contact Hours'!$B:$B,Hours!$B223)</f>
        <v>0</v>
      </c>
      <c r="F223" s="33">
        <f>SUMIFS('Contact Hours'!H:H,'Contact Hours'!$A:$A,Hours!$A223,'Contact Hours'!$B:$B,Hours!$B223)+SUMIFS('Contact Hours'!I:I,'Contact Hours'!$A:$A,Hours!$A223,'Contact Hours'!$B:$B,Hours!$B223)</f>
        <v>22368</v>
      </c>
      <c r="G223" s="33">
        <f>SUMIFS('Contact Hours'!J:J,'Contact Hours'!$A:$A,Hours!$A223,'Contact Hours'!$B:$B,Hours!$B223)+SUMIFS('Contact Hours'!K:K,'Contact Hours'!$A:$A,Hours!$A223,'Contact Hours'!$B:$B,Hours!$B223)</f>
        <v>0</v>
      </c>
      <c r="H223" s="34">
        <f t="shared" si="12"/>
        <v>43344</v>
      </c>
      <c r="I223" s="35">
        <f t="shared" si="13"/>
        <v>121151.10641804131</v>
      </c>
      <c r="J223" s="35">
        <f t="shared" si="14"/>
        <v>0</v>
      </c>
    </row>
    <row r="224" spans="1:10">
      <c r="A224" s="30">
        <v>3553</v>
      </c>
      <c r="B224" s="31">
        <v>5</v>
      </c>
      <c r="C224" s="32">
        <f t="shared" si="15"/>
        <v>7.969787458086997</v>
      </c>
      <c r="D224" s="33">
        <f>SUMIFS('Contact Hours'!D:D,'Contact Hours'!$A:$A,Hours!$A224,'Contact Hours'!$B:$B,Hours!$B224)+SUMIFS('Contact Hours'!E:E,'Contact Hours'!$A:$A,Hours!$A224,'Contact Hours'!$B:$B,Hours!$B224)</f>
        <v>0</v>
      </c>
      <c r="E224" s="33">
        <f>SUMIFS('Contact Hours'!F:F,'Contact Hours'!$A:$A,Hours!$A224,'Contact Hours'!$B:$B,Hours!$B224)+SUMIFS('Contact Hours'!G:G,'Contact Hours'!$A:$A,Hours!$A224,'Contact Hours'!$B:$B,Hours!$B224)</f>
        <v>0</v>
      </c>
      <c r="F224" s="33">
        <f>SUMIFS('Contact Hours'!H:H,'Contact Hours'!$A:$A,Hours!$A224,'Contact Hours'!$B:$B,Hours!$B224)+SUMIFS('Contact Hours'!I:I,'Contact Hours'!$A:$A,Hours!$A224,'Contact Hours'!$B:$B,Hours!$B224)</f>
        <v>0</v>
      </c>
      <c r="G224" s="33">
        <f>SUMIFS('Contact Hours'!J:J,'Contact Hours'!$A:$A,Hours!$A224,'Contact Hours'!$B:$B,Hours!$B224)+SUMIFS('Contact Hours'!K:K,'Contact Hours'!$A:$A,Hours!$A224,'Contact Hours'!$B:$B,Hours!$B224)</f>
        <v>0</v>
      </c>
      <c r="H224" s="34">
        <f t="shared" si="12"/>
        <v>0</v>
      </c>
      <c r="I224" s="35">
        <f t="shared" si="13"/>
        <v>0</v>
      </c>
      <c r="J224" s="35">
        <f t="shared" si="14"/>
        <v>0</v>
      </c>
    </row>
    <row r="225" spans="1:10">
      <c r="A225" s="30">
        <v>3553</v>
      </c>
      <c r="B225" s="31">
        <v>6</v>
      </c>
      <c r="C225" s="32">
        <f t="shared" si="15"/>
        <v>2.5338472328563029</v>
      </c>
      <c r="D225" s="33">
        <f>SUMIFS('Contact Hours'!D:D,'Contact Hours'!$A:$A,Hours!$A225,'Contact Hours'!$B:$B,Hours!$B225)+SUMIFS('Contact Hours'!E:E,'Contact Hours'!$A:$A,Hours!$A225,'Contact Hours'!$B:$B,Hours!$B225)</f>
        <v>23232</v>
      </c>
      <c r="E225" s="33">
        <f>SUMIFS('Contact Hours'!F:F,'Contact Hours'!$A:$A,Hours!$A225,'Contact Hours'!$B:$B,Hours!$B225)+SUMIFS('Contact Hours'!G:G,'Contact Hours'!$A:$A,Hours!$A225,'Contact Hours'!$B:$B,Hours!$B225)</f>
        <v>0</v>
      </c>
      <c r="F225" s="33">
        <f>SUMIFS('Contact Hours'!H:H,'Contact Hours'!$A:$A,Hours!$A225,'Contact Hours'!$B:$B,Hours!$B225)+SUMIFS('Contact Hours'!I:I,'Contact Hours'!$A:$A,Hours!$A225,'Contact Hours'!$B:$B,Hours!$B225)</f>
        <v>0</v>
      </c>
      <c r="G225" s="33">
        <f>SUMIFS('Contact Hours'!J:J,'Contact Hours'!$A:$A,Hours!$A225,'Contact Hours'!$B:$B,Hours!$B225)+SUMIFS('Contact Hours'!K:K,'Contact Hours'!$A:$A,Hours!$A225,'Contact Hours'!$B:$B,Hours!$B225)</f>
        <v>0</v>
      </c>
      <c r="H225" s="34">
        <f t="shared" si="12"/>
        <v>23232</v>
      </c>
      <c r="I225" s="35">
        <f t="shared" si="13"/>
        <v>58866.338913717627</v>
      </c>
      <c r="J225" s="35">
        <f t="shared" si="14"/>
        <v>0</v>
      </c>
    </row>
    <row r="226" spans="1:10">
      <c r="A226" s="30">
        <v>3553</v>
      </c>
      <c r="B226" s="31">
        <v>7</v>
      </c>
      <c r="C226" s="32">
        <f t="shared" si="15"/>
        <v>3.4892163735959434</v>
      </c>
      <c r="D226" s="33">
        <f>SUMIFS('Contact Hours'!D:D,'Contact Hours'!$A:$A,Hours!$A226,'Contact Hours'!$B:$B,Hours!$B226)+SUMIFS('Contact Hours'!E:E,'Contact Hours'!$A:$A,Hours!$A226,'Contact Hours'!$B:$B,Hours!$B226)</f>
        <v>2112</v>
      </c>
      <c r="E226" s="33">
        <f>SUMIFS('Contact Hours'!F:F,'Contact Hours'!$A:$A,Hours!$A226,'Contact Hours'!$B:$B,Hours!$B226)+SUMIFS('Contact Hours'!G:G,'Contact Hours'!$A:$A,Hours!$A226,'Contact Hours'!$B:$B,Hours!$B226)</f>
        <v>0</v>
      </c>
      <c r="F226" s="33">
        <f>SUMIFS('Contact Hours'!H:H,'Contact Hours'!$A:$A,Hours!$A226,'Contact Hours'!$B:$B,Hours!$B226)+SUMIFS('Contact Hours'!I:I,'Contact Hours'!$A:$A,Hours!$A226,'Contact Hours'!$B:$B,Hours!$B226)</f>
        <v>768</v>
      </c>
      <c r="G226" s="33">
        <f>SUMIFS('Contact Hours'!J:J,'Contact Hours'!$A:$A,Hours!$A226,'Contact Hours'!$B:$B,Hours!$B226)+SUMIFS('Contact Hours'!K:K,'Contact Hours'!$A:$A,Hours!$A226,'Contact Hours'!$B:$B,Hours!$B226)</f>
        <v>0</v>
      </c>
      <c r="H226" s="34">
        <f t="shared" si="12"/>
        <v>2880</v>
      </c>
      <c r="I226" s="35">
        <f t="shared" si="13"/>
        <v>10048.943155956316</v>
      </c>
      <c r="J226" s="35">
        <f t="shared" si="14"/>
        <v>0</v>
      </c>
    </row>
    <row r="227" spans="1:10">
      <c r="A227" s="30">
        <v>3553</v>
      </c>
      <c r="B227" s="31">
        <v>8</v>
      </c>
      <c r="C227" s="32">
        <f t="shared" si="15"/>
        <v>4.382136402145127</v>
      </c>
      <c r="D227" s="33">
        <f>SUMIFS('Contact Hours'!D:D,'Contact Hours'!$A:$A,Hours!$A227,'Contact Hours'!$B:$B,Hours!$B227)+SUMIFS('Contact Hours'!E:E,'Contact Hours'!$A:$A,Hours!$A227,'Contact Hours'!$B:$B,Hours!$B227)</f>
        <v>0</v>
      </c>
      <c r="E227" s="33">
        <f>SUMIFS('Contact Hours'!F:F,'Contact Hours'!$A:$A,Hours!$A227,'Contact Hours'!$B:$B,Hours!$B227)+SUMIFS('Contact Hours'!G:G,'Contact Hours'!$A:$A,Hours!$A227,'Contact Hours'!$B:$B,Hours!$B227)</f>
        <v>0</v>
      </c>
      <c r="F227" s="33">
        <f>SUMIFS('Contact Hours'!H:H,'Contact Hours'!$A:$A,Hours!$A227,'Contact Hours'!$B:$B,Hours!$B227)+SUMIFS('Contact Hours'!I:I,'Contact Hours'!$A:$A,Hours!$A227,'Contact Hours'!$B:$B,Hours!$B227)</f>
        <v>768</v>
      </c>
      <c r="G227" s="33">
        <f>SUMIFS('Contact Hours'!J:J,'Contact Hours'!$A:$A,Hours!$A227,'Contact Hours'!$B:$B,Hours!$B227)+SUMIFS('Contact Hours'!K:K,'Contact Hours'!$A:$A,Hours!$A227,'Contact Hours'!$B:$B,Hours!$B227)</f>
        <v>0</v>
      </c>
      <c r="H227" s="34">
        <f t="shared" si="12"/>
        <v>768</v>
      </c>
      <c r="I227" s="35">
        <f t="shared" si="13"/>
        <v>3365.4807568474575</v>
      </c>
      <c r="J227" s="35">
        <f t="shared" si="14"/>
        <v>0</v>
      </c>
    </row>
    <row r="228" spans="1:10">
      <c r="A228" s="30">
        <v>3553</v>
      </c>
      <c r="B228" s="31">
        <v>9</v>
      </c>
      <c r="C228" s="32">
        <f t="shared" si="15"/>
        <v>3.4333089032158068</v>
      </c>
      <c r="D228" s="33">
        <f>SUMIFS('Contact Hours'!D:D,'Contact Hours'!$A:$A,Hours!$A228,'Contact Hours'!$B:$B,Hours!$B228)+SUMIFS('Contact Hours'!E:E,'Contact Hours'!$A:$A,Hours!$A228,'Contact Hours'!$B:$B,Hours!$B228)</f>
        <v>16736</v>
      </c>
      <c r="E228" s="33">
        <f>SUMIFS('Contact Hours'!F:F,'Contact Hours'!$A:$A,Hours!$A228,'Contact Hours'!$B:$B,Hours!$B228)+SUMIFS('Contact Hours'!G:G,'Contact Hours'!$A:$A,Hours!$A228,'Contact Hours'!$B:$B,Hours!$B228)</f>
        <v>0</v>
      </c>
      <c r="F228" s="33">
        <f>SUMIFS('Contact Hours'!H:H,'Contact Hours'!$A:$A,Hours!$A228,'Contact Hours'!$B:$B,Hours!$B228)+SUMIFS('Contact Hours'!I:I,'Contact Hours'!$A:$A,Hours!$A228,'Contact Hours'!$B:$B,Hours!$B228)</f>
        <v>47200</v>
      </c>
      <c r="G228" s="33">
        <f>SUMIFS('Contact Hours'!J:J,'Contact Hours'!$A:$A,Hours!$A228,'Contact Hours'!$B:$B,Hours!$B228)+SUMIFS('Contact Hours'!K:K,'Contact Hours'!$A:$A,Hours!$A228,'Contact Hours'!$B:$B,Hours!$B228)</f>
        <v>5030</v>
      </c>
      <c r="H228" s="34">
        <f t="shared" si="12"/>
        <v>68966</v>
      </c>
      <c r="I228" s="35">
        <f t="shared" si="13"/>
        <v>236781.58181918133</v>
      </c>
      <c r="J228" s="35">
        <f t="shared" si="14"/>
        <v>0</v>
      </c>
    </row>
    <row r="229" spans="1:10">
      <c r="A229" s="30">
        <v>3553</v>
      </c>
      <c r="B229" s="31">
        <v>10</v>
      </c>
      <c r="C229" s="32">
        <f t="shared" si="15"/>
        <v>5.2157956574584414</v>
      </c>
      <c r="D229" s="33">
        <f>SUMIFS('Contact Hours'!D:D,'Contact Hours'!$A:$A,Hours!$A229,'Contact Hours'!$B:$B,Hours!$B229)+SUMIFS('Contact Hours'!E:E,'Contact Hours'!$A:$A,Hours!$A229,'Contact Hours'!$B:$B,Hours!$B229)</f>
        <v>336</v>
      </c>
      <c r="E229" s="33">
        <f>SUMIFS('Contact Hours'!F:F,'Contact Hours'!$A:$A,Hours!$A229,'Contact Hours'!$B:$B,Hours!$B229)+SUMIFS('Contact Hours'!G:G,'Contact Hours'!$A:$A,Hours!$A229,'Contact Hours'!$B:$B,Hours!$B229)</f>
        <v>0</v>
      </c>
      <c r="F229" s="33">
        <f>SUMIFS('Contact Hours'!H:H,'Contact Hours'!$A:$A,Hours!$A229,'Contact Hours'!$B:$B,Hours!$B229)+SUMIFS('Contact Hours'!I:I,'Contact Hours'!$A:$A,Hours!$A229,'Contact Hours'!$B:$B,Hours!$B229)</f>
        <v>0</v>
      </c>
      <c r="G229" s="33">
        <f>SUMIFS('Contact Hours'!J:J,'Contact Hours'!$A:$A,Hours!$A229,'Contact Hours'!$B:$B,Hours!$B229)+SUMIFS('Contact Hours'!K:K,'Contact Hours'!$A:$A,Hours!$A229,'Contact Hours'!$B:$B,Hours!$B229)</f>
        <v>0</v>
      </c>
      <c r="H229" s="34">
        <f t="shared" si="12"/>
        <v>336</v>
      </c>
      <c r="I229" s="35">
        <f t="shared" si="13"/>
        <v>1752.5073409060362</v>
      </c>
      <c r="J229" s="35">
        <f t="shared" si="14"/>
        <v>0</v>
      </c>
    </row>
    <row r="230" spans="1:10">
      <c r="A230" s="30">
        <v>3553</v>
      </c>
      <c r="B230" s="31">
        <v>11</v>
      </c>
      <c r="C230" s="32">
        <f t="shared" si="15"/>
        <v>3.9463640330011058</v>
      </c>
      <c r="D230" s="33">
        <f>SUMIFS('Contact Hours'!D:D,'Contact Hours'!$A:$A,Hours!$A230,'Contact Hours'!$B:$B,Hours!$B230)+SUMIFS('Contact Hours'!E:E,'Contact Hours'!$A:$A,Hours!$A230,'Contact Hours'!$B:$B,Hours!$B230)</f>
        <v>0</v>
      </c>
      <c r="E230" s="33">
        <f>SUMIFS('Contact Hours'!F:F,'Contact Hours'!$A:$A,Hours!$A230,'Contact Hours'!$B:$B,Hours!$B230)+SUMIFS('Contact Hours'!G:G,'Contact Hours'!$A:$A,Hours!$A230,'Contact Hours'!$B:$B,Hours!$B230)</f>
        <v>0</v>
      </c>
      <c r="F230" s="33">
        <f>SUMIFS('Contact Hours'!H:H,'Contact Hours'!$A:$A,Hours!$A230,'Contact Hours'!$B:$B,Hours!$B230)+SUMIFS('Contact Hours'!I:I,'Contact Hours'!$A:$A,Hours!$A230,'Contact Hours'!$B:$B,Hours!$B230)</f>
        <v>13072</v>
      </c>
      <c r="G230" s="33">
        <f>SUMIFS('Contact Hours'!J:J,'Contact Hours'!$A:$A,Hours!$A230,'Contact Hours'!$B:$B,Hours!$B230)+SUMIFS('Contact Hours'!K:K,'Contact Hours'!$A:$A,Hours!$A230,'Contact Hours'!$B:$B,Hours!$B230)</f>
        <v>0</v>
      </c>
      <c r="H230" s="34">
        <f t="shared" si="12"/>
        <v>13072</v>
      </c>
      <c r="I230" s="35">
        <f t="shared" si="13"/>
        <v>51586.870639390458</v>
      </c>
      <c r="J230" s="35">
        <f t="shared" si="14"/>
        <v>0</v>
      </c>
    </row>
    <row r="231" spans="1:10">
      <c r="A231" s="30">
        <v>3553</v>
      </c>
      <c r="B231" s="31">
        <v>12</v>
      </c>
      <c r="C231" s="32">
        <f t="shared" si="15"/>
        <v>3.4644345655960382</v>
      </c>
      <c r="D231" s="33">
        <f>SUMIFS('Contact Hours'!D:D,'Contact Hours'!$A:$A,Hours!$A231,'Contact Hours'!$B:$B,Hours!$B231)+SUMIFS('Contact Hours'!E:E,'Contact Hours'!$A:$A,Hours!$A231,'Contact Hours'!$B:$B,Hours!$B231)</f>
        <v>130080</v>
      </c>
      <c r="E231" s="33">
        <f>SUMIFS('Contact Hours'!F:F,'Contact Hours'!$A:$A,Hours!$A231,'Contact Hours'!$B:$B,Hours!$B231)+SUMIFS('Contact Hours'!G:G,'Contact Hours'!$A:$A,Hours!$A231,'Contact Hours'!$B:$B,Hours!$B231)</f>
        <v>11904</v>
      </c>
      <c r="F231" s="33">
        <f>SUMIFS('Contact Hours'!H:H,'Contact Hours'!$A:$A,Hours!$A231,'Contact Hours'!$B:$B,Hours!$B231)+SUMIFS('Contact Hours'!I:I,'Contact Hours'!$A:$A,Hours!$A231,'Contact Hours'!$B:$B,Hours!$B231)</f>
        <v>0</v>
      </c>
      <c r="G231" s="33">
        <f>SUMIFS('Contact Hours'!J:J,'Contact Hours'!$A:$A,Hours!$A231,'Contact Hours'!$B:$B,Hours!$B231)+SUMIFS('Contact Hours'!K:K,'Contact Hours'!$A:$A,Hours!$A231,'Contact Hours'!$B:$B,Hours!$B231)</f>
        <v>0</v>
      </c>
      <c r="H231" s="34">
        <f t="shared" si="12"/>
        <v>141984</v>
      </c>
      <c r="I231" s="35">
        <f t="shared" si="13"/>
        <v>491894.27736158791</v>
      </c>
      <c r="J231" s="35">
        <f t="shared" si="14"/>
        <v>45364.691975740767</v>
      </c>
    </row>
    <row r="232" spans="1:10">
      <c r="A232" s="30">
        <v>3553</v>
      </c>
      <c r="B232" s="31">
        <v>13</v>
      </c>
      <c r="C232" s="32">
        <f t="shared" si="15"/>
        <v>3.1367935439018955</v>
      </c>
      <c r="D232" s="33">
        <f>SUMIFS('Contact Hours'!D:D,'Contact Hours'!$A:$A,Hours!$A232,'Contact Hours'!$B:$B,Hours!$B232)+SUMIFS('Contact Hours'!E:E,'Contact Hours'!$A:$A,Hours!$A232,'Contact Hours'!$B:$B,Hours!$B232)</f>
        <v>11248</v>
      </c>
      <c r="E232" s="33">
        <f>SUMIFS('Contact Hours'!F:F,'Contact Hours'!$A:$A,Hours!$A232,'Contact Hours'!$B:$B,Hours!$B232)+SUMIFS('Contact Hours'!G:G,'Contact Hours'!$A:$A,Hours!$A232,'Contact Hours'!$B:$B,Hours!$B232)</f>
        <v>0</v>
      </c>
      <c r="F232" s="33">
        <f>SUMIFS('Contact Hours'!H:H,'Contact Hours'!$A:$A,Hours!$A232,'Contact Hours'!$B:$B,Hours!$B232)+SUMIFS('Contact Hours'!I:I,'Contact Hours'!$A:$A,Hours!$A232,'Contact Hours'!$B:$B,Hours!$B232)</f>
        <v>0</v>
      </c>
      <c r="G232" s="33">
        <f>SUMIFS('Contact Hours'!J:J,'Contact Hours'!$A:$A,Hours!$A232,'Contact Hours'!$B:$B,Hours!$B232)+SUMIFS('Contact Hours'!K:K,'Contact Hours'!$A:$A,Hours!$A232,'Contact Hours'!$B:$B,Hours!$B232)</f>
        <v>0</v>
      </c>
      <c r="H232" s="34">
        <f t="shared" si="12"/>
        <v>11248</v>
      </c>
      <c r="I232" s="35">
        <f t="shared" si="13"/>
        <v>35282.65378180852</v>
      </c>
      <c r="J232" s="35">
        <f t="shared" si="14"/>
        <v>0</v>
      </c>
    </row>
    <row r="233" spans="1:10">
      <c r="A233" s="30">
        <v>3553</v>
      </c>
      <c r="B233" s="31">
        <v>14</v>
      </c>
      <c r="C233" s="32">
        <f t="shared" si="15"/>
        <v>4.5242823607997433</v>
      </c>
      <c r="D233" s="33">
        <f>SUMIFS('Contact Hours'!D:D,'Contact Hours'!$A:$A,Hours!$A233,'Contact Hours'!$B:$B,Hours!$B233)+SUMIFS('Contact Hours'!E:E,'Contact Hours'!$A:$A,Hours!$A233,'Contact Hours'!$B:$B,Hours!$B233)</f>
        <v>0</v>
      </c>
      <c r="E233" s="33">
        <f>SUMIFS('Contact Hours'!F:F,'Contact Hours'!$A:$A,Hours!$A233,'Contact Hours'!$B:$B,Hours!$B233)+SUMIFS('Contact Hours'!G:G,'Contact Hours'!$A:$A,Hours!$A233,'Contact Hours'!$B:$B,Hours!$B233)</f>
        <v>0</v>
      </c>
      <c r="F233" s="33">
        <f>SUMIFS('Contact Hours'!H:H,'Contact Hours'!$A:$A,Hours!$A233,'Contact Hours'!$B:$B,Hours!$B233)+SUMIFS('Contact Hours'!I:I,'Contact Hours'!$A:$A,Hours!$A233,'Contact Hours'!$B:$B,Hours!$B233)</f>
        <v>48944</v>
      </c>
      <c r="G233" s="33">
        <f>SUMIFS('Contact Hours'!J:J,'Contact Hours'!$A:$A,Hours!$A233,'Contact Hours'!$B:$B,Hours!$B233)+SUMIFS('Contact Hours'!K:K,'Contact Hours'!$A:$A,Hours!$A233,'Contact Hours'!$B:$B,Hours!$B233)</f>
        <v>2184</v>
      </c>
      <c r="H233" s="34">
        <f t="shared" si="12"/>
        <v>51128</v>
      </c>
      <c r="I233" s="35">
        <f t="shared" si="13"/>
        <v>231317.50854296927</v>
      </c>
      <c r="J233" s="35">
        <f t="shared" si="14"/>
        <v>0</v>
      </c>
    </row>
    <row r="234" spans="1:10">
      <c r="A234" s="30">
        <v>3553</v>
      </c>
      <c r="B234" s="31">
        <v>15</v>
      </c>
      <c r="C234" s="32">
        <f t="shared" si="15"/>
        <v>6.3259919541484555</v>
      </c>
      <c r="D234" s="33">
        <f>SUMIFS('Contact Hours'!D:D,'Contact Hours'!$A:$A,Hours!$A234,'Contact Hours'!$B:$B,Hours!$B234)+SUMIFS('Contact Hours'!E:E,'Contact Hours'!$A:$A,Hours!$A234,'Contact Hours'!$B:$B,Hours!$B234)</f>
        <v>0</v>
      </c>
      <c r="E234" s="33">
        <f>SUMIFS('Contact Hours'!F:F,'Contact Hours'!$A:$A,Hours!$A234,'Contact Hours'!$B:$B,Hours!$B234)+SUMIFS('Contact Hours'!G:G,'Contact Hours'!$A:$A,Hours!$A234,'Contact Hours'!$B:$B,Hours!$B234)</f>
        <v>0</v>
      </c>
      <c r="F234" s="33">
        <f>SUMIFS('Contact Hours'!H:H,'Contact Hours'!$A:$A,Hours!$A234,'Contact Hours'!$B:$B,Hours!$B234)+SUMIFS('Contact Hours'!I:I,'Contact Hours'!$A:$A,Hours!$A234,'Contact Hours'!$B:$B,Hours!$B234)</f>
        <v>0</v>
      </c>
      <c r="G234" s="33">
        <f>SUMIFS('Contact Hours'!J:J,'Contact Hours'!$A:$A,Hours!$A234,'Contact Hours'!$B:$B,Hours!$B234)+SUMIFS('Contact Hours'!K:K,'Contact Hours'!$A:$A,Hours!$A234,'Contact Hours'!$B:$B,Hours!$B234)</f>
        <v>0</v>
      </c>
      <c r="H234" s="34">
        <f t="shared" si="12"/>
        <v>0</v>
      </c>
      <c r="I234" s="35">
        <f t="shared" si="13"/>
        <v>0</v>
      </c>
      <c r="J234" s="35">
        <f t="shared" si="14"/>
        <v>0</v>
      </c>
    </row>
    <row r="235" spans="1:10">
      <c r="A235" s="30">
        <v>3553</v>
      </c>
      <c r="B235" s="31">
        <v>16</v>
      </c>
      <c r="C235" s="32">
        <f t="shared" si="15"/>
        <v>3.9794022593108487</v>
      </c>
      <c r="D235" s="33">
        <f>SUMIFS('Contact Hours'!D:D,'Contact Hours'!$A:$A,Hours!$A235,'Contact Hours'!$B:$B,Hours!$B235)+SUMIFS('Contact Hours'!E:E,'Contact Hours'!$A:$A,Hours!$A235,'Contact Hours'!$B:$B,Hours!$B235)</f>
        <v>8400</v>
      </c>
      <c r="E235" s="33">
        <f>SUMIFS('Contact Hours'!F:F,'Contact Hours'!$A:$A,Hours!$A235,'Contact Hours'!$B:$B,Hours!$B235)+SUMIFS('Contact Hours'!G:G,'Contact Hours'!$A:$A,Hours!$A235,'Contact Hours'!$B:$B,Hours!$B235)</f>
        <v>0</v>
      </c>
      <c r="F235" s="33">
        <f>SUMIFS('Contact Hours'!H:H,'Contact Hours'!$A:$A,Hours!$A235,'Contact Hours'!$B:$B,Hours!$B235)+SUMIFS('Contact Hours'!I:I,'Contact Hours'!$A:$A,Hours!$A235,'Contact Hours'!$B:$B,Hours!$B235)</f>
        <v>52288</v>
      </c>
      <c r="G235" s="33">
        <f>SUMIFS('Contact Hours'!J:J,'Contact Hours'!$A:$A,Hours!$A235,'Contact Hours'!$B:$B,Hours!$B235)+SUMIFS('Contact Hours'!K:K,'Contact Hours'!$A:$A,Hours!$A235,'Contact Hours'!$B:$B,Hours!$B235)</f>
        <v>17320</v>
      </c>
      <c r="H235" s="34">
        <f t="shared" si="12"/>
        <v>78008</v>
      </c>
      <c r="I235" s="35">
        <f t="shared" si="13"/>
        <v>310425.21144432068</v>
      </c>
      <c r="J235" s="35">
        <f t="shared" si="14"/>
        <v>0</v>
      </c>
    </row>
    <row r="236" spans="1:10">
      <c r="A236" s="30">
        <v>3553</v>
      </c>
      <c r="B236" s="31">
        <v>17</v>
      </c>
      <c r="C236" s="32">
        <f t="shared" si="15"/>
        <v>5.1679354505346593</v>
      </c>
      <c r="D236" s="33">
        <f>SUMIFS('Contact Hours'!D:D,'Contact Hours'!$A:$A,Hours!$A236,'Contact Hours'!$B:$B,Hours!$B236)+SUMIFS('Contact Hours'!E:E,'Contact Hours'!$A:$A,Hours!$A236,'Contact Hours'!$B:$B,Hours!$B236)</f>
        <v>0</v>
      </c>
      <c r="E236" s="33">
        <f>SUMIFS('Contact Hours'!F:F,'Contact Hours'!$A:$A,Hours!$A236,'Contact Hours'!$B:$B,Hours!$B236)+SUMIFS('Contact Hours'!G:G,'Contact Hours'!$A:$A,Hours!$A236,'Contact Hours'!$B:$B,Hours!$B236)</f>
        <v>0</v>
      </c>
      <c r="F236" s="33">
        <f>SUMIFS('Contact Hours'!H:H,'Contact Hours'!$A:$A,Hours!$A236,'Contact Hours'!$B:$B,Hours!$B236)+SUMIFS('Contact Hours'!I:I,'Contact Hours'!$A:$A,Hours!$A236,'Contact Hours'!$B:$B,Hours!$B236)</f>
        <v>10944</v>
      </c>
      <c r="G236" s="33">
        <f>SUMIFS('Contact Hours'!J:J,'Contact Hours'!$A:$A,Hours!$A236,'Contact Hours'!$B:$B,Hours!$B236)+SUMIFS('Contact Hours'!K:K,'Contact Hours'!$A:$A,Hours!$A236,'Contact Hours'!$B:$B,Hours!$B236)</f>
        <v>0</v>
      </c>
      <c r="H236" s="34">
        <f t="shared" si="12"/>
        <v>10944</v>
      </c>
      <c r="I236" s="35">
        <f t="shared" si="13"/>
        <v>56557.885570651313</v>
      </c>
      <c r="J236" s="35">
        <f t="shared" si="14"/>
        <v>0</v>
      </c>
    </row>
    <row r="237" spans="1:10">
      <c r="A237" s="30">
        <v>3553</v>
      </c>
      <c r="B237" s="31">
        <v>18</v>
      </c>
      <c r="C237" s="32">
        <f t="shared" si="15"/>
        <v>4.3474126583452906</v>
      </c>
      <c r="D237" s="33">
        <f>SUMIFS('Contact Hours'!D:D,'Contact Hours'!$A:$A,Hours!$A237,'Contact Hours'!$B:$B,Hours!$B237)+SUMIFS('Contact Hours'!E:E,'Contact Hours'!$A:$A,Hours!$A237,'Contact Hours'!$B:$B,Hours!$B237)</f>
        <v>0</v>
      </c>
      <c r="E237" s="33">
        <f>SUMIFS('Contact Hours'!F:F,'Contact Hours'!$A:$A,Hours!$A237,'Contact Hours'!$B:$B,Hours!$B237)+SUMIFS('Contact Hours'!G:G,'Contact Hours'!$A:$A,Hours!$A237,'Contact Hours'!$B:$B,Hours!$B237)</f>
        <v>0</v>
      </c>
      <c r="F237" s="33">
        <f>SUMIFS('Contact Hours'!H:H,'Contact Hours'!$A:$A,Hours!$A237,'Contact Hours'!$B:$B,Hours!$B237)+SUMIFS('Contact Hours'!I:I,'Contact Hours'!$A:$A,Hours!$A237,'Contact Hours'!$B:$B,Hours!$B237)</f>
        <v>74224</v>
      </c>
      <c r="G237" s="33">
        <f>SUMIFS('Contact Hours'!J:J,'Contact Hours'!$A:$A,Hours!$A237,'Contact Hours'!$B:$B,Hours!$B237)+SUMIFS('Contact Hours'!K:K,'Contact Hours'!$A:$A,Hours!$A237,'Contact Hours'!$B:$B,Hours!$B237)</f>
        <v>0</v>
      </c>
      <c r="H237" s="34">
        <f t="shared" si="12"/>
        <v>74224</v>
      </c>
      <c r="I237" s="35">
        <f t="shared" si="13"/>
        <v>322682.35715302086</v>
      </c>
      <c r="J237" s="35">
        <f t="shared" si="14"/>
        <v>0</v>
      </c>
    </row>
    <row r="238" spans="1:10">
      <c r="A238" s="30">
        <v>3553</v>
      </c>
      <c r="B238" s="31">
        <v>19</v>
      </c>
      <c r="C238" s="32">
        <f t="shared" si="15"/>
        <v>3.1428185541517317</v>
      </c>
      <c r="D238" s="33">
        <f>SUMIFS('Contact Hours'!D:D,'Contact Hours'!$A:$A,Hours!$A238,'Contact Hours'!$B:$B,Hours!$B238)+SUMIFS('Contact Hours'!E:E,'Contact Hours'!$A:$A,Hours!$A238,'Contact Hours'!$B:$B,Hours!$B238)</f>
        <v>53632</v>
      </c>
      <c r="E238" s="33">
        <f>SUMIFS('Contact Hours'!F:F,'Contact Hours'!$A:$A,Hours!$A238,'Contact Hours'!$B:$B,Hours!$B238)+SUMIFS('Contact Hours'!G:G,'Contact Hours'!$A:$A,Hours!$A238,'Contact Hours'!$B:$B,Hours!$B238)</f>
        <v>15776</v>
      </c>
      <c r="F238" s="33">
        <f>SUMIFS('Contact Hours'!H:H,'Contact Hours'!$A:$A,Hours!$A238,'Contact Hours'!$B:$B,Hours!$B238)+SUMIFS('Contact Hours'!I:I,'Contact Hours'!$A:$A,Hours!$A238,'Contact Hours'!$B:$B,Hours!$B238)</f>
        <v>0</v>
      </c>
      <c r="G238" s="33">
        <f>SUMIFS('Contact Hours'!J:J,'Contact Hours'!$A:$A,Hours!$A238,'Contact Hours'!$B:$B,Hours!$B238)+SUMIFS('Contact Hours'!K:K,'Contact Hours'!$A:$A,Hours!$A238,'Contact Hours'!$B:$B,Hours!$B238)</f>
        <v>0</v>
      </c>
      <c r="H238" s="34">
        <f t="shared" si="12"/>
        <v>69408</v>
      </c>
      <c r="I238" s="35">
        <f t="shared" si="13"/>
        <v>218136.75020656339</v>
      </c>
      <c r="J238" s="35">
        <f t="shared" si="14"/>
        <v>54539.216061327497</v>
      </c>
    </row>
    <row r="239" spans="1:10">
      <c r="A239" s="30">
        <v>3553</v>
      </c>
      <c r="B239" s="31">
        <v>20</v>
      </c>
      <c r="C239" s="32">
        <f t="shared" si="15"/>
        <v>3.4676861785003421</v>
      </c>
      <c r="D239" s="33">
        <f>SUMIFS('Contact Hours'!D:D,'Contact Hours'!$A:$A,Hours!$A239,'Contact Hours'!$B:$B,Hours!$B239)+SUMIFS('Contact Hours'!E:E,'Contact Hours'!$A:$A,Hours!$A239,'Contact Hours'!$B:$B,Hours!$B239)</f>
        <v>0</v>
      </c>
      <c r="E239" s="33">
        <f>SUMIFS('Contact Hours'!F:F,'Contact Hours'!$A:$A,Hours!$A239,'Contact Hours'!$B:$B,Hours!$B239)+SUMIFS('Contact Hours'!G:G,'Contact Hours'!$A:$A,Hours!$A239,'Contact Hours'!$B:$B,Hours!$B239)</f>
        <v>0</v>
      </c>
      <c r="F239" s="33">
        <f>SUMIFS('Contact Hours'!H:H,'Contact Hours'!$A:$A,Hours!$A239,'Contact Hours'!$B:$B,Hours!$B239)+SUMIFS('Contact Hours'!I:I,'Contact Hours'!$A:$A,Hours!$A239,'Contact Hours'!$B:$B,Hours!$B239)</f>
        <v>13632</v>
      </c>
      <c r="G239" s="33">
        <f>SUMIFS('Contact Hours'!J:J,'Contact Hours'!$A:$A,Hours!$A239,'Contact Hours'!$B:$B,Hours!$B239)+SUMIFS('Contact Hours'!K:K,'Contact Hours'!$A:$A,Hours!$A239,'Contact Hours'!$B:$B,Hours!$B239)</f>
        <v>17920</v>
      </c>
      <c r="H239" s="34">
        <f t="shared" si="12"/>
        <v>31552</v>
      </c>
      <c r="I239" s="35">
        <f t="shared" si="13"/>
        <v>109412.43430404279</v>
      </c>
      <c r="J239" s="35">
        <f t="shared" si="14"/>
        <v>0</v>
      </c>
    </row>
    <row r="240" spans="1:10">
      <c r="A240" s="30">
        <v>3553</v>
      </c>
      <c r="B240" s="31">
        <v>21</v>
      </c>
      <c r="C240" s="32">
        <f t="shared" si="15"/>
        <v>4.5155009708581995</v>
      </c>
      <c r="D240" s="33">
        <f>SUMIFS('Contact Hours'!D:D,'Contact Hours'!$A:$A,Hours!$A240,'Contact Hours'!$B:$B,Hours!$B240)+SUMIFS('Contact Hours'!E:E,'Contact Hours'!$A:$A,Hours!$A240,'Contact Hours'!$B:$B,Hours!$B240)</f>
        <v>0</v>
      </c>
      <c r="E240" s="33">
        <f>SUMIFS('Contact Hours'!F:F,'Contact Hours'!$A:$A,Hours!$A240,'Contact Hours'!$B:$B,Hours!$B240)+SUMIFS('Contact Hours'!G:G,'Contact Hours'!$A:$A,Hours!$A240,'Contact Hours'!$B:$B,Hours!$B240)</f>
        <v>0</v>
      </c>
      <c r="F240" s="33">
        <f>SUMIFS('Contact Hours'!H:H,'Contact Hours'!$A:$A,Hours!$A240,'Contact Hours'!$B:$B,Hours!$B240)+SUMIFS('Contact Hours'!I:I,'Contact Hours'!$A:$A,Hours!$A240,'Contact Hours'!$B:$B,Hours!$B240)</f>
        <v>0</v>
      </c>
      <c r="G240" s="33">
        <f>SUMIFS('Contact Hours'!J:J,'Contact Hours'!$A:$A,Hours!$A240,'Contact Hours'!$B:$B,Hours!$B240)+SUMIFS('Contact Hours'!K:K,'Contact Hours'!$A:$A,Hours!$A240,'Contact Hours'!$B:$B,Hours!$B240)</f>
        <v>0</v>
      </c>
      <c r="H240" s="34">
        <f t="shared" si="12"/>
        <v>0</v>
      </c>
      <c r="I240" s="35">
        <f t="shared" si="13"/>
        <v>0</v>
      </c>
      <c r="J240" s="35">
        <f t="shared" si="14"/>
        <v>0</v>
      </c>
    </row>
    <row r="241" spans="1:10">
      <c r="A241" s="30">
        <v>3553</v>
      </c>
      <c r="B241" s="31">
        <v>22</v>
      </c>
      <c r="C241" s="32">
        <f t="shared" si="15"/>
        <v>4.1280585073572329</v>
      </c>
      <c r="D241" s="33">
        <f>SUMIFS('Contact Hours'!D:D,'Contact Hours'!$A:$A,Hours!$A241,'Contact Hours'!$B:$B,Hours!$B241)+SUMIFS('Contact Hours'!E:E,'Contact Hours'!$A:$A,Hours!$A241,'Contact Hours'!$B:$B,Hours!$B241)</f>
        <v>0</v>
      </c>
      <c r="E241" s="33">
        <f>SUMIFS('Contact Hours'!F:F,'Contact Hours'!$A:$A,Hours!$A241,'Contact Hours'!$B:$B,Hours!$B241)+SUMIFS('Contact Hours'!G:G,'Contact Hours'!$A:$A,Hours!$A241,'Contact Hours'!$B:$B,Hours!$B241)</f>
        <v>0</v>
      </c>
      <c r="F241" s="33">
        <f>SUMIFS('Contact Hours'!H:H,'Contact Hours'!$A:$A,Hours!$A241,'Contact Hours'!$B:$B,Hours!$B241)+SUMIFS('Contact Hours'!I:I,'Contact Hours'!$A:$A,Hours!$A241,'Contact Hours'!$B:$B,Hours!$B241)</f>
        <v>1040</v>
      </c>
      <c r="G241" s="33">
        <f>SUMIFS('Contact Hours'!J:J,'Contact Hours'!$A:$A,Hours!$A241,'Contact Hours'!$B:$B,Hours!$B241)+SUMIFS('Contact Hours'!K:K,'Contact Hours'!$A:$A,Hours!$A241,'Contact Hours'!$B:$B,Hours!$B241)</f>
        <v>0</v>
      </c>
      <c r="H241" s="34">
        <f t="shared" si="12"/>
        <v>1040</v>
      </c>
      <c r="I241" s="35">
        <f t="shared" si="13"/>
        <v>4293.1808476515225</v>
      </c>
      <c r="J241" s="35">
        <f t="shared" si="14"/>
        <v>0</v>
      </c>
    </row>
    <row r="242" spans="1:10">
      <c r="A242" s="30">
        <v>3553</v>
      </c>
      <c r="B242" s="31">
        <v>23</v>
      </c>
      <c r="C242" s="32">
        <f t="shared" si="15"/>
        <v>4.0606764444742334</v>
      </c>
      <c r="D242" s="33">
        <f>SUMIFS('Contact Hours'!D:D,'Contact Hours'!$A:$A,Hours!$A242,'Contact Hours'!$B:$B,Hours!$B242)+SUMIFS('Contact Hours'!E:E,'Contact Hours'!$A:$A,Hours!$A242,'Contact Hours'!$B:$B,Hours!$B242)</f>
        <v>58608</v>
      </c>
      <c r="E242" s="33">
        <f>SUMIFS('Contact Hours'!F:F,'Contact Hours'!$A:$A,Hours!$A242,'Contact Hours'!$B:$B,Hours!$B242)+SUMIFS('Contact Hours'!G:G,'Contact Hours'!$A:$A,Hours!$A242,'Contact Hours'!$B:$B,Hours!$B242)</f>
        <v>0</v>
      </c>
      <c r="F242" s="33">
        <f>SUMIFS('Contact Hours'!H:H,'Contact Hours'!$A:$A,Hours!$A242,'Contact Hours'!$B:$B,Hours!$B242)+SUMIFS('Contact Hours'!I:I,'Contact Hours'!$A:$A,Hours!$A242,'Contact Hours'!$B:$B,Hours!$B242)</f>
        <v>0</v>
      </c>
      <c r="G242" s="33">
        <f>SUMIFS('Contact Hours'!J:J,'Contact Hours'!$A:$A,Hours!$A242,'Contact Hours'!$B:$B,Hours!$B242)+SUMIFS('Contact Hours'!K:K,'Contact Hours'!$A:$A,Hours!$A242,'Contact Hours'!$B:$B,Hours!$B242)</f>
        <v>0</v>
      </c>
      <c r="H242" s="34">
        <f t="shared" si="12"/>
        <v>58608</v>
      </c>
      <c r="I242" s="35">
        <f t="shared" si="13"/>
        <v>237988.12505774587</v>
      </c>
      <c r="J242" s="35">
        <f t="shared" si="14"/>
        <v>0</v>
      </c>
    </row>
    <row r="243" spans="1:10">
      <c r="A243" s="30">
        <v>3553</v>
      </c>
      <c r="B243" s="31">
        <v>24</v>
      </c>
      <c r="C243" s="32">
        <f t="shared" si="15"/>
        <v>3.6073208628655156</v>
      </c>
      <c r="D243" s="33">
        <f>SUMIFS('Contact Hours'!D:D,'Contact Hours'!$A:$A,Hours!$A243,'Contact Hours'!$B:$B,Hours!$B243)+SUMIFS('Contact Hours'!E:E,'Contact Hours'!$A:$A,Hours!$A243,'Contact Hours'!$B:$B,Hours!$B243)</f>
        <v>3840</v>
      </c>
      <c r="E243" s="33">
        <f>SUMIFS('Contact Hours'!F:F,'Contact Hours'!$A:$A,Hours!$A243,'Contact Hours'!$B:$B,Hours!$B243)+SUMIFS('Contact Hours'!G:G,'Contact Hours'!$A:$A,Hours!$A243,'Contact Hours'!$B:$B,Hours!$B243)</f>
        <v>0</v>
      </c>
      <c r="F243" s="33">
        <f>SUMIFS('Contact Hours'!H:H,'Contact Hours'!$A:$A,Hours!$A243,'Contact Hours'!$B:$B,Hours!$B243)+SUMIFS('Contact Hours'!I:I,'Contact Hours'!$A:$A,Hours!$A243,'Contact Hours'!$B:$B,Hours!$B243)</f>
        <v>9008</v>
      </c>
      <c r="G243" s="33">
        <f>SUMIFS('Contact Hours'!J:J,'Contact Hours'!$A:$A,Hours!$A243,'Contact Hours'!$B:$B,Hours!$B243)+SUMIFS('Contact Hours'!K:K,'Contact Hours'!$A:$A,Hours!$A243,'Contact Hours'!$B:$B,Hours!$B243)</f>
        <v>0</v>
      </c>
      <c r="H243" s="34">
        <f t="shared" si="12"/>
        <v>12848</v>
      </c>
      <c r="I243" s="35">
        <f t="shared" si="13"/>
        <v>46346.858446096143</v>
      </c>
      <c r="J243" s="35">
        <f t="shared" si="14"/>
        <v>0</v>
      </c>
    </row>
    <row r="244" spans="1:10">
      <c r="A244" s="30">
        <v>3553</v>
      </c>
      <c r="B244" s="31">
        <v>25</v>
      </c>
      <c r="C244" s="32">
        <f t="shared" si="15"/>
        <v>2.8175360535220126</v>
      </c>
      <c r="D244" s="33">
        <f>SUMIFS('Contact Hours'!D:D,'Contact Hours'!$A:$A,Hours!$A244,'Contact Hours'!$B:$B,Hours!$B244)+SUMIFS('Contact Hours'!E:E,'Contact Hours'!$A:$A,Hours!$A244,'Contact Hours'!$B:$B,Hours!$B244)</f>
        <v>258240</v>
      </c>
      <c r="E244" s="33">
        <f>SUMIFS('Contact Hours'!F:F,'Contact Hours'!$A:$A,Hours!$A244,'Contact Hours'!$B:$B,Hours!$B244)+SUMIFS('Contact Hours'!G:G,'Contact Hours'!$A:$A,Hours!$A244,'Contact Hours'!$B:$B,Hours!$B244)</f>
        <v>0</v>
      </c>
      <c r="F244" s="33">
        <f>SUMIFS('Contact Hours'!H:H,'Contact Hours'!$A:$A,Hours!$A244,'Contact Hours'!$B:$B,Hours!$B244)+SUMIFS('Contact Hours'!I:I,'Contact Hours'!$A:$A,Hours!$A244,'Contact Hours'!$B:$B,Hours!$B244)</f>
        <v>0</v>
      </c>
      <c r="G244" s="33">
        <f>SUMIFS('Contact Hours'!J:J,'Contact Hours'!$A:$A,Hours!$A244,'Contact Hours'!$B:$B,Hours!$B244)+SUMIFS('Contact Hours'!K:K,'Contact Hours'!$A:$A,Hours!$A244,'Contact Hours'!$B:$B,Hours!$B244)</f>
        <v>0</v>
      </c>
      <c r="H244" s="34">
        <f t="shared" si="12"/>
        <v>258240</v>
      </c>
      <c r="I244" s="35">
        <f t="shared" si="13"/>
        <v>727600.51046152459</v>
      </c>
      <c r="J244" s="35">
        <f t="shared" si="14"/>
        <v>0</v>
      </c>
    </row>
    <row r="245" spans="1:10">
      <c r="A245" s="30">
        <v>3553</v>
      </c>
      <c r="B245" s="31">
        <v>26</v>
      </c>
      <c r="C245" s="32">
        <f t="shared" si="15"/>
        <v>3.5195673951223614</v>
      </c>
      <c r="D245" s="33">
        <f>SUMIFS('Contact Hours'!D:D,'Contact Hours'!$A:$A,Hours!$A245,'Contact Hours'!$B:$B,Hours!$B245)+SUMIFS('Contact Hours'!E:E,'Contact Hours'!$A:$A,Hours!$A245,'Contact Hours'!$B:$B,Hours!$B245)</f>
        <v>49712</v>
      </c>
      <c r="E245" s="33">
        <f>SUMIFS('Contact Hours'!F:F,'Contact Hours'!$A:$A,Hours!$A245,'Contact Hours'!$B:$B,Hours!$B245)+SUMIFS('Contact Hours'!G:G,'Contact Hours'!$A:$A,Hours!$A245,'Contact Hours'!$B:$B,Hours!$B245)</f>
        <v>0</v>
      </c>
      <c r="F245" s="33">
        <f>SUMIFS('Contact Hours'!H:H,'Contact Hours'!$A:$A,Hours!$A245,'Contact Hours'!$B:$B,Hours!$B245)+SUMIFS('Contact Hours'!I:I,'Contact Hours'!$A:$A,Hours!$A245,'Contact Hours'!$B:$B,Hours!$B245)</f>
        <v>0</v>
      </c>
      <c r="G245" s="33">
        <f>SUMIFS('Contact Hours'!J:J,'Contact Hours'!$A:$A,Hours!$A245,'Contact Hours'!$B:$B,Hours!$B245)+SUMIFS('Contact Hours'!K:K,'Contact Hours'!$A:$A,Hours!$A245,'Contact Hours'!$B:$B,Hours!$B245)</f>
        <v>0</v>
      </c>
      <c r="H245" s="34">
        <f t="shared" si="12"/>
        <v>49712</v>
      </c>
      <c r="I245" s="35">
        <f t="shared" si="13"/>
        <v>174964.73434632283</v>
      </c>
      <c r="J245" s="35">
        <f t="shared" si="14"/>
        <v>0</v>
      </c>
    </row>
    <row r="246" spans="1:10">
      <c r="A246" s="30">
        <v>3553</v>
      </c>
      <c r="B246" s="31">
        <v>27</v>
      </c>
      <c r="C246" s="32">
        <f t="shared" si="15"/>
        <v>3.291477425248472</v>
      </c>
      <c r="D246" s="33">
        <f>SUMIFS('Contact Hours'!D:D,'Contact Hours'!$A:$A,Hours!$A246,'Contact Hours'!$B:$B,Hours!$B246)+SUMIFS('Contact Hours'!E:E,'Contact Hours'!$A:$A,Hours!$A246,'Contact Hours'!$B:$B,Hours!$B246)</f>
        <v>0</v>
      </c>
      <c r="E246" s="33">
        <f>SUMIFS('Contact Hours'!F:F,'Contact Hours'!$A:$A,Hours!$A246,'Contact Hours'!$B:$B,Hours!$B246)+SUMIFS('Contact Hours'!G:G,'Contact Hours'!$A:$A,Hours!$A246,'Contact Hours'!$B:$B,Hours!$B246)</f>
        <v>0</v>
      </c>
      <c r="F246" s="33">
        <f>SUMIFS('Contact Hours'!H:H,'Contact Hours'!$A:$A,Hours!$A246,'Contact Hours'!$B:$B,Hours!$B246)+SUMIFS('Contact Hours'!I:I,'Contact Hours'!$A:$A,Hours!$A246,'Contact Hours'!$B:$B,Hours!$B246)</f>
        <v>0</v>
      </c>
      <c r="G246" s="33">
        <f>SUMIFS('Contact Hours'!J:J,'Contact Hours'!$A:$A,Hours!$A246,'Contact Hours'!$B:$B,Hours!$B246)+SUMIFS('Contact Hours'!K:K,'Contact Hours'!$A:$A,Hours!$A246,'Contact Hours'!$B:$B,Hours!$B246)</f>
        <v>0</v>
      </c>
      <c r="H246" s="34">
        <f t="shared" si="12"/>
        <v>0</v>
      </c>
      <c r="I246" s="35">
        <f t="shared" si="13"/>
        <v>0</v>
      </c>
      <c r="J246" s="35">
        <f t="shared" si="14"/>
        <v>0</v>
      </c>
    </row>
    <row r="247" spans="1:10">
      <c r="A247" s="30">
        <v>3554</v>
      </c>
      <c r="B247" s="31">
        <v>1</v>
      </c>
      <c r="C247" s="32">
        <f t="shared" si="15"/>
        <v>2.8749802080704021</v>
      </c>
      <c r="D247" s="33">
        <f>SUMIFS('Contact Hours'!D:D,'Contact Hours'!$A:$A,Hours!$A247,'Contact Hours'!$B:$B,Hours!$B247)+SUMIFS('Contact Hours'!E:E,'Contact Hours'!$A:$A,Hours!$A247,'Contact Hours'!$B:$B,Hours!$B247)</f>
        <v>13056</v>
      </c>
      <c r="E247" s="33">
        <f>SUMIFS('Contact Hours'!F:F,'Contact Hours'!$A:$A,Hours!$A247,'Contact Hours'!$B:$B,Hours!$B247)+SUMIFS('Contact Hours'!G:G,'Contact Hours'!$A:$A,Hours!$A247,'Contact Hours'!$B:$B,Hours!$B247)</f>
        <v>0</v>
      </c>
      <c r="F247" s="33">
        <f>SUMIFS('Contact Hours'!H:H,'Contact Hours'!$A:$A,Hours!$A247,'Contact Hours'!$B:$B,Hours!$B247)+SUMIFS('Contact Hours'!I:I,'Contact Hours'!$A:$A,Hours!$A247,'Contact Hours'!$B:$B,Hours!$B247)</f>
        <v>25376</v>
      </c>
      <c r="G247" s="33">
        <f>SUMIFS('Contact Hours'!J:J,'Contact Hours'!$A:$A,Hours!$A247,'Contact Hours'!$B:$B,Hours!$B247)+SUMIFS('Contact Hours'!K:K,'Contact Hours'!$A:$A,Hours!$A247,'Contact Hours'!$B:$B,Hours!$B247)</f>
        <v>0</v>
      </c>
      <c r="H247" s="34">
        <f t="shared" si="12"/>
        <v>38432</v>
      </c>
      <c r="I247" s="35">
        <f t="shared" si="13"/>
        <v>110491.23935656169</v>
      </c>
      <c r="J247" s="35">
        <f t="shared" si="14"/>
        <v>0</v>
      </c>
    </row>
    <row r="248" spans="1:10">
      <c r="A248" s="30">
        <v>3554</v>
      </c>
      <c r="B248" s="31">
        <v>2</v>
      </c>
      <c r="C248" s="32">
        <f t="shared" si="15"/>
        <v>3.4729204337351502</v>
      </c>
      <c r="D248" s="33">
        <f>SUMIFS('Contact Hours'!D:D,'Contact Hours'!$A:$A,Hours!$A248,'Contact Hours'!$B:$B,Hours!$B248)+SUMIFS('Contact Hours'!E:E,'Contact Hours'!$A:$A,Hours!$A248,'Contact Hours'!$B:$B,Hours!$B248)</f>
        <v>0</v>
      </c>
      <c r="E248" s="33">
        <f>SUMIFS('Contact Hours'!F:F,'Contact Hours'!$A:$A,Hours!$A248,'Contact Hours'!$B:$B,Hours!$B248)+SUMIFS('Contact Hours'!G:G,'Contact Hours'!$A:$A,Hours!$A248,'Contact Hours'!$B:$B,Hours!$B248)</f>
        <v>0</v>
      </c>
      <c r="F248" s="33">
        <f>SUMIFS('Contact Hours'!H:H,'Contact Hours'!$A:$A,Hours!$A248,'Contact Hours'!$B:$B,Hours!$B248)+SUMIFS('Contact Hours'!I:I,'Contact Hours'!$A:$A,Hours!$A248,'Contact Hours'!$B:$B,Hours!$B248)</f>
        <v>29568</v>
      </c>
      <c r="G248" s="33">
        <f>SUMIFS('Contact Hours'!J:J,'Contact Hours'!$A:$A,Hours!$A248,'Contact Hours'!$B:$B,Hours!$B248)+SUMIFS('Contact Hours'!K:K,'Contact Hours'!$A:$A,Hours!$A248,'Contact Hours'!$B:$B,Hours!$B248)</f>
        <v>0</v>
      </c>
      <c r="H248" s="34">
        <f t="shared" si="12"/>
        <v>29568</v>
      </c>
      <c r="I248" s="35">
        <f t="shared" si="13"/>
        <v>102687.31138468093</v>
      </c>
      <c r="J248" s="35">
        <f t="shared" si="14"/>
        <v>0</v>
      </c>
    </row>
    <row r="249" spans="1:10">
      <c r="A249" s="30">
        <v>3554</v>
      </c>
      <c r="B249" s="31">
        <v>3</v>
      </c>
      <c r="C249" s="32">
        <f t="shared" si="15"/>
        <v>3.0862689776983747</v>
      </c>
      <c r="D249" s="33">
        <f>SUMIFS('Contact Hours'!D:D,'Contact Hours'!$A:$A,Hours!$A249,'Contact Hours'!$B:$B,Hours!$B249)+SUMIFS('Contact Hours'!E:E,'Contact Hours'!$A:$A,Hours!$A249,'Contact Hours'!$B:$B,Hours!$B249)</f>
        <v>47392</v>
      </c>
      <c r="E249" s="33">
        <f>SUMIFS('Contact Hours'!F:F,'Contact Hours'!$A:$A,Hours!$A249,'Contact Hours'!$B:$B,Hours!$B249)+SUMIFS('Contact Hours'!G:G,'Contact Hours'!$A:$A,Hours!$A249,'Contact Hours'!$B:$B,Hours!$B249)</f>
        <v>0</v>
      </c>
      <c r="F249" s="33">
        <f>SUMIFS('Contact Hours'!H:H,'Contact Hours'!$A:$A,Hours!$A249,'Contact Hours'!$B:$B,Hours!$B249)+SUMIFS('Contact Hours'!I:I,'Contact Hours'!$A:$A,Hours!$A249,'Contact Hours'!$B:$B,Hours!$B249)</f>
        <v>2080</v>
      </c>
      <c r="G249" s="33">
        <f>SUMIFS('Contact Hours'!J:J,'Contact Hours'!$A:$A,Hours!$A249,'Contact Hours'!$B:$B,Hours!$B249)+SUMIFS('Contact Hours'!K:K,'Contact Hours'!$A:$A,Hours!$A249,'Contact Hours'!$B:$B,Hours!$B249)</f>
        <v>0</v>
      </c>
      <c r="H249" s="34">
        <f t="shared" si="12"/>
        <v>49472</v>
      </c>
      <c r="I249" s="35">
        <f t="shared" si="13"/>
        <v>152683.898864694</v>
      </c>
      <c r="J249" s="35">
        <f t="shared" si="14"/>
        <v>0</v>
      </c>
    </row>
    <row r="250" spans="1:10">
      <c r="A250" s="30">
        <v>3554</v>
      </c>
      <c r="B250" s="31">
        <v>4</v>
      </c>
      <c r="C250" s="32">
        <f t="shared" si="15"/>
        <v>2.7951067372194838</v>
      </c>
      <c r="D250" s="33">
        <f>SUMIFS('Contact Hours'!D:D,'Contact Hours'!$A:$A,Hours!$A250,'Contact Hours'!$B:$B,Hours!$B250)+SUMIFS('Contact Hours'!E:E,'Contact Hours'!$A:$A,Hours!$A250,'Contact Hours'!$B:$B,Hours!$B250)</f>
        <v>4992</v>
      </c>
      <c r="E250" s="33">
        <f>SUMIFS('Contact Hours'!F:F,'Contact Hours'!$A:$A,Hours!$A250,'Contact Hours'!$B:$B,Hours!$B250)+SUMIFS('Contact Hours'!G:G,'Contact Hours'!$A:$A,Hours!$A250,'Contact Hours'!$B:$B,Hours!$B250)</f>
        <v>0</v>
      </c>
      <c r="F250" s="33">
        <f>SUMIFS('Contact Hours'!H:H,'Contact Hours'!$A:$A,Hours!$A250,'Contact Hours'!$B:$B,Hours!$B250)+SUMIFS('Contact Hours'!I:I,'Contact Hours'!$A:$A,Hours!$A250,'Contact Hours'!$B:$B,Hours!$B250)</f>
        <v>3504</v>
      </c>
      <c r="G250" s="33">
        <f>SUMIFS('Contact Hours'!J:J,'Contact Hours'!$A:$A,Hours!$A250,'Contact Hours'!$B:$B,Hours!$B250)+SUMIFS('Contact Hours'!K:K,'Contact Hours'!$A:$A,Hours!$A250,'Contact Hours'!$B:$B,Hours!$B250)</f>
        <v>0</v>
      </c>
      <c r="H250" s="34">
        <f t="shared" si="12"/>
        <v>8496</v>
      </c>
      <c r="I250" s="35">
        <f t="shared" si="13"/>
        <v>23747.226839416733</v>
      </c>
      <c r="J250" s="35">
        <f t="shared" si="14"/>
        <v>0</v>
      </c>
    </row>
    <row r="251" spans="1:10">
      <c r="A251" s="30">
        <v>3554</v>
      </c>
      <c r="B251" s="31">
        <v>5</v>
      </c>
      <c r="C251" s="32">
        <f t="shared" si="15"/>
        <v>7.969787458086997</v>
      </c>
      <c r="D251" s="33">
        <f>SUMIFS('Contact Hours'!D:D,'Contact Hours'!$A:$A,Hours!$A251,'Contact Hours'!$B:$B,Hours!$B251)+SUMIFS('Contact Hours'!E:E,'Contact Hours'!$A:$A,Hours!$A251,'Contact Hours'!$B:$B,Hours!$B251)</f>
        <v>0</v>
      </c>
      <c r="E251" s="33">
        <f>SUMIFS('Contact Hours'!F:F,'Contact Hours'!$A:$A,Hours!$A251,'Contact Hours'!$B:$B,Hours!$B251)+SUMIFS('Contact Hours'!G:G,'Contact Hours'!$A:$A,Hours!$A251,'Contact Hours'!$B:$B,Hours!$B251)</f>
        <v>0</v>
      </c>
      <c r="F251" s="33">
        <f>SUMIFS('Contact Hours'!H:H,'Contact Hours'!$A:$A,Hours!$A251,'Contact Hours'!$B:$B,Hours!$B251)+SUMIFS('Contact Hours'!I:I,'Contact Hours'!$A:$A,Hours!$A251,'Contact Hours'!$B:$B,Hours!$B251)</f>
        <v>0</v>
      </c>
      <c r="G251" s="33">
        <f>SUMIFS('Contact Hours'!J:J,'Contact Hours'!$A:$A,Hours!$A251,'Contact Hours'!$B:$B,Hours!$B251)+SUMIFS('Contact Hours'!K:K,'Contact Hours'!$A:$A,Hours!$A251,'Contact Hours'!$B:$B,Hours!$B251)</f>
        <v>0</v>
      </c>
      <c r="H251" s="34">
        <f t="shared" si="12"/>
        <v>0</v>
      </c>
      <c r="I251" s="35">
        <f t="shared" si="13"/>
        <v>0</v>
      </c>
      <c r="J251" s="35">
        <f t="shared" si="14"/>
        <v>0</v>
      </c>
    </row>
    <row r="252" spans="1:10">
      <c r="A252" s="30">
        <v>3554</v>
      </c>
      <c r="B252" s="31">
        <v>6</v>
      </c>
      <c r="C252" s="32">
        <f t="shared" si="15"/>
        <v>2.5338472328563029</v>
      </c>
      <c r="D252" s="33">
        <f>SUMIFS('Contact Hours'!D:D,'Contact Hours'!$A:$A,Hours!$A252,'Contact Hours'!$B:$B,Hours!$B252)+SUMIFS('Contact Hours'!E:E,'Contact Hours'!$A:$A,Hours!$A252,'Contact Hours'!$B:$B,Hours!$B252)</f>
        <v>19584</v>
      </c>
      <c r="E252" s="33">
        <f>SUMIFS('Contact Hours'!F:F,'Contact Hours'!$A:$A,Hours!$A252,'Contact Hours'!$B:$B,Hours!$B252)+SUMIFS('Contact Hours'!G:G,'Contact Hours'!$A:$A,Hours!$A252,'Contact Hours'!$B:$B,Hours!$B252)</f>
        <v>0</v>
      </c>
      <c r="F252" s="33">
        <f>SUMIFS('Contact Hours'!H:H,'Contact Hours'!$A:$A,Hours!$A252,'Contact Hours'!$B:$B,Hours!$B252)+SUMIFS('Contact Hours'!I:I,'Contact Hours'!$A:$A,Hours!$A252,'Contact Hours'!$B:$B,Hours!$B252)</f>
        <v>0</v>
      </c>
      <c r="G252" s="33">
        <f>SUMIFS('Contact Hours'!J:J,'Contact Hours'!$A:$A,Hours!$A252,'Contact Hours'!$B:$B,Hours!$B252)+SUMIFS('Contact Hours'!K:K,'Contact Hours'!$A:$A,Hours!$A252,'Contact Hours'!$B:$B,Hours!$B252)</f>
        <v>0</v>
      </c>
      <c r="H252" s="34">
        <f t="shared" si="12"/>
        <v>19584</v>
      </c>
      <c r="I252" s="35">
        <f t="shared" si="13"/>
        <v>49622.864208257837</v>
      </c>
      <c r="J252" s="35">
        <f t="shared" si="14"/>
        <v>0</v>
      </c>
    </row>
    <row r="253" spans="1:10">
      <c r="A253" s="30">
        <v>3554</v>
      </c>
      <c r="B253" s="31">
        <v>7</v>
      </c>
      <c r="C253" s="32">
        <f t="shared" si="15"/>
        <v>3.4892163735959434</v>
      </c>
      <c r="D253" s="33">
        <f>SUMIFS('Contact Hours'!D:D,'Contact Hours'!$A:$A,Hours!$A253,'Contact Hours'!$B:$B,Hours!$B253)+SUMIFS('Contact Hours'!E:E,'Contact Hours'!$A:$A,Hours!$A253,'Contact Hours'!$B:$B,Hours!$B253)</f>
        <v>0</v>
      </c>
      <c r="E253" s="33">
        <f>SUMIFS('Contact Hours'!F:F,'Contact Hours'!$A:$A,Hours!$A253,'Contact Hours'!$B:$B,Hours!$B253)+SUMIFS('Contact Hours'!G:G,'Contact Hours'!$A:$A,Hours!$A253,'Contact Hours'!$B:$B,Hours!$B253)</f>
        <v>0</v>
      </c>
      <c r="F253" s="33">
        <f>SUMIFS('Contact Hours'!H:H,'Contact Hours'!$A:$A,Hours!$A253,'Contact Hours'!$B:$B,Hours!$B253)+SUMIFS('Contact Hours'!I:I,'Contact Hours'!$A:$A,Hours!$A253,'Contact Hours'!$B:$B,Hours!$B253)</f>
        <v>0</v>
      </c>
      <c r="G253" s="33">
        <f>SUMIFS('Contact Hours'!J:J,'Contact Hours'!$A:$A,Hours!$A253,'Contact Hours'!$B:$B,Hours!$B253)+SUMIFS('Contact Hours'!K:K,'Contact Hours'!$A:$A,Hours!$A253,'Contact Hours'!$B:$B,Hours!$B253)</f>
        <v>0</v>
      </c>
      <c r="H253" s="34">
        <f t="shared" si="12"/>
        <v>0</v>
      </c>
      <c r="I253" s="35">
        <f t="shared" si="13"/>
        <v>0</v>
      </c>
      <c r="J253" s="35">
        <f t="shared" si="14"/>
        <v>0</v>
      </c>
    </row>
    <row r="254" spans="1:10">
      <c r="A254" s="30">
        <v>3554</v>
      </c>
      <c r="B254" s="31">
        <v>8</v>
      </c>
      <c r="C254" s="32">
        <f t="shared" si="15"/>
        <v>4.382136402145127</v>
      </c>
      <c r="D254" s="33">
        <f>SUMIFS('Contact Hours'!D:D,'Contact Hours'!$A:$A,Hours!$A254,'Contact Hours'!$B:$B,Hours!$B254)+SUMIFS('Contact Hours'!E:E,'Contact Hours'!$A:$A,Hours!$A254,'Contact Hours'!$B:$B,Hours!$B254)</f>
        <v>0</v>
      </c>
      <c r="E254" s="33">
        <f>SUMIFS('Contact Hours'!F:F,'Contact Hours'!$A:$A,Hours!$A254,'Contact Hours'!$B:$B,Hours!$B254)+SUMIFS('Contact Hours'!G:G,'Contact Hours'!$A:$A,Hours!$A254,'Contact Hours'!$B:$B,Hours!$B254)</f>
        <v>0</v>
      </c>
      <c r="F254" s="33">
        <f>SUMIFS('Contact Hours'!H:H,'Contact Hours'!$A:$A,Hours!$A254,'Contact Hours'!$B:$B,Hours!$B254)+SUMIFS('Contact Hours'!I:I,'Contact Hours'!$A:$A,Hours!$A254,'Contact Hours'!$B:$B,Hours!$B254)</f>
        <v>0</v>
      </c>
      <c r="G254" s="33">
        <f>SUMIFS('Contact Hours'!J:J,'Contact Hours'!$A:$A,Hours!$A254,'Contact Hours'!$B:$B,Hours!$B254)+SUMIFS('Contact Hours'!K:K,'Contact Hours'!$A:$A,Hours!$A254,'Contact Hours'!$B:$B,Hours!$B254)</f>
        <v>0</v>
      </c>
      <c r="H254" s="34">
        <f t="shared" si="12"/>
        <v>0</v>
      </c>
      <c r="I254" s="35">
        <f t="shared" si="13"/>
        <v>0</v>
      </c>
      <c r="J254" s="35">
        <f t="shared" si="14"/>
        <v>0</v>
      </c>
    </row>
    <row r="255" spans="1:10">
      <c r="A255" s="30">
        <v>3554</v>
      </c>
      <c r="B255" s="31">
        <v>9</v>
      </c>
      <c r="C255" s="32">
        <f t="shared" si="15"/>
        <v>3.4333089032158068</v>
      </c>
      <c r="D255" s="33">
        <f>SUMIFS('Contact Hours'!D:D,'Contact Hours'!$A:$A,Hours!$A255,'Contact Hours'!$B:$B,Hours!$B255)+SUMIFS('Contact Hours'!E:E,'Contact Hours'!$A:$A,Hours!$A255,'Contact Hours'!$B:$B,Hours!$B255)</f>
        <v>2352</v>
      </c>
      <c r="E255" s="33">
        <f>SUMIFS('Contact Hours'!F:F,'Contact Hours'!$A:$A,Hours!$A255,'Contact Hours'!$B:$B,Hours!$B255)+SUMIFS('Contact Hours'!G:G,'Contact Hours'!$A:$A,Hours!$A255,'Contact Hours'!$B:$B,Hours!$B255)</f>
        <v>0</v>
      </c>
      <c r="F255" s="33">
        <f>SUMIFS('Contact Hours'!H:H,'Contact Hours'!$A:$A,Hours!$A255,'Contact Hours'!$B:$B,Hours!$B255)+SUMIFS('Contact Hours'!I:I,'Contact Hours'!$A:$A,Hours!$A255,'Contact Hours'!$B:$B,Hours!$B255)</f>
        <v>137744</v>
      </c>
      <c r="G255" s="33">
        <f>SUMIFS('Contact Hours'!J:J,'Contact Hours'!$A:$A,Hours!$A255,'Contact Hours'!$B:$B,Hours!$B255)+SUMIFS('Contact Hours'!K:K,'Contact Hours'!$A:$A,Hours!$A255,'Contact Hours'!$B:$B,Hours!$B255)</f>
        <v>0</v>
      </c>
      <c r="H255" s="34">
        <f t="shared" si="12"/>
        <v>140096</v>
      </c>
      <c r="I255" s="35">
        <f t="shared" si="13"/>
        <v>480992.84410492168</v>
      </c>
      <c r="J255" s="35">
        <f t="shared" si="14"/>
        <v>0</v>
      </c>
    </row>
    <row r="256" spans="1:10">
      <c r="A256" s="30">
        <v>3554</v>
      </c>
      <c r="B256" s="31">
        <v>10</v>
      </c>
      <c r="C256" s="32">
        <f t="shared" si="15"/>
        <v>5.2157956574584414</v>
      </c>
      <c r="D256" s="33">
        <f>SUMIFS('Contact Hours'!D:D,'Contact Hours'!$A:$A,Hours!$A256,'Contact Hours'!$B:$B,Hours!$B256)+SUMIFS('Contact Hours'!E:E,'Contact Hours'!$A:$A,Hours!$A256,'Contact Hours'!$B:$B,Hours!$B256)</f>
        <v>0</v>
      </c>
      <c r="E256" s="33">
        <f>SUMIFS('Contact Hours'!F:F,'Contact Hours'!$A:$A,Hours!$A256,'Contact Hours'!$B:$B,Hours!$B256)+SUMIFS('Contact Hours'!G:G,'Contact Hours'!$A:$A,Hours!$A256,'Contact Hours'!$B:$B,Hours!$B256)</f>
        <v>0</v>
      </c>
      <c r="F256" s="33">
        <f>SUMIFS('Contact Hours'!H:H,'Contact Hours'!$A:$A,Hours!$A256,'Contact Hours'!$B:$B,Hours!$B256)+SUMIFS('Contact Hours'!I:I,'Contact Hours'!$A:$A,Hours!$A256,'Contact Hours'!$B:$B,Hours!$B256)</f>
        <v>0</v>
      </c>
      <c r="G256" s="33">
        <f>SUMIFS('Contact Hours'!J:J,'Contact Hours'!$A:$A,Hours!$A256,'Contact Hours'!$B:$B,Hours!$B256)+SUMIFS('Contact Hours'!K:K,'Contact Hours'!$A:$A,Hours!$A256,'Contact Hours'!$B:$B,Hours!$B256)</f>
        <v>0</v>
      </c>
      <c r="H256" s="34">
        <f t="shared" si="12"/>
        <v>0</v>
      </c>
      <c r="I256" s="35">
        <f t="shared" si="13"/>
        <v>0</v>
      </c>
      <c r="J256" s="35">
        <f t="shared" si="14"/>
        <v>0</v>
      </c>
    </row>
    <row r="257" spans="1:10">
      <c r="A257" s="30">
        <v>3554</v>
      </c>
      <c r="B257" s="31">
        <v>11</v>
      </c>
      <c r="C257" s="32">
        <f t="shared" si="15"/>
        <v>3.9463640330011058</v>
      </c>
      <c r="D257" s="33">
        <f>SUMIFS('Contact Hours'!D:D,'Contact Hours'!$A:$A,Hours!$A257,'Contact Hours'!$B:$B,Hours!$B257)+SUMIFS('Contact Hours'!E:E,'Contact Hours'!$A:$A,Hours!$A257,'Contact Hours'!$B:$B,Hours!$B257)</f>
        <v>0</v>
      </c>
      <c r="E257" s="33">
        <f>SUMIFS('Contact Hours'!F:F,'Contact Hours'!$A:$A,Hours!$A257,'Contact Hours'!$B:$B,Hours!$B257)+SUMIFS('Contact Hours'!G:G,'Contact Hours'!$A:$A,Hours!$A257,'Contact Hours'!$B:$B,Hours!$B257)</f>
        <v>0</v>
      </c>
      <c r="F257" s="33">
        <f>SUMIFS('Contact Hours'!H:H,'Contact Hours'!$A:$A,Hours!$A257,'Contact Hours'!$B:$B,Hours!$B257)+SUMIFS('Contact Hours'!I:I,'Contact Hours'!$A:$A,Hours!$A257,'Contact Hours'!$B:$B,Hours!$B257)</f>
        <v>2016</v>
      </c>
      <c r="G257" s="33">
        <f>SUMIFS('Contact Hours'!J:J,'Contact Hours'!$A:$A,Hours!$A257,'Contact Hours'!$B:$B,Hours!$B257)+SUMIFS('Contact Hours'!K:K,'Contact Hours'!$A:$A,Hours!$A257,'Contact Hours'!$B:$B,Hours!$B257)</f>
        <v>120</v>
      </c>
      <c r="H257" s="34">
        <f t="shared" si="12"/>
        <v>2136</v>
      </c>
      <c r="I257" s="35">
        <f t="shared" si="13"/>
        <v>8429.4335744903619</v>
      </c>
      <c r="J257" s="35">
        <f t="shared" si="14"/>
        <v>0</v>
      </c>
    </row>
    <row r="258" spans="1:10">
      <c r="A258" s="30">
        <v>3554</v>
      </c>
      <c r="B258" s="31">
        <v>12</v>
      </c>
      <c r="C258" s="32">
        <f t="shared" si="15"/>
        <v>3.4644345655960382</v>
      </c>
      <c r="D258" s="33">
        <f>SUMIFS('Contact Hours'!D:D,'Contact Hours'!$A:$A,Hours!$A258,'Contact Hours'!$B:$B,Hours!$B258)+SUMIFS('Contact Hours'!E:E,'Contact Hours'!$A:$A,Hours!$A258,'Contact Hours'!$B:$B,Hours!$B258)</f>
        <v>43472</v>
      </c>
      <c r="E258" s="33">
        <f>SUMIFS('Contact Hours'!F:F,'Contact Hours'!$A:$A,Hours!$A258,'Contact Hours'!$B:$B,Hours!$B258)+SUMIFS('Contact Hours'!G:G,'Contact Hours'!$A:$A,Hours!$A258,'Contact Hours'!$B:$B,Hours!$B258)</f>
        <v>10704</v>
      </c>
      <c r="F258" s="33">
        <f>SUMIFS('Contact Hours'!H:H,'Contact Hours'!$A:$A,Hours!$A258,'Contact Hours'!$B:$B,Hours!$B258)+SUMIFS('Contact Hours'!I:I,'Contact Hours'!$A:$A,Hours!$A258,'Contact Hours'!$B:$B,Hours!$B258)</f>
        <v>0</v>
      </c>
      <c r="G258" s="33">
        <f>SUMIFS('Contact Hours'!J:J,'Contact Hours'!$A:$A,Hours!$A258,'Contact Hours'!$B:$B,Hours!$B258)+SUMIFS('Contact Hours'!K:K,'Contact Hours'!$A:$A,Hours!$A258,'Contact Hours'!$B:$B,Hours!$B258)</f>
        <v>0</v>
      </c>
      <c r="H258" s="34">
        <f t="shared" si="12"/>
        <v>54176</v>
      </c>
      <c r="I258" s="35">
        <f t="shared" si="13"/>
        <v>187689.20702573095</v>
      </c>
      <c r="J258" s="35">
        <f t="shared" si="14"/>
        <v>40791.638349153996</v>
      </c>
    </row>
    <row r="259" spans="1:10">
      <c r="A259" s="30">
        <v>3554</v>
      </c>
      <c r="B259" s="31">
        <v>13</v>
      </c>
      <c r="C259" s="32">
        <f t="shared" si="15"/>
        <v>3.1367935439018955</v>
      </c>
      <c r="D259" s="33">
        <f>SUMIFS('Contact Hours'!D:D,'Contact Hours'!$A:$A,Hours!$A259,'Contact Hours'!$B:$B,Hours!$B259)+SUMIFS('Contact Hours'!E:E,'Contact Hours'!$A:$A,Hours!$A259,'Contact Hours'!$B:$B,Hours!$B259)</f>
        <v>9520</v>
      </c>
      <c r="E259" s="33">
        <f>SUMIFS('Contact Hours'!F:F,'Contact Hours'!$A:$A,Hours!$A259,'Contact Hours'!$B:$B,Hours!$B259)+SUMIFS('Contact Hours'!G:G,'Contact Hours'!$A:$A,Hours!$A259,'Contact Hours'!$B:$B,Hours!$B259)</f>
        <v>0</v>
      </c>
      <c r="F259" s="33">
        <f>SUMIFS('Contact Hours'!H:H,'Contact Hours'!$A:$A,Hours!$A259,'Contact Hours'!$B:$B,Hours!$B259)+SUMIFS('Contact Hours'!I:I,'Contact Hours'!$A:$A,Hours!$A259,'Contact Hours'!$B:$B,Hours!$B259)</f>
        <v>0</v>
      </c>
      <c r="G259" s="33">
        <f>SUMIFS('Contact Hours'!J:J,'Contact Hours'!$A:$A,Hours!$A259,'Contact Hours'!$B:$B,Hours!$B259)+SUMIFS('Contact Hours'!K:K,'Contact Hours'!$A:$A,Hours!$A259,'Contact Hours'!$B:$B,Hours!$B259)</f>
        <v>0</v>
      </c>
      <c r="H259" s="34">
        <f t="shared" si="12"/>
        <v>9520</v>
      </c>
      <c r="I259" s="35">
        <f t="shared" si="13"/>
        <v>29862.274537946047</v>
      </c>
      <c r="J259" s="35">
        <f t="shared" si="14"/>
        <v>0</v>
      </c>
    </row>
    <row r="260" spans="1:10">
      <c r="A260" s="30">
        <v>3554</v>
      </c>
      <c r="B260" s="31">
        <v>14</v>
      </c>
      <c r="C260" s="32">
        <f t="shared" si="15"/>
        <v>4.5242823607997433</v>
      </c>
      <c r="D260" s="33">
        <f>SUMIFS('Contact Hours'!D:D,'Contact Hours'!$A:$A,Hours!$A260,'Contact Hours'!$B:$B,Hours!$B260)+SUMIFS('Contact Hours'!E:E,'Contact Hours'!$A:$A,Hours!$A260,'Contact Hours'!$B:$B,Hours!$B260)</f>
        <v>3072</v>
      </c>
      <c r="E260" s="33">
        <f>SUMIFS('Contact Hours'!F:F,'Contact Hours'!$A:$A,Hours!$A260,'Contact Hours'!$B:$B,Hours!$B260)+SUMIFS('Contact Hours'!G:G,'Contact Hours'!$A:$A,Hours!$A260,'Contact Hours'!$B:$B,Hours!$B260)</f>
        <v>0</v>
      </c>
      <c r="F260" s="33">
        <f>SUMIFS('Contact Hours'!H:H,'Contact Hours'!$A:$A,Hours!$A260,'Contact Hours'!$B:$B,Hours!$B260)+SUMIFS('Contact Hours'!I:I,'Contact Hours'!$A:$A,Hours!$A260,'Contact Hours'!$B:$B,Hours!$B260)</f>
        <v>18000</v>
      </c>
      <c r="G260" s="33">
        <f>SUMIFS('Contact Hours'!J:J,'Contact Hours'!$A:$A,Hours!$A260,'Contact Hours'!$B:$B,Hours!$B260)+SUMIFS('Contact Hours'!K:K,'Contact Hours'!$A:$A,Hours!$A260,'Contact Hours'!$B:$B,Hours!$B260)</f>
        <v>0</v>
      </c>
      <c r="H260" s="34">
        <f t="shared" si="12"/>
        <v>21072</v>
      </c>
      <c r="I260" s="35">
        <f t="shared" si="13"/>
        <v>95335.677906772195</v>
      </c>
      <c r="J260" s="35">
        <f t="shared" si="14"/>
        <v>0</v>
      </c>
    </row>
    <row r="261" spans="1:10">
      <c r="A261" s="30">
        <v>3554</v>
      </c>
      <c r="B261" s="31">
        <v>15</v>
      </c>
      <c r="C261" s="32">
        <f t="shared" si="15"/>
        <v>6.3259919541484555</v>
      </c>
      <c r="D261" s="33">
        <f>SUMIFS('Contact Hours'!D:D,'Contact Hours'!$A:$A,Hours!$A261,'Contact Hours'!$B:$B,Hours!$B261)+SUMIFS('Contact Hours'!E:E,'Contact Hours'!$A:$A,Hours!$A261,'Contact Hours'!$B:$B,Hours!$B261)</f>
        <v>0</v>
      </c>
      <c r="E261" s="33">
        <f>SUMIFS('Contact Hours'!F:F,'Contact Hours'!$A:$A,Hours!$A261,'Contact Hours'!$B:$B,Hours!$B261)+SUMIFS('Contact Hours'!G:G,'Contact Hours'!$A:$A,Hours!$A261,'Contact Hours'!$B:$B,Hours!$B261)</f>
        <v>0</v>
      </c>
      <c r="F261" s="33">
        <f>SUMIFS('Contact Hours'!H:H,'Contact Hours'!$A:$A,Hours!$A261,'Contact Hours'!$B:$B,Hours!$B261)+SUMIFS('Contact Hours'!I:I,'Contact Hours'!$A:$A,Hours!$A261,'Contact Hours'!$B:$B,Hours!$B261)</f>
        <v>0</v>
      </c>
      <c r="G261" s="33">
        <f>SUMIFS('Contact Hours'!J:J,'Contact Hours'!$A:$A,Hours!$A261,'Contact Hours'!$B:$B,Hours!$B261)+SUMIFS('Contact Hours'!K:K,'Contact Hours'!$A:$A,Hours!$A261,'Contact Hours'!$B:$B,Hours!$B261)</f>
        <v>0</v>
      </c>
      <c r="H261" s="34">
        <f t="shared" ref="H261:H324" si="16">SUM(D261:G261)</f>
        <v>0</v>
      </c>
      <c r="I261" s="35">
        <f t="shared" ref="I261:I324" si="17">H261*C261</f>
        <v>0</v>
      </c>
      <c r="J261" s="35">
        <f t="shared" ref="J261:J324" si="18">(E261*1.1)*C261</f>
        <v>0</v>
      </c>
    </row>
    <row r="262" spans="1:10">
      <c r="A262" s="30">
        <v>3554</v>
      </c>
      <c r="B262" s="31">
        <v>16</v>
      </c>
      <c r="C262" s="32">
        <f t="shared" si="15"/>
        <v>3.9794022593108487</v>
      </c>
      <c r="D262" s="33">
        <f>SUMIFS('Contact Hours'!D:D,'Contact Hours'!$A:$A,Hours!$A262,'Contact Hours'!$B:$B,Hours!$B262)+SUMIFS('Contact Hours'!E:E,'Contact Hours'!$A:$A,Hours!$A262,'Contact Hours'!$B:$B,Hours!$B262)</f>
        <v>6240</v>
      </c>
      <c r="E262" s="33">
        <f>SUMIFS('Contact Hours'!F:F,'Contact Hours'!$A:$A,Hours!$A262,'Contact Hours'!$B:$B,Hours!$B262)+SUMIFS('Contact Hours'!G:G,'Contact Hours'!$A:$A,Hours!$A262,'Contact Hours'!$B:$B,Hours!$B262)</f>
        <v>0</v>
      </c>
      <c r="F262" s="33">
        <f>SUMIFS('Contact Hours'!H:H,'Contact Hours'!$A:$A,Hours!$A262,'Contact Hours'!$B:$B,Hours!$B262)+SUMIFS('Contact Hours'!I:I,'Contact Hours'!$A:$A,Hours!$A262,'Contact Hours'!$B:$B,Hours!$B262)</f>
        <v>4896</v>
      </c>
      <c r="G262" s="33">
        <f>SUMIFS('Contact Hours'!J:J,'Contact Hours'!$A:$A,Hours!$A262,'Contact Hours'!$B:$B,Hours!$B262)+SUMIFS('Contact Hours'!K:K,'Contact Hours'!$A:$A,Hours!$A262,'Contact Hours'!$B:$B,Hours!$B262)</f>
        <v>0</v>
      </c>
      <c r="H262" s="34">
        <f t="shared" si="16"/>
        <v>11136</v>
      </c>
      <c r="I262" s="35">
        <f t="shared" si="17"/>
        <v>44314.623559685613</v>
      </c>
      <c r="J262" s="35">
        <f t="shared" si="18"/>
        <v>0</v>
      </c>
    </row>
    <row r="263" spans="1:10">
      <c r="A263" s="30">
        <v>3554</v>
      </c>
      <c r="B263" s="31">
        <v>17</v>
      </c>
      <c r="C263" s="32">
        <f t="shared" si="15"/>
        <v>5.1679354505346593</v>
      </c>
      <c r="D263" s="33">
        <f>SUMIFS('Contact Hours'!D:D,'Contact Hours'!$A:$A,Hours!$A263,'Contact Hours'!$B:$B,Hours!$B263)+SUMIFS('Contact Hours'!E:E,'Contact Hours'!$A:$A,Hours!$A263,'Contact Hours'!$B:$B,Hours!$B263)</f>
        <v>0</v>
      </c>
      <c r="E263" s="33">
        <f>SUMIFS('Contact Hours'!F:F,'Contact Hours'!$A:$A,Hours!$A263,'Contact Hours'!$B:$B,Hours!$B263)+SUMIFS('Contact Hours'!G:G,'Contact Hours'!$A:$A,Hours!$A263,'Contact Hours'!$B:$B,Hours!$B263)</f>
        <v>0</v>
      </c>
      <c r="F263" s="33">
        <f>SUMIFS('Contact Hours'!H:H,'Contact Hours'!$A:$A,Hours!$A263,'Contact Hours'!$B:$B,Hours!$B263)+SUMIFS('Contact Hours'!I:I,'Contact Hours'!$A:$A,Hours!$A263,'Contact Hours'!$B:$B,Hours!$B263)</f>
        <v>0</v>
      </c>
      <c r="G263" s="33">
        <f>SUMIFS('Contact Hours'!J:J,'Contact Hours'!$A:$A,Hours!$A263,'Contact Hours'!$B:$B,Hours!$B263)+SUMIFS('Contact Hours'!K:K,'Contact Hours'!$A:$A,Hours!$A263,'Contact Hours'!$B:$B,Hours!$B263)</f>
        <v>0</v>
      </c>
      <c r="H263" s="34">
        <f t="shared" si="16"/>
        <v>0</v>
      </c>
      <c r="I263" s="35">
        <f t="shared" si="17"/>
        <v>0</v>
      </c>
      <c r="J263" s="35">
        <f t="shared" si="18"/>
        <v>0</v>
      </c>
    </row>
    <row r="264" spans="1:10">
      <c r="A264" s="30">
        <v>3554</v>
      </c>
      <c r="B264" s="31">
        <v>18</v>
      </c>
      <c r="C264" s="32">
        <f t="shared" si="15"/>
        <v>4.3474126583452906</v>
      </c>
      <c r="D264" s="33">
        <f>SUMIFS('Contact Hours'!D:D,'Contact Hours'!$A:$A,Hours!$A264,'Contact Hours'!$B:$B,Hours!$B264)+SUMIFS('Contact Hours'!E:E,'Contact Hours'!$A:$A,Hours!$A264,'Contact Hours'!$B:$B,Hours!$B264)</f>
        <v>0</v>
      </c>
      <c r="E264" s="33">
        <f>SUMIFS('Contact Hours'!F:F,'Contact Hours'!$A:$A,Hours!$A264,'Contact Hours'!$B:$B,Hours!$B264)+SUMIFS('Contact Hours'!G:G,'Contact Hours'!$A:$A,Hours!$A264,'Contact Hours'!$B:$B,Hours!$B264)</f>
        <v>0</v>
      </c>
      <c r="F264" s="33">
        <f>SUMIFS('Contact Hours'!H:H,'Contact Hours'!$A:$A,Hours!$A264,'Contact Hours'!$B:$B,Hours!$B264)+SUMIFS('Contact Hours'!I:I,'Contact Hours'!$A:$A,Hours!$A264,'Contact Hours'!$B:$B,Hours!$B264)</f>
        <v>53440</v>
      </c>
      <c r="G264" s="33">
        <f>SUMIFS('Contact Hours'!J:J,'Contact Hours'!$A:$A,Hours!$A264,'Contact Hours'!$B:$B,Hours!$B264)+SUMIFS('Contact Hours'!K:K,'Contact Hours'!$A:$A,Hours!$A264,'Contact Hours'!$B:$B,Hours!$B264)</f>
        <v>0</v>
      </c>
      <c r="H264" s="34">
        <f t="shared" si="16"/>
        <v>53440</v>
      </c>
      <c r="I264" s="35">
        <f t="shared" si="17"/>
        <v>232325.73246197234</v>
      </c>
      <c r="J264" s="35">
        <f t="shared" si="18"/>
        <v>0</v>
      </c>
    </row>
    <row r="265" spans="1:10">
      <c r="A265" s="30">
        <v>3554</v>
      </c>
      <c r="B265" s="31">
        <v>19</v>
      </c>
      <c r="C265" s="32">
        <f t="shared" si="15"/>
        <v>3.1428185541517317</v>
      </c>
      <c r="D265" s="33">
        <f>SUMIFS('Contact Hours'!D:D,'Contact Hours'!$A:$A,Hours!$A265,'Contact Hours'!$B:$B,Hours!$B265)+SUMIFS('Contact Hours'!E:E,'Contact Hours'!$A:$A,Hours!$A265,'Contact Hours'!$B:$B,Hours!$B265)</f>
        <v>23968</v>
      </c>
      <c r="E265" s="33">
        <f>SUMIFS('Contact Hours'!F:F,'Contact Hours'!$A:$A,Hours!$A265,'Contact Hours'!$B:$B,Hours!$B265)+SUMIFS('Contact Hours'!G:G,'Contact Hours'!$A:$A,Hours!$A265,'Contact Hours'!$B:$B,Hours!$B265)</f>
        <v>1216</v>
      </c>
      <c r="F265" s="33">
        <f>SUMIFS('Contact Hours'!H:H,'Contact Hours'!$A:$A,Hours!$A265,'Contact Hours'!$B:$B,Hours!$B265)+SUMIFS('Contact Hours'!I:I,'Contact Hours'!$A:$A,Hours!$A265,'Contact Hours'!$B:$B,Hours!$B265)</f>
        <v>0</v>
      </c>
      <c r="G265" s="33">
        <f>SUMIFS('Contact Hours'!J:J,'Contact Hours'!$A:$A,Hours!$A265,'Contact Hours'!$B:$B,Hours!$B265)+SUMIFS('Contact Hours'!K:K,'Contact Hours'!$A:$A,Hours!$A265,'Contact Hours'!$B:$B,Hours!$B265)</f>
        <v>0</v>
      </c>
      <c r="H265" s="34">
        <f t="shared" si="16"/>
        <v>25184</v>
      </c>
      <c r="I265" s="35">
        <f t="shared" si="17"/>
        <v>79148.742467757213</v>
      </c>
      <c r="J265" s="35">
        <f t="shared" si="18"/>
        <v>4203.8340980333569</v>
      </c>
    </row>
    <row r="266" spans="1:10">
      <c r="A266" s="30">
        <v>3554</v>
      </c>
      <c r="B266" s="31">
        <v>20</v>
      </c>
      <c r="C266" s="32">
        <f t="shared" si="15"/>
        <v>3.4676861785003421</v>
      </c>
      <c r="D266" s="33">
        <f>SUMIFS('Contact Hours'!D:D,'Contact Hours'!$A:$A,Hours!$A266,'Contact Hours'!$B:$B,Hours!$B266)+SUMIFS('Contact Hours'!E:E,'Contact Hours'!$A:$A,Hours!$A266,'Contact Hours'!$B:$B,Hours!$B266)</f>
        <v>0</v>
      </c>
      <c r="E266" s="33">
        <f>SUMIFS('Contact Hours'!F:F,'Contact Hours'!$A:$A,Hours!$A266,'Contact Hours'!$B:$B,Hours!$B266)+SUMIFS('Contact Hours'!G:G,'Contact Hours'!$A:$A,Hours!$A266,'Contact Hours'!$B:$B,Hours!$B266)</f>
        <v>0</v>
      </c>
      <c r="F266" s="33">
        <f>SUMIFS('Contact Hours'!H:H,'Contact Hours'!$A:$A,Hours!$A266,'Contact Hours'!$B:$B,Hours!$B266)+SUMIFS('Contact Hours'!I:I,'Contact Hours'!$A:$A,Hours!$A266,'Contact Hours'!$B:$B,Hours!$B266)</f>
        <v>0</v>
      </c>
      <c r="G266" s="33">
        <f>SUMIFS('Contact Hours'!J:J,'Contact Hours'!$A:$A,Hours!$A266,'Contact Hours'!$B:$B,Hours!$B266)+SUMIFS('Contact Hours'!K:K,'Contact Hours'!$A:$A,Hours!$A266,'Contact Hours'!$B:$B,Hours!$B266)</f>
        <v>0</v>
      </c>
      <c r="H266" s="34">
        <f t="shared" si="16"/>
        <v>0</v>
      </c>
      <c r="I266" s="35">
        <f t="shared" si="17"/>
        <v>0</v>
      </c>
      <c r="J266" s="35">
        <f t="shared" si="18"/>
        <v>0</v>
      </c>
    </row>
    <row r="267" spans="1:10">
      <c r="A267" s="30">
        <v>3554</v>
      </c>
      <c r="B267" s="31">
        <v>21</v>
      </c>
      <c r="C267" s="32">
        <f t="shared" si="15"/>
        <v>4.5155009708581995</v>
      </c>
      <c r="D267" s="33">
        <f>SUMIFS('Contact Hours'!D:D,'Contact Hours'!$A:$A,Hours!$A267,'Contact Hours'!$B:$B,Hours!$B267)+SUMIFS('Contact Hours'!E:E,'Contact Hours'!$A:$A,Hours!$A267,'Contact Hours'!$B:$B,Hours!$B267)</f>
        <v>0</v>
      </c>
      <c r="E267" s="33">
        <f>SUMIFS('Contact Hours'!F:F,'Contact Hours'!$A:$A,Hours!$A267,'Contact Hours'!$B:$B,Hours!$B267)+SUMIFS('Contact Hours'!G:G,'Contact Hours'!$A:$A,Hours!$A267,'Contact Hours'!$B:$B,Hours!$B267)</f>
        <v>0</v>
      </c>
      <c r="F267" s="33">
        <f>SUMIFS('Contact Hours'!H:H,'Contact Hours'!$A:$A,Hours!$A267,'Contact Hours'!$B:$B,Hours!$B267)+SUMIFS('Contact Hours'!I:I,'Contact Hours'!$A:$A,Hours!$A267,'Contact Hours'!$B:$B,Hours!$B267)</f>
        <v>0</v>
      </c>
      <c r="G267" s="33">
        <f>SUMIFS('Contact Hours'!J:J,'Contact Hours'!$A:$A,Hours!$A267,'Contact Hours'!$B:$B,Hours!$B267)+SUMIFS('Contact Hours'!K:K,'Contact Hours'!$A:$A,Hours!$A267,'Contact Hours'!$B:$B,Hours!$B267)</f>
        <v>10736</v>
      </c>
      <c r="H267" s="34">
        <f t="shared" si="16"/>
        <v>10736</v>
      </c>
      <c r="I267" s="35">
        <f t="shared" si="17"/>
        <v>48478.418423133626</v>
      </c>
      <c r="J267" s="35">
        <f t="shared" si="18"/>
        <v>0</v>
      </c>
    </row>
    <row r="268" spans="1:10">
      <c r="A268" s="30">
        <v>3554</v>
      </c>
      <c r="B268" s="31">
        <v>22</v>
      </c>
      <c r="C268" s="32">
        <f t="shared" si="15"/>
        <v>4.1280585073572329</v>
      </c>
      <c r="D268" s="33">
        <f>SUMIFS('Contact Hours'!D:D,'Contact Hours'!$A:$A,Hours!$A268,'Contact Hours'!$B:$B,Hours!$B268)+SUMIFS('Contact Hours'!E:E,'Contact Hours'!$A:$A,Hours!$A268,'Contact Hours'!$B:$B,Hours!$B268)</f>
        <v>0</v>
      </c>
      <c r="E268" s="33">
        <f>SUMIFS('Contact Hours'!F:F,'Contact Hours'!$A:$A,Hours!$A268,'Contact Hours'!$B:$B,Hours!$B268)+SUMIFS('Contact Hours'!G:G,'Contact Hours'!$A:$A,Hours!$A268,'Contact Hours'!$B:$B,Hours!$B268)</f>
        <v>0</v>
      </c>
      <c r="F268" s="33">
        <f>SUMIFS('Contact Hours'!H:H,'Contact Hours'!$A:$A,Hours!$A268,'Contact Hours'!$B:$B,Hours!$B268)+SUMIFS('Contact Hours'!I:I,'Contact Hours'!$A:$A,Hours!$A268,'Contact Hours'!$B:$B,Hours!$B268)</f>
        <v>0</v>
      </c>
      <c r="G268" s="33">
        <f>SUMIFS('Contact Hours'!J:J,'Contact Hours'!$A:$A,Hours!$A268,'Contact Hours'!$B:$B,Hours!$B268)+SUMIFS('Contact Hours'!K:K,'Contact Hours'!$A:$A,Hours!$A268,'Contact Hours'!$B:$B,Hours!$B268)</f>
        <v>0</v>
      </c>
      <c r="H268" s="34">
        <f t="shared" si="16"/>
        <v>0</v>
      </c>
      <c r="I268" s="35">
        <f t="shared" si="17"/>
        <v>0</v>
      </c>
      <c r="J268" s="35">
        <f t="shared" si="18"/>
        <v>0</v>
      </c>
    </row>
    <row r="269" spans="1:10">
      <c r="A269" s="30">
        <v>3554</v>
      </c>
      <c r="B269" s="31">
        <v>23</v>
      </c>
      <c r="C269" s="32">
        <f t="shared" si="15"/>
        <v>4.0606764444742334</v>
      </c>
      <c r="D269" s="33">
        <f>SUMIFS('Contact Hours'!D:D,'Contact Hours'!$A:$A,Hours!$A269,'Contact Hours'!$B:$B,Hours!$B269)+SUMIFS('Contact Hours'!E:E,'Contact Hours'!$A:$A,Hours!$A269,'Contact Hours'!$B:$B,Hours!$B269)</f>
        <v>25280</v>
      </c>
      <c r="E269" s="33">
        <f>SUMIFS('Contact Hours'!F:F,'Contact Hours'!$A:$A,Hours!$A269,'Contact Hours'!$B:$B,Hours!$B269)+SUMIFS('Contact Hours'!G:G,'Contact Hours'!$A:$A,Hours!$A269,'Contact Hours'!$B:$B,Hours!$B269)</f>
        <v>0</v>
      </c>
      <c r="F269" s="33">
        <f>SUMIFS('Contact Hours'!H:H,'Contact Hours'!$A:$A,Hours!$A269,'Contact Hours'!$B:$B,Hours!$B269)+SUMIFS('Contact Hours'!I:I,'Contact Hours'!$A:$A,Hours!$A269,'Contact Hours'!$B:$B,Hours!$B269)</f>
        <v>0</v>
      </c>
      <c r="G269" s="33">
        <f>SUMIFS('Contact Hours'!J:J,'Contact Hours'!$A:$A,Hours!$A269,'Contact Hours'!$B:$B,Hours!$B269)+SUMIFS('Contact Hours'!K:K,'Contact Hours'!$A:$A,Hours!$A269,'Contact Hours'!$B:$B,Hours!$B269)</f>
        <v>0</v>
      </c>
      <c r="H269" s="34">
        <f t="shared" si="16"/>
        <v>25280</v>
      </c>
      <c r="I269" s="35">
        <f t="shared" si="17"/>
        <v>102653.90051630863</v>
      </c>
      <c r="J269" s="35">
        <f t="shared" si="18"/>
        <v>0</v>
      </c>
    </row>
    <row r="270" spans="1:10">
      <c r="A270" s="30">
        <v>3554</v>
      </c>
      <c r="B270" s="31">
        <v>24</v>
      </c>
      <c r="C270" s="32">
        <f t="shared" si="15"/>
        <v>3.6073208628655156</v>
      </c>
      <c r="D270" s="33">
        <f>SUMIFS('Contact Hours'!D:D,'Contact Hours'!$A:$A,Hours!$A270,'Contact Hours'!$B:$B,Hours!$B270)+SUMIFS('Contact Hours'!E:E,'Contact Hours'!$A:$A,Hours!$A270,'Contact Hours'!$B:$B,Hours!$B270)</f>
        <v>1248</v>
      </c>
      <c r="E270" s="33">
        <f>SUMIFS('Contact Hours'!F:F,'Contact Hours'!$A:$A,Hours!$A270,'Contact Hours'!$B:$B,Hours!$B270)+SUMIFS('Contact Hours'!G:G,'Contact Hours'!$A:$A,Hours!$A270,'Contact Hours'!$B:$B,Hours!$B270)</f>
        <v>0</v>
      </c>
      <c r="F270" s="33">
        <f>SUMIFS('Contact Hours'!H:H,'Contact Hours'!$A:$A,Hours!$A270,'Contact Hours'!$B:$B,Hours!$B270)+SUMIFS('Contact Hours'!I:I,'Contact Hours'!$A:$A,Hours!$A270,'Contact Hours'!$B:$B,Hours!$B270)</f>
        <v>0</v>
      </c>
      <c r="G270" s="33">
        <f>SUMIFS('Contact Hours'!J:J,'Contact Hours'!$A:$A,Hours!$A270,'Contact Hours'!$B:$B,Hours!$B270)+SUMIFS('Contact Hours'!K:K,'Contact Hours'!$A:$A,Hours!$A270,'Contact Hours'!$B:$B,Hours!$B270)</f>
        <v>0</v>
      </c>
      <c r="H270" s="34">
        <f t="shared" si="16"/>
        <v>1248</v>
      </c>
      <c r="I270" s="35">
        <f t="shared" si="17"/>
        <v>4501.9364368561637</v>
      </c>
      <c r="J270" s="35">
        <f t="shared" si="18"/>
        <v>0</v>
      </c>
    </row>
    <row r="271" spans="1:10">
      <c r="A271" s="30">
        <v>3554</v>
      </c>
      <c r="B271" s="31">
        <v>25</v>
      </c>
      <c r="C271" s="32">
        <f t="shared" si="15"/>
        <v>2.8175360535220126</v>
      </c>
      <c r="D271" s="33">
        <f>SUMIFS('Contact Hours'!D:D,'Contact Hours'!$A:$A,Hours!$A271,'Contact Hours'!$B:$B,Hours!$B271)+SUMIFS('Contact Hours'!E:E,'Contact Hours'!$A:$A,Hours!$A271,'Contact Hours'!$B:$B,Hours!$B271)</f>
        <v>112960</v>
      </c>
      <c r="E271" s="33">
        <f>SUMIFS('Contact Hours'!F:F,'Contact Hours'!$A:$A,Hours!$A271,'Contact Hours'!$B:$B,Hours!$B271)+SUMIFS('Contact Hours'!G:G,'Contact Hours'!$A:$A,Hours!$A271,'Contact Hours'!$B:$B,Hours!$B271)</f>
        <v>0</v>
      </c>
      <c r="F271" s="33">
        <f>SUMIFS('Contact Hours'!H:H,'Contact Hours'!$A:$A,Hours!$A271,'Contact Hours'!$B:$B,Hours!$B271)+SUMIFS('Contact Hours'!I:I,'Contact Hours'!$A:$A,Hours!$A271,'Contact Hours'!$B:$B,Hours!$B271)</f>
        <v>0</v>
      </c>
      <c r="G271" s="33">
        <f>SUMIFS('Contact Hours'!J:J,'Contact Hours'!$A:$A,Hours!$A271,'Contact Hours'!$B:$B,Hours!$B271)+SUMIFS('Contact Hours'!K:K,'Contact Hours'!$A:$A,Hours!$A271,'Contact Hours'!$B:$B,Hours!$B271)</f>
        <v>0</v>
      </c>
      <c r="H271" s="34">
        <f t="shared" si="16"/>
        <v>112960</v>
      </c>
      <c r="I271" s="35">
        <f t="shared" si="17"/>
        <v>318268.87260584655</v>
      </c>
      <c r="J271" s="35">
        <f t="shared" si="18"/>
        <v>0</v>
      </c>
    </row>
    <row r="272" spans="1:10">
      <c r="A272" s="30">
        <v>3554</v>
      </c>
      <c r="B272" s="31">
        <v>26</v>
      </c>
      <c r="C272" s="32">
        <f t="shared" si="15"/>
        <v>3.5195673951223614</v>
      </c>
      <c r="D272" s="33">
        <f>SUMIFS('Contact Hours'!D:D,'Contact Hours'!$A:$A,Hours!$A272,'Contact Hours'!$B:$B,Hours!$B272)+SUMIFS('Contact Hours'!E:E,'Contact Hours'!$A:$A,Hours!$A272,'Contact Hours'!$B:$B,Hours!$B272)</f>
        <v>38112</v>
      </c>
      <c r="E272" s="33">
        <f>SUMIFS('Contact Hours'!F:F,'Contact Hours'!$A:$A,Hours!$A272,'Contact Hours'!$B:$B,Hours!$B272)+SUMIFS('Contact Hours'!G:G,'Contact Hours'!$A:$A,Hours!$A272,'Contact Hours'!$B:$B,Hours!$B272)</f>
        <v>0</v>
      </c>
      <c r="F272" s="33">
        <f>SUMIFS('Contact Hours'!H:H,'Contact Hours'!$A:$A,Hours!$A272,'Contact Hours'!$B:$B,Hours!$B272)+SUMIFS('Contact Hours'!I:I,'Contact Hours'!$A:$A,Hours!$A272,'Contact Hours'!$B:$B,Hours!$B272)</f>
        <v>0</v>
      </c>
      <c r="G272" s="33">
        <f>SUMIFS('Contact Hours'!J:J,'Contact Hours'!$A:$A,Hours!$A272,'Contact Hours'!$B:$B,Hours!$B272)+SUMIFS('Contact Hours'!K:K,'Contact Hours'!$A:$A,Hours!$A272,'Contact Hours'!$B:$B,Hours!$B272)</f>
        <v>0</v>
      </c>
      <c r="H272" s="34">
        <f t="shared" si="16"/>
        <v>38112</v>
      </c>
      <c r="I272" s="35">
        <f t="shared" si="17"/>
        <v>134137.75256290345</v>
      </c>
      <c r="J272" s="35">
        <f t="shared" si="18"/>
        <v>0</v>
      </c>
    </row>
    <row r="273" spans="1:10">
      <c r="A273" s="30">
        <v>3554</v>
      </c>
      <c r="B273" s="31">
        <v>27</v>
      </c>
      <c r="C273" s="32">
        <f t="shared" si="15"/>
        <v>3.291477425248472</v>
      </c>
      <c r="D273" s="33">
        <f>SUMIFS('Contact Hours'!D:D,'Contact Hours'!$A:$A,Hours!$A273,'Contact Hours'!$B:$B,Hours!$B273)+SUMIFS('Contact Hours'!E:E,'Contact Hours'!$A:$A,Hours!$A273,'Contact Hours'!$B:$B,Hours!$B273)</f>
        <v>0</v>
      </c>
      <c r="E273" s="33">
        <f>SUMIFS('Contact Hours'!F:F,'Contact Hours'!$A:$A,Hours!$A273,'Contact Hours'!$B:$B,Hours!$B273)+SUMIFS('Contact Hours'!G:G,'Contact Hours'!$A:$A,Hours!$A273,'Contact Hours'!$B:$B,Hours!$B273)</f>
        <v>0</v>
      </c>
      <c r="F273" s="33">
        <f>SUMIFS('Contact Hours'!H:H,'Contact Hours'!$A:$A,Hours!$A273,'Contact Hours'!$B:$B,Hours!$B273)+SUMIFS('Contact Hours'!I:I,'Contact Hours'!$A:$A,Hours!$A273,'Contact Hours'!$B:$B,Hours!$B273)</f>
        <v>0</v>
      </c>
      <c r="G273" s="33">
        <f>SUMIFS('Contact Hours'!J:J,'Contact Hours'!$A:$A,Hours!$A273,'Contact Hours'!$B:$B,Hours!$B273)+SUMIFS('Contact Hours'!K:K,'Contact Hours'!$A:$A,Hours!$A273,'Contact Hours'!$B:$B,Hours!$B273)</f>
        <v>0</v>
      </c>
      <c r="H273" s="34">
        <f t="shared" si="16"/>
        <v>0</v>
      </c>
      <c r="I273" s="35">
        <f t="shared" si="17"/>
        <v>0</v>
      </c>
      <c r="J273" s="35">
        <f t="shared" si="18"/>
        <v>0</v>
      </c>
    </row>
    <row r="274" spans="1:10">
      <c r="A274" s="30">
        <v>3546</v>
      </c>
      <c r="B274" s="31">
        <v>1</v>
      </c>
      <c r="C274" s="32">
        <f t="shared" si="15"/>
        <v>2.8749802080704021</v>
      </c>
      <c r="D274" s="33">
        <f>SUMIFS('Contact Hours'!D:D,'Contact Hours'!$A:$A,Hours!$A274,'Contact Hours'!$B:$B,Hours!$B274)+SUMIFS('Contact Hours'!E:E,'Contact Hours'!$A:$A,Hours!$A274,'Contact Hours'!$B:$B,Hours!$B274)</f>
        <v>8736</v>
      </c>
      <c r="E274" s="33">
        <f>SUMIFS('Contact Hours'!F:F,'Contact Hours'!$A:$A,Hours!$A274,'Contact Hours'!$B:$B,Hours!$B274)+SUMIFS('Contact Hours'!G:G,'Contact Hours'!$A:$A,Hours!$A274,'Contact Hours'!$B:$B,Hours!$B274)</f>
        <v>0</v>
      </c>
      <c r="F274" s="33">
        <f>SUMIFS('Contact Hours'!H:H,'Contact Hours'!$A:$A,Hours!$A274,'Contact Hours'!$B:$B,Hours!$B274)+SUMIFS('Contact Hours'!I:I,'Contact Hours'!$A:$A,Hours!$A274,'Contact Hours'!$B:$B,Hours!$B274)</f>
        <v>0</v>
      </c>
      <c r="G274" s="33">
        <f>SUMIFS('Contact Hours'!J:J,'Contact Hours'!$A:$A,Hours!$A274,'Contact Hours'!$B:$B,Hours!$B274)+SUMIFS('Contact Hours'!K:K,'Contact Hours'!$A:$A,Hours!$A274,'Contact Hours'!$B:$B,Hours!$B274)</f>
        <v>0</v>
      </c>
      <c r="H274" s="34">
        <f t="shared" si="16"/>
        <v>8736</v>
      </c>
      <c r="I274" s="35">
        <f t="shared" si="17"/>
        <v>25115.827097703033</v>
      </c>
      <c r="J274" s="35">
        <f t="shared" si="18"/>
        <v>0</v>
      </c>
    </row>
    <row r="275" spans="1:10">
      <c r="A275" s="30">
        <v>3546</v>
      </c>
      <c r="B275" s="31">
        <v>2</v>
      </c>
      <c r="C275" s="32">
        <f t="shared" si="15"/>
        <v>3.4729204337351502</v>
      </c>
      <c r="D275" s="33">
        <f>SUMIFS('Contact Hours'!D:D,'Contact Hours'!$A:$A,Hours!$A275,'Contact Hours'!$B:$B,Hours!$B275)+SUMIFS('Contact Hours'!E:E,'Contact Hours'!$A:$A,Hours!$A275,'Contact Hours'!$B:$B,Hours!$B275)</f>
        <v>0</v>
      </c>
      <c r="E275" s="33">
        <f>SUMIFS('Contact Hours'!F:F,'Contact Hours'!$A:$A,Hours!$A275,'Contact Hours'!$B:$B,Hours!$B275)+SUMIFS('Contact Hours'!G:G,'Contact Hours'!$A:$A,Hours!$A275,'Contact Hours'!$B:$B,Hours!$B275)</f>
        <v>0</v>
      </c>
      <c r="F275" s="33">
        <f>SUMIFS('Contact Hours'!H:H,'Contact Hours'!$A:$A,Hours!$A275,'Contact Hours'!$B:$B,Hours!$B275)+SUMIFS('Contact Hours'!I:I,'Contact Hours'!$A:$A,Hours!$A275,'Contact Hours'!$B:$B,Hours!$B275)</f>
        <v>30368</v>
      </c>
      <c r="G275" s="33">
        <f>SUMIFS('Contact Hours'!J:J,'Contact Hours'!$A:$A,Hours!$A275,'Contact Hours'!$B:$B,Hours!$B275)+SUMIFS('Contact Hours'!K:K,'Contact Hours'!$A:$A,Hours!$A275,'Contact Hours'!$B:$B,Hours!$B275)</f>
        <v>9868</v>
      </c>
      <c r="H275" s="34">
        <f t="shared" si="16"/>
        <v>40236</v>
      </c>
      <c r="I275" s="35">
        <f t="shared" si="17"/>
        <v>139736.42657176752</v>
      </c>
      <c r="J275" s="35">
        <f t="shared" si="18"/>
        <v>0</v>
      </c>
    </row>
    <row r="276" spans="1:10">
      <c r="A276" s="30">
        <v>3546</v>
      </c>
      <c r="B276" s="31">
        <v>3</v>
      </c>
      <c r="C276" s="32">
        <f t="shared" si="15"/>
        <v>3.0862689776983747</v>
      </c>
      <c r="D276" s="33">
        <f>SUMIFS('Contact Hours'!D:D,'Contact Hours'!$A:$A,Hours!$A276,'Contact Hours'!$B:$B,Hours!$B276)+SUMIFS('Contact Hours'!E:E,'Contact Hours'!$A:$A,Hours!$A276,'Contact Hours'!$B:$B,Hours!$B276)</f>
        <v>102576</v>
      </c>
      <c r="E276" s="33">
        <f>SUMIFS('Contact Hours'!F:F,'Contact Hours'!$A:$A,Hours!$A276,'Contact Hours'!$B:$B,Hours!$B276)+SUMIFS('Contact Hours'!G:G,'Contact Hours'!$A:$A,Hours!$A276,'Contact Hours'!$B:$B,Hours!$B276)</f>
        <v>0</v>
      </c>
      <c r="F276" s="33">
        <f>SUMIFS('Contact Hours'!H:H,'Contact Hours'!$A:$A,Hours!$A276,'Contact Hours'!$B:$B,Hours!$B276)+SUMIFS('Contact Hours'!I:I,'Contact Hours'!$A:$A,Hours!$A276,'Contact Hours'!$B:$B,Hours!$B276)</f>
        <v>0</v>
      </c>
      <c r="G276" s="33">
        <f>SUMIFS('Contact Hours'!J:J,'Contact Hours'!$A:$A,Hours!$A276,'Contact Hours'!$B:$B,Hours!$B276)+SUMIFS('Contact Hours'!K:K,'Contact Hours'!$A:$A,Hours!$A276,'Contact Hours'!$B:$B,Hours!$B276)</f>
        <v>0</v>
      </c>
      <c r="H276" s="34">
        <f t="shared" si="16"/>
        <v>102576</v>
      </c>
      <c r="I276" s="35">
        <f t="shared" si="17"/>
        <v>316577.12665638846</v>
      </c>
      <c r="J276" s="35">
        <f t="shared" si="18"/>
        <v>0</v>
      </c>
    </row>
    <row r="277" spans="1:10">
      <c r="A277" s="30">
        <v>3546</v>
      </c>
      <c r="B277" s="31">
        <v>4</v>
      </c>
      <c r="C277" s="32">
        <f t="shared" si="15"/>
        <v>2.7951067372194838</v>
      </c>
      <c r="D277" s="33">
        <f>SUMIFS('Contact Hours'!D:D,'Contact Hours'!$A:$A,Hours!$A277,'Contact Hours'!$B:$B,Hours!$B277)+SUMIFS('Contact Hours'!E:E,'Contact Hours'!$A:$A,Hours!$A277,'Contact Hours'!$B:$B,Hours!$B277)</f>
        <v>97088</v>
      </c>
      <c r="E277" s="33">
        <f>SUMIFS('Contact Hours'!F:F,'Contact Hours'!$A:$A,Hours!$A277,'Contact Hours'!$B:$B,Hours!$B277)+SUMIFS('Contact Hours'!G:G,'Contact Hours'!$A:$A,Hours!$A277,'Contact Hours'!$B:$B,Hours!$B277)</f>
        <v>0</v>
      </c>
      <c r="F277" s="33">
        <f>SUMIFS('Contact Hours'!H:H,'Contact Hours'!$A:$A,Hours!$A277,'Contact Hours'!$B:$B,Hours!$B277)+SUMIFS('Contact Hours'!I:I,'Contact Hours'!$A:$A,Hours!$A277,'Contact Hours'!$B:$B,Hours!$B277)</f>
        <v>19344</v>
      </c>
      <c r="G277" s="33">
        <f>SUMIFS('Contact Hours'!J:J,'Contact Hours'!$A:$A,Hours!$A277,'Contact Hours'!$B:$B,Hours!$B277)+SUMIFS('Contact Hours'!K:K,'Contact Hours'!$A:$A,Hours!$A277,'Contact Hours'!$B:$B,Hours!$B277)</f>
        <v>0</v>
      </c>
      <c r="H277" s="34">
        <f t="shared" si="16"/>
        <v>116432</v>
      </c>
      <c r="I277" s="35">
        <f t="shared" si="17"/>
        <v>325439.86762793892</v>
      </c>
      <c r="J277" s="35">
        <f t="shared" si="18"/>
        <v>0</v>
      </c>
    </row>
    <row r="278" spans="1:10">
      <c r="A278" s="30">
        <v>3546</v>
      </c>
      <c r="B278" s="31">
        <v>5</v>
      </c>
      <c r="C278" s="32">
        <f t="shared" si="15"/>
        <v>7.969787458086997</v>
      </c>
      <c r="D278" s="33">
        <f>SUMIFS('Contact Hours'!D:D,'Contact Hours'!$A:$A,Hours!$A278,'Contact Hours'!$B:$B,Hours!$B278)+SUMIFS('Contact Hours'!E:E,'Contact Hours'!$A:$A,Hours!$A278,'Contact Hours'!$B:$B,Hours!$B278)</f>
        <v>0</v>
      </c>
      <c r="E278" s="33">
        <f>SUMIFS('Contact Hours'!F:F,'Contact Hours'!$A:$A,Hours!$A278,'Contact Hours'!$B:$B,Hours!$B278)+SUMIFS('Contact Hours'!G:G,'Contact Hours'!$A:$A,Hours!$A278,'Contact Hours'!$B:$B,Hours!$B278)</f>
        <v>0</v>
      </c>
      <c r="F278" s="33">
        <f>SUMIFS('Contact Hours'!H:H,'Contact Hours'!$A:$A,Hours!$A278,'Contact Hours'!$B:$B,Hours!$B278)+SUMIFS('Contact Hours'!I:I,'Contact Hours'!$A:$A,Hours!$A278,'Contact Hours'!$B:$B,Hours!$B278)</f>
        <v>0</v>
      </c>
      <c r="G278" s="33">
        <f>SUMIFS('Contact Hours'!J:J,'Contact Hours'!$A:$A,Hours!$A278,'Contact Hours'!$B:$B,Hours!$B278)+SUMIFS('Contact Hours'!K:K,'Contact Hours'!$A:$A,Hours!$A278,'Contact Hours'!$B:$B,Hours!$B278)</f>
        <v>0</v>
      </c>
      <c r="H278" s="34">
        <f t="shared" si="16"/>
        <v>0</v>
      </c>
      <c r="I278" s="35">
        <f t="shared" si="17"/>
        <v>0</v>
      </c>
      <c r="J278" s="35">
        <f t="shared" si="18"/>
        <v>0</v>
      </c>
    </row>
    <row r="279" spans="1:10">
      <c r="A279" s="30">
        <v>3546</v>
      </c>
      <c r="B279" s="31">
        <v>6</v>
      </c>
      <c r="C279" s="32">
        <f t="shared" si="15"/>
        <v>2.5338472328563029</v>
      </c>
      <c r="D279" s="33">
        <f>SUMIFS('Contact Hours'!D:D,'Contact Hours'!$A:$A,Hours!$A279,'Contact Hours'!$B:$B,Hours!$B279)+SUMIFS('Contact Hours'!E:E,'Contact Hours'!$A:$A,Hours!$A279,'Contact Hours'!$B:$B,Hours!$B279)</f>
        <v>43776</v>
      </c>
      <c r="E279" s="33">
        <f>SUMIFS('Contact Hours'!F:F,'Contact Hours'!$A:$A,Hours!$A279,'Contact Hours'!$B:$B,Hours!$B279)+SUMIFS('Contact Hours'!G:G,'Contact Hours'!$A:$A,Hours!$A279,'Contact Hours'!$B:$B,Hours!$B279)</f>
        <v>0</v>
      </c>
      <c r="F279" s="33">
        <f>SUMIFS('Contact Hours'!H:H,'Contact Hours'!$A:$A,Hours!$A279,'Contact Hours'!$B:$B,Hours!$B279)+SUMIFS('Contact Hours'!I:I,'Contact Hours'!$A:$A,Hours!$A279,'Contact Hours'!$B:$B,Hours!$B279)</f>
        <v>0</v>
      </c>
      <c r="G279" s="33">
        <f>SUMIFS('Contact Hours'!J:J,'Contact Hours'!$A:$A,Hours!$A279,'Contact Hours'!$B:$B,Hours!$B279)+SUMIFS('Contact Hours'!K:K,'Contact Hours'!$A:$A,Hours!$A279,'Contact Hours'!$B:$B,Hours!$B279)</f>
        <v>0</v>
      </c>
      <c r="H279" s="34">
        <f t="shared" si="16"/>
        <v>43776</v>
      </c>
      <c r="I279" s="35">
        <f t="shared" si="17"/>
        <v>110921.69646551751</v>
      </c>
      <c r="J279" s="35">
        <f t="shared" si="18"/>
        <v>0</v>
      </c>
    </row>
    <row r="280" spans="1:10">
      <c r="A280" s="30">
        <v>3546</v>
      </c>
      <c r="B280" s="31">
        <v>7</v>
      </c>
      <c r="C280" s="32">
        <f t="shared" si="15"/>
        <v>3.4892163735959434</v>
      </c>
      <c r="D280" s="33">
        <f>SUMIFS('Contact Hours'!D:D,'Contact Hours'!$A:$A,Hours!$A280,'Contact Hours'!$B:$B,Hours!$B280)+SUMIFS('Contact Hours'!E:E,'Contact Hours'!$A:$A,Hours!$A280,'Contact Hours'!$B:$B,Hours!$B280)</f>
        <v>0</v>
      </c>
      <c r="E280" s="33">
        <f>SUMIFS('Contact Hours'!F:F,'Contact Hours'!$A:$A,Hours!$A280,'Contact Hours'!$B:$B,Hours!$B280)+SUMIFS('Contact Hours'!G:G,'Contact Hours'!$A:$A,Hours!$A280,'Contact Hours'!$B:$B,Hours!$B280)</f>
        <v>0</v>
      </c>
      <c r="F280" s="33">
        <f>SUMIFS('Contact Hours'!H:H,'Contact Hours'!$A:$A,Hours!$A280,'Contact Hours'!$B:$B,Hours!$B280)+SUMIFS('Contact Hours'!I:I,'Contact Hours'!$A:$A,Hours!$A280,'Contact Hours'!$B:$B,Hours!$B280)</f>
        <v>7616</v>
      </c>
      <c r="G280" s="33">
        <f>SUMIFS('Contact Hours'!J:J,'Contact Hours'!$A:$A,Hours!$A280,'Contact Hours'!$B:$B,Hours!$B280)+SUMIFS('Contact Hours'!K:K,'Contact Hours'!$A:$A,Hours!$A280,'Contact Hours'!$B:$B,Hours!$B280)</f>
        <v>0</v>
      </c>
      <c r="H280" s="34">
        <f t="shared" si="16"/>
        <v>7616</v>
      </c>
      <c r="I280" s="35">
        <f t="shared" si="17"/>
        <v>26573.871901306706</v>
      </c>
      <c r="J280" s="35">
        <f t="shared" si="18"/>
        <v>0</v>
      </c>
    </row>
    <row r="281" spans="1:10">
      <c r="A281" s="30">
        <v>3546</v>
      </c>
      <c r="B281" s="31">
        <v>8</v>
      </c>
      <c r="C281" s="32">
        <f t="shared" si="15"/>
        <v>4.382136402145127</v>
      </c>
      <c r="D281" s="33">
        <f>SUMIFS('Contact Hours'!D:D,'Contact Hours'!$A:$A,Hours!$A281,'Contact Hours'!$B:$B,Hours!$B281)+SUMIFS('Contact Hours'!E:E,'Contact Hours'!$A:$A,Hours!$A281,'Contact Hours'!$B:$B,Hours!$B281)</f>
        <v>0</v>
      </c>
      <c r="E281" s="33">
        <f>SUMIFS('Contact Hours'!F:F,'Contact Hours'!$A:$A,Hours!$A281,'Contact Hours'!$B:$B,Hours!$B281)+SUMIFS('Contact Hours'!G:G,'Contact Hours'!$A:$A,Hours!$A281,'Contact Hours'!$B:$B,Hours!$B281)</f>
        <v>0</v>
      </c>
      <c r="F281" s="33">
        <f>SUMIFS('Contact Hours'!H:H,'Contact Hours'!$A:$A,Hours!$A281,'Contact Hours'!$B:$B,Hours!$B281)+SUMIFS('Contact Hours'!I:I,'Contact Hours'!$A:$A,Hours!$A281,'Contact Hours'!$B:$B,Hours!$B281)</f>
        <v>400</v>
      </c>
      <c r="G281" s="33">
        <f>SUMIFS('Contact Hours'!J:J,'Contact Hours'!$A:$A,Hours!$A281,'Contact Hours'!$B:$B,Hours!$B281)+SUMIFS('Contact Hours'!K:K,'Contact Hours'!$A:$A,Hours!$A281,'Contact Hours'!$B:$B,Hours!$B281)</f>
        <v>0</v>
      </c>
      <c r="H281" s="34">
        <f t="shared" si="16"/>
        <v>400</v>
      </c>
      <c r="I281" s="35">
        <f t="shared" si="17"/>
        <v>1752.8545608580507</v>
      </c>
      <c r="J281" s="35">
        <f t="shared" si="18"/>
        <v>0</v>
      </c>
    </row>
    <row r="282" spans="1:10">
      <c r="A282" s="30">
        <v>3546</v>
      </c>
      <c r="B282" s="31">
        <v>9</v>
      </c>
      <c r="C282" s="32">
        <f t="shared" si="15"/>
        <v>3.4333089032158068</v>
      </c>
      <c r="D282" s="33">
        <f>SUMIFS('Contact Hours'!D:D,'Contact Hours'!$A:$A,Hours!$A282,'Contact Hours'!$B:$B,Hours!$B282)+SUMIFS('Contact Hours'!E:E,'Contact Hours'!$A:$A,Hours!$A282,'Contact Hours'!$B:$B,Hours!$B282)</f>
        <v>20224</v>
      </c>
      <c r="E282" s="33">
        <f>SUMIFS('Contact Hours'!F:F,'Contact Hours'!$A:$A,Hours!$A282,'Contact Hours'!$B:$B,Hours!$B282)+SUMIFS('Contact Hours'!G:G,'Contact Hours'!$A:$A,Hours!$A282,'Contact Hours'!$B:$B,Hours!$B282)</f>
        <v>0</v>
      </c>
      <c r="F282" s="33">
        <f>SUMIFS('Contact Hours'!H:H,'Contact Hours'!$A:$A,Hours!$A282,'Contact Hours'!$B:$B,Hours!$B282)+SUMIFS('Contact Hours'!I:I,'Contact Hours'!$A:$A,Hours!$A282,'Contact Hours'!$B:$B,Hours!$B282)</f>
        <v>101792</v>
      </c>
      <c r="G282" s="33">
        <f>SUMIFS('Contact Hours'!J:J,'Contact Hours'!$A:$A,Hours!$A282,'Contact Hours'!$B:$B,Hours!$B282)+SUMIFS('Contact Hours'!K:K,'Contact Hours'!$A:$A,Hours!$A282,'Contact Hours'!$B:$B,Hours!$B282)</f>
        <v>10854</v>
      </c>
      <c r="H282" s="34">
        <f t="shared" si="16"/>
        <v>132870</v>
      </c>
      <c r="I282" s="35">
        <f t="shared" si="17"/>
        <v>456183.75397028425</v>
      </c>
      <c r="J282" s="35">
        <f t="shared" si="18"/>
        <v>0</v>
      </c>
    </row>
    <row r="283" spans="1:10">
      <c r="A283" s="30">
        <v>3546</v>
      </c>
      <c r="B283" s="31">
        <v>10</v>
      </c>
      <c r="C283" s="32">
        <f t="shared" si="15"/>
        <v>5.2157956574584414</v>
      </c>
      <c r="D283" s="33">
        <f>SUMIFS('Contact Hours'!D:D,'Contact Hours'!$A:$A,Hours!$A283,'Contact Hours'!$B:$B,Hours!$B283)+SUMIFS('Contact Hours'!E:E,'Contact Hours'!$A:$A,Hours!$A283,'Contact Hours'!$B:$B,Hours!$B283)</f>
        <v>0</v>
      </c>
      <c r="E283" s="33">
        <f>SUMIFS('Contact Hours'!F:F,'Contact Hours'!$A:$A,Hours!$A283,'Contact Hours'!$B:$B,Hours!$B283)+SUMIFS('Contact Hours'!G:G,'Contact Hours'!$A:$A,Hours!$A283,'Contact Hours'!$B:$B,Hours!$B283)</f>
        <v>0</v>
      </c>
      <c r="F283" s="33">
        <f>SUMIFS('Contact Hours'!H:H,'Contact Hours'!$A:$A,Hours!$A283,'Contact Hours'!$B:$B,Hours!$B283)+SUMIFS('Contact Hours'!I:I,'Contact Hours'!$A:$A,Hours!$A283,'Contact Hours'!$B:$B,Hours!$B283)</f>
        <v>0</v>
      </c>
      <c r="G283" s="33">
        <f>SUMIFS('Contact Hours'!J:J,'Contact Hours'!$A:$A,Hours!$A283,'Contact Hours'!$B:$B,Hours!$B283)+SUMIFS('Contact Hours'!K:K,'Contact Hours'!$A:$A,Hours!$A283,'Contact Hours'!$B:$B,Hours!$B283)</f>
        <v>0</v>
      </c>
      <c r="H283" s="34">
        <f t="shared" si="16"/>
        <v>0</v>
      </c>
      <c r="I283" s="35">
        <f t="shared" si="17"/>
        <v>0</v>
      </c>
      <c r="J283" s="35">
        <f t="shared" si="18"/>
        <v>0</v>
      </c>
    </row>
    <row r="284" spans="1:10">
      <c r="A284" s="30">
        <v>3546</v>
      </c>
      <c r="B284" s="31">
        <v>11</v>
      </c>
      <c r="C284" s="32">
        <f t="shared" si="15"/>
        <v>3.9463640330011058</v>
      </c>
      <c r="D284" s="33">
        <f>SUMIFS('Contact Hours'!D:D,'Contact Hours'!$A:$A,Hours!$A284,'Contact Hours'!$B:$B,Hours!$B284)+SUMIFS('Contact Hours'!E:E,'Contact Hours'!$A:$A,Hours!$A284,'Contact Hours'!$B:$B,Hours!$B284)</f>
        <v>0</v>
      </c>
      <c r="E284" s="33">
        <f>SUMIFS('Contact Hours'!F:F,'Contact Hours'!$A:$A,Hours!$A284,'Contact Hours'!$B:$B,Hours!$B284)+SUMIFS('Contact Hours'!G:G,'Contact Hours'!$A:$A,Hours!$A284,'Contact Hours'!$B:$B,Hours!$B284)</f>
        <v>0</v>
      </c>
      <c r="F284" s="33">
        <f>SUMIFS('Contact Hours'!H:H,'Contact Hours'!$A:$A,Hours!$A284,'Contact Hours'!$B:$B,Hours!$B284)+SUMIFS('Contact Hours'!I:I,'Contact Hours'!$A:$A,Hours!$A284,'Contact Hours'!$B:$B,Hours!$B284)</f>
        <v>9568</v>
      </c>
      <c r="G284" s="33">
        <f>SUMIFS('Contact Hours'!J:J,'Contact Hours'!$A:$A,Hours!$A284,'Contact Hours'!$B:$B,Hours!$B284)+SUMIFS('Contact Hours'!K:K,'Contact Hours'!$A:$A,Hours!$A284,'Contact Hours'!$B:$B,Hours!$B284)</f>
        <v>0</v>
      </c>
      <c r="H284" s="34">
        <f t="shared" si="16"/>
        <v>9568</v>
      </c>
      <c r="I284" s="35">
        <f t="shared" si="17"/>
        <v>37758.811067754577</v>
      </c>
      <c r="J284" s="35">
        <f t="shared" si="18"/>
        <v>0</v>
      </c>
    </row>
    <row r="285" spans="1:10">
      <c r="A285" s="30">
        <v>3546</v>
      </c>
      <c r="B285" s="31">
        <v>12</v>
      </c>
      <c r="C285" s="32">
        <f t="shared" si="15"/>
        <v>3.4644345655960382</v>
      </c>
      <c r="D285" s="33">
        <f>SUMIFS('Contact Hours'!D:D,'Contact Hours'!$A:$A,Hours!$A285,'Contact Hours'!$B:$B,Hours!$B285)+SUMIFS('Contact Hours'!E:E,'Contact Hours'!$A:$A,Hours!$A285,'Contact Hours'!$B:$B,Hours!$B285)</f>
        <v>137360</v>
      </c>
      <c r="E285" s="33">
        <f>SUMIFS('Contact Hours'!F:F,'Contact Hours'!$A:$A,Hours!$A285,'Contact Hours'!$B:$B,Hours!$B285)+SUMIFS('Contact Hours'!G:G,'Contact Hours'!$A:$A,Hours!$A285,'Contact Hours'!$B:$B,Hours!$B285)</f>
        <v>12448</v>
      </c>
      <c r="F285" s="33">
        <f>SUMIFS('Contact Hours'!H:H,'Contact Hours'!$A:$A,Hours!$A285,'Contact Hours'!$B:$B,Hours!$B285)+SUMIFS('Contact Hours'!I:I,'Contact Hours'!$A:$A,Hours!$A285,'Contact Hours'!$B:$B,Hours!$B285)</f>
        <v>0</v>
      </c>
      <c r="G285" s="33">
        <f>SUMIFS('Contact Hours'!J:J,'Contact Hours'!$A:$A,Hours!$A285,'Contact Hours'!$B:$B,Hours!$B285)+SUMIFS('Contact Hours'!K:K,'Contact Hours'!$A:$A,Hours!$A285,'Contact Hours'!$B:$B,Hours!$B285)</f>
        <v>0</v>
      </c>
      <c r="H285" s="34">
        <f t="shared" si="16"/>
        <v>149808</v>
      </c>
      <c r="I285" s="35">
        <f t="shared" si="17"/>
        <v>519000.01340281131</v>
      </c>
      <c r="J285" s="35">
        <f t="shared" si="18"/>
        <v>47437.809619793436</v>
      </c>
    </row>
    <row r="286" spans="1:10">
      <c r="A286" s="30">
        <v>3546</v>
      </c>
      <c r="B286" s="31">
        <v>13</v>
      </c>
      <c r="C286" s="32">
        <f t="shared" si="15"/>
        <v>3.1367935439018955</v>
      </c>
      <c r="D286" s="33">
        <f>SUMIFS('Contact Hours'!D:D,'Contact Hours'!$A:$A,Hours!$A286,'Contact Hours'!$B:$B,Hours!$B286)+SUMIFS('Contact Hours'!E:E,'Contact Hours'!$A:$A,Hours!$A286,'Contact Hours'!$B:$B,Hours!$B286)</f>
        <v>18912</v>
      </c>
      <c r="E286" s="33">
        <f>SUMIFS('Contact Hours'!F:F,'Contact Hours'!$A:$A,Hours!$A286,'Contact Hours'!$B:$B,Hours!$B286)+SUMIFS('Contact Hours'!G:G,'Contact Hours'!$A:$A,Hours!$A286,'Contact Hours'!$B:$B,Hours!$B286)</f>
        <v>0</v>
      </c>
      <c r="F286" s="33">
        <f>SUMIFS('Contact Hours'!H:H,'Contact Hours'!$A:$A,Hours!$A286,'Contact Hours'!$B:$B,Hours!$B286)+SUMIFS('Contact Hours'!I:I,'Contact Hours'!$A:$A,Hours!$A286,'Contact Hours'!$B:$B,Hours!$B286)</f>
        <v>0</v>
      </c>
      <c r="G286" s="33">
        <f>SUMIFS('Contact Hours'!J:J,'Contact Hours'!$A:$A,Hours!$A286,'Contact Hours'!$B:$B,Hours!$B286)+SUMIFS('Contact Hours'!K:K,'Contact Hours'!$A:$A,Hours!$A286,'Contact Hours'!$B:$B,Hours!$B286)</f>
        <v>0</v>
      </c>
      <c r="H286" s="34">
        <f t="shared" si="16"/>
        <v>18912</v>
      </c>
      <c r="I286" s="35">
        <f t="shared" si="17"/>
        <v>59323.039502272644</v>
      </c>
      <c r="J286" s="35">
        <f t="shared" si="18"/>
        <v>0</v>
      </c>
    </row>
    <row r="287" spans="1:10">
      <c r="A287" s="30">
        <v>3546</v>
      </c>
      <c r="B287" s="31">
        <v>14</v>
      </c>
      <c r="C287" s="32">
        <f t="shared" ref="C287:C350" si="19">C260</f>
        <v>4.5242823607997433</v>
      </c>
      <c r="D287" s="33">
        <f>SUMIFS('Contact Hours'!D:D,'Contact Hours'!$A:$A,Hours!$A287,'Contact Hours'!$B:$B,Hours!$B287)+SUMIFS('Contact Hours'!E:E,'Contact Hours'!$A:$A,Hours!$A287,'Contact Hours'!$B:$B,Hours!$B287)</f>
        <v>0</v>
      </c>
      <c r="E287" s="33">
        <f>SUMIFS('Contact Hours'!F:F,'Contact Hours'!$A:$A,Hours!$A287,'Contact Hours'!$B:$B,Hours!$B287)+SUMIFS('Contact Hours'!G:G,'Contact Hours'!$A:$A,Hours!$A287,'Contact Hours'!$B:$B,Hours!$B287)</f>
        <v>0</v>
      </c>
      <c r="F287" s="33">
        <f>SUMIFS('Contact Hours'!H:H,'Contact Hours'!$A:$A,Hours!$A287,'Contact Hours'!$B:$B,Hours!$B287)+SUMIFS('Contact Hours'!I:I,'Contact Hours'!$A:$A,Hours!$A287,'Contact Hours'!$B:$B,Hours!$B287)</f>
        <v>12336</v>
      </c>
      <c r="G287" s="33">
        <f>SUMIFS('Contact Hours'!J:J,'Contact Hours'!$A:$A,Hours!$A287,'Contact Hours'!$B:$B,Hours!$B287)+SUMIFS('Contact Hours'!K:K,'Contact Hours'!$A:$A,Hours!$A287,'Contact Hours'!$B:$B,Hours!$B287)</f>
        <v>11784</v>
      </c>
      <c r="H287" s="34">
        <f t="shared" si="16"/>
        <v>24120</v>
      </c>
      <c r="I287" s="35">
        <f t="shared" si="17"/>
        <v>109125.69054248981</v>
      </c>
      <c r="J287" s="35">
        <f t="shared" si="18"/>
        <v>0</v>
      </c>
    </row>
    <row r="288" spans="1:10">
      <c r="A288" s="30">
        <v>3546</v>
      </c>
      <c r="B288" s="31">
        <v>15</v>
      </c>
      <c r="C288" s="32">
        <f t="shared" si="19"/>
        <v>6.3259919541484555</v>
      </c>
      <c r="D288" s="33">
        <f>SUMIFS('Contact Hours'!D:D,'Contact Hours'!$A:$A,Hours!$A288,'Contact Hours'!$B:$B,Hours!$B288)+SUMIFS('Contact Hours'!E:E,'Contact Hours'!$A:$A,Hours!$A288,'Contact Hours'!$B:$B,Hours!$B288)</f>
        <v>0</v>
      </c>
      <c r="E288" s="33">
        <f>SUMIFS('Contact Hours'!F:F,'Contact Hours'!$A:$A,Hours!$A288,'Contact Hours'!$B:$B,Hours!$B288)+SUMIFS('Contact Hours'!G:G,'Contact Hours'!$A:$A,Hours!$A288,'Contact Hours'!$B:$B,Hours!$B288)</f>
        <v>0</v>
      </c>
      <c r="F288" s="33">
        <f>SUMIFS('Contact Hours'!H:H,'Contact Hours'!$A:$A,Hours!$A288,'Contact Hours'!$B:$B,Hours!$B288)+SUMIFS('Contact Hours'!I:I,'Contact Hours'!$A:$A,Hours!$A288,'Contact Hours'!$B:$B,Hours!$B288)</f>
        <v>39088</v>
      </c>
      <c r="G288" s="33">
        <f>SUMIFS('Contact Hours'!J:J,'Contact Hours'!$A:$A,Hours!$A288,'Contact Hours'!$B:$B,Hours!$B288)+SUMIFS('Contact Hours'!K:K,'Contact Hours'!$A:$A,Hours!$A288,'Contact Hours'!$B:$B,Hours!$B288)</f>
        <v>0</v>
      </c>
      <c r="H288" s="34">
        <f t="shared" si="16"/>
        <v>39088</v>
      </c>
      <c r="I288" s="35">
        <f t="shared" si="17"/>
        <v>247270.37350375482</v>
      </c>
      <c r="J288" s="35">
        <f t="shared" si="18"/>
        <v>0</v>
      </c>
    </row>
    <row r="289" spans="1:10">
      <c r="A289" s="30">
        <v>3546</v>
      </c>
      <c r="B289" s="31">
        <v>16</v>
      </c>
      <c r="C289" s="32">
        <f t="shared" si="19"/>
        <v>3.9794022593108487</v>
      </c>
      <c r="D289" s="33">
        <f>SUMIFS('Contact Hours'!D:D,'Contact Hours'!$A:$A,Hours!$A289,'Contact Hours'!$B:$B,Hours!$B289)+SUMIFS('Contact Hours'!E:E,'Contact Hours'!$A:$A,Hours!$A289,'Contact Hours'!$B:$B,Hours!$B289)</f>
        <v>11424</v>
      </c>
      <c r="E289" s="33">
        <f>SUMIFS('Contact Hours'!F:F,'Contact Hours'!$A:$A,Hours!$A289,'Contact Hours'!$B:$B,Hours!$B289)+SUMIFS('Contact Hours'!G:G,'Contact Hours'!$A:$A,Hours!$A289,'Contact Hours'!$B:$B,Hours!$B289)</f>
        <v>0</v>
      </c>
      <c r="F289" s="33">
        <f>SUMIFS('Contact Hours'!H:H,'Contact Hours'!$A:$A,Hours!$A289,'Contact Hours'!$B:$B,Hours!$B289)+SUMIFS('Contact Hours'!I:I,'Contact Hours'!$A:$A,Hours!$A289,'Contact Hours'!$B:$B,Hours!$B289)</f>
        <v>61664</v>
      </c>
      <c r="G289" s="33">
        <f>SUMIFS('Contact Hours'!J:J,'Contact Hours'!$A:$A,Hours!$A289,'Contact Hours'!$B:$B,Hours!$B289)+SUMIFS('Contact Hours'!K:K,'Contact Hours'!$A:$A,Hours!$A289,'Contact Hours'!$B:$B,Hours!$B289)</f>
        <v>73385</v>
      </c>
      <c r="H289" s="34">
        <f t="shared" si="16"/>
        <v>146473</v>
      </c>
      <c r="I289" s="35">
        <f t="shared" si="17"/>
        <v>582874.98712803796</v>
      </c>
      <c r="J289" s="35">
        <f t="shared" si="18"/>
        <v>0</v>
      </c>
    </row>
    <row r="290" spans="1:10">
      <c r="A290" s="30">
        <v>3546</v>
      </c>
      <c r="B290" s="31">
        <v>17</v>
      </c>
      <c r="C290" s="32">
        <f t="shared" si="19"/>
        <v>5.1679354505346593</v>
      </c>
      <c r="D290" s="33">
        <f>SUMIFS('Contact Hours'!D:D,'Contact Hours'!$A:$A,Hours!$A290,'Contact Hours'!$B:$B,Hours!$B290)+SUMIFS('Contact Hours'!E:E,'Contact Hours'!$A:$A,Hours!$A290,'Contact Hours'!$B:$B,Hours!$B290)</f>
        <v>0</v>
      </c>
      <c r="E290" s="33">
        <f>SUMIFS('Contact Hours'!F:F,'Contact Hours'!$A:$A,Hours!$A290,'Contact Hours'!$B:$B,Hours!$B290)+SUMIFS('Contact Hours'!G:G,'Contact Hours'!$A:$A,Hours!$A290,'Contact Hours'!$B:$B,Hours!$B290)</f>
        <v>0</v>
      </c>
      <c r="F290" s="33">
        <f>SUMIFS('Contact Hours'!H:H,'Contact Hours'!$A:$A,Hours!$A290,'Contact Hours'!$B:$B,Hours!$B290)+SUMIFS('Contact Hours'!I:I,'Contact Hours'!$A:$A,Hours!$A290,'Contact Hours'!$B:$B,Hours!$B290)</f>
        <v>0</v>
      </c>
      <c r="G290" s="33">
        <f>SUMIFS('Contact Hours'!J:J,'Contact Hours'!$A:$A,Hours!$A290,'Contact Hours'!$B:$B,Hours!$B290)+SUMIFS('Contact Hours'!K:K,'Contact Hours'!$A:$A,Hours!$A290,'Contact Hours'!$B:$B,Hours!$B290)</f>
        <v>0</v>
      </c>
      <c r="H290" s="34">
        <f t="shared" si="16"/>
        <v>0</v>
      </c>
      <c r="I290" s="35">
        <f t="shared" si="17"/>
        <v>0</v>
      </c>
      <c r="J290" s="35">
        <f t="shared" si="18"/>
        <v>0</v>
      </c>
    </row>
    <row r="291" spans="1:10">
      <c r="A291" s="30">
        <v>3546</v>
      </c>
      <c r="B291" s="31">
        <v>18</v>
      </c>
      <c r="C291" s="32">
        <f t="shared" si="19"/>
        <v>4.3474126583452906</v>
      </c>
      <c r="D291" s="33">
        <f>SUMIFS('Contact Hours'!D:D,'Contact Hours'!$A:$A,Hours!$A291,'Contact Hours'!$B:$B,Hours!$B291)+SUMIFS('Contact Hours'!E:E,'Contact Hours'!$A:$A,Hours!$A291,'Contact Hours'!$B:$B,Hours!$B291)</f>
        <v>0</v>
      </c>
      <c r="E291" s="33">
        <f>SUMIFS('Contact Hours'!F:F,'Contact Hours'!$A:$A,Hours!$A291,'Contact Hours'!$B:$B,Hours!$B291)+SUMIFS('Contact Hours'!G:G,'Contact Hours'!$A:$A,Hours!$A291,'Contact Hours'!$B:$B,Hours!$B291)</f>
        <v>0</v>
      </c>
      <c r="F291" s="33">
        <f>SUMIFS('Contact Hours'!H:H,'Contact Hours'!$A:$A,Hours!$A291,'Contact Hours'!$B:$B,Hours!$B291)+SUMIFS('Contact Hours'!I:I,'Contact Hours'!$A:$A,Hours!$A291,'Contact Hours'!$B:$B,Hours!$B291)</f>
        <v>72640</v>
      </c>
      <c r="G291" s="33">
        <f>SUMIFS('Contact Hours'!J:J,'Contact Hours'!$A:$A,Hours!$A291,'Contact Hours'!$B:$B,Hours!$B291)+SUMIFS('Contact Hours'!K:K,'Contact Hours'!$A:$A,Hours!$A291,'Contact Hours'!$B:$B,Hours!$B291)</f>
        <v>0</v>
      </c>
      <c r="H291" s="34">
        <f t="shared" si="16"/>
        <v>72640</v>
      </c>
      <c r="I291" s="35">
        <f t="shared" si="17"/>
        <v>315796.0555022019</v>
      </c>
      <c r="J291" s="35">
        <f t="shared" si="18"/>
        <v>0</v>
      </c>
    </row>
    <row r="292" spans="1:10">
      <c r="A292" s="30">
        <v>3546</v>
      </c>
      <c r="B292" s="31">
        <v>19</v>
      </c>
      <c r="C292" s="32">
        <f t="shared" si="19"/>
        <v>3.1428185541517317</v>
      </c>
      <c r="D292" s="33">
        <f>SUMIFS('Contact Hours'!D:D,'Contact Hours'!$A:$A,Hours!$A292,'Contact Hours'!$B:$B,Hours!$B292)+SUMIFS('Contact Hours'!E:E,'Contact Hours'!$A:$A,Hours!$A292,'Contact Hours'!$B:$B,Hours!$B292)</f>
        <v>55504</v>
      </c>
      <c r="E292" s="33">
        <f>SUMIFS('Contact Hours'!F:F,'Contact Hours'!$A:$A,Hours!$A292,'Contact Hours'!$B:$B,Hours!$B292)+SUMIFS('Contact Hours'!G:G,'Contact Hours'!$A:$A,Hours!$A292,'Contact Hours'!$B:$B,Hours!$B292)</f>
        <v>14320</v>
      </c>
      <c r="F292" s="33">
        <f>SUMIFS('Contact Hours'!H:H,'Contact Hours'!$A:$A,Hours!$A292,'Contact Hours'!$B:$B,Hours!$B292)+SUMIFS('Contact Hours'!I:I,'Contact Hours'!$A:$A,Hours!$A292,'Contact Hours'!$B:$B,Hours!$B292)</f>
        <v>384</v>
      </c>
      <c r="G292" s="33">
        <f>SUMIFS('Contact Hours'!J:J,'Contact Hours'!$A:$A,Hours!$A292,'Contact Hours'!$B:$B,Hours!$B292)+SUMIFS('Contact Hours'!K:K,'Contact Hours'!$A:$A,Hours!$A292,'Contact Hours'!$B:$B,Hours!$B292)</f>
        <v>0</v>
      </c>
      <c r="H292" s="34">
        <f t="shared" si="16"/>
        <v>70208</v>
      </c>
      <c r="I292" s="35">
        <f t="shared" si="17"/>
        <v>220651.00504988478</v>
      </c>
      <c r="J292" s="35">
        <f t="shared" si="18"/>
        <v>49505.677864998084</v>
      </c>
    </row>
    <row r="293" spans="1:10">
      <c r="A293" s="30">
        <v>3546</v>
      </c>
      <c r="B293" s="31">
        <v>20</v>
      </c>
      <c r="C293" s="32">
        <f t="shared" si="19"/>
        <v>3.4676861785003421</v>
      </c>
      <c r="D293" s="33">
        <f>SUMIFS('Contact Hours'!D:D,'Contact Hours'!$A:$A,Hours!$A293,'Contact Hours'!$B:$B,Hours!$B293)+SUMIFS('Contact Hours'!E:E,'Contact Hours'!$A:$A,Hours!$A293,'Contact Hours'!$B:$B,Hours!$B293)</f>
        <v>0</v>
      </c>
      <c r="E293" s="33">
        <f>SUMIFS('Contact Hours'!F:F,'Contact Hours'!$A:$A,Hours!$A293,'Contact Hours'!$B:$B,Hours!$B293)+SUMIFS('Contact Hours'!G:G,'Contact Hours'!$A:$A,Hours!$A293,'Contact Hours'!$B:$B,Hours!$B293)</f>
        <v>0</v>
      </c>
      <c r="F293" s="33">
        <f>SUMIFS('Contact Hours'!H:H,'Contact Hours'!$A:$A,Hours!$A293,'Contact Hours'!$B:$B,Hours!$B293)+SUMIFS('Contact Hours'!I:I,'Contact Hours'!$A:$A,Hours!$A293,'Contact Hours'!$B:$B,Hours!$B293)</f>
        <v>12448</v>
      </c>
      <c r="G293" s="33">
        <f>SUMIFS('Contact Hours'!J:J,'Contact Hours'!$A:$A,Hours!$A293,'Contact Hours'!$B:$B,Hours!$B293)+SUMIFS('Contact Hours'!K:K,'Contact Hours'!$A:$A,Hours!$A293,'Contact Hours'!$B:$B,Hours!$B293)</f>
        <v>0</v>
      </c>
      <c r="H293" s="34">
        <f t="shared" si="16"/>
        <v>12448</v>
      </c>
      <c r="I293" s="35">
        <f t="shared" si="17"/>
        <v>43165.757549972259</v>
      </c>
      <c r="J293" s="35">
        <f t="shared" si="18"/>
        <v>0</v>
      </c>
    </row>
    <row r="294" spans="1:10">
      <c r="A294" s="30">
        <v>3546</v>
      </c>
      <c r="B294" s="31">
        <v>21</v>
      </c>
      <c r="C294" s="32">
        <f t="shared" si="19"/>
        <v>4.5155009708581995</v>
      </c>
      <c r="D294" s="33">
        <f>SUMIFS('Contact Hours'!D:D,'Contact Hours'!$A:$A,Hours!$A294,'Contact Hours'!$B:$B,Hours!$B294)+SUMIFS('Contact Hours'!E:E,'Contact Hours'!$A:$A,Hours!$A294,'Contact Hours'!$B:$B,Hours!$B294)</f>
        <v>0</v>
      </c>
      <c r="E294" s="33">
        <f>SUMIFS('Contact Hours'!F:F,'Contact Hours'!$A:$A,Hours!$A294,'Contact Hours'!$B:$B,Hours!$B294)+SUMIFS('Contact Hours'!G:G,'Contact Hours'!$A:$A,Hours!$A294,'Contact Hours'!$B:$B,Hours!$B294)</f>
        <v>0</v>
      </c>
      <c r="F294" s="33">
        <f>SUMIFS('Contact Hours'!H:H,'Contact Hours'!$A:$A,Hours!$A294,'Contact Hours'!$B:$B,Hours!$B294)+SUMIFS('Contact Hours'!I:I,'Contact Hours'!$A:$A,Hours!$A294,'Contact Hours'!$B:$B,Hours!$B294)</f>
        <v>5232</v>
      </c>
      <c r="G294" s="33">
        <f>SUMIFS('Contact Hours'!J:J,'Contact Hours'!$A:$A,Hours!$A294,'Contact Hours'!$B:$B,Hours!$B294)+SUMIFS('Contact Hours'!K:K,'Contact Hours'!$A:$A,Hours!$A294,'Contact Hours'!$B:$B,Hours!$B294)</f>
        <v>11096</v>
      </c>
      <c r="H294" s="34">
        <f t="shared" si="16"/>
        <v>16328</v>
      </c>
      <c r="I294" s="35">
        <f t="shared" si="17"/>
        <v>73729.099852172687</v>
      </c>
      <c r="J294" s="35">
        <f t="shared" si="18"/>
        <v>0</v>
      </c>
    </row>
    <row r="295" spans="1:10">
      <c r="A295" s="30">
        <v>3546</v>
      </c>
      <c r="B295" s="31">
        <v>22</v>
      </c>
      <c r="C295" s="32">
        <f t="shared" si="19"/>
        <v>4.1280585073572329</v>
      </c>
      <c r="D295" s="33">
        <f>SUMIFS('Contact Hours'!D:D,'Contact Hours'!$A:$A,Hours!$A295,'Contact Hours'!$B:$B,Hours!$B295)+SUMIFS('Contact Hours'!E:E,'Contact Hours'!$A:$A,Hours!$A295,'Contact Hours'!$B:$B,Hours!$B295)</f>
        <v>0</v>
      </c>
      <c r="E295" s="33">
        <f>SUMIFS('Contact Hours'!F:F,'Contact Hours'!$A:$A,Hours!$A295,'Contact Hours'!$B:$B,Hours!$B295)+SUMIFS('Contact Hours'!G:G,'Contact Hours'!$A:$A,Hours!$A295,'Contact Hours'!$B:$B,Hours!$B295)</f>
        <v>0</v>
      </c>
      <c r="F295" s="33">
        <f>SUMIFS('Contact Hours'!H:H,'Contact Hours'!$A:$A,Hours!$A295,'Contact Hours'!$B:$B,Hours!$B295)+SUMIFS('Contact Hours'!I:I,'Contact Hours'!$A:$A,Hours!$A295,'Contact Hours'!$B:$B,Hours!$B295)</f>
        <v>2240</v>
      </c>
      <c r="G295" s="33">
        <f>SUMIFS('Contact Hours'!J:J,'Contact Hours'!$A:$A,Hours!$A295,'Contact Hours'!$B:$B,Hours!$B295)+SUMIFS('Contact Hours'!K:K,'Contact Hours'!$A:$A,Hours!$A295,'Contact Hours'!$B:$B,Hours!$B295)</f>
        <v>0</v>
      </c>
      <c r="H295" s="34">
        <f t="shared" si="16"/>
        <v>2240</v>
      </c>
      <c r="I295" s="35">
        <f t="shared" si="17"/>
        <v>9246.8510564802018</v>
      </c>
      <c r="J295" s="35">
        <f t="shared" si="18"/>
        <v>0</v>
      </c>
    </row>
    <row r="296" spans="1:10">
      <c r="A296" s="30">
        <v>3546</v>
      </c>
      <c r="B296" s="31">
        <v>23</v>
      </c>
      <c r="C296" s="32">
        <f t="shared" si="19"/>
        <v>4.0606764444742334</v>
      </c>
      <c r="D296" s="33">
        <f>SUMIFS('Contact Hours'!D:D,'Contact Hours'!$A:$A,Hours!$A296,'Contact Hours'!$B:$B,Hours!$B296)+SUMIFS('Contact Hours'!E:E,'Contact Hours'!$A:$A,Hours!$A296,'Contact Hours'!$B:$B,Hours!$B296)</f>
        <v>11616</v>
      </c>
      <c r="E296" s="33">
        <f>SUMIFS('Contact Hours'!F:F,'Contact Hours'!$A:$A,Hours!$A296,'Contact Hours'!$B:$B,Hours!$B296)+SUMIFS('Contact Hours'!G:G,'Contact Hours'!$A:$A,Hours!$A296,'Contact Hours'!$B:$B,Hours!$B296)</f>
        <v>0</v>
      </c>
      <c r="F296" s="33">
        <f>SUMIFS('Contact Hours'!H:H,'Contact Hours'!$A:$A,Hours!$A296,'Contact Hours'!$B:$B,Hours!$B296)+SUMIFS('Contact Hours'!I:I,'Contact Hours'!$A:$A,Hours!$A296,'Contact Hours'!$B:$B,Hours!$B296)</f>
        <v>0</v>
      </c>
      <c r="G296" s="33">
        <f>SUMIFS('Contact Hours'!J:J,'Contact Hours'!$A:$A,Hours!$A296,'Contact Hours'!$B:$B,Hours!$B296)+SUMIFS('Contact Hours'!K:K,'Contact Hours'!$A:$A,Hours!$A296,'Contact Hours'!$B:$B,Hours!$B296)</f>
        <v>62336</v>
      </c>
      <c r="H296" s="34">
        <f t="shared" si="16"/>
        <v>73952</v>
      </c>
      <c r="I296" s="35">
        <f t="shared" si="17"/>
        <v>300295.14442175848</v>
      </c>
      <c r="J296" s="35">
        <f t="shared" si="18"/>
        <v>0</v>
      </c>
    </row>
    <row r="297" spans="1:10">
      <c r="A297" s="30">
        <v>3546</v>
      </c>
      <c r="B297" s="31">
        <v>24</v>
      </c>
      <c r="C297" s="32">
        <f t="shared" si="19"/>
        <v>3.6073208628655156</v>
      </c>
      <c r="D297" s="33">
        <f>SUMIFS('Contact Hours'!D:D,'Contact Hours'!$A:$A,Hours!$A297,'Contact Hours'!$B:$B,Hours!$B297)+SUMIFS('Contact Hours'!E:E,'Contact Hours'!$A:$A,Hours!$A297,'Contact Hours'!$B:$B,Hours!$B297)</f>
        <v>16768</v>
      </c>
      <c r="E297" s="33">
        <f>SUMIFS('Contact Hours'!F:F,'Contact Hours'!$A:$A,Hours!$A297,'Contact Hours'!$B:$B,Hours!$B297)+SUMIFS('Contact Hours'!G:G,'Contact Hours'!$A:$A,Hours!$A297,'Contact Hours'!$B:$B,Hours!$B297)</f>
        <v>0</v>
      </c>
      <c r="F297" s="33">
        <f>SUMIFS('Contact Hours'!H:H,'Contact Hours'!$A:$A,Hours!$A297,'Contact Hours'!$B:$B,Hours!$B297)+SUMIFS('Contact Hours'!I:I,'Contact Hours'!$A:$A,Hours!$A297,'Contact Hours'!$B:$B,Hours!$B297)</f>
        <v>15360</v>
      </c>
      <c r="G297" s="33">
        <f>SUMIFS('Contact Hours'!J:J,'Contact Hours'!$A:$A,Hours!$A297,'Contact Hours'!$B:$B,Hours!$B297)+SUMIFS('Contact Hours'!K:K,'Contact Hours'!$A:$A,Hours!$A297,'Contact Hours'!$B:$B,Hours!$B297)</f>
        <v>304</v>
      </c>
      <c r="H297" s="34">
        <f t="shared" si="16"/>
        <v>32432</v>
      </c>
      <c r="I297" s="35">
        <f t="shared" si="17"/>
        <v>116992.63022445441</v>
      </c>
      <c r="J297" s="35">
        <f t="shared" si="18"/>
        <v>0</v>
      </c>
    </row>
    <row r="298" spans="1:10">
      <c r="A298" s="30">
        <v>3546</v>
      </c>
      <c r="B298" s="31">
        <v>25</v>
      </c>
      <c r="C298" s="32">
        <f t="shared" si="19"/>
        <v>2.8175360535220126</v>
      </c>
      <c r="D298" s="33">
        <f>SUMIFS('Contact Hours'!D:D,'Contact Hours'!$A:$A,Hours!$A298,'Contact Hours'!$B:$B,Hours!$B298)+SUMIFS('Contact Hours'!E:E,'Contact Hours'!$A:$A,Hours!$A298,'Contact Hours'!$B:$B,Hours!$B298)</f>
        <v>280368</v>
      </c>
      <c r="E298" s="33">
        <f>SUMIFS('Contact Hours'!F:F,'Contact Hours'!$A:$A,Hours!$A298,'Contact Hours'!$B:$B,Hours!$B298)+SUMIFS('Contact Hours'!G:G,'Contact Hours'!$A:$A,Hours!$A298,'Contact Hours'!$B:$B,Hours!$B298)</f>
        <v>0</v>
      </c>
      <c r="F298" s="33">
        <f>SUMIFS('Contact Hours'!H:H,'Contact Hours'!$A:$A,Hours!$A298,'Contact Hours'!$B:$B,Hours!$B298)+SUMIFS('Contact Hours'!I:I,'Contact Hours'!$A:$A,Hours!$A298,'Contact Hours'!$B:$B,Hours!$B298)</f>
        <v>2496</v>
      </c>
      <c r="G298" s="33">
        <f>SUMIFS('Contact Hours'!J:J,'Contact Hours'!$A:$A,Hours!$A298,'Contact Hours'!$B:$B,Hours!$B298)+SUMIFS('Contact Hours'!K:K,'Contact Hours'!$A:$A,Hours!$A298,'Contact Hours'!$B:$B,Hours!$B298)</f>
        <v>0</v>
      </c>
      <c r="H298" s="34">
        <f t="shared" si="16"/>
        <v>282864</v>
      </c>
      <c r="I298" s="35">
        <f t="shared" si="17"/>
        <v>796979.51824345056</v>
      </c>
      <c r="J298" s="35">
        <f t="shared" si="18"/>
        <v>0</v>
      </c>
    </row>
    <row r="299" spans="1:10">
      <c r="A299" s="30">
        <v>3546</v>
      </c>
      <c r="B299" s="31">
        <v>26</v>
      </c>
      <c r="C299" s="32">
        <f t="shared" si="19"/>
        <v>3.5195673951223614</v>
      </c>
      <c r="D299" s="33">
        <f>SUMIFS('Contact Hours'!D:D,'Contact Hours'!$A:$A,Hours!$A299,'Contact Hours'!$B:$B,Hours!$B299)+SUMIFS('Contact Hours'!E:E,'Contact Hours'!$A:$A,Hours!$A299,'Contact Hours'!$B:$B,Hours!$B299)</f>
        <v>76320</v>
      </c>
      <c r="E299" s="33">
        <f>SUMIFS('Contact Hours'!F:F,'Contact Hours'!$A:$A,Hours!$A299,'Contact Hours'!$B:$B,Hours!$B299)+SUMIFS('Contact Hours'!G:G,'Contact Hours'!$A:$A,Hours!$A299,'Contact Hours'!$B:$B,Hours!$B299)</f>
        <v>0</v>
      </c>
      <c r="F299" s="33">
        <f>SUMIFS('Contact Hours'!H:H,'Contact Hours'!$A:$A,Hours!$A299,'Contact Hours'!$B:$B,Hours!$B299)+SUMIFS('Contact Hours'!I:I,'Contact Hours'!$A:$A,Hours!$A299,'Contact Hours'!$B:$B,Hours!$B299)</f>
        <v>0</v>
      </c>
      <c r="G299" s="33">
        <f>SUMIFS('Contact Hours'!J:J,'Contact Hours'!$A:$A,Hours!$A299,'Contact Hours'!$B:$B,Hours!$B299)+SUMIFS('Contact Hours'!K:K,'Contact Hours'!$A:$A,Hours!$A299,'Contact Hours'!$B:$B,Hours!$B299)</f>
        <v>0</v>
      </c>
      <c r="H299" s="34">
        <f t="shared" si="16"/>
        <v>76320</v>
      </c>
      <c r="I299" s="35">
        <f t="shared" si="17"/>
        <v>268613.38359573862</v>
      </c>
      <c r="J299" s="35">
        <f t="shared" si="18"/>
        <v>0</v>
      </c>
    </row>
    <row r="300" spans="1:10">
      <c r="A300" s="30">
        <v>3546</v>
      </c>
      <c r="B300" s="31">
        <v>27</v>
      </c>
      <c r="C300" s="32">
        <f t="shared" si="19"/>
        <v>3.291477425248472</v>
      </c>
      <c r="D300" s="33">
        <f>SUMIFS('Contact Hours'!D:D,'Contact Hours'!$A:$A,Hours!$A300,'Contact Hours'!$B:$B,Hours!$B300)+SUMIFS('Contact Hours'!E:E,'Contact Hours'!$A:$A,Hours!$A300,'Contact Hours'!$B:$B,Hours!$B300)</f>
        <v>0</v>
      </c>
      <c r="E300" s="33">
        <f>SUMIFS('Contact Hours'!F:F,'Contact Hours'!$A:$A,Hours!$A300,'Contact Hours'!$B:$B,Hours!$B300)+SUMIFS('Contact Hours'!G:G,'Contact Hours'!$A:$A,Hours!$A300,'Contact Hours'!$B:$B,Hours!$B300)</f>
        <v>0</v>
      </c>
      <c r="F300" s="33">
        <f>SUMIFS('Contact Hours'!H:H,'Contact Hours'!$A:$A,Hours!$A300,'Contact Hours'!$B:$B,Hours!$B300)+SUMIFS('Contact Hours'!I:I,'Contact Hours'!$A:$A,Hours!$A300,'Contact Hours'!$B:$B,Hours!$B300)</f>
        <v>0</v>
      </c>
      <c r="G300" s="33">
        <f>SUMIFS('Contact Hours'!J:J,'Contact Hours'!$A:$A,Hours!$A300,'Contact Hours'!$B:$B,Hours!$B300)+SUMIFS('Contact Hours'!K:K,'Contact Hours'!$A:$A,Hours!$A300,'Contact Hours'!$B:$B,Hours!$B300)</f>
        <v>0</v>
      </c>
      <c r="H300" s="34">
        <f t="shared" si="16"/>
        <v>0</v>
      </c>
      <c r="I300" s="35">
        <f t="shared" si="17"/>
        <v>0</v>
      </c>
      <c r="J300" s="35">
        <f t="shared" si="18"/>
        <v>0</v>
      </c>
    </row>
    <row r="301" spans="1:10">
      <c r="A301" s="30">
        <v>7096</v>
      </c>
      <c r="B301" s="31">
        <v>1</v>
      </c>
      <c r="C301" s="32">
        <f t="shared" si="19"/>
        <v>2.8749802080704021</v>
      </c>
      <c r="D301" s="33">
        <f>SUMIFS('Contact Hours'!D:D,'Contact Hours'!$A:$A,Hours!$A301,'Contact Hours'!$B:$B,Hours!$B301)+SUMIFS('Contact Hours'!E:E,'Contact Hours'!$A:$A,Hours!$A301,'Contact Hours'!$B:$B,Hours!$B301)</f>
        <v>5664</v>
      </c>
      <c r="E301" s="33">
        <f>SUMIFS('Contact Hours'!F:F,'Contact Hours'!$A:$A,Hours!$A301,'Contact Hours'!$B:$B,Hours!$B301)+SUMIFS('Contact Hours'!G:G,'Contact Hours'!$A:$A,Hours!$A301,'Contact Hours'!$B:$B,Hours!$B301)</f>
        <v>0</v>
      </c>
      <c r="F301" s="33">
        <f>SUMIFS('Contact Hours'!H:H,'Contact Hours'!$A:$A,Hours!$A301,'Contact Hours'!$B:$B,Hours!$B301)+SUMIFS('Contact Hours'!I:I,'Contact Hours'!$A:$A,Hours!$A301,'Contact Hours'!$B:$B,Hours!$B301)</f>
        <v>0</v>
      </c>
      <c r="G301" s="33">
        <f>SUMIFS('Contact Hours'!J:J,'Contact Hours'!$A:$A,Hours!$A301,'Contact Hours'!$B:$B,Hours!$B301)+SUMIFS('Contact Hours'!K:K,'Contact Hours'!$A:$A,Hours!$A301,'Contact Hours'!$B:$B,Hours!$B301)</f>
        <v>0</v>
      </c>
      <c r="H301" s="34">
        <f t="shared" si="16"/>
        <v>5664</v>
      </c>
      <c r="I301" s="35">
        <f t="shared" si="17"/>
        <v>16283.887898510757</v>
      </c>
      <c r="J301" s="35">
        <f t="shared" si="18"/>
        <v>0</v>
      </c>
    </row>
    <row r="302" spans="1:10">
      <c r="A302" s="30">
        <v>7096</v>
      </c>
      <c r="B302" s="31">
        <v>2</v>
      </c>
      <c r="C302" s="32">
        <f t="shared" si="19"/>
        <v>3.4729204337351502</v>
      </c>
      <c r="D302" s="33">
        <f>SUMIFS('Contact Hours'!D:D,'Contact Hours'!$A:$A,Hours!$A302,'Contact Hours'!$B:$B,Hours!$B302)+SUMIFS('Contact Hours'!E:E,'Contact Hours'!$A:$A,Hours!$A302,'Contact Hours'!$B:$B,Hours!$B302)</f>
        <v>0</v>
      </c>
      <c r="E302" s="33">
        <f>SUMIFS('Contact Hours'!F:F,'Contact Hours'!$A:$A,Hours!$A302,'Contact Hours'!$B:$B,Hours!$B302)+SUMIFS('Contact Hours'!G:G,'Contact Hours'!$A:$A,Hours!$A302,'Contact Hours'!$B:$B,Hours!$B302)</f>
        <v>0</v>
      </c>
      <c r="F302" s="33">
        <f>SUMIFS('Contact Hours'!H:H,'Contact Hours'!$A:$A,Hours!$A302,'Contact Hours'!$B:$B,Hours!$B302)+SUMIFS('Contact Hours'!I:I,'Contact Hours'!$A:$A,Hours!$A302,'Contact Hours'!$B:$B,Hours!$B302)</f>
        <v>44432</v>
      </c>
      <c r="G302" s="33">
        <f>SUMIFS('Contact Hours'!J:J,'Contact Hours'!$A:$A,Hours!$A302,'Contact Hours'!$B:$B,Hours!$B302)+SUMIFS('Contact Hours'!K:K,'Contact Hours'!$A:$A,Hours!$A302,'Contact Hours'!$B:$B,Hours!$B302)</f>
        <v>3552</v>
      </c>
      <c r="H302" s="34">
        <f t="shared" si="16"/>
        <v>47984</v>
      </c>
      <c r="I302" s="35">
        <f t="shared" si="17"/>
        <v>166644.61409234744</v>
      </c>
      <c r="J302" s="35">
        <f t="shared" si="18"/>
        <v>0</v>
      </c>
    </row>
    <row r="303" spans="1:10">
      <c r="A303" s="30">
        <v>7096</v>
      </c>
      <c r="B303" s="31">
        <v>3</v>
      </c>
      <c r="C303" s="32">
        <f t="shared" si="19"/>
        <v>3.0862689776983747</v>
      </c>
      <c r="D303" s="33">
        <f>SUMIFS('Contact Hours'!D:D,'Contact Hours'!$A:$A,Hours!$A303,'Contact Hours'!$B:$B,Hours!$B303)+SUMIFS('Contact Hours'!E:E,'Contact Hours'!$A:$A,Hours!$A303,'Contact Hours'!$B:$B,Hours!$B303)</f>
        <v>247440</v>
      </c>
      <c r="E303" s="33">
        <f>SUMIFS('Contact Hours'!F:F,'Contact Hours'!$A:$A,Hours!$A303,'Contact Hours'!$B:$B,Hours!$B303)+SUMIFS('Contact Hours'!G:G,'Contact Hours'!$A:$A,Hours!$A303,'Contact Hours'!$B:$B,Hours!$B303)</f>
        <v>0</v>
      </c>
      <c r="F303" s="33">
        <f>SUMIFS('Contact Hours'!H:H,'Contact Hours'!$A:$A,Hours!$A303,'Contact Hours'!$B:$B,Hours!$B303)+SUMIFS('Contact Hours'!I:I,'Contact Hours'!$A:$A,Hours!$A303,'Contact Hours'!$B:$B,Hours!$B303)</f>
        <v>70672</v>
      </c>
      <c r="G303" s="33">
        <f>SUMIFS('Contact Hours'!J:J,'Contact Hours'!$A:$A,Hours!$A303,'Contact Hours'!$B:$B,Hours!$B303)+SUMIFS('Contact Hours'!K:K,'Contact Hours'!$A:$A,Hours!$A303,'Contact Hours'!$B:$B,Hours!$B303)</f>
        <v>704</v>
      </c>
      <c r="H303" s="34">
        <f t="shared" si="16"/>
        <v>318816</v>
      </c>
      <c r="I303" s="35">
        <f t="shared" si="17"/>
        <v>983951.93039388501</v>
      </c>
      <c r="J303" s="35">
        <f t="shared" si="18"/>
        <v>0</v>
      </c>
    </row>
    <row r="304" spans="1:10">
      <c r="A304" s="30">
        <v>7096</v>
      </c>
      <c r="B304" s="31">
        <v>4</v>
      </c>
      <c r="C304" s="32">
        <f t="shared" si="19"/>
        <v>2.7951067372194838</v>
      </c>
      <c r="D304" s="33">
        <f>SUMIFS('Contact Hours'!D:D,'Contact Hours'!$A:$A,Hours!$A304,'Contact Hours'!$B:$B,Hours!$B304)+SUMIFS('Contact Hours'!E:E,'Contact Hours'!$A:$A,Hours!$A304,'Contact Hours'!$B:$B,Hours!$B304)</f>
        <v>67904</v>
      </c>
      <c r="E304" s="33">
        <f>SUMIFS('Contact Hours'!F:F,'Contact Hours'!$A:$A,Hours!$A304,'Contact Hours'!$B:$B,Hours!$B304)+SUMIFS('Contact Hours'!G:G,'Contact Hours'!$A:$A,Hours!$A304,'Contact Hours'!$B:$B,Hours!$B304)</f>
        <v>0</v>
      </c>
      <c r="F304" s="33">
        <f>SUMIFS('Contact Hours'!H:H,'Contact Hours'!$A:$A,Hours!$A304,'Contact Hours'!$B:$B,Hours!$B304)+SUMIFS('Contact Hours'!I:I,'Contact Hours'!$A:$A,Hours!$A304,'Contact Hours'!$B:$B,Hours!$B304)</f>
        <v>33328</v>
      </c>
      <c r="G304" s="33">
        <f>SUMIFS('Contact Hours'!J:J,'Contact Hours'!$A:$A,Hours!$A304,'Contact Hours'!$B:$B,Hours!$B304)+SUMIFS('Contact Hours'!K:K,'Contact Hours'!$A:$A,Hours!$A304,'Contact Hours'!$B:$B,Hours!$B304)</f>
        <v>450</v>
      </c>
      <c r="H304" s="34">
        <f t="shared" si="16"/>
        <v>101682</v>
      </c>
      <c r="I304" s="35">
        <f t="shared" si="17"/>
        <v>284212.04325395153</v>
      </c>
      <c r="J304" s="35">
        <f t="shared" si="18"/>
        <v>0</v>
      </c>
    </row>
    <row r="305" spans="1:10">
      <c r="A305" s="30">
        <v>7096</v>
      </c>
      <c r="B305" s="31">
        <v>5</v>
      </c>
      <c r="C305" s="32">
        <f t="shared" si="19"/>
        <v>7.969787458086997</v>
      </c>
      <c r="D305" s="33">
        <f>SUMIFS('Contact Hours'!D:D,'Contact Hours'!$A:$A,Hours!$A305,'Contact Hours'!$B:$B,Hours!$B305)+SUMIFS('Contact Hours'!E:E,'Contact Hours'!$A:$A,Hours!$A305,'Contact Hours'!$B:$B,Hours!$B305)</f>
        <v>0</v>
      </c>
      <c r="E305" s="33">
        <f>SUMIFS('Contact Hours'!F:F,'Contact Hours'!$A:$A,Hours!$A305,'Contact Hours'!$B:$B,Hours!$B305)+SUMIFS('Contact Hours'!G:G,'Contact Hours'!$A:$A,Hours!$A305,'Contact Hours'!$B:$B,Hours!$B305)</f>
        <v>0</v>
      </c>
      <c r="F305" s="33">
        <f>SUMIFS('Contact Hours'!H:H,'Contact Hours'!$A:$A,Hours!$A305,'Contact Hours'!$B:$B,Hours!$B305)+SUMIFS('Contact Hours'!I:I,'Contact Hours'!$A:$A,Hours!$A305,'Contact Hours'!$B:$B,Hours!$B305)</f>
        <v>0</v>
      </c>
      <c r="G305" s="33">
        <f>SUMIFS('Contact Hours'!J:J,'Contact Hours'!$A:$A,Hours!$A305,'Contact Hours'!$B:$B,Hours!$B305)+SUMIFS('Contact Hours'!K:K,'Contact Hours'!$A:$A,Hours!$A305,'Contact Hours'!$B:$B,Hours!$B305)</f>
        <v>0</v>
      </c>
      <c r="H305" s="34">
        <f t="shared" si="16"/>
        <v>0</v>
      </c>
      <c r="I305" s="35">
        <f t="shared" si="17"/>
        <v>0</v>
      </c>
      <c r="J305" s="35">
        <f t="shared" si="18"/>
        <v>0</v>
      </c>
    </row>
    <row r="306" spans="1:10">
      <c r="A306" s="30">
        <v>7096</v>
      </c>
      <c r="B306" s="31">
        <v>6</v>
      </c>
      <c r="C306" s="32">
        <f t="shared" si="19"/>
        <v>2.5338472328563029</v>
      </c>
      <c r="D306" s="33">
        <f>SUMIFS('Contact Hours'!D:D,'Contact Hours'!$A:$A,Hours!$A306,'Contact Hours'!$B:$B,Hours!$B306)+SUMIFS('Contact Hours'!E:E,'Contact Hours'!$A:$A,Hours!$A306,'Contact Hours'!$B:$B,Hours!$B306)</f>
        <v>52512</v>
      </c>
      <c r="E306" s="33">
        <f>SUMIFS('Contact Hours'!F:F,'Contact Hours'!$A:$A,Hours!$A306,'Contact Hours'!$B:$B,Hours!$B306)+SUMIFS('Contact Hours'!G:G,'Contact Hours'!$A:$A,Hours!$A306,'Contact Hours'!$B:$B,Hours!$B306)</f>
        <v>0</v>
      </c>
      <c r="F306" s="33">
        <f>SUMIFS('Contact Hours'!H:H,'Contact Hours'!$A:$A,Hours!$A306,'Contact Hours'!$B:$B,Hours!$B306)+SUMIFS('Contact Hours'!I:I,'Contact Hours'!$A:$A,Hours!$A306,'Contact Hours'!$B:$B,Hours!$B306)</f>
        <v>5088</v>
      </c>
      <c r="G306" s="33">
        <f>SUMIFS('Contact Hours'!J:J,'Contact Hours'!$A:$A,Hours!$A306,'Contact Hours'!$B:$B,Hours!$B306)+SUMIFS('Contact Hours'!K:K,'Contact Hours'!$A:$A,Hours!$A306,'Contact Hours'!$B:$B,Hours!$B306)</f>
        <v>0</v>
      </c>
      <c r="H306" s="34">
        <f t="shared" si="16"/>
        <v>57600</v>
      </c>
      <c r="I306" s="35">
        <f t="shared" si="17"/>
        <v>145949.60061252303</v>
      </c>
      <c r="J306" s="35">
        <f t="shared" si="18"/>
        <v>0</v>
      </c>
    </row>
    <row r="307" spans="1:10">
      <c r="A307" s="30">
        <v>7096</v>
      </c>
      <c r="B307" s="31">
        <v>7</v>
      </c>
      <c r="C307" s="32">
        <f t="shared" si="19"/>
        <v>3.4892163735959434</v>
      </c>
      <c r="D307" s="33">
        <f>SUMIFS('Contact Hours'!D:D,'Contact Hours'!$A:$A,Hours!$A307,'Contact Hours'!$B:$B,Hours!$B307)+SUMIFS('Contact Hours'!E:E,'Contact Hours'!$A:$A,Hours!$A307,'Contact Hours'!$B:$B,Hours!$B307)</f>
        <v>19920</v>
      </c>
      <c r="E307" s="33">
        <f>SUMIFS('Contact Hours'!F:F,'Contact Hours'!$A:$A,Hours!$A307,'Contact Hours'!$B:$B,Hours!$B307)+SUMIFS('Contact Hours'!G:G,'Contact Hours'!$A:$A,Hours!$A307,'Contact Hours'!$B:$B,Hours!$B307)</f>
        <v>0</v>
      </c>
      <c r="F307" s="33">
        <f>SUMIFS('Contact Hours'!H:H,'Contact Hours'!$A:$A,Hours!$A307,'Contact Hours'!$B:$B,Hours!$B307)+SUMIFS('Contact Hours'!I:I,'Contact Hours'!$A:$A,Hours!$A307,'Contact Hours'!$B:$B,Hours!$B307)</f>
        <v>22896</v>
      </c>
      <c r="G307" s="33">
        <f>SUMIFS('Contact Hours'!J:J,'Contact Hours'!$A:$A,Hours!$A307,'Contact Hours'!$B:$B,Hours!$B307)+SUMIFS('Contact Hours'!K:K,'Contact Hours'!$A:$A,Hours!$A307,'Contact Hours'!$B:$B,Hours!$B307)</f>
        <v>0</v>
      </c>
      <c r="H307" s="34">
        <f t="shared" si="16"/>
        <v>42816</v>
      </c>
      <c r="I307" s="35">
        <f t="shared" si="17"/>
        <v>149394.2882518839</v>
      </c>
      <c r="J307" s="35">
        <f t="shared" si="18"/>
        <v>0</v>
      </c>
    </row>
    <row r="308" spans="1:10">
      <c r="A308" s="30">
        <v>7096</v>
      </c>
      <c r="B308" s="31">
        <v>8</v>
      </c>
      <c r="C308" s="32">
        <f t="shared" si="19"/>
        <v>4.382136402145127</v>
      </c>
      <c r="D308" s="33">
        <f>SUMIFS('Contact Hours'!D:D,'Contact Hours'!$A:$A,Hours!$A308,'Contact Hours'!$B:$B,Hours!$B308)+SUMIFS('Contact Hours'!E:E,'Contact Hours'!$A:$A,Hours!$A308,'Contact Hours'!$B:$B,Hours!$B308)</f>
        <v>0</v>
      </c>
      <c r="E308" s="33">
        <f>SUMIFS('Contact Hours'!F:F,'Contact Hours'!$A:$A,Hours!$A308,'Contact Hours'!$B:$B,Hours!$B308)+SUMIFS('Contact Hours'!G:G,'Contact Hours'!$A:$A,Hours!$A308,'Contact Hours'!$B:$B,Hours!$B308)</f>
        <v>0</v>
      </c>
      <c r="F308" s="33">
        <f>SUMIFS('Contact Hours'!H:H,'Contact Hours'!$A:$A,Hours!$A308,'Contact Hours'!$B:$B,Hours!$B308)+SUMIFS('Contact Hours'!I:I,'Contact Hours'!$A:$A,Hours!$A308,'Contact Hours'!$B:$B,Hours!$B308)</f>
        <v>0</v>
      </c>
      <c r="G308" s="33">
        <f>SUMIFS('Contact Hours'!J:J,'Contact Hours'!$A:$A,Hours!$A308,'Contact Hours'!$B:$B,Hours!$B308)+SUMIFS('Contact Hours'!K:K,'Contact Hours'!$A:$A,Hours!$A308,'Contact Hours'!$B:$B,Hours!$B308)</f>
        <v>3328</v>
      </c>
      <c r="H308" s="34">
        <f t="shared" si="16"/>
        <v>3328</v>
      </c>
      <c r="I308" s="35">
        <f t="shared" si="17"/>
        <v>14583.749946338983</v>
      </c>
      <c r="J308" s="35">
        <f t="shared" si="18"/>
        <v>0</v>
      </c>
    </row>
    <row r="309" spans="1:10">
      <c r="A309" s="30">
        <v>7096</v>
      </c>
      <c r="B309" s="31">
        <v>9</v>
      </c>
      <c r="C309" s="32">
        <f t="shared" si="19"/>
        <v>3.4333089032158068</v>
      </c>
      <c r="D309" s="33">
        <f>SUMIFS('Contact Hours'!D:D,'Contact Hours'!$A:$A,Hours!$A309,'Contact Hours'!$B:$B,Hours!$B309)+SUMIFS('Contact Hours'!E:E,'Contact Hours'!$A:$A,Hours!$A309,'Contact Hours'!$B:$B,Hours!$B309)</f>
        <v>20608</v>
      </c>
      <c r="E309" s="33">
        <f>SUMIFS('Contact Hours'!F:F,'Contact Hours'!$A:$A,Hours!$A309,'Contact Hours'!$B:$B,Hours!$B309)+SUMIFS('Contact Hours'!G:G,'Contact Hours'!$A:$A,Hours!$A309,'Contact Hours'!$B:$B,Hours!$B309)</f>
        <v>0</v>
      </c>
      <c r="F309" s="33">
        <f>SUMIFS('Contact Hours'!H:H,'Contact Hours'!$A:$A,Hours!$A309,'Contact Hours'!$B:$B,Hours!$B309)+SUMIFS('Contact Hours'!I:I,'Contact Hours'!$A:$A,Hours!$A309,'Contact Hours'!$B:$B,Hours!$B309)</f>
        <v>118560</v>
      </c>
      <c r="G309" s="33">
        <f>SUMIFS('Contact Hours'!J:J,'Contact Hours'!$A:$A,Hours!$A309,'Contact Hours'!$B:$B,Hours!$B309)+SUMIFS('Contact Hours'!K:K,'Contact Hours'!$A:$A,Hours!$A309,'Contact Hours'!$B:$B,Hours!$B309)</f>
        <v>0</v>
      </c>
      <c r="H309" s="34">
        <f t="shared" si="16"/>
        <v>139168</v>
      </c>
      <c r="I309" s="35">
        <f t="shared" si="17"/>
        <v>477806.73344273743</v>
      </c>
      <c r="J309" s="35">
        <f t="shared" si="18"/>
        <v>0</v>
      </c>
    </row>
    <row r="310" spans="1:10">
      <c r="A310" s="30">
        <v>7096</v>
      </c>
      <c r="B310" s="31">
        <v>10</v>
      </c>
      <c r="C310" s="32">
        <f t="shared" si="19"/>
        <v>5.2157956574584414</v>
      </c>
      <c r="D310" s="33">
        <f>SUMIFS('Contact Hours'!D:D,'Contact Hours'!$A:$A,Hours!$A310,'Contact Hours'!$B:$B,Hours!$B310)+SUMIFS('Contact Hours'!E:E,'Contact Hours'!$A:$A,Hours!$A310,'Contact Hours'!$B:$B,Hours!$B310)</f>
        <v>1344</v>
      </c>
      <c r="E310" s="33">
        <f>SUMIFS('Contact Hours'!F:F,'Contact Hours'!$A:$A,Hours!$A310,'Contact Hours'!$B:$B,Hours!$B310)+SUMIFS('Contact Hours'!G:G,'Contact Hours'!$A:$A,Hours!$A310,'Contact Hours'!$B:$B,Hours!$B310)</f>
        <v>0</v>
      </c>
      <c r="F310" s="33">
        <f>SUMIFS('Contact Hours'!H:H,'Contact Hours'!$A:$A,Hours!$A310,'Contact Hours'!$B:$B,Hours!$B310)+SUMIFS('Contact Hours'!I:I,'Contact Hours'!$A:$A,Hours!$A310,'Contact Hours'!$B:$B,Hours!$B310)</f>
        <v>0</v>
      </c>
      <c r="G310" s="33">
        <f>SUMIFS('Contact Hours'!J:J,'Contact Hours'!$A:$A,Hours!$A310,'Contact Hours'!$B:$B,Hours!$B310)+SUMIFS('Contact Hours'!K:K,'Contact Hours'!$A:$A,Hours!$A310,'Contact Hours'!$B:$B,Hours!$B310)</f>
        <v>0</v>
      </c>
      <c r="H310" s="34">
        <f t="shared" si="16"/>
        <v>1344</v>
      </c>
      <c r="I310" s="35">
        <f t="shared" si="17"/>
        <v>7010.0293636241449</v>
      </c>
      <c r="J310" s="35">
        <f t="shared" si="18"/>
        <v>0</v>
      </c>
    </row>
    <row r="311" spans="1:10">
      <c r="A311" s="30">
        <v>7096</v>
      </c>
      <c r="B311" s="31">
        <v>11</v>
      </c>
      <c r="C311" s="32">
        <f t="shared" si="19"/>
        <v>3.9463640330011058</v>
      </c>
      <c r="D311" s="33">
        <f>SUMIFS('Contact Hours'!D:D,'Contact Hours'!$A:$A,Hours!$A311,'Contact Hours'!$B:$B,Hours!$B311)+SUMIFS('Contact Hours'!E:E,'Contact Hours'!$A:$A,Hours!$A311,'Contact Hours'!$B:$B,Hours!$B311)</f>
        <v>1344</v>
      </c>
      <c r="E311" s="33">
        <f>SUMIFS('Contact Hours'!F:F,'Contact Hours'!$A:$A,Hours!$A311,'Contact Hours'!$B:$B,Hours!$B311)+SUMIFS('Contact Hours'!G:G,'Contact Hours'!$A:$A,Hours!$A311,'Contact Hours'!$B:$B,Hours!$B311)</f>
        <v>0</v>
      </c>
      <c r="F311" s="33">
        <f>SUMIFS('Contact Hours'!H:H,'Contact Hours'!$A:$A,Hours!$A311,'Contact Hours'!$B:$B,Hours!$B311)+SUMIFS('Contact Hours'!I:I,'Contact Hours'!$A:$A,Hours!$A311,'Contact Hours'!$B:$B,Hours!$B311)</f>
        <v>8896</v>
      </c>
      <c r="G311" s="33">
        <f>SUMIFS('Contact Hours'!J:J,'Contact Hours'!$A:$A,Hours!$A311,'Contact Hours'!$B:$B,Hours!$B311)+SUMIFS('Contact Hours'!K:K,'Contact Hours'!$A:$A,Hours!$A311,'Contact Hours'!$B:$B,Hours!$B311)</f>
        <v>18173</v>
      </c>
      <c r="H311" s="34">
        <f t="shared" si="16"/>
        <v>28413</v>
      </c>
      <c r="I311" s="35">
        <f t="shared" si="17"/>
        <v>112128.04126966042</v>
      </c>
      <c r="J311" s="35">
        <f t="shared" si="18"/>
        <v>0</v>
      </c>
    </row>
    <row r="312" spans="1:10">
      <c r="A312" s="30">
        <v>7096</v>
      </c>
      <c r="B312" s="31">
        <v>12</v>
      </c>
      <c r="C312" s="32">
        <f t="shared" si="19"/>
        <v>3.4644345655960382</v>
      </c>
      <c r="D312" s="33">
        <f>SUMIFS('Contact Hours'!D:D,'Contact Hours'!$A:$A,Hours!$A312,'Contact Hours'!$B:$B,Hours!$B312)+SUMIFS('Contact Hours'!E:E,'Contact Hours'!$A:$A,Hours!$A312,'Contact Hours'!$B:$B,Hours!$B312)</f>
        <v>219360</v>
      </c>
      <c r="E312" s="33">
        <f>SUMIFS('Contact Hours'!F:F,'Contact Hours'!$A:$A,Hours!$A312,'Contact Hours'!$B:$B,Hours!$B312)+SUMIFS('Contact Hours'!G:G,'Contact Hours'!$A:$A,Hours!$A312,'Contact Hours'!$B:$B,Hours!$B312)</f>
        <v>17376</v>
      </c>
      <c r="F312" s="33">
        <f>SUMIFS('Contact Hours'!H:H,'Contact Hours'!$A:$A,Hours!$A312,'Contact Hours'!$B:$B,Hours!$B312)+SUMIFS('Contact Hours'!I:I,'Contact Hours'!$A:$A,Hours!$A312,'Contact Hours'!$B:$B,Hours!$B312)</f>
        <v>0</v>
      </c>
      <c r="G312" s="33">
        <f>SUMIFS('Contact Hours'!J:J,'Contact Hours'!$A:$A,Hours!$A312,'Contact Hours'!$B:$B,Hours!$B312)+SUMIFS('Contact Hours'!K:K,'Contact Hours'!$A:$A,Hours!$A312,'Contact Hours'!$B:$B,Hours!$B312)</f>
        <v>0</v>
      </c>
      <c r="H312" s="34">
        <f t="shared" si="16"/>
        <v>236736</v>
      </c>
      <c r="I312" s="35">
        <f t="shared" si="17"/>
        <v>820156.38132094371</v>
      </c>
      <c r="J312" s="35">
        <f t="shared" si="18"/>
        <v>66217.816512976438</v>
      </c>
    </row>
    <row r="313" spans="1:10">
      <c r="A313" s="30">
        <v>7096</v>
      </c>
      <c r="B313" s="31">
        <v>13</v>
      </c>
      <c r="C313" s="32">
        <f t="shared" si="19"/>
        <v>3.1367935439018955</v>
      </c>
      <c r="D313" s="33">
        <f>SUMIFS('Contact Hours'!D:D,'Contact Hours'!$A:$A,Hours!$A313,'Contact Hours'!$B:$B,Hours!$B313)+SUMIFS('Contact Hours'!E:E,'Contact Hours'!$A:$A,Hours!$A313,'Contact Hours'!$B:$B,Hours!$B313)</f>
        <v>10864</v>
      </c>
      <c r="E313" s="33">
        <f>SUMIFS('Contact Hours'!F:F,'Contact Hours'!$A:$A,Hours!$A313,'Contact Hours'!$B:$B,Hours!$B313)+SUMIFS('Contact Hours'!G:G,'Contact Hours'!$A:$A,Hours!$A313,'Contact Hours'!$B:$B,Hours!$B313)</f>
        <v>0</v>
      </c>
      <c r="F313" s="33">
        <f>SUMIFS('Contact Hours'!H:H,'Contact Hours'!$A:$A,Hours!$A313,'Contact Hours'!$B:$B,Hours!$B313)+SUMIFS('Contact Hours'!I:I,'Contact Hours'!$A:$A,Hours!$A313,'Contact Hours'!$B:$B,Hours!$B313)</f>
        <v>0</v>
      </c>
      <c r="G313" s="33">
        <f>SUMIFS('Contact Hours'!J:J,'Contact Hours'!$A:$A,Hours!$A313,'Contact Hours'!$B:$B,Hours!$B313)+SUMIFS('Contact Hours'!K:K,'Contact Hours'!$A:$A,Hours!$A313,'Contact Hours'!$B:$B,Hours!$B313)</f>
        <v>0</v>
      </c>
      <c r="H313" s="34">
        <f t="shared" si="16"/>
        <v>10864</v>
      </c>
      <c r="I313" s="35">
        <f t="shared" si="17"/>
        <v>34078.125060950195</v>
      </c>
      <c r="J313" s="35">
        <f t="shared" si="18"/>
        <v>0</v>
      </c>
    </row>
    <row r="314" spans="1:10">
      <c r="A314" s="30">
        <v>7096</v>
      </c>
      <c r="B314" s="31">
        <v>14</v>
      </c>
      <c r="C314" s="32">
        <f t="shared" si="19"/>
        <v>4.5242823607997433</v>
      </c>
      <c r="D314" s="33">
        <f>SUMIFS('Contact Hours'!D:D,'Contact Hours'!$A:$A,Hours!$A314,'Contact Hours'!$B:$B,Hours!$B314)+SUMIFS('Contact Hours'!E:E,'Contact Hours'!$A:$A,Hours!$A314,'Contact Hours'!$B:$B,Hours!$B314)</f>
        <v>10272</v>
      </c>
      <c r="E314" s="33">
        <f>SUMIFS('Contact Hours'!F:F,'Contact Hours'!$A:$A,Hours!$A314,'Contact Hours'!$B:$B,Hours!$B314)+SUMIFS('Contact Hours'!G:G,'Contact Hours'!$A:$A,Hours!$A314,'Contact Hours'!$B:$B,Hours!$B314)</f>
        <v>0</v>
      </c>
      <c r="F314" s="33">
        <f>SUMIFS('Contact Hours'!H:H,'Contact Hours'!$A:$A,Hours!$A314,'Contact Hours'!$B:$B,Hours!$B314)+SUMIFS('Contact Hours'!I:I,'Contact Hours'!$A:$A,Hours!$A314,'Contact Hours'!$B:$B,Hours!$B314)</f>
        <v>96832</v>
      </c>
      <c r="G314" s="33">
        <f>SUMIFS('Contact Hours'!J:J,'Contact Hours'!$A:$A,Hours!$A314,'Contact Hours'!$B:$B,Hours!$B314)+SUMIFS('Contact Hours'!K:K,'Contact Hours'!$A:$A,Hours!$A314,'Contact Hours'!$B:$B,Hours!$B314)</f>
        <v>4186</v>
      </c>
      <c r="H314" s="34">
        <f t="shared" si="16"/>
        <v>111290</v>
      </c>
      <c r="I314" s="35">
        <f t="shared" si="17"/>
        <v>503507.38393340341</v>
      </c>
      <c r="J314" s="35">
        <f t="shared" si="18"/>
        <v>0</v>
      </c>
    </row>
    <row r="315" spans="1:10">
      <c r="A315" s="30">
        <v>7096</v>
      </c>
      <c r="B315" s="31">
        <v>15</v>
      </c>
      <c r="C315" s="32">
        <f t="shared" si="19"/>
        <v>6.3259919541484555</v>
      </c>
      <c r="D315" s="33">
        <f>SUMIFS('Contact Hours'!D:D,'Contact Hours'!$A:$A,Hours!$A315,'Contact Hours'!$B:$B,Hours!$B315)+SUMIFS('Contact Hours'!E:E,'Contact Hours'!$A:$A,Hours!$A315,'Contact Hours'!$B:$B,Hours!$B315)</f>
        <v>0</v>
      </c>
      <c r="E315" s="33">
        <f>SUMIFS('Contact Hours'!F:F,'Contact Hours'!$A:$A,Hours!$A315,'Contact Hours'!$B:$B,Hours!$B315)+SUMIFS('Contact Hours'!G:G,'Contact Hours'!$A:$A,Hours!$A315,'Contact Hours'!$B:$B,Hours!$B315)</f>
        <v>0</v>
      </c>
      <c r="F315" s="33">
        <f>SUMIFS('Contact Hours'!H:H,'Contact Hours'!$A:$A,Hours!$A315,'Contact Hours'!$B:$B,Hours!$B315)+SUMIFS('Contact Hours'!I:I,'Contact Hours'!$A:$A,Hours!$A315,'Contact Hours'!$B:$B,Hours!$B315)</f>
        <v>0</v>
      </c>
      <c r="G315" s="33">
        <f>SUMIFS('Contact Hours'!J:J,'Contact Hours'!$A:$A,Hours!$A315,'Contact Hours'!$B:$B,Hours!$B315)+SUMIFS('Contact Hours'!K:K,'Contact Hours'!$A:$A,Hours!$A315,'Contact Hours'!$B:$B,Hours!$B315)</f>
        <v>0</v>
      </c>
      <c r="H315" s="34">
        <f t="shared" si="16"/>
        <v>0</v>
      </c>
      <c r="I315" s="35">
        <f t="shared" si="17"/>
        <v>0</v>
      </c>
      <c r="J315" s="35">
        <f t="shared" si="18"/>
        <v>0</v>
      </c>
    </row>
    <row r="316" spans="1:10">
      <c r="A316" s="30">
        <v>7096</v>
      </c>
      <c r="B316" s="31">
        <v>16</v>
      </c>
      <c r="C316" s="32">
        <f t="shared" si="19"/>
        <v>3.9794022593108487</v>
      </c>
      <c r="D316" s="33">
        <f>SUMIFS('Contact Hours'!D:D,'Contact Hours'!$A:$A,Hours!$A316,'Contact Hours'!$B:$B,Hours!$B316)+SUMIFS('Contact Hours'!E:E,'Contact Hours'!$A:$A,Hours!$A316,'Contact Hours'!$B:$B,Hours!$B316)</f>
        <v>0</v>
      </c>
      <c r="E316" s="33">
        <f>SUMIFS('Contact Hours'!F:F,'Contact Hours'!$A:$A,Hours!$A316,'Contact Hours'!$B:$B,Hours!$B316)+SUMIFS('Contact Hours'!G:G,'Contact Hours'!$A:$A,Hours!$A316,'Contact Hours'!$B:$B,Hours!$B316)</f>
        <v>0</v>
      </c>
      <c r="F316" s="33">
        <f>SUMIFS('Contact Hours'!H:H,'Contact Hours'!$A:$A,Hours!$A316,'Contact Hours'!$B:$B,Hours!$B316)+SUMIFS('Contact Hours'!I:I,'Contact Hours'!$A:$A,Hours!$A316,'Contact Hours'!$B:$B,Hours!$B316)</f>
        <v>51440</v>
      </c>
      <c r="G316" s="33">
        <f>SUMIFS('Contact Hours'!J:J,'Contact Hours'!$A:$A,Hours!$A316,'Contact Hours'!$B:$B,Hours!$B316)+SUMIFS('Contact Hours'!K:K,'Contact Hours'!$A:$A,Hours!$A316,'Contact Hours'!$B:$B,Hours!$B316)</f>
        <v>6949</v>
      </c>
      <c r="H316" s="34">
        <f t="shared" si="16"/>
        <v>58389</v>
      </c>
      <c r="I316" s="35">
        <f t="shared" si="17"/>
        <v>232353.31851890116</v>
      </c>
      <c r="J316" s="35">
        <f t="shared" si="18"/>
        <v>0</v>
      </c>
    </row>
    <row r="317" spans="1:10">
      <c r="A317" s="30">
        <v>7096</v>
      </c>
      <c r="B317" s="31">
        <v>17</v>
      </c>
      <c r="C317" s="32">
        <f t="shared" si="19"/>
        <v>5.1679354505346593</v>
      </c>
      <c r="D317" s="33">
        <f>SUMIFS('Contact Hours'!D:D,'Contact Hours'!$A:$A,Hours!$A317,'Contact Hours'!$B:$B,Hours!$B317)+SUMIFS('Contact Hours'!E:E,'Contact Hours'!$A:$A,Hours!$A317,'Contact Hours'!$B:$B,Hours!$B317)</f>
        <v>0</v>
      </c>
      <c r="E317" s="33">
        <f>SUMIFS('Contact Hours'!F:F,'Contact Hours'!$A:$A,Hours!$A317,'Contact Hours'!$B:$B,Hours!$B317)+SUMIFS('Contact Hours'!G:G,'Contact Hours'!$A:$A,Hours!$A317,'Contact Hours'!$B:$B,Hours!$B317)</f>
        <v>0</v>
      </c>
      <c r="F317" s="33">
        <f>SUMIFS('Contact Hours'!H:H,'Contact Hours'!$A:$A,Hours!$A317,'Contact Hours'!$B:$B,Hours!$B317)+SUMIFS('Contact Hours'!I:I,'Contact Hours'!$A:$A,Hours!$A317,'Contact Hours'!$B:$B,Hours!$B317)</f>
        <v>0</v>
      </c>
      <c r="G317" s="33">
        <f>SUMIFS('Contact Hours'!J:J,'Contact Hours'!$A:$A,Hours!$A317,'Contact Hours'!$B:$B,Hours!$B317)+SUMIFS('Contact Hours'!K:K,'Contact Hours'!$A:$A,Hours!$A317,'Contact Hours'!$B:$B,Hours!$B317)</f>
        <v>0</v>
      </c>
      <c r="H317" s="34">
        <f t="shared" si="16"/>
        <v>0</v>
      </c>
      <c r="I317" s="35">
        <f t="shared" si="17"/>
        <v>0</v>
      </c>
      <c r="J317" s="35">
        <f t="shared" si="18"/>
        <v>0</v>
      </c>
    </row>
    <row r="318" spans="1:10">
      <c r="A318" s="30">
        <v>7096</v>
      </c>
      <c r="B318" s="31">
        <v>18</v>
      </c>
      <c r="C318" s="32">
        <f t="shared" si="19"/>
        <v>4.3474126583452906</v>
      </c>
      <c r="D318" s="33">
        <f>SUMIFS('Contact Hours'!D:D,'Contact Hours'!$A:$A,Hours!$A318,'Contact Hours'!$B:$B,Hours!$B318)+SUMIFS('Contact Hours'!E:E,'Contact Hours'!$A:$A,Hours!$A318,'Contact Hours'!$B:$B,Hours!$B318)</f>
        <v>0</v>
      </c>
      <c r="E318" s="33">
        <f>SUMIFS('Contact Hours'!F:F,'Contact Hours'!$A:$A,Hours!$A318,'Contact Hours'!$B:$B,Hours!$B318)+SUMIFS('Contact Hours'!G:G,'Contact Hours'!$A:$A,Hours!$A318,'Contact Hours'!$B:$B,Hours!$B318)</f>
        <v>0</v>
      </c>
      <c r="F318" s="33">
        <f>SUMIFS('Contact Hours'!H:H,'Contact Hours'!$A:$A,Hours!$A318,'Contact Hours'!$B:$B,Hours!$B318)+SUMIFS('Contact Hours'!I:I,'Contact Hours'!$A:$A,Hours!$A318,'Contact Hours'!$B:$B,Hours!$B318)</f>
        <v>37088</v>
      </c>
      <c r="G318" s="33">
        <f>SUMIFS('Contact Hours'!J:J,'Contact Hours'!$A:$A,Hours!$A318,'Contact Hours'!$B:$B,Hours!$B318)+SUMIFS('Contact Hours'!K:K,'Contact Hours'!$A:$A,Hours!$A318,'Contact Hours'!$B:$B,Hours!$B318)</f>
        <v>0</v>
      </c>
      <c r="H318" s="34">
        <f t="shared" si="16"/>
        <v>37088</v>
      </c>
      <c r="I318" s="35">
        <f t="shared" si="17"/>
        <v>161236.84067271012</v>
      </c>
      <c r="J318" s="35">
        <f t="shared" si="18"/>
        <v>0</v>
      </c>
    </row>
    <row r="319" spans="1:10">
      <c r="A319" s="30">
        <v>7096</v>
      </c>
      <c r="B319" s="31">
        <v>19</v>
      </c>
      <c r="C319" s="32">
        <f t="shared" si="19"/>
        <v>3.1428185541517317</v>
      </c>
      <c r="D319" s="33">
        <f>SUMIFS('Contact Hours'!D:D,'Contact Hours'!$A:$A,Hours!$A319,'Contact Hours'!$B:$B,Hours!$B319)+SUMIFS('Contact Hours'!E:E,'Contact Hours'!$A:$A,Hours!$A319,'Contact Hours'!$B:$B,Hours!$B319)</f>
        <v>153968</v>
      </c>
      <c r="E319" s="33">
        <f>SUMIFS('Contact Hours'!F:F,'Contact Hours'!$A:$A,Hours!$A319,'Contact Hours'!$B:$B,Hours!$B319)+SUMIFS('Contact Hours'!G:G,'Contact Hours'!$A:$A,Hours!$A319,'Contact Hours'!$B:$B,Hours!$B319)</f>
        <v>35296</v>
      </c>
      <c r="F319" s="33">
        <f>SUMIFS('Contact Hours'!H:H,'Contact Hours'!$A:$A,Hours!$A319,'Contact Hours'!$B:$B,Hours!$B319)+SUMIFS('Contact Hours'!I:I,'Contact Hours'!$A:$A,Hours!$A319,'Contact Hours'!$B:$B,Hours!$B319)</f>
        <v>0</v>
      </c>
      <c r="G319" s="33">
        <f>SUMIFS('Contact Hours'!J:J,'Contact Hours'!$A:$A,Hours!$A319,'Contact Hours'!$B:$B,Hours!$B319)+SUMIFS('Contact Hours'!K:K,'Contact Hours'!$A:$A,Hours!$A319,'Contact Hours'!$B:$B,Hours!$B319)</f>
        <v>1152</v>
      </c>
      <c r="H319" s="34">
        <f t="shared" si="16"/>
        <v>190416</v>
      </c>
      <c r="I319" s="35">
        <f t="shared" si="17"/>
        <v>598442.93780735612</v>
      </c>
      <c r="J319" s="35">
        <f t="shared" si="18"/>
        <v>122021.8160560735</v>
      </c>
    </row>
    <row r="320" spans="1:10">
      <c r="A320" s="30">
        <v>7096</v>
      </c>
      <c r="B320" s="31">
        <v>20</v>
      </c>
      <c r="C320" s="32">
        <f t="shared" si="19"/>
        <v>3.4676861785003421</v>
      </c>
      <c r="D320" s="33">
        <f>SUMIFS('Contact Hours'!D:D,'Contact Hours'!$A:$A,Hours!$A320,'Contact Hours'!$B:$B,Hours!$B320)+SUMIFS('Contact Hours'!E:E,'Contact Hours'!$A:$A,Hours!$A320,'Contact Hours'!$B:$B,Hours!$B320)</f>
        <v>0</v>
      </c>
      <c r="E320" s="33">
        <f>SUMIFS('Contact Hours'!F:F,'Contact Hours'!$A:$A,Hours!$A320,'Contact Hours'!$B:$B,Hours!$B320)+SUMIFS('Contact Hours'!G:G,'Contact Hours'!$A:$A,Hours!$A320,'Contact Hours'!$B:$B,Hours!$B320)</f>
        <v>0</v>
      </c>
      <c r="F320" s="33">
        <f>SUMIFS('Contact Hours'!H:H,'Contact Hours'!$A:$A,Hours!$A320,'Contact Hours'!$B:$B,Hours!$B320)+SUMIFS('Contact Hours'!I:I,'Contact Hours'!$A:$A,Hours!$A320,'Contact Hours'!$B:$B,Hours!$B320)</f>
        <v>0</v>
      </c>
      <c r="G320" s="33">
        <f>SUMIFS('Contact Hours'!J:J,'Contact Hours'!$A:$A,Hours!$A320,'Contact Hours'!$B:$B,Hours!$B320)+SUMIFS('Contact Hours'!K:K,'Contact Hours'!$A:$A,Hours!$A320,'Contact Hours'!$B:$B,Hours!$B320)</f>
        <v>0</v>
      </c>
      <c r="H320" s="34">
        <f t="shared" si="16"/>
        <v>0</v>
      </c>
      <c r="I320" s="35">
        <f t="shared" si="17"/>
        <v>0</v>
      </c>
      <c r="J320" s="35">
        <f t="shared" si="18"/>
        <v>0</v>
      </c>
    </row>
    <row r="321" spans="1:10">
      <c r="A321" s="30">
        <v>7096</v>
      </c>
      <c r="B321" s="31">
        <v>21</v>
      </c>
      <c r="C321" s="32">
        <f t="shared" si="19"/>
        <v>4.5155009708581995</v>
      </c>
      <c r="D321" s="33">
        <f>SUMIFS('Contact Hours'!D:D,'Contact Hours'!$A:$A,Hours!$A321,'Contact Hours'!$B:$B,Hours!$B321)+SUMIFS('Contact Hours'!E:E,'Contact Hours'!$A:$A,Hours!$A321,'Contact Hours'!$B:$B,Hours!$B321)</f>
        <v>0</v>
      </c>
      <c r="E321" s="33">
        <f>SUMIFS('Contact Hours'!F:F,'Contact Hours'!$A:$A,Hours!$A321,'Contact Hours'!$B:$B,Hours!$B321)+SUMIFS('Contact Hours'!G:G,'Contact Hours'!$A:$A,Hours!$A321,'Contact Hours'!$B:$B,Hours!$B321)</f>
        <v>0</v>
      </c>
      <c r="F321" s="33">
        <f>SUMIFS('Contact Hours'!H:H,'Contact Hours'!$A:$A,Hours!$A321,'Contact Hours'!$B:$B,Hours!$B321)+SUMIFS('Contact Hours'!I:I,'Contact Hours'!$A:$A,Hours!$A321,'Contact Hours'!$B:$B,Hours!$B321)</f>
        <v>0</v>
      </c>
      <c r="G321" s="33">
        <f>SUMIFS('Contact Hours'!J:J,'Contact Hours'!$A:$A,Hours!$A321,'Contact Hours'!$B:$B,Hours!$B321)+SUMIFS('Contact Hours'!K:K,'Contact Hours'!$A:$A,Hours!$A321,'Contact Hours'!$B:$B,Hours!$B321)</f>
        <v>0</v>
      </c>
      <c r="H321" s="34">
        <f t="shared" si="16"/>
        <v>0</v>
      </c>
      <c r="I321" s="35">
        <f t="shared" si="17"/>
        <v>0</v>
      </c>
      <c r="J321" s="35">
        <f t="shared" si="18"/>
        <v>0</v>
      </c>
    </row>
    <row r="322" spans="1:10">
      <c r="A322" s="30">
        <v>7096</v>
      </c>
      <c r="B322" s="31">
        <v>22</v>
      </c>
      <c r="C322" s="32">
        <f t="shared" si="19"/>
        <v>4.1280585073572329</v>
      </c>
      <c r="D322" s="33">
        <f>SUMIFS('Contact Hours'!D:D,'Contact Hours'!$A:$A,Hours!$A322,'Contact Hours'!$B:$B,Hours!$B322)+SUMIFS('Contact Hours'!E:E,'Contact Hours'!$A:$A,Hours!$A322,'Contact Hours'!$B:$B,Hours!$B322)</f>
        <v>0</v>
      </c>
      <c r="E322" s="33">
        <f>SUMIFS('Contact Hours'!F:F,'Contact Hours'!$A:$A,Hours!$A322,'Contact Hours'!$B:$B,Hours!$B322)+SUMIFS('Contact Hours'!G:G,'Contact Hours'!$A:$A,Hours!$A322,'Contact Hours'!$B:$B,Hours!$B322)</f>
        <v>0</v>
      </c>
      <c r="F322" s="33">
        <f>SUMIFS('Contact Hours'!H:H,'Contact Hours'!$A:$A,Hours!$A322,'Contact Hours'!$B:$B,Hours!$B322)+SUMIFS('Contact Hours'!I:I,'Contact Hours'!$A:$A,Hours!$A322,'Contact Hours'!$B:$B,Hours!$B322)</f>
        <v>1200</v>
      </c>
      <c r="G322" s="33">
        <f>SUMIFS('Contact Hours'!J:J,'Contact Hours'!$A:$A,Hours!$A322,'Contact Hours'!$B:$B,Hours!$B322)+SUMIFS('Contact Hours'!K:K,'Contact Hours'!$A:$A,Hours!$A322,'Contact Hours'!$B:$B,Hours!$B322)</f>
        <v>0</v>
      </c>
      <c r="H322" s="34">
        <f t="shared" si="16"/>
        <v>1200</v>
      </c>
      <c r="I322" s="35">
        <f t="shared" si="17"/>
        <v>4953.6702088286793</v>
      </c>
      <c r="J322" s="35">
        <f t="shared" si="18"/>
        <v>0</v>
      </c>
    </row>
    <row r="323" spans="1:10">
      <c r="A323" s="30">
        <v>7096</v>
      </c>
      <c r="B323" s="31">
        <v>23</v>
      </c>
      <c r="C323" s="32">
        <f t="shared" si="19"/>
        <v>4.0606764444742334</v>
      </c>
      <c r="D323" s="33">
        <f>SUMIFS('Contact Hours'!D:D,'Contact Hours'!$A:$A,Hours!$A323,'Contact Hours'!$B:$B,Hours!$B323)+SUMIFS('Contact Hours'!E:E,'Contact Hours'!$A:$A,Hours!$A323,'Contact Hours'!$B:$B,Hours!$B323)</f>
        <v>32448</v>
      </c>
      <c r="E323" s="33">
        <f>SUMIFS('Contact Hours'!F:F,'Contact Hours'!$A:$A,Hours!$A323,'Contact Hours'!$B:$B,Hours!$B323)+SUMIFS('Contact Hours'!G:G,'Contact Hours'!$A:$A,Hours!$A323,'Contact Hours'!$B:$B,Hours!$B323)</f>
        <v>0</v>
      </c>
      <c r="F323" s="33">
        <f>SUMIFS('Contact Hours'!H:H,'Contact Hours'!$A:$A,Hours!$A323,'Contact Hours'!$B:$B,Hours!$B323)+SUMIFS('Contact Hours'!I:I,'Contact Hours'!$A:$A,Hours!$A323,'Contact Hours'!$B:$B,Hours!$B323)</f>
        <v>0</v>
      </c>
      <c r="G323" s="33">
        <f>SUMIFS('Contact Hours'!J:J,'Contact Hours'!$A:$A,Hours!$A323,'Contact Hours'!$B:$B,Hours!$B323)+SUMIFS('Contact Hours'!K:K,'Contact Hours'!$A:$A,Hours!$A323,'Contact Hours'!$B:$B,Hours!$B323)</f>
        <v>0</v>
      </c>
      <c r="H323" s="34">
        <f t="shared" si="16"/>
        <v>32448</v>
      </c>
      <c r="I323" s="35">
        <f t="shared" si="17"/>
        <v>131760.82927029993</v>
      </c>
      <c r="J323" s="35">
        <f t="shared" si="18"/>
        <v>0</v>
      </c>
    </row>
    <row r="324" spans="1:10">
      <c r="A324" s="30">
        <v>7096</v>
      </c>
      <c r="B324" s="31">
        <v>24</v>
      </c>
      <c r="C324" s="32">
        <f t="shared" si="19"/>
        <v>3.6073208628655156</v>
      </c>
      <c r="D324" s="33">
        <f>SUMIFS('Contact Hours'!D:D,'Contact Hours'!$A:$A,Hours!$A324,'Contact Hours'!$B:$B,Hours!$B324)+SUMIFS('Contact Hours'!E:E,'Contact Hours'!$A:$A,Hours!$A324,'Contact Hours'!$B:$B,Hours!$B324)</f>
        <v>9888</v>
      </c>
      <c r="E324" s="33">
        <f>SUMIFS('Contact Hours'!F:F,'Contact Hours'!$A:$A,Hours!$A324,'Contact Hours'!$B:$B,Hours!$B324)+SUMIFS('Contact Hours'!G:G,'Contact Hours'!$A:$A,Hours!$A324,'Contact Hours'!$B:$B,Hours!$B324)</f>
        <v>0</v>
      </c>
      <c r="F324" s="33">
        <f>SUMIFS('Contact Hours'!H:H,'Contact Hours'!$A:$A,Hours!$A324,'Contact Hours'!$B:$B,Hours!$B324)+SUMIFS('Contact Hours'!I:I,'Contact Hours'!$A:$A,Hours!$A324,'Contact Hours'!$B:$B,Hours!$B324)</f>
        <v>49024</v>
      </c>
      <c r="G324" s="33">
        <f>SUMIFS('Contact Hours'!J:J,'Contact Hours'!$A:$A,Hours!$A324,'Contact Hours'!$B:$B,Hours!$B324)+SUMIFS('Contact Hours'!K:K,'Contact Hours'!$A:$A,Hours!$A324,'Contact Hours'!$B:$B,Hours!$B324)</f>
        <v>12916</v>
      </c>
      <c r="H324" s="34">
        <f t="shared" si="16"/>
        <v>71828</v>
      </c>
      <c r="I324" s="35">
        <f t="shared" si="17"/>
        <v>259106.64293790425</v>
      </c>
      <c r="J324" s="35">
        <f t="shared" si="18"/>
        <v>0</v>
      </c>
    </row>
    <row r="325" spans="1:10">
      <c r="A325" s="30">
        <v>7096</v>
      </c>
      <c r="B325" s="31">
        <v>25</v>
      </c>
      <c r="C325" s="32">
        <f t="shared" si="19"/>
        <v>2.8175360535220126</v>
      </c>
      <c r="D325" s="33">
        <f>SUMIFS('Contact Hours'!D:D,'Contact Hours'!$A:$A,Hours!$A325,'Contact Hours'!$B:$B,Hours!$B325)+SUMIFS('Contact Hours'!E:E,'Contact Hours'!$A:$A,Hours!$A325,'Contact Hours'!$B:$B,Hours!$B325)</f>
        <v>329472</v>
      </c>
      <c r="E325" s="33">
        <f>SUMIFS('Contact Hours'!F:F,'Contact Hours'!$A:$A,Hours!$A325,'Contact Hours'!$B:$B,Hours!$B325)+SUMIFS('Contact Hours'!G:G,'Contact Hours'!$A:$A,Hours!$A325,'Contact Hours'!$B:$B,Hours!$B325)</f>
        <v>0</v>
      </c>
      <c r="F325" s="33">
        <f>SUMIFS('Contact Hours'!H:H,'Contact Hours'!$A:$A,Hours!$A325,'Contact Hours'!$B:$B,Hours!$B325)+SUMIFS('Contact Hours'!I:I,'Contact Hours'!$A:$A,Hours!$A325,'Contact Hours'!$B:$B,Hours!$B325)</f>
        <v>0</v>
      </c>
      <c r="G325" s="33">
        <f>SUMIFS('Contact Hours'!J:J,'Contact Hours'!$A:$A,Hours!$A325,'Contact Hours'!$B:$B,Hours!$B325)+SUMIFS('Contact Hours'!K:K,'Contact Hours'!$A:$A,Hours!$A325,'Contact Hours'!$B:$B,Hours!$B325)</f>
        <v>0</v>
      </c>
      <c r="H325" s="34">
        <f t="shared" ref="H325:H388" si="20">SUM(D325:G325)</f>
        <v>329472</v>
      </c>
      <c r="I325" s="35">
        <f t="shared" ref="I325:I388" si="21">H325*C325</f>
        <v>928299.23862600455</v>
      </c>
      <c r="J325" s="35">
        <f t="shared" ref="J325:J388" si="22">(E325*1.1)*C325</f>
        <v>0</v>
      </c>
    </row>
    <row r="326" spans="1:10">
      <c r="A326" s="30">
        <v>7096</v>
      </c>
      <c r="B326" s="31">
        <v>26</v>
      </c>
      <c r="C326" s="32">
        <f t="shared" si="19"/>
        <v>3.5195673951223614</v>
      </c>
      <c r="D326" s="33">
        <f>SUMIFS('Contact Hours'!D:D,'Contact Hours'!$A:$A,Hours!$A326,'Contact Hours'!$B:$B,Hours!$B326)+SUMIFS('Contact Hours'!E:E,'Contact Hours'!$A:$A,Hours!$A326,'Contact Hours'!$B:$B,Hours!$B326)</f>
        <v>94848</v>
      </c>
      <c r="E326" s="33">
        <f>SUMIFS('Contact Hours'!F:F,'Contact Hours'!$A:$A,Hours!$A326,'Contact Hours'!$B:$B,Hours!$B326)+SUMIFS('Contact Hours'!G:G,'Contact Hours'!$A:$A,Hours!$A326,'Contact Hours'!$B:$B,Hours!$B326)</f>
        <v>0</v>
      </c>
      <c r="F326" s="33">
        <f>SUMIFS('Contact Hours'!H:H,'Contact Hours'!$A:$A,Hours!$A326,'Contact Hours'!$B:$B,Hours!$B326)+SUMIFS('Contact Hours'!I:I,'Contact Hours'!$A:$A,Hours!$A326,'Contact Hours'!$B:$B,Hours!$B326)</f>
        <v>15168</v>
      </c>
      <c r="G326" s="33">
        <f>SUMIFS('Contact Hours'!J:J,'Contact Hours'!$A:$A,Hours!$A326,'Contact Hours'!$B:$B,Hours!$B326)+SUMIFS('Contact Hours'!K:K,'Contact Hours'!$A:$A,Hours!$A326,'Contact Hours'!$B:$B,Hours!$B326)</f>
        <v>0</v>
      </c>
      <c r="H326" s="34">
        <f t="shared" si="20"/>
        <v>110016</v>
      </c>
      <c r="I326" s="35">
        <f t="shared" si="21"/>
        <v>387208.72654178168</v>
      </c>
      <c r="J326" s="35">
        <f t="shared" si="22"/>
        <v>0</v>
      </c>
    </row>
    <row r="327" spans="1:10">
      <c r="A327" s="30">
        <v>7096</v>
      </c>
      <c r="B327" s="31">
        <v>27</v>
      </c>
      <c r="C327" s="32">
        <f t="shared" si="19"/>
        <v>3.291477425248472</v>
      </c>
      <c r="D327" s="33">
        <f>SUMIFS('Contact Hours'!D:D,'Contact Hours'!$A:$A,Hours!$A327,'Contact Hours'!$B:$B,Hours!$B327)+SUMIFS('Contact Hours'!E:E,'Contact Hours'!$A:$A,Hours!$A327,'Contact Hours'!$B:$B,Hours!$B327)</f>
        <v>0</v>
      </c>
      <c r="E327" s="33">
        <f>SUMIFS('Contact Hours'!F:F,'Contact Hours'!$A:$A,Hours!$A327,'Contact Hours'!$B:$B,Hours!$B327)+SUMIFS('Contact Hours'!G:G,'Contact Hours'!$A:$A,Hours!$A327,'Contact Hours'!$B:$B,Hours!$B327)</f>
        <v>0</v>
      </c>
      <c r="F327" s="33">
        <f>SUMIFS('Contact Hours'!H:H,'Contact Hours'!$A:$A,Hours!$A327,'Contact Hours'!$B:$B,Hours!$B327)+SUMIFS('Contact Hours'!I:I,'Contact Hours'!$A:$A,Hours!$A327,'Contact Hours'!$B:$B,Hours!$B327)</f>
        <v>0</v>
      </c>
      <c r="G327" s="33">
        <f>SUMIFS('Contact Hours'!J:J,'Contact Hours'!$A:$A,Hours!$A327,'Contact Hours'!$B:$B,Hours!$B327)+SUMIFS('Contact Hours'!K:K,'Contact Hours'!$A:$A,Hours!$A327,'Contact Hours'!$B:$B,Hours!$B327)</f>
        <v>0</v>
      </c>
      <c r="H327" s="34">
        <f t="shared" si="20"/>
        <v>0</v>
      </c>
      <c r="I327" s="35">
        <f t="shared" si="21"/>
        <v>0</v>
      </c>
      <c r="J327" s="35">
        <f t="shared" si="22"/>
        <v>0</v>
      </c>
    </row>
    <row r="328" spans="1:10">
      <c r="A328" s="30">
        <v>23614</v>
      </c>
      <c r="B328" s="31">
        <v>1</v>
      </c>
      <c r="C328" s="32">
        <f t="shared" si="19"/>
        <v>2.8749802080704021</v>
      </c>
      <c r="D328" s="33">
        <f>SUMIFS('Contact Hours'!D:D,'Contact Hours'!$A:$A,Hours!$A328,'Contact Hours'!$B:$B,Hours!$B328)+SUMIFS('Contact Hours'!E:E,'Contact Hours'!$A:$A,Hours!$A328,'Contact Hours'!$B:$B,Hours!$B328)</f>
        <v>198432</v>
      </c>
      <c r="E328" s="33">
        <f>SUMIFS('Contact Hours'!F:F,'Contact Hours'!$A:$A,Hours!$A328,'Contact Hours'!$B:$B,Hours!$B328)+SUMIFS('Contact Hours'!G:G,'Contact Hours'!$A:$A,Hours!$A328,'Contact Hours'!$B:$B,Hours!$B328)</f>
        <v>0</v>
      </c>
      <c r="F328" s="33">
        <f>SUMIFS('Contact Hours'!H:H,'Contact Hours'!$A:$A,Hours!$A328,'Contact Hours'!$B:$B,Hours!$B328)+SUMIFS('Contact Hours'!I:I,'Contact Hours'!$A:$A,Hours!$A328,'Contact Hours'!$B:$B,Hours!$B328)</f>
        <v>9456</v>
      </c>
      <c r="G328" s="33">
        <f>SUMIFS('Contact Hours'!J:J,'Contact Hours'!$A:$A,Hours!$A328,'Contact Hours'!$B:$B,Hours!$B328)+SUMIFS('Contact Hours'!K:K,'Contact Hours'!$A:$A,Hours!$A328,'Contact Hours'!$B:$B,Hours!$B328)</f>
        <v>0</v>
      </c>
      <c r="H328" s="34">
        <f t="shared" si="20"/>
        <v>207888</v>
      </c>
      <c r="I328" s="35">
        <f t="shared" si="21"/>
        <v>597673.88549533975</v>
      </c>
      <c r="J328" s="35">
        <f t="shared" si="22"/>
        <v>0</v>
      </c>
    </row>
    <row r="329" spans="1:10">
      <c r="A329" s="30">
        <v>23614</v>
      </c>
      <c r="B329" s="31">
        <v>2</v>
      </c>
      <c r="C329" s="32">
        <f t="shared" si="19"/>
        <v>3.4729204337351502</v>
      </c>
      <c r="D329" s="33">
        <f>SUMIFS('Contact Hours'!D:D,'Contact Hours'!$A:$A,Hours!$A329,'Contact Hours'!$B:$B,Hours!$B329)+SUMIFS('Contact Hours'!E:E,'Contact Hours'!$A:$A,Hours!$A329,'Contact Hours'!$B:$B,Hours!$B329)</f>
        <v>0</v>
      </c>
      <c r="E329" s="33">
        <f>SUMIFS('Contact Hours'!F:F,'Contact Hours'!$A:$A,Hours!$A329,'Contact Hours'!$B:$B,Hours!$B329)+SUMIFS('Contact Hours'!G:G,'Contact Hours'!$A:$A,Hours!$A329,'Contact Hours'!$B:$B,Hours!$B329)</f>
        <v>0</v>
      </c>
      <c r="F329" s="33">
        <f>SUMIFS('Contact Hours'!H:H,'Contact Hours'!$A:$A,Hours!$A329,'Contact Hours'!$B:$B,Hours!$B329)+SUMIFS('Contact Hours'!I:I,'Contact Hours'!$A:$A,Hours!$A329,'Contact Hours'!$B:$B,Hours!$B329)</f>
        <v>164688</v>
      </c>
      <c r="G329" s="33">
        <f>SUMIFS('Contact Hours'!J:J,'Contact Hours'!$A:$A,Hours!$A329,'Contact Hours'!$B:$B,Hours!$B329)+SUMIFS('Contact Hours'!K:K,'Contact Hours'!$A:$A,Hours!$A329,'Contact Hours'!$B:$B,Hours!$B329)</f>
        <v>2616</v>
      </c>
      <c r="H329" s="34">
        <f t="shared" si="20"/>
        <v>167304</v>
      </c>
      <c r="I329" s="35">
        <f t="shared" si="21"/>
        <v>581033.4802456256</v>
      </c>
      <c r="J329" s="35">
        <f t="shared" si="22"/>
        <v>0</v>
      </c>
    </row>
    <row r="330" spans="1:10">
      <c r="A330" s="30">
        <v>23614</v>
      </c>
      <c r="B330" s="31">
        <v>3</v>
      </c>
      <c r="C330" s="32">
        <f t="shared" si="19"/>
        <v>3.0862689776983747</v>
      </c>
      <c r="D330" s="33">
        <f>SUMIFS('Contact Hours'!D:D,'Contact Hours'!$A:$A,Hours!$A330,'Contact Hours'!$B:$B,Hours!$B330)+SUMIFS('Contact Hours'!E:E,'Contact Hours'!$A:$A,Hours!$A330,'Contact Hours'!$B:$B,Hours!$B330)</f>
        <v>1734496</v>
      </c>
      <c r="E330" s="33">
        <f>SUMIFS('Contact Hours'!F:F,'Contact Hours'!$A:$A,Hours!$A330,'Contact Hours'!$B:$B,Hours!$B330)+SUMIFS('Contact Hours'!G:G,'Contact Hours'!$A:$A,Hours!$A330,'Contact Hours'!$B:$B,Hours!$B330)</f>
        <v>0</v>
      </c>
      <c r="F330" s="33">
        <f>SUMIFS('Contact Hours'!H:H,'Contact Hours'!$A:$A,Hours!$A330,'Contact Hours'!$B:$B,Hours!$B330)+SUMIFS('Contact Hours'!I:I,'Contact Hours'!$A:$A,Hours!$A330,'Contact Hours'!$B:$B,Hours!$B330)</f>
        <v>3152</v>
      </c>
      <c r="G330" s="33">
        <f>SUMIFS('Contact Hours'!J:J,'Contact Hours'!$A:$A,Hours!$A330,'Contact Hours'!$B:$B,Hours!$B330)+SUMIFS('Contact Hours'!K:K,'Contact Hours'!$A:$A,Hours!$A330,'Contact Hours'!$B:$B,Hours!$B330)</f>
        <v>64</v>
      </c>
      <c r="H330" s="34">
        <f t="shared" si="20"/>
        <v>1737712</v>
      </c>
      <c r="I330" s="35">
        <f t="shared" si="21"/>
        <v>5363046.6377741983</v>
      </c>
      <c r="J330" s="35">
        <f t="shared" si="22"/>
        <v>0</v>
      </c>
    </row>
    <row r="331" spans="1:10">
      <c r="A331" s="30">
        <v>23614</v>
      </c>
      <c r="B331" s="31">
        <v>4</v>
      </c>
      <c r="C331" s="32">
        <f t="shared" si="19"/>
        <v>2.7951067372194838</v>
      </c>
      <c r="D331" s="33">
        <f>SUMIFS('Contact Hours'!D:D,'Contact Hours'!$A:$A,Hours!$A331,'Contact Hours'!$B:$B,Hours!$B331)+SUMIFS('Contact Hours'!E:E,'Contact Hours'!$A:$A,Hours!$A331,'Contact Hours'!$B:$B,Hours!$B331)</f>
        <v>395616</v>
      </c>
      <c r="E331" s="33">
        <f>SUMIFS('Contact Hours'!F:F,'Contact Hours'!$A:$A,Hours!$A331,'Contact Hours'!$B:$B,Hours!$B331)+SUMIFS('Contact Hours'!G:G,'Contact Hours'!$A:$A,Hours!$A331,'Contact Hours'!$B:$B,Hours!$B331)</f>
        <v>0</v>
      </c>
      <c r="F331" s="33">
        <f>SUMIFS('Contact Hours'!H:H,'Contact Hours'!$A:$A,Hours!$A331,'Contact Hours'!$B:$B,Hours!$B331)+SUMIFS('Contact Hours'!I:I,'Contact Hours'!$A:$A,Hours!$A331,'Contact Hours'!$B:$B,Hours!$B331)</f>
        <v>598416</v>
      </c>
      <c r="G331" s="33">
        <f>SUMIFS('Contact Hours'!J:J,'Contact Hours'!$A:$A,Hours!$A331,'Contact Hours'!$B:$B,Hours!$B331)+SUMIFS('Contact Hours'!K:K,'Contact Hours'!$A:$A,Hours!$A331,'Contact Hours'!$B:$B,Hours!$B331)</f>
        <v>45484</v>
      </c>
      <c r="H331" s="34">
        <f t="shared" si="20"/>
        <v>1039516</v>
      </c>
      <c r="I331" s="35">
        <f t="shared" si="21"/>
        <v>2905558.1750474488</v>
      </c>
      <c r="J331" s="35">
        <f t="shared" si="22"/>
        <v>0</v>
      </c>
    </row>
    <row r="332" spans="1:10">
      <c r="A332" s="30">
        <v>23614</v>
      </c>
      <c r="B332" s="31">
        <v>5</v>
      </c>
      <c r="C332" s="32">
        <f t="shared" si="19"/>
        <v>7.969787458086997</v>
      </c>
      <c r="D332" s="33">
        <f>SUMIFS('Contact Hours'!D:D,'Contact Hours'!$A:$A,Hours!$A332,'Contact Hours'!$B:$B,Hours!$B332)+SUMIFS('Contact Hours'!E:E,'Contact Hours'!$A:$A,Hours!$A332,'Contact Hours'!$B:$B,Hours!$B332)</f>
        <v>0</v>
      </c>
      <c r="E332" s="33">
        <f>SUMIFS('Contact Hours'!F:F,'Contact Hours'!$A:$A,Hours!$A332,'Contact Hours'!$B:$B,Hours!$B332)+SUMIFS('Contact Hours'!G:G,'Contact Hours'!$A:$A,Hours!$A332,'Contact Hours'!$B:$B,Hours!$B332)</f>
        <v>0</v>
      </c>
      <c r="F332" s="33">
        <f>SUMIFS('Contact Hours'!H:H,'Contact Hours'!$A:$A,Hours!$A332,'Contact Hours'!$B:$B,Hours!$B332)+SUMIFS('Contact Hours'!I:I,'Contact Hours'!$A:$A,Hours!$A332,'Contact Hours'!$B:$B,Hours!$B332)</f>
        <v>0</v>
      </c>
      <c r="G332" s="33">
        <f>SUMIFS('Contact Hours'!J:J,'Contact Hours'!$A:$A,Hours!$A332,'Contact Hours'!$B:$B,Hours!$B332)+SUMIFS('Contact Hours'!K:K,'Contact Hours'!$A:$A,Hours!$A332,'Contact Hours'!$B:$B,Hours!$B332)</f>
        <v>1554</v>
      </c>
      <c r="H332" s="34">
        <f t="shared" si="20"/>
        <v>1554</v>
      </c>
      <c r="I332" s="35">
        <f t="shared" si="21"/>
        <v>12385.049709867193</v>
      </c>
      <c r="J332" s="35">
        <f t="shared" si="22"/>
        <v>0</v>
      </c>
    </row>
    <row r="333" spans="1:10">
      <c r="A333" s="30">
        <v>23614</v>
      </c>
      <c r="B333" s="31">
        <v>6</v>
      </c>
      <c r="C333" s="32">
        <f t="shared" si="19"/>
        <v>2.5338472328563029</v>
      </c>
      <c r="D333" s="33">
        <f>SUMIFS('Contact Hours'!D:D,'Contact Hours'!$A:$A,Hours!$A333,'Contact Hours'!$B:$B,Hours!$B333)+SUMIFS('Contact Hours'!E:E,'Contact Hours'!$A:$A,Hours!$A333,'Contact Hours'!$B:$B,Hours!$B333)</f>
        <v>386160</v>
      </c>
      <c r="E333" s="33">
        <f>SUMIFS('Contact Hours'!F:F,'Contact Hours'!$A:$A,Hours!$A333,'Contact Hours'!$B:$B,Hours!$B333)+SUMIFS('Contact Hours'!G:G,'Contact Hours'!$A:$A,Hours!$A333,'Contact Hours'!$B:$B,Hours!$B333)</f>
        <v>0</v>
      </c>
      <c r="F333" s="33">
        <f>SUMIFS('Contact Hours'!H:H,'Contact Hours'!$A:$A,Hours!$A333,'Contact Hours'!$B:$B,Hours!$B333)+SUMIFS('Contact Hours'!I:I,'Contact Hours'!$A:$A,Hours!$A333,'Contact Hours'!$B:$B,Hours!$B333)</f>
        <v>163152</v>
      </c>
      <c r="G333" s="33">
        <f>SUMIFS('Contact Hours'!J:J,'Contact Hours'!$A:$A,Hours!$A333,'Contact Hours'!$B:$B,Hours!$B333)+SUMIFS('Contact Hours'!K:K,'Contact Hours'!$A:$A,Hours!$A333,'Contact Hours'!$B:$B,Hours!$B333)</f>
        <v>130898</v>
      </c>
      <c r="H333" s="34">
        <f t="shared" si="20"/>
        <v>680210</v>
      </c>
      <c r="I333" s="35">
        <f t="shared" si="21"/>
        <v>1723548.2262611857</v>
      </c>
      <c r="J333" s="35">
        <f t="shared" si="22"/>
        <v>0</v>
      </c>
    </row>
    <row r="334" spans="1:10">
      <c r="A334" s="30">
        <v>23614</v>
      </c>
      <c r="B334" s="31">
        <v>7</v>
      </c>
      <c r="C334" s="32">
        <f t="shared" si="19"/>
        <v>3.4892163735959434</v>
      </c>
      <c r="D334" s="33">
        <f>SUMIFS('Contact Hours'!D:D,'Contact Hours'!$A:$A,Hours!$A334,'Contact Hours'!$B:$B,Hours!$B334)+SUMIFS('Contact Hours'!E:E,'Contact Hours'!$A:$A,Hours!$A334,'Contact Hours'!$B:$B,Hours!$B334)</f>
        <v>300464</v>
      </c>
      <c r="E334" s="33">
        <f>SUMIFS('Contact Hours'!F:F,'Contact Hours'!$A:$A,Hours!$A334,'Contact Hours'!$B:$B,Hours!$B334)+SUMIFS('Contact Hours'!G:G,'Contact Hours'!$A:$A,Hours!$A334,'Contact Hours'!$B:$B,Hours!$B334)</f>
        <v>0</v>
      </c>
      <c r="F334" s="33">
        <f>SUMIFS('Contact Hours'!H:H,'Contact Hours'!$A:$A,Hours!$A334,'Contact Hours'!$B:$B,Hours!$B334)+SUMIFS('Contact Hours'!I:I,'Contact Hours'!$A:$A,Hours!$A334,'Contact Hours'!$B:$B,Hours!$B334)</f>
        <v>557456</v>
      </c>
      <c r="G334" s="33">
        <f>SUMIFS('Contact Hours'!J:J,'Contact Hours'!$A:$A,Hours!$A334,'Contact Hours'!$B:$B,Hours!$B334)+SUMIFS('Contact Hours'!K:K,'Contact Hours'!$A:$A,Hours!$A334,'Contact Hours'!$B:$B,Hours!$B334)</f>
        <v>23166</v>
      </c>
      <c r="H334" s="34">
        <f t="shared" si="20"/>
        <v>881086</v>
      </c>
      <c r="I334" s="35">
        <f t="shared" si="21"/>
        <v>3074299.6977461553</v>
      </c>
      <c r="J334" s="35">
        <f t="shared" si="22"/>
        <v>0</v>
      </c>
    </row>
    <row r="335" spans="1:10">
      <c r="A335" s="30">
        <v>23614</v>
      </c>
      <c r="B335" s="31">
        <v>8</v>
      </c>
      <c r="C335" s="32">
        <f t="shared" si="19"/>
        <v>4.382136402145127</v>
      </c>
      <c r="D335" s="33">
        <f>SUMIFS('Contact Hours'!D:D,'Contact Hours'!$A:$A,Hours!$A335,'Contact Hours'!$B:$B,Hours!$B335)+SUMIFS('Contact Hours'!E:E,'Contact Hours'!$A:$A,Hours!$A335,'Contact Hours'!$B:$B,Hours!$B335)</f>
        <v>0</v>
      </c>
      <c r="E335" s="33">
        <f>SUMIFS('Contact Hours'!F:F,'Contact Hours'!$A:$A,Hours!$A335,'Contact Hours'!$B:$B,Hours!$B335)+SUMIFS('Contact Hours'!G:G,'Contact Hours'!$A:$A,Hours!$A335,'Contact Hours'!$B:$B,Hours!$B335)</f>
        <v>0</v>
      </c>
      <c r="F335" s="33">
        <f>SUMIFS('Contact Hours'!H:H,'Contact Hours'!$A:$A,Hours!$A335,'Contact Hours'!$B:$B,Hours!$B335)+SUMIFS('Contact Hours'!I:I,'Contact Hours'!$A:$A,Hours!$A335,'Contact Hours'!$B:$B,Hours!$B335)</f>
        <v>35888</v>
      </c>
      <c r="G335" s="33">
        <f>SUMIFS('Contact Hours'!J:J,'Contact Hours'!$A:$A,Hours!$A335,'Contact Hours'!$B:$B,Hours!$B335)+SUMIFS('Contact Hours'!K:K,'Contact Hours'!$A:$A,Hours!$A335,'Contact Hours'!$B:$B,Hours!$B335)</f>
        <v>472</v>
      </c>
      <c r="H335" s="34">
        <f t="shared" si="20"/>
        <v>36360</v>
      </c>
      <c r="I335" s="35">
        <f t="shared" si="21"/>
        <v>159334.47958199683</v>
      </c>
      <c r="J335" s="35">
        <f t="shared" si="22"/>
        <v>0</v>
      </c>
    </row>
    <row r="336" spans="1:10">
      <c r="A336" s="30">
        <v>23614</v>
      </c>
      <c r="B336" s="31">
        <v>9</v>
      </c>
      <c r="C336" s="32">
        <f t="shared" si="19"/>
        <v>3.4333089032158068</v>
      </c>
      <c r="D336" s="33">
        <f>SUMIFS('Contact Hours'!D:D,'Contact Hours'!$A:$A,Hours!$A336,'Contact Hours'!$B:$B,Hours!$B336)+SUMIFS('Contact Hours'!E:E,'Contact Hours'!$A:$A,Hours!$A336,'Contact Hours'!$B:$B,Hours!$B336)</f>
        <v>124096</v>
      </c>
      <c r="E336" s="33">
        <f>SUMIFS('Contact Hours'!F:F,'Contact Hours'!$A:$A,Hours!$A336,'Contact Hours'!$B:$B,Hours!$B336)+SUMIFS('Contact Hours'!G:G,'Contact Hours'!$A:$A,Hours!$A336,'Contact Hours'!$B:$B,Hours!$B336)</f>
        <v>0</v>
      </c>
      <c r="F336" s="33">
        <f>SUMIFS('Contact Hours'!H:H,'Contact Hours'!$A:$A,Hours!$A336,'Contact Hours'!$B:$B,Hours!$B336)+SUMIFS('Contact Hours'!I:I,'Contact Hours'!$A:$A,Hours!$A336,'Contact Hours'!$B:$B,Hours!$B336)</f>
        <v>86048</v>
      </c>
      <c r="G336" s="33">
        <f>SUMIFS('Contact Hours'!J:J,'Contact Hours'!$A:$A,Hours!$A336,'Contact Hours'!$B:$B,Hours!$B336)+SUMIFS('Contact Hours'!K:K,'Contact Hours'!$A:$A,Hours!$A336,'Contact Hours'!$B:$B,Hours!$B336)</f>
        <v>16262</v>
      </c>
      <c r="H336" s="34">
        <f t="shared" si="20"/>
        <v>226406</v>
      </c>
      <c r="I336" s="35">
        <f t="shared" si="21"/>
        <v>777321.73554147792</v>
      </c>
      <c r="J336" s="35">
        <f t="shared" si="22"/>
        <v>0</v>
      </c>
    </row>
    <row r="337" spans="1:10">
      <c r="A337" s="30">
        <v>23614</v>
      </c>
      <c r="B337" s="31">
        <v>10</v>
      </c>
      <c r="C337" s="32">
        <f t="shared" si="19"/>
        <v>5.2157956574584414</v>
      </c>
      <c r="D337" s="33">
        <f>SUMIFS('Contact Hours'!D:D,'Contact Hours'!$A:$A,Hours!$A337,'Contact Hours'!$B:$B,Hours!$B337)+SUMIFS('Contact Hours'!E:E,'Contact Hours'!$A:$A,Hours!$A337,'Contact Hours'!$B:$B,Hours!$B337)</f>
        <v>28768</v>
      </c>
      <c r="E337" s="33">
        <f>SUMIFS('Contact Hours'!F:F,'Contact Hours'!$A:$A,Hours!$A337,'Contact Hours'!$B:$B,Hours!$B337)+SUMIFS('Contact Hours'!G:G,'Contact Hours'!$A:$A,Hours!$A337,'Contact Hours'!$B:$B,Hours!$B337)</f>
        <v>0</v>
      </c>
      <c r="F337" s="33">
        <f>SUMIFS('Contact Hours'!H:H,'Contact Hours'!$A:$A,Hours!$A337,'Contact Hours'!$B:$B,Hours!$B337)+SUMIFS('Contact Hours'!I:I,'Contact Hours'!$A:$A,Hours!$A337,'Contact Hours'!$B:$B,Hours!$B337)</f>
        <v>0</v>
      </c>
      <c r="G337" s="33">
        <f>SUMIFS('Contact Hours'!J:J,'Contact Hours'!$A:$A,Hours!$A337,'Contact Hours'!$B:$B,Hours!$B337)+SUMIFS('Contact Hours'!K:K,'Contact Hours'!$A:$A,Hours!$A337,'Contact Hours'!$B:$B,Hours!$B337)</f>
        <v>0</v>
      </c>
      <c r="H337" s="34">
        <f t="shared" si="20"/>
        <v>28768</v>
      </c>
      <c r="I337" s="35">
        <f t="shared" si="21"/>
        <v>150048.00947376445</v>
      </c>
      <c r="J337" s="35">
        <f t="shared" si="22"/>
        <v>0</v>
      </c>
    </row>
    <row r="338" spans="1:10">
      <c r="A338" s="30">
        <v>23614</v>
      </c>
      <c r="B338" s="31">
        <v>11</v>
      </c>
      <c r="C338" s="32">
        <f t="shared" si="19"/>
        <v>3.9463640330011058</v>
      </c>
      <c r="D338" s="33">
        <f>SUMIFS('Contact Hours'!D:D,'Contact Hours'!$A:$A,Hours!$A338,'Contact Hours'!$B:$B,Hours!$B338)+SUMIFS('Contact Hours'!E:E,'Contact Hours'!$A:$A,Hours!$A338,'Contact Hours'!$B:$B,Hours!$B338)</f>
        <v>5248</v>
      </c>
      <c r="E338" s="33">
        <f>SUMIFS('Contact Hours'!F:F,'Contact Hours'!$A:$A,Hours!$A338,'Contact Hours'!$B:$B,Hours!$B338)+SUMIFS('Contact Hours'!G:G,'Contact Hours'!$A:$A,Hours!$A338,'Contact Hours'!$B:$B,Hours!$B338)</f>
        <v>0</v>
      </c>
      <c r="F338" s="33">
        <f>SUMIFS('Contact Hours'!H:H,'Contact Hours'!$A:$A,Hours!$A338,'Contact Hours'!$B:$B,Hours!$B338)+SUMIFS('Contact Hours'!I:I,'Contact Hours'!$A:$A,Hours!$A338,'Contact Hours'!$B:$B,Hours!$B338)</f>
        <v>290128</v>
      </c>
      <c r="G338" s="33">
        <f>SUMIFS('Contact Hours'!J:J,'Contact Hours'!$A:$A,Hours!$A338,'Contact Hours'!$B:$B,Hours!$B338)+SUMIFS('Contact Hours'!K:K,'Contact Hours'!$A:$A,Hours!$A338,'Contact Hours'!$B:$B,Hours!$B338)</f>
        <v>10296</v>
      </c>
      <c r="H338" s="34">
        <f t="shared" si="20"/>
        <v>305672</v>
      </c>
      <c r="I338" s="35">
        <f t="shared" si="21"/>
        <v>1206292.9866955141</v>
      </c>
      <c r="J338" s="35">
        <f t="shared" si="22"/>
        <v>0</v>
      </c>
    </row>
    <row r="339" spans="1:10">
      <c r="A339" s="30">
        <v>23614</v>
      </c>
      <c r="B339" s="31">
        <v>12</v>
      </c>
      <c r="C339" s="32">
        <f t="shared" si="19"/>
        <v>3.4644345655960382</v>
      </c>
      <c r="D339" s="33">
        <f>SUMIFS('Contact Hours'!D:D,'Contact Hours'!$A:$A,Hours!$A339,'Contact Hours'!$B:$B,Hours!$B339)+SUMIFS('Contact Hours'!E:E,'Contact Hours'!$A:$A,Hours!$A339,'Contact Hours'!$B:$B,Hours!$B339)</f>
        <v>1803056</v>
      </c>
      <c r="E339" s="33">
        <f>SUMIFS('Contact Hours'!F:F,'Contact Hours'!$A:$A,Hours!$A339,'Contact Hours'!$B:$B,Hours!$B339)+SUMIFS('Contact Hours'!G:G,'Contact Hours'!$A:$A,Hours!$A339,'Contact Hours'!$B:$B,Hours!$B339)</f>
        <v>318976</v>
      </c>
      <c r="F339" s="33">
        <f>SUMIFS('Contact Hours'!H:H,'Contact Hours'!$A:$A,Hours!$A339,'Contact Hours'!$B:$B,Hours!$B339)+SUMIFS('Contact Hours'!I:I,'Contact Hours'!$A:$A,Hours!$A339,'Contact Hours'!$B:$B,Hours!$B339)</f>
        <v>0</v>
      </c>
      <c r="G339" s="33">
        <f>SUMIFS('Contact Hours'!J:J,'Contact Hours'!$A:$A,Hours!$A339,'Contact Hours'!$B:$B,Hours!$B339)+SUMIFS('Contact Hours'!K:K,'Contact Hours'!$A:$A,Hours!$A339,'Contact Hours'!$B:$B,Hours!$B339)</f>
        <v>564</v>
      </c>
      <c r="H339" s="34">
        <f t="shared" si="20"/>
        <v>2122596</v>
      </c>
      <c r="I339" s="35">
        <f t="shared" si="21"/>
        <v>7353594.9511958882</v>
      </c>
      <c r="J339" s="35">
        <f t="shared" si="22"/>
        <v>1215578.6279951183</v>
      </c>
    </row>
    <row r="340" spans="1:10">
      <c r="A340" s="30">
        <v>23614</v>
      </c>
      <c r="B340" s="31">
        <v>13</v>
      </c>
      <c r="C340" s="32">
        <f t="shared" si="19"/>
        <v>3.1367935439018955</v>
      </c>
      <c r="D340" s="33">
        <f>SUMIFS('Contact Hours'!D:D,'Contact Hours'!$A:$A,Hours!$A340,'Contact Hours'!$B:$B,Hours!$B340)+SUMIFS('Contact Hours'!E:E,'Contact Hours'!$A:$A,Hours!$A340,'Contact Hours'!$B:$B,Hours!$B340)</f>
        <v>256448</v>
      </c>
      <c r="E340" s="33">
        <f>SUMIFS('Contact Hours'!F:F,'Contact Hours'!$A:$A,Hours!$A340,'Contact Hours'!$B:$B,Hours!$B340)+SUMIFS('Contact Hours'!G:G,'Contact Hours'!$A:$A,Hours!$A340,'Contact Hours'!$B:$B,Hours!$B340)</f>
        <v>0</v>
      </c>
      <c r="F340" s="33">
        <f>SUMIFS('Contact Hours'!H:H,'Contact Hours'!$A:$A,Hours!$A340,'Contact Hours'!$B:$B,Hours!$B340)+SUMIFS('Contact Hours'!I:I,'Contact Hours'!$A:$A,Hours!$A340,'Contact Hours'!$B:$B,Hours!$B340)</f>
        <v>17520</v>
      </c>
      <c r="G340" s="33">
        <f>SUMIFS('Contact Hours'!J:J,'Contact Hours'!$A:$A,Hours!$A340,'Contact Hours'!$B:$B,Hours!$B340)+SUMIFS('Contact Hours'!K:K,'Contact Hours'!$A:$A,Hours!$A340,'Contact Hours'!$B:$B,Hours!$B340)</f>
        <v>0</v>
      </c>
      <c r="H340" s="34">
        <f t="shared" si="20"/>
        <v>273968</v>
      </c>
      <c r="I340" s="35">
        <f t="shared" si="21"/>
        <v>859381.05363571446</v>
      </c>
      <c r="J340" s="35">
        <f t="shared" si="22"/>
        <v>0</v>
      </c>
    </row>
    <row r="341" spans="1:10">
      <c r="A341" s="30">
        <v>23614</v>
      </c>
      <c r="B341" s="31">
        <v>14</v>
      </c>
      <c r="C341" s="32">
        <f t="shared" si="19"/>
        <v>4.5242823607997433</v>
      </c>
      <c r="D341" s="33">
        <f>SUMIFS('Contact Hours'!D:D,'Contact Hours'!$A:$A,Hours!$A341,'Contact Hours'!$B:$B,Hours!$B341)+SUMIFS('Contact Hours'!E:E,'Contact Hours'!$A:$A,Hours!$A341,'Contact Hours'!$B:$B,Hours!$B341)</f>
        <v>148784</v>
      </c>
      <c r="E341" s="33">
        <f>SUMIFS('Contact Hours'!F:F,'Contact Hours'!$A:$A,Hours!$A341,'Contact Hours'!$B:$B,Hours!$B341)+SUMIFS('Contact Hours'!G:G,'Contact Hours'!$A:$A,Hours!$A341,'Contact Hours'!$B:$B,Hours!$B341)</f>
        <v>0</v>
      </c>
      <c r="F341" s="33">
        <f>SUMIFS('Contact Hours'!H:H,'Contact Hours'!$A:$A,Hours!$A341,'Contact Hours'!$B:$B,Hours!$B341)+SUMIFS('Contact Hours'!I:I,'Contact Hours'!$A:$A,Hours!$A341,'Contact Hours'!$B:$B,Hours!$B341)</f>
        <v>197152</v>
      </c>
      <c r="G341" s="33">
        <f>SUMIFS('Contact Hours'!J:J,'Contact Hours'!$A:$A,Hours!$A341,'Contact Hours'!$B:$B,Hours!$B341)+SUMIFS('Contact Hours'!K:K,'Contact Hours'!$A:$A,Hours!$A341,'Contact Hours'!$B:$B,Hours!$B341)</f>
        <v>18200</v>
      </c>
      <c r="H341" s="34">
        <f t="shared" si="20"/>
        <v>364136</v>
      </c>
      <c r="I341" s="35">
        <f t="shared" si="21"/>
        <v>1647454.0817321753</v>
      </c>
      <c r="J341" s="35">
        <f t="shared" si="22"/>
        <v>0</v>
      </c>
    </row>
    <row r="342" spans="1:10">
      <c r="A342" s="30">
        <v>23614</v>
      </c>
      <c r="B342" s="31">
        <v>15</v>
      </c>
      <c r="C342" s="32">
        <f t="shared" si="19"/>
        <v>6.3259919541484555</v>
      </c>
      <c r="D342" s="33">
        <f>SUMIFS('Contact Hours'!D:D,'Contact Hours'!$A:$A,Hours!$A342,'Contact Hours'!$B:$B,Hours!$B342)+SUMIFS('Contact Hours'!E:E,'Contact Hours'!$A:$A,Hours!$A342,'Contact Hours'!$B:$B,Hours!$B342)</f>
        <v>0</v>
      </c>
      <c r="E342" s="33">
        <f>SUMIFS('Contact Hours'!F:F,'Contact Hours'!$A:$A,Hours!$A342,'Contact Hours'!$B:$B,Hours!$B342)+SUMIFS('Contact Hours'!G:G,'Contact Hours'!$A:$A,Hours!$A342,'Contact Hours'!$B:$B,Hours!$B342)</f>
        <v>0</v>
      </c>
      <c r="F342" s="33">
        <f>SUMIFS('Contact Hours'!H:H,'Contact Hours'!$A:$A,Hours!$A342,'Contact Hours'!$B:$B,Hours!$B342)+SUMIFS('Contact Hours'!I:I,'Contact Hours'!$A:$A,Hours!$A342,'Contact Hours'!$B:$B,Hours!$B342)</f>
        <v>32608</v>
      </c>
      <c r="G342" s="33">
        <f>SUMIFS('Contact Hours'!J:J,'Contact Hours'!$A:$A,Hours!$A342,'Contact Hours'!$B:$B,Hours!$B342)+SUMIFS('Contact Hours'!K:K,'Contact Hours'!$A:$A,Hours!$A342,'Contact Hours'!$B:$B,Hours!$B342)</f>
        <v>721</v>
      </c>
      <c r="H342" s="34">
        <f t="shared" si="20"/>
        <v>33329</v>
      </c>
      <c r="I342" s="35">
        <f t="shared" si="21"/>
        <v>210838.98583981386</v>
      </c>
      <c r="J342" s="35">
        <f t="shared" si="22"/>
        <v>0</v>
      </c>
    </row>
    <row r="343" spans="1:10">
      <c r="A343" s="30">
        <v>23614</v>
      </c>
      <c r="B343" s="31">
        <v>16</v>
      </c>
      <c r="C343" s="32">
        <f t="shared" si="19"/>
        <v>3.9794022593108487</v>
      </c>
      <c r="D343" s="33">
        <f>SUMIFS('Contact Hours'!D:D,'Contact Hours'!$A:$A,Hours!$A343,'Contact Hours'!$B:$B,Hours!$B343)+SUMIFS('Contact Hours'!E:E,'Contact Hours'!$A:$A,Hours!$A343,'Contact Hours'!$B:$B,Hours!$B343)</f>
        <v>18432</v>
      </c>
      <c r="E343" s="33">
        <f>SUMIFS('Contact Hours'!F:F,'Contact Hours'!$A:$A,Hours!$A343,'Contact Hours'!$B:$B,Hours!$B343)+SUMIFS('Contact Hours'!G:G,'Contact Hours'!$A:$A,Hours!$A343,'Contact Hours'!$B:$B,Hours!$B343)</f>
        <v>0</v>
      </c>
      <c r="F343" s="33">
        <f>SUMIFS('Contact Hours'!H:H,'Contact Hours'!$A:$A,Hours!$A343,'Contact Hours'!$B:$B,Hours!$B343)+SUMIFS('Contact Hours'!I:I,'Contact Hours'!$A:$A,Hours!$A343,'Contact Hours'!$B:$B,Hours!$B343)</f>
        <v>617592</v>
      </c>
      <c r="G343" s="33">
        <f>SUMIFS('Contact Hours'!J:J,'Contact Hours'!$A:$A,Hours!$A343,'Contact Hours'!$B:$B,Hours!$B343)+SUMIFS('Contact Hours'!K:K,'Contact Hours'!$A:$A,Hours!$A343,'Contact Hours'!$B:$B,Hours!$B343)</f>
        <v>19416</v>
      </c>
      <c r="H343" s="34">
        <f t="shared" si="20"/>
        <v>655440</v>
      </c>
      <c r="I343" s="35">
        <f t="shared" si="21"/>
        <v>2608259.4168427028</v>
      </c>
      <c r="J343" s="35">
        <f t="shared" si="22"/>
        <v>0</v>
      </c>
    </row>
    <row r="344" spans="1:10">
      <c r="A344" s="30">
        <v>23614</v>
      </c>
      <c r="B344" s="31">
        <v>17</v>
      </c>
      <c r="C344" s="32">
        <f t="shared" si="19"/>
        <v>5.1679354505346593</v>
      </c>
      <c r="D344" s="33">
        <f>SUMIFS('Contact Hours'!D:D,'Contact Hours'!$A:$A,Hours!$A344,'Contact Hours'!$B:$B,Hours!$B344)+SUMIFS('Contact Hours'!E:E,'Contact Hours'!$A:$A,Hours!$A344,'Contact Hours'!$B:$B,Hours!$B344)</f>
        <v>0</v>
      </c>
      <c r="E344" s="33">
        <f>SUMIFS('Contact Hours'!F:F,'Contact Hours'!$A:$A,Hours!$A344,'Contact Hours'!$B:$B,Hours!$B344)+SUMIFS('Contact Hours'!G:G,'Contact Hours'!$A:$A,Hours!$A344,'Contact Hours'!$B:$B,Hours!$B344)</f>
        <v>0</v>
      </c>
      <c r="F344" s="33">
        <f>SUMIFS('Contact Hours'!H:H,'Contact Hours'!$A:$A,Hours!$A344,'Contact Hours'!$B:$B,Hours!$B344)+SUMIFS('Contact Hours'!I:I,'Contact Hours'!$A:$A,Hours!$A344,'Contact Hours'!$B:$B,Hours!$B344)</f>
        <v>33856</v>
      </c>
      <c r="G344" s="33">
        <f>SUMIFS('Contact Hours'!J:J,'Contact Hours'!$A:$A,Hours!$A344,'Contact Hours'!$B:$B,Hours!$B344)+SUMIFS('Contact Hours'!K:K,'Contact Hours'!$A:$A,Hours!$A344,'Contact Hours'!$B:$B,Hours!$B344)</f>
        <v>112</v>
      </c>
      <c r="H344" s="34">
        <f t="shared" si="20"/>
        <v>33968</v>
      </c>
      <c r="I344" s="35">
        <f t="shared" si="21"/>
        <v>175544.43138376132</v>
      </c>
      <c r="J344" s="35">
        <f t="shared" si="22"/>
        <v>0</v>
      </c>
    </row>
    <row r="345" spans="1:10">
      <c r="A345" s="30">
        <v>23614</v>
      </c>
      <c r="B345" s="31">
        <v>18</v>
      </c>
      <c r="C345" s="32">
        <f t="shared" si="19"/>
        <v>4.3474126583452906</v>
      </c>
      <c r="D345" s="33">
        <f>SUMIFS('Contact Hours'!D:D,'Contact Hours'!$A:$A,Hours!$A345,'Contact Hours'!$B:$B,Hours!$B345)+SUMIFS('Contact Hours'!E:E,'Contact Hours'!$A:$A,Hours!$A345,'Contact Hours'!$B:$B,Hours!$B345)</f>
        <v>0</v>
      </c>
      <c r="E345" s="33">
        <f>SUMIFS('Contact Hours'!F:F,'Contact Hours'!$A:$A,Hours!$A345,'Contact Hours'!$B:$B,Hours!$B345)+SUMIFS('Contact Hours'!G:G,'Contact Hours'!$A:$A,Hours!$A345,'Contact Hours'!$B:$B,Hours!$B345)</f>
        <v>0</v>
      </c>
      <c r="F345" s="33">
        <f>SUMIFS('Contact Hours'!H:H,'Contact Hours'!$A:$A,Hours!$A345,'Contact Hours'!$B:$B,Hours!$B345)+SUMIFS('Contact Hours'!I:I,'Contact Hours'!$A:$A,Hours!$A345,'Contact Hours'!$B:$B,Hours!$B345)</f>
        <v>98720</v>
      </c>
      <c r="G345" s="33">
        <f>SUMIFS('Contact Hours'!J:J,'Contact Hours'!$A:$A,Hours!$A345,'Contact Hours'!$B:$B,Hours!$B345)+SUMIFS('Contact Hours'!K:K,'Contact Hours'!$A:$A,Hours!$A345,'Contact Hours'!$B:$B,Hours!$B345)</f>
        <v>160</v>
      </c>
      <c r="H345" s="34">
        <f t="shared" si="20"/>
        <v>98880</v>
      </c>
      <c r="I345" s="35">
        <f t="shared" si="21"/>
        <v>429872.1636571823</v>
      </c>
      <c r="J345" s="35">
        <f t="shared" si="22"/>
        <v>0</v>
      </c>
    </row>
    <row r="346" spans="1:10">
      <c r="A346" s="30">
        <v>23614</v>
      </c>
      <c r="B346" s="31">
        <v>19</v>
      </c>
      <c r="C346" s="32">
        <f t="shared" si="19"/>
        <v>3.1428185541517317</v>
      </c>
      <c r="D346" s="33">
        <f>SUMIFS('Contact Hours'!D:D,'Contact Hours'!$A:$A,Hours!$A346,'Contact Hours'!$B:$B,Hours!$B346)+SUMIFS('Contact Hours'!E:E,'Contact Hours'!$A:$A,Hours!$A346,'Contact Hours'!$B:$B,Hours!$B346)</f>
        <v>1439248</v>
      </c>
      <c r="E346" s="33">
        <f>SUMIFS('Contact Hours'!F:F,'Contact Hours'!$A:$A,Hours!$A346,'Contact Hours'!$B:$B,Hours!$B346)+SUMIFS('Contact Hours'!G:G,'Contact Hours'!$A:$A,Hours!$A346,'Contact Hours'!$B:$B,Hours!$B346)</f>
        <v>428032</v>
      </c>
      <c r="F346" s="33">
        <f>SUMIFS('Contact Hours'!H:H,'Contact Hours'!$A:$A,Hours!$A346,'Contact Hours'!$B:$B,Hours!$B346)+SUMIFS('Contact Hours'!I:I,'Contact Hours'!$A:$A,Hours!$A346,'Contact Hours'!$B:$B,Hours!$B346)</f>
        <v>5824</v>
      </c>
      <c r="G346" s="33">
        <f>SUMIFS('Contact Hours'!J:J,'Contact Hours'!$A:$A,Hours!$A346,'Contact Hours'!$B:$B,Hours!$B346)+SUMIFS('Contact Hours'!K:K,'Contact Hours'!$A:$A,Hours!$A346,'Contact Hours'!$B:$B,Hours!$B346)</f>
        <v>0</v>
      </c>
      <c r="H346" s="34">
        <f t="shared" si="20"/>
        <v>1873104</v>
      </c>
      <c r="I346" s="35">
        <f t="shared" si="21"/>
        <v>5886826.0050558252</v>
      </c>
      <c r="J346" s="35">
        <f t="shared" si="22"/>
        <v>1479749.6025077414</v>
      </c>
    </row>
    <row r="347" spans="1:10">
      <c r="A347" s="30">
        <v>23614</v>
      </c>
      <c r="B347" s="31">
        <v>20</v>
      </c>
      <c r="C347" s="32">
        <f t="shared" si="19"/>
        <v>3.4676861785003421</v>
      </c>
      <c r="D347" s="33">
        <f>SUMIFS('Contact Hours'!D:D,'Contact Hours'!$A:$A,Hours!$A347,'Contact Hours'!$B:$B,Hours!$B347)+SUMIFS('Contact Hours'!E:E,'Contact Hours'!$A:$A,Hours!$A347,'Contact Hours'!$B:$B,Hours!$B347)</f>
        <v>0</v>
      </c>
      <c r="E347" s="33">
        <f>SUMIFS('Contact Hours'!F:F,'Contact Hours'!$A:$A,Hours!$A347,'Contact Hours'!$B:$B,Hours!$B347)+SUMIFS('Contact Hours'!G:G,'Contact Hours'!$A:$A,Hours!$A347,'Contact Hours'!$B:$B,Hours!$B347)</f>
        <v>0</v>
      </c>
      <c r="F347" s="33">
        <f>SUMIFS('Contact Hours'!H:H,'Contact Hours'!$A:$A,Hours!$A347,'Contact Hours'!$B:$B,Hours!$B347)+SUMIFS('Contact Hours'!I:I,'Contact Hours'!$A:$A,Hours!$A347,'Contact Hours'!$B:$B,Hours!$B347)</f>
        <v>180000</v>
      </c>
      <c r="G347" s="33">
        <f>SUMIFS('Contact Hours'!J:J,'Contact Hours'!$A:$A,Hours!$A347,'Contact Hours'!$B:$B,Hours!$B347)+SUMIFS('Contact Hours'!K:K,'Contact Hours'!$A:$A,Hours!$A347,'Contact Hours'!$B:$B,Hours!$B347)</f>
        <v>4907</v>
      </c>
      <c r="H347" s="34">
        <f t="shared" si="20"/>
        <v>184907</v>
      </c>
      <c r="I347" s="35">
        <f t="shared" si="21"/>
        <v>641199.44820796279</v>
      </c>
      <c r="J347" s="35">
        <f t="shared" si="22"/>
        <v>0</v>
      </c>
    </row>
    <row r="348" spans="1:10">
      <c r="A348" s="30">
        <v>23614</v>
      </c>
      <c r="B348" s="31">
        <v>21</v>
      </c>
      <c r="C348" s="32">
        <f t="shared" si="19"/>
        <v>4.5155009708581995</v>
      </c>
      <c r="D348" s="33">
        <f>SUMIFS('Contact Hours'!D:D,'Contact Hours'!$A:$A,Hours!$A348,'Contact Hours'!$B:$B,Hours!$B348)+SUMIFS('Contact Hours'!E:E,'Contact Hours'!$A:$A,Hours!$A348,'Contact Hours'!$B:$B,Hours!$B348)</f>
        <v>0</v>
      </c>
      <c r="E348" s="33">
        <f>SUMIFS('Contact Hours'!F:F,'Contact Hours'!$A:$A,Hours!$A348,'Contact Hours'!$B:$B,Hours!$B348)+SUMIFS('Contact Hours'!G:G,'Contact Hours'!$A:$A,Hours!$A348,'Contact Hours'!$B:$B,Hours!$B348)</f>
        <v>0</v>
      </c>
      <c r="F348" s="33">
        <f>SUMIFS('Contact Hours'!H:H,'Contact Hours'!$A:$A,Hours!$A348,'Contact Hours'!$B:$B,Hours!$B348)+SUMIFS('Contact Hours'!I:I,'Contact Hours'!$A:$A,Hours!$A348,'Contact Hours'!$B:$B,Hours!$B348)</f>
        <v>0</v>
      </c>
      <c r="G348" s="33">
        <f>SUMIFS('Contact Hours'!J:J,'Contact Hours'!$A:$A,Hours!$A348,'Contact Hours'!$B:$B,Hours!$B348)+SUMIFS('Contact Hours'!K:K,'Contact Hours'!$A:$A,Hours!$A348,'Contact Hours'!$B:$B,Hours!$B348)</f>
        <v>18304</v>
      </c>
      <c r="H348" s="34">
        <f t="shared" si="20"/>
        <v>18304</v>
      </c>
      <c r="I348" s="35">
        <f t="shared" si="21"/>
        <v>82651.729770588485</v>
      </c>
      <c r="J348" s="35">
        <f t="shared" si="22"/>
        <v>0</v>
      </c>
    </row>
    <row r="349" spans="1:10">
      <c r="A349" s="30">
        <v>23614</v>
      </c>
      <c r="B349" s="31">
        <v>22</v>
      </c>
      <c r="C349" s="32">
        <f t="shared" si="19"/>
        <v>4.1280585073572329</v>
      </c>
      <c r="D349" s="33">
        <f>SUMIFS('Contact Hours'!D:D,'Contact Hours'!$A:$A,Hours!$A349,'Contact Hours'!$B:$B,Hours!$B349)+SUMIFS('Contact Hours'!E:E,'Contact Hours'!$A:$A,Hours!$A349,'Contact Hours'!$B:$B,Hours!$B349)</f>
        <v>0</v>
      </c>
      <c r="E349" s="33">
        <f>SUMIFS('Contact Hours'!F:F,'Contact Hours'!$A:$A,Hours!$A349,'Contact Hours'!$B:$B,Hours!$B349)+SUMIFS('Contact Hours'!G:G,'Contact Hours'!$A:$A,Hours!$A349,'Contact Hours'!$B:$B,Hours!$B349)</f>
        <v>0</v>
      </c>
      <c r="F349" s="33">
        <f>SUMIFS('Contact Hours'!H:H,'Contact Hours'!$A:$A,Hours!$A349,'Contact Hours'!$B:$B,Hours!$B349)+SUMIFS('Contact Hours'!I:I,'Contact Hours'!$A:$A,Hours!$A349,'Contact Hours'!$B:$B,Hours!$B349)</f>
        <v>73120</v>
      </c>
      <c r="G349" s="33">
        <f>SUMIFS('Contact Hours'!J:J,'Contact Hours'!$A:$A,Hours!$A349,'Contact Hours'!$B:$B,Hours!$B349)+SUMIFS('Contact Hours'!K:K,'Contact Hours'!$A:$A,Hours!$A349,'Contact Hours'!$B:$B,Hours!$B349)</f>
        <v>0</v>
      </c>
      <c r="H349" s="34">
        <f t="shared" si="20"/>
        <v>73120</v>
      </c>
      <c r="I349" s="35">
        <f t="shared" si="21"/>
        <v>301843.6380579609</v>
      </c>
      <c r="J349" s="35">
        <f t="shared" si="22"/>
        <v>0</v>
      </c>
    </row>
    <row r="350" spans="1:10">
      <c r="A350" s="30">
        <v>23614</v>
      </c>
      <c r="B350" s="31">
        <v>23</v>
      </c>
      <c r="C350" s="32">
        <f t="shared" si="19"/>
        <v>4.0606764444742334</v>
      </c>
      <c r="D350" s="33">
        <f>SUMIFS('Contact Hours'!D:D,'Contact Hours'!$A:$A,Hours!$A350,'Contact Hours'!$B:$B,Hours!$B350)+SUMIFS('Contact Hours'!E:E,'Contact Hours'!$A:$A,Hours!$A350,'Contact Hours'!$B:$B,Hours!$B350)</f>
        <v>74096</v>
      </c>
      <c r="E350" s="33">
        <f>SUMIFS('Contact Hours'!F:F,'Contact Hours'!$A:$A,Hours!$A350,'Contact Hours'!$B:$B,Hours!$B350)+SUMIFS('Contact Hours'!G:G,'Contact Hours'!$A:$A,Hours!$A350,'Contact Hours'!$B:$B,Hours!$B350)</f>
        <v>0</v>
      </c>
      <c r="F350" s="33">
        <f>SUMIFS('Contact Hours'!H:H,'Contact Hours'!$A:$A,Hours!$A350,'Contact Hours'!$B:$B,Hours!$B350)+SUMIFS('Contact Hours'!I:I,'Contact Hours'!$A:$A,Hours!$A350,'Contact Hours'!$B:$B,Hours!$B350)</f>
        <v>5040</v>
      </c>
      <c r="G350" s="33">
        <f>SUMIFS('Contact Hours'!J:J,'Contact Hours'!$A:$A,Hours!$A350,'Contact Hours'!$B:$B,Hours!$B350)+SUMIFS('Contact Hours'!K:K,'Contact Hours'!$A:$A,Hours!$A350,'Contact Hours'!$B:$B,Hours!$B350)</f>
        <v>0</v>
      </c>
      <c r="H350" s="34">
        <f t="shared" si="20"/>
        <v>79136</v>
      </c>
      <c r="I350" s="35">
        <f t="shared" si="21"/>
        <v>321345.69110991294</v>
      </c>
      <c r="J350" s="35">
        <f t="shared" si="22"/>
        <v>0</v>
      </c>
    </row>
    <row r="351" spans="1:10">
      <c r="A351" s="30">
        <v>23614</v>
      </c>
      <c r="B351" s="31">
        <v>24</v>
      </c>
      <c r="C351" s="32">
        <f t="shared" ref="C351:C414" si="23">C324</f>
        <v>3.6073208628655156</v>
      </c>
      <c r="D351" s="33">
        <f>SUMIFS('Contact Hours'!D:D,'Contact Hours'!$A:$A,Hours!$A351,'Contact Hours'!$B:$B,Hours!$B351)+SUMIFS('Contact Hours'!E:E,'Contact Hours'!$A:$A,Hours!$A351,'Contact Hours'!$B:$B,Hours!$B351)</f>
        <v>66576</v>
      </c>
      <c r="E351" s="33">
        <f>SUMIFS('Contact Hours'!F:F,'Contact Hours'!$A:$A,Hours!$A351,'Contact Hours'!$B:$B,Hours!$B351)+SUMIFS('Contact Hours'!G:G,'Contact Hours'!$A:$A,Hours!$A351,'Contact Hours'!$B:$B,Hours!$B351)</f>
        <v>0</v>
      </c>
      <c r="F351" s="33">
        <f>SUMIFS('Contact Hours'!H:H,'Contact Hours'!$A:$A,Hours!$A351,'Contact Hours'!$B:$B,Hours!$B351)+SUMIFS('Contact Hours'!I:I,'Contact Hours'!$A:$A,Hours!$A351,'Contact Hours'!$B:$B,Hours!$B351)</f>
        <v>63312</v>
      </c>
      <c r="G351" s="33">
        <f>SUMIFS('Contact Hours'!J:J,'Contact Hours'!$A:$A,Hours!$A351,'Contact Hours'!$B:$B,Hours!$B351)+SUMIFS('Contact Hours'!K:K,'Contact Hours'!$A:$A,Hours!$A351,'Contact Hours'!$B:$B,Hours!$B351)</f>
        <v>137896</v>
      </c>
      <c r="H351" s="34">
        <f t="shared" si="20"/>
        <v>267784</v>
      </c>
      <c r="I351" s="35">
        <f t="shared" si="21"/>
        <v>965982.80994157924</v>
      </c>
      <c r="J351" s="35">
        <f t="shared" si="22"/>
        <v>0</v>
      </c>
    </row>
    <row r="352" spans="1:10">
      <c r="A352" s="30">
        <v>23614</v>
      </c>
      <c r="B352" s="31">
        <v>25</v>
      </c>
      <c r="C352" s="32">
        <f t="shared" si="23"/>
        <v>2.8175360535220126</v>
      </c>
      <c r="D352" s="33">
        <f>SUMIFS('Contact Hours'!D:D,'Contact Hours'!$A:$A,Hours!$A352,'Contact Hours'!$B:$B,Hours!$B352)+SUMIFS('Contact Hours'!E:E,'Contact Hours'!$A:$A,Hours!$A352,'Contact Hours'!$B:$B,Hours!$B352)</f>
        <v>2769760</v>
      </c>
      <c r="E352" s="33">
        <f>SUMIFS('Contact Hours'!F:F,'Contact Hours'!$A:$A,Hours!$A352,'Contact Hours'!$B:$B,Hours!$B352)+SUMIFS('Contact Hours'!G:G,'Contact Hours'!$A:$A,Hours!$A352,'Contact Hours'!$B:$B,Hours!$B352)</f>
        <v>0</v>
      </c>
      <c r="F352" s="33">
        <f>SUMIFS('Contact Hours'!H:H,'Contact Hours'!$A:$A,Hours!$A352,'Contact Hours'!$B:$B,Hours!$B352)+SUMIFS('Contact Hours'!I:I,'Contact Hours'!$A:$A,Hours!$A352,'Contact Hours'!$B:$B,Hours!$B352)</f>
        <v>8112</v>
      </c>
      <c r="G352" s="33">
        <f>SUMIFS('Contact Hours'!J:J,'Contact Hours'!$A:$A,Hours!$A352,'Contact Hours'!$B:$B,Hours!$B352)+SUMIFS('Contact Hours'!K:K,'Contact Hours'!$A:$A,Hours!$A352,'Contact Hours'!$B:$B,Hours!$B352)</f>
        <v>260</v>
      </c>
      <c r="H352" s="34">
        <f t="shared" si="20"/>
        <v>2778132</v>
      </c>
      <c r="I352" s="35">
        <f t="shared" si="21"/>
        <v>7827487.0714432159</v>
      </c>
      <c r="J352" s="35">
        <f t="shared" si="22"/>
        <v>0</v>
      </c>
    </row>
    <row r="353" spans="1:10">
      <c r="A353" s="30">
        <v>23614</v>
      </c>
      <c r="B353" s="31">
        <v>26</v>
      </c>
      <c r="C353" s="32">
        <f t="shared" si="23"/>
        <v>3.5195673951223614</v>
      </c>
      <c r="D353" s="33">
        <f>SUMIFS('Contact Hours'!D:D,'Contact Hours'!$A:$A,Hours!$A353,'Contact Hours'!$B:$B,Hours!$B353)+SUMIFS('Contact Hours'!E:E,'Contact Hours'!$A:$A,Hours!$A353,'Contact Hours'!$B:$B,Hours!$B353)</f>
        <v>691400</v>
      </c>
      <c r="E353" s="33">
        <f>SUMIFS('Contact Hours'!F:F,'Contact Hours'!$A:$A,Hours!$A353,'Contact Hours'!$B:$B,Hours!$B353)+SUMIFS('Contact Hours'!G:G,'Contact Hours'!$A:$A,Hours!$A353,'Contact Hours'!$B:$B,Hours!$B353)</f>
        <v>0</v>
      </c>
      <c r="F353" s="33">
        <f>SUMIFS('Contact Hours'!H:H,'Contact Hours'!$A:$A,Hours!$A353,'Contact Hours'!$B:$B,Hours!$B353)+SUMIFS('Contact Hours'!I:I,'Contact Hours'!$A:$A,Hours!$A353,'Contact Hours'!$B:$B,Hours!$B353)</f>
        <v>279040</v>
      </c>
      <c r="G353" s="33">
        <f>SUMIFS('Contact Hours'!J:J,'Contact Hours'!$A:$A,Hours!$A353,'Contact Hours'!$B:$B,Hours!$B353)+SUMIFS('Contact Hours'!K:K,'Contact Hours'!$A:$A,Hours!$A353,'Contact Hours'!$B:$B,Hours!$B353)</f>
        <v>4377</v>
      </c>
      <c r="H353" s="34">
        <f t="shared" si="20"/>
        <v>974817</v>
      </c>
      <c r="I353" s="35">
        <f t="shared" si="21"/>
        <v>3430934.1294109952</v>
      </c>
      <c r="J353" s="35">
        <f t="shared" si="22"/>
        <v>0</v>
      </c>
    </row>
    <row r="354" spans="1:10">
      <c r="A354" s="30">
        <v>23614</v>
      </c>
      <c r="B354" s="31">
        <v>27</v>
      </c>
      <c r="C354" s="32">
        <f t="shared" si="23"/>
        <v>3.291477425248472</v>
      </c>
      <c r="D354" s="33">
        <f>SUMIFS('Contact Hours'!D:D,'Contact Hours'!$A:$A,Hours!$A354,'Contact Hours'!$B:$B,Hours!$B354)+SUMIFS('Contact Hours'!E:E,'Contact Hours'!$A:$A,Hours!$A354,'Contact Hours'!$B:$B,Hours!$B354)</f>
        <v>0</v>
      </c>
      <c r="E354" s="33">
        <f>SUMIFS('Contact Hours'!F:F,'Contact Hours'!$A:$A,Hours!$A354,'Contact Hours'!$B:$B,Hours!$B354)+SUMIFS('Contact Hours'!G:G,'Contact Hours'!$A:$A,Hours!$A354,'Contact Hours'!$B:$B,Hours!$B354)</f>
        <v>0</v>
      </c>
      <c r="F354" s="33">
        <f>SUMIFS('Contact Hours'!H:H,'Contact Hours'!$A:$A,Hours!$A354,'Contact Hours'!$B:$B,Hours!$B354)+SUMIFS('Contact Hours'!I:I,'Contact Hours'!$A:$A,Hours!$A354,'Contact Hours'!$B:$B,Hours!$B354)</f>
        <v>0</v>
      </c>
      <c r="G354" s="33">
        <f>SUMIFS('Contact Hours'!J:J,'Contact Hours'!$A:$A,Hours!$A354,'Contact Hours'!$B:$B,Hours!$B354)+SUMIFS('Contact Hours'!K:K,'Contact Hours'!$A:$A,Hours!$A354,'Contact Hours'!$B:$B,Hours!$B354)</f>
        <v>0</v>
      </c>
      <c r="H354" s="34">
        <f t="shared" si="20"/>
        <v>0</v>
      </c>
      <c r="I354" s="35">
        <f t="shared" si="21"/>
        <v>0</v>
      </c>
      <c r="J354" s="35">
        <f t="shared" si="22"/>
        <v>0</v>
      </c>
    </row>
    <row r="355" spans="1:10">
      <c r="A355" s="30">
        <v>9331</v>
      </c>
      <c r="B355" s="31">
        <v>1</v>
      </c>
      <c r="C355" s="32">
        <f t="shared" si="23"/>
        <v>2.8749802080704021</v>
      </c>
      <c r="D355" s="33">
        <f>SUMIFS('Contact Hours'!D:D,'Contact Hours'!$A:$A,Hours!$A355,'Contact Hours'!$B:$B,Hours!$B355)+SUMIFS('Contact Hours'!E:E,'Contact Hours'!$A:$A,Hours!$A355,'Contact Hours'!$B:$B,Hours!$B355)</f>
        <v>250864</v>
      </c>
      <c r="E355" s="33">
        <f>SUMIFS('Contact Hours'!F:F,'Contact Hours'!$A:$A,Hours!$A355,'Contact Hours'!$B:$B,Hours!$B355)+SUMIFS('Contact Hours'!G:G,'Contact Hours'!$A:$A,Hours!$A355,'Contact Hours'!$B:$B,Hours!$B355)</f>
        <v>0</v>
      </c>
      <c r="F355" s="33">
        <f>SUMIFS('Contact Hours'!H:H,'Contact Hours'!$A:$A,Hours!$A355,'Contact Hours'!$B:$B,Hours!$B355)+SUMIFS('Contact Hours'!I:I,'Contact Hours'!$A:$A,Hours!$A355,'Contact Hours'!$B:$B,Hours!$B355)</f>
        <v>0</v>
      </c>
      <c r="G355" s="33">
        <f>SUMIFS('Contact Hours'!J:J,'Contact Hours'!$A:$A,Hours!$A355,'Contact Hours'!$B:$B,Hours!$B355)+SUMIFS('Contact Hours'!K:K,'Contact Hours'!$A:$A,Hours!$A355,'Contact Hours'!$B:$B,Hours!$B355)</f>
        <v>6312</v>
      </c>
      <c r="H355" s="34">
        <f t="shared" si="20"/>
        <v>257176</v>
      </c>
      <c r="I355" s="35">
        <f t="shared" si="21"/>
        <v>739375.9099907137</v>
      </c>
      <c r="J355" s="35">
        <f t="shared" si="22"/>
        <v>0</v>
      </c>
    </row>
    <row r="356" spans="1:10">
      <c r="A356" s="30">
        <v>9331</v>
      </c>
      <c r="B356" s="31">
        <v>2</v>
      </c>
      <c r="C356" s="32">
        <f t="shared" si="23"/>
        <v>3.4729204337351502</v>
      </c>
      <c r="D356" s="33">
        <f>SUMIFS('Contact Hours'!D:D,'Contact Hours'!$A:$A,Hours!$A356,'Contact Hours'!$B:$B,Hours!$B356)+SUMIFS('Contact Hours'!E:E,'Contact Hours'!$A:$A,Hours!$A356,'Contact Hours'!$B:$B,Hours!$B356)</f>
        <v>14208</v>
      </c>
      <c r="E356" s="33">
        <f>SUMIFS('Contact Hours'!F:F,'Contact Hours'!$A:$A,Hours!$A356,'Contact Hours'!$B:$B,Hours!$B356)+SUMIFS('Contact Hours'!G:G,'Contact Hours'!$A:$A,Hours!$A356,'Contact Hours'!$B:$B,Hours!$B356)</f>
        <v>0</v>
      </c>
      <c r="F356" s="33">
        <f>SUMIFS('Contact Hours'!H:H,'Contact Hours'!$A:$A,Hours!$A356,'Contact Hours'!$B:$B,Hours!$B356)+SUMIFS('Contact Hours'!I:I,'Contact Hours'!$A:$A,Hours!$A356,'Contact Hours'!$B:$B,Hours!$B356)</f>
        <v>174624</v>
      </c>
      <c r="G356" s="33">
        <f>SUMIFS('Contact Hours'!J:J,'Contact Hours'!$A:$A,Hours!$A356,'Contact Hours'!$B:$B,Hours!$B356)+SUMIFS('Contact Hours'!K:K,'Contact Hours'!$A:$A,Hours!$A356,'Contact Hours'!$B:$B,Hours!$B356)</f>
        <v>46104</v>
      </c>
      <c r="H356" s="34">
        <f t="shared" si="20"/>
        <v>234936</v>
      </c>
      <c r="I356" s="35">
        <f t="shared" si="21"/>
        <v>815914.03502000123</v>
      </c>
      <c r="J356" s="35">
        <f t="shared" si="22"/>
        <v>0</v>
      </c>
    </row>
    <row r="357" spans="1:10">
      <c r="A357" s="30">
        <v>9331</v>
      </c>
      <c r="B357" s="31">
        <v>3</v>
      </c>
      <c r="C357" s="32">
        <f t="shared" si="23"/>
        <v>3.0862689776983747</v>
      </c>
      <c r="D357" s="33">
        <f>SUMIFS('Contact Hours'!D:D,'Contact Hours'!$A:$A,Hours!$A357,'Contact Hours'!$B:$B,Hours!$B357)+SUMIFS('Contact Hours'!E:E,'Contact Hours'!$A:$A,Hours!$A357,'Contact Hours'!$B:$B,Hours!$B357)</f>
        <v>3993712</v>
      </c>
      <c r="E357" s="33">
        <f>SUMIFS('Contact Hours'!F:F,'Contact Hours'!$A:$A,Hours!$A357,'Contact Hours'!$B:$B,Hours!$B357)+SUMIFS('Contact Hours'!G:G,'Contact Hours'!$A:$A,Hours!$A357,'Contact Hours'!$B:$B,Hours!$B357)</f>
        <v>0</v>
      </c>
      <c r="F357" s="33">
        <f>SUMIFS('Contact Hours'!H:H,'Contact Hours'!$A:$A,Hours!$A357,'Contact Hours'!$B:$B,Hours!$B357)+SUMIFS('Contact Hours'!I:I,'Contact Hours'!$A:$A,Hours!$A357,'Contact Hours'!$B:$B,Hours!$B357)</f>
        <v>0</v>
      </c>
      <c r="G357" s="33">
        <f>SUMIFS('Contact Hours'!J:J,'Contact Hours'!$A:$A,Hours!$A357,'Contact Hours'!$B:$B,Hours!$B357)+SUMIFS('Contact Hours'!K:K,'Contact Hours'!$A:$A,Hours!$A357,'Contact Hours'!$B:$B,Hours!$B357)</f>
        <v>0</v>
      </c>
      <c r="H357" s="34">
        <f t="shared" si="20"/>
        <v>3993712</v>
      </c>
      <c r="I357" s="35">
        <f t="shared" si="21"/>
        <v>12325669.451461732</v>
      </c>
      <c r="J357" s="35">
        <f t="shared" si="22"/>
        <v>0</v>
      </c>
    </row>
    <row r="358" spans="1:10">
      <c r="A358" s="30">
        <v>9331</v>
      </c>
      <c r="B358" s="31">
        <v>4</v>
      </c>
      <c r="C358" s="32">
        <f t="shared" si="23"/>
        <v>2.7951067372194838</v>
      </c>
      <c r="D358" s="33">
        <f>SUMIFS('Contact Hours'!D:D,'Contact Hours'!$A:$A,Hours!$A358,'Contact Hours'!$B:$B,Hours!$B358)+SUMIFS('Contact Hours'!E:E,'Contact Hours'!$A:$A,Hours!$A358,'Contact Hours'!$B:$B,Hours!$B358)</f>
        <v>883728</v>
      </c>
      <c r="E358" s="33">
        <f>SUMIFS('Contact Hours'!F:F,'Contact Hours'!$A:$A,Hours!$A358,'Contact Hours'!$B:$B,Hours!$B358)+SUMIFS('Contact Hours'!G:G,'Contact Hours'!$A:$A,Hours!$A358,'Contact Hours'!$B:$B,Hours!$B358)</f>
        <v>0</v>
      </c>
      <c r="F358" s="33">
        <f>SUMIFS('Contact Hours'!H:H,'Contact Hours'!$A:$A,Hours!$A358,'Contact Hours'!$B:$B,Hours!$B358)+SUMIFS('Contact Hours'!I:I,'Contact Hours'!$A:$A,Hours!$A358,'Contact Hours'!$B:$B,Hours!$B358)</f>
        <v>1230670</v>
      </c>
      <c r="G358" s="33">
        <f>SUMIFS('Contact Hours'!J:J,'Contact Hours'!$A:$A,Hours!$A358,'Contact Hours'!$B:$B,Hours!$B358)+SUMIFS('Contact Hours'!K:K,'Contact Hours'!$A:$A,Hours!$A358,'Contact Hours'!$B:$B,Hours!$B358)</f>
        <v>67878</v>
      </c>
      <c r="H358" s="34">
        <f t="shared" si="20"/>
        <v>2182276</v>
      </c>
      <c r="I358" s="35">
        <f t="shared" si="21"/>
        <v>6099694.3500723857</v>
      </c>
      <c r="J358" s="35">
        <f t="shared" si="22"/>
        <v>0</v>
      </c>
    </row>
    <row r="359" spans="1:10">
      <c r="A359" s="30">
        <v>9331</v>
      </c>
      <c r="B359" s="31">
        <v>5</v>
      </c>
      <c r="C359" s="32">
        <f t="shared" si="23"/>
        <v>7.969787458086997</v>
      </c>
      <c r="D359" s="33">
        <f>SUMIFS('Contact Hours'!D:D,'Contact Hours'!$A:$A,Hours!$A359,'Contact Hours'!$B:$B,Hours!$B359)+SUMIFS('Contact Hours'!E:E,'Contact Hours'!$A:$A,Hours!$A359,'Contact Hours'!$B:$B,Hours!$B359)</f>
        <v>0</v>
      </c>
      <c r="E359" s="33">
        <f>SUMIFS('Contact Hours'!F:F,'Contact Hours'!$A:$A,Hours!$A359,'Contact Hours'!$B:$B,Hours!$B359)+SUMIFS('Contact Hours'!G:G,'Contact Hours'!$A:$A,Hours!$A359,'Contact Hours'!$B:$B,Hours!$B359)</f>
        <v>0</v>
      </c>
      <c r="F359" s="33">
        <f>SUMIFS('Contact Hours'!H:H,'Contact Hours'!$A:$A,Hours!$A359,'Contact Hours'!$B:$B,Hours!$B359)+SUMIFS('Contact Hours'!I:I,'Contact Hours'!$A:$A,Hours!$A359,'Contact Hours'!$B:$B,Hours!$B359)</f>
        <v>0</v>
      </c>
      <c r="G359" s="33">
        <f>SUMIFS('Contact Hours'!J:J,'Contact Hours'!$A:$A,Hours!$A359,'Contact Hours'!$B:$B,Hours!$B359)+SUMIFS('Contact Hours'!K:K,'Contact Hours'!$A:$A,Hours!$A359,'Contact Hours'!$B:$B,Hours!$B359)</f>
        <v>0</v>
      </c>
      <c r="H359" s="34">
        <f t="shared" si="20"/>
        <v>0</v>
      </c>
      <c r="I359" s="35">
        <f t="shared" si="21"/>
        <v>0</v>
      </c>
      <c r="J359" s="35">
        <f t="shared" si="22"/>
        <v>0</v>
      </c>
    </row>
    <row r="360" spans="1:10">
      <c r="A360" s="30">
        <v>9331</v>
      </c>
      <c r="B360" s="31">
        <v>6</v>
      </c>
      <c r="C360" s="32">
        <f t="shared" si="23"/>
        <v>2.5338472328563029</v>
      </c>
      <c r="D360" s="33">
        <f>SUMIFS('Contact Hours'!D:D,'Contact Hours'!$A:$A,Hours!$A360,'Contact Hours'!$B:$B,Hours!$B360)+SUMIFS('Contact Hours'!E:E,'Contact Hours'!$A:$A,Hours!$A360,'Contact Hours'!$B:$B,Hours!$B360)</f>
        <v>625728</v>
      </c>
      <c r="E360" s="33">
        <f>SUMIFS('Contact Hours'!F:F,'Contact Hours'!$A:$A,Hours!$A360,'Contact Hours'!$B:$B,Hours!$B360)+SUMIFS('Contact Hours'!G:G,'Contact Hours'!$A:$A,Hours!$A360,'Contact Hours'!$B:$B,Hours!$B360)</f>
        <v>0</v>
      </c>
      <c r="F360" s="33">
        <f>SUMIFS('Contact Hours'!H:H,'Contact Hours'!$A:$A,Hours!$A360,'Contact Hours'!$B:$B,Hours!$B360)+SUMIFS('Contact Hours'!I:I,'Contact Hours'!$A:$A,Hours!$A360,'Contact Hours'!$B:$B,Hours!$B360)</f>
        <v>276416</v>
      </c>
      <c r="G360" s="33">
        <f>SUMIFS('Contact Hours'!J:J,'Contact Hours'!$A:$A,Hours!$A360,'Contact Hours'!$B:$B,Hours!$B360)+SUMIFS('Contact Hours'!K:K,'Contact Hours'!$A:$A,Hours!$A360,'Contact Hours'!$B:$B,Hours!$B360)</f>
        <v>260917</v>
      </c>
      <c r="H360" s="34">
        <f t="shared" si="20"/>
        <v>1163061</v>
      </c>
      <c r="I360" s="35">
        <f t="shared" si="21"/>
        <v>2947018.8964930843</v>
      </c>
      <c r="J360" s="35">
        <f t="shared" si="22"/>
        <v>0</v>
      </c>
    </row>
    <row r="361" spans="1:10">
      <c r="A361" s="30">
        <v>9331</v>
      </c>
      <c r="B361" s="31">
        <v>7</v>
      </c>
      <c r="C361" s="32">
        <f t="shared" si="23"/>
        <v>3.4892163735959434</v>
      </c>
      <c r="D361" s="33">
        <f>SUMIFS('Contact Hours'!D:D,'Contact Hours'!$A:$A,Hours!$A361,'Contact Hours'!$B:$B,Hours!$B361)+SUMIFS('Contact Hours'!E:E,'Contact Hours'!$A:$A,Hours!$A361,'Contact Hours'!$B:$B,Hours!$B361)</f>
        <v>410944</v>
      </c>
      <c r="E361" s="33">
        <f>SUMIFS('Contact Hours'!F:F,'Contact Hours'!$A:$A,Hours!$A361,'Contact Hours'!$B:$B,Hours!$B361)+SUMIFS('Contact Hours'!G:G,'Contact Hours'!$A:$A,Hours!$A361,'Contact Hours'!$B:$B,Hours!$B361)</f>
        <v>0</v>
      </c>
      <c r="F361" s="33">
        <f>SUMIFS('Contact Hours'!H:H,'Contact Hours'!$A:$A,Hours!$A361,'Contact Hours'!$B:$B,Hours!$B361)+SUMIFS('Contact Hours'!I:I,'Contact Hours'!$A:$A,Hours!$A361,'Contact Hours'!$B:$B,Hours!$B361)</f>
        <v>814048</v>
      </c>
      <c r="G361" s="33">
        <f>SUMIFS('Contact Hours'!J:J,'Contact Hours'!$A:$A,Hours!$A361,'Contact Hours'!$B:$B,Hours!$B361)+SUMIFS('Contact Hours'!K:K,'Contact Hours'!$A:$A,Hours!$A361,'Contact Hours'!$B:$B,Hours!$B361)</f>
        <v>74391</v>
      </c>
      <c r="H361" s="34">
        <f t="shared" si="20"/>
        <v>1299383</v>
      </c>
      <c r="I361" s="35">
        <f t="shared" si="21"/>
        <v>4533828.4391722176</v>
      </c>
      <c r="J361" s="35">
        <f t="shared" si="22"/>
        <v>0</v>
      </c>
    </row>
    <row r="362" spans="1:10">
      <c r="A362" s="30">
        <v>9331</v>
      </c>
      <c r="B362" s="31">
        <v>8</v>
      </c>
      <c r="C362" s="32">
        <f t="shared" si="23"/>
        <v>4.382136402145127</v>
      </c>
      <c r="D362" s="33">
        <f>SUMIFS('Contact Hours'!D:D,'Contact Hours'!$A:$A,Hours!$A362,'Contact Hours'!$B:$B,Hours!$B362)+SUMIFS('Contact Hours'!E:E,'Contact Hours'!$A:$A,Hours!$A362,'Contact Hours'!$B:$B,Hours!$B362)</f>
        <v>0</v>
      </c>
      <c r="E362" s="33">
        <f>SUMIFS('Contact Hours'!F:F,'Contact Hours'!$A:$A,Hours!$A362,'Contact Hours'!$B:$B,Hours!$B362)+SUMIFS('Contact Hours'!G:G,'Contact Hours'!$A:$A,Hours!$A362,'Contact Hours'!$B:$B,Hours!$B362)</f>
        <v>0</v>
      </c>
      <c r="F362" s="33">
        <f>SUMIFS('Contact Hours'!H:H,'Contact Hours'!$A:$A,Hours!$A362,'Contact Hours'!$B:$B,Hours!$B362)+SUMIFS('Contact Hours'!I:I,'Contact Hours'!$A:$A,Hours!$A362,'Contact Hours'!$B:$B,Hours!$B362)</f>
        <v>90352</v>
      </c>
      <c r="G362" s="33">
        <f>SUMIFS('Contact Hours'!J:J,'Contact Hours'!$A:$A,Hours!$A362,'Contact Hours'!$B:$B,Hours!$B362)+SUMIFS('Contact Hours'!K:K,'Contact Hours'!$A:$A,Hours!$A362,'Contact Hours'!$B:$B,Hours!$B362)</f>
        <v>144668</v>
      </c>
      <c r="H362" s="34">
        <f t="shared" si="20"/>
        <v>235020</v>
      </c>
      <c r="I362" s="35">
        <f t="shared" si="21"/>
        <v>1029889.6972321478</v>
      </c>
      <c r="J362" s="35">
        <f t="shared" si="22"/>
        <v>0</v>
      </c>
    </row>
    <row r="363" spans="1:10">
      <c r="A363" s="30">
        <v>9331</v>
      </c>
      <c r="B363" s="31">
        <v>9</v>
      </c>
      <c r="C363" s="32">
        <f t="shared" si="23"/>
        <v>3.4333089032158068</v>
      </c>
      <c r="D363" s="33">
        <f>SUMIFS('Contact Hours'!D:D,'Contact Hours'!$A:$A,Hours!$A363,'Contact Hours'!$B:$B,Hours!$B363)+SUMIFS('Contact Hours'!E:E,'Contact Hours'!$A:$A,Hours!$A363,'Contact Hours'!$B:$B,Hours!$B363)</f>
        <v>293968</v>
      </c>
      <c r="E363" s="33">
        <f>SUMIFS('Contact Hours'!F:F,'Contact Hours'!$A:$A,Hours!$A363,'Contact Hours'!$B:$B,Hours!$B363)+SUMIFS('Contact Hours'!G:G,'Contact Hours'!$A:$A,Hours!$A363,'Contact Hours'!$B:$B,Hours!$B363)</f>
        <v>0</v>
      </c>
      <c r="F363" s="33">
        <f>SUMIFS('Contact Hours'!H:H,'Contact Hours'!$A:$A,Hours!$A363,'Contact Hours'!$B:$B,Hours!$B363)+SUMIFS('Contact Hours'!I:I,'Contact Hours'!$A:$A,Hours!$A363,'Contact Hours'!$B:$B,Hours!$B363)</f>
        <v>519568</v>
      </c>
      <c r="G363" s="33">
        <f>SUMIFS('Contact Hours'!J:J,'Contact Hours'!$A:$A,Hours!$A363,'Contact Hours'!$B:$B,Hours!$B363)+SUMIFS('Contact Hours'!K:K,'Contact Hours'!$A:$A,Hours!$A363,'Contact Hours'!$B:$B,Hours!$B363)</f>
        <v>25133</v>
      </c>
      <c r="H363" s="34">
        <f t="shared" si="20"/>
        <v>838669</v>
      </c>
      <c r="I363" s="35">
        <f t="shared" si="21"/>
        <v>2879409.7445510975</v>
      </c>
      <c r="J363" s="35">
        <f t="shared" si="22"/>
        <v>0</v>
      </c>
    </row>
    <row r="364" spans="1:10">
      <c r="A364" s="30">
        <v>9331</v>
      </c>
      <c r="B364" s="31">
        <v>10</v>
      </c>
      <c r="C364" s="32">
        <f t="shared" si="23"/>
        <v>5.2157956574584414</v>
      </c>
      <c r="D364" s="33">
        <f>SUMIFS('Contact Hours'!D:D,'Contact Hours'!$A:$A,Hours!$A364,'Contact Hours'!$B:$B,Hours!$B364)+SUMIFS('Contact Hours'!E:E,'Contact Hours'!$A:$A,Hours!$A364,'Contact Hours'!$B:$B,Hours!$B364)</f>
        <v>87600</v>
      </c>
      <c r="E364" s="33">
        <f>SUMIFS('Contact Hours'!F:F,'Contact Hours'!$A:$A,Hours!$A364,'Contact Hours'!$B:$B,Hours!$B364)+SUMIFS('Contact Hours'!G:G,'Contact Hours'!$A:$A,Hours!$A364,'Contact Hours'!$B:$B,Hours!$B364)</f>
        <v>0</v>
      </c>
      <c r="F364" s="33">
        <f>SUMIFS('Contact Hours'!H:H,'Contact Hours'!$A:$A,Hours!$A364,'Contact Hours'!$B:$B,Hours!$B364)+SUMIFS('Contact Hours'!I:I,'Contact Hours'!$A:$A,Hours!$A364,'Contact Hours'!$B:$B,Hours!$B364)</f>
        <v>3264</v>
      </c>
      <c r="G364" s="33">
        <f>SUMIFS('Contact Hours'!J:J,'Contact Hours'!$A:$A,Hours!$A364,'Contact Hours'!$B:$B,Hours!$B364)+SUMIFS('Contact Hours'!K:K,'Contact Hours'!$A:$A,Hours!$A364,'Contact Hours'!$B:$B,Hours!$B364)</f>
        <v>0</v>
      </c>
      <c r="H364" s="34">
        <f t="shared" si="20"/>
        <v>90864</v>
      </c>
      <c r="I364" s="35">
        <f t="shared" si="21"/>
        <v>473928.05661930382</v>
      </c>
      <c r="J364" s="35">
        <f t="shared" si="22"/>
        <v>0</v>
      </c>
    </row>
    <row r="365" spans="1:10">
      <c r="A365" s="30">
        <v>9331</v>
      </c>
      <c r="B365" s="31">
        <v>11</v>
      </c>
      <c r="C365" s="32">
        <f t="shared" si="23"/>
        <v>3.9463640330011058</v>
      </c>
      <c r="D365" s="33">
        <f>SUMIFS('Contact Hours'!D:D,'Contact Hours'!$A:$A,Hours!$A365,'Contact Hours'!$B:$B,Hours!$B365)+SUMIFS('Contact Hours'!E:E,'Contact Hours'!$A:$A,Hours!$A365,'Contact Hours'!$B:$B,Hours!$B365)</f>
        <v>19440</v>
      </c>
      <c r="E365" s="33">
        <f>SUMIFS('Contact Hours'!F:F,'Contact Hours'!$A:$A,Hours!$A365,'Contact Hours'!$B:$B,Hours!$B365)+SUMIFS('Contact Hours'!G:G,'Contact Hours'!$A:$A,Hours!$A365,'Contact Hours'!$B:$B,Hours!$B365)</f>
        <v>0</v>
      </c>
      <c r="F365" s="33">
        <f>SUMIFS('Contact Hours'!H:H,'Contact Hours'!$A:$A,Hours!$A365,'Contact Hours'!$B:$B,Hours!$B365)+SUMIFS('Contact Hours'!I:I,'Contact Hours'!$A:$A,Hours!$A365,'Contact Hours'!$B:$B,Hours!$B365)</f>
        <v>480976</v>
      </c>
      <c r="G365" s="33">
        <f>SUMIFS('Contact Hours'!J:J,'Contact Hours'!$A:$A,Hours!$A365,'Contact Hours'!$B:$B,Hours!$B365)+SUMIFS('Contact Hours'!K:K,'Contact Hours'!$A:$A,Hours!$A365,'Contact Hours'!$B:$B,Hours!$B365)</f>
        <v>160643</v>
      </c>
      <c r="H365" s="34">
        <f t="shared" si="20"/>
        <v>661059</v>
      </c>
      <c r="I365" s="35">
        <f t="shared" si="21"/>
        <v>2608779.4612916782</v>
      </c>
      <c r="J365" s="35">
        <f t="shared" si="22"/>
        <v>0</v>
      </c>
    </row>
    <row r="366" spans="1:10">
      <c r="A366" s="30">
        <v>9331</v>
      </c>
      <c r="B366" s="31">
        <v>12</v>
      </c>
      <c r="C366" s="32">
        <f t="shared" si="23"/>
        <v>3.4644345655960382</v>
      </c>
      <c r="D366" s="33">
        <f>SUMIFS('Contact Hours'!D:D,'Contact Hours'!$A:$A,Hours!$A366,'Contact Hours'!$B:$B,Hours!$B366)+SUMIFS('Contact Hours'!E:E,'Contact Hours'!$A:$A,Hours!$A366,'Contact Hours'!$B:$B,Hours!$B366)</f>
        <v>2313456</v>
      </c>
      <c r="E366" s="33">
        <f>SUMIFS('Contact Hours'!F:F,'Contact Hours'!$A:$A,Hours!$A366,'Contact Hours'!$B:$B,Hours!$B366)+SUMIFS('Contact Hours'!G:G,'Contact Hours'!$A:$A,Hours!$A366,'Contact Hours'!$B:$B,Hours!$B366)</f>
        <v>582341</v>
      </c>
      <c r="F366" s="33">
        <f>SUMIFS('Contact Hours'!H:H,'Contact Hours'!$A:$A,Hours!$A366,'Contact Hours'!$B:$B,Hours!$B366)+SUMIFS('Contact Hours'!I:I,'Contact Hours'!$A:$A,Hours!$A366,'Contact Hours'!$B:$B,Hours!$B366)</f>
        <v>6144</v>
      </c>
      <c r="G366" s="33">
        <f>SUMIFS('Contact Hours'!J:J,'Contact Hours'!$A:$A,Hours!$A366,'Contact Hours'!$B:$B,Hours!$B366)+SUMIFS('Contact Hours'!K:K,'Contact Hours'!$A:$A,Hours!$A366,'Contact Hours'!$B:$B,Hours!$B366)</f>
        <v>0</v>
      </c>
      <c r="H366" s="34">
        <f t="shared" si="20"/>
        <v>2901941</v>
      </c>
      <c r="I366" s="35">
        <f t="shared" si="21"/>
        <v>10053584.707720334</v>
      </c>
      <c r="J366" s="35">
        <f t="shared" si="22"/>
        <v>2219230.5183001389</v>
      </c>
    </row>
    <row r="367" spans="1:10">
      <c r="A367" s="30">
        <v>9331</v>
      </c>
      <c r="B367" s="31">
        <v>13</v>
      </c>
      <c r="C367" s="32">
        <f t="shared" si="23"/>
        <v>3.1367935439018955</v>
      </c>
      <c r="D367" s="33">
        <f>SUMIFS('Contact Hours'!D:D,'Contact Hours'!$A:$A,Hours!$A367,'Contact Hours'!$B:$B,Hours!$B367)+SUMIFS('Contact Hours'!E:E,'Contact Hours'!$A:$A,Hours!$A367,'Contact Hours'!$B:$B,Hours!$B367)</f>
        <v>701056</v>
      </c>
      <c r="E367" s="33">
        <f>SUMIFS('Contact Hours'!F:F,'Contact Hours'!$A:$A,Hours!$A367,'Contact Hours'!$B:$B,Hours!$B367)+SUMIFS('Contact Hours'!G:G,'Contact Hours'!$A:$A,Hours!$A367,'Contact Hours'!$B:$B,Hours!$B367)</f>
        <v>0</v>
      </c>
      <c r="F367" s="33">
        <f>SUMIFS('Contact Hours'!H:H,'Contact Hours'!$A:$A,Hours!$A367,'Contact Hours'!$B:$B,Hours!$B367)+SUMIFS('Contact Hours'!I:I,'Contact Hours'!$A:$A,Hours!$A367,'Contact Hours'!$B:$B,Hours!$B367)</f>
        <v>0</v>
      </c>
      <c r="G367" s="33">
        <f>SUMIFS('Contact Hours'!J:J,'Contact Hours'!$A:$A,Hours!$A367,'Contact Hours'!$B:$B,Hours!$B367)+SUMIFS('Contact Hours'!K:K,'Contact Hours'!$A:$A,Hours!$A367,'Contact Hours'!$B:$B,Hours!$B367)</f>
        <v>0</v>
      </c>
      <c r="H367" s="34">
        <f t="shared" si="20"/>
        <v>701056</v>
      </c>
      <c r="I367" s="35">
        <f t="shared" si="21"/>
        <v>2199067.9347136873</v>
      </c>
      <c r="J367" s="35">
        <f t="shared" si="22"/>
        <v>0</v>
      </c>
    </row>
    <row r="368" spans="1:10">
      <c r="A368" s="30">
        <v>9331</v>
      </c>
      <c r="B368" s="31">
        <v>14</v>
      </c>
      <c r="C368" s="32">
        <f t="shared" si="23"/>
        <v>4.5242823607997433</v>
      </c>
      <c r="D368" s="33">
        <f>SUMIFS('Contact Hours'!D:D,'Contact Hours'!$A:$A,Hours!$A368,'Contact Hours'!$B:$B,Hours!$B368)+SUMIFS('Contact Hours'!E:E,'Contact Hours'!$A:$A,Hours!$A368,'Contact Hours'!$B:$B,Hours!$B368)</f>
        <v>0</v>
      </c>
      <c r="E368" s="33">
        <f>SUMIFS('Contact Hours'!F:F,'Contact Hours'!$A:$A,Hours!$A368,'Contact Hours'!$B:$B,Hours!$B368)+SUMIFS('Contact Hours'!G:G,'Contact Hours'!$A:$A,Hours!$A368,'Contact Hours'!$B:$B,Hours!$B368)</f>
        <v>0</v>
      </c>
      <c r="F368" s="33">
        <f>SUMIFS('Contact Hours'!H:H,'Contact Hours'!$A:$A,Hours!$A368,'Contact Hours'!$B:$B,Hours!$B368)+SUMIFS('Contact Hours'!I:I,'Contact Hours'!$A:$A,Hours!$A368,'Contact Hours'!$B:$B,Hours!$B368)</f>
        <v>445328</v>
      </c>
      <c r="G368" s="33">
        <f>SUMIFS('Contact Hours'!J:J,'Contact Hours'!$A:$A,Hours!$A368,'Contact Hours'!$B:$B,Hours!$B368)+SUMIFS('Contact Hours'!K:K,'Contact Hours'!$A:$A,Hours!$A368,'Contact Hours'!$B:$B,Hours!$B368)</f>
        <v>53858</v>
      </c>
      <c r="H368" s="34">
        <f t="shared" si="20"/>
        <v>499186</v>
      </c>
      <c r="I368" s="35">
        <f t="shared" si="21"/>
        <v>2258458.4145581806</v>
      </c>
      <c r="J368" s="35">
        <f t="shared" si="22"/>
        <v>0</v>
      </c>
    </row>
    <row r="369" spans="1:10">
      <c r="A369" s="30">
        <v>9331</v>
      </c>
      <c r="B369" s="31">
        <v>15</v>
      </c>
      <c r="C369" s="32">
        <f t="shared" si="23"/>
        <v>6.3259919541484555</v>
      </c>
      <c r="D369" s="33">
        <f>SUMIFS('Contact Hours'!D:D,'Contact Hours'!$A:$A,Hours!$A369,'Contact Hours'!$B:$B,Hours!$B369)+SUMIFS('Contact Hours'!E:E,'Contact Hours'!$A:$A,Hours!$A369,'Contact Hours'!$B:$B,Hours!$B369)</f>
        <v>0</v>
      </c>
      <c r="E369" s="33">
        <f>SUMIFS('Contact Hours'!F:F,'Contact Hours'!$A:$A,Hours!$A369,'Contact Hours'!$B:$B,Hours!$B369)+SUMIFS('Contact Hours'!G:G,'Contact Hours'!$A:$A,Hours!$A369,'Contact Hours'!$B:$B,Hours!$B369)</f>
        <v>0</v>
      </c>
      <c r="F369" s="33">
        <f>SUMIFS('Contact Hours'!H:H,'Contact Hours'!$A:$A,Hours!$A369,'Contact Hours'!$B:$B,Hours!$B369)+SUMIFS('Contact Hours'!I:I,'Contact Hours'!$A:$A,Hours!$A369,'Contact Hours'!$B:$B,Hours!$B369)</f>
        <v>39504</v>
      </c>
      <c r="G369" s="33">
        <f>SUMIFS('Contact Hours'!J:J,'Contact Hours'!$A:$A,Hours!$A369,'Contact Hours'!$B:$B,Hours!$B369)+SUMIFS('Contact Hours'!K:K,'Contact Hours'!$A:$A,Hours!$A369,'Contact Hours'!$B:$B,Hours!$B369)</f>
        <v>330</v>
      </c>
      <c r="H369" s="34">
        <f t="shared" si="20"/>
        <v>39834</v>
      </c>
      <c r="I369" s="35">
        <f t="shared" si="21"/>
        <v>251989.56350154956</v>
      </c>
      <c r="J369" s="35">
        <f t="shared" si="22"/>
        <v>0</v>
      </c>
    </row>
    <row r="370" spans="1:10">
      <c r="A370" s="30">
        <v>9331</v>
      </c>
      <c r="B370" s="31">
        <v>16</v>
      </c>
      <c r="C370" s="32">
        <f t="shared" si="23"/>
        <v>3.9794022593108487</v>
      </c>
      <c r="D370" s="33">
        <f>SUMIFS('Contact Hours'!D:D,'Contact Hours'!$A:$A,Hours!$A370,'Contact Hours'!$B:$B,Hours!$B370)+SUMIFS('Contact Hours'!E:E,'Contact Hours'!$A:$A,Hours!$A370,'Contact Hours'!$B:$B,Hours!$B370)</f>
        <v>125424</v>
      </c>
      <c r="E370" s="33">
        <f>SUMIFS('Contact Hours'!F:F,'Contact Hours'!$A:$A,Hours!$A370,'Contact Hours'!$B:$B,Hours!$B370)+SUMIFS('Contact Hours'!G:G,'Contact Hours'!$A:$A,Hours!$A370,'Contact Hours'!$B:$B,Hours!$B370)</f>
        <v>0</v>
      </c>
      <c r="F370" s="33">
        <f>SUMIFS('Contact Hours'!H:H,'Contact Hours'!$A:$A,Hours!$A370,'Contact Hours'!$B:$B,Hours!$B370)+SUMIFS('Contact Hours'!I:I,'Contact Hours'!$A:$A,Hours!$A370,'Contact Hours'!$B:$B,Hours!$B370)</f>
        <v>1374864</v>
      </c>
      <c r="G370" s="33">
        <f>SUMIFS('Contact Hours'!J:J,'Contact Hours'!$A:$A,Hours!$A370,'Contact Hours'!$B:$B,Hours!$B370)+SUMIFS('Contact Hours'!K:K,'Contact Hours'!$A:$A,Hours!$A370,'Contact Hours'!$B:$B,Hours!$B370)</f>
        <v>148092</v>
      </c>
      <c r="H370" s="34">
        <f t="shared" si="20"/>
        <v>1648380</v>
      </c>
      <c r="I370" s="35">
        <f t="shared" si="21"/>
        <v>6559567.0962028168</v>
      </c>
      <c r="J370" s="35">
        <f t="shared" si="22"/>
        <v>0</v>
      </c>
    </row>
    <row r="371" spans="1:10">
      <c r="A371" s="30">
        <v>9331</v>
      </c>
      <c r="B371" s="31">
        <v>17</v>
      </c>
      <c r="C371" s="32">
        <f t="shared" si="23"/>
        <v>5.1679354505346593</v>
      </c>
      <c r="D371" s="33">
        <f>SUMIFS('Contact Hours'!D:D,'Contact Hours'!$A:$A,Hours!$A371,'Contact Hours'!$B:$B,Hours!$B371)+SUMIFS('Contact Hours'!E:E,'Contact Hours'!$A:$A,Hours!$A371,'Contact Hours'!$B:$B,Hours!$B371)</f>
        <v>0</v>
      </c>
      <c r="E371" s="33">
        <f>SUMIFS('Contact Hours'!F:F,'Contact Hours'!$A:$A,Hours!$A371,'Contact Hours'!$B:$B,Hours!$B371)+SUMIFS('Contact Hours'!G:G,'Contact Hours'!$A:$A,Hours!$A371,'Contact Hours'!$B:$B,Hours!$B371)</f>
        <v>0</v>
      </c>
      <c r="F371" s="33">
        <f>SUMIFS('Contact Hours'!H:H,'Contact Hours'!$A:$A,Hours!$A371,'Contact Hours'!$B:$B,Hours!$B371)+SUMIFS('Contact Hours'!I:I,'Contact Hours'!$A:$A,Hours!$A371,'Contact Hours'!$B:$B,Hours!$B371)</f>
        <v>15600</v>
      </c>
      <c r="G371" s="33">
        <f>SUMIFS('Contact Hours'!J:J,'Contact Hours'!$A:$A,Hours!$A371,'Contact Hours'!$B:$B,Hours!$B371)+SUMIFS('Contact Hours'!K:K,'Contact Hours'!$A:$A,Hours!$A371,'Contact Hours'!$B:$B,Hours!$B371)</f>
        <v>0</v>
      </c>
      <c r="H371" s="34">
        <f t="shared" si="20"/>
        <v>15600</v>
      </c>
      <c r="I371" s="35">
        <f t="shared" si="21"/>
        <v>80619.793028340689</v>
      </c>
      <c r="J371" s="35">
        <f t="shared" si="22"/>
        <v>0</v>
      </c>
    </row>
    <row r="372" spans="1:10">
      <c r="A372" s="30">
        <v>9331</v>
      </c>
      <c r="B372" s="31">
        <v>18</v>
      </c>
      <c r="C372" s="32">
        <f t="shared" si="23"/>
        <v>4.3474126583452906</v>
      </c>
      <c r="D372" s="33">
        <f>SUMIFS('Contact Hours'!D:D,'Contact Hours'!$A:$A,Hours!$A372,'Contact Hours'!$B:$B,Hours!$B372)+SUMIFS('Contact Hours'!E:E,'Contact Hours'!$A:$A,Hours!$A372,'Contact Hours'!$B:$B,Hours!$B372)</f>
        <v>0</v>
      </c>
      <c r="E372" s="33">
        <f>SUMIFS('Contact Hours'!F:F,'Contact Hours'!$A:$A,Hours!$A372,'Contact Hours'!$B:$B,Hours!$B372)+SUMIFS('Contact Hours'!G:G,'Contact Hours'!$A:$A,Hours!$A372,'Contact Hours'!$B:$B,Hours!$B372)</f>
        <v>0</v>
      </c>
      <c r="F372" s="33">
        <f>SUMIFS('Contact Hours'!H:H,'Contact Hours'!$A:$A,Hours!$A372,'Contact Hours'!$B:$B,Hours!$B372)+SUMIFS('Contact Hours'!I:I,'Contact Hours'!$A:$A,Hours!$A372,'Contact Hours'!$B:$B,Hours!$B372)</f>
        <v>22176</v>
      </c>
      <c r="G372" s="33">
        <f>SUMIFS('Contact Hours'!J:J,'Contact Hours'!$A:$A,Hours!$A372,'Contact Hours'!$B:$B,Hours!$B372)+SUMIFS('Contact Hours'!K:K,'Contact Hours'!$A:$A,Hours!$A372,'Contact Hours'!$B:$B,Hours!$B372)</f>
        <v>0</v>
      </c>
      <c r="H372" s="34">
        <f t="shared" si="20"/>
        <v>22176</v>
      </c>
      <c r="I372" s="35">
        <f t="shared" si="21"/>
        <v>96408.223111465166</v>
      </c>
      <c r="J372" s="35">
        <f t="shared" si="22"/>
        <v>0</v>
      </c>
    </row>
    <row r="373" spans="1:10">
      <c r="A373" s="30">
        <v>9331</v>
      </c>
      <c r="B373" s="31">
        <v>19</v>
      </c>
      <c r="C373" s="32">
        <f t="shared" si="23"/>
        <v>3.1428185541517317</v>
      </c>
      <c r="D373" s="33">
        <f>SUMIFS('Contact Hours'!D:D,'Contact Hours'!$A:$A,Hours!$A373,'Contact Hours'!$B:$B,Hours!$B373)+SUMIFS('Contact Hours'!E:E,'Contact Hours'!$A:$A,Hours!$A373,'Contact Hours'!$B:$B,Hours!$B373)</f>
        <v>1931168</v>
      </c>
      <c r="E373" s="33">
        <f>SUMIFS('Contact Hours'!F:F,'Contact Hours'!$A:$A,Hours!$A373,'Contact Hours'!$B:$B,Hours!$B373)+SUMIFS('Contact Hours'!G:G,'Contact Hours'!$A:$A,Hours!$A373,'Contact Hours'!$B:$B,Hours!$B373)</f>
        <v>523107</v>
      </c>
      <c r="F373" s="33">
        <f>SUMIFS('Contact Hours'!H:H,'Contact Hours'!$A:$A,Hours!$A373,'Contact Hours'!$B:$B,Hours!$B373)+SUMIFS('Contact Hours'!I:I,'Contact Hours'!$A:$A,Hours!$A373,'Contact Hours'!$B:$B,Hours!$B373)</f>
        <v>0</v>
      </c>
      <c r="G373" s="33">
        <f>SUMIFS('Contact Hours'!J:J,'Contact Hours'!$A:$A,Hours!$A373,'Contact Hours'!$B:$B,Hours!$B373)+SUMIFS('Contact Hours'!K:K,'Contact Hours'!$A:$A,Hours!$A373,'Contact Hours'!$B:$B,Hours!$B373)</f>
        <v>7548</v>
      </c>
      <c r="H373" s="34">
        <f t="shared" si="20"/>
        <v>2461823</v>
      </c>
      <c r="I373" s="35">
        <f t="shared" si="21"/>
        <v>7737063.0014374787</v>
      </c>
      <c r="J373" s="35">
        <f t="shared" si="22"/>
        <v>1808433.4239473152</v>
      </c>
    </row>
    <row r="374" spans="1:10">
      <c r="A374" s="30">
        <v>9331</v>
      </c>
      <c r="B374" s="31">
        <v>20</v>
      </c>
      <c r="C374" s="32">
        <f t="shared" si="23"/>
        <v>3.4676861785003421</v>
      </c>
      <c r="D374" s="33">
        <f>SUMIFS('Contact Hours'!D:D,'Contact Hours'!$A:$A,Hours!$A374,'Contact Hours'!$B:$B,Hours!$B374)+SUMIFS('Contact Hours'!E:E,'Contact Hours'!$A:$A,Hours!$A374,'Contact Hours'!$B:$B,Hours!$B374)</f>
        <v>0</v>
      </c>
      <c r="E374" s="33">
        <f>SUMIFS('Contact Hours'!F:F,'Contact Hours'!$A:$A,Hours!$A374,'Contact Hours'!$B:$B,Hours!$B374)+SUMIFS('Contact Hours'!G:G,'Contact Hours'!$A:$A,Hours!$A374,'Contact Hours'!$B:$B,Hours!$B374)</f>
        <v>0</v>
      </c>
      <c r="F374" s="33">
        <f>SUMIFS('Contact Hours'!H:H,'Contact Hours'!$A:$A,Hours!$A374,'Contact Hours'!$B:$B,Hours!$B374)+SUMIFS('Contact Hours'!I:I,'Contact Hours'!$A:$A,Hours!$A374,'Contact Hours'!$B:$B,Hours!$B374)</f>
        <v>452000</v>
      </c>
      <c r="G374" s="33">
        <f>SUMIFS('Contact Hours'!J:J,'Contact Hours'!$A:$A,Hours!$A374,'Contact Hours'!$B:$B,Hours!$B374)+SUMIFS('Contact Hours'!K:K,'Contact Hours'!$A:$A,Hours!$A374,'Contact Hours'!$B:$B,Hours!$B374)</f>
        <v>16456</v>
      </c>
      <c r="H374" s="34">
        <f t="shared" si="20"/>
        <v>468456</v>
      </c>
      <c r="I374" s="35">
        <f t="shared" si="21"/>
        <v>1624458.3964355562</v>
      </c>
      <c r="J374" s="35">
        <f t="shared" si="22"/>
        <v>0</v>
      </c>
    </row>
    <row r="375" spans="1:10">
      <c r="A375" s="30">
        <v>9331</v>
      </c>
      <c r="B375" s="31">
        <v>21</v>
      </c>
      <c r="C375" s="32">
        <f t="shared" si="23"/>
        <v>4.5155009708581995</v>
      </c>
      <c r="D375" s="33">
        <f>SUMIFS('Contact Hours'!D:D,'Contact Hours'!$A:$A,Hours!$A375,'Contact Hours'!$B:$B,Hours!$B375)+SUMIFS('Contact Hours'!E:E,'Contact Hours'!$A:$A,Hours!$A375,'Contact Hours'!$B:$B,Hours!$B375)</f>
        <v>0</v>
      </c>
      <c r="E375" s="33">
        <f>SUMIFS('Contact Hours'!F:F,'Contact Hours'!$A:$A,Hours!$A375,'Contact Hours'!$B:$B,Hours!$B375)+SUMIFS('Contact Hours'!G:G,'Contact Hours'!$A:$A,Hours!$A375,'Contact Hours'!$B:$B,Hours!$B375)</f>
        <v>0</v>
      </c>
      <c r="F375" s="33">
        <f>SUMIFS('Contact Hours'!H:H,'Contact Hours'!$A:$A,Hours!$A375,'Contact Hours'!$B:$B,Hours!$B375)+SUMIFS('Contact Hours'!I:I,'Contact Hours'!$A:$A,Hours!$A375,'Contact Hours'!$B:$B,Hours!$B375)</f>
        <v>42000</v>
      </c>
      <c r="G375" s="33">
        <f>SUMIFS('Contact Hours'!J:J,'Contact Hours'!$A:$A,Hours!$A375,'Contact Hours'!$B:$B,Hours!$B375)+SUMIFS('Contact Hours'!K:K,'Contact Hours'!$A:$A,Hours!$A375,'Contact Hours'!$B:$B,Hours!$B375)</f>
        <v>105770</v>
      </c>
      <c r="H375" s="34">
        <f t="shared" si="20"/>
        <v>147770</v>
      </c>
      <c r="I375" s="35">
        <f t="shared" si="21"/>
        <v>667255.57846371608</v>
      </c>
      <c r="J375" s="35">
        <f t="shared" si="22"/>
        <v>0</v>
      </c>
    </row>
    <row r="376" spans="1:10">
      <c r="A376" s="30">
        <v>9331</v>
      </c>
      <c r="B376" s="31">
        <v>22</v>
      </c>
      <c r="C376" s="32">
        <f t="shared" si="23"/>
        <v>4.1280585073572329</v>
      </c>
      <c r="D376" s="33">
        <f>SUMIFS('Contact Hours'!D:D,'Contact Hours'!$A:$A,Hours!$A376,'Contact Hours'!$B:$B,Hours!$B376)+SUMIFS('Contact Hours'!E:E,'Contact Hours'!$A:$A,Hours!$A376,'Contact Hours'!$B:$B,Hours!$B376)</f>
        <v>0</v>
      </c>
      <c r="E376" s="33">
        <f>SUMIFS('Contact Hours'!F:F,'Contact Hours'!$A:$A,Hours!$A376,'Contact Hours'!$B:$B,Hours!$B376)+SUMIFS('Contact Hours'!G:G,'Contact Hours'!$A:$A,Hours!$A376,'Contact Hours'!$B:$B,Hours!$B376)</f>
        <v>0</v>
      </c>
      <c r="F376" s="33">
        <f>SUMIFS('Contact Hours'!H:H,'Contact Hours'!$A:$A,Hours!$A376,'Contact Hours'!$B:$B,Hours!$B376)+SUMIFS('Contact Hours'!I:I,'Contact Hours'!$A:$A,Hours!$A376,'Contact Hours'!$B:$B,Hours!$B376)</f>
        <v>68160</v>
      </c>
      <c r="G376" s="33">
        <f>SUMIFS('Contact Hours'!J:J,'Contact Hours'!$A:$A,Hours!$A376,'Contact Hours'!$B:$B,Hours!$B376)+SUMIFS('Contact Hours'!K:K,'Contact Hours'!$A:$A,Hours!$A376,'Contact Hours'!$B:$B,Hours!$B376)</f>
        <v>9736</v>
      </c>
      <c r="H376" s="34">
        <f t="shared" si="20"/>
        <v>77896</v>
      </c>
      <c r="I376" s="35">
        <f t="shared" si="21"/>
        <v>321559.245489099</v>
      </c>
      <c r="J376" s="35">
        <f t="shared" si="22"/>
        <v>0</v>
      </c>
    </row>
    <row r="377" spans="1:10">
      <c r="A377" s="30">
        <v>9331</v>
      </c>
      <c r="B377" s="31">
        <v>23</v>
      </c>
      <c r="C377" s="32">
        <f t="shared" si="23"/>
        <v>4.0606764444742334</v>
      </c>
      <c r="D377" s="33">
        <f>SUMIFS('Contact Hours'!D:D,'Contact Hours'!$A:$A,Hours!$A377,'Contact Hours'!$B:$B,Hours!$B377)+SUMIFS('Contact Hours'!E:E,'Contact Hours'!$A:$A,Hours!$A377,'Contact Hours'!$B:$B,Hours!$B377)</f>
        <v>233344</v>
      </c>
      <c r="E377" s="33">
        <f>SUMIFS('Contact Hours'!F:F,'Contact Hours'!$A:$A,Hours!$A377,'Contact Hours'!$B:$B,Hours!$B377)+SUMIFS('Contact Hours'!G:G,'Contact Hours'!$A:$A,Hours!$A377,'Contact Hours'!$B:$B,Hours!$B377)</f>
        <v>0</v>
      </c>
      <c r="F377" s="33">
        <f>SUMIFS('Contact Hours'!H:H,'Contact Hours'!$A:$A,Hours!$A377,'Contact Hours'!$B:$B,Hours!$B377)+SUMIFS('Contact Hours'!I:I,'Contact Hours'!$A:$A,Hours!$A377,'Contact Hours'!$B:$B,Hours!$B377)</f>
        <v>0</v>
      </c>
      <c r="G377" s="33">
        <f>SUMIFS('Contact Hours'!J:J,'Contact Hours'!$A:$A,Hours!$A377,'Contact Hours'!$B:$B,Hours!$B377)+SUMIFS('Contact Hours'!K:K,'Contact Hours'!$A:$A,Hours!$A377,'Contact Hours'!$B:$B,Hours!$B377)</f>
        <v>0</v>
      </c>
      <c r="H377" s="34">
        <f t="shared" si="20"/>
        <v>233344</v>
      </c>
      <c r="I377" s="35">
        <f t="shared" si="21"/>
        <v>947534.48425939551</v>
      </c>
      <c r="J377" s="35">
        <f t="shared" si="22"/>
        <v>0</v>
      </c>
    </row>
    <row r="378" spans="1:10">
      <c r="A378" s="30">
        <v>9331</v>
      </c>
      <c r="B378" s="31">
        <v>24</v>
      </c>
      <c r="C378" s="32">
        <f t="shared" si="23"/>
        <v>3.6073208628655156</v>
      </c>
      <c r="D378" s="33">
        <f>SUMIFS('Contact Hours'!D:D,'Contact Hours'!$A:$A,Hours!$A378,'Contact Hours'!$B:$B,Hours!$B378)+SUMIFS('Contact Hours'!E:E,'Contact Hours'!$A:$A,Hours!$A378,'Contact Hours'!$B:$B,Hours!$B378)</f>
        <v>168960</v>
      </c>
      <c r="E378" s="33">
        <f>SUMIFS('Contact Hours'!F:F,'Contact Hours'!$A:$A,Hours!$A378,'Contact Hours'!$B:$B,Hours!$B378)+SUMIFS('Contact Hours'!G:G,'Contact Hours'!$A:$A,Hours!$A378,'Contact Hours'!$B:$B,Hours!$B378)</f>
        <v>0</v>
      </c>
      <c r="F378" s="33">
        <f>SUMIFS('Contact Hours'!H:H,'Contact Hours'!$A:$A,Hours!$A378,'Contact Hours'!$B:$B,Hours!$B378)+SUMIFS('Contact Hours'!I:I,'Contact Hours'!$A:$A,Hours!$A378,'Contact Hours'!$B:$B,Hours!$B378)</f>
        <v>144912</v>
      </c>
      <c r="G378" s="33">
        <f>SUMIFS('Contact Hours'!J:J,'Contact Hours'!$A:$A,Hours!$A378,'Contact Hours'!$B:$B,Hours!$B378)+SUMIFS('Contact Hours'!K:K,'Contact Hours'!$A:$A,Hours!$A378,'Contact Hours'!$B:$B,Hours!$B378)</f>
        <v>411058</v>
      </c>
      <c r="H378" s="34">
        <f t="shared" si="20"/>
        <v>724930</v>
      </c>
      <c r="I378" s="35">
        <f t="shared" si="21"/>
        <v>2615055.1131170983</v>
      </c>
      <c r="J378" s="35">
        <f t="shared" si="22"/>
        <v>0</v>
      </c>
    </row>
    <row r="379" spans="1:10">
      <c r="A379" s="30">
        <v>9331</v>
      </c>
      <c r="B379" s="31">
        <v>25</v>
      </c>
      <c r="C379" s="32">
        <f t="shared" si="23"/>
        <v>2.8175360535220126</v>
      </c>
      <c r="D379" s="33">
        <f>SUMIFS('Contact Hours'!D:D,'Contact Hours'!$A:$A,Hours!$A379,'Contact Hours'!$B:$B,Hours!$B379)+SUMIFS('Contact Hours'!E:E,'Contact Hours'!$A:$A,Hours!$A379,'Contact Hours'!$B:$B,Hours!$B379)</f>
        <v>4660944</v>
      </c>
      <c r="E379" s="33">
        <f>SUMIFS('Contact Hours'!F:F,'Contact Hours'!$A:$A,Hours!$A379,'Contact Hours'!$B:$B,Hours!$B379)+SUMIFS('Contact Hours'!G:G,'Contact Hours'!$A:$A,Hours!$A379,'Contact Hours'!$B:$B,Hours!$B379)</f>
        <v>0</v>
      </c>
      <c r="F379" s="33">
        <f>SUMIFS('Contact Hours'!H:H,'Contact Hours'!$A:$A,Hours!$A379,'Contact Hours'!$B:$B,Hours!$B379)+SUMIFS('Contact Hours'!I:I,'Contact Hours'!$A:$A,Hours!$A379,'Contact Hours'!$B:$B,Hours!$B379)</f>
        <v>10256</v>
      </c>
      <c r="G379" s="33">
        <f>SUMIFS('Contact Hours'!J:J,'Contact Hours'!$A:$A,Hours!$A379,'Contact Hours'!$B:$B,Hours!$B379)+SUMIFS('Contact Hours'!K:K,'Contact Hours'!$A:$A,Hours!$A379,'Contact Hours'!$B:$B,Hours!$B379)</f>
        <v>0</v>
      </c>
      <c r="H379" s="34">
        <f t="shared" si="20"/>
        <v>4671200</v>
      </c>
      <c r="I379" s="35">
        <f t="shared" si="21"/>
        <v>13161274.413212026</v>
      </c>
      <c r="J379" s="35">
        <f t="shared" si="22"/>
        <v>0</v>
      </c>
    </row>
    <row r="380" spans="1:10">
      <c r="A380" s="30">
        <v>9331</v>
      </c>
      <c r="B380" s="31">
        <v>26</v>
      </c>
      <c r="C380" s="32">
        <f t="shared" si="23"/>
        <v>3.5195673951223614</v>
      </c>
      <c r="D380" s="33">
        <f>SUMIFS('Contact Hours'!D:D,'Contact Hours'!$A:$A,Hours!$A380,'Contact Hours'!$B:$B,Hours!$B380)+SUMIFS('Contact Hours'!E:E,'Contact Hours'!$A:$A,Hours!$A380,'Contact Hours'!$B:$B,Hours!$B380)</f>
        <v>1295904</v>
      </c>
      <c r="E380" s="33">
        <f>SUMIFS('Contact Hours'!F:F,'Contact Hours'!$A:$A,Hours!$A380,'Contact Hours'!$B:$B,Hours!$B380)+SUMIFS('Contact Hours'!G:G,'Contact Hours'!$A:$A,Hours!$A380,'Contact Hours'!$B:$B,Hours!$B380)</f>
        <v>0</v>
      </c>
      <c r="F380" s="33">
        <f>SUMIFS('Contact Hours'!H:H,'Contact Hours'!$A:$A,Hours!$A380,'Contact Hours'!$B:$B,Hours!$B380)+SUMIFS('Contact Hours'!I:I,'Contact Hours'!$A:$A,Hours!$A380,'Contact Hours'!$B:$B,Hours!$B380)</f>
        <v>280240</v>
      </c>
      <c r="G380" s="33">
        <f>SUMIFS('Contact Hours'!J:J,'Contact Hours'!$A:$A,Hours!$A380,'Contact Hours'!$B:$B,Hours!$B380)+SUMIFS('Contact Hours'!K:K,'Contact Hours'!$A:$A,Hours!$A380,'Contact Hours'!$B:$B,Hours!$B380)</f>
        <v>306</v>
      </c>
      <c r="H380" s="34">
        <f t="shared" si="20"/>
        <v>1576450</v>
      </c>
      <c r="I380" s="35">
        <f t="shared" si="21"/>
        <v>5548422.0200406462</v>
      </c>
      <c r="J380" s="35">
        <f t="shared" si="22"/>
        <v>0</v>
      </c>
    </row>
    <row r="381" spans="1:10">
      <c r="A381" s="30">
        <v>9331</v>
      </c>
      <c r="B381" s="31">
        <v>27</v>
      </c>
      <c r="C381" s="32">
        <f t="shared" si="23"/>
        <v>3.291477425248472</v>
      </c>
      <c r="D381" s="33">
        <f>SUMIFS('Contact Hours'!D:D,'Contact Hours'!$A:$A,Hours!$A381,'Contact Hours'!$B:$B,Hours!$B381)+SUMIFS('Contact Hours'!E:E,'Contact Hours'!$A:$A,Hours!$A381,'Contact Hours'!$B:$B,Hours!$B381)</f>
        <v>0</v>
      </c>
      <c r="E381" s="33">
        <f>SUMIFS('Contact Hours'!F:F,'Contact Hours'!$A:$A,Hours!$A381,'Contact Hours'!$B:$B,Hours!$B381)+SUMIFS('Contact Hours'!G:G,'Contact Hours'!$A:$A,Hours!$A381,'Contact Hours'!$B:$B,Hours!$B381)</f>
        <v>0</v>
      </c>
      <c r="F381" s="33">
        <f>SUMIFS('Contact Hours'!H:H,'Contact Hours'!$A:$A,Hours!$A381,'Contact Hours'!$B:$B,Hours!$B381)+SUMIFS('Contact Hours'!I:I,'Contact Hours'!$A:$A,Hours!$A381,'Contact Hours'!$B:$B,Hours!$B381)</f>
        <v>0</v>
      </c>
      <c r="G381" s="33">
        <f>SUMIFS('Contact Hours'!J:J,'Contact Hours'!$A:$A,Hours!$A381,'Contact Hours'!$B:$B,Hours!$B381)+SUMIFS('Contact Hours'!K:K,'Contact Hours'!$A:$A,Hours!$A381,'Contact Hours'!$B:$B,Hours!$B381)</f>
        <v>0</v>
      </c>
      <c r="H381" s="34">
        <f t="shared" si="20"/>
        <v>0</v>
      </c>
      <c r="I381" s="35">
        <f t="shared" si="21"/>
        <v>0</v>
      </c>
      <c r="J381" s="35">
        <f t="shared" si="22"/>
        <v>0</v>
      </c>
    </row>
    <row r="382" spans="1:10">
      <c r="A382" s="30">
        <v>3563</v>
      </c>
      <c r="B382" s="31">
        <v>1</v>
      </c>
      <c r="C382" s="32">
        <f t="shared" si="23"/>
        <v>2.8749802080704021</v>
      </c>
      <c r="D382" s="33">
        <f>SUMIFS('Contact Hours'!D:D,'Contact Hours'!$A:$A,Hours!$A382,'Contact Hours'!$B:$B,Hours!$B382)+SUMIFS('Contact Hours'!E:E,'Contact Hours'!$A:$A,Hours!$A382,'Contact Hours'!$B:$B,Hours!$B382)</f>
        <v>0</v>
      </c>
      <c r="E382" s="33">
        <f>SUMIFS('Contact Hours'!F:F,'Contact Hours'!$A:$A,Hours!$A382,'Contact Hours'!$B:$B,Hours!$B382)+SUMIFS('Contact Hours'!G:G,'Contact Hours'!$A:$A,Hours!$A382,'Contact Hours'!$B:$B,Hours!$B382)</f>
        <v>0</v>
      </c>
      <c r="F382" s="33">
        <f>SUMIFS('Contact Hours'!H:H,'Contact Hours'!$A:$A,Hours!$A382,'Contact Hours'!$B:$B,Hours!$B382)+SUMIFS('Contact Hours'!I:I,'Contact Hours'!$A:$A,Hours!$A382,'Contact Hours'!$B:$B,Hours!$B382)</f>
        <v>0</v>
      </c>
      <c r="G382" s="33">
        <f>SUMIFS('Contact Hours'!J:J,'Contact Hours'!$A:$A,Hours!$A382,'Contact Hours'!$B:$B,Hours!$B382)+SUMIFS('Contact Hours'!K:K,'Contact Hours'!$A:$A,Hours!$A382,'Contact Hours'!$B:$B,Hours!$B382)</f>
        <v>1040</v>
      </c>
      <c r="H382" s="34">
        <f t="shared" si="20"/>
        <v>1040</v>
      </c>
      <c r="I382" s="35">
        <f t="shared" si="21"/>
        <v>2989.9794163932183</v>
      </c>
      <c r="J382" s="35">
        <f t="shared" si="22"/>
        <v>0</v>
      </c>
    </row>
    <row r="383" spans="1:10">
      <c r="A383" s="30">
        <v>3563</v>
      </c>
      <c r="B383" s="31">
        <v>2</v>
      </c>
      <c r="C383" s="32">
        <f t="shared" si="23"/>
        <v>3.4729204337351502</v>
      </c>
      <c r="D383" s="33">
        <f>SUMIFS('Contact Hours'!D:D,'Contact Hours'!$A:$A,Hours!$A383,'Contact Hours'!$B:$B,Hours!$B383)+SUMIFS('Contact Hours'!E:E,'Contact Hours'!$A:$A,Hours!$A383,'Contact Hours'!$B:$B,Hours!$B383)</f>
        <v>19344</v>
      </c>
      <c r="E383" s="33">
        <f>SUMIFS('Contact Hours'!F:F,'Contact Hours'!$A:$A,Hours!$A383,'Contact Hours'!$B:$B,Hours!$B383)+SUMIFS('Contact Hours'!G:G,'Contact Hours'!$A:$A,Hours!$A383,'Contact Hours'!$B:$B,Hours!$B383)</f>
        <v>0</v>
      </c>
      <c r="F383" s="33">
        <f>SUMIFS('Contact Hours'!H:H,'Contact Hours'!$A:$A,Hours!$A383,'Contact Hours'!$B:$B,Hours!$B383)+SUMIFS('Contact Hours'!I:I,'Contact Hours'!$A:$A,Hours!$A383,'Contact Hours'!$B:$B,Hours!$B383)</f>
        <v>380992</v>
      </c>
      <c r="G383" s="33">
        <f>SUMIFS('Contact Hours'!J:J,'Contact Hours'!$A:$A,Hours!$A383,'Contact Hours'!$B:$B,Hours!$B383)+SUMIFS('Contact Hours'!K:K,'Contact Hours'!$A:$A,Hours!$A383,'Contact Hours'!$B:$B,Hours!$B383)</f>
        <v>53878</v>
      </c>
      <c r="H383" s="34">
        <f t="shared" si="20"/>
        <v>454214</v>
      </c>
      <c r="I383" s="35">
        <f t="shared" si="21"/>
        <v>1577449.0818885774</v>
      </c>
      <c r="J383" s="35">
        <f t="shared" si="22"/>
        <v>0</v>
      </c>
    </row>
    <row r="384" spans="1:10">
      <c r="A384" s="30">
        <v>3563</v>
      </c>
      <c r="B384" s="31">
        <v>3</v>
      </c>
      <c r="C384" s="32">
        <f t="shared" si="23"/>
        <v>3.0862689776983747</v>
      </c>
      <c r="D384" s="33">
        <f>SUMIFS('Contact Hours'!D:D,'Contact Hours'!$A:$A,Hours!$A384,'Contact Hours'!$B:$B,Hours!$B384)+SUMIFS('Contact Hours'!E:E,'Contact Hours'!$A:$A,Hours!$A384,'Contact Hours'!$B:$B,Hours!$B384)</f>
        <v>345936</v>
      </c>
      <c r="E384" s="33">
        <f>SUMIFS('Contact Hours'!F:F,'Contact Hours'!$A:$A,Hours!$A384,'Contact Hours'!$B:$B,Hours!$B384)+SUMIFS('Contact Hours'!G:G,'Contact Hours'!$A:$A,Hours!$A384,'Contact Hours'!$B:$B,Hours!$B384)</f>
        <v>0</v>
      </c>
      <c r="F384" s="33">
        <f>SUMIFS('Contact Hours'!H:H,'Contact Hours'!$A:$A,Hours!$A384,'Contact Hours'!$B:$B,Hours!$B384)+SUMIFS('Contact Hours'!I:I,'Contact Hours'!$A:$A,Hours!$A384,'Contact Hours'!$B:$B,Hours!$B384)</f>
        <v>144736</v>
      </c>
      <c r="G384" s="33">
        <f>SUMIFS('Contact Hours'!J:J,'Contact Hours'!$A:$A,Hours!$A384,'Contact Hours'!$B:$B,Hours!$B384)+SUMIFS('Contact Hours'!K:K,'Contact Hours'!$A:$A,Hours!$A384,'Contact Hours'!$B:$B,Hours!$B384)</f>
        <v>5304</v>
      </c>
      <c r="H384" s="34">
        <f t="shared" si="20"/>
        <v>495976</v>
      </c>
      <c r="I384" s="35">
        <f t="shared" si="21"/>
        <v>1530715.3424829291</v>
      </c>
      <c r="J384" s="35">
        <f t="shared" si="22"/>
        <v>0</v>
      </c>
    </row>
    <row r="385" spans="1:10">
      <c r="A385" s="30">
        <v>3563</v>
      </c>
      <c r="B385" s="31">
        <v>4</v>
      </c>
      <c r="C385" s="32">
        <f t="shared" si="23"/>
        <v>2.7951067372194838</v>
      </c>
      <c r="D385" s="33">
        <f>SUMIFS('Contact Hours'!D:D,'Contact Hours'!$A:$A,Hours!$A385,'Contact Hours'!$B:$B,Hours!$B385)+SUMIFS('Contact Hours'!E:E,'Contact Hours'!$A:$A,Hours!$A385,'Contact Hours'!$B:$B,Hours!$B385)</f>
        <v>77616</v>
      </c>
      <c r="E385" s="33">
        <f>SUMIFS('Contact Hours'!F:F,'Contact Hours'!$A:$A,Hours!$A385,'Contact Hours'!$B:$B,Hours!$B385)+SUMIFS('Contact Hours'!G:G,'Contact Hours'!$A:$A,Hours!$A385,'Contact Hours'!$B:$B,Hours!$B385)</f>
        <v>0</v>
      </c>
      <c r="F385" s="33">
        <f>SUMIFS('Contact Hours'!H:H,'Contact Hours'!$A:$A,Hours!$A385,'Contact Hours'!$B:$B,Hours!$B385)+SUMIFS('Contact Hours'!I:I,'Contact Hours'!$A:$A,Hours!$A385,'Contact Hours'!$B:$B,Hours!$B385)</f>
        <v>119360</v>
      </c>
      <c r="G385" s="33">
        <f>SUMIFS('Contact Hours'!J:J,'Contact Hours'!$A:$A,Hours!$A385,'Contact Hours'!$B:$B,Hours!$B385)+SUMIFS('Contact Hours'!K:K,'Contact Hours'!$A:$A,Hours!$A385,'Contact Hours'!$B:$B,Hours!$B385)</f>
        <v>53493</v>
      </c>
      <c r="H385" s="34">
        <f t="shared" si="20"/>
        <v>250469</v>
      </c>
      <c r="I385" s="35">
        <f t="shared" si="21"/>
        <v>700087.58936462691</v>
      </c>
      <c r="J385" s="35">
        <f t="shared" si="22"/>
        <v>0</v>
      </c>
    </row>
    <row r="386" spans="1:10">
      <c r="A386" s="30">
        <v>3563</v>
      </c>
      <c r="B386" s="31">
        <v>5</v>
      </c>
      <c r="C386" s="32">
        <f t="shared" si="23"/>
        <v>7.969787458086997</v>
      </c>
      <c r="D386" s="33">
        <f>SUMIFS('Contact Hours'!D:D,'Contact Hours'!$A:$A,Hours!$A386,'Contact Hours'!$B:$B,Hours!$B386)+SUMIFS('Contact Hours'!E:E,'Contact Hours'!$A:$A,Hours!$A386,'Contact Hours'!$B:$B,Hours!$B386)</f>
        <v>0</v>
      </c>
      <c r="E386" s="33">
        <f>SUMIFS('Contact Hours'!F:F,'Contact Hours'!$A:$A,Hours!$A386,'Contact Hours'!$B:$B,Hours!$B386)+SUMIFS('Contact Hours'!G:G,'Contact Hours'!$A:$A,Hours!$A386,'Contact Hours'!$B:$B,Hours!$B386)</f>
        <v>0</v>
      </c>
      <c r="F386" s="33">
        <f>SUMIFS('Contact Hours'!H:H,'Contact Hours'!$A:$A,Hours!$A386,'Contact Hours'!$B:$B,Hours!$B386)+SUMIFS('Contact Hours'!I:I,'Contact Hours'!$A:$A,Hours!$A386,'Contact Hours'!$B:$B,Hours!$B386)</f>
        <v>0</v>
      </c>
      <c r="G386" s="33">
        <f>SUMIFS('Contact Hours'!J:J,'Contact Hours'!$A:$A,Hours!$A386,'Contact Hours'!$B:$B,Hours!$B386)+SUMIFS('Contact Hours'!K:K,'Contact Hours'!$A:$A,Hours!$A386,'Contact Hours'!$B:$B,Hours!$B386)</f>
        <v>0</v>
      </c>
      <c r="H386" s="34">
        <f t="shared" si="20"/>
        <v>0</v>
      </c>
      <c r="I386" s="35">
        <f t="shared" si="21"/>
        <v>0</v>
      </c>
      <c r="J386" s="35">
        <f t="shared" si="22"/>
        <v>0</v>
      </c>
    </row>
    <row r="387" spans="1:10">
      <c r="A387" s="30">
        <v>3563</v>
      </c>
      <c r="B387" s="31">
        <v>6</v>
      </c>
      <c r="C387" s="32">
        <f t="shared" si="23"/>
        <v>2.5338472328563029</v>
      </c>
      <c r="D387" s="33">
        <f>SUMIFS('Contact Hours'!D:D,'Contact Hours'!$A:$A,Hours!$A387,'Contact Hours'!$B:$B,Hours!$B387)+SUMIFS('Contact Hours'!E:E,'Contact Hours'!$A:$A,Hours!$A387,'Contact Hours'!$B:$B,Hours!$B387)</f>
        <v>132320</v>
      </c>
      <c r="E387" s="33">
        <f>SUMIFS('Contact Hours'!F:F,'Contact Hours'!$A:$A,Hours!$A387,'Contact Hours'!$B:$B,Hours!$B387)+SUMIFS('Contact Hours'!G:G,'Contact Hours'!$A:$A,Hours!$A387,'Contact Hours'!$B:$B,Hours!$B387)</f>
        <v>0</v>
      </c>
      <c r="F387" s="33">
        <f>SUMIFS('Contact Hours'!H:H,'Contact Hours'!$A:$A,Hours!$A387,'Contact Hours'!$B:$B,Hours!$B387)+SUMIFS('Contact Hours'!I:I,'Contact Hours'!$A:$A,Hours!$A387,'Contact Hours'!$B:$B,Hours!$B387)</f>
        <v>21328</v>
      </c>
      <c r="G387" s="33">
        <f>SUMIFS('Contact Hours'!J:J,'Contact Hours'!$A:$A,Hours!$A387,'Contact Hours'!$B:$B,Hours!$B387)+SUMIFS('Contact Hours'!K:K,'Contact Hours'!$A:$A,Hours!$A387,'Contact Hours'!$B:$B,Hours!$B387)</f>
        <v>16936</v>
      </c>
      <c r="H387" s="34">
        <f t="shared" si="20"/>
        <v>170584</v>
      </c>
      <c r="I387" s="35">
        <f t="shared" si="21"/>
        <v>432233.7963695596</v>
      </c>
      <c r="J387" s="35">
        <f t="shared" si="22"/>
        <v>0</v>
      </c>
    </row>
    <row r="388" spans="1:10">
      <c r="A388" s="30">
        <v>3563</v>
      </c>
      <c r="B388" s="31">
        <v>7</v>
      </c>
      <c r="C388" s="32">
        <f t="shared" si="23"/>
        <v>3.4892163735959434</v>
      </c>
      <c r="D388" s="33">
        <f>SUMIFS('Contact Hours'!D:D,'Contact Hours'!$A:$A,Hours!$A388,'Contact Hours'!$B:$B,Hours!$B388)+SUMIFS('Contact Hours'!E:E,'Contact Hours'!$A:$A,Hours!$A388,'Contact Hours'!$B:$B,Hours!$B388)</f>
        <v>17824</v>
      </c>
      <c r="E388" s="33">
        <f>SUMIFS('Contact Hours'!F:F,'Contact Hours'!$A:$A,Hours!$A388,'Contact Hours'!$B:$B,Hours!$B388)+SUMIFS('Contact Hours'!G:G,'Contact Hours'!$A:$A,Hours!$A388,'Contact Hours'!$B:$B,Hours!$B388)</f>
        <v>0</v>
      </c>
      <c r="F388" s="33">
        <f>SUMIFS('Contact Hours'!H:H,'Contact Hours'!$A:$A,Hours!$A388,'Contact Hours'!$B:$B,Hours!$B388)+SUMIFS('Contact Hours'!I:I,'Contact Hours'!$A:$A,Hours!$A388,'Contact Hours'!$B:$B,Hours!$B388)</f>
        <v>77376</v>
      </c>
      <c r="G388" s="33">
        <f>SUMIFS('Contact Hours'!J:J,'Contact Hours'!$A:$A,Hours!$A388,'Contact Hours'!$B:$B,Hours!$B388)+SUMIFS('Contact Hours'!K:K,'Contact Hours'!$A:$A,Hours!$A388,'Contact Hours'!$B:$B,Hours!$B388)</f>
        <v>1708</v>
      </c>
      <c r="H388" s="34">
        <f t="shared" si="20"/>
        <v>96908</v>
      </c>
      <c r="I388" s="35">
        <f t="shared" si="21"/>
        <v>338132.98033243569</v>
      </c>
      <c r="J388" s="35">
        <f t="shared" si="22"/>
        <v>0</v>
      </c>
    </row>
    <row r="389" spans="1:10">
      <c r="A389" s="30">
        <v>3563</v>
      </c>
      <c r="B389" s="31">
        <v>8</v>
      </c>
      <c r="C389" s="32">
        <f t="shared" si="23"/>
        <v>4.382136402145127</v>
      </c>
      <c r="D389" s="33">
        <f>SUMIFS('Contact Hours'!D:D,'Contact Hours'!$A:$A,Hours!$A389,'Contact Hours'!$B:$B,Hours!$B389)+SUMIFS('Contact Hours'!E:E,'Contact Hours'!$A:$A,Hours!$A389,'Contact Hours'!$B:$B,Hours!$B389)</f>
        <v>0</v>
      </c>
      <c r="E389" s="33">
        <f>SUMIFS('Contact Hours'!F:F,'Contact Hours'!$A:$A,Hours!$A389,'Contact Hours'!$B:$B,Hours!$B389)+SUMIFS('Contact Hours'!G:G,'Contact Hours'!$A:$A,Hours!$A389,'Contact Hours'!$B:$B,Hours!$B389)</f>
        <v>0</v>
      </c>
      <c r="F389" s="33">
        <f>SUMIFS('Contact Hours'!H:H,'Contact Hours'!$A:$A,Hours!$A389,'Contact Hours'!$B:$B,Hours!$B389)+SUMIFS('Contact Hours'!I:I,'Contact Hours'!$A:$A,Hours!$A389,'Contact Hours'!$B:$B,Hours!$B389)</f>
        <v>23728</v>
      </c>
      <c r="G389" s="33">
        <f>SUMIFS('Contact Hours'!J:J,'Contact Hours'!$A:$A,Hours!$A389,'Contact Hours'!$B:$B,Hours!$B389)+SUMIFS('Contact Hours'!K:K,'Contact Hours'!$A:$A,Hours!$A389,'Contact Hours'!$B:$B,Hours!$B389)</f>
        <v>106739</v>
      </c>
      <c r="H389" s="34">
        <f t="shared" ref="H389:H452" si="24">SUM(D389:G389)</f>
        <v>130467</v>
      </c>
      <c r="I389" s="35">
        <f t="shared" ref="I389:I452" si="25">H389*C389</f>
        <v>571724.18997866823</v>
      </c>
      <c r="J389" s="35">
        <f t="shared" ref="J389:J452" si="26">(E389*1.1)*C389</f>
        <v>0</v>
      </c>
    </row>
    <row r="390" spans="1:10">
      <c r="A390" s="30">
        <v>3563</v>
      </c>
      <c r="B390" s="31">
        <v>9</v>
      </c>
      <c r="C390" s="32">
        <f t="shared" si="23"/>
        <v>3.4333089032158068</v>
      </c>
      <c r="D390" s="33">
        <f>SUMIFS('Contact Hours'!D:D,'Contact Hours'!$A:$A,Hours!$A390,'Contact Hours'!$B:$B,Hours!$B390)+SUMIFS('Contact Hours'!E:E,'Contact Hours'!$A:$A,Hours!$A390,'Contact Hours'!$B:$B,Hours!$B390)</f>
        <v>28848</v>
      </c>
      <c r="E390" s="33">
        <f>SUMIFS('Contact Hours'!F:F,'Contact Hours'!$A:$A,Hours!$A390,'Contact Hours'!$B:$B,Hours!$B390)+SUMIFS('Contact Hours'!G:G,'Contact Hours'!$A:$A,Hours!$A390,'Contact Hours'!$B:$B,Hours!$B390)</f>
        <v>0</v>
      </c>
      <c r="F390" s="33">
        <f>SUMIFS('Contact Hours'!H:H,'Contact Hours'!$A:$A,Hours!$A390,'Contact Hours'!$B:$B,Hours!$B390)+SUMIFS('Contact Hours'!I:I,'Contact Hours'!$A:$A,Hours!$A390,'Contact Hours'!$B:$B,Hours!$B390)</f>
        <v>115168</v>
      </c>
      <c r="G390" s="33">
        <f>SUMIFS('Contact Hours'!J:J,'Contact Hours'!$A:$A,Hours!$A390,'Contact Hours'!$B:$B,Hours!$B390)+SUMIFS('Contact Hours'!K:K,'Contact Hours'!$A:$A,Hours!$A390,'Contact Hours'!$B:$B,Hours!$B390)</f>
        <v>1479</v>
      </c>
      <c r="H390" s="34">
        <f t="shared" si="24"/>
        <v>145495</v>
      </c>
      <c r="I390" s="35">
        <f t="shared" si="25"/>
        <v>499529.27887338382</v>
      </c>
      <c r="J390" s="35">
        <f t="shared" si="26"/>
        <v>0</v>
      </c>
    </row>
    <row r="391" spans="1:10">
      <c r="A391" s="30">
        <v>3563</v>
      </c>
      <c r="B391" s="31">
        <v>10</v>
      </c>
      <c r="C391" s="32">
        <f t="shared" si="23"/>
        <v>5.2157956574584414</v>
      </c>
      <c r="D391" s="33">
        <f>SUMIFS('Contact Hours'!D:D,'Contact Hours'!$A:$A,Hours!$A391,'Contact Hours'!$B:$B,Hours!$B391)+SUMIFS('Contact Hours'!E:E,'Contact Hours'!$A:$A,Hours!$A391,'Contact Hours'!$B:$B,Hours!$B391)</f>
        <v>7184</v>
      </c>
      <c r="E391" s="33">
        <f>SUMIFS('Contact Hours'!F:F,'Contact Hours'!$A:$A,Hours!$A391,'Contact Hours'!$B:$B,Hours!$B391)+SUMIFS('Contact Hours'!G:G,'Contact Hours'!$A:$A,Hours!$A391,'Contact Hours'!$B:$B,Hours!$B391)</f>
        <v>0</v>
      </c>
      <c r="F391" s="33">
        <f>SUMIFS('Contact Hours'!H:H,'Contact Hours'!$A:$A,Hours!$A391,'Contact Hours'!$B:$B,Hours!$B391)+SUMIFS('Contact Hours'!I:I,'Contact Hours'!$A:$A,Hours!$A391,'Contact Hours'!$B:$B,Hours!$B391)</f>
        <v>0</v>
      </c>
      <c r="G391" s="33">
        <f>SUMIFS('Contact Hours'!J:J,'Contact Hours'!$A:$A,Hours!$A391,'Contact Hours'!$B:$B,Hours!$B391)+SUMIFS('Contact Hours'!K:K,'Contact Hours'!$A:$A,Hours!$A391,'Contact Hours'!$B:$B,Hours!$B391)</f>
        <v>0</v>
      </c>
      <c r="H391" s="34">
        <f t="shared" si="24"/>
        <v>7184</v>
      </c>
      <c r="I391" s="35">
        <f t="shared" si="25"/>
        <v>37470.27600318144</v>
      </c>
      <c r="J391" s="35">
        <f t="shared" si="26"/>
        <v>0</v>
      </c>
    </row>
    <row r="392" spans="1:10">
      <c r="A392" s="30">
        <v>3563</v>
      </c>
      <c r="B392" s="31">
        <v>11</v>
      </c>
      <c r="C392" s="32">
        <f t="shared" si="23"/>
        <v>3.9463640330011058</v>
      </c>
      <c r="D392" s="33">
        <f>SUMIFS('Contact Hours'!D:D,'Contact Hours'!$A:$A,Hours!$A392,'Contact Hours'!$B:$B,Hours!$B392)+SUMIFS('Contact Hours'!E:E,'Contact Hours'!$A:$A,Hours!$A392,'Contact Hours'!$B:$B,Hours!$B392)</f>
        <v>10688</v>
      </c>
      <c r="E392" s="33">
        <f>SUMIFS('Contact Hours'!F:F,'Contact Hours'!$A:$A,Hours!$A392,'Contact Hours'!$B:$B,Hours!$B392)+SUMIFS('Contact Hours'!G:G,'Contact Hours'!$A:$A,Hours!$A392,'Contact Hours'!$B:$B,Hours!$B392)</f>
        <v>0</v>
      </c>
      <c r="F392" s="33">
        <f>SUMIFS('Contact Hours'!H:H,'Contact Hours'!$A:$A,Hours!$A392,'Contact Hours'!$B:$B,Hours!$B392)+SUMIFS('Contact Hours'!I:I,'Contact Hours'!$A:$A,Hours!$A392,'Contact Hours'!$B:$B,Hours!$B392)</f>
        <v>198134</v>
      </c>
      <c r="G392" s="33">
        <f>SUMIFS('Contact Hours'!J:J,'Contact Hours'!$A:$A,Hours!$A392,'Contact Hours'!$B:$B,Hours!$B392)+SUMIFS('Contact Hours'!K:K,'Contact Hours'!$A:$A,Hours!$A392,'Contact Hours'!$B:$B,Hours!$B392)</f>
        <v>65637</v>
      </c>
      <c r="H392" s="34">
        <f t="shared" si="24"/>
        <v>274459</v>
      </c>
      <c r="I392" s="35">
        <f t="shared" si="25"/>
        <v>1083115.1261334505</v>
      </c>
      <c r="J392" s="35">
        <f t="shared" si="26"/>
        <v>0</v>
      </c>
    </row>
    <row r="393" spans="1:10">
      <c r="A393" s="30">
        <v>3563</v>
      </c>
      <c r="B393" s="31">
        <v>12</v>
      </c>
      <c r="C393" s="32">
        <f t="shared" si="23"/>
        <v>3.4644345655960382</v>
      </c>
      <c r="D393" s="33">
        <f>SUMIFS('Contact Hours'!D:D,'Contact Hours'!$A:$A,Hours!$A393,'Contact Hours'!$B:$B,Hours!$B393)+SUMIFS('Contact Hours'!E:E,'Contact Hours'!$A:$A,Hours!$A393,'Contact Hours'!$B:$B,Hours!$B393)</f>
        <v>266448</v>
      </c>
      <c r="E393" s="33">
        <f>SUMIFS('Contact Hours'!F:F,'Contact Hours'!$A:$A,Hours!$A393,'Contact Hours'!$B:$B,Hours!$B393)+SUMIFS('Contact Hours'!G:G,'Contact Hours'!$A:$A,Hours!$A393,'Contact Hours'!$B:$B,Hours!$B393)</f>
        <v>126017</v>
      </c>
      <c r="F393" s="33">
        <f>SUMIFS('Contact Hours'!H:H,'Contact Hours'!$A:$A,Hours!$A393,'Contact Hours'!$B:$B,Hours!$B393)+SUMIFS('Contact Hours'!I:I,'Contact Hours'!$A:$A,Hours!$A393,'Contact Hours'!$B:$B,Hours!$B393)</f>
        <v>0</v>
      </c>
      <c r="G393" s="33">
        <f>SUMIFS('Contact Hours'!J:J,'Contact Hours'!$A:$A,Hours!$A393,'Contact Hours'!$B:$B,Hours!$B393)+SUMIFS('Contact Hours'!K:K,'Contact Hours'!$A:$A,Hours!$A393,'Contact Hours'!$B:$B,Hours!$B393)</f>
        <v>5880</v>
      </c>
      <c r="H393" s="34">
        <f t="shared" si="24"/>
        <v>398345</v>
      </c>
      <c r="I393" s="35">
        <f t="shared" si="25"/>
        <v>1380040.1870323538</v>
      </c>
      <c r="J393" s="35">
        <f t="shared" si="26"/>
        <v>480235.41571798758</v>
      </c>
    </row>
    <row r="394" spans="1:10">
      <c r="A394" s="30">
        <v>3563</v>
      </c>
      <c r="B394" s="31">
        <v>13</v>
      </c>
      <c r="C394" s="32">
        <f t="shared" si="23"/>
        <v>3.1367935439018955</v>
      </c>
      <c r="D394" s="33">
        <f>SUMIFS('Contact Hours'!D:D,'Contact Hours'!$A:$A,Hours!$A394,'Contact Hours'!$B:$B,Hours!$B394)+SUMIFS('Contact Hours'!E:E,'Contact Hours'!$A:$A,Hours!$A394,'Contact Hours'!$B:$B,Hours!$B394)</f>
        <v>27920</v>
      </c>
      <c r="E394" s="33">
        <f>SUMIFS('Contact Hours'!F:F,'Contact Hours'!$A:$A,Hours!$A394,'Contact Hours'!$B:$B,Hours!$B394)+SUMIFS('Contact Hours'!G:G,'Contact Hours'!$A:$A,Hours!$A394,'Contact Hours'!$B:$B,Hours!$B394)</f>
        <v>0</v>
      </c>
      <c r="F394" s="33">
        <f>SUMIFS('Contact Hours'!H:H,'Contact Hours'!$A:$A,Hours!$A394,'Contact Hours'!$B:$B,Hours!$B394)+SUMIFS('Contact Hours'!I:I,'Contact Hours'!$A:$A,Hours!$A394,'Contact Hours'!$B:$B,Hours!$B394)</f>
        <v>5744</v>
      </c>
      <c r="G394" s="33">
        <f>SUMIFS('Contact Hours'!J:J,'Contact Hours'!$A:$A,Hours!$A394,'Contact Hours'!$B:$B,Hours!$B394)+SUMIFS('Contact Hours'!K:K,'Contact Hours'!$A:$A,Hours!$A394,'Contact Hours'!$B:$B,Hours!$B394)</f>
        <v>5944</v>
      </c>
      <c r="H394" s="34">
        <f t="shared" si="24"/>
        <v>39608</v>
      </c>
      <c r="I394" s="35">
        <f t="shared" si="25"/>
        <v>124242.11868686628</v>
      </c>
      <c r="J394" s="35">
        <f t="shared" si="26"/>
        <v>0</v>
      </c>
    </row>
    <row r="395" spans="1:10">
      <c r="A395" s="30">
        <v>3563</v>
      </c>
      <c r="B395" s="31">
        <v>14</v>
      </c>
      <c r="C395" s="32">
        <f t="shared" si="23"/>
        <v>4.5242823607997433</v>
      </c>
      <c r="D395" s="33">
        <f>SUMIFS('Contact Hours'!D:D,'Contact Hours'!$A:$A,Hours!$A395,'Contact Hours'!$B:$B,Hours!$B395)+SUMIFS('Contact Hours'!E:E,'Contact Hours'!$A:$A,Hours!$A395,'Contact Hours'!$B:$B,Hours!$B395)</f>
        <v>10016</v>
      </c>
      <c r="E395" s="33">
        <f>SUMIFS('Contact Hours'!F:F,'Contact Hours'!$A:$A,Hours!$A395,'Contact Hours'!$B:$B,Hours!$B395)+SUMIFS('Contact Hours'!G:G,'Contact Hours'!$A:$A,Hours!$A395,'Contact Hours'!$B:$B,Hours!$B395)</f>
        <v>0</v>
      </c>
      <c r="F395" s="33">
        <f>SUMIFS('Contact Hours'!H:H,'Contact Hours'!$A:$A,Hours!$A395,'Contact Hours'!$B:$B,Hours!$B395)+SUMIFS('Contact Hours'!I:I,'Contact Hours'!$A:$A,Hours!$A395,'Contact Hours'!$B:$B,Hours!$B395)</f>
        <v>233168</v>
      </c>
      <c r="G395" s="33">
        <f>SUMIFS('Contact Hours'!J:J,'Contact Hours'!$A:$A,Hours!$A395,'Contact Hours'!$B:$B,Hours!$B395)+SUMIFS('Contact Hours'!K:K,'Contact Hours'!$A:$A,Hours!$A395,'Contact Hours'!$B:$B,Hours!$B395)</f>
        <v>53524</v>
      </c>
      <c r="H395" s="34">
        <f t="shared" si="24"/>
        <v>296708</v>
      </c>
      <c r="I395" s="35">
        <f t="shared" si="25"/>
        <v>1342390.7707081703</v>
      </c>
      <c r="J395" s="35">
        <f t="shared" si="26"/>
        <v>0</v>
      </c>
    </row>
    <row r="396" spans="1:10">
      <c r="A396" s="30">
        <v>3563</v>
      </c>
      <c r="B396" s="31">
        <v>15</v>
      </c>
      <c r="C396" s="32">
        <f t="shared" si="23"/>
        <v>6.3259919541484555</v>
      </c>
      <c r="D396" s="33">
        <f>SUMIFS('Contact Hours'!D:D,'Contact Hours'!$A:$A,Hours!$A396,'Contact Hours'!$B:$B,Hours!$B396)+SUMIFS('Contact Hours'!E:E,'Contact Hours'!$A:$A,Hours!$A396,'Contact Hours'!$B:$B,Hours!$B396)</f>
        <v>0</v>
      </c>
      <c r="E396" s="33">
        <f>SUMIFS('Contact Hours'!F:F,'Contact Hours'!$A:$A,Hours!$A396,'Contact Hours'!$B:$B,Hours!$B396)+SUMIFS('Contact Hours'!G:G,'Contact Hours'!$A:$A,Hours!$A396,'Contact Hours'!$B:$B,Hours!$B396)</f>
        <v>0</v>
      </c>
      <c r="F396" s="33">
        <f>SUMIFS('Contact Hours'!H:H,'Contact Hours'!$A:$A,Hours!$A396,'Contact Hours'!$B:$B,Hours!$B396)+SUMIFS('Contact Hours'!I:I,'Contact Hours'!$A:$A,Hours!$A396,'Contact Hours'!$B:$B,Hours!$B396)</f>
        <v>31200</v>
      </c>
      <c r="G396" s="33">
        <f>SUMIFS('Contact Hours'!J:J,'Contact Hours'!$A:$A,Hours!$A396,'Contact Hours'!$B:$B,Hours!$B396)+SUMIFS('Contact Hours'!K:K,'Contact Hours'!$A:$A,Hours!$A396,'Contact Hours'!$B:$B,Hours!$B396)</f>
        <v>0</v>
      </c>
      <c r="H396" s="34">
        <f t="shared" si="24"/>
        <v>31200</v>
      </c>
      <c r="I396" s="35">
        <f t="shared" si="25"/>
        <v>197370.9489694318</v>
      </c>
      <c r="J396" s="35">
        <f t="shared" si="26"/>
        <v>0</v>
      </c>
    </row>
    <row r="397" spans="1:10">
      <c r="A397" s="30">
        <v>3563</v>
      </c>
      <c r="B397" s="31">
        <v>16</v>
      </c>
      <c r="C397" s="32">
        <f t="shared" si="23"/>
        <v>3.9794022593108487</v>
      </c>
      <c r="D397" s="33">
        <f>SUMIFS('Contact Hours'!D:D,'Contact Hours'!$A:$A,Hours!$A397,'Contact Hours'!$B:$B,Hours!$B397)+SUMIFS('Contact Hours'!E:E,'Contact Hours'!$A:$A,Hours!$A397,'Contact Hours'!$B:$B,Hours!$B397)</f>
        <v>20652</v>
      </c>
      <c r="E397" s="33">
        <f>SUMIFS('Contact Hours'!F:F,'Contact Hours'!$A:$A,Hours!$A397,'Contact Hours'!$B:$B,Hours!$B397)+SUMIFS('Contact Hours'!G:G,'Contact Hours'!$A:$A,Hours!$A397,'Contact Hours'!$B:$B,Hours!$B397)</f>
        <v>0</v>
      </c>
      <c r="F397" s="33">
        <f>SUMIFS('Contact Hours'!H:H,'Contact Hours'!$A:$A,Hours!$A397,'Contact Hours'!$B:$B,Hours!$B397)+SUMIFS('Contact Hours'!I:I,'Contact Hours'!$A:$A,Hours!$A397,'Contact Hours'!$B:$B,Hours!$B397)</f>
        <v>304208</v>
      </c>
      <c r="G397" s="33">
        <f>SUMIFS('Contact Hours'!J:J,'Contact Hours'!$A:$A,Hours!$A397,'Contact Hours'!$B:$B,Hours!$B397)+SUMIFS('Contact Hours'!K:K,'Contact Hours'!$A:$A,Hours!$A397,'Contact Hours'!$B:$B,Hours!$B397)</f>
        <v>196558</v>
      </c>
      <c r="H397" s="34">
        <f t="shared" si="24"/>
        <v>521418</v>
      </c>
      <c r="I397" s="35">
        <f t="shared" si="25"/>
        <v>2074931.9672453441</v>
      </c>
      <c r="J397" s="35">
        <f t="shared" si="26"/>
        <v>0</v>
      </c>
    </row>
    <row r="398" spans="1:10">
      <c r="A398" s="30">
        <v>3563</v>
      </c>
      <c r="B398" s="31">
        <v>17</v>
      </c>
      <c r="C398" s="32">
        <f t="shared" si="23"/>
        <v>5.1679354505346593</v>
      </c>
      <c r="D398" s="33">
        <f>SUMIFS('Contact Hours'!D:D,'Contact Hours'!$A:$A,Hours!$A398,'Contact Hours'!$B:$B,Hours!$B398)+SUMIFS('Contact Hours'!E:E,'Contact Hours'!$A:$A,Hours!$A398,'Contact Hours'!$B:$B,Hours!$B398)</f>
        <v>0</v>
      </c>
      <c r="E398" s="33">
        <f>SUMIFS('Contact Hours'!F:F,'Contact Hours'!$A:$A,Hours!$A398,'Contact Hours'!$B:$B,Hours!$B398)+SUMIFS('Contact Hours'!G:G,'Contact Hours'!$A:$A,Hours!$A398,'Contact Hours'!$B:$B,Hours!$B398)</f>
        <v>0</v>
      </c>
      <c r="F398" s="33">
        <f>SUMIFS('Contact Hours'!H:H,'Contact Hours'!$A:$A,Hours!$A398,'Contact Hours'!$B:$B,Hours!$B398)+SUMIFS('Contact Hours'!I:I,'Contact Hours'!$A:$A,Hours!$A398,'Contact Hours'!$B:$B,Hours!$B398)</f>
        <v>20752</v>
      </c>
      <c r="G398" s="33">
        <f>SUMIFS('Contact Hours'!J:J,'Contact Hours'!$A:$A,Hours!$A398,'Contact Hours'!$B:$B,Hours!$B398)+SUMIFS('Contact Hours'!K:K,'Contact Hours'!$A:$A,Hours!$A398,'Contact Hours'!$B:$B,Hours!$B398)</f>
        <v>0</v>
      </c>
      <c r="H398" s="34">
        <f t="shared" si="24"/>
        <v>20752</v>
      </c>
      <c r="I398" s="35">
        <f t="shared" si="25"/>
        <v>107244.99646949525</v>
      </c>
      <c r="J398" s="35">
        <f t="shared" si="26"/>
        <v>0</v>
      </c>
    </row>
    <row r="399" spans="1:10">
      <c r="A399" s="30">
        <v>3563</v>
      </c>
      <c r="B399" s="31">
        <v>18</v>
      </c>
      <c r="C399" s="32">
        <f t="shared" si="23"/>
        <v>4.3474126583452906</v>
      </c>
      <c r="D399" s="33">
        <f>SUMIFS('Contact Hours'!D:D,'Contact Hours'!$A:$A,Hours!$A399,'Contact Hours'!$B:$B,Hours!$B399)+SUMIFS('Contact Hours'!E:E,'Contact Hours'!$A:$A,Hours!$A399,'Contact Hours'!$B:$B,Hours!$B399)</f>
        <v>0</v>
      </c>
      <c r="E399" s="33">
        <f>SUMIFS('Contact Hours'!F:F,'Contact Hours'!$A:$A,Hours!$A399,'Contact Hours'!$B:$B,Hours!$B399)+SUMIFS('Contact Hours'!G:G,'Contact Hours'!$A:$A,Hours!$A399,'Contact Hours'!$B:$B,Hours!$B399)</f>
        <v>0</v>
      </c>
      <c r="F399" s="33">
        <f>SUMIFS('Contact Hours'!H:H,'Contact Hours'!$A:$A,Hours!$A399,'Contact Hours'!$B:$B,Hours!$B399)+SUMIFS('Contact Hours'!I:I,'Contact Hours'!$A:$A,Hours!$A399,'Contact Hours'!$B:$B,Hours!$B399)</f>
        <v>1648</v>
      </c>
      <c r="G399" s="33">
        <f>SUMIFS('Contact Hours'!J:J,'Contact Hours'!$A:$A,Hours!$A399,'Contact Hours'!$B:$B,Hours!$B399)+SUMIFS('Contact Hours'!K:K,'Contact Hours'!$A:$A,Hours!$A399,'Contact Hours'!$B:$B,Hours!$B399)</f>
        <v>0</v>
      </c>
      <c r="H399" s="34">
        <f t="shared" si="24"/>
        <v>1648</v>
      </c>
      <c r="I399" s="35">
        <f t="shared" si="25"/>
        <v>7164.5360609530389</v>
      </c>
      <c r="J399" s="35">
        <f t="shared" si="26"/>
        <v>0</v>
      </c>
    </row>
    <row r="400" spans="1:10">
      <c r="A400" s="30">
        <v>3563</v>
      </c>
      <c r="B400" s="31">
        <v>19</v>
      </c>
      <c r="C400" s="32">
        <f t="shared" si="23"/>
        <v>3.1428185541517317</v>
      </c>
      <c r="D400" s="33">
        <f>SUMIFS('Contact Hours'!D:D,'Contact Hours'!$A:$A,Hours!$A400,'Contact Hours'!$B:$B,Hours!$B400)+SUMIFS('Contact Hours'!E:E,'Contact Hours'!$A:$A,Hours!$A400,'Contact Hours'!$B:$B,Hours!$B400)</f>
        <v>175120</v>
      </c>
      <c r="E400" s="33">
        <f>SUMIFS('Contact Hours'!F:F,'Contact Hours'!$A:$A,Hours!$A400,'Contact Hours'!$B:$B,Hours!$B400)+SUMIFS('Contact Hours'!G:G,'Contact Hours'!$A:$A,Hours!$A400,'Contact Hours'!$B:$B,Hours!$B400)</f>
        <v>96112</v>
      </c>
      <c r="F400" s="33">
        <f>SUMIFS('Contact Hours'!H:H,'Contact Hours'!$A:$A,Hours!$A400,'Contact Hours'!$B:$B,Hours!$B400)+SUMIFS('Contact Hours'!I:I,'Contact Hours'!$A:$A,Hours!$A400,'Contact Hours'!$B:$B,Hours!$B400)</f>
        <v>16320</v>
      </c>
      <c r="G400" s="33">
        <f>SUMIFS('Contact Hours'!J:J,'Contact Hours'!$A:$A,Hours!$A400,'Contact Hours'!$B:$B,Hours!$B400)+SUMIFS('Contact Hours'!K:K,'Contact Hours'!$A:$A,Hours!$A400,'Contact Hours'!$B:$B,Hours!$B400)</f>
        <v>8454</v>
      </c>
      <c r="H400" s="34">
        <f t="shared" si="24"/>
        <v>296006</v>
      </c>
      <c r="I400" s="35">
        <f t="shared" si="25"/>
        <v>930293.14894023747</v>
      </c>
      <c r="J400" s="35">
        <f t="shared" si="26"/>
        <v>332268.83456429438</v>
      </c>
    </row>
    <row r="401" spans="1:10">
      <c r="A401" s="30">
        <v>3563</v>
      </c>
      <c r="B401" s="31">
        <v>20</v>
      </c>
      <c r="C401" s="32">
        <f t="shared" si="23"/>
        <v>3.4676861785003421</v>
      </c>
      <c r="D401" s="33">
        <f>SUMIFS('Contact Hours'!D:D,'Contact Hours'!$A:$A,Hours!$A401,'Contact Hours'!$B:$B,Hours!$B401)+SUMIFS('Contact Hours'!E:E,'Contact Hours'!$A:$A,Hours!$A401,'Contact Hours'!$B:$B,Hours!$B401)</f>
        <v>0</v>
      </c>
      <c r="E401" s="33">
        <f>SUMIFS('Contact Hours'!F:F,'Contact Hours'!$A:$A,Hours!$A401,'Contact Hours'!$B:$B,Hours!$B401)+SUMIFS('Contact Hours'!G:G,'Contact Hours'!$A:$A,Hours!$A401,'Contact Hours'!$B:$B,Hours!$B401)</f>
        <v>0</v>
      </c>
      <c r="F401" s="33">
        <f>SUMIFS('Contact Hours'!H:H,'Contact Hours'!$A:$A,Hours!$A401,'Contact Hours'!$B:$B,Hours!$B401)+SUMIFS('Contact Hours'!I:I,'Contact Hours'!$A:$A,Hours!$A401,'Contact Hours'!$B:$B,Hours!$B401)</f>
        <v>34240</v>
      </c>
      <c r="G401" s="33">
        <f>SUMIFS('Contact Hours'!J:J,'Contact Hours'!$A:$A,Hours!$A401,'Contact Hours'!$B:$B,Hours!$B401)+SUMIFS('Contact Hours'!K:K,'Contact Hours'!$A:$A,Hours!$A401,'Contact Hours'!$B:$B,Hours!$B401)</f>
        <v>0</v>
      </c>
      <c r="H401" s="34">
        <f t="shared" si="24"/>
        <v>34240</v>
      </c>
      <c r="I401" s="35">
        <f t="shared" si="25"/>
        <v>118733.57475185172</v>
      </c>
      <c r="J401" s="35">
        <f t="shared" si="26"/>
        <v>0</v>
      </c>
    </row>
    <row r="402" spans="1:10">
      <c r="A402" s="30">
        <v>3563</v>
      </c>
      <c r="B402" s="31">
        <v>21</v>
      </c>
      <c r="C402" s="32">
        <f t="shared" si="23"/>
        <v>4.5155009708581995</v>
      </c>
      <c r="D402" s="33">
        <f>SUMIFS('Contact Hours'!D:D,'Contact Hours'!$A:$A,Hours!$A402,'Contact Hours'!$B:$B,Hours!$B402)+SUMIFS('Contact Hours'!E:E,'Contact Hours'!$A:$A,Hours!$A402,'Contact Hours'!$B:$B,Hours!$B402)</f>
        <v>0</v>
      </c>
      <c r="E402" s="33">
        <f>SUMIFS('Contact Hours'!F:F,'Contact Hours'!$A:$A,Hours!$A402,'Contact Hours'!$B:$B,Hours!$B402)+SUMIFS('Contact Hours'!G:G,'Contact Hours'!$A:$A,Hours!$A402,'Contact Hours'!$B:$B,Hours!$B402)</f>
        <v>0</v>
      </c>
      <c r="F402" s="33">
        <f>SUMIFS('Contact Hours'!H:H,'Contact Hours'!$A:$A,Hours!$A402,'Contact Hours'!$B:$B,Hours!$B402)+SUMIFS('Contact Hours'!I:I,'Contact Hours'!$A:$A,Hours!$A402,'Contact Hours'!$B:$B,Hours!$B402)</f>
        <v>86672</v>
      </c>
      <c r="G402" s="33">
        <f>SUMIFS('Contact Hours'!J:J,'Contact Hours'!$A:$A,Hours!$A402,'Contact Hours'!$B:$B,Hours!$B402)+SUMIFS('Contact Hours'!K:K,'Contact Hours'!$A:$A,Hours!$A402,'Contact Hours'!$B:$B,Hours!$B402)</f>
        <v>58502</v>
      </c>
      <c r="H402" s="34">
        <f t="shared" si="24"/>
        <v>145174</v>
      </c>
      <c r="I402" s="35">
        <f t="shared" si="25"/>
        <v>655533.33794336824</v>
      </c>
      <c r="J402" s="35">
        <f t="shared" si="26"/>
        <v>0</v>
      </c>
    </row>
    <row r="403" spans="1:10">
      <c r="A403" s="30">
        <v>3563</v>
      </c>
      <c r="B403" s="31">
        <v>22</v>
      </c>
      <c r="C403" s="32">
        <f t="shared" si="23"/>
        <v>4.1280585073572329</v>
      </c>
      <c r="D403" s="33">
        <f>SUMIFS('Contact Hours'!D:D,'Contact Hours'!$A:$A,Hours!$A403,'Contact Hours'!$B:$B,Hours!$B403)+SUMIFS('Contact Hours'!E:E,'Contact Hours'!$A:$A,Hours!$A403,'Contact Hours'!$B:$B,Hours!$B403)</f>
        <v>0</v>
      </c>
      <c r="E403" s="33">
        <f>SUMIFS('Contact Hours'!F:F,'Contact Hours'!$A:$A,Hours!$A403,'Contact Hours'!$B:$B,Hours!$B403)+SUMIFS('Contact Hours'!G:G,'Contact Hours'!$A:$A,Hours!$A403,'Contact Hours'!$B:$B,Hours!$B403)</f>
        <v>0</v>
      </c>
      <c r="F403" s="33">
        <f>SUMIFS('Contact Hours'!H:H,'Contact Hours'!$A:$A,Hours!$A403,'Contact Hours'!$B:$B,Hours!$B403)+SUMIFS('Contact Hours'!I:I,'Contact Hours'!$A:$A,Hours!$A403,'Contact Hours'!$B:$B,Hours!$B403)</f>
        <v>4944</v>
      </c>
      <c r="G403" s="33">
        <f>SUMIFS('Contact Hours'!J:J,'Contact Hours'!$A:$A,Hours!$A403,'Contact Hours'!$B:$B,Hours!$B403)+SUMIFS('Contact Hours'!K:K,'Contact Hours'!$A:$A,Hours!$A403,'Contact Hours'!$B:$B,Hours!$B403)</f>
        <v>0</v>
      </c>
      <c r="H403" s="34">
        <f t="shared" si="24"/>
        <v>4944</v>
      </c>
      <c r="I403" s="35">
        <f t="shared" si="25"/>
        <v>20409.121260374159</v>
      </c>
      <c r="J403" s="35">
        <f t="shared" si="26"/>
        <v>0</v>
      </c>
    </row>
    <row r="404" spans="1:10">
      <c r="A404" s="30">
        <v>3563</v>
      </c>
      <c r="B404" s="31">
        <v>23</v>
      </c>
      <c r="C404" s="32">
        <f t="shared" si="23"/>
        <v>4.0606764444742334</v>
      </c>
      <c r="D404" s="33">
        <f>SUMIFS('Contact Hours'!D:D,'Contact Hours'!$A:$A,Hours!$A404,'Contact Hours'!$B:$B,Hours!$B404)+SUMIFS('Contact Hours'!E:E,'Contact Hours'!$A:$A,Hours!$A404,'Contact Hours'!$B:$B,Hours!$B404)</f>
        <v>25008</v>
      </c>
      <c r="E404" s="33">
        <f>SUMIFS('Contact Hours'!F:F,'Contact Hours'!$A:$A,Hours!$A404,'Contact Hours'!$B:$B,Hours!$B404)+SUMIFS('Contact Hours'!G:G,'Contact Hours'!$A:$A,Hours!$A404,'Contact Hours'!$B:$B,Hours!$B404)</f>
        <v>0</v>
      </c>
      <c r="F404" s="33">
        <f>SUMIFS('Contact Hours'!H:H,'Contact Hours'!$A:$A,Hours!$A404,'Contact Hours'!$B:$B,Hours!$B404)+SUMIFS('Contact Hours'!I:I,'Contact Hours'!$A:$A,Hours!$A404,'Contact Hours'!$B:$B,Hours!$B404)</f>
        <v>1488</v>
      </c>
      <c r="G404" s="33">
        <f>SUMIFS('Contact Hours'!J:J,'Contact Hours'!$A:$A,Hours!$A404,'Contact Hours'!$B:$B,Hours!$B404)+SUMIFS('Contact Hours'!K:K,'Contact Hours'!$A:$A,Hours!$A404,'Contact Hours'!$B:$B,Hours!$B404)</f>
        <v>540</v>
      </c>
      <c r="H404" s="34">
        <f t="shared" si="24"/>
        <v>27036</v>
      </c>
      <c r="I404" s="35">
        <f t="shared" si="25"/>
        <v>109784.44835280537</v>
      </c>
      <c r="J404" s="35">
        <f t="shared" si="26"/>
        <v>0</v>
      </c>
    </row>
    <row r="405" spans="1:10">
      <c r="A405" s="30">
        <v>3563</v>
      </c>
      <c r="B405" s="31">
        <v>24</v>
      </c>
      <c r="C405" s="32">
        <f t="shared" si="23"/>
        <v>3.6073208628655156</v>
      </c>
      <c r="D405" s="33">
        <f>SUMIFS('Contact Hours'!D:D,'Contact Hours'!$A:$A,Hours!$A405,'Contact Hours'!$B:$B,Hours!$B405)+SUMIFS('Contact Hours'!E:E,'Contact Hours'!$A:$A,Hours!$A405,'Contact Hours'!$B:$B,Hours!$B405)</f>
        <v>27392</v>
      </c>
      <c r="E405" s="33">
        <f>SUMIFS('Contact Hours'!F:F,'Contact Hours'!$A:$A,Hours!$A405,'Contact Hours'!$B:$B,Hours!$B405)+SUMIFS('Contact Hours'!G:G,'Contact Hours'!$A:$A,Hours!$A405,'Contact Hours'!$B:$B,Hours!$B405)</f>
        <v>0</v>
      </c>
      <c r="F405" s="33">
        <f>SUMIFS('Contact Hours'!H:H,'Contact Hours'!$A:$A,Hours!$A405,'Contact Hours'!$B:$B,Hours!$B405)+SUMIFS('Contact Hours'!I:I,'Contact Hours'!$A:$A,Hours!$A405,'Contact Hours'!$B:$B,Hours!$B405)</f>
        <v>83424</v>
      </c>
      <c r="G405" s="33">
        <f>SUMIFS('Contact Hours'!J:J,'Contact Hours'!$A:$A,Hours!$A405,'Contact Hours'!$B:$B,Hours!$B405)+SUMIFS('Contact Hours'!K:K,'Contact Hours'!$A:$A,Hours!$A405,'Contact Hours'!$B:$B,Hours!$B405)</f>
        <v>11876</v>
      </c>
      <c r="H405" s="34">
        <f t="shared" si="24"/>
        <v>122692</v>
      </c>
      <c r="I405" s="35">
        <f t="shared" si="25"/>
        <v>442589.41130669584</v>
      </c>
      <c r="J405" s="35">
        <f t="shared" si="26"/>
        <v>0</v>
      </c>
    </row>
    <row r="406" spans="1:10">
      <c r="A406" s="30">
        <v>3563</v>
      </c>
      <c r="B406" s="31">
        <v>25</v>
      </c>
      <c r="C406" s="32">
        <f t="shared" si="23"/>
        <v>2.8175360535220126</v>
      </c>
      <c r="D406" s="33">
        <f>SUMIFS('Contact Hours'!D:D,'Contact Hours'!$A:$A,Hours!$A406,'Contact Hours'!$B:$B,Hours!$B406)+SUMIFS('Contact Hours'!E:E,'Contact Hours'!$A:$A,Hours!$A406,'Contact Hours'!$B:$B,Hours!$B406)</f>
        <v>470680</v>
      </c>
      <c r="E406" s="33">
        <f>SUMIFS('Contact Hours'!F:F,'Contact Hours'!$A:$A,Hours!$A406,'Contact Hours'!$B:$B,Hours!$B406)+SUMIFS('Contact Hours'!G:G,'Contact Hours'!$A:$A,Hours!$A406,'Contact Hours'!$B:$B,Hours!$B406)</f>
        <v>0</v>
      </c>
      <c r="F406" s="33">
        <f>SUMIFS('Contact Hours'!H:H,'Contact Hours'!$A:$A,Hours!$A406,'Contact Hours'!$B:$B,Hours!$B406)+SUMIFS('Contact Hours'!I:I,'Contact Hours'!$A:$A,Hours!$A406,'Contact Hours'!$B:$B,Hours!$B406)</f>
        <v>4544</v>
      </c>
      <c r="G406" s="33">
        <f>SUMIFS('Contact Hours'!J:J,'Contact Hours'!$A:$A,Hours!$A406,'Contact Hours'!$B:$B,Hours!$B406)+SUMIFS('Contact Hours'!K:K,'Contact Hours'!$A:$A,Hours!$A406,'Contact Hours'!$B:$B,Hours!$B406)</f>
        <v>0</v>
      </c>
      <c r="H406" s="34">
        <f t="shared" si="24"/>
        <v>475224</v>
      </c>
      <c r="I406" s="35">
        <f t="shared" si="25"/>
        <v>1338960.7534989449</v>
      </c>
      <c r="J406" s="35">
        <f t="shared" si="26"/>
        <v>0</v>
      </c>
    </row>
    <row r="407" spans="1:10">
      <c r="A407" s="30">
        <v>3563</v>
      </c>
      <c r="B407" s="31">
        <v>26</v>
      </c>
      <c r="C407" s="32">
        <f t="shared" si="23"/>
        <v>3.5195673951223614</v>
      </c>
      <c r="D407" s="33">
        <f>SUMIFS('Contact Hours'!D:D,'Contact Hours'!$A:$A,Hours!$A407,'Contact Hours'!$B:$B,Hours!$B407)+SUMIFS('Contact Hours'!E:E,'Contact Hours'!$A:$A,Hours!$A407,'Contact Hours'!$B:$B,Hours!$B407)</f>
        <v>168984</v>
      </c>
      <c r="E407" s="33">
        <f>SUMIFS('Contact Hours'!F:F,'Contact Hours'!$A:$A,Hours!$A407,'Contact Hours'!$B:$B,Hours!$B407)+SUMIFS('Contact Hours'!G:G,'Contact Hours'!$A:$A,Hours!$A407,'Contact Hours'!$B:$B,Hours!$B407)</f>
        <v>0</v>
      </c>
      <c r="F407" s="33">
        <f>SUMIFS('Contact Hours'!H:H,'Contact Hours'!$A:$A,Hours!$A407,'Contact Hours'!$B:$B,Hours!$B407)+SUMIFS('Contact Hours'!I:I,'Contact Hours'!$A:$A,Hours!$A407,'Contact Hours'!$B:$B,Hours!$B407)</f>
        <v>784</v>
      </c>
      <c r="G407" s="33">
        <f>SUMIFS('Contact Hours'!J:J,'Contact Hours'!$A:$A,Hours!$A407,'Contact Hours'!$B:$B,Hours!$B407)+SUMIFS('Contact Hours'!K:K,'Contact Hours'!$A:$A,Hours!$A407,'Contact Hours'!$B:$B,Hours!$B407)</f>
        <v>1296</v>
      </c>
      <c r="H407" s="34">
        <f t="shared" si="24"/>
        <v>171064</v>
      </c>
      <c r="I407" s="35">
        <f t="shared" si="25"/>
        <v>602071.27687921165</v>
      </c>
      <c r="J407" s="35">
        <f t="shared" si="26"/>
        <v>0</v>
      </c>
    </row>
    <row r="408" spans="1:10">
      <c r="A408" s="30">
        <v>3563</v>
      </c>
      <c r="B408" s="31">
        <v>27</v>
      </c>
      <c r="C408" s="32">
        <f t="shared" si="23"/>
        <v>3.291477425248472</v>
      </c>
      <c r="D408" s="33">
        <f>SUMIFS('Contact Hours'!D:D,'Contact Hours'!$A:$A,Hours!$A408,'Contact Hours'!$B:$B,Hours!$B408)+SUMIFS('Contact Hours'!E:E,'Contact Hours'!$A:$A,Hours!$A408,'Contact Hours'!$B:$B,Hours!$B408)</f>
        <v>0</v>
      </c>
      <c r="E408" s="33">
        <f>SUMIFS('Contact Hours'!F:F,'Contact Hours'!$A:$A,Hours!$A408,'Contact Hours'!$B:$B,Hours!$B408)+SUMIFS('Contact Hours'!G:G,'Contact Hours'!$A:$A,Hours!$A408,'Contact Hours'!$B:$B,Hours!$B408)</f>
        <v>0</v>
      </c>
      <c r="F408" s="33">
        <f>SUMIFS('Contact Hours'!H:H,'Contact Hours'!$A:$A,Hours!$A408,'Contact Hours'!$B:$B,Hours!$B408)+SUMIFS('Contact Hours'!I:I,'Contact Hours'!$A:$A,Hours!$A408,'Contact Hours'!$B:$B,Hours!$B408)</f>
        <v>0</v>
      </c>
      <c r="G408" s="33">
        <f>SUMIFS('Contact Hours'!J:J,'Contact Hours'!$A:$A,Hours!$A408,'Contact Hours'!$B:$B,Hours!$B408)+SUMIFS('Contact Hours'!K:K,'Contact Hours'!$A:$A,Hours!$A408,'Contact Hours'!$B:$B,Hours!$B408)</f>
        <v>0</v>
      </c>
      <c r="H408" s="34">
        <f t="shared" si="24"/>
        <v>0</v>
      </c>
      <c r="I408" s="35">
        <f t="shared" si="25"/>
        <v>0</v>
      </c>
      <c r="J408" s="35">
        <f t="shared" si="26"/>
        <v>0</v>
      </c>
    </row>
    <row r="409" spans="1:10">
      <c r="A409" s="30">
        <v>10387</v>
      </c>
      <c r="B409" s="31">
        <v>1</v>
      </c>
      <c r="C409" s="32">
        <f t="shared" si="23"/>
        <v>2.8749802080704021</v>
      </c>
      <c r="D409" s="33">
        <f>SUMIFS('Contact Hours'!D:D,'Contact Hours'!$A:$A,Hours!$A409,'Contact Hours'!$B:$B,Hours!$B409)+SUMIFS('Contact Hours'!E:E,'Contact Hours'!$A:$A,Hours!$A409,'Contact Hours'!$B:$B,Hours!$B409)</f>
        <v>1152</v>
      </c>
      <c r="E409" s="33">
        <f>SUMIFS('Contact Hours'!F:F,'Contact Hours'!$A:$A,Hours!$A409,'Contact Hours'!$B:$B,Hours!$B409)+SUMIFS('Contact Hours'!G:G,'Contact Hours'!$A:$A,Hours!$A409,'Contact Hours'!$B:$B,Hours!$B409)</f>
        <v>0</v>
      </c>
      <c r="F409" s="33">
        <f>SUMIFS('Contact Hours'!H:H,'Contact Hours'!$A:$A,Hours!$A409,'Contact Hours'!$B:$B,Hours!$B409)+SUMIFS('Contact Hours'!I:I,'Contact Hours'!$A:$A,Hours!$A409,'Contact Hours'!$B:$B,Hours!$B409)</f>
        <v>0</v>
      </c>
      <c r="G409" s="33">
        <f>SUMIFS('Contact Hours'!J:J,'Contact Hours'!$A:$A,Hours!$A409,'Contact Hours'!$B:$B,Hours!$B409)+SUMIFS('Contact Hours'!K:K,'Contact Hours'!$A:$A,Hours!$A409,'Contact Hours'!$B:$B,Hours!$B409)</f>
        <v>702</v>
      </c>
      <c r="H409" s="34">
        <f t="shared" si="24"/>
        <v>1854</v>
      </c>
      <c r="I409" s="35">
        <f t="shared" si="25"/>
        <v>5330.2133057625251</v>
      </c>
      <c r="J409" s="35">
        <f t="shared" si="26"/>
        <v>0</v>
      </c>
    </row>
    <row r="410" spans="1:10">
      <c r="A410" s="30">
        <v>10387</v>
      </c>
      <c r="B410" s="31">
        <v>2</v>
      </c>
      <c r="C410" s="32">
        <f t="shared" si="23"/>
        <v>3.4729204337351502</v>
      </c>
      <c r="D410" s="33">
        <f>SUMIFS('Contact Hours'!D:D,'Contact Hours'!$A:$A,Hours!$A410,'Contact Hours'!$B:$B,Hours!$B410)+SUMIFS('Contact Hours'!E:E,'Contact Hours'!$A:$A,Hours!$A410,'Contact Hours'!$B:$B,Hours!$B410)</f>
        <v>53520</v>
      </c>
      <c r="E410" s="33">
        <f>SUMIFS('Contact Hours'!F:F,'Contact Hours'!$A:$A,Hours!$A410,'Contact Hours'!$B:$B,Hours!$B410)+SUMIFS('Contact Hours'!G:G,'Contact Hours'!$A:$A,Hours!$A410,'Contact Hours'!$B:$B,Hours!$B410)</f>
        <v>0</v>
      </c>
      <c r="F410" s="33">
        <f>SUMIFS('Contact Hours'!H:H,'Contact Hours'!$A:$A,Hours!$A410,'Contact Hours'!$B:$B,Hours!$B410)+SUMIFS('Contact Hours'!I:I,'Contact Hours'!$A:$A,Hours!$A410,'Contact Hours'!$B:$B,Hours!$B410)</f>
        <v>98784</v>
      </c>
      <c r="G410" s="33">
        <f>SUMIFS('Contact Hours'!J:J,'Contact Hours'!$A:$A,Hours!$A410,'Contact Hours'!$B:$B,Hours!$B410)+SUMIFS('Contact Hours'!K:K,'Contact Hours'!$A:$A,Hours!$A410,'Contact Hours'!$B:$B,Hours!$B410)</f>
        <v>0</v>
      </c>
      <c r="H410" s="34">
        <f t="shared" si="24"/>
        <v>152304</v>
      </c>
      <c r="I410" s="35">
        <f t="shared" si="25"/>
        <v>528939.67373959837</v>
      </c>
      <c r="J410" s="35">
        <f t="shared" si="26"/>
        <v>0</v>
      </c>
    </row>
    <row r="411" spans="1:10">
      <c r="A411" s="30">
        <v>10387</v>
      </c>
      <c r="B411" s="31">
        <v>3</v>
      </c>
      <c r="C411" s="32">
        <f t="shared" si="23"/>
        <v>3.0862689776983747</v>
      </c>
      <c r="D411" s="33">
        <f>SUMIFS('Contact Hours'!D:D,'Contact Hours'!$A:$A,Hours!$A411,'Contact Hours'!$B:$B,Hours!$B411)+SUMIFS('Contact Hours'!E:E,'Contact Hours'!$A:$A,Hours!$A411,'Contact Hours'!$B:$B,Hours!$B411)</f>
        <v>1451344</v>
      </c>
      <c r="E411" s="33">
        <f>SUMIFS('Contact Hours'!F:F,'Contact Hours'!$A:$A,Hours!$A411,'Contact Hours'!$B:$B,Hours!$B411)+SUMIFS('Contact Hours'!G:G,'Contact Hours'!$A:$A,Hours!$A411,'Contact Hours'!$B:$B,Hours!$B411)</f>
        <v>0</v>
      </c>
      <c r="F411" s="33">
        <f>SUMIFS('Contact Hours'!H:H,'Contact Hours'!$A:$A,Hours!$A411,'Contact Hours'!$B:$B,Hours!$B411)+SUMIFS('Contact Hours'!I:I,'Contact Hours'!$A:$A,Hours!$A411,'Contact Hours'!$B:$B,Hours!$B411)</f>
        <v>0</v>
      </c>
      <c r="G411" s="33">
        <f>SUMIFS('Contact Hours'!J:J,'Contact Hours'!$A:$A,Hours!$A411,'Contact Hours'!$B:$B,Hours!$B411)+SUMIFS('Contact Hours'!K:K,'Contact Hours'!$A:$A,Hours!$A411,'Contact Hours'!$B:$B,Hours!$B411)</f>
        <v>0</v>
      </c>
      <c r="H411" s="34">
        <f t="shared" si="24"/>
        <v>1451344</v>
      </c>
      <c r="I411" s="35">
        <f t="shared" si="25"/>
        <v>4479237.9631686695</v>
      </c>
      <c r="J411" s="35">
        <f t="shared" si="26"/>
        <v>0</v>
      </c>
    </row>
    <row r="412" spans="1:10">
      <c r="A412" s="30">
        <v>10387</v>
      </c>
      <c r="B412" s="31">
        <v>4</v>
      </c>
      <c r="C412" s="32">
        <f t="shared" si="23"/>
        <v>2.7951067372194838</v>
      </c>
      <c r="D412" s="33">
        <f>SUMIFS('Contact Hours'!D:D,'Contact Hours'!$A:$A,Hours!$A412,'Contact Hours'!$B:$B,Hours!$B412)+SUMIFS('Contact Hours'!E:E,'Contact Hours'!$A:$A,Hours!$A412,'Contact Hours'!$B:$B,Hours!$B412)</f>
        <v>165168</v>
      </c>
      <c r="E412" s="33">
        <f>SUMIFS('Contact Hours'!F:F,'Contact Hours'!$A:$A,Hours!$A412,'Contact Hours'!$B:$B,Hours!$B412)+SUMIFS('Contact Hours'!G:G,'Contact Hours'!$A:$A,Hours!$A412,'Contact Hours'!$B:$B,Hours!$B412)</f>
        <v>0</v>
      </c>
      <c r="F412" s="33">
        <f>SUMIFS('Contact Hours'!H:H,'Contact Hours'!$A:$A,Hours!$A412,'Contact Hours'!$B:$B,Hours!$B412)+SUMIFS('Contact Hours'!I:I,'Contact Hours'!$A:$A,Hours!$A412,'Contact Hours'!$B:$B,Hours!$B412)</f>
        <v>99296</v>
      </c>
      <c r="G412" s="33">
        <f>SUMIFS('Contact Hours'!J:J,'Contact Hours'!$A:$A,Hours!$A412,'Contact Hours'!$B:$B,Hours!$B412)+SUMIFS('Contact Hours'!K:K,'Contact Hours'!$A:$A,Hours!$A412,'Contact Hours'!$B:$B,Hours!$B412)</f>
        <v>6050</v>
      </c>
      <c r="H412" s="34">
        <f t="shared" si="24"/>
        <v>270514</v>
      </c>
      <c r="I412" s="35">
        <f t="shared" si="25"/>
        <v>756115.50391219149</v>
      </c>
      <c r="J412" s="35">
        <f t="shared" si="26"/>
        <v>0</v>
      </c>
    </row>
    <row r="413" spans="1:10">
      <c r="A413" s="30">
        <v>10387</v>
      </c>
      <c r="B413" s="31">
        <v>5</v>
      </c>
      <c r="C413" s="32">
        <f t="shared" si="23"/>
        <v>7.969787458086997</v>
      </c>
      <c r="D413" s="33">
        <f>SUMIFS('Contact Hours'!D:D,'Contact Hours'!$A:$A,Hours!$A413,'Contact Hours'!$B:$B,Hours!$B413)+SUMIFS('Contact Hours'!E:E,'Contact Hours'!$A:$A,Hours!$A413,'Contact Hours'!$B:$B,Hours!$B413)</f>
        <v>0</v>
      </c>
      <c r="E413" s="33">
        <f>SUMIFS('Contact Hours'!F:F,'Contact Hours'!$A:$A,Hours!$A413,'Contact Hours'!$B:$B,Hours!$B413)+SUMIFS('Contact Hours'!G:G,'Contact Hours'!$A:$A,Hours!$A413,'Contact Hours'!$B:$B,Hours!$B413)</f>
        <v>0</v>
      </c>
      <c r="F413" s="33">
        <f>SUMIFS('Contact Hours'!H:H,'Contact Hours'!$A:$A,Hours!$A413,'Contact Hours'!$B:$B,Hours!$B413)+SUMIFS('Contact Hours'!I:I,'Contact Hours'!$A:$A,Hours!$A413,'Contact Hours'!$B:$B,Hours!$B413)</f>
        <v>0</v>
      </c>
      <c r="G413" s="33">
        <f>SUMIFS('Contact Hours'!J:J,'Contact Hours'!$A:$A,Hours!$A413,'Contact Hours'!$B:$B,Hours!$B413)+SUMIFS('Contact Hours'!K:K,'Contact Hours'!$A:$A,Hours!$A413,'Contact Hours'!$B:$B,Hours!$B413)</f>
        <v>0</v>
      </c>
      <c r="H413" s="34">
        <f t="shared" si="24"/>
        <v>0</v>
      </c>
      <c r="I413" s="35">
        <f t="shared" si="25"/>
        <v>0</v>
      </c>
      <c r="J413" s="35">
        <f t="shared" si="26"/>
        <v>0</v>
      </c>
    </row>
    <row r="414" spans="1:10">
      <c r="A414" s="30">
        <v>10387</v>
      </c>
      <c r="B414" s="31">
        <v>6</v>
      </c>
      <c r="C414" s="32">
        <f t="shared" si="23"/>
        <v>2.5338472328563029</v>
      </c>
      <c r="D414" s="33">
        <f>SUMIFS('Contact Hours'!D:D,'Contact Hours'!$A:$A,Hours!$A414,'Contact Hours'!$B:$B,Hours!$B414)+SUMIFS('Contact Hours'!E:E,'Contact Hours'!$A:$A,Hours!$A414,'Contact Hours'!$B:$B,Hours!$B414)</f>
        <v>339488</v>
      </c>
      <c r="E414" s="33">
        <f>SUMIFS('Contact Hours'!F:F,'Contact Hours'!$A:$A,Hours!$A414,'Contact Hours'!$B:$B,Hours!$B414)+SUMIFS('Contact Hours'!G:G,'Contact Hours'!$A:$A,Hours!$A414,'Contact Hours'!$B:$B,Hours!$B414)</f>
        <v>0</v>
      </c>
      <c r="F414" s="33">
        <f>SUMIFS('Contact Hours'!H:H,'Contact Hours'!$A:$A,Hours!$A414,'Contact Hours'!$B:$B,Hours!$B414)+SUMIFS('Contact Hours'!I:I,'Contact Hours'!$A:$A,Hours!$A414,'Contact Hours'!$B:$B,Hours!$B414)</f>
        <v>3328</v>
      </c>
      <c r="G414" s="33">
        <f>SUMIFS('Contact Hours'!J:J,'Contact Hours'!$A:$A,Hours!$A414,'Contact Hours'!$B:$B,Hours!$B414)+SUMIFS('Contact Hours'!K:K,'Contact Hours'!$A:$A,Hours!$A414,'Contact Hours'!$B:$B,Hours!$B414)</f>
        <v>72456</v>
      </c>
      <c r="H414" s="34">
        <f t="shared" si="24"/>
        <v>415272</v>
      </c>
      <c r="I414" s="35">
        <f t="shared" si="25"/>
        <v>1052235.8080827026</v>
      </c>
      <c r="J414" s="35">
        <f t="shared" si="26"/>
        <v>0</v>
      </c>
    </row>
    <row r="415" spans="1:10">
      <c r="A415" s="30">
        <v>10387</v>
      </c>
      <c r="B415" s="31">
        <v>7</v>
      </c>
      <c r="C415" s="32">
        <f t="shared" ref="C415:C478" si="27">C388</f>
        <v>3.4892163735959434</v>
      </c>
      <c r="D415" s="33">
        <f>SUMIFS('Contact Hours'!D:D,'Contact Hours'!$A:$A,Hours!$A415,'Contact Hours'!$B:$B,Hours!$B415)+SUMIFS('Contact Hours'!E:E,'Contact Hours'!$A:$A,Hours!$A415,'Contact Hours'!$B:$B,Hours!$B415)</f>
        <v>55136</v>
      </c>
      <c r="E415" s="33">
        <f>SUMIFS('Contact Hours'!F:F,'Contact Hours'!$A:$A,Hours!$A415,'Contact Hours'!$B:$B,Hours!$B415)+SUMIFS('Contact Hours'!G:G,'Contact Hours'!$A:$A,Hours!$A415,'Contact Hours'!$B:$B,Hours!$B415)</f>
        <v>0</v>
      </c>
      <c r="F415" s="33">
        <f>SUMIFS('Contact Hours'!H:H,'Contact Hours'!$A:$A,Hours!$A415,'Contact Hours'!$B:$B,Hours!$B415)+SUMIFS('Contact Hours'!I:I,'Contact Hours'!$A:$A,Hours!$A415,'Contact Hours'!$B:$B,Hours!$B415)</f>
        <v>129920</v>
      </c>
      <c r="G415" s="33">
        <f>SUMIFS('Contact Hours'!J:J,'Contact Hours'!$A:$A,Hours!$A415,'Contact Hours'!$B:$B,Hours!$B415)+SUMIFS('Contact Hours'!K:K,'Contact Hours'!$A:$A,Hours!$A415,'Contact Hours'!$B:$B,Hours!$B415)</f>
        <v>716</v>
      </c>
      <c r="H415" s="34">
        <f t="shared" si="24"/>
        <v>185772</v>
      </c>
      <c r="I415" s="35">
        <f t="shared" si="25"/>
        <v>648198.70415566559</v>
      </c>
      <c r="J415" s="35">
        <f t="shared" si="26"/>
        <v>0</v>
      </c>
    </row>
    <row r="416" spans="1:10">
      <c r="A416" s="30">
        <v>10387</v>
      </c>
      <c r="B416" s="31">
        <v>8</v>
      </c>
      <c r="C416" s="32">
        <f t="shared" si="27"/>
        <v>4.382136402145127</v>
      </c>
      <c r="D416" s="33">
        <f>SUMIFS('Contact Hours'!D:D,'Contact Hours'!$A:$A,Hours!$A416,'Contact Hours'!$B:$B,Hours!$B416)+SUMIFS('Contact Hours'!E:E,'Contact Hours'!$A:$A,Hours!$A416,'Contact Hours'!$B:$B,Hours!$B416)</f>
        <v>0</v>
      </c>
      <c r="E416" s="33">
        <f>SUMIFS('Contact Hours'!F:F,'Contact Hours'!$A:$A,Hours!$A416,'Contact Hours'!$B:$B,Hours!$B416)+SUMIFS('Contact Hours'!G:G,'Contact Hours'!$A:$A,Hours!$A416,'Contact Hours'!$B:$B,Hours!$B416)</f>
        <v>0</v>
      </c>
      <c r="F416" s="33">
        <f>SUMIFS('Contact Hours'!H:H,'Contact Hours'!$A:$A,Hours!$A416,'Contact Hours'!$B:$B,Hours!$B416)+SUMIFS('Contact Hours'!I:I,'Contact Hours'!$A:$A,Hours!$A416,'Contact Hours'!$B:$B,Hours!$B416)</f>
        <v>29440</v>
      </c>
      <c r="G416" s="33">
        <f>SUMIFS('Contact Hours'!J:J,'Contact Hours'!$A:$A,Hours!$A416,'Contact Hours'!$B:$B,Hours!$B416)+SUMIFS('Contact Hours'!K:K,'Contact Hours'!$A:$A,Hours!$A416,'Contact Hours'!$B:$B,Hours!$B416)</f>
        <v>128</v>
      </c>
      <c r="H416" s="34">
        <f t="shared" si="24"/>
        <v>29568</v>
      </c>
      <c r="I416" s="35">
        <f t="shared" si="25"/>
        <v>129571.00913862711</v>
      </c>
      <c r="J416" s="35">
        <f t="shared" si="26"/>
        <v>0</v>
      </c>
    </row>
    <row r="417" spans="1:10">
      <c r="A417" s="30">
        <v>10387</v>
      </c>
      <c r="B417" s="31">
        <v>9</v>
      </c>
      <c r="C417" s="32">
        <f t="shared" si="27"/>
        <v>3.4333089032158068</v>
      </c>
      <c r="D417" s="33">
        <f>SUMIFS('Contact Hours'!D:D,'Contact Hours'!$A:$A,Hours!$A417,'Contact Hours'!$B:$B,Hours!$B417)+SUMIFS('Contact Hours'!E:E,'Contact Hours'!$A:$A,Hours!$A417,'Contact Hours'!$B:$B,Hours!$B417)</f>
        <v>88016</v>
      </c>
      <c r="E417" s="33">
        <f>SUMIFS('Contact Hours'!F:F,'Contact Hours'!$A:$A,Hours!$A417,'Contact Hours'!$B:$B,Hours!$B417)+SUMIFS('Contact Hours'!G:G,'Contact Hours'!$A:$A,Hours!$A417,'Contact Hours'!$B:$B,Hours!$B417)</f>
        <v>0</v>
      </c>
      <c r="F417" s="33">
        <f>SUMIFS('Contact Hours'!H:H,'Contact Hours'!$A:$A,Hours!$A417,'Contact Hours'!$B:$B,Hours!$B417)+SUMIFS('Contact Hours'!I:I,'Contact Hours'!$A:$A,Hours!$A417,'Contact Hours'!$B:$B,Hours!$B417)</f>
        <v>157968</v>
      </c>
      <c r="G417" s="33">
        <f>SUMIFS('Contact Hours'!J:J,'Contact Hours'!$A:$A,Hours!$A417,'Contact Hours'!$B:$B,Hours!$B417)+SUMIFS('Contact Hours'!K:K,'Contact Hours'!$A:$A,Hours!$A417,'Contact Hours'!$B:$B,Hours!$B417)</f>
        <v>16614</v>
      </c>
      <c r="H417" s="34">
        <f t="shared" si="24"/>
        <v>262598</v>
      </c>
      <c r="I417" s="35">
        <f t="shared" si="25"/>
        <v>901580.05136666447</v>
      </c>
      <c r="J417" s="35">
        <f t="shared" si="26"/>
        <v>0</v>
      </c>
    </row>
    <row r="418" spans="1:10">
      <c r="A418" s="30">
        <v>10387</v>
      </c>
      <c r="B418" s="31">
        <v>10</v>
      </c>
      <c r="C418" s="32">
        <f t="shared" si="27"/>
        <v>5.2157956574584414</v>
      </c>
      <c r="D418" s="33">
        <f>SUMIFS('Contact Hours'!D:D,'Contact Hours'!$A:$A,Hours!$A418,'Contact Hours'!$B:$B,Hours!$B418)+SUMIFS('Contact Hours'!E:E,'Contact Hours'!$A:$A,Hours!$A418,'Contact Hours'!$B:$B,Hours!$B418)</f>
        <v>25056</v>
      </c>
      <c r="E418" s="33">
        <f>SUMIFS('Contact Hours'!F:F,'Contact Hours'!$A:$A,Hours!$A418,'Contact Hours'!$B:$B,Hours!$B418)+SUMIFS('Contact Hours'!G:G,'Contact Hours'!$A:$A,Hours!$A418,'Contact Hours'!$B:$B,Hours!$B418)</f>
        <v>0</v>
      </c>
      <c r="F418" s="33">
        <f>SUMIFS('Contact Hours'!H:H,'Contact Hours'!$A:$A,Hours!$A418,'Contact Hours'!$B:$B,Hours!$B418)+SUMIFS('Contact Hours'!I:I,'Contact Hours'!$A:$A,Hours!$A418,'Contact Hours'!$B:$B,Hours!$B418)</f>
        <v>2368</v>
      </c>
      <c r="G418" s="33">
        <f>SUMIFS('Contact Hours'!J:J,'Contact Hours'!$A:$A,Hours!$A418,'Contact Hours'!$B:$B,Hours!$B418)+SUMIFS('Contact Hours'!K:K,'Contact Hours'!$A:$A,Hours!$A418,'Contact Hours'!$B:$B,Hours!$B418)</f>
        <v>0</v>
      </c>
      <c r="H418" s="34">
        <f t="shared" si="24"/>
        <v>27424</v>
      </c>
      <c r="I418" s="35">
        <f t="shared" si="25"/>
        <v>143037.98011014028</v>
      </c>
      <c r="J418" s="35">
        <f t="shared" si="26"/>
        <v>0</v>
      </c>
    </row>
    <row r="419" spans="1:10">
      <c r="A419" s="30">
        <v>10387</v>
      </c>
      <c r="B419" s="31">
        <v>11</v>
      </c>
      <c r="C419" s="32">
        <f t="shared" si="27"/>
        <v>3.9463640330011058</v>
      </c>
      <c r="D419" s="33">
        <f>SUMIFS('Contact Hours'!D:D,'Contact Hours'!$A:$A,Hours!$A419,'Contact Hours'!$B:$B,Hours!$B419)+SUMIFS('Contact Hours'!E:E,'Contact Hours'!$A:$A,Hours!$A419,'Contact Hours'!$B:$B,Hours!$B419)</f>
        <v>32528</v>
      </c>
      <c r="E419" s="33">
        <f>SUMIFS('Contact Hours'!F:F,'Contact Hours'!$A:$A,Hours!$A419,'Contact Hours'!$B:$B,Hours!$B419)+SUMIFS('Contact Hours'!G:G,'Contact Hours'!$A:$A,Hours!$A419,'Contact Hours'!$B:$B,Hours!$B419)</f>
        <v>0</v>
      </c>
      <c r="F419" s="33">
        <f>SUMIFS('Contact Hours'!H:H,'Contact Hours'!$A:$A,Hours!$A419,'Contact Hours'!$B:$B,Hours!$B419)+SUMIFS('Contact Hours'!I:I,'Contact Hours'!$A:$A,Hours!$A419,'Contact Hours'!$B:$B,Hours!$B419)</f>
        <v>118960</v>
      </c>
      <c r="G419" s="33">
        <f>SUMIFS('Contact Hours'!J:J,'Contact Hours'!$A:$A,Hours!$A419,'Contact Hours'!$B:$B,Hours!$B419)+SUMIFS('Contact Hours'!K:K,'Contact Hours'!$A:$A,Hours!$A419,'Contact Hours'!$B:$B,Hours!$B419)</f>
        <v>2076</v>
      </c>
      <c r="H419" s="34">
        <f t="shared" si="24"/>
        <v>153564</v>
      </c>
      <c r="I419" s="35">
        <f t="shared" si="25"/>
        <v>606019.44636378181</v>
      </c>
      <c r="J419" s="35">
        <f t="shared" si="26"/>
        <v>0</v>
      </c>
    </row>
    <row r="420" spans="1:10">
      <c r="A420" s="30">
        <v>10387</v>
      </c>
      <c r="B420" s="31">
        <v>12</v>
      </c>
      <c r="C420" s="32">
        <f t="shared" si="27"/>
        <v>3.4644345655960382</v>
      </c>
      <c r="D420" s="33">
        <f>SUMIFS('Contact Hours'!D:D,'Contact Hours'!$A:$A,Hours!$A420,'Contact Hours'!$B:$B,Hours!$B420)+SUMIFS('Contact Hours'!E:E,'Contact Hours'!$A:$A,Hours!$A420,'Contact Hours'!$B:$B,Hours!$B420)</f>
        <v>924000</v>
      </c>
      <c r="E420" s="33">
        <f>SUMIFS('Contact Hours'!F:F,'Contact Hours'!$A:$A,Hours!$A420,'Contact Hours'!$B:$B,Hours!$B420)+SUMIFS('Contact Hours'!G:G,'Contact Hours'!$A:$A,Hours!$A420,'Contact Hours'!$B:$B,Hours!$B420)</f>
        <v>187888</v>
      </c>
      <c r="F420" s="33">
        <f>SUMIFS('Contact Hours'!H:H,'Contact Hours'!$A:$A,Hours!$A420,'Contact Hours'!$B:$B,Hours!$B420)+SUMIFS('Contact Hours'!I:I,'Contact Hours'!$A:$A,Hours!$A420,'Contact Hours'!$B:$B,Hours!$B420)</f>
        <v>0</v>
      </c>
      <c r="G420" s="33">
        <f>SUMIFS('Contact Hours'!J:J,'Contact Hours'!$A:$A,Hours!$A420,'Contact Hours'!$B:$B,Hours!$B420)+SUMIFS('Contact Hours'!K:K,'Contact Hours'!$A:$A,Hours!$A420,'Contact Hours'!$B:$B,Hours!$B420)</f>
        <v>1330</v>
      </c>
      <c r="H420" s="34">
        <f t="shared" si="24"/>
        <v>1113218</v>
      </c>
      <c r="I420" s="35">
        <f t="shared" si="25"/>
        <v>3856670.9182436904</v>
      </c>
      <c r="J420" s="35">
        <f t="shared" si="26"/>
        <v>716018.24982677936</v>
      </c>
    </row>
    <row r="421" spans="1:10">
      <c r="A421" s="30">
        <v>10387</v>
      </c>
      <c r="B421" s="31">
        <v>13</v>
      </c>
      <c r="C421" s="32">
        <f t="shared" si="27"/>
        <v>3.1367935439018955</v>
      </c>
      <c r="D421" s="33">
        <f>SUMIFS('Contact Hours'!D:D,'Contact Hours'!$A:$A,Hours!$A421,'Contact Hours'!$B:$B,Hours!$B421)+SUMIFS('Contact Hours'!E:E,'Contact Hours'!$A:$A,Hours!$A421,'Contact Hours'!$B:$B,Hours!$B421)</f>
        <v>41440</v>
      </c>
      <c r="E421" s="33">
        <f>SUMIFS('Contact Hours'!F:F,'Contact Hours'!$A:$A,Hours!$A421,'Contact Hours'!$B:$B,Hours!$B421)+SUMIFS('Contact Hours'!G:G,'Contact Hours'!$A:$A,Hours!$A421,'Contact Hours'!$B:$B,Hours!$B421)</f>
        <v>0</v>
      </c>
      <c r="F421" s="33">
        <f>SUMIFS('Contact Hours'!H:H,'Contact Hours'!$A:$A,Hours!$A421,'Contact Hours'!$B:$B,Hours!$B421)+SUMIFS('Contact Hours'!I:I,'Contact Hours'!$A:$A,Hours!$A421,'Contact Hours'!$B:$B,Hours!$B421)</f>
        <v>26128</v>
      </c>
      <c r="G421" s="33">
        <f>SUMIFS('Contact Hours'!J:J,'Contact Hours'!$A:$A,Hours!$A421,'Contact Hours'!$B:$B,Hours!$B421)+SUMIFS('Contact Hours'!K:K,'Contact Hours'!$A:$A,Hours!$A421,'Contact Hours'!$B:$B,Hours!$B421)</f>
        <v>2032</v>
      </c>
      <c r="H421" s="34">
        <f t="shared" si="24"/>
        <v>69600</v>
      </c>
      <c r="I421" s="35">
        <f t="shared" si="25"/>
        <v>218320.83065557192</v>
      </c>
      <c r="J421" s="35">
        <f t="shared" si="26"/>
        <v>0</v>
      </c>
    </row>
    <row r="422" spans="1:10">
      <c r="A422" s="30">
        <v>10387</v>
      </c>
      <c r="B422" s="31">
        <v>14</v>
      </c>
      <c r="C422" s="32">
        <f t="shared" si="27"/>
        <v>4.5242823607997433</v>
      </c>
      <c r="D422" s="33">
        <f>SUMIFS('Contact Hours'!D:D,'Contact Hours'!$A:$A,Hours!$A422,'Contact Hours'!$B:$B,Hours!$B422)+SUMIFS('Contact Hours'!E:E,'Contact Hours'!$A:$A,Hours!$A422,'Contact Hours'!$B:$B,Hours!$B422)</f>
        <v>0</v>
      </c>
      <c r="E422" s="33">
        <f>SUMIFS('Contact Hours'!F:F,'Contact Hours'!$A:$A,Hours!$A422,'Contact Hours'!$B:$B,Hours!$B422)+SUMIFS('Contact Hours'!G:G,'Contact Hours'!$A:$A,Hours!$A422,'Contact Hours'!$B:$B,Hours!$B422)</f>
        <v>0</v>
      </c>
      <c r="F422" s="33">
        <f>SUMIFS('Contact Hours'!H:H,'Contact Hours'!$A:$A,Hours!$A422,'Contact Hours'!$B:$B,Hours!$B422)+SUMIFS('Contact Hours'!I:I,'Contact Hours'!$A:$A,Hours!$A422,'Contact Hours'!$B:$B,Hours!$B422)</f>
        <v>225424</v>
      </c>
      <c r="G422" s="33">
        <f>SUMIFS('Contact Hours'!J:J,'Contact Hours'!$A:$A,Hours!$A422,'Contact Hours'!$B:$B,Hours!$B422)+SUMIFS('Contact Hours'!K:K,'Contact Hours'!$A:$A,Hours!$A422,'Contact Hours'!$B:$B,Hours!$B422)</f>
        <v>29302</v>
      </c>
      <c r="H422" s="34">
        <f t="shared" si="24"/>
        <v>254726</v>
      </c>
      <c r="I422" s="35">
        <f t="shared" si="25"/>
        <v>1152452.3486370754</v>
      </c>
      <c r="J422" s="35">
        <f t="shared" si="26"/>
        <v>0</v>
      </c>
    </row>
    <row r="423" spans="1:10">
      <c r="A423" s="30">
        <v>10387</v>
      </c>
      <c r="B423" s="31">
        <v>15</v>
      </c>
      <c r="C423" s="32">
        <f t="shared" si="27"/>
        <v>6.3259919541484555</v>
      </c>
      <c r="D423" s="33">
        <f>SUMIFS('Contact Hours'!D:D,'Contact Hours'!$A:$A,Hours!$A423,'Contact Hours'!$B:$B,Hours!$B423)+SUMIFS('Contact Hours'!E:E,'Contact Hours'!$A:$A,Hours!$A423,'Contact Hours'!$B:$B,Hours!$B423)</f>
        <v>0</v>
      </c>
      <c r="E423" s="33">
        <f>SUMIFS('Contact Hours'!F:F,'Contact Hours'!$A:$A,Hours!$A423,'Contact Hours'!$B:$B,Hours!$B423)+SUMIFS('Contact Hours'!G:G,'Contact Hours'!$A:$A,Hours!$A423,'Contact Hours'!$B:$B,Hours!$B423)</f>
        <v>0</v>
      </c>
      <c r="F423" s="33">
        <f>SUMIFS('Contact Hours'!H:H,'Contact Hours'!$A:$A,Hours!$A423,'Contact Hours'!$B:$B,Hours!$B423)+SUMIFS('Contact Hours'!I:I,'Contact Hours'!$A:$A,Hours!$A423,'Contact Hours'!$B:$B,Hours!$B423)</f>
        <v>28704</v>
      </c>
      <c r="G423" s="33">
        <f>SUMIFS('Contact Hours'!J:J,'Contact Hours'!$A:$A,Hours!$A423,'Contact Hours'!$B:$B,Hours!$B423)+SUMIFS('Contact Hours'!K:K,'Contact Hours'!$A:$A,Hours!$A423,'Contact Hours'!$B:$B,Hours!$B423)</f>
        <v>120</v>
      </c>
      <c r="H423" s="34">
        <f t="shared" si="24"/>
        <v>28824</v>
      </c>
      <c r="I423" s="35">
        <f t="shared" si="25"/>
        <v>182340.39208637507</v>
      </c>
      <c r="J423" s="35">
        <f t="shared" si="26"/>
        <v>0</v>
      </c>
    </row>
    <row r="424" spans="1:10">
      <c r="A424" s="30">
        <v>10387</v>
      </c>
      <c r="B424" s="31">
        <v>16</v>
      </c>
      <c r="C424" s="32">
        <f t="shared" si="27"/>
        <v>3.9794022593108487</v>
      </c>
      <c r="D424" s="33">
        <f>SUMIFS('Contact Hours'!D:D,'Contact Hours'!$A:$A,Hours!$A424,'Contact Hours'!$B:$B,Hours!$B424)+SUMIFS('Contact Hours'!E:E,'Contact Hours'!$A:$A,Hours!$A424,'Contact Hours'!$B:$B,Hours!$B424)</f>
        <v>9408</v>
      </c>
      <c r="E424" s="33">
        <f>SUMIFS('Contact Hours'!F:F,'Contact Hours'!$A:$A,Hours!$A424,'Contact Hours'!$B:$B,Hours!$B424)+SUMIFS('Contact Hours'!G:G,'Contact Hours'!$A:$A,Hours!$A424,'Contact Hours'!$B:$B,Hours!$B424)</f>
        <v>0</v>
      </c>
      <c r="F424" s="33">
        <f>SUMIFS('Contact Hours'!H:H,'Contact Hours'!$A:$A,Hours!$A424,'Contact Hours'!$B:$B,Hours!$B424)+SUMIFS('Contact Hours'!I:I,'Contact Hours'!$A:$A,Hours!$A424,'Contact Hours'!$B:$B,Hours!$B424)</f>
        <v>256224</v>
      </c>
      <c r="G424" s="33">
        <f>SUMIFS('Contact Hours'!J:J,'Contact Hours'!$A:$A,Hours!$A424,'Contact Hours'!$B:$B,Hours!$B424)+SUMIFS('Contact Hours'!K:K,'Contact Hours'!$A:$A,Hours!$A424,'Contact Hours'!$B:$B,Hours!$B424)</f>
        <v>42033</v>
      </c>
      <c r="H424" s="34">
        <f t="shared" si="24"/>
        <v>307665</v>
      </c>
      <c r="I424" s="35">
        <f t="shared" si="25"/>
        <v>1224322.7961108722</v>
      </c>
      <c r="J424" s="35">
        <f t="shared" si="26"/>
        <v>0</v>
      </c>
    </row>
    <row r="425" spans="1:10">
      <c r="A425" s="30">
        <v>10387</v>
      </c>
      <c r="B425" s="31">
        <v>17</v>
      </c>
      <c r="C425" s="32">
        <f t="shared" si="27"/>
        <v>5.1679354505346593</v>
      </c>
      <c r="D425" s="33">
        <f>SUMIFS('Contact Hours'!D:D,'Contact Hours'!$A:$A,Hours!$A425,'Contact Hours'!$B:$B,Hours!$B425)+SUMIFS('Contact Hours'!E:E,'Contact Hours'!$A:$A,Hours!$A425,'Contact Hours'!$B:$B,Hours!$B425)</f>
        <v>0</v>
      </c>
      <c r="E425" s="33">
        <f>SUMIFS('Contact Hours'!F:F,'Contact Hours'!$A:$A,Hours!$A425,'Contact Hours'!$B:$B,Hours!$B425)+SUMIFS('Contact Hours'!G:G,'Contact Hours'!$A:$A,Hours!$A425,'Contact Hours'!$B:$B,Hours!$B425)</f>
        <v>0</v>
      </c>
      <c r="F425" s="33">
        <f>SUMIFS('Contact Hours'!H:H,'Contact Hours'!$A:$A,Hours!$A425,'Contact Hours'!$B:$B,Hours!$B425)+SUMIFS('Contact Hours'!I:I,'Contact Hours'!$A:$A,Hours!$A425,'Contact Hours'!$B:$B,Hours!$B425)</f>
        <v>34592</v>
      </c>
      <c r="G425" s="33">
        <f>SUMIFS('Contact Hours'!J:J,'Contact Hours'!$A:$A,Hours!$A425,'Contact Hours'!$B:$B,Hours!$B425)+SUMIFS('Contact Hours'!K:K,'Contact Hours'!$A:$A,Hours!$A425,'Contact Hours'!$B:$B,Hours!$B425)</f>
        <v>0</v>
      </c>
      <c r="H425" s="34">
        <f t="shared" si="24"/>
        <v>34592</v>
      </c>
      <c r="I425" s="35">
        <f t="shared" si="25"/>
        <v>178769.22310489495</v>
      </c>
      <c r="J425" s="35">
        <f t="shared" si="26"/>
        <v>0</v>
      </c>
    </row>
    <row r="426" spans="1:10">
      <c r="A426" s="30">
        <v>10387</v>
      </c>
      <c r="B426" s="31">
        <v>18</v>
      </c>
      <c r="C426" s="32">
        <f t="shared" si="27"/>
        <v>4.3474126583452906</v>
      </c>
      <c r="D426" s="33">
        <f>SUMIFS('Contact Hours'!D:D,'Contact Hours'!$A:$A,Hours!$A426,'Contact Hours'!$B:$B,Hours!$B426)+SUMIFS('Contact Hours'!E:E,'Contact Hours'!$A:$A,Hours!$A426,'Contact Hours'!$B:$B,Hours!$B426)</f>
        <v>0</v>
      </c>
      <c r="E426" s="33">
        <f>SUMIFS('Contact Hours'!F:F,'Contact Hours'!$A:$A,Hours!$A426,'Contact Hours'!$B:$B,Hours!$B426)+SUMIFS('Contact Hours'!G:G,'Contact Hours'!$A:$A,Hours!$A426,'Contact Hours'!$B:$B,Hours!$B426)</f>
        <v>0</v>
      </c>
      <c r="F426" s="33">
        <f>SUMIFS('Contact Hours'!H:H,'Contact Hours'!$A:$A,Hours!$A426,'Contact Hours'!$B:$B,Hours!$B426)+SUMIFS('Contact Hours'!I:I,'Contact Hours'!$A:$A,Hours!$A426,'Contact Hours'!$B:$B,Hours!$B426)</f>
        <v>48544</v>
      </c>
      <c r="G426" s="33">
        <f>SUMIFS('Contact Hours'!J:J,'Contact Hours'!$A:$A,Hours!$A426,'Contact Hours'!$B:$B,Hours!$B426)+SUMIFS('Contact Hours'!K:K,'Contact Hours'!$A:$A,Hours!$A426,'Contact Hours'!$B:$B,Hours!$B426)</f>
        <v>80</v>
      </c>
      <c r="H426" s="34">
        <f t="shared" si="24"/>
        <v>48624</v>
      </c>
      <c r="I426" s="35">
        <f t="shared" si="25"/>
        <v>211388.5930993814</v>
      </c>
      <c r="J426" s="35">
        <f t="shared" si="26"/>
        <v>0</v>
      </c>
    </row>
    <row r="427" spans="1:10">
      <c r="A427" s="30">
        <v>10387</v>
      </c>
      <c r="B427" s="31">
        <v>19</v>
      </c>
      <c r="C427" s="32">
        <f t="shared" si="27"/>
        <v>3.1428185541517317</v>
      </c>
      <c r="D427" s="33">
        <f>SUMIFS('Contact Hours'!D:D,'Contact Hours'!$A:$A,Hours!$A427,'Contact Hours'!$B:$B,Hours!$B427)+SUMIFS('Contact Hours'!E:E,'Contact Hours'!$A:$A,Hours!$A427,'Contact Hours'!$B:$B,Hours!$B427)</f>
        <v>709184</v>
      </c>
      <c r="E427" s="33">
        <f>SUMIFS('Contact Hours'!F:F,'Contact Hours'!$A:$A,Hours!$A427,'Contact Hours'!$B:$B,Hours!$B427)+SUMIFS('Contact Hours'!G:G,'Contact Hours'!$A:$A,Hours!$A427,'Contact Hours'!$B:$B,Hours!$B427)</f>
        <v>119104</v>
      </c>
      <c r="F427" s="33">
        <f>SUMIFS('Contact Hours'!H:H,'Contact Hours'!$A:$A,Hours!$A427,'Contact Hours'!$B:$B,Hours!$B427)+SUMIFS('Contact Hours'!I:I,'Contact Hours'!$A:$A,Hours!$A427,'Contact Hours'!$B:$B,Hours!$B427)</f>
        <v>0</v>
      </c>
      <c r="G427" s="33">
        <f>SUMIFS('Contact Hours'!J:J,'Contact Hours'!$A:$A,Hours!$A427,'Contact Hours'!$B:$B,Hours!$B427)+SUMIFS('Contact Hours'!K:K,'Contact Hours'!$A:$A,Hours!$A427,'Contact Hours'!$B:$B,Hours!$B427)</f>
        <v>0</v>
      </c>
      <c r="H427" s="34">
        <f t="shared" si="24"/>
        <v>828288</v>
      </c>
      <c r="I427" s="35">
        <f t="shared" si="25"/>
        <v>2603158.8945812294</v>
      </c>
      <c r="J427" s="35">
        <f t="shared" si="26"/>
        <v>411754.48718105664</v>
      </c>
    </row>
    <row r="428" spans="1:10">
      <c r="A428" s="30">
        <v>10387</v>
      </c>
      <c r="B428" s="31">
        <v>20</v>
      </c>
      <c r="C428" s="32">
        <f t="shared" si="27"/>
        <v>3.4676861785003421</v>
      </c>
      <c r="D428" s="33">
        <f>SUMIFS('Contact Hours'!D:D,'Contact Hours'!$A:$A,Hours!$A428,'Contact Hours'!$B:$B,Hours!$B428)+SUMIFS('Contact Hours'!E:E,'Contact Hours'!$A:$A,Hours!$A428,'Contact Hours'!$B:$B,Hours!$B428)</f>
        <v>0</v>
      </c>
      <c r="E428" s="33">
        <f>SUMIFS('Contact Hours'!F:F,'Contact Hours'!$A:$A,Hours!$A428,'Contact Hours'!$B:$B,Hours!$B428)+SUMIFS('Contact Hours'!G:G,'Contact Hours'!$A:$A,Hours!$A428,'Contact Hours'!$B:$B,Hours!$B428)</f>
        <v>0</v>
      </c>
      <c r="F428" s="33">
        <f>SUMIFS('Contact Hours'!H:H,'Contact Hours'!$A:$A,Hours!$A428,'Contact Hours'!$B:$B,Hours!$B428)+SUMIFS('Contact Hours'!I:I,'Contact Hours'!$A:$A,Hours!$A428,'Contact Hours'!$B:$B,Hours!$B428)</f>
        <v>82896</v>
      </c>
      <c r="G428" s="33">
        <f>SUMIFS('Contact Hours'!J:J,'Contact Hours'!$A:$A,Hours!$A428,'Contact Hours'!$B:$B,Hours!$B428)+SUMIFS('Contact Hours'!K:K,'Contact Hours'!$A:$A,Hours!$A428,'Contact Hours'!$B:$B,Hours!$B428)</f>
        <v>35450</v>
      </c>
      <c r="H428" s="34">
        <f t="shared" si="24"/>
        <v>118346</v>
      </c>
      <c r="I428" s="35">
        <f t="shared" si="25"/>
        <v>410386.78848080151</v>
      </c>
      <c r="J428" s="35">
        <f t="shared" si="26"/>
        <v>0</v>
      </c>
    </row>
    <row r="429" spans="1:10">
      <c r="A429" s="30">
        <v>10387</v>
      </c>
      <c r="B429" s="31">
        <v>21</v>
      </c>
      <c r="C429" s="32">
        <f t="shared" si="27"/>
        <v>4.5155009708581995</v>
      </c>
      <c r="D429" s="33">
        <f>SUMIFS('Contact Hours'!D:D,'Contact Hours'!$A:$A,Hours!$A429,'Contact Hours'!$B:$B,Hours!$B429)+SUMIFS('Contact Hours'!E:E,'Contact Hours'!$A:$A,Hours!$A429,'Contact Hours'!$B:$B,Hours!$B429)</f>
        <v>0</v>
      </c>
      <c r="E429" s="33">
        <f>SUMIFS('Contact Hours'!F:F,'Contact Hours'!$A:$A,Hours!$A429,'Contact Hours'!$B:$B,Hours!$B429)+SUMIFS('Contact Hours'!G:G,'Contact Hours'!$A:$A,Hours!$A429,'Contact Hours'!$B:$B,Hours!$B429)</f>
        <v>0</v>
      </c>
      <c r="F429" s="33">
        <f>SUMIFS('Contact Hours'!H:H,'Contact Hours'!$A:$A,Hours!$A429,'Contact Hours'!$B:$B,Hours!$B429)+SUMIFS('Contact Hours'!I:I,'Contact Hours'!$A:$A,Hours!$A429,'Contact Hours'!$B:$B,Hours!$B429)</f>
        <v>34400</v>
      </c>
      <c r="G429" s="33">
        <f>SUMIFS('Contact Hours'!J:J,'Contact Hours'!$A:$A,Hours!$A429,'Contact Hours'!$B:$B,Hours!$B429)+SUMIFS('Contact Hours'!K:K,'Contact Hours'!$A:$A,Hours!$A429,'Contact Hours'!$B:$B,Hours!$B429)</f>
        <v>60</v>
      </c>
      <c r="H429" s="34">
        <f t="shared" si="24"/>
        <v>34460</v>
      </c>
      <c r="I429" s="35">
        <f t="shared" si="25"/>
        <v>155604.16345577355</v>
      </c>
      <c r="J429" s="35">
        <f t="shared" si="26"/>
        <v>0</v>
      </c>
    </row>
    <row r="430" spans="1:10">
      <c r="A430" s="30">
        <v>10387</v>
      </c>
      <c r="B430" s="31">
        <v>22</v>
      </c>
      <c r="C430" s="32">
        <f t="shared" si="27"/>
        <v>4.1280585073572329</v>
      </c>
      <c r="D430" s="33">
        <f>SUMIFS('Contact Hours'!D:D,'Contact Hours'!$A:$A,Hours!$A430,'Contact Hours'!$B:$B,Hours!$B430)+SUMIFS('Contact Hours'!E:E,'Contact Hours'!$A:$A,Hours!$A430,'Contact Hours'!$B:$B,Hours!$B430)</f>
        <v>0</v>
      </c>
      <c r="E430" s="33">
        <f>SUMIFS('Contact Hours'!F:F,'Contact Hours'!$A:$A,Hours!$A430,'Contact Hours'!$B:$B,Hours!$B430)+SUMIFS('Contact Hours'!G:G,'Contact Hours'!$A:$A,Hours!$A430,'Contact Hours'!$B:$B,Hours!$B430)</f>
        <v>0</v>
      </c>
      <c r="F430" s="33">
        <f>SUMIFS('Contact Hours'!H:H,'Contact Hours'!$A:$A,Hours!$A430,'Contact Hours'!$B:$B,Hours!$B430)+SUMIFS('Contact Hours'!I:I,'Contact Hours'!$A:$A,Hours!$A430,'Contact Hours'!$B:$B,Hours!$B430)</f>
        <v>3232</v>
      </c>
      <c r="G430" s="33">
        <f>SUMIFS('Contact Hours'!J:J,'Contact Hours'!$A:$A,Hours!$A430,'Contact Hours'!$B:$B,Hours!$B430)+SUMIFS('Contact Hours'!K:K,'Contact Hours'!$A:$A,Hours!$A430,'Contact Hours'!$B:$B,Hours!$B430)</f>
        <v>100</v>
      </c>
      <c r="H430" s="34">
        <f t="shared" si="24"/>
        <v>3332</v>
      </c>
      <c r="I430" s="35">
        <f t="shared" si="25"/>
        <v>13754.6909465143</v>
      </c>
      <c r="J430" s="35">
        <f t="shared" si="26"/>
        <v>0</v>
      </c>
    </row>
    <row r="431" spans="1:10">
      <c r="A431" s="30">
        <v>10387</v>
      </c>
      <c r="B431" s="31">
        <v>23</v>
      </c>
      <c r="C431" s="32">
        <f t="shared" si="27"/>
        <v>4.0606764444742334</v>
      </c>
      <c r="D431" s="33">
        <f>SUMIFS('Contact Hours'!D:D,'Contact Hours'!$A:$A,Hours!$A431,'Contact Hours'!$B:$B,Hours!$B431)+SUMIFS('Contact Hours'!E:E,'Contact Hours'!$A:$A,Hours!$A431,'Contact Hours'!$B:$B,Hours!$B431)</f>
        <v>33360</v>
      </c>
      <c r="E431" s="33">
        <f>SUMIFS('Contact Hours'!F:F,'Contact Hours'!$A:$A,Hours!$A431,'Contact Hours'!$B:$B,Hours!$B431)+SUMIFS('Contact Hours'!G:G,'Contact Hours'!$A:$A,Hours!$A431,'Contact Hours'!$B:$B,Hours!$B431)</f>
        <v>0</v>
      </c>
      <c r="F431" s="33">
        <f>SUMIFS('Contact Hours'!H:H,'Contact Hours'!$A:$A,Hours!$A431,'Contact Hours'!$B:$B,Hours!$B431)+SUMIFS('Contact Hours'!I:I,'Contact Hours'!$A:$A,Hours!$A431,'Contact Hours'!$B:$B,Hours!$B431)</f>
        <v>0</v>
      </c>
      <c r="G431" s="33">
        <f>SUMIFS('Contact Hours'!J:J,'Contact Hours'!$A:$A,Hours!$A431,'Contact Hours'!$B:$B,Hours!$B431)+SUMIFS('Contact Hours'!K:K,'Contact Hours'!$A:$A,Hours!$A431,'Contact Hours'!$B:$B,Hours!$B431)</f>
        <v>0</v>
      </c>
      <c r="H431" s="34">
        <f t="shared" si="24"/>
        <v>33360</v>
      </c>
      <c r="I431" s="35">
        <f t="shared" si="25"/>
        <v>135464.16618766042</v>
      </c>
      <c r="J431" s="35">
        <f t="shared" si="26"/>
        <v>0</v>
      </c>
    </row>
    <row r="432" spans="1:10">
      <c r="A432" s="30">
        <v>10387</v>
      </c>
      <c r="B432" s="31">
        <v>24</v>
      </c>
      <c r="C432" s="32">
        <f t="shared" si="27"/>
        <v>3.6073208628655156</v>
      </c>
      <c r="D432" s="33">
        <f>SUMIFS('Contact Hours'!D:D,'Contact Hours'!$A:$A,Hours!$A432,'Contact Hours'!$B:$B,Hours!$B432)+SUMIFS('Contact Hours'!E:E,'Contact Hours'!$A:$A,Hours!$A432,'Contact Hours'!$B:$B,Hours!$B432)</f>
        <v>116496</v>
      </c>
      <c r="E432" s="33">
        <f>SUMIFS('Contact Hours'!F:F,'Contact Hours'!$A:$A,Hours!$A432,'Contact Hours'!$B:$B,Hours!$B432)+SUMIFS('Contact Hours'!G:G,'Contact Hours'!$A:$A,Hours!$A432,'Contact Hours'!$B:$B,Hours!$B432)</f>
        <v>0</v>
      </c>
      <c r="F432" s="33">
        <f>SUMIFS('Contact Hours'!H:H,'Contact Hours'!$A:$A,Hours!$A432,'Contact Hours'!$B:$B,Hours!$B432)+SUMIFS('Contact Hours'!I:I,'Contact Hours'!$A:$A,Hours!$A432,'Contact Hours'!$B:$B,Hours!$B432)</f>
        <v>67888</v>
      </c>
      <c r="G432" s="33">
        <f>SUMIFS('Contact Hours'!J:J,'Contact Hours'!$A:$A,Hours!$A432,'Contact Hours'!$B:$B,Hours!$B432)+SUMIFS('Contact Hours'!K:K,'Contact Hours'!$A:$A,Hours!$A432,'Contact Hours'!$B:$B,Hours!$B432)</f>
        <v>44968</v>
      </c>
      <c r="H432" s="34">
        <f t="shared" si="24"/>
        <v>229352</v>
      </c>
      <c r="I432" s="35">
        <f t="shared" si="25"/>
        <v>827346.25453993178</v>
      </c>
      <c r="J432" s="35">
        <f t="shared" si="26"/>
        <v>0</v>
      </c>
    </row>
    <row r="433" spans="1:10">
      <c r="A433" s="30">
        <v>10387</v>
      </c>
      <c r="B433" s="31">
        <v>25</v>
      </c>
      <c r="C433" s="32">
        <f t="shared" si="27"/>
        <v>2.8175360535220126</v>
      </c>
      <c r="D433" s="33">
        <f>SUMIFS('Contact Hours'!D:D,'Contact Hours'!$A:$A,Hours!$A433,'Contact Hours'!$B:$B,Hours!$B433)+SUMIFS('Contact Hours'!E:E,'Contact Hours'!$A:$A,Hours!$A433,'Contact Hours'!$B:$B,Hours!$B433)</f>
        <v>2000496</v>
      </c>
      <c r="E433" s="33">
        <f>SUMIFS('Contact Hours'!F:F,'Contact Hours'!$A:$A,Hours!$A433,'Contact Hours'!$B:$B,Hours!$B433)+SUMIFS('Contact Hours'!G:G,'Contact Hours'!$A:$A,Hours!$A433,'Contact Hours'!$B:$B,Hours!$B433)</f>
        <v>0</v>
      </c>
      <c r="F433" s="33">
        <f>SUMIFS('Contact Hours'!H:H,'Contact Hours'!$A:$A,Hours!$A433,'Contact Hours'!$B:$B,Hours!$B433)+SUMIFS('Contact Hours'!I:I,'Contact Hours'!$A:$A,Hours!$A433,'Contact Hours'!$B:$B,Hours!$B433)</f>
        <v>0</v>
      </c>
      <c r="G433" s="33">
        <f>SUMIFS('Contact Hours'!J:J,'Contact Hours'!$A:$A,Hours!$A433,'Contact Hours'!$B:$B,Hours!$B433)+SUMIFS('Contact Hours'!K:K,'Contact Hours'!$A:$A,Hours!$A433,'Contact Hours'!$B:$B,Hours!$B433)</f>
        <v>0</v>
      </c>
      <c r="H433" s="34">
        <f t="shared" si="24"/>
        <v>2000496</v>
      </c>
      <c r="I433" s="35">
        <f t="shared" si="25"/>
        <v>5636469.6049265722</v>
      </c>
      <c r="J433" s="35">
        <f t="shared" si="26"/>
        <v>0</v>
      </c>
    </row>
    <row r="434" spans="1:10">
      <c r="A434" s="30">
        <v>10387</v>
      </c>
      <c r="B434" s="31">
        <v>26</v>
      </c>
      <c r="C434" s="32">
        <f t="shared" si="27"/>
        <v>3.5195673951223614</v>
      </c>
      <c r="D434" s="33">
        <f>SUMIFS('Contact Hours'!D:D,'Contact Hours'!$A:$A,Hours!$A434,'Contact Hours'!$B:$B,Hours!$B434)+SUMIFS('Contact Hours'!E:E,'Contact Hours'!$A:$A,Hours!$A434,'Contact Hours'!$B:$B,Hours!$B434)</f>
        <v>421632</v>
      </c>
      <c r="E434" s="33">
        <f>SUMIFS('Contact Hours'!F:F,'Contact Hours'!$A:$A,Hours!$A434,'Contact Hours'!$B:$B,Hours!$B434)+SUMIFS('Contact Hours'!G:G,'Contact Hours'!$A:$A,Hours!$A434,'Contact Hours'!$B:$B,Hours!$B434)</f>
        <v>0</v>
      </c>
      <c r="F434" s="33">
        <f>SUMIFS('Contact Hours'!H:H,'Contact Hours'!$A:$A,Hours!$A434,'Contact Hours'!$B:$B,Hours!$B434)+SUMIFS('Contact Hours'!I:I,'Contact Hours'!$A:$A,Hours!$A434,'Contact Hours'!$B:$B,Hours!$B434)</f>
        <v>63920</v>
      </c>
      <c r="G434" s="33">
        <f>SUMIFS('Contact Hours'!J:J,'Contact Hours'!$A:$A,Hours!$A434,'Contact Hours'!$B:$B,Hours!$B434)+SUMIFS('Contact Hours'!K:K,'Contact Hours'!$A:$A,Hours!$A434,'Contact Hours'!$B:$B,Hours!$B434)</f>
        <v>400</v>
      </c>
      <c r="H434" s="34">
        <f t="shared" si="24"/>
        <v>485952</v>
      </c>
      <c r="I434" s="35">
        <f t="shared" si="25"/>
        <v>1710340.8147945018</v>
      </c>
      <c r="J434" s="35">
        <f t="shared" si="26"/>
        <v>0</v>
      </c>
    </row>
    <row r="435" spans="1:10">
      <c r="A435" s="30">
        <v>10387</v>
      </c>
      <c r="B435" s="31">
        <v>27</v>
      </c>
      <c r="C435" s="32">
        <f t="shared" si="27"/>
        <v>3.291477425248472</v>
      </c>
      <c r="D435" s="33">
        <f>SUMIFS('Contact Hours'!D:D,'Contact Hours'!$A:$A,Hours!$A435,'Contact Hours'!$B:$B,Hours!$B435)+SUMIFS('Contact Hours'!E:E,'Contact Hours'!$A:$A,Hours!$A435,'Contact Hours'!$B:$B,Hours!$B435)</f>
        <v>0</v>
      </c>
      <c r="E435" s="33">
        <f>SUMIFS('Contact Hours'!F:F,'Contact Hours'!$A:$A,Hours!$A435,'Contact Hours'!$B:$B,Hours!$B435)+SUMIFS('Contact Hours'!G:G,'Contact Hours'!$A:$A,Hours!$A435,'Contact Hours'!$B:$B,Hours!$B435)</f>
        <v>0</v>
      </c>
      <c r="F435" s="33">
        <f>SUMIFS('Contact Hours'!H:H,'Contact Hours'!$A:$A,Hours!$A435,'Contact Hours'!$B:$B,Hours!$B435)+SUMIFS('Contact Hours'!I:I,'Contact Hours'!$A:$A,Hours!$A435,'Contact Hours'!$B:$B,Hours!$B435)</f>
        <v>0</v>
      </c>
      <c r="G435" s="33">
        <f>SUMIFS('Contact Hours'!J:J,'Contact Hours'!$A:$A,Hours!$A435,'Contact Hours'!$B:$B,Hours!$B435)+SUMIFS('Contact Hours'!K:K,'Contact Hours'!$A:$A,Hours!$A435,'Contact Hours'!$B:$B,Hours!$B435)</f>
        <v>0</v>
      </c>
      <c r="H435" s="34">
        <f t="shared" si="24"/>
        <v>0</v>
      </c>
      <c r="I435" s="35">
        <f t="shared" si="25"/>
        <v>0</v>
      </c>
      <c r="J435" s="35">
        <f t="shared" si="26"/>
        <v>0</v>
      </c>
    </row>
    <row r="436" spans="1:10">
      <c r="A436" s="30">
        <v>3568</v>
      </c>
      <c r="B436" s="31">
        <v>1</v>
      </c>
      <c r="C436" s="32">
        <f t="shared" si="27"/>
        <v>2.8749802080704021</v>
      </c>
      <c r="D436" s="33">
        <f>SUMIFS('Contact Hours'!D:D,'Contact Hours'!$A:$A,Hours!$A436,'Contact Hours'!$B:$B,Hours!$B436)+SUMIFS('Contact Hours'!E:E,'Contact Hours'!$A:$A,Hours!$A436,'Contact Hours'!$B:$B,Hours!$B436)</f>
        <v>16512</v>
      </c>
      <c r="E436" s="33">
        <f>SUMIFS('Contact Hours'!F:F,'Contact Hours'!$A:$A,Hours!$A436,'Contact Hours'!$B:$B,Hours!$B436)+SUMIFS('Contact Hours'!G:G,'Contact Hours'!$A:$A,Hours!$A436,'Contact Hours'!$B:$B,Hours!$B436)</f>
        <v>0</v>
      </c>
      <c r="F436" s="33">
        <f>SUMIFS('Contact Hours'!H:H,'Contact Hours'!$A:$A,Hours!$A436,'Contact Hours'!$B:$B,Hours!$B436)+SUMIFS('Contact Hours'!I:I,'Contact Hours'!$A:$A,Hours!$A436,'Contact Hours'!$B:$B,Hours!$B436)</f>
        <v>3232</v>
      </c>
      <c r="G436" s="33">
        <f>SUMIFS('Contact Hours'!J:J,'Contact Hours'!$A:$A,Hours!$A436,'Contact Hours'!$B:$B,Hours!$B436)+SUMIFS('Contact Hours'!K:K,'Contact Hours'!$A:$A,Hours!$A436,'Contact Hours'!$B:$B,Hours!$B436)</f>
        <v>0</v>
      </c>
      <c r="H436" s="34">
        <f t="shared" si="24"/>
        <v>19744</v>
      </c>
      <c r="I436" s="35">
        <f t="shared" si="25"/>
        <v>56763.609228142021</v>
      </c>
      <c r="J436" s="35">
        <f t="shared" si="26"/>
        <v>0</v>
      </c>
    </row>
    <row r="437" spans="1:10">
      <c r="A437" s="30">
        <v>3568</v>
      </c>
      <c r="B437" s="31">
        <v>2</v>
      </c>
      <c r="C437" s="32">
        <f t="shared" si="27"/>
        <v>3.4729204337351502</v>
      </c>
      <c r="D437" s="33">
        <f>SUMIFS('Contact Hours'!D:D,'Contact Hours'!$A:$A,Hours!$A437,'Contact Hours'!$B:$B,Hours!$B437)+SUMIFS('Contact Hours'!E:E,'Contact Hours'!$A:$A,Hours!$A437,'Contact Hours'!$B:$B,Hours!$B437)</f>
        <v>0</v>
      </c>
      <c r="E437" s="33">
        <f>SUMIFS('Contact Hours'!F:F,'Contact Hours'!$A:$A,Hours!$A437,'Contact Hours'!$B:$B,Hours!$B437)+SUMIFS('Contact Hours'!G:G,'Contact Hours'!$A:$A,Hours!$A437,'Contact Hours'!$B:$B,Hours!$B437)</f>
        <v>0</v>
      </c>
      <c r="F437" s="33">
        <f>SUMIFS('Contact Hours'!H:H,'Contact Hours'!$A:$A,Hours!$A437,'Contact Hours'!$B:$B,Hours!$B437)+SUMIFS('Contact Hours'!I:I,'Contact Hours'!$A:$A,Hours!$A437,'Contact Hours'!$B:$B,Hours!$B437)</f>
        <v>120576</v>
      </c>
      <c r="G437" s="33">
        <f>SUMIFS('Contact Hours'!J:J,'Contact Hours'!$A:$A,Hours!$A437,'Contact Hours'!$B:$B,Hours!$B437)+SUMIFS('Contact Hours'!K:K,'Contact Hours'!$A:$A,Hours!$A437,'Contact Hours'!$B:$B,Hours!$B437)</f>
        <v>480</v>
      </c>
      <c r="H437" s="34">
        <f t="shared" si="24"/>
        <v>121056</v>
      </c>
      <c r="I437" s="35">
        <f t="shared" si="25"/>
        <v>420417.85602624237</v>
      </c>
      <c r="J437" s="35">
        <f t="shared" si="26"/>
        <v>0</v>
      </c>
    </row>
    <row r="438" spans="1:10">
      <c r="A438" s="30">
        <v>3568</v>
      </c>
      <c r="B438" s="31">
        <v>3</v>
      </c>
      <c r="C438" s="32">
        <f t="shared" si="27"/>
        <v>3.0862689776983747</v>
      </c>
      <c r="D438" s="33">
        <f>SUMIFS('Contact Hours'!D:D,'Contact Hours'!$A:$A,Hours!$A438,'Contact Hours'!$B:$B,Hours!$B438)+SUMIFS('Contact Hours'!E:E,'Contact Hours'!$A:$A,Hours!$A438,'Contact Hours'!$B:$B,Hours!$B438)</f>
        <v>77584</v>
      </c>
      <c r="E438" s="33">
        <f>SUMIFS('Contact Hours'!F:F,'Contact Hours'!$A:$A,Hours!$A438,'Contact Hours'!$B:$B,Hours!$B438)+SUMIFS('Contact Hours'!G:G,'Contact Hours'!$A:$A,Hours!$A438,'Contact Hours'!$B:$B,Hours!$B438)</f>
        <v>0</v>
      </c>
      <c r="F438" s="33">
        <f>SUMIFS('Contact Hours'!H:H,'Contact Hours'!$A:$A,Hours!$A438,'Contact Hours'!$B:$B,Hours!$B438)+SUMIFS('Contact Hours'!I:I,'Contact Hours'!$A:$A,Hours!$A438,'Contact Hours'!$B:$B,Hours!$B438)</f>
        <v>7296</v>
      </c>
      <c r="G438" s="33">
        <f>SUMIFS('Contact Hours'!J:J,'Contact Hours'!$A:$A,Hours!$A438,'Contact Hours'!$B:$B,Hours!$B438)+SUMIFS('Contact Hours'!K:K,'Contact Hours'!$A:$A,Hours!$A438,'Contact Hours'!$B:$B,Hours!$B438)</f>
        <v>0</v>
      </c>
      <c r="H438" s="34">
        <f t="shared" si="24"/>
        <v>84880</v>
      </c>
      <c r="I438" s="35">
        <f t="shared" si="25"/>
        <v>261962.51082703806</v>
      </c>
      <c r="J438" s="35">
        <f t="shared" si="26"/>
        <v>0</v>
      </c>
    </row>
    <row r="439" spans="1:10">
      <c r="A439" s="30">
        <v>3568</v>
      </c>
      <c r="B439" s="31">
        <v>4</v>
      </c>
      <c r="C439" s="32">
        <f t="shared" si="27"/>
        <v>2.7951067372194838</v>
      </c>
      <c r="D439" s="33">
        <f>SUMIFS('Contact Hours'!D:D,'Contact Hours'!$A:$A,Hours!$A439,'Contact Hours'!$B:$B,Hours!$B439)+SUMIFS('Contact Hours'!E:E,'Contact Hours'!$A:$A,Hours!$A439,'Contact Hours'!$B:$B,Hours!$B439)</f>
        <v>6192</v>
      </c>
      <c r="E439" s="33">
        <f>SUMIFS('Contact Hours'!F:F,'Contact Hours'!$A:$A,Hours!$A439,'Contact Hours'!$B:$B,Hours!$B439)+SUMIFS('Contact Hours'!G:G,'Contact Hours'!$A:$A,Hours!$A439,'Contact Hours'!$B:$B,Hours!$B439)</f>
        <v>0</v>
      </c>
      <c r="F439" s="33">
        <f>SUMIFS('Contact Hours'!H:H,'Contact Hours'!$A:$A,Hours!$A439,'Contact Hours'!$B:$B,Hours!$B439)+SUMIFS('Contact Hours'!I:I,'Contact Hours'!$A:$A,Hours!$A439,'Contact Hours'!$B:$B,Hours!$B439)</f>
        <v>8256</v>
      </c>
      <c r="G439" s="33">
        <f>SUMIFS('Contact Hours'!J:J,'Contact Hours'!$A:$A,Hours!$A439,'Contact Hours'!$B:$B,Hours!$B439)+SUMIFS('Contact Hours'!K:K,'Contact Hours'!$A:$A,Hours!$A439,'Contact Hours'!$B:$B,Hours!$B439)</f>
        <v>3481</v>
      </c>
      <c r="H439" s="34">
        <f t="shared" si="24"/>
        <v>17929</v>
      </c>
      <c r="I439" s="35">
        <f t="shared" si="25"/>
        <v>50113.468691608126</v>
      </c>
      <c r="J439" s="35">
        <f t="shared" si="26"/>
        <v>0</v>
      </c>
    </row>
    <row r="440" spans="1:10">
      <c r="A440" s="30">
        <v>3568</v>
      </c>
      <c r="B440" s="31">
        <v>5</v>
      </c>
      <c r="C440" s="32">
        <f t="shared" si="27"/>
        <v>7.969787458086997</v>
      </c>
      <c r="D440" s="33">
        <f>SUMIFS('Contact Hours'!D:D,'Contact Hours'!$A:$A,Hours!$A440,'Contact Hours'!$B:$B,Hours!$B440)+SUMIFS('Contact Hours'!E:E,'Contact Hours'!$A:$A,Hours!$A440,'Contact Hours'!$B:$B,Hours!$B440)</f>
        <v>0</v>
      </c>
      <c r="E440" s="33">
        <f>SUMIFS('Contact Hours'!F:F,'Contact Hours'!$A:$A,Hours!$A440,'Contact Hours'!$B:$B,Hours!$B440)+SUMIFS('Contact Hours'!G:G,'Contact Hours'!$A:$A,Hours!$A440,'Contact Hours'!$B:$B,Hours!$B440)</f>
        <v>0</v>
      </c>
      <c r="F440" s="33">
        <f>SUMIFS('Contact Hours'!H:H,'Contact Hours'!$A:$A,Hours!$A440,'Contact Hours'!$B:$B,Hours!$B440)+SUMIFS('Contact Hours'!I:I,'Contact Hours'!$A:$A,Hours!$A440,'Contact Hours'!$B:$B,Hours!$B440)</f>
        <v>0</v>
      </c>
      <c r="G440" s="33">
        <f>SUMIFS('Contact Hours'!J:J,'Contact Hours'!$A:$A,Hours!$A440,'Contact Hours'!$B:$B,Hours!$B440)+SUMIFS('Contact Hours'!K:K,'Contact Hours'!$A:$A,Hours!$A440,'Contact Hours'!$B:$B,Hours!$B440)</f>
        <v>0</v>
      </c>
      <c r="H440" s="34">
        <f t="shared" si="24"/>
        <v>0</v>
      </c>
      <c r="I440" s="35">
        <f t="shared" si="25"/>
        <v>0</v>
      </c>
      <c r="J440" s="35">
        <f t="shared" si="26"/>
        <v>0</v>
      </c>
    </row>
    <row r="441" spans="1:10">
      <c r="A441" s="30">
        <v>3568</v>
      </c>
      <c r="B441" s="31">
        <v>6</v>
      </c>
      <c r="C441" s="32">
        <f t="shared" si="27"/>
        <v>2.5338472328563029</v>
      </c>
      <c r="D441" s="33">
        <f>SUMIFS('Contact Hours'!D:D,'Contact Hours'!$A:$A,Hours!$A441,'Contact Hours'!$B:$B,Hours!$B441)+SUMIFS('Contact Hours'!E:E,'Contact Hours'!$A:$A,Hours!$A441,'Contact Hours'!$B:$B,Hours!$B441)</f>
        <v>24816</v>
      </c>
      <c r="E441" s="33">
        <f>SUMIFS('Contact Hours'!F:F,'Contact Hours'!$A:$A,Hours!$A441,'Contact Hours'!$B:$B,Hours!$B441)+SUMIFS('Contact Hours'!G:G,'Contact Hours'!$A:$A,Hours!$A441,'Contact Hours'!$B:$B,Hours!$B441)</f>
        <v>0</v>
      </c>
      <c r="F441" s="33">
        <f>SUMIFS('Contact Hours'!H:H,'Contact Hours'!$A:$A,Hours!$A441,'Contact Hours'!$B:$B,Hours!$B441)+SUMIFS('Contact Hours'!I:I,'Contact Hours'!$A:$A,Hours!$A441,'Contact Hours'!$B:$B,Hours!$B441)</f>
        <v>0</v>
      </c>
      <c r="G441" s="33">
        <f>SUMIFS('Contact Hours'!J:J,'Contact Hours'!$A:$A,Hours!$A441,'Contact Hours'!$B:$B,Hours!$B441)+SUMIFS('Contact Hours'!K:K,'Contact Hours'!$A:$A,Hours!$A441,'Contact Hours'!$B:$B,Hours!$B441)</f>
        <v>4075</v>
      </c>
      <c r="H441" s="34">
        <f t="shared" si="24"/>
        <v>28891</v>
      </c>
      <c r="I441" s="35">
        <f t="shared" si="25"/>
        <v>73205.38040445144</v>
      </c>
      <c r="J441" s="35">
        <f t="shared" si="26"/>
        <v>0</v>
      </c>
    </row>
    <row r="442" spans="1:10">
      <c r="A442" s="30">
        <v>3568</v>
      </c>
      <c r="B442" s="31">
        <v>7</v>
      </c>
      <c r="C442" s="32">
        <f t="shared" si="27"/>
        <v>3.4892163735959434</v>
      </c>
      <c r="D442" s="33">
        <f>SUMIFS('Contact Hours'!D:D,'Contact Hours'!$A:$A,Hours!$A442,'Contact Hours'!$B:$B,Hours!$B442)+SUMIFS('Contact Hours'!E:E,'Contact Hours'!$A:$A,Hours!$A442,'Contact Hours'!$B:$B,Hours!$B442)</f>
        <v>0</v>
      </c>
      <c r="E442" s="33">
        <f>SUMIFS('Contact Hours'!F:F,'Contact Hours'!$A:$A,Hours!$A442,'Contact Hours'!$B:$B,Hours!$B442)+SUMIFS('Contact Hours'!G:G,'Contact Hours'!$A:$A,Hours!$A442,'Contact Hours'!$B:$B,Hours!$B442)</f>
        <v>0</v>
      </c>
      <c r="F442" s="33">
        <f>SUMIFS('Contact Hours'!H:H,'Contact Hours'!$A:$A,Hours!$A442,'Contact Hours'!$B:$B,Hours!$B442)+SUMIFS('Contact Hours'!I:I,'Contact Hours'!$A:$A,Hours!$A442,'Contact Hours'!$B:$B,Hours!$B442)</f>
        <v>0</v>
      </c>
      <c r="G442" s="33">
        <f>SUMIFS('Contact Hours'!J:J,'Contact Hours'!$A:$A,Hours!$A442,'Contact Hours'!$B:$B,Hours!$B442)+SUMIFS('Contact Hours'!K:K,'Contact Hours'!$A:$A,Hours!$A442,'Contact Hours'!$B:$B,Hours!$B442)</f>
        <v>0</v>
      </c>
      <c r="H442" s="34">
        <f t="shared" si="24"/>
        <v>0</v>
      </c>
      <c r="I442" s="35">
        <f t="shared" si="25"/>
        <v>0</v>
      </c>
      <c r="J442" s="35">
        <f t="shared" si="26"/>
        <v>0</v>
      </c>
    </row>
    <row r="443" spans="1:10">
      <c r="A443" s="30">
        <v>3568</v>
      </c>
      <c r="B443" s="31">
        <v>8</v>
      </c>
      <c r="C443" s="32">
        <f t="shared" si="27"/>
        <v>4.382136402145127</v>
      </c>
      <c r="D443" s="33">
        <f>SUMIFS('Contact Hours'!D:D,'Contact Hours'!$A:$A,Hours!$A443,'Contact Hours'!$B:$B,Hours!$B443)+SUMIFS('Contact Hours'!E:E,'Contact Hours'!$A:$A,Hours!$A443,'Contact Hours'!$B:$B,Hours!$B443)</f>
        <v>0</v>
      </c>
      <c r="E443" s="33">
        <f>SUMIFS('Contact Hours'!F:F,'Contact Hours'!$A:$A,Hours!$A443,'Contact Hours'!$B:$B,Hours!$B443)+SUMIFS('Contact Hours'!G:G,'Contact Hours'!$A:$A,Hours!$A443,'Contact Hours'!$B:$B,Hours!$B443)</f>
        <v>0</v>
      </c>
      <c r="F443" s="33">
        <f>SUMIFS('Contact Hours'!H:H,'Contact Hours'!$A:$A,Hours!$A443,'Contact Hours'!$B:$B,Hours!$B443)+SUMIFS('Contact Hours'!I:I,'Contact Hours'!$A:$A,Hours!$A443,'Contact Hours'!$B:$B,Hours!$B443)</f>
        <v>16448</v>
      </c>
      <c r="G443" s="33">
        <f>SUMIFS('Contact Hours'!J:J,'Contact Hours'!$A:$A,Hours!$A443,'Contact Hours'!$B:$B,Hours!$B443)+SUMIFS('Contact Hours'!K:K,'Contact Hours'!$A:$A,Hours!$A443,'Contact Hours'!$B:$B,Hours!$B443)</f>
        <v>1469</v>
      </c>
      <c r="H443" s="34">
        <f t="shared" si="24"/>
        <v>17917</v>
      </c>
      <c r="I443" s="35">
        <f t="shared" si="25"/>
        <v>78514.737917234233</v>
      </c>
      <c r="J443" s="35">
        <f t="shared" si="26"/>
        <v>0</v>
      </c>
    </row>
    <row r="444" spans="1:10">
      <c r="A444" s="30">
        <v>3568</v>
      </c>
      <c r="B444" s="31">
        <v>9</v>
      </c>
      <c r="C444" s="32">
        <f t="shared" si="27"/>
        <v>3.4333089032158068</v>
      </c>
      <c r="D444" s="33">
        <f>SUMIFS('Contact Hours'!D:D,'Contact Hours'!$A:$A,Hours!$A444,'Contact Hours'!$B:$B,Hours!$B444)+SUMIFS('Contact Hours'!E:E,'Contact Hours'!$A:$A,Hours!$A444,'Contact Hours'!$B:$B,Hours!$B444)</f>
        <v>7456</v>
      </c>
      <c r="E444" s="33">
        <f>SUMIFS('Contact Hours'!F:F,'Contact Hours'!$A:$A,Hours!$A444,'Contact Hours'!$B:$B,Hours!$B444)+SUMIFS('Contact Hours'!G:G,'Contact Hours'!$A:$A,Hours!$A444,'Contact Hours'!$B:$B,Hours!$B444)</f>
        <v>0</v>
      </c>
      <c r="F444" s="33">
        <f>SUMIFS('Contact Hours'!H:H,'Contact Hours'!$A:$A,Hours!$A444,'Contact Hours'!$B:$B,Hours!$B444)+SUMIFS('Contact Hours'!I:I,'Contact Hours'!$A:$A,Hours!$A444,'Contact Hours'!$B:$B,Hours!$B444)</f>
        <v>92416</v>
      </c>
      <c r="G444" s="33">
        <f>SUMIFS('Contact Hours'!J:J,'Contact Hours'!$A:$A,Hours!$A444,'Contact Hours'!$B:$B,Hours!$B444)+SUMIFS('Contact Hours'!K:K,'Contact Hours'!$A:$A,Hours!$A444,'Contact Hours'!$B:$B,Hours!$B444)</f>
        <v>1000</v>
      </c>
      <c r="H444" s="34">
        <f t="shared" si="24"/>
        <v>100872</v>
      </c>
      <c r="I444" s="35">
        <f t="shared" si="25"/>
        <v>346324.73568518489</v>
      </c>
      <c r="J444" s="35">
        <f t="shared" si="26"/>
        <v>0</v>
      </c>
    </row>
    <row r="445" spans="1:10">
      <c r="A445" s="30">
        <v>3568</v>
      </c>
      <c r="B445" s="31">
        <v>10</v>
      </c>
      <c r="C445" s="32">
        <f t="shared" si="27"/>
        <v>5.2157956574584414</v>
      </c>
      <c r="D445" s="33">
        <f>SUMIFS('Contact Hours'!D:D,'Contact Hours'!$A:$A,Hours!$A445,'Contact Hours'!$B:$B,Hours!$B445)+SUMIFS('Contact Hours'!E:E,'Contact Hours'!$A:$A,Hours!$A445,'Contact Hours'!$B:$B,Hours!$B445)</f>
        <v>0</v>
      </c>
      <c r="E445" s="33">
        <f>SUMIFS('Contact Hours'!F:F,'Contact Hours'!$A:$A,Hours!$A445,'Contact Hours'!$B:$B,Hours!$B445)+SUMIFS('Contact Hours'!G:G,'Contact Hours'!$A:$A,Hours!$A445,'Contact Hours'!$B:$B,Hours!$B445)</f>
        <v>0</v>
      </c>
      <c r="F445" s="33">
        <f>SUMIFS('Contact Hours'!H:H,'Contact Hours'!$A:$A,Hours!$A445,'Contact Hours'!$B:$B,Hours!$B445)+SUMIFS('Contact Hours'!I:I,'Contact Hours'!$A:$A,Hours!$A445,'Contact Hours'!$B:$B,Hours!$B445)</f>
        <v>0</v>
      </c>
      <c r="G445" s="33">
        <f>SUMIFS('Contact Hours'!J:J,'Contact Hours'!$A:$A,Hours!$A445,'Contact Hours'!$B:$B,Hours!$B445)+SUMIFS('Contact Hours'!K:K,'Contact Hours'!$A:$A,Hours!$A445,'Contact Hours'!$B:$B,Hours!$B445)</f>
        <v>0</v>
      </c>
      <c r="H445" s="34">
        <f t="shared" si="24"/>
        <v>0</v>
      </c>
      <c r="I445" s="35">
        <f t="shared" si="25"/>
        <v>0</v>
      </c>
      <c r="J445" s="35">
        <f t="shared" si="26"/>
        <v>0</v>
      </c>
    </row>
    <row r="446" spans="1:10">
      <c r="A446" s="30">
        <v>3568</v>
      </c>
      <c r="B446" s="31">
        <v>11</v>
      </c>
      <c r="C446" s="32">
        <f t="shared" si="27"/>
        <v>3.9463640330011058</v>
      </c>
      <c r="D446" s="33">
        <f>SUMIFS('Contact Hours'!D:D,'Contact Hours'!$A:$A,Hours!$A446,'Contact Hours'!$B:$B,Hours!$B446)+SUMIFS('Contact Hours'!E:E,'Contact Hours'!$A:$A,Hours!$A446,'Contact Hours'!$B:$B,Hours!$B446)</f>
        <v>0</v>
      </c>
      <c r="E446" s="33">
        <f>SUMIFS('Contact Hours'!F:F,'Contact Hours'!$A:$A,Hours!$A446,'Contact Hours'!$B:$B,Hours!$B446)+SUMIFS('Contact Hours'!G:G,'Contact Hours'!$A:$A,Hours!$A446,'Contact Hours'!$B:$B,Hours!$B446)</f>
        <v>0</v>
      </c>
      <c r="F446" s="33">
        <f>SUMIFS('Contact Hours'!H:H,'Contact Hours'!$A:$A,Hours!$A446,'Contact Hours'!$B:$B,Hours!$B446)+SUMIFS('Contact Hours'!I:I,'Contact Hours'!$A:$A,Hours!$A446,'Contact Hours'!$B:$B,Hours!$B446)</f>
        <v>35168</v>
      </c>
      <c r="G446" s="33">
        <f>SUMIFS('Contact Hours'!J:J,'Contact Hours'!$A:$A,Hours!$A446,'Contact Hours'!$B:$B,Hours!$B446)+SUMIFS('Contact Hours'!K:K,'Contact Hours'!$A:$A,Hours!$A446,'Contact Hours'!$B:$B,Hours!$B446)</f>
        <v>13420</v>
      </c>
      <c r="H446" s="34">
        <f t="shared" si="24"/>
        <v>48588</v>
      </c>
      <c r="I446" s="35">
        <f t="shared" si="25"/>
        <v>191745.93563545772</v>
      </c>
      <c r="J446" s="35">
        <f t="shared" si="26"/>
        <v>0</v>
      </c>
    </row>
    <row r="447" spans="1:10">
      <c r="A447" s="30">
        <v>3568</v>
      </c>
      <c r="B447" s="31">
        <v>12</v>
      </c>
      <c r="C447" s="32">
        <f t="shared" si="27"/>
        <v>3.4644345655960382</v>
      </c>
      <c r="D447" s="33">
        <f>SUMIFS('Contact Hours'!D:D,'Contact Hours'!$A:$A,Hours!$A447,'Contact Hours'!$B:$B,Hours!$B447)+SUMIFS('Contact Hours'!E:E,'Contact Hours'!$A:$A,Hours!$A447,'Contact Hours'!$B:$B,Hours!$B447)</f>
        <v>54096</v>
      </c>
      <c r="E447" s="33">
        <f>SUMIFS('Contact Hours'!F:F,'Contact Hours'!$A:$A,Hours!$A447,'Contact Hours'!$B:$B,Hours!$B447)+SUMIFS('Contact Hours'!G:G,'Contact Hours'!$A:$A,Hours!$A447,'Contact Hours'!$B:$B,Hours!$B447)</f>
        <v>384</v>
      </c>
      <c r="F447" s="33">
        <f>SUMIFS('Contact Hours'!H:H,'Contact Hours'!$A:$A,Hours!$A447,'Contact Hours'!$B:$B,Hours!$B447)+SUMIFS('Contact Hours'!I:I,'Contact Hours'!$A:$A,Hours!$A447,'Contact Hours'!$B:$B,Hours!$B447)</f>
        <v>0</v>
      </c>
      <c r="G447" s="33">
        <f>SUMIFS('Contact Hours'!J:J,'Contact Hours'!$A:$A,Hours!$A447,'Contact Hours'!$B:$B,Hours!$B447)+SUMIFS('Contact Hours'!K:K,'Contact Hours'!$A:$A,Hours!$A447,'Contact Hours'!$B:$B,Hours!$B447)</f>
        <v>0</v>
      </c>
      <c r="H447" s="34">
        <f t="shared" si="24"/>
        <v>54480</v>
      </c>
      <c r="I447" s="35">
        <f t="shared" si="25"/>
        <v>188742.39513367217</v>
      </c>
      <c r="J447" s="35">
        <f t="shared" si="26"/>
        <v>1463.3771605077666</v>
      </c>
    </row>
    <row r="448" spans="1:10">
      <c r="A448" s="30">
        <v>3568</v>
      </c>
      <c r="B448" s="31">
        <v>13</v>
      </c>
      <c r="C448" s="32">
        <f t="shared" si="27"/>
        <v>3.1367935439018955</v>
      </c>
      <c r="D448" s="33">
        <f>SUMIFS('Contact Hours'!D:D,'Contact Hours'!$A:$A,Hours!$A448,'Contact Hours'!$B:$B,Hours!$B448)+SUMIFS('Contact Hours'!E:E,'Contact Hours'!$A:$A,Hours!$A448,'Contact Hours'!$B:$B,Hours!$B448)</f>
        <v>8592</v>
      </c>
      <c r="E448" s="33">
        <f>SUMIFS('Contact Hours'!F:F,'Contact Hours'!$A:$A,Hours!$A448,'Contact Hours'!$B:$B,Hours!$B448)+SUMIFS('Contact Hours'!G:G,'Contact Hours'!$A:$A,Hours!$A448,'Contact Hours'!$B:$B,Hours!$B448)</f>
        <v>0</v>
      </c>
      <c r="F448" s="33">
        <f>SUMIFS('Contact Hours'!H:H,'Contact Hours'!$A:$A,Hours!$A448,'Contact Hours'!$B:$B,Hours!$B448)+SUMIFS('Contact Hours'!I:I,'Contact Hours'!$A:$A,Hours!$A448,'Contact Hours'!$B:$B,Hours!$B448)</f>
        <v>0</v>
      </c>
      <c r="G448" s="33">
        <f>SUMIFS('Contact Hours'!J:J,'Contact Hours'!$A:$A,Hours!$A448,'Contact Hours'!$B:$B,Hours!$B448)+SUMIFS('Contact Hours'!K:K,'Contact Hours'!$A:$A,Hours!$A448,'Contact Hours'!$B:$B,Hours!$B448)</f>
        <v>0</v>
      </c>
      <c r="H448" s="34">
        <f t="shared" si="24"/>
        <v>8592</v>
      </c>
      <c r="I448" s="35">
        <f t="shared" si="25"/>
        <v>26951.330129205086</v>
      </c>
      <c r="J448" s="35">
        <f t="shared" si="26"/>
        <v>0</v>
      </c>
    </row>
    <row r="449" spans="1:10">
      <c r="A449" s="30">
        <v>3568</v>
      </c>
      <c r="B449" s="31">
        <v>14</v>
      </c>
      <c r="C449" s="32">
        <f t="shared" si="27"/>
        <v>4.5242823607997433</v>
      </c>
      <c r="D449" s="33">
        <f>SUMIFS('Contact Hours'!D:D,'Contact Hours'!$A:$A,Hours!$A449,'Contact Hours'!$B:$B,Hours!$B449)+SUMIFS('Contact Hours'!E:E,'Contact Hours'!$A:$A,Hours!$A449,'Contact Hours'!$B:$B,Hours!$B449)</f>
        <v>0</v>
      </c>
      <c r="E449" s="33">
        <f>SUMIFS('Contact Hours'!F:F,'Contact Hours'!$A:$A,Hours!$A449,'Contact Hours'!$B:$B,Hours!$B449)+SUMIFS('Contact Hours'!G:G,'Contact Hours'!$A:$A,Hours!$A449,'Contact Hours'!$B:$B,Hours!$B449)</f>
        <v>0</v>
      </c>
      <c r="F449" s="33">
        <f>SUMIFS('Contact Hours'!H:H,'Contact Hours'!$A:$A,Hours!$A449,'Contact Hours'!$B:$B,Hours!$B449)+SUMIFS('Contact Hours'!I:I,'Contact Hours'!$A:$A,Hours!$A449,'Contact Hours'!$B:$B,Hours!$B449)</f>
        <v>0</v>
      </c>
      <c r="G449" s="33">
        <f>SUMIFS('Contact Hours'!J:J,'Contact Hours'!$A:$A,Hours!$A449,'Contact Hours'!$B:$B,Hours!$B449)+SUMIFS('Contact Hours'!K:K,'Contact Hours'!$A:$A,Hours!$A449,'Contact Hours'!$B:$B,Hours!$B449)</f>
        <v>2280</v>
      </c>
      <c r="H449" s="34">
        <f t="shared" si="24"/>
        <v>2280</v>
      </c>
      <c r="I449" s="35">
        <f t="shared" si="25"/>
        <v>10315.363782623415</v>
      </c>
      <c r="J449" s="35">
        <f t="shared" si="26"/>
        <v>0</v>
      </c>
    </row>
    <row r="450" spans="1:10">
      <c r="A450" s="30">
        <v>3568</v>
      </c>
      <c r="B450" s="31">
        <v>15</v>
      </c>
      <c r="C450" s="32">
        <f t="shared" si="27"/>
        <v>6.3259919541484555</v>
      </c>
      <c r="D450" s="33">
        <f>SUMIFS('Contact Hours'!D:D,'Contact Hours'!$A:$A,Hours!$A450,'Contact Hours'!$B:$B,Hours!$B450)+SUMIFS('Contact Hours'!E:E,'Contact Hours'!$A:$A,Hours!$A450,'Contact Hours'!$B:$B,Hours!$B450)</f>
        <v>0</v>
      </c>
      <c r="E450" s="33">
        <f>SUMIFS('Contact Hours'!F:F,'Contact Hours'!$A:$A,Hours!$A450,'Contact Hours'!$B:$B,Hours!$B450)+SUMIFS('Contact Hours'!G:G,'Contact Hours'!$A:$A,Hours!$A450,'Contact Hours'!$B:$B,Hours!$B450)</f>
        <v>0</v>
      </c>
      <c r="F450" s="33">
        <f>SUMIFS('Contact Hours'!H:H,'Contact Hours'!$A:$A,Hours!$A450,'Contact Hours'!$B:$B,Hours!$B450)+SUMIFS('Contact Hours'!I:I,'Contact Hours'!$A:$A,Hours!$A450,'Contact Hours'!$B:$B,Hours!$B450)</f>
        <v>0</v>
      </c>
      <c r="G450" s="33">
        <f>SUMIFS('Contact Hours'!J:J,'Contact Hours'!$A:$A,Hours!$A450,'Contact Hours'!$B:$B,Hours!$B450)+SUMIFS('Contact Hours'!K:K,'Contact Hours'!$A:$A,Hours!$A450,'Contact Hours'!$B:$B,Hours!$B450)</f>
        <v>0</v>
      </c>
      <c r="H450" s="34">
        <f t="shared" si="24"/>
        <v>0</v>
      </c>
      <c r="I450" s="35">
        <f t="shared" si="25"/>
        <v>0</v>
      </c>
      <c r="J450" s="35">
        <f t="shared" si="26"/>
        <v>0</v>
      </c>
    </row>
    <row r="451" spans="1:10">
      <c r="A451" s="30">
        <v>3568</v>
      </c>
      <c r="B451" s="31">
        <v>16</v>
      </c>
      <c r="C451" s="32">
        <f t="shared" si="27"/>
        <v>3.9794022593108487</v>
      </c>
      <c r="D451" s="33">
        <f>SUMIFS('Contact Hours'!D:D,'Contact Hours'!$A:$A,Hours!$A451,'Contact Hours'!$B:$B,Hours!$B451)+SUMIFS('Contact Hours'!E:E,'Contact Hours'!$A:$A,Hours!$A451,'Contact Hours'!$B:$B,Hours!$B451)</f>
        <v>2304</v>
      </c>
      <c r="E451" s="33">
        <f>SUMIFS('Contact Hours'!F:F,'Contact Hours'!$A:$A,Hours!$A451,'Contact Hours'!$B:$B,Hours!$B451)+SUMIFS('Contact Hours'!G:G,'Contact Hours'!$A:$A,Hours!$A451,'Contact Hours'!$B:$B,Hours!$B451)</f>
        <v>0</v>
      </c>
      <c r="F451" s="33">
        <f>SUMIFS('Contact Hours'!H:H,'Contact Hours'!$A:$A,Hours!$A451,'Contact Hours'!$B:$B,Hours!$B451)+SUMIFS('Contact Hours'!I:I,'Contact Hours'!$A:$A,Hours!$A451,'Contact Hours'!$B:$B,Hours!$B451)</f>
        <v>0</v>
      </c>
      <c r="G451" s="33">
        <f>SUMIFS('Contact Hours'!J:J,'Contact Hours'!$A:$A,Hours!$A451,'Contact Hours'!$B:$B,Hours!$B451)+SUMIFS('Contact Hours'!K:K,'Contact Hours'!$A:$A,Hours!$A451,'Contact Hours'!$B:$B,Hours!$B451)</f>
        <v>204</v>
      </c>
      <c r="H451" s="34">
        <f t="shared" si="24"/>
        <v>2508</v>
      </c>
      <c r="I451" s="35">
        <f t="shared" si="25"/>
        <v>9980.3408663516093</v>
      </c>
      <c r="J451" s="35">
        <f t="shared" si="26"/>
        <v>0</v>
      </c>
    </row>
    <row r="452" spans="1:10">
      <c r="A452" s="30">
        <v>3568</v>
      </c>
      <c r="B452" s="31">
        <v>17</v>
      </c>
      <c r="C452" s="32">
        <f t="shared" si="27"/>
        <v>5.1679354505346593</v>
      </c>
      <c r="D452" s="33">
        <f>SUMIFS('Contact Hours'!D:D,'Contact Hours'!$A:$A,Hours!$A452,'Contact Hours'!$B:$B,Hours!$B452)+SUMIFS('Contact Hours'!E:E,'Contact Hours'!$A:$A,Hours!$A452,'Contact Hours'!$B:$B,Hours!$B452)</f>
        <v>0</v>
      </c>
      <c r="E452" s="33">
        <f>SUMIFS('Contact Hours'!F:F,'Contact Hours'!$A:$A,Hours!$A452,'Contact Hours'!$B:$B,Hours!$B452)+SUMIFS('Contact Hours'!G:G,'Contact Hours'!$A:$A,Hours!$A452,'Contact Hours'!$B:$B,Hours!$B452)</f>
        <v>0</v>
      </c>
      <c r="F452" s="33">
        <f>SUMIFS('Contact Hours'!H:H,'Contact Hours'!$A:$A,Hours!$A452,'Contact Hours'!$B:$B,Hours!$B452)+SUMIFS('Contact Hours'!I:I,'Contact Hours'!$A:$A,Hours!$A452,'Contact Hours'!$B:$B,Hours!$B452)</f>
        <v>0</v>
      </c>
      <c r="G452" s="33">
        <f>SUMIFS('Contact Hours'!J:J,'Contact Hours'!$A:$A,Hours!$A452,'Contact Hours'!$B:$B,Hours!$B452)+SUMIFS('Contact Hours'!K:K,'Contact Hours'!$A:$A,Hours!$A452,'Contact Hours'!$B:$B,Hours!$B452)</f>
        <v>64</v>
      </c>
      <c r="H452" s="34">
        <f t="shared" si="24"/>
        <v>64</v>
      </c>
      <c r="I452" s="35">
        <f t="shared" si="25"/>
        <v>330.7478688342182</v>
      </c>
      <c r="J452" s="35">
        <f t="shared" si="26"/>
        <v>0</v>
      </c>
    </row>
    <row r="453" spans="1:10">
      <c r="A453" s="30">
        <v>3568</v>
      </c>
      <c r="B453" s="31">
        <v>18</v>
      </c>
      <c r="C453" s="32">
        <f t="shared" si="27"/>
        <v>4.3474126583452906</v>
      </c>
      <c r="D453" s="33">
        <f>SUMIFS('Contact Hours'!D:D,'Contact Hours'!$A:$A,Hours!$A453,'Contact Hours'!$B:$B,Hours!$B453)+SUMIFS('Contact Hours'!E:E,'Contact Hours'!$A:$A,Hours!$A453,'Contact Hours'!$B:$B,Hours!$B453)</f>
        <v>0</v>
      </c>
      <c r="E453" s="33">
        <f>SUMIFS('Contact Hours'!F:F,'Contact Hours'!$A:$A,Hours!$A453,'Contact Hours'!$B:$B,Hours!$B453)+SUMIFS('Contact Hours'!G:G,'Contact Hours'!$A:$A,Hours!$A453,'Contact Hours'!$B:$B,Hours!$B453)</f>
        <v>0</v>
      </c>
      <c r="F453" s="33">
        <f>SUMIFS('Contact Hours'!H:H,'Contact Hours'!$A:$A,Hours!$A453,'Contact Hours'!$B:$B,Hours!$B453)+SUMIFS('Contact Hours'!I:I,'Contact Hours'!$A:$A,Hours!$A453,'Contact Hours'!$B:$B,Hours!$B453)</f>
        <v>44676</v>
      </c>
      <c r="G453" s="33">
        <f>SUMIFS('Contact Hours'!J:J,'Contact Hours'!$A:$A,Hours!$A453,'Contact Hours'!$B:$B,Hours!$B453)+SUMIFS('Contact Hours'!K:K,'Contact Hours'!$A:$A,Hours!$A453,'Contact Hours'!$B:$B,Hours!$B453)</f>
        <v>0</v>
      </c>
      <c r="H453" s="34">
        <f t="shared" ref="H453:H516" si="28">SUM(D453:G453)</f>
        <v>44676</v>
      </c>
      <c r="I453" s="35">
        <f t="shared" ref="I453:I516" si="29">H453*C453</f>
        <v>194225.0079242342</v>
      </c>
      <c r="J453" s="35">
        <f t="shared" ref="J453:J516" si="30">(E453*1.1)*C453</f>
        <v>0</v>
      </c>
    </row>
    <row r="454" spans="1:10">
      <c r="A454" s="30">
        <v>3568</v>
      </c>
      <c r="B454" s="31">
        <v>19</v>
      </c>
      <c r="C454" s="32">
        <f t="shared" si="27"/>
        <v>3.1428185541517317</v>
      </c>
      <c r="D454" s="33">
        <f>SUMIFS('Contact Hours'!D:D,'Contact Hours'!$A:$A,Hours!$A454,'Contact Hours'!$B:$B,Hours!$B454)+SUMIFS('Contact Hours'!E:E,'Contact Hours'!$A:$A,Hours!$A454,'Contact Hours'!$B:$B,Hours!$B454)</f>
        <v>44576</v>
      </c>
      <c r="E454" s="33">
        <f>SUMIFS('Contact Hours'!F:F,'Contact Hours'!$A:$A,Hours!$A454,'Contact Hours'!$B:$B,Hours!$B454)+SUMIFS('Contact Hours'!G:G,'Contact Hours'!$A:$A,Hours!$A454,'Contact Hours'!$B:$B,Hours!$B454)</f>
        <v>0</v>
      </c>
      <c r="F454" s="33">
        <f>SUMIFS('Contact Hours'!H:H,'Contact Hours'!$A:$A,Hours!$A454,'Contact Hours'!$B:$B,Hours!$B454)+SUMIFS('Contact Hours'!I:I,'Contact Hours'!$A:$A,Hours!$A454,'Contact Hours'!$B:$B,Hours!$B454)</f>
        <v>0</v>
      </c>
      <c r="G454" s="33">
        <f>SUMIFS('Contact Hours'!J:J,'Contact Hours'!$A:$A,Hours!$A454,'Contact Hours'!$B:$B,Hours!$B454)+SUMIFS('Contact Hours'!K:K,'Contact Hours'!$A:$A,Hours!$A454,'Contact Hours'!$B:$B,Hours!$B454)</f>
        <v>0</v>
      </c>
      <c r="H454" s="34">
        <f t="shared" si="28"/>
        <v>44576</v>
      </c>
      <c r="I454" s="35">
        <f t="shared" si="29"/>
        <v>140094.27986986761</v>
      </c>
      <c r="J454" s="35">
        <f t="shared" si="30"/>
        <v>0</v>
      </c>
    </row>
    <row r="455" spans="1:10">
      <c r="A455" s="30">
        <v>3568</v>
      </c>
      <c r="B455" s="31">
        <v>20</v>
      </c>
      <c r="C455" s="32">
        <f t="shared" si="27"/>
        <v>3.4676861785003421</v>
      </c>
      <c r="D455" s="33">
        <f>SUMIFS('Contact Hours'!D:D,'Contact Hours'!$A:$A,Hours!$A455,'Contact Hours'!$B:$B,Hours!$B455)+SUMIFS('Contact Hours'!E:E,'Contact Hours'!$A:$A,Hours!$A455,'Contact Hours'!$B:$B,Hours!$B455)</f>
        <v>0</v>
      </c>
      <c r="E455" s="33">
        <f>SUMIFS('Contact Hours'!F:F,'Contact Hours'!$A:$A,Hours!$A455,'Contact Hours'!$B:$B,Hours!$B455)+SUMIFS('Contact Hours'!G:G,'Contact Hours'!$A:$A,Hours!$A455,'Contact Hours'!$B:$B,Hours!$B455)</f>
        <v>0</v>
      </c>
      <c r="F455" s="33">
        <f>SUMIFS('Contact Hours'!H:H,'Contact Hours'!$A:$A,Hours!$A455,'Contact Hours'!$B:$B,Hours!$B455)+SUMIFS('Contact Hours'!I:I,'Contact Hours'!$A:$A,Hours!$A455,'Contact Hours'!$B:$B,Hours!$B455)</f>
        <v>0</v>
      </c>
      <c r="G455" s="33">
        <f>SUMIFS('Contact Hours'!J:J,'Contact Hours'!$A:$A,Hours!$A455,'Contact Hours'!$B:$B,Hours!$B455)+SUMIFS('Contact Hours'!K:K,'Contact Hours'!$A:$A,Hours!$A455,'Contact Hours'!$B:$B,Hours!$B455)</f>
        <v>0</v>
      </c>
      <c r="H455" s="34">
        <f t="shared" si="28"/>
        <v>0</v>
      </c>
      <c r="I455" s="35">
        <f t="shared" si="29"/>
        <v>0</v>
      </c>
      <c r="J455" s="35">
        <f t="shared" si="30"/>
        <v>0</v>
      </c>
    </row>
    <row r="456" spans="1:10">
      <c r="A456" s="30">
        <v>3568</v>
      </c>
      <c r="B456" s="31">
        <v>21</v>
      </c>
      <c r="C456" s="32">
        <f t="shared" si="27"/>
        <v>4.5155009708581995</v>
      </c>
      <c r="D456" s="33">
        <f>SUMIFS('Contact Hours'!D:D,'Contact Hours'!$A:$A,Hours!$A456,'Contact Hours'!$B:$B,Hours!$B456)+SUMIFS('Contact Hours'!E:E,'Contact Hours'!$A:$A,Hours!$A456,'Contact Hours'!$B:$B,Hours!$B456)</f>
        <v>0</v>
      </c>
      <c r="E456" s="33">
        <f>SUMIFS('Contact Hours'!F:F,'Contact Hours'!$A:$A,Hours!$A456,'Contact Hours'!$B:$B,Hours!$B456)+SUMIFS('Contact Hours'!G:G,'Contact Hours'!$A:$A,Hours!$A456,'Contact Hours'!$B:$B,Hours!$B456)</f>
        <v>0</v>
      </c>
      <c r="F456" s="33">
        <f>SUMIFS('Contact Hours'!H:H,'Contact Hours'!$A:$A,Hours!$A456,'Contact Hours'!$B:$B,Hours!$B456)+SUMIFS('Contact Hours'!I:I,'Contact Hours'!$A:$A,Hours!$A456,'Contact Hours'!$B:$B,Hours!$B456)</f>
        <v>7408</v>
      </c>
      <c r="G456" s="33">
        <f>SUMIFS('Contact Hours'!J:J,'Contact Hours'!$A:$A,Hours!$A456,'Contact Hours'!$B:$B,Hours!$B456)+SUMIFS('Contact Hours'!K:K,'Contact Hours'!$A:$A,Hours!$A456,'Contact Hours'!$B:$B,Hours!$B456)</f>
        <v>17639</v>
      </c>
      <c r="H456" s="34">
        <f t="shared" si="28"/>
        <v>25047</v>
      </c>
      <c r="I456" s="35">
        <f t="shared" si="29"/>
        <v>113099.75281708532</v>
      </c>
      <c r="J456" s="35">
        <f t="shared" si="30"/>
        <v>0</v>
      </c>
    </row>
    <row r="457" spans="1:10">
      <c r="A457" s="30">
        <v>3568</v>
      </c>
      <c r="B457" s="31">
        <v>22</v>
      </c>
      <c r="C457" s="32">
        <f t="shared" si="27"/>
        <v>4.1280585073572329</v>
      </c>
      <c r="D457" s="33">
        <f>SUMIFS('Contact Hours'!D:D,'Contact Hours'!$A:$A,Hours!$A457,'Contact Hours'!$B:$B,Hours!$B457)+SUMIFS('Contact Hours'!E:E,'Contact Hours'!$A:$A,Hours!$A457,'Contact Hours'!$B:$B,Hours!$B457)</f>
        <v>0</v>
      </c>
      <c r="E457" s="33">
        <f>SUMIFS('Contact Hours'!F:F,'Contact Hours'!$A:$A,Hours!$A457,'Contact Hours'!$B:$B,Hours!$B457)+SUMIFS('Contact Hours'!G:G,'Contact Hours'!$A:$A,Hours!$A457,'Contact Hours'!$B:$B,Hours!$B457)</f>
        <v>0</v>
      </c>
      <c r="F457" s="33">
        <f>SUMIFS('Contact Hours'!H:H,'Contact Hours'!$A:$A,Hours!$A457,'Contact Hours'!$B:$B,Hours!$B457)+SUMIFS('Contact Hours'!I:I,'Contact Hours'!$A:$A,Hours!$A457,'Contact Hours'!$B:$B,Hours!$B457)</f>
        <v>0</v>
      </c>
      <c r="G457" s="33">
        <f>SUMIFS('Contact Hours'!J:J,'Contact Hours'!$A:$A,Hours!$A457,'Contact Hours'!$B:$B,Hours!$B457)+SUMIFS('Contact Hours'!K:K,'Contact Hours'!$A:$A,Hours!$A457,'Contact Hours'!$B:$B,Hours!$B457)</f>
        <v>264</v>
      </c>
      <c r="H457" s="34">
        <f t="shared" si="28"/>
        <v>264</v>
      </c>
      <c r="I457" s="35">
        <f t="shared" si="29"/>
        <v>1089.8074459423094</v>
      </c>
      <c r="J457" s="35">
        <f t="shared" si="30"/>
        <v>0</v>
      </c>
    </row>
    <row r="458" spans="1:10">
      <c r="A458" s="30">
        <v>3568</v>
      </c>
      <c r="B458" s="31">
        <v>23</v>
      </c>
      <c r="C458" s="32">
        <f t="shared" si="27"/>
        <v>4.0606764444742334</v>
      </c>
      <c r="D458" s="33">
        <f>SUMIFS('Contact Hours'!D:D,'Contact Hours'!$A:$A,Hours!$A458,'Contact Hours'!$B:$B,Hours!$B458)+SUMIFS('Contact Hours'!E:E,'Contact Hours'!$A:$A,Hours!$A458,'Contact Hours'!$B:$B,Hours!$B458)</f>
        <v>6256</v>
      </c>
      <c r="E458" s="33">
        <f>SUMIFS('Contact Hours'!F:F,'Contact Hours'!$A:$A,Hours!$A458,'Contact Hours'!$B:$B,Hours!$B458)+SUMIFS('Contact Hours'!G:G,'Contact Hours'!$A:$A,Hours!$A458,'Contact Hours'!$B:$B,Hours!$B458)</f>
        <v>0</v>
      </c>
      <c r="F458" s="33">
        <f>SUMIFS('Contact Hours'!H:H,'Contact Hours'!$A:$A,Hours!$A458,'Contact Hours'!$B:$B,Hours!$B458)+SUMIFS('Contact Hours'!I:I,'Contact Hours'!$A:$A,Hours!$A458,'Contact Hours'!$B:$B,Hours!$B458)</f>
        <v>0</v>
      </c>
      <c r="G458" s="33">
        <f>SUMIFS('Contact Hours'!J:J,'Contact Hours'!$A:$A,Hours!$A458,'Contact Hours'!$B:$B,Hours!$B458)+SUMIFS('Contact Hours'!K:K,'Contact Hours'!$A:$A,Hours!$A458,'Contact Hours'!$B:$B,Hours!$B458)</f>
        <v>0</v>
      </c>
      <c r="H458" s="34">
        <f t="shared" si="28"/>
        <v>6256</v>
      </c>
      <c r="I458" s="35">
        <f t="shared" si="29"/>
        <v>25403.591836630803</v>
      </c>
      <c r="J458" s="35">
        <f t="shared" si="30"/>
        <v>0</v>
      </c>
    </row>
    <row r="459" spans="1:10">
      <c r="A459" s="30">
        <v>3568</v>
      </c>
      <c r="B459" s="31">
        <v>24</v>
      </c>
      <c r="C459" s="32">
        <f t="shared" si="27"/>
        <v>3.6073208628655156</v>
      </c>
      <c r="D459" s="33">
        <f>SUMIFS('Contact Hours'!D:D,'Contact Hours'!$A:$A,Hours!$A459,'Contact Hours'!$B:$B,Hours!$B459)+SUMIFS('Contact Hours'!E:E,'Contact Hours'!$A:$A,Hours!$A459,'Contact Hours'!$B:$B,Hours!$B459)</f>
        <v>1440</v>
      </c>
      <c r="E459" s="33">
        <f>SUMIFS('Contact Hours'!F:F,'Contact Hours'!$A:$A,Hours!$A459,'Contact Hours'!$B:$B,Hours!$B459)+SUMIFS('Contact Hours'!G:G,'Contact Hours'!$A:$A,Hours!$A459,'Contact Hours'!$B:$B,Hours!$B459)</f>
        <v>0</v>
      </c>
      <c r="F459" s="33">
        <f>SUMIFS('Contact Hours'!H:H,'Contact Hours'!$A:$A,Hours!$A459,'Contact Hours'!$B:$B,Hours!$B459)+SUMIFS('Contact Hours'!I:I,'Contact Hours'!$A:$A,Hours!$A459,'Contact Hours'!$B:$B,Hours!$B459)</f>
        <v>0</v>
      </c>
      <c r="G459" s="33">
        <f>SUMIFS('Contact Hours'!J:J,'Contact Hours'!$A:$A,Hours!$A459,'Contact Hours'!$B:$B,Hours!$B459)+SUMIFS('Contact Hours'!K:K,'Contact Hours'!$A:$A,Hours!$A459,'Contact Hours'!$B:$B,Hours!$B459)</f>
        <v>4912</v>
      </c>
      <c r="H459" s="34">
        <f t="shared" si="28"/>
        <v>6352</v>
      </c>
      <c r="I459" s="35">
        <f t="shared" si="29"/>
        <v>22913.702120921756</v>
      </c>
      <c r="J459" s="35">
        <f t="shared" si="30"/>
        <v>0</v>
      </c>
    </row>
    <row r="460" spans="1:10">
      <c r="A460" s="30">
        <v>3568</v>
      </c>
      <c r="B460" s="31">
        <v>25</v>
      </c>
      <c r="C460" s="32">
        <f t="shared" si="27"/>
        <v>2.8175360535220126</v>
      </c>
      <c r="D460" s="33">
        <f>SUMIFS('Contact Hours'!D:D,'Contact Hours'!$A:$A,Hours!$A460,'Contact Hours'!$B:$B,Hours!$B460)+SUMIFS('Contact Hours'!E:E,'Contact Hours'!$A:$A,Hours!$A460,'Contact Hours'!$B:$B,Hours!$B460)</f>
        <v>123888</v>
      </c>
      <c r="E460" s="33">
        <f>SUMIFS('Contact Hours'!F:F,'Contact Hours'!$A:$A,Hours!$A460,'Contact Hours'!$B:$B,Hours!$B460)+SUMIFS('Contact Hours'!G:G,'Contact Hours'!$A:$A,Hours!$A460,'Contact Hours'!$B:$B,Hours!$B460)</f>
        <v>0</v>
      </c>
      <c r="F460" s="33">
        <f>SUMIFS('Contact Hours'!H:H,'Contact Hours'!$A:$A,Hours!$A460,'Contact Hours'!$B:$B,Hours!$B460)+SUMIFS('Contact Hours'!I:I,'Contact Hours'!$A:$A,Hours!$A460,'Contact Hours'!$B:$B,Hours!$B460)</f>
        <v>48</v>
      </c>
      <c r="G460" s="33">
        <f>SUMIFS('Contact Hours'!J:J,'Contact Hours'!$A:$A,Hours!$A460,'Contact Hours'!$B:$B,Hours!$B460)+SUMIFS('Contact Hours'!K:K,'Contact Hours'!$A:$A,Hours!$A460,'Contact Hours'!$B:$B,Hours!$B460)</f>
        <v>0</v>
      </c>
      <c r="H460" s="34">
        <f t="shared" si="28"/>
        <v>123936</v>
      </c>
      <c r="I460" s="35">
        <f t="shared" si="29"/>
        <v>349194.14832930418</v>
      </c>
      <c r="J460" s="35">
        <f t="shared" si="30"/>
        <v>0</v>
      </c>
    </row>
    <row r="461" spans="1:10">
      <c r="A461" s="30">
        <v>3568</v>
      </c>
      <c r="B461" s="31">
        <v>26</v>
      </c>
      <c r="C461" s="32">
        <f t="shared" si="27"/>
        <v>3.5195673951223614</v>
      </c>
      <c r="D461" s="33">
        <f>SUMIFS('Contact Hours'!D:D,'Contact Hours'!$A:$A,Hours!$A461,'Contact Hours'!$B:$B,Hours!$B461)+SUMIFS('Contact Hours'!E:E,'Contact Hours'!$A:$A,Hours!$A461,'Contact Hours'!$B:$B,Hours!$B461)</f>
        <v>23328</v>
      </c>
      <c r="E461" s="33">
        <f>SUMIFS('Contact Hours'!F:F,'Contact Hours'!$A:$A,Hours!$A461,'Contact Hours'!$B:$B,Hours!$B461)+SUMIFS('Contact Hours'!G:G,'Contact Hours'!$A:$A,Hours!$A461,'Contact Hours'!$B:$B,Hours!$B461)</f>
        <v>0</v>
      </c>
      <c r="F461" s="33">
        <f>SUMIFS('Contact Hours'!H:H,'Contact Hours'!$A:$A,Hours!$A461,'Contact Hours'!$B:$B,Hours!$B461)+SUMIFS('Contact Hours'!I:I,'Contact Hours'!$A:$A,Hours!$A461,'Contact Hours'!$B:$B,Hours!$B461)</f>
        <v>96</v>
      </c>
      <c r="G461" s="33">
        <f>SUMIFS('Contact Hours'!J:J,'Contact Hours'!$A:$A,Hours!$A461,'Contact Hours'!$B:$B,Hours!$B461)+SUMIFS('Contact Hours'!K:K,'Contact Hours'!$A:$A,Hours!$A461,'Contact Hours'!$B:$B,Hours!$B461)</f>
        <v>0</v>
      </c>
      <c r="H461" s="34">
        <f t="shared" si="28"/>
        <v>23424</v>
      </c>
      <c r="I461" s="35">
        <f t="shared" si="29"/>
        <v>82442.346663346194</v>
      </c>
      <c r="J461" s="35">
        <f t="shared" si="30"/>
        <v>0</v>
      </c>
    </row>
    <row r="462" spans="1:10">
      <c r="A462" s="30">
        <v>3568</v>
      </c>
      <c r="B462" s="31">
        <v>27</v>
      </c>
      <c r="C462" s="32">
        <f t="shared" si="27"/>
        <v>3.291477425248472</v>
      </c>
      <c r="D462" s="33">
        <f>SUMIFS('Contact Hours'!D:D,'Contact Hours'!$A:$A,Hours!$A462,'Contact Hours'!$B:$B,Hours!$B462)+SUMIFS('Contact Hours'!E:E,'Contact Hours'!$A:$A,Hours!$A462,'Contact Hours'!$B:$B,Hours!$B462)</f>
        <v>0</v>
      </c>
      <c r="E462" s="33">
        <f>SUMIFS('Contact Hours'!F:F,'Contact Hours'!$A:$A,Hours!$A462,'Contact Hours'!$B:$B,Hours!$B462)+SUMIFS('Contact Hours'!G:G,'Contact Hours'!$A:$A,Hours!$A462,'Contact Hours'!$B:$B,Hours!$B462)</f>
        <v>0</v>
      </c>
      <c r="F462" s="33">
        <f>SUMIFS('Contact Hours'!H:H,'Contact Hours'!$A:$A,Hours!$A462,'Contact Hours'!$B:$B,Hours!$B462)+SUMIFS('Contact Hours'!I:I,'Contact Hours'!$A:$A,Hours!$A462,'Contact Hours'!$B:$B,Hours!$B462)</f>
        <v>0</v>
      </c>
      <c r="G462" s="33">
        <f>SUMIFS('Contact Hours'!J:J,'Contact Hours'!$A:$A,Hours!$A462,'Contact Hours'!$B:$B,Hours!$B462)+SUMIFS('Contact Hours'!K:K,'Contact Hours'!$A:$A,Hours!$A462,'Contact Hours'!$B:$B,Hours!$B462)</f>
        <v>0</v>
      </c>
      <c r="H462" s="34">
        <f t="shared" si="28"/>
        <v>0</v>
      </c>
      <c r="I462" s="35">
        <f t="shared" si="29"/>
        <v>0</v>
      </c>
      <c r="J462" s="35">
        <f t="shared" si="30"/>
        <v>0</v>
      </c>
    </row>
    <row r="463" spans="1:10">
      <c r="A463" s="30">
        <v>6662</v>
      </c>
      <c r="B463" s="31">
        <v>1</v>
      </c>
      <c r="C463" s="32">
        <f t="shared" si="27"/>
        <v>2.8749802080704021</v>
      </c>
      <c r="D463" s="33">
        <f>SUMIFS('Contact Hours'!D:D,'Contact Hours'!$A:$A,Hours!$A463,'Contact Hours'!$B:$B,Hours!$B463)+SUMIFS('Contact Hours'!E:E,'Contact Hours'!$A:$A,Hours!$A463,'Contact Hours'!$B:$B,Hours!$B463)</f>
        <v>14256</v>
      </c>
      <c r="E463" s="33">
        <f>SUMIFS('Contact Hours'!F:F,'Contact Hours'!$A:$A,Hours!$A463,'Contact Hours'!$B:$B,Hours!$B463)+SUMIFS('Contact Hours'!G:G,'Contact Hours'!$A:$A,Hours!$A463,'Contact Hours'!$B:$B,Hours!$B463)</f>
        <v>0</v>
      </c>
      <c r="F463" s="33">
        <f>SUMIFS('Contact Hours'!H:H,'Contact Hours'!$A:$A,Hours!$A463,'Contact Hours'!$B:$B,Hours!$B463)+SUMIFS('Contact Hours'!I:I,'Contact Hours'!$A:$A,Hours!$A463,'Contact Hours'!$B:$B,Hours!$B463)</f>
        <v>0</v>
      </c>
      <c r="G463" s="33">
        <f>SUMIFS('Contact Hours'!J:J,'Contact Hours'!$A:$A,Hours!$A463,'Contact Hours'!$B:$B,Hours!$B463)+SUMIFS('Contact Hours'!K:K,'Contact Hours'!$A:$A,Hours!$A463,'Contact Hours'!$B:$B,Hours!$B463)</f>
        <v>0</v>
      </c>
      <c r="H463" s="34">
        <f t="shared" si="28"/>
        <v>14256</v>
      </c>
      <c r="I463" s="35">
        <f t="shared" si="29"/>
        <v>40985.717846251653</v>
      </c>
      <c r="J463" s="35">
        <f t="shared" si="30"/>
        <v>0</v>
      </c>
    </row>
    <row r="464" spans="1:10">
      <c r="A464" s="30">
        <v>6662</v>
      </c>
      <c r="B464" s="31">
        <v>2</v>
      </c>
      <c r="C464" s="32">
        <f t="shared" si="27"/>
        <v>3.4729204337351502</v>
      </c>
      <c r="D464" s="33">
        <f>SUMIFS('Contact Hours'!D:D,'Contact Hours'!$A:$A,Hours!$A464,'Contact Hours'!$B:$B,Hours!$B464)+SUMIFS('Contact Hours'!E:E,'Contact Hours'!$A:$A,Hours!$A464,'Contact Hours'!$B:$B,Hours!$B464)</f>
        <v>0</v>
      </c>
      <c r="E464" s="33">
        <f>SUMIFS('Contact Hours'!F:F,'Contact Hours'!$A:$A,Hours!$A464,'Contact Hours'!$B:$B,Hours!$B464)+SUMIFS('Contact Hours'!G:G,'Contact Hours'!$A:$A,Hours!$A464,'Contact Hours'!$B:$B,Hours!$B464)</f>
        <v>0</v>
      </c>
      <c r="F464" s="33">
        <f>SUMIFS('Contact Hours'!H:H,'Contact Hours'!$A:$A,Hours!$A464,'Contact Hours'!$B:$B,Hours!$B464)+SUMIFS('Contact Hours'!I:I,'Contact Hours'!$A:$A,Hours!$A464,'Contact Hours'!$B:$B,Hours!$B464)</f>
        <v>39232</v>
      </c>
      <c r="G464" s="33">
        <f>SUMIFS('Contact Hours'!J:J,'Contact Hours'!$A:$A,Hours!$A464,'Contact Hours'!$B:$B,Hours!$B464)+SUMIFS('Contact Hours'!K:K,'Contact Hours'!$A:$A,Hours!$A464,'Contact Hours'!$B:$B,Hours!$B464)</f>
        <v>0</v>
      </c>
      <c r="H464" s="34">
        <f t="shared" si="28"/>
        <v>39232</v>
      </c>
      <c r="I464" s="35">
        <f t="shared" si="29"/>
        <v>136249.61445629742</v>
      </c>
      <c r="J464" s="35">
        <f t="shared" si="30"/>
        <v>0</v>
      </c>
    </row>
    <row r="465" spans="1:10">
      <c r="A465" s="30">
        <v>6662</v>
      </c>
      <c r="B465" s="31">
        <v>3</v>
      </c>
      <c r="C465" s="32">
        <f t="shared" si="27"/>
        <v>3.0862689776983747</v>
      </c>
      <c r="D465" s="33">
        <f>SUMIFS('Contact Hours'!D:D,'Contact Hours'!$A:$A,Hours!$A465,'Contact Hours'!$B:$B,Hours!$B465)+SUMIFS('Contact Hours'!E:E,'Contact Hours'!$A:$A,Hours!$A465,'Contact Hours'!$B:$B,Hours!$B465)</f>
        <v>89952</v>
      </c>
      <c r="E465" s="33">
        <f>SUMIFS('Contact Hours'!F:F,'Contact Hours'!$A:$A,Hours!$A465,'Contact Hours'!$B:$B,Hours!$B465)+SUMIFS('Contact Hours'!G:G,'Contact Hours'!$A:$A,Hours!$A465,'Contact Hours'!$B:$B,Hours!$B465)</f>
        <v>0</v>
      </c>
      <c r="F465" s="33">
        <f>SUMIFS('Contact Hours'!H:H,'Contact Hours'!$A:$A,Hours!$A465,'Contact Hours'!$B:$B,Hours!$B465)+SUMIFS('Contact Hours'!I:I,'Contact Hours'!$A:$A,Hours!$A465,'Contact Hours'!$B:$B,Hours!$B465)</f>
        <v>672</v>
      </c>
      <c r="G465" s="33">
        <f>SUMIFS('Contact Hours'!J:J,'Contact Hours'!$A:$A,Hours!$A465,'Contact Hours'!$B:$B,Hours!$B465)+SUMIFS('Contact Hours'!K:K,'Contact Hours'!$A:$A,Hours!$A465,'Contact Hours'!$B:$B,Hours!$B465)</f>
        <v>0</v>
      </c>
      <c r="H465" s="34">
        <f t="shared" si="28"/>
        <v>90624</v>
      </c>
      <c r="I465" s="35">
        <f t="shared" si="29"/>
        <v>279690.03983493749</v>
      </c>
      <c r="J465" s="35">
        <f t="shared" si="30"/>
        <v>0</v>
      </c>
    </row>
    <row r="466" spans="1:10">
      <c r="A466" s="30">
        <v>6662</v>
      </c>
      <c r="B466" s="31">
        <v>4</v>
      </c>
      <c r="C466" s="32">
        <f t="shared" si="27"/>
        <v>2.7951067372194838</v>
      </c>
      <c r="D466" s="33">
        <f>SUMIFS('Contact Hours'!D:D,'Contact Hours'!$A:$A,Hours!$A466,'Contact Hours'!$B:$B,Hours!$B466)+SUMIFS('Contact Hours'!E:E,'Contact Hours'!$A:$A,Hours!$A466,'Contact Hours'!$B:$B,Hours!$B466)</f>
        <v>39776</v>
      </c>
      <c r="E466" s="33">
        <f>SUMIFS('Contact Hours'!F:F,'Contact Hours'!$A:$A,Hours!$A466,'Contact Hours'!$B:$B,Hours!$B466)+SUMIFS('Contact Hours'!G:G,'Contact Hours'!$A:$A,Hours!$A466,'Contact Hours'!$B:$B,Hours!$B466)</f>
        <v>0</v>
      </c>
      <c r="F466" s="33">
        <f>SUMIFS('Contact Hours'!H:H,'Contact Hours'!$A:$A,Hours!$A466,'Contact Hours'!$B:$B,Hours!$B466)+SUMIFS('Contact Hours'!I:I,'Contact Hours'!$A:$A,Hours!$A466,'Contact Hours'!$B:$B,Hours!$B466)</f>
        <v>36448</v>
      </c>
      <c r="G466" s="33">
        <f>SUMIFS('Contact Hours'!J:J,'Contact Hours'!$A:$A,Hours!$A466,'Contact Hours'!$B:$B,Hours!$B466)+SUMIFS('Contact Hours'!K:K,'Contact Hours'!$A:$A,Hours!$A466,'Contact Hours'!$B:$B,Hours!$B466)</f>
        <v>1163</v>
      </c>
      <c r="H466" s="34">
        <f t="shared" si="28"/>
        <v>77387</v>
      </c>
      <c r="I466" s="35">
        <f t="shared" si="29"/>
        <v>216304.92507320418</v>
      </c>
      <c r="J466" s="35">
        <f t="shared" si="30"/>
        <v>0</v>
      </c>
    </row>
    <row r="467" spans="1:10">
      <c r="A467" s="30">
        <v>6662</v>
      </c>
      <c r="B467" s="31">
        <v>5</v>
      </c>
      <c r="C467" s="32">
        <f t="shared" si="27"/>
        <v>7.969787458086997</v>
      </c>
      <c r="D467" s="33">
        <f>SUMIFS('Contact Hours'!D:D,'Contact Hours'!$A:$A,Hours!$A467,'Contact Hours'!$B:$B,Hours!$B467)+SUMIFS('Contact Hours'!E:E,'Contact Hours'!$A:$A,Hours!$A467,'Contact Hours'!$B:$B,Hours!$B467)</f>
        <v>0</v>
      </c>
      <c r="E467" s="33">
        <f>SUMIFS('Contact Hours'!F:F,'Contact Hours'!$A:$A,Hours!$A467,'Contact Hours'!$B:$B,Hours!$B467)+SUMIFS('Contact Hours'!G:G,'Contact Hours'!$A:$A,Hours!$A467,'Contact Hours'!$B:$B,Hours!$B467)</f>
        <v>0</v>
      </c>
      <c r="F467" s="33">
        <f>SUMIFS('Contact Hours'!H:H,'Contact Hours'!$A:$A,Hours!$A467,'Contact Hours'!$B:$B,Hours!$B467)+SUMIFS('Contact Hours'!I:I,'Contact Hours'!$A:$A,Hours!$A467,'Contact Hours'!$B:$B,Hours!$B467)</f>
        <v>0</v>
      </c>
      <c r="G467" s="33">
        <f>SUMIFS('Contact Hours'!J:J,'Contact Hours'!$A:$A,Hours!$A467,'Contact Hours'!$B:$B,Hours!$B467)+SUMIFS('Contact Hours'!K:K,'Contact Hours'!$A:$A,Hours!$A467,'Contact Hours'!$B:$B,Hours!$B467)</f>
        <v>0</v>
      </c>
      <c r="H467" s="34">
        <f t="shared" si="28"/>
        <v>0</v>
      </c>
      <c r="I467" s="35">
        <f t="shared" si="29"/>
        <v>0</v>
      </c>
      <c r="J467" s="35">
        <f t="shared" si="30"/>
        <v>0</v>
      </c>
    </row>
    <row r="468" spans="1:10">
      <c r="A468" s="30">
        <v>6662</v>
      </c>
      <c r="B468" s="31">
        <v>6</v>
      </c>
      <c r="C468" s="32">
        <f t="shared" si="27"/>
        <v>2.5338472328563029</v>
      </c>
      <c r="D468" s="33">
        <f>SUMIFS('Contact Hours'!D:D,'Contact Hours'!$A:$A,Hours!$A468,'Contact Hours'!$B:$B,Hours!$B468)+SUMIFS('Contact Hours'!E:E,'Contact Hours'!$A:$A,Hours!$A468,'Contact Hours'!$B:$B,Hours!$B468)</f>
        <v>12912</v>
      </c>
      <c r="E468" s="33">
        <f>SUMIFS('Contact Hours'!F:F,'Contact Hours'!$A:$A,Hours!$A468,'Contact Hours'!$B:$B,Hours!$B468)+SUMIFS('Contact Hours'!G:G,'Contact Hours'!$A:$A,Hours!$A468,'Contact Hours'!$B:$B,Hours!$B468)</f>
        <v>0</v>
      </c>
      <c r="F468" s="33">
        <f>SUMIFS('Contact Hours'!H:H,'Contact Hours'!$A:$A,Hours!$A468,'Contact Hours'!$B:$B,Hours!$B468)+SUMIFS('Contact Hours'!I:I,'Contact Hours'!$A:$A,Hours!$A468,'Contact Hours'!$B:$B,Hours!$B468)</f>
        <v>0</v>
      </c>
      <c r="G468" s="33">
        <f>SUMIFS('Contact Hours'!J:J,'Contact Hours'!$A:$A,Hours!$A468,'Contact Hours'!$B:$B,Hours!$B468)+SUMIFS('Contact Hours'!K:K,'Contact Hours'!$A:$A,Hours!$A468,'Contact Hours'!$B:$B,Hours!$B468)</f>
        <v>0</v>
      </c>
      <c r="H468" s="34">
        <f t="shared" si="28"/>
        <v>12912</v>
      </c>
      <c r="I468" s="35">
        <f t="shared" si="29"/>
        <v>32717.035470640581</v>
      </c>
      <c r="J468" s="35">
        <f t="shared" si="30"/>
        <v>0</v>
      </c>
    </row>
    <row r="469" spans="1:10">
      <c r="A469" s="30">
        <v>6662</v>
      </c>
      <c r="B469" s="31">
        <v>7</v>
      </c>
      <c r="C469" s="32">
        <f t="shared" si="27"/>
        <v>3.4892163735959434</v>
      </c>
      <c r="D469" s="33">
        <f>SUMIFS('Contact Hours'!D:D,'Contact Hours'!$A:$A,Hours!$A469,'Contact Hours'!$B:$B,Hours!$B469)+SUMIFS('Contact Hours'!E:E,'Contact Hours'!$A:$A,Hours!$A469,'Contact Hours'!$B:$B,Hours!$B469)</f>
        <v>3808</v>
      </c>
      <c r="E469" s="33">
        <f>SUMIFS('Contact Hours'!F:F,'Contact Hours'!$A:$A,Hours!$A469,'Contact Hours'!$B:$B,Hours!$B469)+SUMIFS('Contact Hours'!G:G,'Contact Hours'!$A:$A,Hours!$A469,'Contact Hours'!$B:$B,Hours!$B469)</f>
        <v>0</v>
      </c>
      <c r="F469" s="33">
        <f>SUMIFS('Contact Hours'!H:H,'Contact Hours'!$A:$A,Hours!$A469,'Contact Hours'!$B:$B,Hours!$B469)+SUMIFS('Contact Hours'!I:I,'Contact Hours'!$A:$A,Hours!$A469,'Contact Hours'!$B:$B,Hours!$B469)</f>
        <v>3392</v>
      </c>
      <c r="G469" s="33">
        <f>SUMIFS('Contact Hours'!J:J,'Contact Hours'!$A:$A,Hours!$A469,'Contact Hours'!$B:$B,Hours!$B469)+SUMIFS('Contact Hours'!K:K,'Contact Hours'!$A:$A,Hours!$A469,'Contact Hours'!$B:$B,Hours!$B469)</f>
        <v>240</v>
      </c>
      <c r="H469" s="34">
        <f t="shared" si="28"/>
        <v>7440</v>
      </c>
      <c r="I469" s="35">
        <f t="shared" si="29"/>
        <v>25959.769819553818</v>
      </c>
      <c r="J469" s="35">
        <f t="shared" si="30"/>
        <v>0</v>
      </c>
    </row>
    <row r="470" spans="1:10">
      <c r="A470" s="30">
        <v>6662</v>
      </c>
      <c r="B470" s="31">
        <v>8</v>
      </c>
      <c r="C470" s="32">
        <f t="shared" si="27"/>
        <v>4.382136402145127</v>
      </c>
      <c r="D470" s="33">
        <f>SUMIFS('Contact Hours'!D:D,'Contact Hours'!$A:$A,Hours!$A470,'Contact Hours'!$B:$B,Hours!$B470)+SUMIFS('Contact Hours'!E:E,'Contact Hours'!$A:$A,Hours!$A470,'Contact Hours'!$B:$B,Hours!$B470)</f>
        <v>0</v>
      </c>
      <c r="E470" s="33">
        <f>SUMIFS('Contact Hours'!F:F,'Contact Hours'!$A:$A,Hours!$A470,'Contact Hours'!$B:$B,Hours!$B470)+SUMIFS('Contact Hours'!G:G,'Contact Hours'!$A:$A,Hours!$A470,'Contact Hours'!$B:$B,Hours!$B470)</f>
        <v>0</v>
      </c>
      <c r="F470" s="33">
        <f>SUMIFS('Contact Hours'!H:H,'Contact Hours'!$A:$A,Hours!$A470,'Contact Hours'!$B:$B,Hours!$B470)+SUMIFS('Contact Hours'!I:I,'Contact Hours'!$A:$A,Hours!$A470,'Contact Hours'!$B:$B,Hours!$B470)</f>
        <v>5584</v>
      </c>
      <c r="G470" s="33">
        <f>SUMIFS('Contact Hours'!J:J,'Contact Hours'!$A:$A,Hours!$A470,'Contact Hours'!$B:$B,Hours!$B470)+SUMIFS('Contact Hours'!K:K,'Contact Hours'!$A:$A,Hours!$A470,'Contact Hours'!$B:$B,Hours!$B470)</f>
        <v>1120</v>
      </c>
      <c r="H470" s="34">
        <f t="shared" si="28"/>
        <v>6704</v>
      </c>
      <c r="I470" s="35">
        <f t="shared" si="29"/>
        <v>29377.84243998093</v>
      </c>
      <c r="J470" s="35">
        <f t="shared" si="30"/>
        <v>0</v>
      </c>
    </row>
    <row r="471" spans="1:10">
      <c r="A471" s="30">
        <v>6662</v>
      </c>
      <c r="B471" s="31">
        <v>9</v>
      </c>
      <c r="C471" s="32">
        <f t="shared" si="27"/>
        <v>3.4333089032158068</v>
      </c>
      <c r="D471" s="33">
        <f>SUMIFS('Contact Hours'!D:D,'Contact Hours'!$A:$A,Hours!$A471,'Contact Hours'!$B:$B,Hours!$B471)+SUMIFS('Contact Hours'!E:E,'Contact Hours'!$A:$A,Hours!$A471,'Contact Hours'!$B:$B,Hours!$B471)</f>
        <v>7600</v>
      </c>
      <c r="E471" s="33">
        <f>SUMIFS('Contact Hours'!F:F,'Contact Hours'!$A:$A,Hours!$A471,'Contact Hours'!$B:$B,Hours!$B471)+SUMIFS('Contact Hours'!G:G,'Contact Hours'!$A:$A,Hours!$A471,'Contact Hours'!$B:$B,Hours!$B471)</f>
        <v>0</v>
      </c>
      <c r="F471" s="33">
        <f>SUMIFS('Contact Hours'!H:H,'Contact Hours'!$A:$A,Hours!$A471,'Contact Hours'!$B:$B,Hours!$B471)+SUMIFS('Contact Hours'!I:I,'Contact Hours'!$A:$A,Hours!$A471,'Contact Hours'!$B:$B,Hours!$B471)</f>
        <v>52816</v>
      </c>
      <c r="G471" s="33">
        <f>SUMIFS('Contact Hours'!J:J,'Contact Hours'!$A:$A,Hours!$A471,'Contact Hours'!$B:$B,Hours!$B471)+SUMIFS('Contact Hours'!K:K,'Contact Hours'!$A:$A,Hours!$A471,'Contact Hours'!$B:$B,Hours!$B471)</f>
        <v>160</v>
      </c>
      <c r="H471" s="34">
        <f t="shared" si="28"/>
        <v>60576</v>
      </c>
      <c r="I471" s="35">
        <f t="shared" si="29"/>
        <v>207976.12012120071</v>
      </c>
      <c r="J471" s="35">
        <f t="shared" si="30"/>
        <v>0</v>
      </c>
    </row>
    <row r="472" spans="1:10">
      <c r="A472" s="30">
        <v>6662</v>
      </c>
      <c r="B472" s="31">
        <v>10</v>
      </c>
      <c r="C472" s="32">
        <f t="shared" si="27"/>
        <v>5.2157956574584414</v>
      </c>
      <c r="D472" s="33">
        <f>SUMIFS('Contact Hours'!D:D,'Contact Hours'!$A:$A,Hours!$A472,'Contact Hours'!$B:$B,Hours!$B472)+SUMIFS('Contact Hours'!E:E,'Contact Hours'!$A:$A,Hours!$A472,'Contact Hours'!$B:$B,Hours!$B472)</f>
        <v>0</v>
      </c>
      <c r="E472" s="33">
        <f>SUMIFS('Contact Hours'!F:F,'Contact Hours'!$A:$A,Hours!$A472,'Contact Hours'!$B:$B,Hours!$B472)+SUMIFS('Contact Hours'!G:G,'Contact Hours'!$A:$A,Hours!$A472,'Contact Hours'!$B:$B,Hours!$B472)</f>
        <v>0</v>
      </c>
      <c r="F472" s="33">
        <f>SUMIFS('Contact Hours'!H:H,'Contact Hours'!$A:$A,Hours!$A472,'Contact Hours'!$B:$B,Hours!$B472)+SUMIFS('Contact Hours'!I:I,'Contact Hours'!$A:$A,Hours!$A472,'Contact Hours'!$B:$B,Hours!$B472)</f>
        <v>0</v>
      </c>
      <c r="G472" s="33">
        <f>SUMIFS('Contact Hours'!J:J,'Contact Hours'!$A:$A,Hours!$A472,'Contact Hours'!$B:$B,Hours!$B472)+SUMIFS('Contact Hours'!K:K,'Contact Hours'!$A:$A,Hours!$A472,'Contact Hours'!$B:$B,Hours!$B472)</f>
        <v>0</v>
      </c>
      <c r="H472" s="34">
        <f t="shared" si="28"/>
        <v>0</v>
      </c>
      <c r="I472" s="35">
        <f t="shared" si="29"/>
        <v>0</v>
      </c>
      <c r="J472" s="35">
        <f t="shared" si="30"/>
        <v>0</v>
      </c>
    </row>
    <row r="473" spans="1:10">
      <c r="A473" s="30">
        <v>6662</v>
      </c>
      <c r="B473" s="31">
        <v>11</v>
      </c>
      <c r="C473" s="32">
        <f t="shared" si="27"/>
        <v>3.9463640330011058</v>
      </c>
      <c r="D473" s="33">
        <f>SUMIFS('Contact Hours'!D:D,'Contact Hours'!$A:$A,Hours!$A473,'Contact Hours'!$B:$B,Hours!$B473)+SUMIFS('Contact Hours'!E:E,'Contact Hours'!$A:$A,Hours!$A473,'Contact Hours'!$B:$B,Hours!$B473)</f>
        <v>0</v>
      </c>
      <c r="E473" s="33">
        <f>SUMIFS('Contact Hours'!F:F,'Contact Hours'!$A:$A,Hours!$A473,'Contact Hours'!$B:$B,Hours!$B473)+SUMIFS('Contact Hours'!G:G,'Contact Hours'!$A:$A,Hours!$A473,'Contact Hours'!$B:$B,Hours!$B473)</f>
        <v>0</v>
      </c>
      <c r="F473" s="33">
        <f>SUMIFS('Contact Hours'!H:H,'Contact Hours'!$A:$A,Hours!$A473,'Contact Hours'!$B:$B,Hours!$B473)+SUMIFS('Contact Hours'!I:I,'Contact Hours'!$A:$A,Hours!$A473,'Contact Hours'!$B:$B,Hours!$B473)</f>
        <v>25424</v>
      </c>
      <c r="G473" s="33">
        <f>SUMIFS('Contact Hours'!J:J,'Contact Hours'!$A:$A,Hours!$A473,'Contact Hours'!$B:$B,Hours!$B473)+SUMIFS('Contact Hours'!K:K,'Contact Hours'!$A:$A,Hours!$A473,'Contact Hours'!$B:$B,Hours!$B473)</f>
        <v>864</v>
      </c>
      <c r="H473" s="34">
        <f t="shared" si="28"/>
        <v>26288</v>
      </c>
      <c r="I473" s="35">
        <f t="shared" si="29"/>
        <v>103742.01769953307</v>
      </c>
      <c r="J473" s="35">
        <f t="shared" si="30"/>
        <v>0</v>
      </c>
    </row>
    <row r="474" spans="1:10">
      <c r="A474" s="30">
        <v>6662</v>
      </c>
      <c r="B474" s="31">
        <v>12</v>
      </c>
      <c r="C474" s="32">
        <f t="shared" si="27"/>
        <v>3.4644345655960382</v>
      </c>
      <c r="D474" s="33">
        <f>SUMIFS('Contact Hours'!D:D,'Contact Hours'!$A:$A,Hours!$A474,'Contact Hours'!$B:$B,Hours!$B474)+SUMIFS('Contact Hours'!E:E,'Contact Hours'!$A:$A,Hours!$A474,'Contact Hours'!$B:$B,Hours!$B474)</f>
        <v>67008</v>
      </c>
      <c r="E474" s="33">
        <f>SUMIFS('Contact Hours'!F:F,'Contact Hours'!$A:$A,Hours!$A474,'Contact Hours'!$B:$B,Hours!$B474)+SUMIFS('Contact Hours'!G:G,'Contact Hours'!$A:$A,Hours!$A474,'Contact Hours'!$B:$B,Hours!$B474)</f>
        <v>12992</v>
      </c>
      <c r="F474" s="33">
        <f>SUMIFS('Contact Hours'!H:H,'Contact Hours'!$A:$A,Hours!$A474,'Contact Hours'!$B:$B,Hours!$B474)+SUMIFS('Contact Hours'!I:I,'Contact Hours'!$A:$A,Hours!$A474,'Contact Hours'!$B:$B,Hours!$B474)</f>
        <v>0</v>
      </c>
      <c r="G474" s="33">
        <f>SUMIFS('Contact Hours'!J:J,'Contact Hours'!$A:$A,Hours!$A474,'Contact Hours'!$B:$B,Hours!$B474)+SUMIFS('Contact Hours'!K:K,'Contact Hours'!$A:$A,Hours!$A474,'Contact Hours'!$B:$B,Hours!$B474)</f>
        <v>0</v>
      </c>
      <c r="H474" s="34">
        <f t="shared" si="28"/>
        <v>80000</v>
      </c>
      <c r="I474" s="35">
        <f t="shared" si="29"/>
        <v>277154.76524768304</v>
      </c>
      <c r="J474" s="35">
        <f t="shared" si="30"/>
        <v>49510.927263846104</v>
      </c>
    </row>
    <row r="475" spans="1:10">
      <c r="A475" s="30">
        <v>6662</v>
      </c>
      <c r="B475" s="31">
        <v>13</v>
      </c>
      <c r="C475" s="32">
        <f t="shared" si="27"/>
        <v>3.1367935439018955</v>
      </c>
      <c r="D475" s="33">
        <f>SUMIFS('Contact Hours'!D:D,'Contact Hours'!$A:$A,Hours!$A475,'Contact Hours'!$B:$B,Hours!$B475)+SUMIFS('Contact Hours'!E:E,'Contact Hours'!$A:$A,Hours!$A475,'Contact Hours'!$B:$B,Hours!$B475)</f>
        <v>4192</v>
      </c>
      <c r="E475" s="33">
        <f>SUMIFS('Contact Hours'!F:F,'Contact Hours'!$A:$A,Hours!$A475,'Contact Hours'!$B:$B,Hours!$B475)+SUMIFS('Contact Hours'!G:G,'Contact Hours'!$A:$A,Hours!$A475,'Contact Hours'!$B:$B,Hours!$B475)</f>
        <v>0</v>
      </c>
      <c r="F475" s="33">
        <f>SUMIFS('Contact Hours'!H:H,'Contact Hours'!$A:$A,Hours!$A475,'Contact Hours'!$B:$B,Hours!$B475)+SUMIFS('Contact Hours'!I:I,'Contact Hours'!$A:$A,Hours!$A475,'Contact Hours'!$B:$B,Hours!$B475)</f>
        <v>832</v>
      </c>
      <c r="G475" s="33">
        <f>SUMIFS('Contact Hours'!J:J,'Contact Hours'!$A:$A,Hours!$A475,'Contact Hours'!$B:$B,Hours!$B475)+SUMIFS('Contact Hours'!K:K,'Contact Hours'!$A:$A,Hours!$A475,'Contact Hours'!$B:$B,Hours!$B475)</f>
        <v>0</v>
      </c>
      <c r="H475" s="34">
        <f t="shared" si="28"/>
        <v>5024</v>
      </c>
      <c r="I475" s="35">
        <f t="shared" si="29"/>
        <v>15759.250764563123</v>
      </c>
      <c r="J475" s="35">
        <f t="shared" si="30"/>
        <v>0</v>
      </c>
    </row>
    <row r="476" spans="1:10">
      <c r="A476" s="30">
        <v>6662</v>
      </c>
      <c r="B476" s="31">
        <v>14</v>
      </c>
      <c r="C476" s="32">
        <f t="shared" si="27"/>
        <v>4.5242823607997433</v>
      </c>
      <c r="D476" s="33">
        <f>SUMIFS('Contact Hours'!D:D,'Contact Hours'!$A:$A,Hours!$A476,'Contact Hours'!$B:$B,Hours!$B476)+SUMIFS('Contact Hours'!E:E,'Contact Hours'!$A:$A,Hours!$A476,'Contact Hours'!$B:$B,Hours!$B476)</f>
        <v>5200</v>
      </c>
      <c r="E476" s="33">
        <f>SUMIFS('Contact Hours'!F:F,'Contact Hours'!$A:$A,Hours!$A476,'Contact Hours'!$B:$B,Hours!$B476)+SUMIFS('Contact Hours'!G:G,'Contact Hours'!$A:$A,Hours!$A476,'Contact Hours'!$B:$B,Hours!$B476)</f>
        <v>0</v>
      </c>
      <c r="F476" s="33">
        <f>SUMIFS('Contact Hours'!H:H,'Contact Hours'!$A:$A,Hours!$A476,'Contact Hours'!$B:$B,Hours!$B476)+SUMIFS('Contact Hours'!I:I,'Contact Hours'!$A:$A,Hours!$A476,'Contact Hours'!$B:$B,Hours!$B476)</f>
        <v>78432</v>
      </c>
      <c r="G476" s="33">
        <f>SUMIFS('Contact Hours'!J:J,'Contact Hours'!$A:$A,Hours!$A476,'Contact Hours'!$B:$B,Hours!$B476)+SUMIFS('Contact Hours'!K:K,'Contact Hours'!$A:$A,Hours!$A476,'Contact Hours'!$B:$B,Hours!$B476)</f>
        <v>3600</v>
      </c>
      <c r="H476" s="34">
        <f t="shared" si="28"/>
        <v>87232</v>
      </c>
      <c r="I476" s="35">
        <f t="shared" si="29"/>
        <v>394662.19889728323</v>
      </c>
      <c r="J476" s="35">
        <f t="shared" si="30"/>
        <v>0</v>
      </c>
    </row>
    <row r="477" spans="1:10">
      <c r="A477" s="30">
        <v>6662</v>
      </c>
      <c r="B477" s="31">
        <v>15</v>
      </c>
      <c r="C477" s="32">
        <f t="shared" si="27"/>
        <v>6.3259919541484555</v>
      </c>
      <c r="D477" s="33">
        <f>SUMIFS('Contact Hours'!D:D,'Contact Hours'!$A:$A,Hours!$A477,'Contact Hours'!$B:$B,Hours!$B477)+SUMIFS('Contact Hours'!E:E,'Contact Hours'!$A:$A,Hours!$A477,'Contact Hours'!$B:$B,Hours!$B477)</f>
        <v>0</v>
      </c>
      <c r="E477" s="33">
        <f>SUMIFS('Contact Hours'!F:F,'Contact Hours'!$A:$A,Hours!$A477,'Contact Hours'!$B:$B,Hours!$B477)+SUMIFS('Contact Hours'!G:G,'Contact Hours'!$A:$A,Hours!$A477,'Contact Hours'!$B:$B,Hours!$B477)</f>
        <v>0</v>
      </c>
      <c r="F477" s="33">
        <f>SUMIFS('Contact Hours'!H:H,'Contact Hours'!$A:$A,Hours!$A477,'Contact Hours'!$B:$B,Hours!$B477)+SUMIFS('Contact Hours'!I:I,'Contact Hours'!$A:$A,Hours!$A477,'Contact Hours'!$B:$B,Hours!$B477)</f>
        <v>0</v>
      </c>
      <c r="G477" s="33">
        <f>SUMIFS('Contact Hours'!J:J,'Contact Hours'!$A:$A,Hours!$A477,'Contact Hours'!$B:$B,Hours!$B477)+SUMIFS('Contact Hours'!K:K,'Contact Hours'!$A:$A,Hours!$A477,'Contact Hours'!$B:$B,Hours!$B477)</f>
        <v>0</v>
      </c>
      <c r="H477" s="34">
        <f t="shared" si="28"/>
        <v>0</v>
      </c>
      <c r="I477" s="35">
        <f t="shared" si="29"/>
        <v>0</v>
      </c>
      <c r="J477" s="35">
        <f t="shared" si="30"/>
        <v>0</v>
      </c>
    </row>
    <row r="478" spans="1:10">
      <c r="A478" s="30">
        <v>6662</v>
      </c>
      <c r="B478" s="31">
        <v>16</v>
      </c>
      <c r="C478" s="32">
        <f t="shared" si="27"/>
        <v>3.9794022593108487</v>
      </c>
      <c r="D478" s="33">
        <f>SUMIFS('Contact Hours'!D:D,'Contact Hours'!$A:$A,Hours!$A478,'Contact Hours'!$B:$B,Hours!$B478)+SUMIFS('Contact Hours'!E:E,'Contact Hours'!$A:$A,Hours!$A478,'Contact Hours'!$B:$B,Hours!$B478)</f>
        <v>5520</v>
      </c>
      <c r="E478" s="33">
        <f>SUMIFS('Contact Hours'!F:F,'Contact Hours'!$A:$A,Hours!$A478,'Contact Hours'!$B:$B,Hours!$B478)+SUMIFS('Contact Hours'!G:G,'Contact Hours'!$A:$A,Hours!$A478,'Contact Hours'!$B:$B,Hours!$B478)</f>
        <v>0</v>
      </c>
      <c r="F478" s="33">
        <f>SUMIFS('Contact Hours'!H:H,'Contact Hours'!$A:$A,Hours!$A478,'Contact Hours'!$B:$B,Hours!$B478)+SUMIFS('Contact Hours'!I:I,'Contact Hours'!$A:$A,Hours!$A478,'Contact Hours'!$B:$B,Hours!$B478)</f>
        <v>189936</v>
      </c>
      <c r="G478" s="33">
        <f>SUMIFS('Contact Hours'!J:J,'Contact Hours'!$A:$A,Hours!$A478,'Contact Hours'!$B:$B,Hours!$B478)+SUMIFS('Contact Hours'!K:K,'Contact Hours'!$A:$A,Hours!$A478,'Contact Hours'!$B:$B,Hours!$B478)</f>
        <v>21969</v>
      </c>
      <c r="H478" s="34">
        <f t="shared" si="28"/>
        <v>217425</v>
      </c>
      <c r="I478" s="35">
        <f t="shared" si="29"/>
        <v>865221.53623066132</v>
      </c>
      <c r="J478" s="35">
        <f t="shared" si="30"/>
        <v>0</v>
      </c>
    </row>
    <row r="479" spans="1:10">
      <c r="A479" s="30">
        <v>6662</v>
      </c>
      <c r="B479" s="31">
        <v>17</v>
      </c>
      <c r="C479" s="32">
        <f t="shared" ref="C479:C542" si="31">C452</f>
        <v>5.1679354505346593</v>
      </c>
      <c r="D479" s="33">
        <f>SUMIFS('Contact Hours'!D:D,'Contact Hours'!$A:$A,Hours!$A479,'Contact Hours'!$B:$B,Hours!$B479)+SUMIFS('Contact Hours'!E:E,'Contact Hours'!$A:$A,Hours!$A479,'Contact Hours'!$B:$B,Hours!$B479)</f>
        <v>0</v>
      </c>
      <c r="E479" s="33">
        <f>SUMIFS('Contact Hours'!F:F,'Contact Hours'!$A:$A,Hours!$A479,'Contact Hours'!$B:$B,Hours!$B479)+SUMIFS('Contact Hours'!G:G,'Contact Hours'!$A:$A,Hours!$A479,'Contact Hours'!$B:$B,Hours!$B479)</f>
        <v>0</v>
      </c>
      <c r="F479" s="33">
        <f>SUMIFS('Contact Hours'!H:H,'Contact Hours'!$A:$A,Hours!$A479,'Contact Hours'!$B:$B,Hours!$B479)+SUMIFS('Contact Hours'!I:I,'Contact Hours'!$A:$A,Hours!$A479,'Contact Hours'!$B:$B,Hours!$B479)</f>
        <v>0</v>
      </c>
      <c r="G479" s="33">
        <f>SUMIFS('Contact Hours'!J:J,'Contact Hours'!$A:$A,Hours!$A479,'Contact Hours'!$B:$B,Hours!$B479)+SUMIFS('Contact Hours'!K:K,'Contact Hours'!$A:$A,Hours!$A479,'Contact Hours'!$B:$B,Hours!$B479)</f>
        <v>0</v>
      </c>
      <c r="H479" s="34">
        <f t="shared" si="28"/>
        <v>0</v>
      </c>
      <c r="I479" s="35">
        <f t="shared" si="29"/>
        <v>0</v>
      </c>
      <c r="J479" s="35">
        <f t="shared" si="30"/>
        <v>0</v>
      </c>
    </row>
    <row r="480" spans="1:10">
      <c r="A480" s="30">
        <v>6662</v>
      </c>
      <c r="B480" s="31">
        <v>18</v>
      </c>
      <c r="C480" s="32">
        <f t="shared" si="31"/>
        <v>4.3474126583452906</v>
      </c>
      <c r="D480" s="33">
        <f>SUMIFS('Contact Hours'!D:D,'Contact Hours'!$A:$A,Hours!$A480,'Contact Hours'!$B:$B,Hours!$B480)+SUMIFS('Contact Hours'!E:E,'Contact Hours'!$A:$A,Hours!$A480,'Contact Hours'!$B:$B,Hours!$B480)</f>
        <v>0</v>
      </c>
      <c r="E480" s="33">
        <f>SUMIFS('Contact Hours'!F:F,'Contact Hours'!$A:$A,Hours!$A480,'Contact Hours'!$B:$B,Hours!$B480)+SUMIFS('Contact Hours'!G:G,'Contact Hours'!$A:$A,Hours!$A480,'Contact Hours'!$B:$B,Hours!$B480)</f>
        <v>0</v>
      </c>
      <c r="F480" s="33">
        <f>SUMIFS('Contact Hours'!H:H,'Contact Hours'!$A:$A,Hours!$A480,'Contact Hours'!$B:$B,Hours!$B480)+SUMIFS('Contact Hours'!I:I,'Contact Hours'!$A:$A,Hours!$A480,'Contact Hours'!$B:$B,Hours!$B480)</f>
        <v>14896</v>
      </c>
      <c r="G480" s="33">
        <f>SUMIFS('Contact Hours'!J:J,'Contact Hours'!$A:$A,Hours!$A480,'Contact Hours'!$B:$B,Hours!$B480)+SUMIFS('Contact Hours'!K:K,'Contact Hours'!$A:$A,Hours!$A480,'Contact Hours'!$B:$B,Hours!$B480)</f>
        <v>0</v>
      </c>
      <c r="H480" s="34">
        <f t="shared" si="28"/>
        <v>14896</v>
      </c>
      <c r="I480" s="35">
        <f t="shared" si="29"/>
        <v>64759.058958711445</v>
      </c>
      <c r="J480" s="35">
        <f t="shared" si="30"/>
        <v>0</v>
      </c>
    </row>
    <row r="481" spans="1:10">
      <c r="A481" s="30">
        <v>6662</v>
      </c>
      <c r="B481" s="31">
        <v>19</v>
      </c>
      <c r="C481" s="32">
        <f t="shared" si="31"/>
        <v>3.1428185541517317</v>
      </c>
      <c r="D481" s="33">
        <f>SUMIFS('Contact Hours'!D:D,'Contact Hours'!$A:$A,Hours!$A481,'Contact Hours'!$B:$B,Hours!$B481)+SUMIFS('Contact Hours'!E:E,'Contact Hours'!$A:$A,Hours!$A481,'Contact Hours'!$B:$B,Hours!$B481)</f>
        <v>62976</v>
      </c>
      <c r="E481" s="33">
        <f>SUMIFS('Contact Hours'!F:F,'Contact Hours'!$A:$A,Hours!$A481,'Contact Hours'!$B:$B,Hours!$B481)+SUMIFS('Contact Hours'!G:G,'Contact Hours'!$A:$A,Hours!$A481,'Contact Hours'!$B:$B,Hours!$B481)</f>
        <v>26832</v>
      </c>
      <c r="F481" s="33">
        <f>SUMIFS('Contact Hours'!H:H,'Contact Hours'!$A:$A,Hours!$A481,'Contact Hours'!$B:$B,Hours!$B481)+SUMIFS('Contact Hours'!I:I,'Contact Hours'!$A:$A,Hours!$A481,'Contact Hours'!$B:$B,Hours!$B481)</f>
        <v>528</v>
      </c>
      <c r="G481" s="33">
        <f>SUMIFS('Contact Hours'!J:J,'Contact Hours'!$A:$A,Hours!$A481,'Contact Hours'!$B:$B,Hours!$B481)+SUMIFS('Contact Hours'!K:K,'Contact Hours'!$A:$A,Hours!$A481,'Contact Hours'!$B:$B,Hours!$B481)</f>
        <v>0</v>
      </c>
      <c r="H481" s="34">
        <f t="shared" si="28"/>
        <v>90336</v>
      </c>
      <c r="I481" s="35">
        <f t="shared" si="29"/>
        <v>283909.65690785082</v>
      </c>
      <c r="J481" s="35">
        <f t="shared" si="30"/>
        <v>92760.918189499193</v>
      </c>
    </row>
    <row r="482" spans="1:10">
      <c r="A482" s="30">
        <v>6662</v>
      </c>
      <c r="B482" s="31">
        <v>20</v>
      </c>
      <c r="C482" s="32">
        <f t="shared" si="31"/>
        <v>3.4676861785003421</v>
      </c>
      <c r="D482" s="33">
        <f>SUMIFS('Contact Hours'!D:D,'Contact Hours'!$A:$A,Hours!$A482,'Contact Hours'!$B:$B,Hours!$B482)+SUMIFS('Contact Hours'!E:E,'Contact Hours'!$A:$A,Hours!$A482,'Contact Hours'!$B:$B,Hours!$B482)</f>
        <v>0</v>
      </c>
      <c r="E482" s="33">
        <f>SUMIFS('Contact Hours'!F:F,'Contact Hours'!$A:$A,Hours!$A482,'Contact Hours'!$B:$B,Hours!$B482)+SUMIFS('Contact Hours'!G:G,'Contact Hours'!$A:$A,Hours!$A482,'Contact Hours'!$B:$B,Hours!$B482)</f>
        <v>0</v>
      </c>
      <c r="F482" s="33">
        <f>SUMIFS('Contact Hours'!H:H,'Contact Hours'!$A:$A,Hours!$A482,'Contact Hours'!$B:$B,Hours!$B482)+SUMIFS('Contact Hours'!I:I,'Contact Hours'!$A:$A,Hours!$A482,'Contact Hours'!$B:$B,Hours!$B482)</f>
        <v>0</v>
      </c>
      <c r="G482" s="33">
        <f>SUMIFS('Contact Hours'!J:J,'Contact Hours'!$A:$A,Hours!$A482,'Contact Hours'!$B:$B,Hours!$B482)+SUMIFS('Contact Hours'!K:K,'Contact Hours'!$A:$A,Hours!$A482,'Contact Hours'!$B:$B,Hours!$B482)</f>
        <v>1248</v>
      </c>
      <c r="H482" s="34">
        <f t="shared" si="28"/>
        <v>1248</v>
      </c>
      <c r="I482" s="35">
        <f t="shared" si="29"/>
        <v>4327.6723507684273</v>
      </c>
      <c r="J482" s="35">
        <f t="shared" si="30"/>
        <v>0</v>
      </c>
    </row>
    <row r="483" spans="1:10">
      <c r="A483" s="30">
        <v>6662</v>
      </c>
      <c r="B483" s="31">
        <v>21</v>
      </c>
      <c r="C483" s="32">
        <f t="shared" si="31"/>
        <v>4.5155009708581995</v>
      </c>
      <c r="D483" s="33">
        <f>SUMIFS('Contact Hours'!D:D,'Contact Hours'!$A:$A,Hours!$A483,'Contact Hours'!$B:$B,Hours!$B483)+SUMIFS('Contact Hours'!E:E,'Contact Hours'!$A:$A,Hours!$A483,'Contact Hours'!$B:$B,Hours!$B483)</f>
        <v>0</v>
      </c>
      <c r="E483" s="33">
        <f>SUMIFS('Contact Hours'!F:F,'Contact Hours'!$A:$A,Hours!$A483,'Contact Hours'!$B:$B,Hours!$B483)+SUMIFS('Contact Hours'!G:G,'Contact Hours'!$A:$A,Hours!$A483,'Contact Hours'!$B:$B,Hours!$B483)</f>
        <v>0</v>
      </c>
      <c r="F483" s="33">
        <f>SUMIFS('Contact Hours'!H:H,'Contact Hours'!$A:$A,Hours!$A483,'Contact Hours'!$B:$B,Hours!$B483)+SUMIFS('Contact Hours'!I:I,'Contact Hours'!$A:$A,Hours!$A483,'Contact Hours'!$B:$B,Hours!$B483)</f>
        <v>0</v>
      </c>
      <c r="G483" s="33">
        <f>SUMIFS('Contact Hours'!J:J,'Contact Hours'!$A:$A,Hours!$A483,'Contact Hours'!$B:$B,Hours!$B483)+SUMIFS('Contact Hours'!K:K,'Contact Hours'!$A:$A,Hours!$A483,'Contact Hours'!$B:$B,Hours!$B483)</f>
        <v>1800</v>
      </c>
      <c r="H483" s="34">
        <f t="shared" si="28"/>
        <v>1800</v>
      </c>
      <c r="I483" s="35">
        <f t="shared" si="29"/>
        <v>8127.901747544759</v>
      </c>
      <c r="J483" s="35">
        <f t="shared" si="30"/>
        <v>0</v>
      </c>
    </row>
    <row r="484" spans="1:10">
      <c r="A484" s="30">
        <v>6662</v>
      </c>
      <c r="B484" s="31">
        <v>22</v>
      </c>
      <c r="C484" s="32">
        <f t="shared" si="31"/>
        <v>4.1280585073572329</v>
      </c>
      <c r="D484" s="33">
        <f>SUMIFS('Contact Hours'!D:D,'Contact Hours'!$A:$A,Hours!$A484,'Contact Hours'!$B:$B,Hours!$B484)+SUMIFS('Contact Hours'!E:E,'Contact Hours'!$A:$A,Hours!$A484,'Contact Hours'!$B:$B,Hours!$B484)</f>
        <v>0</v>
      </c>
      <c r="E484" s="33">
        <f>SUMIFS('Contact Hours'!F:F,'Contact Hours'!$A:$A,Hours!$A484,'Contact Hours'!$B:$B,Hours!$B484)+SUMIFS('Contact Hours'!G:G,'Contact Hours'!$A:$A,Hours!$A484,'Contact Hours'!$B:$B,Hours!$B484)</f>
        <v>0</v>
      </c>
      <c r="F484" s="33">
        <f>SUMIFS('Contact Hours'!H:H,'Contact Hours'!$A:$A,Hours!$A484,'Contact Hours'!$B:$B,Hours!$B484)+SUMIFS('Contact Hours'!I:I,'Contact Hours'!$A:$A,Hours!$A484,'Contact Hours'!$B:$B,Hours!$B484)</f>
        <v>1056</v>
      </c>
      <c r="G484" s="33">
        <f>SUMIFS('Contact Hours'!J:J,'Contact Hours'!$A:$A,Hours!$A484,'Contact Hours'!$B:$B,Hours!$B484)+SUMIFS('Contact Hours'!K:K,'Contact Hours'!$A:$A,Hours!$A484,'Contact Hours'!$B:$B,Hours!$B484)</f>
        <v>70</v>
      </c>
      <c r="H484" s="34">
        <f t="shared" si="28"/>
        <v>1126</v>
      </c>
      <c r="I484" s="35">
        <f t="shared" si="29"/>
        <v>4648.1938792842438</v>
      </c>
      <c r="J484" s="35">
        <f t="shared" si="30"/>
        <v>0</v>
      </c>
    </row>
    <row r="485" spans="1:10">
      <c r="A485" s="30">
        <v>6662</v>
      </c>
      <c r="B485" s="31">
        <v>23</v>
      </c>
      <c r="C485" s="32">
        <f t="shared" si="31"/>
        <v>4.0606764444742334</v>
      </c>
      <c r="D485" s="33">
        <f>SUMIFS('Contact Hours'!D:D,'Contact Hours'!$A:$A,Hours!$A485,'Contact Hours'!$B:$B,Hours!$B485)+SUMIFS('Contact Hours'!E:E,'Contact Hours'!$A:$A,Hours!$A485,'Contact Hours'!$B:$B,Hours!$B485)</f>
        <v>8352</v>
      </c>
      <c r="E485" s="33">
        <f>SUMIFS('Contact Hours'!F:F,'Contact Hours'!$A:$A,Hours!$A485,'Contact Hours'!$B:$B,Hours!$B485)+SUMIFS('Contact Hours'!G:G,'Contact Hours'!$A:$A,Hours!$A485,'Contact Hours'!$B:$B,Hours!$B485)</f>
        <v>0</v>
      </c>
      <c r="F485" s="33">
        <f>SUMIFS('Contact Hours'!H:H,'Contact Hours'!$A:$A,Hours!$A485,'Contact Hours'!$B:$B,Hours!$B485)+SUMIFS('Contact Hours'!I:I,'Contact Hours'!$A:$A,Hours!$A485,'Contact Hours'!$B:$B,Hours!$B485)</f>
        <v>0</v>
      </c>
      <c r="G485" s="33">
        <f>SUMIFS('Contact Hours'!J:J,'Contact Hours'!$A:$A,Hours!$A485,'Contact Hours'!$B:$B,Hours!$B485)+SUMIFS('Contact Hours'!K:K,'Contact Hours'!$A:$A,Hours!$A485,'Contact Hours'!$B:$B,Hours!$B485)</f>
        <v>0</v>
      </c>
      <c r="H485" s="34">
        <f t="shared" si="28"/>
        <v>8352</v>
      </c>
      <c r="I485" s="35">
        <f t="shared" si="29"/>
        <v>33914.769664248794</v>
      </c>
      <c r="J485" s="35">
        <f t="shared" si="30"/>
        <v>0</v>
      </c>
    </row>
    <row r="486" spans="1:10">
      <c r="A486" s="30">
        <v>6662</v>
      </c>
      <c r="B486" s="31">
        <v>24</v>
      </c>
      <c r="C486" s="32">
        <f t="shared" si="31"/>
        <v>3.6073208628655156</v>
      </c>
      <c r="D486" s="33">
        <f>SUMIFS('Contact Hours'!D:D,'Contact Hours'!$A:$A,Hours!$A486,'Contact Hours'!$B:$B,Hours!$B486)+SUMIFS('Contact Hours'!E:E,'Contact Hours'!$A:$A,Hours!$A486,'Contact Hours'!$B:$B,Hours!$B486)</f>
        <v>2352</v>
      </c>
      <c r="E486" s="33">
        <f>SUMIFS('Contact Hours'!F:F,'Contact Hours'!$A:$A,Hours!$A486,'Contact Hours'!$B:$B,Hours!$B486)+SUMIFS('Contact Hours'!G:G,'Contact Hours'!$A:$A,Hours!$A486,'Contact Hours'!$B:$B,Hours!$B486)</f>
        <v>0</v>
      </c>
      <c r="F486" s="33">
        <f>SUMIFS('Contact Hours'!H:H,'Contact Hours'!$A:$A,Hours!$A486,'Contact Hours'!$B:$B,Hours!$B486)+SUMIFS('Contact Hours'!I:I,'Contact Hours'!$A:$A,Hours!$A486,'Contact Hours'!$B:$B,Hours!$B486)</f>
        <v>20272</v>
      </c>
      <c r="G486" s="33">
        <f>SUMIFS('Contact Hours'!J:J,'Contact Hours'!$A:$A,Hours!$A486,'Contact Hours'!$B:$B,Hours!$B486)+SUMIFS('Contact Hours'!K:K,'Contact Hours'!$A:$A,Hours!$A486,'Contact Hours'!$B:$B,Hours!$B486)</f>
        <v>432</v>
      </c>
      <c r="H486" s="34">
        <f t="shared" si="28"/>
        <v>23056</v>
      </c>
      <c r="I486" s="35">
        <f t="shared" si="29"/>
        <v>83170.389814227325</v>
      </c>
      <c r="J486" s="35">
        <f t="shared" si="30"/>
        <v>0</v>
      </c>
    </row>
    <row r="487" spans="1:10">
      <c r="A487" s="30">
        <v>6662</v>
      </c>
      <c r="B487" s="31">
        <v>25</v>
      </c>
      <c r="C487" s="32">
        <f t="shared" si="31"/>
        <v>2.8175360535220126</v>
      </c>
      <c r="D487" s="33">
        <f>SUMIFS('Contact Hours'!D:D,'Contact Hours'!$A:$A,Hours!$A487,'Contact Hours'!$B:$B,Hours!$B487)+SUMIFS('Contact Hours'!E:E,'Contact Hours'!$A:$A,Hours!$A487,'Contact Hours'!$B:$B,Hours!$B487)</f>
        <v>113360</v>
      </c>
      <c r="E487" s="33">
        <f>SUMIFS('Contact Hours'!F:F,'Contact Hours'!$A:$A,Hours!$A487,'Contact Hours'!$B:$B,Hours!$B487)+SUMIFS('Contact Hours'!G:G,'Contact Hours'!$A:$A,Hours!$A487,'Contact Hours'!$B:$B,Hours!$B487)</f>
        <v>0</v>
      </c>
      <c r="F487" s="33">
        <f>SUMIFS('Contact Hours'!H:H,'Contact Hours'!$A:$A,Hours!$A487,'Contact Hours'!$B:$B,Hours!$B487)+SUMIFS('Contact Hours'!I:I,'Contact Hours'!$A:$A,Hours!$A487,'Contact Hours'!$B:$B,Hours!$B487)</f>
        <v>0</v>
      </c>
      <c r="G487" s="33">
        <f>SUMIFS('Contact Hours'!J:J,'Contact Hours'!$A:$A,Hours!$A487,'Contact Hours'!$B:$B,Hours!$B487)+SUMIFS('Contact Hours'!K:K,'Contact Hours'!$A:$A,Hours!$A487,'Contact Hours'!$B:$B,Hours!$B487)</f>
        <v>0</v>
      </c>
      <c r="H487" s="34">
        <f t="shared" si="28"/>
        <v>113360</v>
      </c>
      <c r="I487" s="35">
        <f t="shared" si="29"/>
        <v>319395.88702725538</v>
      </c>
      <c r="J487" s="35">
        <f t="shared" si="30"/>
        <v>0</v>
      </c>
    </row>
    <row r="488" spans="1:10">
      <c r="A488" s="30">
        <v>6662</v>
      </c>
      <c r="B488" s="31">
        <v>26</v>
      </c>
      <c r="C488" s="32">
        <f t="shared" si="31"/>
        <v>3.5195673951223614</v>
      </c>
      <c r="D488" s="33">
        <f>SUMIFS('Contact Hours'!D:D,'Contact Hours'!$A:$A,Hours!$A488,'Contact Hours'!$B:$B,Hours!$B488)+SUMIFS('Contact Hours'!E:E,'Contact Hours'!$A:$A,Hours!$A488,'Contact Hours'!$B:$B,Hours!$B488)</f>
        <v>58848</v>
      </c>
      <c r="E488" s="33">
        <f>SUMIFS('Contact Hours'!F:F,'Contact Hours'!$A:$A,Hours!$A488,'Contact Hours'!$B:$B,Hours!$B488)+SUMIFS('Contact Hours'!G:G,'Contact Hours'!$A:$A,Hours!$A488,'Contact Hours'!$B:$B,Hours!$B488)</f>
        <v>0</v>
      </c>
      <c r="F488" s="33">
        <f>SUMIFS('Contact Hours'!H:H,'Contact Hours'!$A:$A,Hours!$A488,'Contact Hours'!$B:$B,Hours!$B488)+SUMIFS('Contact Hours'!I:I,'Contact Hours'!$A:$A,Hours!$A488,'Contact Hours'!$B:$B,Hours!$B488)</f>
        <v>0</v>
      </c>
      <c r="G488" s="33">
        <f>SUMIFS('Contact Hours'!J:J,'Contact Hours'!$A:$A,Hours!$A488,'Contact Hours'!$B:$B,Hours!$B488)+SUMIFS('Contact Hours'!K:K,'Contact Hours'!$A:$A,Hours!$A488,'Contact Hours'!$B:$B,Hours!$B488)</f>
        <v>0</v>
      </c>
      <c r="H488" s="34">
        <f t="shared" si="28"/>
        <v>58848</v>
      </c>
      <c r="I488" s="35">
        <f t="shared" si="29"/>
        <v>207119.50206816071</v>
      </c>
      <c r="J488" s="35">
        <f t="shared" si="30"/>
        <v>0</v>
      </c>
    </row>
    <row r="489" spans="1:10">
      <c r="A489" s="30">
        <v>6662</v>
      </c>
      <c r="B489" s="31">
        <v>27</v>
      </c>
      <c r="C489" s="32">
        <f t="shared" si="31"/>
        <v>3.291477425248472</v>
      </c>
      <c r="D489" s="33">
        <f>SUMIFS('Contact Hours'!D:D,'Contact Hours'!$A:$A,Hours!$A489,'Contact Hours'!$B:$B,Hours!$B489)+SUMIFS('Contact Hours'!E:E,'Contact Hours'!$A:$A,Hours!$A489,'Contact Hours'!$B:$B,Hours!$B489)</f>
        <v>0</v>
      </c>
      <c r="E489" s="33">
        <f>SUMIFS('Contact Hours'!F:F,'Contact Hours'!$A:$A,Hours!$A489,'Contact Hours'!$B:$B,Hours!$B489)+SUMIFS('Contact Hours'!G:G,'Contact Hours'!$A:$A,Hours!$A489,'Contact Hours'!$B:$B,Hours!$B489)</f>
        <v>0</v>
      </c>
      <c r="F489" s="33">
        <f>SUMIFS('Contact Hours'!H:H,'Contact Hours'!$A:$A,Hours!$A489,'Contact Hours'!$B:$B,Hours!$B489)+SUMIFS('Contact Hours'!I:I,'Contact Hours'!$A:$A,Hours!$A489,'Contact Hours'!$B:$B,Hours!$B489)</f>
        <v>0</v>
      </c>
      <c r="G489" s="33">
        <f>SUMIFS('Contact Hours'!J:J,'Contact Hours'!$A:$A,Hours!$A489,'Contact Hours'!$B:$B,Hours!$B489)+SUMIFS('Contact Hours'!K:K,'Contact Hours'!$A:$A,Hours!$A489,'Contact Hours'!$B:$B,Hours!$B489)</f>
        <v>0</v>
      </c>
      <c r="H489" s="34">
        <f t="shared" si="28"/>
        <v>0</v>
      </c>
      <c r="I489" s="35">
        <f t="shared" si="29"/>
        <v>0</v>
      </c>
      <c r="J489" s="35">
        <f t="shared" si="30"/>
        <v>0</v>
      </c>
    </row>
    <row r="490" spans="1:10">
      <c r="A490" s="30">
        <v>3570</v>
      </c>
      <c r="B490" s="31">
        <v>1</v>
      </c>
      <c r="C490" s="32">
        <f t="shared" si="31"/>
        <v>2.8749802080704021</v>
      </c>
      <c r="D490" s="33">
        <f>SUMIFS('Contact Hours'!D:D,'Contact Hours'!$A:$A,Hours!$A490,'Contact Hours'!$B:$B,Hours!$B490)+SUMIFS('Contact Hours'!E:E,'Contact Hours'!$A:$A,Hours!$A490,'Contact Hours'!$B:$B,Hours!$B490)</f>
        <v>3712</v>
      </c>
      <c r="E490" s="33">
        <f>SUMIFS('Contact Hours'!F:F,'Contact Hours'!$A:$A,Hours!$A490,'Contact Hours'!$B:$B,Hours!$B490)+SUMIFS('Contact Hours'!G:G,'Contact Hours'!$A:$A,Hours!$A490,'Contact Hours'!$B:$B,Hours!$B490)</f>
        <v>0</v>
      </c>
      <c r="F490" s="33">
        <f>SUMIFS('Contact Hours'!H:H,'Contact Hours'!$A:$A,Hours!$A490,'Contact Hours'!$B:$B,Hours!$B490)+SUMIFS('Contact Hours'!I:I,'Contact Hours'!$A:$A,Hours!$A490,'Contact Hours'!$B:$B,Hours!$B490)</f>
        <v>4400</v>
      </c>
      <c r="G490" s="33">
        <f>SUMIFS('Contact Hours'!J:J,'Contact Hours'!$A:$A,Hours!$A490,'Contact Hours'!$B:$B,Hours!$B490)+SUMIFS('Contact Hours'!K:K,'Contact Hours'!$A:$A,Hours!$A490,'Contact Hours'!$B:$B,Hours!$B490)</f>
        <v>2092</v>
      </c>
      <c r="H490" s="34">
        <f t="shared" si="28"/>
        <v>10204</v>
      </c>
      <c r="I490" s="35">
        <f t="shared" si="29"/>
        <v>29336.298043150382</v>
      </c>
      <c r="J490" s="35">
        <f t="shared" si="30"/>
        <v>0</v>
      </c>
    </row>
    <row r="491" spans="1:10">
      <c r="A491" s="30">
        <v>3570</v>
      </c>
      <c r="B491" s="31">
        <v>2</v>
      </c>
      <c r="C491" s="32">
        <f t="shared" si="31"/>
        <v>3.4729204337351502</v>
      </c>
      <c r="D491" s="33">
        <f>SUMIFS('Contact Hours'!D:D,'Contact Hours'!$A:$A,Hours!$A491,'Contact Hours'!$B:$B,Hours!$B491)+SUMIFS('Contact Hours'!E:E,'Contact Hours'!$A:$A,Hours!$A491,'Contact Hours'!$B:$B,Hours!$B491)</f>
        <v>0</v>
      </c>
      <c r="E491" s="33">
        <f>SUMIFS('Contact Hours'!F:F,'Contact Hours'!$A:$A,Hours!$A491,'Contact Hours'!$B:$B,Hours!$B491)+SUMIFS('Contact Hours'!G:G,'Contact Hours'!$A:$A,Hours!$A491,'Contact Hours'!$B:$B,Hours!$B491)</f>
        <v>0</v>
      </c>
      <c r="F491" s="33">
        <f>SUMIFS('Contact Hours'!H:H,'Contact Hours'!$A:$A,Hours!$A491,'Contact Hours'!$B:$B,Hours!$B491)+SUMIFS('Contact Hours'!I:I,'Contact Hours'!$A:$A,Hours!$A491,'Contact Hours'!$B:$B,Hours!$B491)</f>
        <v>61776</v>
      </c>
      <c r="G491" s="33">
        <f>SUMIFS('Contact Hours'!J:J,'Contact Hours'!$A:$A,Hours!$A491,'Contact Hours'!$B:$B,Hours!$B491)+SUMIFS('Contact Hours'!K:K,'Contact Hours'!$A:$A,Hours!$A491,'Contact Hours'!$B:$B,Hours!$B491)</f>
        <v>1896</v>
      </c>
      <c r="H491" s="34">
        <f t="shared" si="28"/>
        <v>63672</v>
      </c>
      <c r="I491" s="35">
        <f t="shared" si="29"/>
        <v>221127.78985678448</v>
      </c>
      <c r="J491" s="35">
        <f t="shared" si="30"/>
        <v>0</v>
      </c>
    </row>
    <row r="492" spans="1:10">
      <c r="A492" s="30">
        <v>3570</v>
      </c>
      <c r="B492" s="31">
        <v>3</v>
      </c>
      <c r="C492" s="32">
        <f t="shared" si="31"/>
        <v>3.0862689776983747</v>
      </c>
      <c r="D492" s="33">
        <f>SUMIFS('Contact Hours'!D:D,'Contact Hours'!$A:$A,Hours!$A492,'Contact Hours'!$B:$B,Hours!$B492)+SUMIFS('Contact Hours'!E:E,'Contact Hours'!$A:$A,Hours!$A492,'Contact Hours'!$B:$B,Hours!$B492)</f>
        <v>159312</v>
      </c>
      <c r="E492" s="33">
        <f>SUMIFS('Contact Hours'!F:F,'Contact Hours'!$A:$A,Hours!$A492,'Contact Hours'!$B:$B,Hours!$B492)+SUMIFS('Contact Hours'!G:G,'Contact Hours'!$A:$A,Hours!$A492,'Contact Hours'!$B:$B,Hours!$B492)</f>
        <v>0</v>
      </c>
      <c r="F492" s="33">
        <f>SUMIFS('Contact Hours'!H:H,'Contact Hours'!$A:$A,Hours!$A492,'Contact Hours'!$B:$B,Hours!$B492)+SUMIFS('Contact Hours'!I:I,'Contact Hours'!$A:$A,Hours!$A492,'Contact Hours'!$B:$B,Hours!$B492)</f>
        <v>960</v>
      </c>
      <c r="G492" s="33">
        <f>SUMIFS('Contact Hours'!J:J,'Contact Hours'!$A:$A,Hours!$A492,'Contact Hours'!$B:$B,Hours!$B492)+SUMIFS('Contact Hours'!K:K,'Contact Hours'!$A:$A,Hours!$A492,'Contact Hours'!$B:$B,Hours!$B492)</f>
        <v>0</v>
      </c>
      <c r="H492" s="34">
        <f t="shared" si="28"/>
        <v>160272</v>
      </c>
      <c r="I492" s="35">
        <f t="shared" si="29"/>
        <v>494642.50159367389</v>
      </c>
      <c r="J492" s="35">
        <f t="shared" si="30"/>
        <v>0</v>
      </c>
    </row>
    <row r="493" spans="1:10">
      <c r="A493" s="30">
        <v>3570</v>
      </c>
      <c r="B493" s="31">
        <v>4</v>
      </c>
      <c r="C493" s="32">
        <f t="shared" si="31"/>
        <v>2.7951067372194838</v>
      </c>
      <c r="D493" s="33">
        <f>SUMIFS('Contact Hours'!D:D,'Contact Hours'!$A:$A,Hours!$A493,'Contact Hours'!$B:$B,Hours!$B493)+SUMIFS('Contact Hours'!E:E,'Contact Hours'!$A:$A,Hours!$A493,'Contact Hours'!$B:$B,Hours!$B493)</f>
        <v>47184</v>
      </c>
      <c r="E493" s="33">
        <f>SUMIFS('Contact Hours'!F:F,'Contact Hours'!$A:$A,Hours!$A493,'Contact Hours'!$B:$B,Hours!$B493)+SUMIFS('Contact Hours'!G:G,'Contact Hours'!$A:$A,Hours!$A493,'Contact Hours'!$B:$B,Hours!$B493)</f>
        <v>0</v>
      </c>
      <c r="F493" s="33">
        <f>SUMIFS('Contact Hours'!H:H,'Contact Hours'!$A:$A,Hours!$A493,'Contact Hours'!$B:$B,Hours!$B493)+SUMIFS('Contact Hours'!I:I,'Contact Hours'!$A:$A,Hours!$A493,'Contact Hours'!$B:$B,Hours!$B493)</f>
        <v>63328</v>
      </c>
      <c r="G493" s="33">
        <f>SUMIFS('Contact Hours'!J:J,'Contact Hours'!$A:$A,Hours!$A493,'Contact Hours'!$B:$B,Hours!$B493)+SUMIFS('Contact Hours'!K:K,'Contact Hours'!$A:$A,Hours!$A493,'Contact Hours'!$B:$B,Hours!$B493)</f>
        <v>1538</v>
      </c>
      <c r="H493" s="34">
        <f t="shared" si="28"/>
        <v>112050</v>
      </c>
      <c r="I493" s="35">
        <f t="shared" si="29"/>
        <v>313191.70990544313</v>
      </c>
      <c r="J493" s="35">
        <f t="shared" si="30"/>
        <v>0</v>
      </c>
    </row>
    <row r="494" spans="1:10">
      <c r="A494" s="30">
        <v>3570</v>
      </c>
      <c r="B494" s="31">
        <v>5</v>
      </c>
      <c r="C494" s="32">
        <f t="shared" si="31"/>
        <v>7.969787458086997</v>
      </c>
      <c r="D494" s="33">
        <f>SUMIFS('Contact Hours'!D:D,'Contact Hours'!$A:$A,Hours!$A494,'Contact Hours'!$B:$B,Hours!$B494)+SUMIFS('Contact Hours'!E:E,'Contact Hours'!$A:$A,Hours!$A494,'Contact Hours'!$B:$B,Hours!$B494)</f>
        <v>0</v>
      </c>
      <c r="E494" s="33">
        <f>SUMIFS('Contact Hours'!F:F,'Contact Hours'!$A:$A,Hours!$A494,'Contact Hours'!$B:$B,Hours!$B494)+SUMIFS('Contact Hours'!G:G,'Contact Hours'!$A:$A,Hours!$A494,'Contact Hours'!$B:$B,Hours!$B494)</f>
        <v>0</v>
      </c>
      <c r="F494" s="33">
        <f>SUMIFS('Contact Hours'!H:H,'Contact Hours'!$A:$A,Hours!$A494,'Contact Hours'!$B:$B,Hours!$B494)+SUMIFS('Contact Hours'!I:I,'Contact Hours'!$A:$A,Hours!$A494,'Contact Hours'!$B:$B,Hours!$B494)</f>
        <v>0</v>
      </c>
      <c r="G494" s="33">
        <f>SUMIFS('Contact Hours'!J:J,'Contact Hours'!$A:$A,Hours!$A494,'Contact Hours'!$B:$B,Hours!$B494)+SUMIFS('Contact Hours'!K:K,'Contact Hours'!$A:$A,Hours!$A494,'Contact Hours'!$B:$B,Hours!$B494)</f>
        <v>0</v>
      </c>
      <c r="H494" s="34">
        <f t="shared" si="28"/>
        <v>0</v>
      </c>
      <c r="I494" s="35">
        <f t="shared" si="29"/>
        <v>0</v>
      </c>
      <c r="J494" s="35">
        <f t="shared" si="30"/>
        <v>0</v>
      </c>
    </row>
    <row r="495" spans="1:10">
      <c r="A495" s="30">
        <v>3570</v>
      </c>
      <c r="B495" s="31">
        <v>6</v>
      </c>
      <c r="C495" s="32">
        <f t="shared" si="31"/>
        <v>2.5338472328563029</v>
      </c>
      <c r="D495" s="33">
        <f>SUMIFS('Contact Hours'!D:D,'Contact Hours'!$A:$A,Hours!$A495,'Contact Hours'!$B:$B,Hours!$B495)+SUMIFS('Contact Hours'!E:E,'Contact Hours'!$A:$A,Hours!$A495,'Contact Hours'!$B:$B,Hours!$B495)</f>
        <v>21312</v>
      </c>
      <c r="E495" s="33">
        <f>SUMIFS('Contact Hours'!F:F,'Contact Hours'!$A:$A,Hours!$A495,'Contact Hours'!$B:$B,Hours!$B495)+SUMIFS('Contact Hours'!G:G,'Contact Hours'!$A:$A,Hours!$A495,'Contact Hours'!$B:$B,Hours!$B495)</f>
        <v>0</v>
      </c>
      <c r="F495" s="33">
        <f>SUMIFS('Contact Hours'!H:H,'Contact Hours'!$A:$A,Hours!$A495,'Contact Hours'!$B:$B,Hours!$B495)+SUMIFS('Contact Hours'!I:I,'Contact Hours'!$A:$A,Hours!$A495,'Contact Hours'!$B:$B,Hours!$B495)</f>
        <v>1088</v>
      </c>
      <c r="G495" s="33">
        <f>SUMIFS('Contact Hours'!J:J,'Contact Hours'!$A:$A,Hours!$A495,'Contact Hours'!$B:$B,Hours!$B495)+SUMIFS('Contact Hours'!K:K,'Contact Hours'!$A:$A,Hours!$A495,'Contact Hours'!$B:$B,Hours!$B495)</f>
        <v>0</v>
      </c>
      <c r="H495" s="34">
        <f t="shared" si="28"/>
        <v>22400</v>
      </c>
      <c r="I495" s="35">
        <f t="shared" si="29"/>
        <v>56758.178015981182</v>
      </c>
      <c r="J495" s="35">
        <f t="shared" si="30"/>
        <v>0</v>
      </c>
    </row>
    <row r="496" spans="1:10">
      <c r="A496" s="30">
        <v>3570</v>
      </c>
      <c r="B496" s="31">
        <v>7</v>
      </c>
      <c r="C496" s="32">
        <f t="shared" si="31"/>
        <v>3.4892163735959434</v>
      </c>
      <c r="D496" s="33">
        <f>SUMIFS('Contact Hours'!D:D,'Contact Hours'!$A:$A,Hours!$A496,'Contact Hours'!$B:$B,Hours!$B496)+SUMIFS('Contact Hours'!E:E,'Contact Hours'!$A:$A,Hours!$A496,'Contact Hours'!$B:$B,Hours!$B496)</f>
        <v>20992</v>
      </c>
      <c r="E496" s="33">
        <f>SUMIFS('Contact Hours'!F:F,'Contact Hours'!$A:$A,Hours!$A496,'Contact Hours'!$B:$B,Hours!$B496)+SUMIFS('Contact Hours'!G:G,'Contact Hours'!$A:$A,Hours!$A496,'Contact Hours'!$B:$B,Hours!$B496)</f>
        <v>0</v>
      </c>
      <c r="F496" s="33">
        <f>SUMIFS('Contact Hours'!H:H,'Contact Hours'!$A:$A,Hours!$A496,'Contact Hours'!$B:$B,Hours!$B496)+SUMIFS('Contact Hours'!I:I,'Contact Hours'!$A:$A,Hours!$A496,'Contact Hours'!$B:$B,Hours!$B496)</f>
        <v>23392</v>
      </c>
      <c r="G496" s="33">
        <f>SUMIFS('Contact Hours'!J:J,'Contact Hours'!$A:$A,Hours!$A496,'Contact Hours'!$B:$B,Hours!$B496)+SUMIFS('Contact Hours'!K:K,'Contact Hours'!$A:$A,Hours!$A496,'Contact Hours'!$B:$B,Hours!$B496)</f>
        <v>372</v>
      </c>
      <c r="H496" s="34">
        <f t="shared" si="28"/>
        <v>44756</v>
      </c>
      <c r="I496" s="35">
        <f t="shared" si="29"/>
        <v>156163.36801666004</v>
      </c>
      <c r="J496" s="35">
        <f t="shared" si="30"/>
        <v>0</v>
      </c>
    </row>
    <row r="497" spans="1:10">
      <c r="A497" s="30">
        <v>3570</v>
      </c>
      <c r="B497" s="31">
        <v>8</v>
      </c>
      <c r="C497" s="32">
        <f t="shared" si="31"/>
        <v>4.382136402145127</v>
      </c>
      <c r="D497" s="33">
        <f>SUMIFS('Contact Hours'!D:D,'Contact Hours'!$A:$A,Hours!$A497,'Contact Hours'!$B:$B,Hours!$B497)+SUMIFS('Contact Hours'!E:E,'Contact Hours'!$A:$A,Hours!$A497,'Contact Hours'!$B:$B,Hours!$B497)</f>
        <v>0</v>
      </c>
      <c r="E497" s="33">
        <f>SUMIFS('Contact Hours'!F:F,'Contact Hours'!$A:$A,Hours!$A497,'Contact Hours'!$B:$B,Hours!$B497)+SUMIFS('Contact Hours'!G:G,'Contact Hours'!$A:$A,Hours!$A497,'Contact Hours'!$B:$B,Hours!$B497)</f>
        <v>0</v>
      </c>
      <c r="F497" s="33">
        <f>SUMIFS('Contact Hours'!H:H,'Contact Hours'!$A:$A,Hours!$A497,'Contact Hours'!$B:$B,Hours!$B497)+SUMIFS('Contact Hours'!I:I,'Contact Hours'!$A:$A,Hours!$A497,'Contact Hours'!$B:$B,Hours!$B497)</f>
        <v>6416</v>
      </c>
      <c r="G497" s="33">
        <f>SUMIFS('Contact Hours'!J:J,'Contact Hours'!$A:$A,Hours!$A497,'Contact Hours'!$B:$B,Hours!$B497)+SUMIFS('Contact Hours'!K:K,'Contact Hours'!$A:$A,Hours!$A497,'Contact Hours'!$B:$B,Hours!$B497)</f>
        <v>5624</v>
      </c>
      <c r="H497" s="34">
        <f t="shared" si="28"/>
        <v>12040</v>
      </c>
      <c r="I497" s="35">
        <f t="shared" si="29"/>
        <v>52760.922281827327</v>
      </c>
      <c r="J497" s="35">
        <f t="shared" si="30"/>
        <v>0</v>
      </c>
    </row>
    <row r="498" spans="1:10">
      <c r="A498" s="30">
        <v>3570</v>
      </c>
      <c r="B498" s="31">
        <v>9</v>
      </c>
      <c r="C498" s="32">
        <f t="shared" si="31"/>
        <v>3.4333089032158068</v>
      </c>
      <c r="D498" s="33">
        <f>SUMIFS('Contact Hours'!D:D,'Contact Hours'!$A:$A,Hours!$A498,'Contact Hours'!$B:$B,Hours!$B498)+SUMIFS('Contact Hours'!E:E,'Contact Hours'!$A:$A,Hours!$A498,'Contact Hours'!$B:$B,Hours!$B498)</f>
        <v>18384</v>
      </c>
      <c r="E498" s="33">
        <f>SUMIFS('Contact Hours'!F:F,'Contact Hours'!$A:$A,Hours!$A498,'Contact Hours'!$B:$B,Hours!$B498)+SUMIFS('Contact Hours'!G:G,'Contact Hours'!$A:$A,Hours!$A498,'Contact Hours'!$B:$B,Hours!$B498)</f>
        <v>0</v>
      </c>
      <c r="F498" s="33">
        <f>SUMIFS('Contact Hours'!H:H,'Contact Hours'!$A:$A,Hours!$A498,'Contact Hours'!$B:$B,Hours!$B498)+SUMIFS('Contact Hours'!I:I,'Contact Hours'!$A:$A,Hours!$A498,'Contact Hours'!$B:$B,Hours!$B498)</f>
        <v>121264</v>
      </c>
      <c r="G498" s="33">
        <f>SUMIFS('Contact Hours'!J:J,'Contact Hours'!$A:$A,Hours!$A498,'Contact Hours'!$B:$B,Hours!$B498)+SUMIFS('Contact Hours'!K:K,'Contact Hours'!$A:$A,Hours!$A498,'Contact Hours'!$B:$B,Hours!$B498)</f>
        <v>1072</v>
      </c>
      <c r="H498" s="34">
        <f t="shared" si="28"/>
        <v>140720</v>
      </c>
      <c r="I498" s="35">
        <f t="shared" si="29"/>
        <v>483135.22886052832</v>
      </c>
      <c r="J498" s="35">
        <f t="shared" si="30"/>
        <v>0</v>
      </c>
    </row>
    <row r="499" spans="1:10">
      <c r="A499" s="30">
        <v>3570</v>
      </c>
      <c r="B499" s="31">
        <v>10</v>
      </c>
      <c r="C499" s="32">
        <f t="shared" si="31"/>
        <v>5.2157956574584414</v>
      </c>
      <c r="D499" s="33">
        <f>SUMIFS('Contact Hours'!D:D,'Contact Hours'!$A:$A,Hours!$A499,'Contact Hours'!$B:$B,Hours!$B499)+SUMIFS('Contact Hours'!E:E,'Contact Hours'!$A:$A,Hours!$A499,'Contact Hours'!$B:$B,Hours!$B499)</f>
        <v>1344</v>
      </c>
      <c r="E499" s="33">
        <f>SUMIFS('Contact Hours'!F:F,'Contact Hours'!$A:$A,Hours!$A499,'Contact Hours'!$B:$B,Hours!$B499)+SUMIFS('Contact Hours'!G:G,'Contact Hours'!$A:$A,Hours!$A499,'Contact Hours'!$B:$B,Hours!$B499)</f>
        <v>0</v>
      </c>
      <c r="F499" s="33">
        <f>SUMIFS('Contact Hours'!H:H,'Contact Hours'!$A:$A,Hours!$A499,'Contact Hours'!$B:$B,Hours!$B499)+SUMIFS('Contact Hours'!I:I,'Contact Hours'!$A:$A,Hours!$A499,'Contact Hours'!$B:$B,Hours!$B499)</f>
        <v>0</v>
      </c>
      <c r="G499" s="33">
        <f>SUMIFS('Contact Hours'!J:J,'Contact Hours'!$A:$A,Hours!$A499,'Contact Hours'!$B:$B,Hours!$B499)+SUMIFS('Contact Hours'!K:K,'Contact Hours'!$A:$A,Hours!$A499,'Contact Hours'!$B:$B,Hours!$B499)</f>
        <v>0</v>
      </c>
      <c r="H499" s="34">
        <f t="shared" si="28"/>
        <v>1344</v>
      </c>
      <c r="I499" s="35">
        <f t="shared" si="29"/>
        <v>7010.0293636241449</v>
      </c>
      <c r="J499" s="35">
        <f t="shared" si="30"/>
        <v>0</v>
      </c>
    </row>
    <row r="500" spans="1:10">
      <c r="A500" s="30">
        <v>3570</v>
      </c>
      <c r="B500" s="31">
        <v>11</v>
      </c>
      <c r="C500" s="32">
        <f t="shared" si="31"/>
        <v>3.9463640330011058</v>
      </c>
      <c r="D500" s="33">
        <f>SUMIFS('Contact Hours'!D:D,'Contact Hours'!$A:$A,Hours!$A500,'Contact Hours'!$B:$B,Hours!$B500)+SUMIFS('Contact Hours'!E:E,'Contact Hours'!$A:$A,Hours!$A500,'Contact Hours'!$B:$B,Hours!$B500)</f>
        <v>0</v>
      </c>
      <c r="E500" s="33">
        <f>SUMIFS('Contact Hours'!F:F,'Contact Hours'!$A:$A,Hours!$A500,'Contact Hours'!$B:$B,Hours!$B500)+SUMIFS('Contact Hours'!G:G,'Contact Hours'!$A:$A,Hours!$A500,'Contact Hours'!$B:$B,Hours!$B500)</f>
        <v>0</v>
      </c>
      <c r="F500" s="33">
        <f>SUMIFS('Contact Hours'!H:H,'Contact Hours'!$A:$A,Hours!$A500,'Contact Hours'!$B:$B,Hours!$B500)+SUMIFS('Contact Hours'!I:I,'Contact Hours'!$A:$A,Hours!$A500,'Contact Hours'!$B:$B,Hours!$B500)</f>
        <v>43040</v>
      </c>
      <c r="G500" s="33">
        <f>SUMIFS('Contact Hours'!J:J,'Contact Hours'!$A:$A,Hours!$A500,'Contact Hours'!$B:$B,Hours!$B500)+SUMIFS('Contact Hours'!K:K,'Contact Hours'!$A:$A,Hours!$A500,'Contact Hours'!$B:$B,Hours!$B500)</f>
        <v>10288</v>
      </c>
      <c r="H500" s="34">
        <f t="shared" si="28"/>
        <v>53328</v>
      </c>
      <c r="I500" s="35">
        <f t="shared" si="29"/>
        <v>210451.70115188297</v>
      </c>
      <c r="J500" s="35">
        <f t="shared" si="30"/>
        <v>0</v>
      </c>
    </row>
    <row r="501" spans="1:10">
      <c r="A501" s="30">
        <v>3570</v>
      </c>
      <c r="B501" s="31">
        <v>12</v>
      </c>
      <c r="C501" s="32">
        <f t="shared" si="31"/>
        <v>3.4644345655960382</v>
      </c>
      <c r="D501" s="33">
        <f>SUMIFS('Contact Hours'!D:D,'Contact Hours'!$A:$A,Hours!$A501,'Contact Hours'!$B:$B,Hours!$B501)+SUMIFS('Contact Hours'!E:E,'Contact Hours'!$A:$A,Hours!$A501,'Contact Hours'!$B:$B,Hours!$B501)</f>
        <v>184480</v>
      </c>
      <c r="E501" s="33">
        <f>SUMIFS('Contact Hours'!F:F,'Contact Hours'!$A:$A,Hours!$A501,'Contact Hours'!$B:$B,Hours!$B501)+SUMIFS('Contact Hours'!G:G,'Contact Hours'!$A:$A,Hours!$A501,'Contact Hours'!$B:$B,Hours!$B501)</f>
        <v>11168</v>
      </c>
      <c r="F501" s="33">
        <f>SUMIFS('Contact Hours'!H:H,'Contact Hours'!$A:$A,Hours!$A501,'Contact Hours'!$B:$B,Hours!$B501)+SUMIFS('Contact Hours'!I:I,'Contact Hours'!$A:$A,Hours!$A501,'Contact Hours'!$B:$B,Hours!$B501)</f>
        <v>0</v>
      </c>
      <c r="G501" s="33">
        <f>SUMIFS('Contact Hours'!J:J,'Contact Hours'!$A:$A,Hours!$A501,'Contact Hours'!$B:$B,Hours!$B501)+SUMIFS('Contact Hours'!K:K,'Contact Hours'!$A:$A,Hours!$A501,'Contact Hours'!$B:$B,Hours!$B501)</f>
        <v>0</v>
      </c>
      <c r="H501" s="34">
        <f t="shared" si="28"/>
        <v>195648</v>
      </c>
      <c r="I501" s="35">
        <f t="shared" si="29"/>
        <v>677809.69388973364</v>
      </c>
      <c r="J501" s="35">
        <f t="shared" si="30"/>
        <v>42559.885751434216</v>
      </c>
    </row>
    <row r="502" spans="1:10">
      <c r="A502" s="30">
        <v>3570</v>
      </c>
      <c r="B502" s="31">
        <v>13</v>
      </c>
      <c r="C502" s="32">
        <f t="shared" si="31"/>
        <v>3.1367935439018955</v>
      </c>
      <c r="D502" s="33">
        <f>SUMIFS('Contact Hours'!D:D,'Contact Hours'!$A:$A,Hours!$A502,'Contact Hours'!$B:$B,Hours!$B502)+SUMIFS('Contact Hours'!E:E,'Contact Hours'!$A:$A,Hours!$A502,'Contact Hours'!$B:$B,Hours!$B502)</f>
        <v>4816</v>
      </c>
      <c r="E502" s="33">
        <f>SUMIFS('Contact Hours'!F:F,'Contact Hours'!$A:$A,Hours!$A502,'Contact Hours'!$B:$B,Hours!$B502)+SUMIFS('Contact Hours'!G:G,'Contact Hours'!$A:$A,Hours!$A502,'Contact Hours'!$B:$B,Hours!$B502)</f>
        <v>0</v>
      </c>
      <c r="F502" s="33">
        <f>SUMIFS('Contact Hours'!H:H,'Contact Hours'!$A:$A,Hours!$A502,'Contact Hours'!$B:$B,Hours!$B502)+SUMIFS('Contact Hours'!I:I,'Contact Hours'!$A:$A,Hours!$A502,'Contact Hours'!$B:$B,Hours!$B502)</f>
        <v>0</v>
      </c>
      <c r="G502" s="33">
        <f>SUMIFS('Contact Hours'!J:J,'Contact Hours'!$A:$A,Hours!$A502,'Contact Hours'!$B:$B,Hours!$B502)+SUMIFS('Contact Hours'!K:K,'Contact Hours'!$A:$A,Hours!$A502,'Contact Hours'!$B:$B,Hours!$B502)</f>
        <v>0</v>
      </c>
      <c r="H502" s="34">
        <f t="shared" si="28"/>
        <v>4816</v>
      </c>
      <c r="I502" s="35">
        <f t="shared" si="29"/>
        <v>15106.797707431528</v>
      </c>
      <c r="J502" s="35">
        <f t="shared" si="30"/>
        <v>0</v>
      </c>
    </row>
    <row r="503" spans="1:10">
      <c r="A503" s="30">
        <v>3570</v>
      </c>
      <c r="B503" s="31">
        <v>14</v>
      </c>
      <c r="C503" s="32">
        <f t="shared" si="31"/>
        <v>4.5242823607997433</v>
      </c>
      <c r="D503" s="33">
        <f>SUMIFS('Contact Hours'!D:D,'Contact Hours'!$A:$A,Hours!$A503,'Contact Hours'!$B:$B,Hours!$B503)+SUMIFS('Contact Hours'!E:E,'Contact Hours'!$A:$A,Hours!$A503,'Contact Hours'!$B:$B,Hours!$B503)</f>
        <v>38960</v>
      </c>
      <c r="E503" s="33">
        <f>SUMIFS('Contact Hours'!F:F,'Contact Hours'!$A:$A,Hours!$A503,'Contact Hours'!$B:$B,Hours!$B503)+SUMIFS('Contact Hours'!G:G,'Contact Hours'!$A:$A,Hours!$A503,'Contact Hours'!$B:$B,Hours!$B503)</f>
        <v>0</v>
      </c>
      <c r="F503" s="33">
        <f>SUMIFS('Contact Hours'!H:H,'Contact Hours'!$A:$A,Hours!$A503,'Contact Hours'!$B:$B,Hours!$B503)+SUMIFS('Contact Hours'!I:I,'Contact Hours'!$A:$A,Hours!$A503,'Contact Hours'!$B:$B,Hours!$B503)</f>
        <v>182208</v>
      </c>
      <c r="G503" s="33">
        <f>SUMIFS('Contact Hours'!J:J,'Contact Hours'!$A:$A,Hours!$A503,'Contact Hours'!$B:$B,Hours!$B503)+SUMIFS('Contact Hours'!K:K,'Contact Hours'!$A:$A,Hours!$A503,'Contact Hours'!$B:$B,Hours!$B503)</f>
        <v>7512</v>
      </c>
      <c r="H503" s="34">
        <f t="shared" si="28"/>
        <v>228680</v>
      </c>
      <c r="I503" s="35">
        <f t="shared" si="29"/>
        <v>1034612.8902676853</v>
      </c>
      <c r="J503" s="35">
        <f t="shared" si="30"/>
        <v>0</v>
      </c>
    </row>
    <row r="504" spans="1:10">
      <c r="A504" s="30">
        <v>3570</v>
      </c>
      <c r="B504" s="31">
        <v>15</v>
      </c>
      <c r="C504" s="32">
        <f t="shared" si="31"/>
        <v>6.3259919541484555</v>
      </c>
      <c r="D504" s="33">
        <f>SUMIFS('Contact Hours'!D:D,'Contact Hours'!$A:$A,Hours!$A504,'Contact Hours'!$B:$B,Hours!$B504)+SUMIFS('Contact Hours'!E:E,'Contact Hours'!$A:$A,Hours!$A504,'Contact Hours'!$B:$B,Hours!$B504)</f>
        <v>0</v>
      </c>
      <c r="E504" s="33">
        <f>SUMIFS('Contact Hours'!F:F,'Contact Hours'!$A:$A,Hours!$A504,'Contact Hours'!$B:$B,Hours!$B504)+SUMIFS('Contact Hours'!G:G,'Contact Hours'!$A:$A,Hours!$A504,'Contact Hours'!$B:$B,Hours!$B504)</f>
        <v>0</v>
      </c>
      <c r="F504" s="33">
        <f>SUMIFS('Contact Hours'!H:H,'Contact Hours'!$A:$A,Hours!$A504,'Contact Hours'!$B:$B,Hours!$B504)+SUMIFS('Contact Hours'!I:I,'Contact Hours'!$A:$A,Hours!$A504,'Contact Hours'!$B:$B,Hours!$B504)</f>
        <v>0</v>
      </c>
      <c r="G504" s="33">
        <f>SUMIFS('Contact Hours'!J:J,'Contact Hours'!$A:$A,Hours!$A504,'Contact Hours'!$B:$B,Hours!$B504)+SUMIFS('Contact Hours'!K:K,'Contact Hours'!$A:$A,Hours!$A504,'Contact Hours'!$B:$B,Hours!$B504)</f>
        <v>0</v>
      </c>
      <c r="H504" s="34">
        <f t="shared" si="28"/>
        <v>0</v>
      </c>
      <c r="I504" s="35">
        <f t="shared" si="29"/>
        <v>0</v>
      </c>
      <c r="J504" s="35">
        <f t="shared" si="30"/>
        <v>0</v>
      </c>
    </row>
    <row r="505" spans="1:10">
      <c r="A505" s="30">
        <v>3570</v>
      </c>
      <c r="B505" s="31">
        <v>16</v>
      </c>
      <c r="C505" s="32">
        <f t="shared" si="31"/>
        <v>3.9794022593108487</v>
      </c>
      <c r="D505" s="33">
        <f>SUMIFS('Contact Hours'!D:D,'Contact Hours'!$A:$A,Hours!$A505,'Contact Hours'!$B:$B,Hours!$B505)+SUMIFS('Contact Hours'!E:E,'Contact Hours'!$A:$A,Hours!$A505,'Contact Hours'!$B:$B,Hours!$B505)</f>
        <v>17568</v>
      </c>
      <c r="E505" s="33">
        <f>SUMIFS('Contact Hours'!F:F,'Contact Hours'!$A:$A,Hours!$A505,'Contact Hours'!$B:$B,Hours!$B505)+SUMIFS('Contact Hours'!G:G,'Contact Hours'!$A:$A,Hours!$A505,'Contact Hours'!$B:$B,Hours!$B505)</f>
        <v>0</v>
      </c>
      <c r="F505" s="33">
        <f>SUMIFS('Contact Hours'!H:H,'Contact Hours'!$A:$A,Hours!$A505,'Contact Hours'!$B:$B,Hours!$B505)+SUMIFS('Contact Hours'!I:I,'Contact Hours'!$A:$A,Hours!$A505,'Contact Hours'!$B:$B,Hours!$B505)</f>
        <v>106976</v>
      </c>
      <c r="G505" s="33">
        <f>SUMIFS('Contact Hours'!J:J,'Contact Hours'!$A:$A,Hours!$A505,'Contact Hours'!$B:$B,Hours!$B505)+SUMIFS('Contact Hours'!K:K,'Contact Hours'!$A:$A,Hours!$A505,'Contact Hours'!$B:$B,Hours!$B505)</f>
        <v>18860</v>
      </c>
      <c r="H505" s="34">
        <f t="shared" si="28"/>
        <v>143404</v>
      </c>
      <c r="I505" s="35">
        <f t="shared" si="29"/>
        <v>570662.20159421291</v>
      </c>
      <c r="J505" s="35">
        <f t="shared" si="30"/>
        <v>0</v>
      </c>
    </row>
    <row r="506" spans="1:10">
      <c r="A506" s="30">
        <v>3570</v>
      </c>
      <c r="B506" s="31">
        <v>17</v>
      </c>
      <c r="C506" s="32">
        <f t="shared" si="31"/>
        <v>5.1679354505346593</v>
      </c>
      <c r="D506" s="33">
        <f>SUMIFS('Contact Hours'!D:D,'Contact Hours'!$A:$A,Hours!$A506,'Contact Hours'!$B:$B,Hours!$B506)+SUMIFS('Contact Hours'!E:E,'Contact Hours'!$A:$A,Hours!$A506,'Contact Hours'!$B:$B,Hours!$B506)</f>
        <v>0</v>
      </c>
      <c r="E506" s="33">
        <f>SUMIFS('Contact Hours'!F:F,'Contact Hours'!$A:$A,Hours!$A506,'Contact Hours'!$B:$B,Hours!$B506)+SUMIFS('Contact Hours'!G:G,'Contact Hours'!$A:$A,Hours!$A506,'Contact Hours'!$B:$B,Hours!$B506)</f>
        <v>0</v>
      </c>
      <c r="F506" s="33">
        <f>SUMIFS('Contact Hours'!H:H,'Contact Hours'!$A:$A,Hours!$A506,'Contact Hours'!$B:$B,Hours!$B506)+SUMIFS('Contact Hours'!I:I,'Contact Hours'!$A:$A,Hours!$A506,'Contact Hours'!$B:$B,Hours!$B506)</f>
        <v>0</v>
      </c>
      <c r="G506" s="33">
        <f>SUMIFS('Contact Hours'!J:J,'Contact Hours'!$A:$A,Hours!$A506,'Contact Hours'!$B:$B,Hours!$B506)+SUMIFS('Contact Hours'!K:K,'Contact Hours'!$A:$A,Hours!$A506,'Contact Hours'!$B:$B,Hours!$B506)</f>
        <v>0</v>
      </c>
      <c r="H506" s="34">
        <f t="shared" si="28"/>
        <v>0</v>
      </c>
      <c r="I506" s="35">
        <f t="shared" si="29"/>
        <v>0</v>
      </c>
      <c r="J506" s="35">
        <f t="shared" si="30"/>
        <v>0</v>
      </c>
    </row>
    <row r="507" spans="1:10">
      <c r="A507" s="30">
        <v>3570</v>
      </c>
      <c r="B507" s="31">
        <v>18</v>
      </c>
      <c r="C507" s="32">
        <f t="shared" si="31"/>
        <v>4.3474126583452906</v>
      </c>
      <c r="D507" s="33">
        <f>SUMIFS('Contact Hours'!D:D,'Contact Hours'!$A:$A,Hours!$A507,'Contact Hours'!$B:$B,Hours!$B507)+SUMIFS('Contact Hours'!E:E,'Contact Hours'!$A:$A,Hours!$A507,'Contact Hours'!$B:$B,Hours!$B507)</f>
        <v>0</v>
      </c>
      <c r="E507" s="33">
        <f>SUMIFS('Contact Hours'!F:F,'Contact Hours'!$A:$A,Hours!$A507,'Contact Hours'!$B:$B,Hours!$B507)+SUMIFS('Contact Hours'!G:G,'Contact Hours'!$A:$A,Hours!$A507,'Contact Hours'!$B:$B,Hours!$B507)</f>
        <v>0</v>
      </c>
      <c r="F507" s="33">
        <f>SUMIFS('Contact Hours'!H:H,'Contact Hours'!$A:$A,Hours!$A507,'Contact Hours'!$B:$B,Hours!$B507)+SUMIFS('Contact Hours'!I:I,'Contact Hours'!$A:$A,Hours!$A507,'Contact Hours'!$B:$B,Hours!$B507)</f>
        <v>37232</v>
      </c>
      <c r="G507" s="33">
        <f>SUMIFS('Contact Hours'!J:J,'Contact Hours'!$A:$A,Hours!$A507,'Contact Hours'!$B:$B,Hours!$B507)+SUMIFS('Contact Hours'!K:K,'Contact Hours'!$A:$A,Hours!$A507,'Contact Hours'!$B:$B,Hours!$B507)</f>
        <v>0</v>
      </c>
      <c r="H507" s="34">
        <f t="shared" si="28"/>
        <v>37232</v>
      </c>
      <c r="I507" s="35">
        <f t="shared" si="29"/>
        <v>161862.86809551186</v>
      </c>
      <c r="J507" s="35">
        <f t="shared" si="30"/>
        <v>0</v>
      </c>
    </row>
    <row r="508" spans="1:10">
      <c r="A508" s="30">
        <v>3570</v>
      </c>
      <c r="B508" s="31">
        <v>19</v>
      </c>
      <c r="C508" s="32">
        <f t="shared" si="31"/>
        <v>3.1428185541517317</v>
      </c>
      <c r="D508" s="33">
        <f>SUMIFS('Contact Hours'!D:D,'Contact Hours'!$A:$A,Hours!$A508,'Contact Hours'!$B:$B,Hours!$B508)+SUMIFS('Contact Hours'!E:E,'Contact Hours'!$A:$A,Hours!$A508,'Contact Hours'!$B:$B,Hours!$B508)</f>
        <v>83344</v>
      </c>
      <c r="E508" s="33">
        <f>SUMIFS('Contact Hours'!F:F,'Contact Hours'!$A:$A,Hours!$A508,'Contact Hours'!$B:$B,Hours!$B508)+SUMIFS('Contact Hours'!G:G,'Contact Hours'!$A:$A,Hours!$A508,'Contact Hours'!$B:$B,Hours!$B508)</f>
        <v>6624</v>
      </c>
      <c r="F508" s="33">
        <f>SUMIFS('Contact Hours'!H:H,'Contact Hours'!$A:$A,Hours!$A508,'Contact Hours'!$B:$B,Hours!$B508)+SUMIFS('Contact Hours'!I:I,'Contact Hours'!$A:$A,Hours!$A508,'Contact Hours'!$B:$B,Hours!$B508)</f>
        <v>448</v>
      </c>
      <c r="G508" s="33">
        <f>SUMIFS('Contact Hours'!J:J,'Contact Hours'!$A:$A,Hours!$A508,'Contact Hours'!$B:$B,Hours!$B508)+SUMIFS('Contact Hours'!K:K,'Contact Hours'!$A:$A,Hours!$A508,'Contact Hours'!$B:$B,Hours!$B508)</f>
        <v>400</v>
      </c>
      <c r="H508" s="34">
        <f t="shared" si="28"/>
        <v>90816</v>
      </c>
      <c r="I508" s="35">
        <f t="shared" si="29"/>
        <v>285418.20981384366</v>
      </c>
      <c r="J508" s="35">
        <f t="shared" si="30"/>
        <v>22899.833112971181</v>
      </c>
    </row>
    <row r="509" spans="1:10">
      <c r="A509" s="30">
        <v>3570</v>
      </c>
      <c r="B509" s="31">
        <v>20</v>
      </c>
      <c r="C509" s="32">
        <f t="shared" si="31"/>
        <v>3.4676861785003421</v>
      </c>
      <c r="D509" s="33">
        <f>SUMIFS('Contact Hours'!D:D,'Contact Hours'!$A:$A,Hours!$A509,'Contact Hours'!$B:$B,Hours!$B509)+SUMIFS('Contact Hours'!E:E,'Contact Hours'!$A:$A,Hours!$A509,'Contact Hours'!$B:$B,Hours!$B509)</f>
        <v>0</v>
      </c>
      <c r="E509" s="33">
        <f>SUMIFS('Contact Hours'!F:F,'Contact Hours'!$A:$A,Hours!$A509,'Contact Hours'!$B:$B,Hours!$B509)+SUMIFS('Contact Hours'!G:G,'Contact Hours'!$A:$A,Hours!$A509,'Contact Hours'!$B:$B,Hours!$B509)</f>
        <v>0</v>
      </c>
      <c r="F509" s="33">
        <f>SUMIFS('Contact Hours'!H:H,'Contact Hours'!$A:$A,Hours!$A509,'Contact Hours'!$B:$B,Hours!$B509)+SUMIFS('Contact Hours'!I:I,'Contact Hours'!$A:$A,Hours!$A509,'Contact Hours'!$B:$B,Hours!$B509)</f>
        <v>7008</v>
      </c>
      <c r="G509" s="33">
        <f>SUMIFS('Contact Hours'!J:J,'Contact Hours'!$A:$A,Hours!$A509,'Contact Hours'!$B:$B,Hours!$B509)+SUMIFS('Contact Hours'!K:K,'Contact Hours'!$A:$A,Hours!$A509,'Contact Hours'!$B:$B,Hours!$B509)</f>
        <v>384</v>
      </c>
      <c r="H509" s="34">
        <f t="shared" si="28"/>
        <v>7392</v>
      </c>
      <c r="I509" s="35">
        <f t="shared" si="29"/>
        <v>25633.136231474527</v>
      </c>
      <c r="J509" s="35">
        <f t="shared" si="30"/>
        <v>0</v>
      </c>
    </row>
    <row r="510" spans="1:10">
      <c r="A510" s="30">
        <v>3570</v>
      </c>
      <c r="B510" s="31">
        <v>21</v>
      </c>
      <c r="C510" s="32">
        <f t="shared" si="31"/>
        <v>4.5155009708581995</v>
      </c>
      <c r="D510" s="33">
        <f>SUMIFS('Contact Hours'!D:D,'Contact Hours'!$A:$A,Hours!$A510,'Contact Hours'!$B:$B,Hours!$B510)+SUMIFS('Contact Hours'!E:E,'Contact Hours'!$A:$A,Hours!$A510,'Contact Hours'!$B:$B,Hours!$B510)</f>
        <v>0</v>
      </c>
      <c r="E510" s="33">
        <f>SUMIFS('Contact Hours'!F:F,'Contact Hours'!$A:$A,Hours!$A510,'Contact Hours'!$B:$B,Hours!$B510)+SUMIFS('Contact Hours'!G:G,'Contact Hours'!$A:$A,Hours!$A510,'Contact Hours'!$B:$B,Hours!$B510)</f>
        <v>0</v>
      </c>
      <c r="F510" s="33">
        <f>SUMIFS('Contact Hours'!H:H,'Contact Hours'!$A:$A,Hours!$A510,'Contact Hours'!$B:$B,Hours!$B510)+SUMIFS('Contact Hours'!I:I,'Contact Hours'!$A:$A,Hours!$A510,'Contact Hours'!$B:$B,Hours!$B510)</f>
        <v>0</v>
      </c>
      <c r="G510" s="33">
        <f>SUMIFS('Contact Hours'!J:J,'Contact Hours'!$A:$A,Hours!$A510,'Contact Hours'!$B:$B,Hours!$B510)+SUMIFS('Contact Hours'!K:K,'Contact Hours'!$A:$A,Hours!$A510,'Contact Hours'!$B:$B,Hours!$B510)</f>
        <v>19516</v>
      </c>
      <c r="H510" s="34">
        <f t="shared" si="28"/>
        <v>19516</v>
      </c>
      <c r="I510" s="35">
        <f t="shared" si="29"/>
        <v>88124.516947268625</v>
      </c>
      <c r="J510" s="35">
        <f t="shared" si="30"/>
        <v>0</v>
      </c>
    </row>
    <row r="511" spans="1:10">
      <c r="A511" s="30">
        <v>3570</v>
      </c>
      <c r="B511" s="31">
        <v>22</v>
      </c>
      <c r="C511" s="32">
        <f t="shared" si="31"/>
        <v>4.1280585073572329</v>
      </c>
      <c r="D511" s="33">
        <f>SUMIFS('Contact Hours'!D:D,'Contact Hours'!$A:$A,Hours!$A511,'Contact Hours'!$B:$B,Hours!$B511)+SUMIFS('Contact Hours'!E:E,'Contact Hours'!$A:$A,Hours!$A511,'Contact Hours'!$B:$B,Hours!$B511)</f>
        <v>0</v>
      </c>
      <c r="E511" s="33">
        <f>SUMIFS('Contact Hours'!F:F,'Contact Hours'!$A:$A,Hours!$A511,'Contact Hours'!$B:$B,Hours!$B511)+SUMIFS('Contact Hours'!G:G,'Contact Hours'!$A:$A,Hours!$A511,'Contact Hours'!$B:$B,Hours!$B511)</f>
        <v>0</v>
      </c>
      <c r="F511" s="33">
        <f>SUMIFS('Contact Hours'!H:H,'Contact Hours'!$A:$A,Hours!$A511,'Contact Hours'!$B:$B,Hours!$B511)+SUMIFS('Contact Hours'!I:I,'Contact Hours'!$A:$A,Hours!$A511,'Contact Hours'!$B:$B,Hours!$B511)</f>
        <v>12259</v>
      </c>
      <c r="G511" s="33">
        <f>SUMIFS('Contact Hours'!J:J,'Contact Hours'!$A:$A,Hours!$A511,'Contact Hours'!$B:$B,Hours!$B511)+SUMIFS('Contact Hours'!K:K,'Contact Hours'!$A:$A,Hours!$A511,'Contact Hours'!$B:$B,Hours!$B511)</f>
        <v>0</v>
      </c>
      <c r="H511" s="34">
        <f t="shared" si="28"/>
        <v>12259</v>
      </c>
      <c r="I511" s="35">
        <f t="shared" si="29"/>
        <v>50605.869241692315</v>
      </c>
      <c r="J511" s="35">
        <f t="shared" si="30"/>
        <v>0</v>
      </c>
    </row>
    <row r="512" spans="1:10">
      <c r="A512" s="30">
        <v>3570</v>
      </c>
      <c r="B512" s="31">
        <v>23</v>
      </c>
      <c r="C512" s="32">
        <f t="shared" si="31"/>
        <v>4.0606764444742334</v>
      </c>
      <c r="D512" s="33">
        <f>SUMIFS('Contact Hours'!D:D,'Contact Hours'!$A:$A,Hours!$A512,'Contact Hours'!$B:$B,Hours!$B512)+SUMIFS('Contact Hours'!E:E,'Contact Hours'!$A:$A,Hours!$A512,'Contact Hours'!$B:$B,Hours!$B512)</f>
        <v>23856</v>
      </c>
      <c r="E512" s="33">
        <f>SUMIFS('Contact Hours'!F:F,'Contact Hours'!$A:$A,Hours!$A512,'Contact Hours'!$B:$B,Hours!$B512)+SUMIFS('Contact Hours'!G:G,'Contact Hours'!$A:$A,Hours!$A512,'Contact Hours'!$B:$B,Hours!$B512)</f>
        <v>0</v>
      </c>
      <c r="F512" s="33">
        <f>SUMIFS('Contact Hours'!H:H,'Contact Hours'!$A:$A,Hours!$A512,'Contact Hours'!$B:$B,Hours!$B512)+SUMIFS('Contact Hours'!I:I,'Contact Hours'!$A:$A,Hours!$A512,'Contact Hours'!$B:$B,Hours!$B512)</f>
        <v>0</v>
      </c>
      <c r="G512" s="33">
        <f>SUMIFS('Contact Hours'!J:J,'Contact Hours'!$A:$A,Hours!$A512,'Contact Hours'!$B:$B,Hours!$B512)+SUMIFS('Contact Hours'!K:K,'Contact Hours'!$A:$A,Hours!$A512,'Contact Hours'!$B:$B,Hours!$B512)</f>
        <v>0</v>
      </c>
      <c r="H512" s="34">
        <f t="shared" si="28"/>
        <v>23856</v>
      </c>
      <c r="I512" s="35">
        <f t="shared" si="29"/>
        <v>96871.497259377313</v>
      </c>
      <c r="J512" s="35">
        <f t="shared" si="30"/>
        <v>0</v>
      </c>
    </row>
    <row r="513" spans="1:10">
      <c r="A513" s="30">
        <v>3570</v>
      </c>
      <c r="B513" s="31">
        <v>24</v>
      </c>
      <c r="C513" s="32">
        <f t="shared" si="31"/>
        <v>3.6073208628655156</v>
      </c>
      <c r="D513" s="33">
        <f>SUMIFS('Contact Hours'!D:D,'Contact Hours'!$A:$A,Hours!$A513,'Contact Hours'!$B:$B,Hours!$B513)+SUMIFS('Contact Hours'!E:E,'Contact Hours'!$A:$A,Hours!$A513,'Contact Hours'!$B:$B,Hours!$B513)</f>
        <v>16320</v>
      </c>
      <c r="E513" s="33">
        <f>SUMIFS('Contact Hours'!F:F,'Contact Hours'!$A:$A,Hours!$A513,'Contact Hours'!$B:$B,Hours!$B513)+SUMIFS('Contact Hours'!G:G,'Contact Hours'!$A:$A,Hours!$A513,'Contact Hours'!$B:$B,Hours!$B513)</f>
        <v>0</v>
      </c>
      <c r="F513" s="33">
        <f>SUMIFS('Contact Hours'!H:H,'Contact Hours'!$A:$A,Hours!$A513,'Contact Hours'!$B:$B,Hours!$B513)+SUMIFS('Contact Hours'!I:I,'Contact Hours'!$A:$A,Hours!$A513,'Contact Hours'!$B:$B,Hours!$B513)</f>
        <v>20144</v>
      </c>
      <c r="G513" s="33">
        <f>SUMIFS('Contact Hours'!J:J,'Contact Hours'!$A:$A,Hours!$A513,'Contact Hours'!$B:$B,Hours!$B513)+SUMIFS('Contact Hours'!K:K,'Contact Hours'!$A:$A,Hours!$A513,'Contact Hours'!$B:$B,Hours!$B513)</f>
        <v>15215</v>
      </c>
      <c r="H513" s="34">
        <f t="shared" si="28"/>
        <v>51679</v>
      </c>
      <c r="I513" s="35">
        <f t="shared" si="29"/>
        <v>186422.73487202698</v>
      </c>
      <c r="J513" s="35">
        <f t="shared" si="30"/>
        <v>0</v>
      </c>
    </row>
    <row r="514" spans="1:10">
      <c r="A514" s="30">
        <v>3570</v>
      </c>
      <c r="B514" s="31">
        <v>25</v>
      </c>
      <c r="C514" s="32">
        <f t="shared" si="31"/>
        <v>2.8175360535220126</v>
      </c>
      <c r="D514" s="33">
        <f>SUMIFS('Contact Hours'!D:D,'Contact Hours'!$A:$A,Hours!$A514,'Contact Hours'!$B:$B,Hours!$B514)+SUMIFS('Contact Hours'!E:E,'Contact Hours'!$A:$A,Hours!$A514,'Contact Hours'!$B:$B,Hours!$B514)</f>
        <v>293904</v>
      </c>
      <c r="E514" s="33">
        <f>SUMIFS('Contact Hours'!F:F,'Contact Hours'!$A:$A,Hours!$A514,'Contact Hours'!$B:$B,Hours!$B514)+SUMIFS('Contact Hours'!G:G,'Contact Hours'!$A:$A,Hours!$A514,'Contact Hours'!$B:$B,Hours!$B514)</f>
        <v>0</v>
      </c>
      <c r="F514" s="33">
        <f>SUMIFS('Contact Hours'!H:H,'Contact Hours'!$A:$A,Hours!$A514,'Contact Hours'!$B:$B,Hours!$B514)+SUMIFS('Contact Hours'!I:I,'Contact Hours'!$A:$A,Hours!$A514,'Contact Hours'!$B:$B,Hours!$B514)</f>
        <v>0</v>
      </c>
      <c r="G514" s="33">
        <f>SUMIFS('Contact Hours'!J:J,'Contact Hours'!$A:$A,Hours!$A514,'Contact Hours'!$B:$B,Hours!$B514)+SUMIFS('Contact Hours'!K:K,'Contact Hours'!$A:$A,Hours!$A514,'Contact Hours'!$B:$B,Hours!$B514)</f>
        <v>720</v>
      </c>
      <c r="H514" s="34">
        <f t="shared" si="28"/>
        <v>294624</v>
      </c>
      <c r="I514" s="35">
        <f t="shared" si="29"/>
        <v>830113.7422328695</v>
      </c>
      <c r="J514" s="35">
        <f t="shared" si="30"/>
        <v>0</v>
      </c>
    </row>
    <row r="515" spans="1:10">
      <c r="A515" s="30">
        <v>3570</v>
      </c>
      <c r="B515" s="31">
        <v>26</v>
      </c>
      <c r="C515" s="32">
        <f t="shared" si="31"/>
        <v>3.5195673951223614</v>
      </c>
      <c r="D515" s="33">
        <f>SUMIFS('Contact Hours'!D:D,'Contact Hours'!$A:$A,Hours!$A515,'Contact Hours'!$B:$B,Hours!$B515)+SUMIFS('Contact Hours'!E:E,'Contact Hours'!$A:$A,Hours!$A515,'Contact Hours'!$B:$B,Hours!$B515)</f>
        <v>59920</v>
      </c>
      <c r="E515" s="33">
        <f>SUMIFS('Contact Hours'!F:F,'Contact Hours'!$A:$A,Hours!$A515,'Contact Hours'!$B:$B,Hours!$B515)+SUMIFS('Contact Hours'!G:G,'Contact Hours'!$A:$A,Hours!$A515,'Contact Hours'!$B:$B,Hours!$B515)</f>
        <v>0</v>
      </c>
      <c r="F515" s="33">
        <f>SUMIFS('Contact Hours'!H:H,'Contact Hours'!$A:$A,Hours!$A515,'Contact Hours'!$B:$B,Hours!$B515)+SUMIFS('Contact Hours'!I:I,'Contact Hours'!$A:$A,Hours!$A515,'Contact Hours'!$B:$B,Hours!$B515)</f>
        <v>576</v>
      </c>
      <c r="G515" s="33">
        <f>SUMIFS('Contact Hours'!J:J,'Contact Hours'!$A:$A,Hours!$A515,'Contact Hours'!$B:$B,Hours!$B515)+SUMIFS('Contact Hours'!K:K,'Contact Hours'!$A:$A,Hours!$A515,'Contact Hours'!$B:$B,Hours!$B515)</f>
        <v>768</v>
      </c>
      <c r="H515" s="34">
        <f t="shared" si="28"/>
        <v>61264</v>
      </c>
      <c r="I515" s="35">
        <f t="shared" si="29"/>
        <v>215622.77689477635</v>
      </c>
      <c r="J515" s="35">
        <f t="shared" si="30"/>
        <v>0</v>
      </c>
    </row>
    <row r="516" spans="1:10">
      <c r="A516" s="30">
        <v>3570</v>
      </c>
      <c r="B516" s="31">
        <v>27</v>
      </c>
      <c r="C516" s="32">
        <f t="shared" si="31"/>
        <v>3.291477425248472</v>
      </c>
      <c r="D516" s="33">
        <f>SUMIFS('Contact Hours'!D:D,'Contact Hours'!$A:$A,Hours!$A516,'Contact Hours'!$B:$B,Hours!$B516)+SUMIFS('Contact Hours'!E:E,'Contact Hours'!$A:$A,Hours!$A516,'Contact Hours'!$B:$B,Hours!$B516)</f>
        <v>0</v>
      </c>
      <c r="E516" s="33">
        <f>SUMIFS('Contact Hours'!F:F,'Contact Hours'!$A:$A,Hours!$A516,'Contact Hours'!$B:$B,Hours!$B516)+SUMIFS('Contact Hours'!G:G,'Contact Hours'!$A:$A,Hours!$A516,'Contact Hours'!$B:$B,Hours!$B516)</f>
        <v>0</v>
      </c>
      <c r="F516" s="33">
        <f>SUMIFS('Contact Hours'!H:H,'Contact Hours'!$A:$A,Hours!$A516,'Contact Hours'!$B:$B,Hours!$B516)+SUMIFS('Contact Hours'!I:I,'Contact Hours'!$A:$A,Hours!$A516,'Contact Hours'!$B:$B,Hours!$B516)</f>
        <v>0</v>
      </c>
      <c r="G516" s="33">
        <f>SUMIFS('Contact Hours'!J:J,'Contact Hours'!$A:$A,Hours!$A516,'Contact Hours'!$B:$B,Hours!$B516)+SUMIFS('Contact Hours'!K:K,'Contact Hours'!$A:$A,Hours!$A516,'Contact Hours'!$B:$B,Hours!$B516)</f>
        <v>0</v>
      </c>
      <c r="H516" s="34">
        <f t="shared" si="28"/>
        <v>0</v>
      </c>
      <c r="I516" s="35">
        <f t="shared" si="29"/>
        <v>0</v>
      </c>
      <c r="J516" s="35">
        <f t="shared" si="30"/>
        <v>0</v>
      </c>
    </row>
    <row r="517" spans="1:10">
      <c r="A517" s="30">
        <v>3573</v>
      </c>
      <c r="B517" s="31">
        <v>1</v>
      </c>
      <c r="C517" s="32">
        <f t="shared" si="31"/>
        <v>2.8749802080704021</v>
      </c>
      <c r="D517" s="33">
        <f>SUMIFS('Contact Hours'!D:D,'Contact Hours'!$A:$A,Hours!$A517,'Contact Hours'!$B:$B,Hours!$B517)+SUMIFS('Contact Hours'!E:E,'Contact Hours'!$A:$A,Hours!$A517,'Contact Hours'!$B:$B,Hours!$B517)</f>
        <v>25376</v>
      </c>
      <c r="E517" s="33">
        <f>SUMIFS('Contact Hours'!F:F,'Contact Hours'!$A:$A,Hours!$A517,'Contact Hours'!$B:$B,Hours!$B517)+SUMIFS('Contact Hours'!G:G,'Contact Hours'!$A:$A,Hours!$A517,'Contact Hours'!$B:$B,Hours!$B517)</f>
        <v>0</v>
      </c>
      <c r="F517" s="33">
        <f>SUMIFS('Contact Hours'!H:H,'Contact Hours'!$A:$A,Hours!$A517,'Contact Hours'!$B:$B,Hours!$B517)+SUMIFS('Contact Hours'!I:I,'Contact Hours'!$A:$A,Hours!$A517,'Contact Hours'!$B:$B,Hours!$B517)</f>
        <v>0</v>
      </c>
      <c r="G517" s="33">
        <f>SUMIFS('Contact Hours'!J:J,'Contact Hours'!$A:$A,Hours!$A517,'Contact Hours'!$B:$B,Hours!$B517)+SUMIFS('Contact Hours'!K:K,'Contact Hours'!$A:$A,Hours!$A517,'Contact Hours'!$B:$B,Hours!$B517)</f>
        <v>13784</v>
      </c>
      <c r="H517" s="34">
        <f t="shared" ref="H517:H580" si="32">SUM(D517:G517)</f>
        <v>39160</v>
      </c>
      <c r="I517" s="35">
        <f t="shared" ref="I517:I580" si="33">H517*C517</f>
        <v>112584.22494803695</v>
      </c>
      <c r="J517" s="35">
        <f t="shared" ref="J517:J580" si="34">(E517*1.1)*C517</f>
        <v>0</v>
      </c>
    </row>
    <row r="518" spans="1:10">
      <c r="A518" s="30">
        <v>3573</v>
      </c>
      <c r="B518" s="31">
        <v>2</v>
      </c>
      <c r="C518" s="32">
        <f t="shared" si="31"/>
        <v>3.4729204337351502</v>
      </c>
      <c r="D518" s="33">
        <f>SUMIFS('Contact Hours'!D:D,'Contact Hours'!$A:$A,Hours!$A518,'Contact Hours'!$B:$B,Hours!$B518)+SUMIFS('Contact Hours'!E:E,'Contact Hours'!$A:$A,Hours!$A518,'Contact Hours'!$B:$B,Hours!$B518)</f>
        <v>0</v>
      </c>
      <c r="E518" s="33">
        <f>SUMIFS('Contact Hours'!F:F,'Contact Hours'!$A:$A,Hours!$A518,'Contact Hours'!$B:$B,Hours!$B518)+SUMIFS('Contact Hours'!G:G,'Contact Hours'!$A:$A,Hours!$A518,'Contact Hours'!$B:$B,Hours!$B518)</f>
        <v>0</v>
      </c>
      <c r="F518" s="33">
        <f>SUMIFS('Contact Hours'!H:H,'Contact Hours'!$A:$A,Hours!$A518,'Contact Hours'!$B:$B,Hours!$B518)+SUMIFS('Contact Hours'!I:I,'Contact Hours'!$A:$A,Hours!$A518,'Contact Hours'!$B:$B,Hours!$B518)</f>
        <v>52016</v>
      </c>
      <c r="G518" s="33">
        <f>SUMIFS('Contact Hours'!J:J,'Contact Hours'!$A:$A,Hours!$A518,'Contact Hours'!$B:$B,Hours!$B518)+SUMIFS('Contact Hours'!K:K,'Contact Hours'!$A:$A,Hours!$A518,'Contact Hours'!$B:$B,Hours!$B518)</f>
        <v>768</v>
      </c>
      <c r="H518" s="34">
        <f t="shared" si="32"/>
        <v>52784</v>
      </c>
      <c r="I518" s="35">
        <f t="shared" si="33"/>
        <v>183314.63217427616</v>
      </c>
      <c r="J518" s="35">
        <f t="shared" si="34"/>
        <v>0</v>
      </c>
    </row>
    <row r="519" spans="1:10">
      <c r="A519" s="30">
        <v>3573</v>
      </c>
      <c r="B519" s="31">
        <v>3</v>
      </c>
      <c r="C519" s="32">
        <f t="shared" si="31"/>
        <v>3.0862689776983747</v>
      </c>
      <c r="D519" s="33">
        <f>SUMIFS('Contact Hours'!D:D,'Contact Hours'!$A:$A,Hours!$A519,'Contact Hours'!$B:$B,Hours!$B519)+SUMIFS('Contact Hours'!E:E,'Contact Hours'!$A:$A,Hours!$A519,'Contact Hours'!$B:$B,Hours!$B519)</f>
        <v>208768</v>
      </c>
      <c r="E519" s="33">
        <f>SUMIFS('Contact Hours'!F:F,'Contact Hours'!$A:$A,Hours!$A519,'Contact Hours'!$B:$B,Hours!$B519)+SUMIFS('Contact Hours'!G:G,'Contact Hours'!$A:$A,Hours!$A519,'Contact Hours'!$B:$B,Hours!$B519)</f>
        <v>0</v>
      </c>
      <c r="F519" s="33">
        <f>SUMIFS('Contact Hours'!H:H,'Contact Hours'!$A:$A,Hours!$A519,'Contact Hours'!$B:$B,Hours!$B519)+SUMIFS('Contact Hours'!I:I,'Contact Hours'!$A:$A,Hours!$A519,'Contact Hours'!$B:$B,Hours!$B519)</f>
        <v>0</v>
      </c>
      <c r="G519" s="33">
        <f>SUMIFS('Contact Hours'!J:J,'Contact Hours'!$A:$A,Hours!$A519,'Contact Hours'!$B:$B,Hours!$B519)+SUMIFS('Contact Hours'!K:K,'Contact Hours'!$A:$A,Hours!$A519,'Contact Hours'!$B:$B,Hours!$B519)</f>
        <v>0</v>
      </c>
      <c r="H519" s="34">
        <f t="shared" si="32"/>
        <v>208768</v>
      </c>
      <c r="I519" s="35">
        <f t="shared" si="33"/>
        <v>644314.20193613425</v>
      </c>
      <c r="J519" s="35">
        <f t="shared" si="34"/>
        <v>0</v>
      </c>
    </row>
    <row r="520" spans="1:10">
      <c r="A520" s="30">
        <v>3573</v>
      </c>
      <c r="B520" s="31">
        <v>4</v>
      </c>
      <c r="C520" s="32">
        <f t="shared" si="31"/>
        <v>2.7951067372194838</v>
      </c>
      <c r="D520" s="33">
        <f>SUMIFS('Contact Hours'!D:D,'Contact Hours'!$A:$A,Hours!$A520,'Contact Hours'!$B:$B,Hours!$B520)+SUMIFS('Contact Hours'!E:E,'Contact Hours'!$A:$A,Hours!$A520,'Contact Hours'!$B:$B,Hours!$B520)</f>
        <v>110496</v>
      </c>
      <c r="E520" s="33">
        <f>SUMIFS('Contact Hours'!F:F,'Contact Hours'!$A:$A,Hours!$A520,'Contact Hours'!$B:$B,Hours!$B520)+SUMIFS('Contact Hours'!G:G,'Contact Hours'!$A:$A,Hours!$A520,'Contact Hours'!$B:$B,Hours!$B520)</f>
        <v>0</v>
      </c>
      <c r="F520" s="33">
        <f>SUMIFS('Contact Hours'!H:H,'Contact Hours'!$A:$A,Hours!$A520,'Contact Hours'!$B:$B,Hours!$B520)+SUMIFS('Contact Hours'!I:I,'Contact Hours'!$A:$A,Hours!$A520,'Contact Hours'!$B:$B,Hours!$B520)</f>
        <v>29232</v>
      </c>
      <c r="G520" s="33">
        <f>SUMIFS('Contact Hours'!J:J,'Contact Hours'!$A:$A,Hours!$A520,'Contact Hours'!$B:$B,Hours!$B520)+SUMIFS('Contact Hours'!K:K,'Contact Hours'!$A:$A,Hours!$A520,'Contact Hours'!$B:$B,Hours!$B520)</f>
        <v>20952</v>
      </c>
      <c r="H520" s="34">
        <f t="shared" si="32"/>
        <v>160680</v>
      </c>
      <c r="I520" s="35">
        <f t="shared" si="33"/>
        <v>449117.75053642667</v>
      </c>
      <c r="J520" s="35">
        <f t="shared" si="34"/>
        <v>0</v>
      </c>
    </row>
    <row r="521" spans="1:10">
      <c r="A521" s="30">
        <v>3573</v>
      </c>
      <c r="B521" s="31">
        <v>5</v>
      </c>
      <c r="C521" s="32">
        <f t="shared" si="31"/>
        <v>7.969787458086997</v>
      </c>
      <c r="D521" s="33">
        <f>SUMIFS('Contact Hours'!D:D,'Contact Hours'!$A:$A,Hours!$A521,'Contact Hours'!$B:$B,Hours!$B521)+SUMIFS('Contact Hours'!E:E,'Contact Hours'!$A:$A,Hours!$A521,'Contact Hours'!$B:$B,Hours!$B521)</f>
        <v>0</v>
      </c>
      <c r="E521" s="33">
        <f>SUMIFS('Contact Hours'!F:F,'Contact Hours'!$A:$A,Hours!$A521,'Contact Hours'!$B:$B,Hours!$B521)+SUMIFS('Contact Hours'!G:G,'Contact Hours'!$A:$A,Hours!$A521,'Contact Hours'!$B:$B,Hours!$B521)</f>
        <v>0</v>
      </c>
      <c r="F521" s="33">
        <f>SUMIFS('Contact Hours'!H:H,'Contact Hours'!$A:$A,Hours!$A521,'Contact Hours'!$B:$B,Hours!$B521)+SUMIFS('Contact Hours'!I:I,'Contact Hours'!$A:$A,Hours!$A521,'Contact Hours'!$B:$B,Hours!$B521)</f>
        <v>0</v>
      </c>
      <c r="G521" s="33">
        <f>SUMIFS('Contact Hours'!J:J,'Contact Hours'!$A:$A,Hours!$A521,'Contact Hours'!$B:$B,Hours!$B521)+SUMIFS('Contact Hours'!K:K,'Contact Hours'!$A:$A,Hours!$A521,'Contact Hours'!$B:$B,Hours!$B521)</f>
        <v>0</v>
      </c>
      <c r="H521" s="34">
        <f t="shared" si="32"/>
        <v>0</v>
      </c>
      <c r="I521" s="35">
        <f t="shared" si="33"/>
        <v>0</v>
      </c>
      <c r="J521" s="35">
        <f t="shared" si="34"/>
        <v>0</v>
      </c>
    </row>
    <row r="522" spans="1:10">
      <c r="A522" s="30">
        <v>3573</v>
      </c>
      <c r="B522" s="31">
        <v>6</v>
      </c>
      <c r="C522" s="32">
        <f t="shared" si="31"/>
        <v>2.5338472328563029</v>
      </c>
      <c r="D522" s="33">
        <f>SUMIFS('Contact Hours'!D:D,'Contact Hours'!$A:$A,Hours!$A522,'Contact Hours'!$B:$B,Hours!$B522)+SUMIFS('Contact Hours'!E:E,'Contact Hours'!$A:$A,Hours!$A522,'Contact Hours'!$B:$B,Hours!$B522)</f>
        <v>38304</v>
      </c>
      <c r="E522" s="33">
        <f>SUMIFS('Contact Hours'!F:F,'Contact Hours'!$A:$A,Hours!$A522,'Contact Hours'!$B:$B,Hours!$B522)+SUMIFS('Contact Hours'!G:G,'Contact Hours'!$A:$A,Hours!$A522,'Contact Hours'!$B:$B,Hours!$B522)</f>
        <v>0</v>
      </c>
      <c r="F522" s="33">
        <f>SUMIFS('Contact Hours'!H:H,'Contact Hours'!$A:$A,Hours!$A522,'Contact Hours'!$B:$B,Hours!$B522)+SUMIFS('Contact Hours'!I:I,'Contact Hours'!$A:$A,Hours!$A522,'Contact Hours'!$B:$B,Hours!$B522)</f>
        <v>480</v>
      </c>
      <c r="G522" s="33">
        <f>SUMIFS('Contact Hours'!J:J,'Contact Hours'!$A:$A,Hours!$A522,'Contact Hours'!$B:$B,Hours!$B522)+SUMIFS('Contact Hours'!K:K,'Contact Hours'!$A:$A,Hours!$A522,'Contact Hours'!$B:$B,Hours!$B522)</f>
        <v>0</v>
      </c>
      <c r="H522" s="34">
        <f t="shared" si="32"/>
        <v>38784</v>
      </c>
      <c r="I522" s="35">
        <f t="shared" si="33"/>
        <v>98272.731079098856</v>
      </c>
      <c r="J522" s="35">
        <f t="shared" si="34"/>
        <v>0</v>
      </c>
    </row>
    <row r="523" spans="1:10">
      <c r="A523" s="30">
        <v>3573</v>
      </c>
      <c r="B523" s="31">
        <v>7</v>
      </c>
      <c r="C523" s="32">
        <f t="shared" si="31"/>
        <v>3.4892163735959434</v>
      </c>
      <c r="D523" s="33">
        <f>SUMIFS('Contact Hours'!D:D,'Contact Hours'!$A:$A,Hours!$A523,'Contact Hours'!$B:$B,Hours!$B523)+SUMIFS('Contact Hours'!E:E,'Contact Hours'!$A:$A,Hours!$A523,'Contact Hours'!$B:$B,Hours!$B523)</f>
        <v>8256</v>
      </c>
      <c r="E523" s="33">
        <f>SUMIFS('Contact Hours'!F:F,'Contact Hours'!$A:$A,Hours!$A523,'Contact Hours'!$B:$B,Hours!$B523)+SUMIFS('Contact Hours'!G:G,'Contact Hours'!$A:$A,Hours!$A523,'Contact Hours'!$B:$B,Hours!$B523)</f>
        <v>0</v>
      </c>
      <c r="F523" s="33">
        <f>SUMIFS('Contact Hours'!H:H,'Contact Hours'!$A:$A,Hours!$A523,'Contact Hours'!$B:$B,Hours!$B523)+SUMIFS('Contact Hours'!I:I,'Contact Hours'!$A:$A,Hours!$A523,'Contact Hours'!$B:$B,Hours!$B523)</f>
        <v>16800</v>
      </c>
      <c r="G523" s="33">
        <f>SUMIFS('Contact Hours'!J:J,'Contact Hours'!$A:$A,Hours!$A523,'Contact Hours'!$B:$B,Hours!$B523)+SUMIFS('Contact Hours'!K:K,'Contact Hours'!$A:$A,Hours!$A523,'Contact Hours'!$B:$B,Hours!$B523)</f>
        <v>7840</v>
      </c>
      <c r="H523" s="34">
        <f t="shared" si="32"/>
        <v>32896</v>
      </c>
      <c r="I523" s="35">
        <f t="shared" si="33"/>
        <v>114781.26182581215</v>
      </c>
      <c r="J523" s="35">
        <f t="shared" si="34"/>
        <v>0</v>
      </c>
    </row>
    <row r="524" spans="1:10">
      <c r="A524" s="30">
        <v>3573</v>
      </c>
      <c r="B524" s="31">
        <v>8</v>
      </c>
      <c r="C524" s="32">
        <f t="shared" si="31"/>
        <v>4.382136402145127</v>
      </c>
      <c r="D524" s="33">
        <f>SUMIFS('Contact Hours'!D:D,'Contact Hours'!$A:$A,Hours!$A524,'Contact Hours'!$B:$B,Hours!$B524)+SUMIFS('Contact Hours'!E:E,'Contact Hours'!$A:$A,Hours!$A524,'Contact Hours'!$B:$B,Hours!$B524)</f>
        <v>0</v>
      </c>
      <c r="E524" s="33">
        <f>SUMIFS('Contact Hours'!F:F,'Contact Hours'!$A:$A,Hours!$A524,'Contact Hours'!$B:$B,Hours!$B524)+SUMIFS('Contact Hours'!G:G,'Contact Hours'!$A:$A,Hours!$A524,'Contact Hours'!$B:$B,Hours!$B524)</f>
        <v>0</v>
      </c>
      <c r="F524" s="33">
        <f>SUMIFS('Contact Hours'!H:H,'Contact Hours'!$A:$A,Hours!$A524,'Contact Hours'!$B:$B,Hours!$B524)+SUMIFS('Contact Hours'!I:I,'Contact Hours'!$A:$A,Hours!$A524,'Contact Hours'!$B:$B,Hours!$B524)</f>
        <v>1824</v>
      </c>
      <c r="G524" s="33">
        <f>SUMIFS('Contact Hours'!J:J,'Contact Hours'!$A:$A,Hours!$A524,'Contact Hours'!$B:$B,Hours!$B524)+SUMIFS('Contact Hours'!K:K,'Contact Hours'!$A:$A,Hours!$A524,'Contact Hours'!$B:$B,Hours!$B524)</f>
        <v>0</v>
      </c>
      <c r="H524" s="34">
        <f t="shared" si="32"/>
        <v>1824</v>
      </c>
      <c r="I524" s="35">
        <f t="shared" si="33"/>
        <v>7993.0167975127115</v>
      </c>
      <c r="J524" s="35">
        <f t="shared" si="34"/>
        <v>0</v>
      </c>
    </row>
    <row r="525" spans="1:10">
      <c r="A525" s="30">
        <v>3573</v>
      </c>
      <c r="B525" s="31">
        <v>9</v>
      </c>
      <c r="C525" s="32">
        <f t="shared" si="31"/>
        <v>3.4333089032158068</v>
      </c>
      <c r="D525" s="33">
        <f>SUMIFS('Contact Hours'!D:D,'Contact Hours'!$A:$A,Hours!$A525,'Contact Hours'!$B:$B,Hours!$B525)+SUMIFS('Contact Hours'!E:E,'Contact Hours'!$A:$A,Hours!$A525,'Contact Hours'!$B:$B,Hours!$B525)</f>
        <v>23664</v>
      </c>
      <c r="E525" s="33">
        <f>SUMIFS('Contact Hours'!F:F,'Contact Hours'!$A:$A,Hours!$A525,'Contact Hours'!$B:$B,Hours!$B525)+SUMIFS('Contact Hours'!G:G,'Contact Hours'!$A:$A,Hours!$A525,'Contact Hours'!$B:$B,Hours!$B525)</f>
        <v>0</v>
      </c>
      <c r="F525" s="33">
        <f>SUMIFS('Contact Hours'!H:H,'Contact Hours'!$A:$A,Hours!$A525,'Contact Hours'!$B:$B,Hours!$B525)+SUMIFS('Contact Hours'!I:I,'Contact Hours'!$A:$A,Hours!$A525,'Contact Hours'!$B:$B,Hours!$B525)</f>
        <v>83456</v>
      </c>
      <c r="G525" s="33">
        <f>SUMIFS('Contact Hours'!J:J,'Contact Hours'!$A:$A,Hours!$A525,'Contact Hours'!$B:$B,Hours!$B525)+SUMIFS('Contact Hours'!K:K,'Contact Hours'!$A:$A,Hours!$A525,'Contact Hours'!$B:$B,Hours!$B525)</f>
        <v>10560</v>
      </c>
      <c r="H525" s="34">
        <f t="shared" si="32"/>
        <v>117680</v>
      </c>
      <c r="I525" s="35">
        <f t="shared" si="33"/>
        <v>404031.79173043615</v>
      </c>
      <c r="J525" s="35">
        <f t="shared" si="34"/>
        <v>0</v>
      </c>
    </row>
    <row r="526" spans="1:10">
      <c r="A526" s="30">
        <v>3573</v>
      </c>
      <c r="B526" s="31">
        <v>10</v>
      </c>
      <c r="C526" s="32">
        <f t="shared" si="31"/>
        <v>5.2157956574584414</v>
      </c>
      <c r="D526" s="33">
        <f>SUMIFS('Contact Hours'!D:D,'Contact Hours'!$A:$A,Hours!$A526,'Contact Hours'!$B:$B,Hours!$B526)+SUMIFS('Contact Hours'!E:E,'Contact Hours'!$A:$A,Hours!$A526,'Contact Hours'!$B:$B,Hours!$B526)</f>
        <v>0</v>
      </c>
      <c r="E526" s="33">
        <f>SUMIFS('Contact Hours'!F:F,'Contact Hours'!$A:$A,Hours!$A526,'Contact Hours'!$B:$B,Hours!$B526)+SUMIFS('Contact Hours'!G:G,'Contact Hours'!$A:$A,Hours!$A526,'Contact Hours'!$B:$B,Hours!$B526)</f>
        <v>0</v>
      </c>
      <c r="F526" s="33">
        <f>SUMIFS('Contact Hours'!H:H,'Contact Hours'!$A:$A,Hours!$A526,'Contact Hours'!$B:$B,Hours!$B526)+SUMIFS('Contact Hours'!I:I,'Contact Hours'!$A:$A,Hours!$A526,'Contact Hours'!$B:$B,Hours!$B526)</f>
        <v>0</v>
      </c>
      <c r="G526" s="33">
        <f>SUMIFS('Contact Hours'!J:J,'Contact Hours'!$A:$A,Hours!$A526,'Contact Hours'!$B:$B,Hours!$B526)+SUMIFS('Contact Hours'!K:K,'Contact Hours'!$A:$A,Hours!$A526,'Contact Hours'!$B:$B,Hours!$B526)</f>
        <v>0</v>
      </c>
      <c r="H526" s="34">
        <f t="shared" si="32"/>
        <v>0</v>
      </c>
      <c r="I526" s="35">
        <f t="shared" si="33"/>
        <v>0</v>
      </c>
      <c r="J526" s="35">
        <f t="shared" si="34"/>
        <v>0</v>
      </c>
    </row>
    <row r="527" spans="1:10">
      <c r="A527" s="30">
        <v>3573</v>
      </c>
      <c r="B527" s="31">
        <v>11</v>
      </c>
      <c r="C527" s="32">
        <f t="shared" si="31"/>
        <v>3.9463640330011058</v>
      </c>
      <c r="D527" s="33">
        <f>SUMIFS('Contact Hours'!D:D,'Contact Hours'!$A:$A,Hours!$A527,'Contact Hours'!$B:$B,Hours!$B527)+SUMIFS('Contact Hours'!E:E,'Contact Hours'!$A:$A,Hours!$A527,'Contact Hours'!$B:$B,Hours!$B527)</f>
        <v>0</v>
      </c>
      <c r="E527" s="33">
        <f>SUMIFS('Contact Hours'!F:F,'Contact Hours'!$A:$A,Hours!$A527,'Contact Hours'!$B:$B,Hours!$B527)+SUMIFS('Contact Hours'!G:G,'Contact Hours'!$A:$A,Hours!$A527,'Contact Hours'!$B:$B,Hours!$B527)</f>
        <v>0</v>
      </c>
      <c r="F527" s="33">
        <f>SUMIFS('Contact Hours'!H:H,'Contact Hours'!$A:$A,Hours!$A527,'Contact Hours'!$B:$B,Hours!$B527)+SUMIFS('Contact Hours'!I:I,'Contact Hours'!$A:$A,Hours!$A527,'Contact Hours'!$B:$B,Hours!$B527)</f>
        <v>15024</v>
      </c>
      <c r="G527" s="33">
        <f>SUMIFS('Contact Hours'!J:J,'Contact Hours'!$A:$A,Hours!$A527,'Contact Hours'!$B:$B,Hours!$B527)+SUMIFS('Contact Hours'!K:K,'Contact Hours'!$A:$A,Hours!$A527,'Contact Hours'!$B:$B,Hours!$B527)</f>
        <v>96</v>
      </c>
      <c r="H527" s="34">
        <f t="shared" si="32"/>
        <v>15120</v>
      </c>
      <c r="I527" s="35">
        <f t="shared" si="33"/>
        <v>59669.024178976717</v>
      </c>
      <c r="J527" s="35">
        <f t="shared" si="34"/>
        <v>0</v>
      </c>
    </row>
    <row r="528" spans="1:10">
      <c r="A528" s="30">
        <v>3573</v>
      </c>
      <c r="B528" s="31">
        <v>12</v>
      </c>
      <c r="C528" s="32">
        <f t="shared" si="31"/>
        <v>3.4644345655960382</v>
      </c>
      <c r="D528" s="33">
        <f>SUMIFS('Contact Hours'!D:D,'Contact Hours'!$A:$A,Hours!$A528,'Contact Hours'!$B:$B,Hours!$B528)+SUMIFS('Contact Hours'!E:E,'Contact Hours'!$A:$A,Hours!$A528,'Contact Hours'!$B:$B,Hours!$B528)</f>
        <v>181712</v>
      </c>
      <c r="E528" s="33">
        <f>SUMIFS('Contact Hours'!F:F,'Contact Hours'!$A:$A,Hours!$A528,'Contact Hours'!$B:$B,Hours!$B528)+SUMIFS('Contact Hours'!G:G,'Contact Hours'!$A:$A,Hours!$A528,'Contact Hours'!$B:$B,Hours!$B528)</f>
        <v>47072</v>
      </c>
      <c r="F528" s="33">
        <f>SUMIFS('Contact Hours'!H:H,'Contact Hours'!$A:$A,Hours!$A528,'Contact Hours'!$B:$B,Hours!$B528)+SUMIFS('Contact Hours'!I:I,'Contact Hours'!$A:$A,Hours!$A528,'Contact Hours'!$B:$B,Hours!$B528)</f>
        <v>0</v>
      </c>
      <c r="G528" s="33">
        <f>SUMIFS('Contact Hours'!J:J,'Contact Hours'!$A:$A,Hours!$A528,'Contact Hours'!$B:$B,Hours!$B528)+SUMIFS('Contact Hours'!K:K,'Contact Hours'!$A:$A,Hours!$A528,'Contact Hours'!$B:$B,Hours!$B528)</f>
        <v>0</v>
      </c>
      <c r="H528" s="34">
        <f t="shared" si="32"/>
        <v>228784</v>
      </c>
      <c r="I528" s="35">
        <f t="shared" si="33"/>
        <v>792607.19765532401</v>
      </c>
      <c r="J528" s="35">
        <f t="shared" si="34"/>
        <v>179385.65025891041</v>
      </c>
    </row>
    <row r="529" spans="1:10">
      <c r="A529" s="30">
        <v>3573</v>
      </c>
      <c r="B529" s="31">
        <v>13</v>
      </c>
      <c r="C529" s="32">
        <f t="shared" si="31"/>
        <v>3.1367935439018955</v>
      </c>
      <c r="D529" s="33">
        <f>SUMIFS('Contact Hours'!D:D,'Contact Hours'!$A:$A,Hours!$A529,'Contact Hours'!$B:$B,Hours!$B529)+SUMIFS('Contact Hours'!E:E,'Contact Hours'!$A:$A,Hours!$A529,'Contact Hours'!$B:$B,Hours!$B529)</f>
        <v>8976</v>
      </c>
      <c r="E529" s="33">
        <f>SUMIFS('Contact Hours'!F:F,'Contact Hours'!$A:$A,Hours!$A529,'Contact Hours'!$B:$B,Hours!$B529)+SUMIFS('Contact Hours'!G:G,'Contact Hours'!$A:$A,Hours!$A529,'Contact Hours'!$B:$B,Hours!$B529)</f>
        <v>0</v>
      </c>
      <c r="F529" s="33">
        <f>SUMIFS('Contact Hours'!H:H,'Contact Hours'!$A:$A,Hours!$A529,'Contact Hours'!$B:$B,Hours!$B529)+SUMIFS('Contact Hours'!I:I,'Contact Hours'!$A:$A,Hours!$A529,'Contact Hours'!$B:$B,Hours!$B529)</f>
        <v>0</v>
      </c>
      <c r="G529" s="33">
        <f>SUMIFS('Contact Hours'!J:J,'Contact Hours'!$A:$A,Hours!$A529,'Contact Hours'!$B:$B,Hours!$B529)+SUMIFS('Contact Hours'!K:K,'Contact Hours'!$A:$A,Hours!$A529,'Contact Hours'!$B:$B,Hours!$B529)</f>
        <v>0</v>
      </c>
      <c r="H529" s="34">
        <f t="shared" si="32"/>
        <v>8976</v>
      </c>
      <c r="I529" s="35">
        <f t="shared" si="33"/>
        <v>28155.858850063414</v>
      </c>
      <c r="J529" s="35">
        <f t="shared" si="34"/>
        <v>0</v>
      </c>
    </row>
    <row r="530" spans="1:10">
      <c r="A530" s="30">
        <v>3573</v>
      </c>
      <c r="B530" s="31">
        <v>14</v>
      </c>
      <c r="C530" s="32">
        <f t="shared" si="31"/>
        <v>4.5242823607997433</v>
      </c>
      <c r="D530" s="33">
        <f>SUMIFS('Contact Hours'!D:D,'Contact Hours'!$A:$A,Hours!$A530,'Contact Hours'!$B:$B,Hours!$B530)+SUMIFS('Contact Hours'!E:E,'Contact Hours'!$A:$A,Hours!$A530,'Contact Hours'!$B:$B,Hours!$B530)</f>
        <v>0</v>
      </c>
      <c r="E530" s="33">
        <f>SUMIFS('Contact Hours'!F:F,'Contact Hours'!$A:$A,Hours!$A530,'Contact Hours'!$B:$B,Hours!$B530)+SUMIFS('Contact Hours'!G:G,'Contact Hours'!$A:$A,Hours!$A530,'Contact Hours'!$B:$B,Hours!$B530)</f>
        <v>0</v>
      </c>
      <c r="F530" s="33">
        <f>SUMIFS('Contact Hours'!H:H,'Contact Hours'!$A:$A,Hours!$A530,'Contact Hours'!$B:$B,Hours!$B530)+SUMIFS('Contact Hours'!I:I,'Contact Hours'!$A:$A,Hours!$A530,'Contact Hours'!$B:$B,Hours!$B530)</f>
        <v>44272</v>
      </c>
      <c r="G530" s="33">
        <f>SUMIFS('Contact Hours'!J:J,'Contact Hours'!$A:$A,Hours!$A530,'Contact Hours'!$B:$B,Hours!$B530)+SUMIFS('Contact Hours'!K:K,'Contact Hours'!$A:$A,Hours!$A530,'Contact Hours'!$B:$B,Hours!$B530)</f>
        <v>1536</v>
      </c>
      <c r="H530" s="34">
        <f t="shared" si="32"/>
        <v>45808</v>
      </c>
      <c r="I530" s="35">
        <f t="shared" si="33"/>
        <v>207248.32638351465</v>
      </c>
      <c r="J530" s="35">
        <f t="shared" si="34"/>
        <v>0</v>
      </c>
    </row>
    <row r="531" spans="1:10">
      <c r="A531" s="30">
        <v>3573</v>
      </c>
      <c r="B531" s="31">
        <v>15</v>
      </c>
      <c r="C531" s="32">
        <f t="shared" si="31"/>
        <v>6.3259919541484555</v>
      </c>
      <c r="D531" s="33">
        <f>SUMIFS('Contact Hours'!D:D,'Contact Hours'!$A:$A,Hours!$A531,'Contact Hours'!$B:$B,Hours!$B531)+SUMIFS('Contact Hours'!E:E,'Contact Hours'!$A:$A,Hours!$A531,'Contact Hours'!$B:$B,Hours!$B531)</f>
        <v>0</v>
      </c>
      <c r="E531" s="33">
        <f>SUMIFS('Contact Hours'!F:F,'Contact Hours'!$A:$A,Hours!$A531,'Contact Hours'!$B:$B,Hours!$B531)+SUMIFS('Contact Hours'!G:G,'Contact Hours'!$A:$A,Hours!$A531,'Contact Hours'!$B:$B,Hours!$B531)</f>
        <v>0</v>
      </c>
      <c r="F531" s="33">
        <f>SUMIFS('Contact Hours'!H:H,'Contact Hours'!$A:$A,Hours!$A531,'Contact Hours'!$B:$B,Hours!$B531)+SUMIFS('Contact Hours'!I:I,'Contact Hours'!$A:$A,Hours!$A531,'Contact Hours'!$B:$B,Hours!$B531)</f>
        <v>0</v>
      </c>
      <c r="G531" s="33">
        <f>SUMIFS('Contact Hours'!J:J,'Contact Hours'!$A:$A,Hours!$A531,'Contact Hours'!$B:$B,Hours!$B531)+SUMIFS('Contact Hours'!K:K,'Contact Hours'!$A:$A,Hours!$A531,'Contact Hours'!$B:$B,Hours!$B531)</f>
        <v>0</v>
      </c>
      <c r="H531" s="34">
        <f t="shared" si="32"/>
        <v>0</v>
      </c>
      <c r="I531" s="35">
        <f t="shared" si="33"/>
        <v>0</v>
      </c>
      <c r="J531" s="35">
        <f t="shared" si="34"/>
        <v>0</v>
      </c>
    </row>
    <row r="532" spans="1:10">
      <c r="A532" s="30">
        <v>3573</v>
      </c>
      <c r="B532" s="31">
        <v>16</v>
      </c>
      <c r="C532" s="32">
        <f t="shared" si="31"/>
        <v>3.9794022593108487</v>
      </c>
      <c r="D532" s="33">
        <f>SUMIFS('Contact Hours'!D:D,'Contact Hours'!$A:$A,Hours!$A532,'Contact Hours'!$B:$B,Hours!$B532)+SUMIFS('Contact Hours'!E:E,'Contact Hours'!$A:$A,Hours!$A532,'Contact Hours'!$B:$B,Hours!$B532)</f>
        <v>6960</v>
      </c>
      <c r="E532" s="33">
        <f>SUMIFS('Contact Hours'!F:F,'Contact Hours'!$A:$A,Hours!$A532,'Contact Hours'!$B:$B,Hours!$B532)+SUMIFS('Contact Hours'!G:G,'Contact Hours'!$A:$A,Hours!$A532,'Contact Hours'!$B:$B,Hours!$B532)</f>
        <v>0</v>
      </c>
      <c r="F532" s="33">
        <f>SUMIFS('Contact Hours'!H:H,'Contact Hours'!$A:$A,Hours!$A532,'Contact Hours'!$B:$B,Hours!$B532)+SUMIFS('Contact Hours'!I:I,'Contact Hours'!$A:$A,Hours!$A532,'Contact Hours'!$B:$B,Hours!$B532)</f>
        <v>50272</v>
      </c>
      <c r="G532" s="33">
        <f>SUMIFS('Contact Hours'!J:J,'Contact Hours'!$A:$A,Hours!$A532,'Contact Hours'!$B:$B,Hours!$B532)+SUMIFS('Contact Hours'!K:K,'Contact Hours'!$A:$A,Hours!$A532,'Contact Hours'!$B:$B,Hours!$B532)</f>
        <v>5280</v>
      </c>
      <c r="H532" s="34">
        <f t="shared" si="32"/>
        <v>62512</v>
      </c>
      <c r="I532" s="35">
        <f t="shared" si="33"/>
        <v>248760.39403403978</v>
      </c>
      <c r="J532" s="35">
        <f t="shared" si="34"/>
        <v>0</v>
      </c>
    </row>
    <row r="533" spans="1:10">
      <c r="A533" s="30">
        <v>3573</v>
      </c>
      <c r="B533" s="31">
        <v>17</v>
      </c>
      <c r="C533" s="32">
        <f t="shared" si="31"/>
        <v>5.1679354505346593</v>
      </c>
      <c r="D533" s="33">
        <f>SUMIFS('Contact Hours'!D:D,'Contact Hours'!$A:$A,Hours!$A533,'Contact Hours'!$B:$B,Hours!$B533)+SUMIFS('Contact Hours'!E:E,'Contact Hours'!$A:$A,Hours!$A533,'Contact Hours'!$B:$B,Hours!$B533)</f>
        <v>0</v>
      </c>
      <c r="E533" s="33">
        <f>SUMIFS('Contact Hours'!F:F,'Contact Hours'!$A:$A,Hours!$A533,'Contact Hours'!$B:$B,Hours!$B533)+SUMIFS('Contact Hours'!G:G,'Contact Hours'!$A:$A,Hours!$A533,'Contact Hours'!$B:$B,Hours!$B533)</f>
        <v>0</v>
      </c>
      <c r="F533" s="33">
        <f>SUMIFS('Contact Hours'!H:H,'Contact Hours'!$A:$A,Hours!$A533,'Contact Hours'!$B:$B,Hours!$B533)+SUMIFS('Contact Hours'!I:I,'Contact Hours'!$A:$A,Hours!$A533,'Contact Hours'!$B:$B,Hours!$B533)</f>
        <v>0</v>
      </c>
      <c r="G533" s="33">
        <f>SUMIFS('Contact Hours'!J:J,'Contact Hours'!$A:$A,Hours!$A533,'Contact Hours'!$B:$B,Hours!$B533)+SUMIFS('Contact Hours'!K:K,'Contact Hours'!$A:$A,Hours!$A533,'Contact Hours'!$B:$B,Hours!$B533)</f>
        <v>0</v>
      </c>
      <c r="H533" s="34">
        <f t="shared" si="32"/>
        <v>0</v>
      </c>
      <c r="I533" s="35">
        <f t="shared" si="33"/>
        <v>0</v>
      </c>
      <c r="J533" s="35">
        <f t="shared" si="34"/>
        <v>0</v>
      </c>
    </row>
    <row r="534" spans="1:10">
      <c r="A534" s="30">
        <v>3573</v>
      </c>
      <c r="B534" s="31">
        <v>18</v>
      </c>
      <c r="C534" s="32">
        <f t="shared" si="31"/>
        <v>4.3474126583452906</v>
      </c>
      <c r="D534" s="33">
        <f>SUMIFS('Contact Hours'!D:D,'Contact Hours'!$A:$A,Hours!$A534,'Contact Hours'!$B:$B,Hours!$B534)+SUMIFS('Contact Hours'!E:E,'Contact Hours'!$A:$A,Hours!$A534,'Contact Hours'!$B:$B,Hours!$B534)</f>
        <v>0</v>
      </c>
      <c r="E534" s="33">
        <f>SUMIFS('Contact Hours'!F:F,'Contact Hours'!$A:$A,Hours!$A534,'Contact Hours'!$B:$B,Hours!$B534)+SUMIFS('Contact Hours'!G:G,'Contact Hours'!$A:$A,Hours!$A534,'Contact Hours'!$B:$B,Hours!$B534)</f>
        <v>0</v>
      </c>
      <c r="F534" s="33">
        <f>SUMIFS('Contact Hours'!H:H,'Contact Hours'!$A:$A,Hours!$A534,'Contact Hours'!$B:$B,Hours!$B534)+SUMIFS('Contact Hours'!I:I,'Contact Hours'!$A:$A,Hours!$A534,'Contact Hours'!$B:$B,Hours!$B534)</f>
        <v>19584</v>
      </c>
      <c r="G534" s="33">
        <f>SUMIFS('Contact Hours'!J:J,'Contact Hours'!$A:$A,Hours!$A534,'Contact Hours'!$B:$B,Hours!$B534)+SUMIFS('Contact Hours'!K:K,'Contact Hours'!$A:$A,Hours!$A534,'Contact Hours'!$B:$B,Hours!$B534)</f>
        <v>0</v>
      </c>
      <c r="H534" s="34">
        <f t="shared" si="32"/>
        <v>19584</v>
      </c>
      <c r="I534" s="35">
        <f t="shared" si="33"/>
        <v>85139.729501034177</v>
      </c>
      <c r="J534" s="35">
        <f t="shared" si="34"/>
        <v>0</v>
      </c>
    </row>
    <row r="535" spans="1:10">
      <c r="A535" s="30">
        <v>3573</v>
      </c>
      <c r="B535" s="31">
        <v>19</v>
      </c>
      <c r="C535" s="32">
        <f t="shared" si="31"/>
        <v>3.1428185541517317</v>
      </c>
      <c r="D535" s="33">
        <f>SUMIFS('Contact Hours'!D:D,'Contact Hours'!$A:$A,Hours!$A535,'Contact Hours'!$B:$B,Hours!$B535)+SUMIFS('Contact Hours'!E:E,'Contact Hours'!$A:$A,Hours!$A535,'Contact Hours'!$B:$B,Hours!$B535)</f>
        <v>104928</v>
      </c>
      <c r="E535" s="33">
        <f>SUMIFS('Contact Hours'!F:F,'Contact Hours'!$A:$A,Hours!$A535,'Contact Hours'!$B:$B,Hours!$B535)+SUMIFS('Contact Hours'!G:G,'Contact Hours'!$A:$A,Hours!$A535,'Contact Hours'!$B:$B,Hours!$B535)</f>
        <v>42640</v>
      </c>
      <c r="F535" s="33">
        <f>SUMIFS('Contact Hours'!H:H,'Contact Hours'!$A:$A,Hours!$A535,'Contact Hours'!$B:$B,Hours!$B535)+SUMIFS('Contact Hours'!I:I,'Contact Hours'!$A:$A,Hours!$A535,'Contact Hours'!$B:$B,Hours!$B535)</f>
        <v>0</v>
      </c>
      <c r="G535" s="33">
        <f>SUMIFS('Contact Hours'!J:J,'Contact Hours'!$A:$A,Hours!$A535,'Contact Hours'!$B:$B,Hours!$B535)+SUMIFS('Contact Hours'!K:K,'Contact Hours'!$A:$A,Hours!$A535,'Contact Hours'!$B:$B,Hours!$B535)</f>
        <v>0</v>
      </c>
      <c r="H535" s="34">
        <f t="shared" si="32"/>
        <v>147568</v>
      </c>
      <c r="I535" s="35">
        <f t="shared" si="33"/>
        <v>463779.44839906273</v>
      </c>
      <c r="J535" s="35">
        <f t="shared" si="34"/>
        <v>147410.76146393284</v>
      </c>
    </row>
    <row r="536" spans="1:10">
      <c r="A536" s="30">
        <v>3573</v>
      </c>
      <c r="B536" s="31">
        <v>20</v>
      </c>
      <c r="C536" s="32">
        <f t="shared" si="31"/>
        <v>3.4676861785003421</v>
      </c>
      <c r="D536" s="33">
        <f>SUMIFS('Contact Hours'!D:D,'Contact Hours'!$A:$A,Hours!$A536,'Contact Hours'!$B:$B,Hours!$B536)+SUMIFS('Contact Hours'!E:E,'Contact Hours'!$A:$A,Hours!$A536,'Contact Hours'!$B:$B,Hours!$B536)</f>
        <v>0</v>
      </c>
      <c r="E536" s="33">
        <f>SUMIFS('Contact Hours'!F:F,'Contact Hours'!$A:$A,Hours!$A536,'Contact Hours'!$B:$B,Hours!$B536)+SUMIFS('Contact Hours'!G:G,'Contact Hours'!$A:$A,Hours!$A536,'Contact Hours'!$B:$B,Hours!$B536)</f>
        <v>0</v>
      </c>
      <c r="F536" s="33">
        <f>SUMIFS('Contact Hours'!H:H,'Contact Hours'!$A:$A,Hours!$A536,'Contact Hours'!$B:$B,Hours!$B536)+SUMIFS('Contact Hours'!I:I,'Contact Hours'!$A:$A,Hours!$A536,'Contact Hours'!$B:$B,Hours!$B536)</f>
        <v>23136</v>
      </c>
      <c r="G536" s="33">
        <f>SUMIFS('Contact Hours'!J:J,'Contact Hours'!$A:$A,Hours!$A536,'Contact Hours'!$B:$B,Hours!$B536)+SUMIFS('Contact Hours'!K:K,'Contact Hours'!$A:$A,Hours!$A536,'Contact Hours'!$B:$B,Hours!$B536)</f>
        <v>0</v>
      </c>
      <c r="H536" s="34">
        <f t="shared" si="32"/>
        <v>23136</v>
      </c>
      <c r="I536" s="35">
        <f t="shared" si="33"/>
        <v>80228.38742578392</v>
      </c>
      <c r="J536" s="35">
        <f t="shared" si="34"/>
        <v>0</v>
      </c>
    </row>
    <row r="537" spans="1:10">
      <c r="A537" s="30">
        <v>3573</v>
      </c>
      <c r="B537" s="31">
        <v>21</v>
      </c>
      <c r="C537" s="32">
        <f t="shared" si="31"/>
        <v>4.5155009708581995</v>
      </c>
      <c r="D537" s="33">
        <f>SUMIFS('Contact Hours'!D:D,'Contact Hours'!$A:$A,Hours!$A537,'Contact Hours'!$B:$B,Hours!$B537)+SUMIFS('Contact Hours'!E:E,'Contact Hours'!$A:$A,Hours!$A537,'Contact Hours'!$B:$B,Hours!$B537)</f>
        <v>0</v>
      </c>
      <c r="E537" s="33">
        <f>SUMIFS('Contact Hours'!F:F,'Contact Hours'!$A:$A,Hours!$A537,'Contact Hours'!$B:$B,Hours!$B537)+SUMIFS('Contact Hours'!G:G,'Contact Hours'!$A:$A,Hours!$A537,'Contact Hours'!$B:$B,Hours!$B537)</f>
        <v>0</v>
      </c>
      <c r="F537" s="33">
        <f>SUMIFS('Contact Hours'!H:H,'Contact Hours'!$A:$A,Hours!$A537,'Contact Hours'!$B:$B,Hours!$B537)+SUMIFS('Contact Hours'!I:I,'Contact Hours'!$A:$A,Hours!$A537,'Contact Hours'!$B:$B,Hours!$B537)</f>
        <v>0</v>
      </c>
      <c r="G537" s="33">
        <f>SUMIFS('Contact Hours'!J:J,'Contact Hours'!$A:$A,Hours!$A537,'Contact Hours'!$B:$B,Hours!$B537)+SUMIFS('Contact Hours'!K:K,'Contact Hours'!$A:$A,Hours!$A537,'Contact Hours'!$B:$B,Hours!$B537)</f>
        <v>0</v>
      </c>
      <c r="H537" s="34">
        <f t="shared" si="32"/>
        <v>0</v>
      </c>
      <c r="I537" s="35">
        <f t="shared" si="33"/>
        <v>0</v>
      </c>
      <c r="J537" s="35">
        <f t="shared" si="34"/>
        <v>0</v>
      </c>
    </row>
    <row r="538" spans="1:10">
      <c r="A538" s="30">
        <v>3573</v>
      </c>
      <c r="B538" s="31">
        <v>22</v>
      </c>
      <c r="C538" s="32">
        <f t="shared" si="31"/>
        <v>4.1280585073572329</v>
      </c>
      <c r="D538" s="33">
        <f>SUMIFS('Contact Hours'!D:D,'Contact Hours'!$A:$A,Hours!$A538,'Contact Hours'!$B:$B,Hours!$B538)+SUMIFS('Contact Hours'!E:E,'Contact Hours'!$A:$A,Hours!$A538,'Contact Hours'!$B:$B,Hours!$B538)</f>
        <v>0</v>
      </c>
      <c r="E538" s="33">
        <f>SUMIFS('Contact Hours'!F:F,'Contact Hours'!$A:$A,Hours!$A538,'Contact Hours'!$B:$B,Hours!$B538)+SUMIFS('Contact Hours'!G:G,'Contact Hours'!$A:$A,Hours!$A538,'Contact Hours'!$B:$B,Hours!$B538)</f>
        <v>0</v>
      </c>
      <c r="F538" s="33">
        <f>SUMIFS('Contact Hours'!H:H,'Contact Hours'!$A:$A,Hours!$A538,'Contact Hours'!$B:$B,Hours!$B538)+SUMIFS('Contact Hours'!I:I,'Contact Hours'!$A:$A,Hours!$A538,'Contact Hours'!$B:$B,Hours!$B538)</f>
        <v>5088</v>
      </c>
      <c r="G538" s="33">
        <f>SUMIFS('Contact Hours'!J:J,'Contact Hours'!$A:$A,Hours!$A538,'Contact Hours'!$B:$B,Hours!$B538)+SUMIFS('Contact Hours'!K:K,'Contact Hours'!$A:$A,Hours!$A538,'Contact Hours'!$B:$B,Hours!$B538)</f>
        <v>216</v>
      </c>
      <c r="H538" s="34">
        <f t="shared" si="32"/>
        <v>5304</v>
      </c>
      <c r="I538" s="35">
        <f t="shared" si="33"/>
        <v>21895.222323022765</v>
      </c>
      <c r="J538" s="35">
        <f t="shared" si="34"/>
        <v>0</v>
      </c>
    </row>
    <row r="539" spans="1:10">
      <c r="A539" s="30">
        <v>3573</v>
      </c>
      <c r="B539" s="31">
        <v>23</v>
      </c>
      <c r="C539" s="32">
        <f t="shared" si="31"/>
        <v>4.0606764444742334</v>
      </c>
      <c r="D539" s="33">
        <f>SUMIFS('Contact Hours'!D:D,'Contact Hours'!$A:$A,Hours!$A539,'Contact Hours'!$B:$B,Hours!$B539)+SUMIFS('Contact Hours'!E:E,'Contact Hours'!$A:$A,Hours!$A539,'Contact Hours'!$B:$B,Hours!$B539)</f>
        <v>11808</v>
      </c>
      <c r="E539" s="33">
        <f>SUMIFS('Contact Hours'!F:F,'Contact Hours'!$A:$A,Hours!$A539,'Contact Hours'!$B:$B,Hours!$B539)+SUMIFS('Contact Hours'!G:G,'Contact Hours'!$A:$A,Hours!$A539,'Contact Hours'!$B:$B,Hours!$B539)</f>
        <v>0</v>
      </c>
      <c r="F539" s="33">
        <f>SUMIFS('Contact Hours'!H:H,'Contact Hours'!$A:$A,Hours!$A539,'Contact Hours'!$B:$B,Hours!$B539)+SUMIFS('Contact Hours'!I:I,'Contact Hours'!$A:$A,Hours!$A539,'Contact Hours'!$B:$B,Hours!$B539)</f>
        <v>0</v>
      </c>
      <c r="G539" s="33">
        <f>SUMIFS('Contact Hours'!J:J,'Contact Hours'!$A:$A,Hours!$A539,'Contact Hours'!$B:$B,Hours!$B539)+SUMIFS('Contact Hours'!K:K,'Contact Hours'!$A:$A,Hours!$A539,'Contact Hours'!$B:$B,Hours!$B539)</f>
        <v>0</v>
      </c>
      <c r="H539" s="34">
        <f t="shared" si="32"/>
        <v>11808</v>
      </c>
      <c r="I539" s="35">
        <f t="shared" si="33"/>
        <v>47948.467456351747</v>
      </c>
      <c r="J539" s="35">
        <f t="shared" si="34"/>
        <v>0</v>
      </c>
    </row>
    <row r="540" spans="1:10">
      <c r="A540" s="30">
        <v>3573</v>
      </c>
      <c r="B540" s="31">
        <v>24</v>
      </c>
      <c r="C540" s="32">
        <f t="shared" si="31"/>
        <v>3.6073208628655156</v>
      </c>
      <c r="D540" s="33">
        <f>SUMIFS('Contact Hours'!D:D,'Contact Hours'!$A:$A,Hours!$A540,'Contact Hours'!$B:$B,Hours!$B540)+SUMIFS('Contact Hours'!E:E,'Contact Hours'!$A:$A,Hours!$A540,'Contact Hours'!$B:$B,Hours!$B540)</f>
        <v>9888</v>
      </c>
      <c r="E540" s="33">
        <f>SUMIFS('Contact Hours'!F:F,'Contact Hours'!$A:$A,Hours!$A540,'Contact Hours'!$B:$B,Hours!$B540)+SUMIFS('Contact Hours'!G:G,'Contact Hours'!$A:$A,Hours!$A540,'Contact Hours'!$B:$B,Hours!$B540)</f>
        <v>0</v>
      </c>
      <c r="F540" s="33">
        <f>SUMIFS('Contact Hours'!H:H,'Contact Hours'!$A:$A,Hours!$A540,'Contact Hours'!$B:$B,Hours!$B540)+SUMIFS('Contact Hours'!I:I,'Contact Hours'!$A:$A,Hours!$A540,'Contact Hours'!$B:$B,Hours!$B540)</f>
        <v>32400</v>
      </c>
      <c r="G540" s="33">
        <f>SUMIFS('Contact Hours'!J:J,'Contact Hours'!$A:$A,Hours!$A540,'Contact Hours'!$B:$B,Hours!$B540)+SUMIFS('Contact Hours'!K:K,'Contact Hours'!$A:$A,Hours!$A540,'Contact Hours'!$B:$B,Hours!$B540)</f>
        <v>1292</v>
      </c>
      <c r="H540" s="34">
        <f t="shared" si="32"/>
        <v>43580</v>
      </c>
      <c r="I540" s="35">
        <f t="shared" si="33"/>
        <v>157207.04320367918</v>
      </c>
      <c r="J540" s="35">
        <f t="shared" si="34"/>
        <v>0</v>
      </c>
    </row>
    <row r="541" spans="1:10">
      <c r="A541" s="30">
        <v>3573</v>
      </c>
      <c r="B541" s="31">
        <v>25</v>
      </c>
      <c r="C541" s="32">
        <f t="shared" si="31"/>
        <v>2.8175360535220126</v>
      </c>
      <c r="D541" s="33">
        <f>SUMIFS('Contact Hours'!D:D,'Contact Hours'!$A:$A,Hours!$A541,'Contact Hours'!$B:$B,Hours!$B541)+SUMIFS('Contact Hours'!E:E,'Contact Hours'!$A:$A,Hours!$A541,'Contact Hours'!$B:$B,Hours!$B541)</f>
        <v>264896</v>
      </c>
      <c r="E541" s="33">
        <f>SUMIFS('Contact Hours'!F:F,'Contact Hours'!$A:$A,Hours!$A541,'Contact Hours'!$B:$B,Hours!$B541)+SUMIFS('Contact Hours'!G:G,'Contact Hours'!$A:$A,Hours!$A541,'Contact Hours'!$B:$B,Hours!$B541)</f>
        <v>0</v>
      </c>
      <c r="F541" s="33">
        <f>SUMIFS('Contact Hours'!H:H,'Contact Hours'!$A:$A,Hours!$A541,'Contact Hours'!$B:$B,Hours!$B541)+SUMIFS('Contact Hours'!I:I,'Contact Hours'!$A:$A,Hours!$A541,'Contact Hours'!$B:$B,Hours!$B541)</f>
        <v>0</v>
      </c>
      <c r="G541" s="33">
        <f>SUMIFS('Contact Hours'!J:J,'Contact Hours'!$A:$A,Hours!$A541,'Contact Hours'!$B:$B,Hours!$B541)+SUMIFS('Contact Hours'!K:K,'Contact Hours'!$A:$A,Hours!$A541,'Contact Hours'!$B:$B,Hours!$B541)</f>
        <v>0</v>
      </c>
      <c r="H541" s="34">
        <f t="shared" si="32"/>
        <v>264896</v>
      </c>
      <c r="I541" s="35">
        <f t="shared" si="33"/>
        <v>746354.03043376701</v>
      </c>
      <c r="J541" s="35">
        <f t="shared" si="34"/>
        <v>0</v>
      </c>
    </row>
    <row r="542" spans="1:10">
      <c r="A542" s="30">
        <v>3573</v>
      </c>
      <c r="B542" s="31">
        <v>26</v>
      </c>
      <c r="C542" s="32">
        <f t="shared" si="31"/>
        <v>3.5195673951223614</v>
      </c>
      <c r="D542" s="33">
        <f>SUMIFS('Contact Hours'!D:D,'Contact Hours'!$A:$A,Hours!$A542,'Contact Hours'!$B:$B,Hours!$B542)+SUMIFS('Contact Hours'!E:E,'Contact Hours'!$A:$A,Hours!$A542,'Contact Hours'!$B:$B,Hours!$B542)</f>
        <v>64208</v>
      </c>
      <c r="E542" s="33">
        <f>SUMIFS('Contact Hours'!F:F,'Contact Hours'!$A:$A,Hours!$A542,'Contact Hours'!$B:$B,Hours!$B542)+SUMIFS('Contact Hours'!G:G,'Contact Hours'!$A:$A,Hours!$A542,'Contact Hours'!$B:$B,Hours!$B542)</f>
        <v>0</v>
      </c>
      <c r="F542" s="33">
        <f>SUMIFS('Contact Hours'!H:H,'Contact Hours'!$A:$A,Hours!$A542,'Contact Hours'!$B:$B,Hours!$B542)+SUMIFS('Contact Hours'!I:I,'Contact Hours'!$A:$A,Hours!$A542,'Contact Hours'!$B:$B,Hours!$B542)</f>
        <v>1056</v>
      </c>
      <c r="G542" s="33">
        <f>SUMIFS('Contact Hours'!J:J,'Contact Hours'!$A:$A,Hours!$A542,'Contact Hours'!$B:$B,Hours!$B542)+SUMIFS('Contact Hours'!K:K,'Contact Hours'!$A:$A,Hours!$A542,'Contact Hours'!$B:$B,Hours!$B542)</f>
        <v>0</v>
      </c>
      <c r="H542" s="34">
        <f t="shared" si="32"/>
        <v>65264</v>
      </c>
      <c r="I542" s="35">
        <f t="shared" si="33"/>
        <v>229701.04647526579</v>
      </c>
      <c r="J542" s="35">
        <f t="shared" si="34"/>
        <v>0</v>
      </c>
    </row>
    <row r="543" spans="1:10">
      <c r="A543" s="30">
        <v>3573</v>
      </c>
      <c r="B543" s="31">
        <v>27</v>
      </c>
      <c r="C543" s="32">
        <f t="shared" ref="C543:C606" si="35">C516</f>
        <v>3.291477425248472</v>
      </c>
      <c r="D543" s="33">
        <f>SUMIFS('Contact Hours'!D:D,'Contact Hours'!$A:$A,Hours!$A543,'Contact Hours'!$B:$B,Hours!$B543)+SUMIFS('Contact Hours'!E:E,'Contact Hours'!$A:$A,Hours!$A543,'Contact Hours'!$B:$B,Hours!$B543)</f>
        <v>0</v>
      </c>
      <c r="E543" s="33">
        <f>SUMIFS('Contact Hours'!F:F,'Contact Hours'!$A:$A,Hours!$A543,'Contact Hours'!$B:$B,Hours!$B543)+SUMIFS('Contact Hours'!G:G,'Contact Hours'!$A:$A,Hours!$A543,'Contact Hours'!$B:$B,Hours!$B543)</f>
        <v>0</v>
      </c>
      <c r="F543" s="33">
        <f>SUMIFS('Contact Hours'!H:H,'Contact Hours'!$A:$A,Hours!$A543,'Contact Hours'!$B:$B,Hours!$B543)+SUMIFS('Contact Hours'!I:I,'Contact Hours'!$A:$A,Hours!$A543,'Contact Hours'!$B:$B,Hours!$B543)</f>
        <v>0</v>
      </c>
      <c r="G543" s="33">
        <f>SUMIFS('Contact Hours'!J:J,'Contact Hours'!$A:$A,Hours!$A543,'Contact Hours'!$B:$B,Hours!$B543)+SUMIFS('Contact Hours'!K:K,'Contact Hours'!$A:$A,Hours!$A543,'Contact Hours'!$B:$B,Hours!$B543)</f>
        <v>0</v>
      </c>
      <c r="H543" s="34">
        <f t="shared" si="32"/>
        <v>0</v>
      </c>
      <c r="I543" s="35">
        <f t="shared" si="33"/>
        <v>0</v>
      </c>
      <c r="J543" s="35">
        <f t="shared" si="34"/>
        <v>0</v>
      </c>
    </row>
    <row r="544" spans="1:10">
      <c r="A544" s="30">
        <v>10633</v>
      </c>
      <c r="B544" s="31">
        <v>1</v>
      </c>
      <c r="C544" s="32">
        <f t="shared" si="35"/>
        <v>2.8749802080704021</v>
      </c>
      <c r="D544" s="33">
        <f>SUMIFS('Contact Hours'!D:D,'Contact Hours'!$A:$A,Hours!$A544,'Contact Hours'!$B:$B,Hours!$B544)+SUMIFS('Contact Hours'!E:E,'Contact Hours'!$A:$A,Hours!$A544,'Contact Hours'!$B:$B,Hours!$B544)</f>
        <v>30048</v>
      </c>
      <c r="E544" s="33">
        <f>SUMIFS('Contact Hours'!F:F,'Contact Hours'!$A:$A,Hours!$A544,'Contact Hours'!$B:$B,Hours!$B544)+SUMIFS('Contact Hours'!G:G,'Contact Hours'!$A:$A,Hours!$A544,'Contact Hours'!$B:$B,Hours!$B544)</f>
        <v>0</v>
      </c>
      <c r="F544" s="33">
        <f>SUMIFS('Contact Hours'!H:H,'Contact Hours'!$A:$A,Hours!$A544,'Contact Hours'!$B:$B,Hours!$B544)+SUMIFS('Contact Hours'!I:I,'Contact Hours'!$A:$A,Hours!$A544,'Contact Hours'!$B:$B,Hours!$B544)</f>
        <v>336</v>
      </c>
      <c r="G544" s="33">
        <f>SUMIFS('Contact Hours'!J:J,'Contact Hours'!$A:$A,Hours!$A544,'Contact Hours'!$B:$B,Hours!$B544)+SUMIFS('Contact Hours'!K:K,'Contact Hours'!$A:$A,Hours!$A544,'Contact Hours'!$B:$B,Hours!$B544)</f>
        <v>0</v>
      </c>
      <c r="H544" s="34">
        <f t="shared" si="32"/>
        <v>30384</v>
      </c>
      <c r="I544" s="35">
        <f t="shared" si="33"/>
        <v>87353.398642011103</v>
      </c>
      <c r="J544" s="35">
        <f t="shared" si="34"/>
        <v>0</v>
      </c>
    </row>
    <row r="545" spans="1:10">
      <c r="A545" s="30">
        <v>10633</v>
      </c>
      <c r="B545" s="31">
        <v>2</v>
      </c>
      <c r="C545" s="32">
        <f t="shared" si="35"/>
        <v>3.4729204337351502</v>
      </c>
      <c r="D545" s="33">
        <f>SUMIFS('Contact Hours'!D:D,'Contact Hours'!$A:$A,Hours!$A545,'Contact Hours'!$B:$B,Hours!$B545)+SUMIFS('Contact Hours'!E:E,'Contact Hours'!$A:$A,Hours!$A545,'Contact Hours'!$B:$B,Hours!$B545)</f>
        <v>0</v>
      </c>
      <c r="E545" s="33">
        <f>SUMIFS('Contact Hours'!F:F,'Contact Hours'!$A:$A,Hours!$A545,'Contact Hours'!$B:$B,Hours!$B545)+SUMIFS('Contact Hours'!G:G,'Contact Hours'!$A:$A,Hours!$A545,'Contact Hours'!$B:$B,Hours!$B545)</f>
        <v>0</v>
      </c>
      <c r="F545" s="33">
        <f>SUMIFS('Contact Hours'!H:H,'Contact Hours'!$A:$A,Hours!$A545,'Contact Hours'!$B:$B,Hours!$B545)+SUMIFS('Contact Hours'!I:I,'Contact Hours'!$A:$A,Hours!$A545,'Contact Hours'!$B:$B,Hours!$B545)</f>
        <v>234064</v>
      </c>
      <c r="G545" s="33">
        <f>SUMIFS('Contact Hours'!J:J,'Contact Hours'!$A:$A,Hours!$A545,'Contact Hours'!$B:$B,Hours!$B545)+SUMIFS('Contact Hours'!K:K,'Contact Hours'!$A:$A,Hours!$A545,'Contact Hours'!$B:$B,Hours!$B545)</f>
        <v>20345</v>
      </c>
      <c r="H545" s="34">
        <f t="shared" si="32"/>
        <v>254409</v>
      </c>
      <c r="I545" s="35">
        <f t="shared" si="33"/>
        <v>883542.21462612587</v>
      </c>
      <c r="J545" s="35">
        <f t="shared" si="34"/>
        <v>0</v>
      </c>
    </row>
    <row r="546" spans="1:10">
      <c r="A546" s="30">
        <v>10633</v>
      </c>
      <c r="B546" s="31">
        <v>3</v>
      </c>
      <c r="C546" s="32">
        <f t="shared" si="35"/>
        <v>3.0862689776983747</v>
      </c>
      <c r="D546" s="33">
        <f>SUMIFS('Contact Hours'!D:D,'Contact Hours'!$A:$A,Hours!$A546,'Contact Hours'!$B:$B,Hours!$B546)+SUMIFS('Contact Hours'!E:E,'Contact Hours'!$A:$A,Hours!$A546,'Contact Hours'!$B:$B,Hours!$B546)</f>
        <v>2240208</v>
      </c>
      <c r="E546" s="33">
        <f>SUMIFS('Contact Hours'!F:F,'Contact Hours'!$A:$A,Hours!$A546,'Contact Hours'!$B:$B,Hours!$B546)+SUMIFS('Contact Hours'!G:G,'Contact Hours'!$A:$A,Hours!$A546,'Contact Hours'!$B:$B,Hours!$B546)</f>
        <v>0</v>
      </c>
      <c r="F546" s="33">
        <f>SUMIFS('Contact Hours'!H:H,'Contact Hours'!$A:$A,Hours!$A546,'Contact Hours'!$B:$B,Hours!$B546)+SUMIFS('Contact Hours'!I:I,'Contact Hours'!$A:$A,Hours!$A546,'Contact Hours'!$B:$B,Hours!$B546)</f>
        <v>34192</v>
      </c>
      <c r="G546" s="33">
        <f>SUMIFS('Contact Hours'!J:J,'Contact Hours'!$A:$A,Hours!$A546,'Contact Hours'!$B:$B,Hours!$B546)+SUMIFS('Contact Hours'!K:K,'Contact Hours'!$A:$A,Hours!$A546,'Contact Hours'!$B:$B,Hours!$B546)</f>
        <v>0</v>
      </c>
      <c r="H546" s="34">
        <f t="shared" si="32"/>
        <v>2274400</v>
      </c>
      <c r="I546" s="35">
        <f t="shared" si="33"/>
        <v>7019410.1628771834</v>
      </c>
      <c r="J546" s="35">
        <f t="shared" si="34"/>
        <v>0</v>
      </c>
    </row>
    <row r="547" spans="1:10">
      <c r="A547" s="30">
        <v>10633</v>
      </c>
      <c r="B547" s="31">
        <v>4</v>
      </c>
      <c r="C547" s="32">
        <f t="shared" si="35"/>
        <v>2.7951067372194838</v>
      </c>
      <c r="D547" s="33">
        <f>SUMIFS('Contact Hours'!D:D,'Contact Hours'!$A:$A,Hours!$A547,'Contact Hours'!$B:$B,Hours!$B547)+SUMIFS('Contact Hours'!E:E,'Contact Hours'!$A:$A,Hours!$A547,'Contact Hours'!$B:$B,Hours!$B547)</f>
        <v>759024</v>
      </c>
      <c r="E547" s="33">
        <f>SUMIFS('Contact Hours'!F:F,'Contact Hours'!$A:$A,Hours!$A547,'Contact Hours'!$B:$B,Hours!$B547)+SUMIFS('Contact Hours'!G:G,'Contact Hours'!$A:$A,Hours!$A547,'Contact Hours'!$B:$B,Hours!$B547)</f>
        <v>0</v>
      </c>
      <c r="F547" s="33">
        <f>SUMIFS('Contact Hours'!H:H,'Contact Hours'!$A:$A,Hours!$A547,'Contact Hours'!$B:$B,Hours!$B547)+SUMIFS('Contact Hours'!I:I,'Contact Hours'!$A:$A,Hours!$A547,'Contact Hours'!$B:$B,Hours!$B547)</f>
        <v>1167408</v>
      </c>
      <c r="G547" s="33">
        <f>SUMIFS('Contact Hours'!J:J,'Contact Hours'!$A:$A,Hours!$A547,'Contact Hours'!$B:$B,Hours!$B547)+SUMIFS('Contact Hours'!K:K,'Contact Hours'!$A:$A,Hours!$A547,'Contact Hours'!$B:$B,Hours!$B547)</f>
        <v>65391</v>
      </c>
      <c r="H547" s="34">
        <f t="shared" si="32"/>
        <v>1991823</v>
      </c>
      <c r="I547" s="35">
        <f t="shared" si="33"/>
        <v>5567357.8866487239</v>
      </c>
      <c r="J547" s="35">
        <f t="shared" si="34"/>
        <v>0</v>
      </c>
    </row>
    <row r="548" spans="1:10">
      <c r="A548" s="30">
        <v>10633</v>
      </c>
      <c r="B548" s="31">
        <v>5</v>
      </c>
      <c r="C548" s="32">
        <f t="shared" si="35"/>
        <v>7.969787458086997</v>
      </c>
      <c r="D548" s="33">
        <f>SUMIFS('Contact Hours'!D:D,'Contact Hours'!$A:$A,Hours!$A548,'Contact Hours'!$B:$B,Hours!$B548)+SUMIFS('Contact Hours'!E:E,'Contact Hours'!$A:$A,Hours!$A548,'Contact Hours'!$B:$B,Hours!$B548)</f>
        <v>0</v>
      </c>
      <c r="E548" s="33">
        <f>SUMIFS('Contact Hours'!F:F,'Contact Hours'!$A:$A,Hours!$A548,'Contact Hours'!$B:$B,Hours!$B548)+SUMIFS('Contact Hours'!G:G,'Contact Hours'!$A:$A,Hours!$A548,'Contact Hours'!$B:$B,Hours!$B548)</f>
        <v>0</v>
      </c>
      <c r="F548" s="33">
        <f>SUMIFS('Contact Hours'!H:H,'Contact Hours'!$A:$A,Hours!$A548,'Contact Hours'!$B:$B,Hours!$B548)+SUMIFS('Contact Hours'!I:I,'Contact Hours'!$A:$A,Hours!$A548,'Contact Hours'!$B:$B,Hours!$B548)</f>
        <v>0</v>
      </c>
      <c r="G548" s="33">
        <f>SUMIFS('Contact Hours'!J:J,'Contact Hours'!$A:$A,Hours!$A548,'Contact Hours'!$B:$B,Hours!$B548)+SUMIFS('Contact Hours'!K:K,'Contact Hours'!$A:$A,Hours!$A548,'Contact Hours'!$B:$B,Hours!$B548)</f>
        <v>192</v>
      </c>
      <c r="H548" s="34">
        <f t="shared" si="32"/>
        <v>192</v>
      </c>
      <c r="I548" s="35">
        <f t="shared" si="33"/>
        <v>1530.1991919527034</v>
      </c>
      <c r="J548" s="35">
        <f t="shared" si="34"/>
        <v>0</v>
      </c>
    </row>
    <row r="549" spans="1:10">
      <c r="A549" s="30">
        <v>10633</v>
      </c>
      <c r="B549" s="31">
        <v>6</v>
      </c>
      <c r="C549" s="32">
        <f t="shared" si="35"/>
        <v>2.5338472328563029</v>
      </c>
      <c r="D549" s="33">
        <f>SUMIFS('Contact Hours'!D:D,'Contact Hours'!$A:$A,Hours!$A549,'Contact Hours'!$B:$B,Hours!$B549)+SUMIFS('Contact Hours'!E:E,'Contact Hours'!$A:$A,Hours!$A549,'Contact Hours'!$B:$B,Hours!$B549)</f>
        <v>206304</v>
      </c>
      <c r="E549" s="33">
        <f>SUMIFS('Contact Hours'!F:F,'Contact Hours'!$A:$A,Hours!$A549,'Contact Hours'!$B:$B,Hours!$B549)+SUMIFS('Contact Hours'!G:G,'Contact Hours'!$A:$A,Hours!$A549,'Contact Hours'!$B:$B,Hours!$B549)</f>
        <v>0</v>
      </c>
      <c r="F549" s="33">
        <f>SUMIFS('Contact Hours'!H:H,'Contact Hours'!$A:$A,Hours!$A549,'Contact Hours'!$B:$B,Hours!$B549)+SUMIFS('Contact Hours'!I:I,'Contact Hours'!$A:$A,Hours!$A549,'Contact Hours'!$B:$B,Hours!$B549)</f>
        <v>233600</v>
      </c>
      <c r="G549" s="33">
        <f>SUMIFS('Contact Hours'!J:J,'Contact Hours'!$A:$A,Hours!$A549,'Contact Hours'!$B:$B,Hours!$B549)+SUMIFS('Contact Hours'!K:K,'Contact Hours'!$A:$A,Hours!$A549,'Contact Hours'!$B:$B,Hours!$B549)</f>
        <v>429350</v>
      </c>
      <c r="H549" s="34">
        <f t="shared" si="32"/>
        <v>869254</v>
      </c>
      <c r="I549" s="35">
        <f t="shared" si="33"/>
        <v>2202556.8425492728</v>
      </c>
      <c r="J549" s="35">
        <f t="shared" si="34"/>
        <v>0</v>
      </c>
    </row>
    <row r="550" spans="1:10">
      <c r="A550" s="30">
        <v>10633</v>
      </c>
      <c r="B550" s="31">
        <v>7</v>
      </c>
      <c r="C550" s="32">
        <f t="shared" si="35"/>
        <v>3.4892163735959434</v>
      </c>
      <c r="D550" s="33">
        <f>SUMIFS('Contact Hours'!D:D,'Contact Hours'!$A:$A,Hours!$A550,'Contact Hours'!$B:$B,Hours!$B550)+SUMIFS('Contact Hours'!E:E,'Contact Hours'!$A:$A,Hours!$A550,'Contact Hours'!$B:$B,Hours!$B550)</f>
        <v>346112</v>
      </c>
      <c r="E550" s="33">
        <f>SUMIFS('Contact Hours'!F:F,'Contact Hours'!$A:$A,Hours!$A550,'Contact Hours'!$B:$B,Hours!$B550)+SUMIFS('Contact Hours'!G:G,'Contact Hours'!$A:$A,Hours!$A550,'Contact Hours'!$B:$B,Hours!$B550)</f>
        <v>0</v>
      </c>
      <c r="F550" s="33">
        <f>SUMIFS('Contact Hours'!H:H,'Contact Hours'!$A:$A,Hours!$A550,'Contact Hours'!$B:$B,Hours!$B550)+SUMIFS('Contact Hours'!I:I,'Contact Hours'!$A:$A,Hours!$A550,'Contact Hours'!$B:$B,Hours!$B550)</f>
        <v>386768</v>
      </c>
      <c r="G550" s="33">
        <f>SUMIFS('Contact Hours'!J:J,'Contact Hours'!$A:$A,Hours!$A550,'Contact Hours'!$B:$B,Hours!$B550)+SUMIFS('Contact Hours'!K:K,'Contact Hours'!$A:$A,Hours!$A550,'Contact Hours'!$B:$B,Hours!$B550)</f>
        <v>7661</v>
      </c>
      <c r="H550" s="34">
        <f t="shared" si="32"/>
        <v>740541</v>
      </c>
      <c r="I550" s="35">
        <f t="shared" si="33"/>
        <v>2583907.7825191137</v>
      </c>
      <c r="J550" s="35">
        <f t="shared" si="34"/>
        <v>0</v>
      </c>
    </row>
    <row r="551" spans="1:10">
      <c r="A551" s="30">
        <v>10633</v>
      </c>
      <c r="B551" s="31">
        <v>8</v>
      </c>
      <c r="C551" s="32">
        <f t="shared" si="35"/>
        <v>4.382136402145127</v>
      </c>
      <c r="D551" s="33">
        <f>SUMIFS('Contact Hours'!D:D,'Contact Hours'!$A:$A,Hours!$A551,'Contact Hours'!$B:$B,Hours!$B551)+SUMIFS('Contact Hours'!E:E,'Contact Hours'!$A:$A,Hours!$A551,'Contact Hours'!$B:$B,Hours!$B551)</f>
        <v>0</v>
      </c>
      <c r="E551" s="33">
        <f>SUMIFS('Contact Hours'!F:F,'Contact Hours'!$A:$A,Hours!$A551,'Contact Hours'!$B:$B,Hours!$B551)+SUMIFS('Contact Hours'!G:G,'Contact Hours'!$A:$A,Hours!$A551,'Contact Hours'!$B:$B,Hours!$B551)</f>
        <v>0</v>
      </c>
      <c r="F551" s="33">
        <f>SUMIFS('Contact Hours'!H:H,'Contact Hours'!$A:$A,Hours!$A551,'Contact Hours'!$B:$B,Hours!$B551)+SUMIFS('Contact Hours'!I:I,'Contact Hours'!$A:$A,Hours!$A551,'Contact Hours'!$B:$B,Hours!$B551)</f>
        <v>88416</v>
      </c>
      <c r="G551" s="33">
        <f>SUMIFS('Contact Hours'!J:J,'Contact Hours'!$A:$A,Hours!$A551,'Contact Hours'!$B:$B,Hours!$B551)+SUMIFS('Contact Hours'!K:K,'Contact Hours'!$A:$A,Hours!$A551,'Contact Hours'!$B:$B,Hours!$B551)</f>
        <v>247102</v>
      </c>
      <c r="H551" s="34">
        <f t="shared" si="32"/>
        <v>335518</v>
      </c>
      <c r="I551" s="35">
        <f t="shared" si="33"/>
        <v>1470285.6413749286</v>
      </c>
      <c r="J551" s="35">
        <f t="shared" si="34"/>
        <v>0</v>
      </c>
    </row>
    <row r="552" spans="1:10">
      <c r="A552" s="30">
        <v>10633</v>
      </c>
      <c r="B552" s="31">
        <v>9</v>
      </c>
      <c r="C552" s="32">
        <f t="shared" si="35"/>
        <v>3.4333089032158068</v>
      </c>
      <c r="D552" s="33">
        <f>SUMIFS('Contact Hours'!D:D,'Contact Hours'!$A:$A,Hours!$A552,'Contact Hours'!$B:$B,Hours!$B552)+SUMIFS('Contact Hours'!E:E,'Contact Hours'!$A:$A,Hours!$A552,'Contact Hours'!$B:$B,Hours!$B552)</f>
        <v>208208</v>
      </c>
      <c r="E552" s="33">
        <f>SUMIFS('Contact Hours'!F:F,'Contact Hours'!$A:$A,Hours!$A552,'Contact Hours'!$B:$B,Hours!$B552)+SUMIFS('Contact Hours'!G:G,'Contact Hours'!$A:$A,Hours!$A552,'Contact Hours'!$B:$B,Hours!$B552)</f>
        <v>0</v>
      </c>
      <c r="F552" s="33">
        <f>SUMIFS('Contact Hours'!H:H,'Contact Hours'!$A:$A,Hours!$A552,'Contact Hours'!$B:$B,Hours!$B552)+SUMIFS('Contact Hours'!I:I,'Contact Hours'!$A:$A,Hours!$A552,'Contact Hours'!$B:$B,Hours!$B552)</f>
        <v>309408</v>
      </c>
      <c r="G552" s="33">
        <f>SUMIFS('Contact Hours'!J:J,'Contact Hours'!$A:$A,Hours!$A552,'Contact Hours'!$B:$B,Hours!$B552)+SUMIFS('Contact Hours'!K:K,'Contact Hours'!$A:$A,Hours!$A552,'Contact Hours'!$B:$B,Hours!$B552)</f>
        <v>6888</v>
      </c>
      <c r="H552" s="34">
        <f t="shared" si="32"/>
        <v>524504</v>
      </c>
      <c r="I552" s="35">
        <f t="shared" si="33"/>
        <v>1800784.2529723037</v>
      </c>
      <c r="J552" s="35">
        <f t="shared" si="34"/>
        <v>0</v>
      </c>
    </row>
    <row r="553" spans="1:10">
      <c r="A553" s="30">
        <v>10633</v>
      </c>
      <c r="B553" s="31">
        <v>10</v>
      </c>
      <c r="C553" s="32">
        <f t="shared" si="35"/>
        <v>5.2157956574584414</v>
      </c>
      <c r="D553" s="33">
        <f>SUMIFS('Contact Hours'!D:D,'Contact Hours'!$A:$A,Hours!$A553,'Contact Hours'!$B:$B,Hours!$B553)+SUMIFS('Contact Hours'!E:E,'Contact Hours'!$A:$A,Hours!$A553,'Contact Hours'!$B:$B,Hours!$B553)</f>
        <v>46240</v>
      </c>
      <c r="E553" s="33">
        <f>SUMIFS('Contact Hours'!F:F,'Contact Hours'!$A:$A,Hours!$A553,'Contact Hours'!$B:$B,Hours!$B553)+SUMIFS('Contact Hours'!G:G,'Contact Hours'!$A:$A,Hours!$A553,'Contact Hours'!$B:$B,Hours!$B553)</f>
        <v>0</v>
      </c>
      <c r="F553" s="33">
        <f>SUMIFS('Contact Hours'!H:H,'Contact Hours'!$A:$A,Hours!$A553,'Contact Hours'!$B:$B,Hours!$B553)+SUMIFS('Contact Hours'!I:I,'Contact Hours'!$A:$A,Hours!$A553,'Contact Hours'!$B:$B,Hours!$B553)</f>
        <v>7616</v>
      </c>
      <c r="G553" s="33">
        <f>SUMIFS('Contact Hours'!J:J,'Contact Hours'!$A:$A,Hours!$A553,'Contact Hours'!$B:$B,Hours!$B553)+SUMIFS('Contact Hours'!K:K,'Contact Hours'!$A:$A,Hours!$A553,'Contact Hours'!$B:$B,Hours!$B553)</f>
        <v>0</v>
      </c>
      <c r="H553" s="34">
        <f t="shared" si="32"/>
        <v>53856</v>
      </c>
      <c r="I553" s="35">
        <f t="shared" si="33"/>
        <v>280901.89092808182</v>
      </c>
      <c r="J553" s="35">
        <f t="shared" si="34"/>
        <v>0</v>
      </c>
    </row>
    <row r="554" spans="1:10">
      <c r="A554" s="30">
        <v>10633</v>
      </c>
      <c r="B554" s="31">
        <v>11</v>
      </c>
      <c r="C554" s="32">
        <f t="shared" si="35"/>
        <v>3.9463640330011058</v>
      </c>
      <c r="D554" s="33">
        <f>SUMIFS('Contact Hours'!D:D,'Contact Hours'!$A:$A,Hours!$A554,'Contact Hours'!$B:$B,Hours!$B554)+SUMIFS('Contact Hours'!E:E,'Contact Hours'!$A:$A,Hours!$A554,'Contact Hours'!$B:$B,Hours!$B554)</f>
        <v>11616</v>
      </c>
      <c r="E554" s="33">
        <f>SUMIFS('Contact Hours'!F:F,'Contact Hours'!$A:$A,Hours!$A554,'Contact Hours'!$B:$B,Hours!$B554)+SUMIFS('Contact Hours'!G:G,'Contact Hours'!$A:$A,Hours!$A554,'Contact Hours'!$B:$B,Hours!$B554)</f>
        <v>0</v>
      </c>
      <c r="F554" s="33">
        <f>SUMIFS('Contact Hours'!H:H,'Contact Hours'!$A:$A,Hours!$A554,'Contact Hours'!$B:$B,Hours!$B554)+SUMIFS('Contact Hours'!I:I,'Contact Hours'!$A:$A,Hours!$A554,'Contact Hours'!$B:$B,Hours!$B554)</f>
        <v>246736</v>
      </c>
      <c r="G554" s="33">
        <f>SUMIFS('Contact Hours'!J:J,'Contact Hours'!$A:$A,Hours!$A554,'Contact Hours'!$B:$B,Hours!$B554)+SUMIFS('Contact Hours'!K:K,'Contact Hours'!$A:$A,Hours!$A554,'Contact Hours'!$B:$B,Hours!$B554)</f>
        <v>75852</v>
      </c>
      <c r="H554" s="34">
        <f t="shared" si="32"/>
        <v>334204</v>
      </c>
      <c r="I554" s="35">
        <f t="shared" si="33"/>
        <v>1318890.6452851016</v>
      </c>
      <c r="J554" s="35">
        <f t="shared" si="34"/>
        <v>0</v>
      </c>
    </row>
    <row r="555" spans="1:10">
      <c r="A555" s="30">
        <v>10633</v>
      </c>
      <c r="B555" s="31">
        <v>12</v>
      </c>
      <c r="C555" s="32">
        <f t="shared" si="35"/>
        <v>3.4644345655960382</v>
      </c>
      <c r="D555" s="33">
        <f>SUMIFS('Contact Hours'!D:D,'Contact Hours'!$A:$A,Hours!$A555,'Contact Hours'!$B:$B,Hours!$B555)+SUMIFS('Contact Hours'!E:E,'Contact Hours'!$A:$A,Hours!$A555,'Contact Hours'!$B:$B,Hours!$B555)</f>
        <v>1982160</v>
      </c>
      <c r="E555" s="33">
        <f>SUMIFS('Contact Hours'!F:F,'Contact Hours'!$A:$A,Hours!$A555,'Contact Hours'!$B:$B,Hours!$B555)+SUMIFS('Contact Hours'!G:G,'Contact Hours'!$A:$A,Hours!$A555,'Contact Hours'!$B:$B,Hours!$B555)</f>
        <v>648320</v>
      </c>
      <c r="F555" s="33">
        <f>SUMIFS('Contact Hours'!H:H,'Contact Hours'!$A:$A,Hours!$A555,'Contact Hours'!$B:$B,Hours!$B555)+SUMIFS('Contact Hours'!I:I,'Contact Hours'!$A:$A,Hours!$A555,'Contact Hours'!$B:$B,Hours!$B555)</f>
        <v>10784</v>
      </c>
      <c r="G555" s="33">
        <f>SUMIFS('Contact Hours'!J:J,'Contact Hours'!$A:$A,Hours!$A555,'Contact Hours'!$B:$B,Hours!$B555)+SUMIFS('Contact Hours'!K:K,'Contact Hours'!$A:$A,Hours!$A555,'Contact Hours'!$B:$B,Hours!$B555)</f>
        <v>0</v>
      </c>
      <c r="H555" s="34">
        <f t="shared" si="32"/>
        <v>2641264</v>
      </c>
      <c r="I555" s="35">
        <f t="shared" si="33"/>
        <v>9150486.2984644547</v>
      </c>
      <c r="J555" s="35">
        <f t="shared" si="34"/>
        <v>2470668.4393239459</v>
      </c>
    </row>
    <row r="556" spans="1:10">
      <c r="A556" s="30">
        <v>10633</v>
      </c>
      <c r="B556" s="31">
        <v>13</v>
      </c>
      <c r="C556" s="32">
        <f t="shared" si="35"/>
        <v>3.1367935439018955</v>
      </c>
      <c r="D556" s="33">
        <f>SUMIFS('Contact Hours'!D:D,'Contact Hours'!$A:$A,Hours!$A556,'Contact Hours'!$B:$B,Hours!$B556)+SUMIFS('Contact Hours'!E:E,'Contact Hours'!$A:$A,Hours!$A556,'Contact Hours'!$B:$B,Hours!$B556)</f>
        <v>213808</v>
      </c>
      <c r="E556" s="33">
        <f>SUMIFS('Contact Hours'!F:F,'Contact Hours'!$A:$A,Hours!$A556,'Contact Hours'!$B:$B,Hours!$B556)+SUMIFS('Contact Hours'!G:G,'Contact Hours'!$A:$A,Hours!$A556,'Contact Hours'!$B:$B,Hours!$B556)</f>
        <v>0</v>
      </c>
      <c r="F556" s="33">
        <f>SUMIFS('Contact Hours'!H:H,'Contact Hours'!$A:$A,Hours!$A556,'Contact Hours'!$B:$B,Hours!$B556)+SUMIFS('Contact Hours'!I:I,'Contact Hours'!$A:$A,Hours!$A556,'Contact Hours'!$B:$B,Hours!$B556)</f>
        <v>34272</v>
      </c>
      <c r="G556" s="33">
        <f>SUMIFS('Contact Hours'!J:J,'Contact Hours'!$A:$A,Hours!$A556,'Contact Hours'!$B:$B,Hours!$B556)+SUMIFS('Contact Hours'!K:K,'Contact Hours'!$A:$A,Hours!$A556,'Contact Hours'!$B:$B,Hours!$B556)</f>
        <v>144</v>
      </c>
      <c r="H556" s="34">
        <f t="shared" si="32"/>
        <v>248224</v>
      </c>
      <c r="I556" s="35">
        <f t="shared" si="33"/>
        <v>778627.44064150413</v>
      </c>
      <c r="J556" s="35">
        <f t="shared" si="34"/>
        <v>0</v>
      </c>
    </row>
    <row r="557" spans="1:10">
      <c r="A557" s="30">
        <v>10633</v>
      </c>
      <c r="B557" s="31">
        <v>14</v>
      </c>
      <c r="C557" s="32">
        <f t="shared" si="35"/>
        <v>4.5242823607997433</v>
      </c>
      <c r="D557" s="33">
        <f>SUMIFS('Contact Hours'!D:D,'Contact Hours'!$A:$A,Hours!$A557,'Contact Hours'!$B:$B,Hours!$B557)+SUMIFS('Contact Hours'!E:E,'Contact Hours'!$A:$A,Hours!$A557,'Contact Hours'!$B:$B,Hours!$B557)</f>
        <v>0</v>
      </c>
      <c r="E557" s="33">
        <f>SUMIFS('Contact Hours'!F:F,'Contact Hours'!$A:$A,Hours!$A557,'Contact Hours'!$B:$B,Hours!$B557)+SUMIFS('Contact Hours'!G:G,'Contact Hours'!$A:$A,Hours!$A557,'Contact Hours'!$B:$B,Hours!$B557)</f>
        <v>0</v>
      </c>
      <c r="F557" s="33">
        <f>SUMIFS('Contact Hours'!H:H,'Contact Hours'!$A:$A,Hours!$A557,'Contact Hours'!$B:$B,Hours!$B557)+SUMIFS('Contact Hours'!I:I,'Contact Hours'!$A:$A,Hours!$A557,'Contact Hours'!$B:$B,Hours!$B557)</f>
        <v>158816</v>
      </c>
      <c r="G557" s="33">
        <f>SUMIFS('Contact Hours'!J:J,'Contact Hours'!$A:$A,Hours!$A557,'Contact Hours'!$B:$B,Hours!$B557)+SUMIFS('Contact Hours'!K:K,'Contact Hours'!$A:$A,Hours!$A557,'Contact Hours'!$B:$B,Hours!$B557)</f>
        <v>27066</v>
      </c>
      <c r="H557" s="34">
        <f t="shared" si="32"/>
        <v>185882</v>
      </c>
      <c r="I557" s="35">
        <f t="shared" si="33"/>
        <v>840982.65379017789</v>
      </c>
      <c r="J557" s="35">
        <f t="shared" si="34"/>
        <v>0</v>
      </c>
    </row>
    <row r="558" spans="1:10">
      <c r="A558" s="30">
        <v>10633</v>
      </c>
      <c r="B558" s="31">
        <v>15</v>
      </c>
      <c r="C558" s="32">
        <f t="shared" si="35"/>
        <v>6.3259919541484555</v>
      </c>
      <c r="D558" s="33">
        <f>SUMIFS('Contact Hours'!D:D,'Contact Hours'!$A:$A,Hours!$A558,'Contact Hours'!$B:$B,Hours!$B558)+SUMIFS('Contact Hours'!E:E,'Contact Hours'!$A:$A,Hours!$A558,'Contact Hours'!$B:$B,Hours!$B558)</f>
        <v>0</v>
      </c>
      <c r="E558" s="33">
        <f>SUMIFS('Contact Hours'!F:F,'Contact Hours'!$A:$A,Hours!$A558,'Contact Hours'!$B:$B,Hours!$B558)+SUMIFS('Contact Hours'!G:G,'Contact Hours'!$A:$A,Hours!$A558,'Contact Hours'!$B:$B,Hours!$B558)</f>
        <v>0</v>
      </c>
      <c r="F558" s="33">
        <f>SUMIFS('Contact Hours'!H:H,'Contact Hours'!$A:$A,Hours!$A558,'Contact Hours'!$B:$B,Hours!$B558)+SUMIFS('Contact Hours'!I:I,'Contact Hours'!$A:$A,Hours!$A558,'Contact Hours'!$B:$B,Hours!$B558)</f>
        <v>20672</v>
      </c>
      <c r="G558" s="33">
        <f>SUMIFS('Contact Hours'!J:J,'Contact Hours'!$A:$A,Hours!$A558,'Contact Hours'!$B:$B,Hours!$B558)+SUMIFS('Contact Hours'!K:K,'Contact Hours'!$A:$A,Hours!$A558,'Contact Hours'!$B:$B,Hours!$B558)</f>
        <v>184</v>
      </c>
      <c r="H558" s="34">
        <f t="shared" si="32"/>
        <v>20856</v>
      </c>
      <c r="I558" s="35">
        <f t="shared" si="33"/>
        <v>131934.88819572018</v>
      </c>
      <c r="J558" s="35">
        <f t="shared" si="34"/>
        <v>0</v>
      </c>
    </row>
    <row r="559" spans="1:10">
      <c r="A559" s="30">
        <v>10633</v>
      </c>
      <c r="B559" s="31">
        <v>16</v>
      </c>
      <c r="C559" s="32">
        <f t="shared" si="35"/>
        <v>3.9794022593108487</v>
      </c>
      <c r="D559" s="33">
        <f>SUMIFS('Contact Hours'!D:D,'Contact Hours'!$A:$A,Hours!$A559,'Contact Hours'!$B:$B,Hours!$B559)+SUMIFS('Contact Hours'!E:E,'Contact Hours'!$A:$A,Hours!$A559,'Contact Hours'!$B:$B,Hours!$B559)</f>
        <v>32832</v>
      </c>
      <c r="E559" s="33">
        <f>SUMIFS('Contact Hours'!F:F,'Contact Hours'!$A:$A,Hours!$A559,'Contact Hours'!$B:$B,Hours!$B559)+SUMIFS('Contact Hours'!G:G,'Contact Hours'!$A:$A,Hours!$A559,'Contact Hours'!$B:$B,Hours!$B559)</f>
        <v>0</v>
      </c>
      <c r="F559" s="33">
        <f>SUMIFS('Contact Hours'!H:H,'Contact Hours'!$A:$A,Hours!$A559,'Contact Hours'!$B:$B,Hours!$B559)+SUMIFS('Contact Hours'!I:I,'Contact Hours'!$A:$A,Hours!$A559,'Contact Hours'!$B:$B,Hours!$B559)</f>
        <v>686272</v>
      </c>
      <c r="G559" s="33">
        <f>SUMIFS('Contact Hours'!J:J,'Contact Hours'!$A:$A,Hours!$A559,'Contact Hours'!$B:$B,Hours!$B559)+SUMIFS('Contact Hours'!K:K,'Contact Hours'!$A:$A,Hours!$A559,'Contact Hours'!$B:$B,Hours!$B559)</f>
        <v>65177</v>
      </c>
      <c r="H559" s="34">
        <f t="shared" si="32"/>
        <v>784281</v>
      </c>
      <c r="I559" s="35">
        <f t="shared" si="33"/>
        <v>3120969.5833345717</v>
      </c>
      <c r="J559" s="35">
        <f t="shared" si="34"/>
        <v>0</v>
      </c>
    </row>
    <row r="560" spans="1:10">
      <c r="A560" s="30">
        <v>10633</v>
      </c>
      <c r="B560" s="31">
        <v>17</v>
      </c>
      <c r="C560" s="32">
        <f t="shared" si="35"/>
        <v>5.1679354505346593</v>
      </c>
      <c r="D560" s="33">
        <f>SUMIFS('Contact Hours'!D:D,'Contact Hours'!$A:$A,Hours!$A560,'Contact Hours'!$B:$B,Hours!$B560)+SUMIFS('Contact Hours'!E:E,'Contact Hours'!$A:$A,Hours!$A560,'Contact Hours'!$B:$B,Hours!$B560)</f>
        <v>0</v>
      </c>
      <c r="E560" s="33">
        <f>SUMIFS('Contact Hours'!F:F,'Contact Hours'!$A:$A,Hours!$A560,'Contact Hours'!$B:$B,Hours!$B560)+SUMIFS('Contact Hours'!G:G,'Contact Hours'!$A:$A,Hours!$A560,'Contact Hours'!$B:$B,Hours!$B560)</f>
        <v>0</v>
      </c>
      <c r="F560" s="33">
        <f>SUMIFS('Contact Hours'!H:H,'Contact Hours'!$A:$A,Hours!$A560,'Contact Hours'!$B:$B,Hours!$B560)+SUMIFS('Contact Hours'!I:I,'Contact Hours'!$A:$A,Hours!$A560,'Contact Hours'!$B:$B,Hours!$B560)</f>
        <v>33600</v>
      </c>
      <c r="G560" s="33">
        <f>SUMIFS('Contact Hours'!J:J,'Contact Hours'!$A:$A,Hours!$A560,'Contact Hours'!$B:$B,Hours!$B560)+SUMIFS('Contact Hours'!K:K,'Contact Hours'!$A:$A,Hours!$A560,'Contact Hours'!$B:$B,Hours!$B560)</f>
        <v>0</v>
      </c>
      <c r="H560" s="34">
        <f t="shared" si="32"/>
        <v>33600</v>
      </c>
      <c r="I560" s="35">
        <f t="shared" si="33"/>
        <v>173642.63113796455</v>
      </c>
      <c r="J560" s="35">
        <f t="shared" si="34"/>
        <v>0</v>
      </c>
    </row>
    <row r="561" spans="1:10">
      <c r="A561" s="30">
        <v>10633</v>
      </c>
      <c r="B561" s="31">
        <v>18</v>
      </c>
      <c r="C561" s="32">
        <f t="shared" si="35"/>
        <v>4.3474126583452906</v>
      </c>
      <c r="D561" s="33">
        <f>SUMIFS('Contact Hours'!D:D,'Contact Hours'!$A:$A,Hours!$A561,'Contact Hours'!$B:$B,Hours!$B561)+SUMIFS('Contact Hours'!E:E,'Contact Hours'!$A:$A,Hours!$A561,'Contact Hours'!$B:$B,Hours!$B561)</f>
        <v>0</v>
      </c>
      <c r="E561" s="33">
        <f>SUMIFS('Contact Hours'!F:F,'Contact Hours'!$A:$A,Hours!$A561,'Contact Hours'!$B:$B,Hours!$B561)+SUMIFS('Contact Hours'!G:G,'Contact Hours'!$A:$A,Hours!$A561,'Contact Hours'!$B:$B,Hours!$B561)</f>
        <v>0</v>
      </c>
      <c r="F561" s="33">
        <f>SUMIFS('Contact Hours'!H:H,'Contact Hours'!$A:$A,Hours!$A561,'Contact Hours'!$B:$B,Hours!$B561)+SUMIFS('Contact Hours'!I:I,'Contact Hours'!$A:$A,Hours!$A561,'Contact Hours'!$B:$B,Hours!$B561)</f>
        <v>125456</v>
      </c>
      <c r="G561" s="33">
        <f>SUMIFS('Contact Hours'!J:J,'Contact Hours'!$A:$A,Hours!$A561,'Contact Hours'!$B:$B,Hours!$B561)+SUMIFS('Contact Hours'!K:K,'Contact Hours'!$A:$A,Hours!$A561,'Contact Hours'!$B:$B,Hours!$B561)</f>
        <v>0</v>
      </c>
      <c r="H561" s="34">
        <f t="shared" si="32"/>
        <v>125456</v>
      </c>
      <c r="I561" s="35">
        <f t="shared" si="33"/>
        <v>545409.00246536674</v>
      </c>
      <c r="J561" s="35">
        <f t="shared" si="34"/>
        <v>0</v>
      </c>
    </row>
    <row r="562" spans="1:10">
      <c r="A562" s="30">
        <v>10633</v>
      </c>
      <c r="B562" s="31">
        <v>19</v>
      </c>
      <c r="C562" s="32">
        <f t="shared" si="35"/>
        <v>3.1428185541517317</v>
      </c>
      <c r="D562" s="33">
        <f>SUMIFS('Contact Hours'!D:D,'Contact Hours'!$A:$A,Hours!$A562,'Contact Hours'!$B:$B,Hours!$B562)+SUMIFS('Contact Hours'!E:E,'Contact Hours'!$A:$A,Hours!$A562,'Contact Hours'!$B:$B,Hours!$B562)</f>
        <v>1226144</v>
      </c>
      <c r="E562" s="33">
        <f>SUMIFS('Contact Hours'!F:F,'Contact Hours'!$A:$A,Hours!$A562,'Contact Hours'!$B:$B,Hours!$B562)+SUMIFS('Contact Hours'!G:G,'Contact Hours'!$A:$A,Hours!$A562,'Contact Hours'!$B:$B,Hours!$B562)</f>
        <v>378800</v>
      </c>
      <c r="F562" s="33">
        <f>SUMIFS('Contact Hours'!H:H,'Contact Hours'!$A:$A,Hours!$A562,'Contact Hours'!$B:$B,Hours!$B562)+SUMIFS('Contact Hours'!I:I,'Contact Hours'!$A:$A,Hours!$A562,'Contact Hours'!$B:$B,Hours!$B562)</f>
        <v>1536</v>
      </c>
      <c r="G562" s="33">
        <f>SUMIFS('Contact Hours'!J:J,'Contact Hours'!$A:$A,Hours!$A562,'Contact Hours'!$B:$B,Hours!$B562)+SUMIFS('Contact Hours'!K:K,'Contact Hours'!$A:$A,Hours!$A562,'Contact Hours'!$B:$B,Hours!$B562)</f>
        <v>3393</v>
      </c>
      <c r="H562" s="34">
        <f t="shared" si="32"/>
        <v>1609873</v>
      </c>
      <c r="I562" s="35">
        <f t="shared" si="33"/>
        <v>5059538.7342279106</v>
      </c>
      <c r="J562" s="35">
        <f t="shared" si="34"/>
        <v>1309549.6351439438</v>
      </c>
    </row>
    <row r="563" spans="1:10">
      <c r="A563" s="30">
        <v>10633</v>
      </c>
      <c r="B563" s="31">
        <v>20</v>
      </c>
      <c r="C563" s="32">
        <f t="shared" si="35"/>
        <v>3.4676861785003421</v>
      </c>
      <c r="D563" s="33">
        <f>SUMIFS('Contact Hours'!D:D,'Contact Hours'!$A:$A,Hours!$A563,'Contact Hours'!$B:$B,Hours!$B563)+SUMIFS('Contact Hours'!E:E,'Contact Hours'!$A:$A,Hours!$A563,'Contact Hours'!$B:$B,Hours!$B563)</f>
        <v>0</v>
      </c>
      <c r="E563" s="33">
        <f>SUMIFS('Contact Hours'!F:F,'Contact Hours'!$A:$A,Hours!$A563,'Contact Hours'!$B:$B,Hours!$B563)+SUMIFS('Contact Hours'!G:G,'Contact Hours'!$A:$A,Hours!$A563,'Contact Hours'!$B:$B,Hours!$B563)</f>
        <v>0</v>
      </c>
      <c r="F563" s="33">
        <f>SUMIFS('Contact Hours'!H:H,'Contact Hours'!$A:$A,Hours!$A563,'Contact Hours'!$B:$B,Hours!$B563)+SUMIFS('Contact Hours'!I:I,'Contact Hours'!$A:$A,Hours!$A563,'Contact Hours'!$B:$B,Hours!$B563)</f>
        <v>266144</v>
      </c>
      <c r="G563" s="33">
        <f>SUMIFS('Contact Hours'!J:J,'Contact Hours'!$A:$A,Hours!$A563,'Contact Hours'!$B:$B,Hours!$B563)+SUMIFS('Contact Hours'!K:K,'Contact Hours'!$A:$A,Hours!$A563,'Contact Hours'!$B:$B,Hours!$B563)</f>
        <v>456</v>
      </c>
      <c r="H563" s="34">
        <f t="shared" si="32"/>
        <v>266600</v>
      </c>
      <c r="I563" s="35">
        <f t="shared" si="33"/>
        <v>924485.1351881912</v>
      </c>
      <c r="J563" s="35">
        <f t="shared" si="34"/>
        <v>0</v>
      </c>
    </row>
    <row r="564" spans="1:10">
      <c r="A564" s="30">
        <v>10633</v>
      </c>
      <c r="B564" s="31">
        <v>21</v>
      </c>
      <c r="C564" s="32">
        <f t="shared" si="35"/>
        <v>4.5155009708581995</v>
      </c>
      <c r="D564" s="33">
        <f>SUMIFS('Contact Hours'!D:D,'Contact Hours'!$A:$A,Hours!$A564,'Contact Hours'!$B:$B,Hours!$B564)+SUMIFS('Contact Hours'!E:E,'Contact Hours'!$A:$A,Hours!$A564,'Contact Hours'!$B:$B,Hours!$B564)</f>
        <v>0</v>
      </c>
      <c r="E564" s="33">
        <f>SUMIFS('Contact Hours'!F:F,'Contact Hours'!$A:$A,Hours!$A564,'Contact Hours'!$B:$B,Hours!$B564)+SUMIFS('Contact Hours'!G:G,'Contact Hours'!$A:$A,Hours!$A564,'Contact Hours'!$B:$B,Hours!$B564)</f>
        <v>0</v>
      </c>
      <c r="F564" s="33">
        <f>SUMIFS('Contact Hours'!H:H,'Contact Hours'!$A:$A,Hours!$A564,'Contact Hours'!$B:$B,Hours!$B564)+SUMIFS('Contact Hours'!I:I,'Contact Hours'!$A:$A,Hours!$A564,'Contact Hours'!$B:$B,Hours!$B564)</f>
        <v>34032</v>
      </c>
      <c r="G564" s="33">
        <f>SUMIFS('Contact Hours'!J:J,'Contact Hours'!$A:$A,Hours!$A564,'Contact Hours'!$B:$B,Hours!$B564)+SUMIFS('Contact Hours'!K:K,'Contact Hours'!$A:$A,Hours!$A564,'Contact Hours'!$B:$B,Hours!$B564)</f>
        <v>192040</v>
      </c>
      <c r="H564" s="34">
        <f t="shared" si="32"/>
        <v>226072</v>
      </c>
      <c r="I564" s="35">
        <f t="shared" si="33"/>
        <v>1020828.3354838549</v>
      </c>
      <c r="J564" s="35">
        <f t="shared" si="34"/>
        <v>0</v>
      </c>
    </row>
    <row r="565" spans="1:10">
      <c r="A565" s="30">
        <v>10633</v>
      </c>
      <c r="B565" s="31">
        <v>22</v>
      </c>
      <c r="C565" s="32">
        <f t="shared" si="35"/>
        <v>4.1280585073572329</v>
      </c>
      <c r="D565" s="33">
        <f>SUMIFS('Contact Hours'!D:D,'Contact Hours'!$A:$A,Hours!$A565,'Contact Hours'!$B:$B,Hours!$B565)+SUMIFS('Contact Hours'!E:E,'Contact Hours'!$A:$A,Hours!$A565,'Contact Hours'!$B:$B,Hours!$B565)</f>
        <v>0</v>
      </c>
      <c r="E565" s="33">
        <f>SUMIFS('Contact Hours'!F:F,'Contact Hours'!$A:$A,Hours!$A565,'Contact Hours'!$B:$B,Hours!$B565)+SUMIFS('Contact Hours'!G:G,'Contact Hours'!$A:$A,Hours!$A565,'Contact Hours'!$B:$B,Hours!$B565)</f>
        <v>0</v>
      </c>
      <c r="F565" s="33">
        <f>SUMIFS('Contact Hours'!H:H,'Contact Hours'!$A:$A,Hours!$A565,'Contact Hours'!$B:$B,Hours!$B565)+SUMIFS('Contact Hours'!I:I,'Contact Hours'!$A:$A,Hours!$A565,'Contact Hours'!$B:$B,Hours!$B565)</f>
        <v>20448</v>
      </c>
      <c r="G565" s="33">
        <f>SUMIFS('Contact Hours'!J:J,'Contact Hours'!$A:$A,Hours!$A565,'Contact Hours'!$B:$B,Hours!$B565)+SUMIFS('Contact Hours'!K:K,'Contact Hours'!$A:$A,Hours!$A565,'Contact Hours'!$B:$B,Hours!$B565)</f>
        <v>13312</v>
      </c>
      <c r="H565" s="34">
        <f t="shared" si="32"/>
        <v>33760</v>
      </c>
      <c r="I565" s="35">
        <f t="shared" si="33"/>
        <v>139363.25520838017</v>
      </c>
      <c r="J565" s="35">
        <f t="shared" si="34"/>
        <v>0</v>
      </c>
    </row>
    <row r="566" spans="1:10">
      <c r="A566" s="30">
        <v>10633</v>
      </c>
      <c r="B566" s="31">
        <v>23</v>
      </c>
      <c r="C566" s="32">
        <f t="shared" si="35"/>
        <v>4.0606764444742334</v>
      </c>
      <c r="D566" s="33">
        <f>SUMIFS('Contact Hours'!D:D,'Contact Hours'!$A:$A,Hours!$A566,'Contact Hours'!$B:$B,Hours!$B566)+SUMIFS('Contact Hours'!E:E,'Contact Hours'!$A:$A,Hours!$A566,'Contact Hours'!$B:$B,Hours!$B566)</f>
        <v>28800</v>
      </c>
      <c r="E566" s="33">
        <f>SUMIFS('Contact Hours'!F:F,'Contact Hours'!$A:$A,Hours!$A566,'Contact Hours'!$B:$B,Hours!$B566)+SUMIFS('Contact Hours'!G:G,'Contact Hours'!$A:$A,Hours!$A566,'Contact Hours'!$B:$B,Hours!$B566)</f>
        <v>0</v>
      </c>
      <c r="F566" s="33">
        <f>SUMIFS('Contact Hours'!H:H,'Contact Hours'!$A:$A,Hours!$A566,'Contact Hours'!$B:$B,Hours!$B566)+SUMIFS('Contact Hours'!I:I,'Contact Hours'!$A:$A,Hours!$A566,'Contact Hours'!$B:$B,Hours!$B566)</f>
        <v>0</v>
      </c>
      <c r="G566" s="33">
        <f>SUMIFS('Contact Hours'!J:J,'Contact Hours'!$A:$A,Hours!$A566,'Contact Hours'!$B:$B,Hours!$B566)+SUMIFS('Contact Hours'!K:K,'Contact Hours'!$A:$A,Hours!$A566,'Contact Hours'!$B:$B,Hours!$B566)</f>
        <v>0</v>
      </c>
      <c r="H566" s="34">
        <f t="shared" si="32"/>
        <v>28800</v>
      </c>
      <c r="I566" s="35">
        <f t="shared" si="33"/>
        <v>116947.48160085792</v>
      </c>
      <c r="J566" s="35">
        <f t="shared" si="34"/>
        <v>0</v>
      </c>
    </row>
    <row r="567" spans="1:10">
      <c r="A567" s="30">
        <v>10633</v>
      </c>
      <c r="B567" s="31">
        <v>24</v>
      </c>
      <c r="C567" s="32">
        <f t="shared" si="35"/>
        <v>3.6073208628655156</v>
      </c>
      <c r="D567" s="33">
        <f>SUMIFS('Contact Hours'!D:D,'Contact Hours'!$A:$A,Hours!$A567,'Contact Hours'!$B:$B,Hours!$B567)+SUMIFS('Contact Hours'!E:E,'Contact Hours'!$A:$A,Hours!$A567,'Contact Hours'!$B:$B,Hours!$B567)</f>
        <v>47184</v>
      </c>
      <c r="E567" s="33">
        <f>SUMIFS('Contact Hours'!F:F,'Contact Hours'!$A:$A,Hours!$A567,'Contact Hours'!$B:$B,Hours!$B567)+SUMIFS('Contact Hours'!G:G,'Contact Hours'!$A:$A,Hours!$A567,'Contact Hours'!$B:$B,Hours!$B567)</f>
        <v>0</v>
      </c>
      <c r="F567" s="33">
        <f>SUMIFS('Contact Hours'!H:H,'Contact Hours'!$A:$A,Hours!$A567,'Contact Hours'!$B:$B,Hours!$B567)+SUMIFS('Contact Hours'!I:I,'Contact Hours'!$A:$A,Hours!$A567,'Contact Hours'!$B:$B,Hours!$B567)</f>
        <v>155600</v>
      </c>
      <c r="G567" s="33">
        <f>SUMIFS('Contact Hours'!J:J,'Contact Hours'!$A:$A,Hours!$A567,'Contact Hours'!$B:$B,Hours!$B567)+SUMIFS('Contact Hours'!K:K,'Contact Hours'!$A:$A,Hours!$A567,'Contact Hours'!$B:$B,Hours!$B567)</f>
        <v>513431</v>
      </c>
      <c r="H567" s="34">
        <f t="shared" si="32"/>
        <v>716215</v>
      </c>
      <c r="I567" s="35">
        <f t="shared" si="33"/>
        <v>2583617.3117972254</v>
      </c>
      <c r="J567" s="35">
        <f t="shared" si="34"/>
        <v>0</v>
      </c>
    </row>
    <row r="568" spans="1:10">
      <c r="A568" s="30">
        <v>10633</v>
      </c>
      <c r="B568" s="31">
        <v>25</v>
      </c>
      <c r="C568" s="32">
        <f t="shared" si="35"/>
        <v>2.8175360535220126</v>
      </c>
      <c r="D568" s="33">
        <f>SUMIFS('Contact Hours'!D:D,'Contact Hours'!$A:$A,Hours!$A568,'Contact Hours'!$B:$B,Hours!$B568)+SUMIFS('Contact Hours'!E:E,'Contact Hours'!$A:$A,Hours!$A568,'Contact Hours'!$B:$B,Hours!$B568)</f>
        <v>3986384</v>
      </c>
      <c r="E568" s="33">
        <f>SUMIFS('Contact Hours'!F:F,'Contact Hours'!$A:$A,Hours!$A568,'Contact Hours'!$B:$B,Hours!$B568)+SUMIFS('Contact Hours'!G:G,'Contact Hours'!$A:$A,Hours!$A568,'Contact Hours'!$B:$B,Hours!$B568)</f>
        <v>0</v>
      </c>
      <c r="F568" s="33">
        <f>SUMIFS('Contact Hours'!H:H,'Contact Hours'!$A:$A,Hours!$A568,'Contact Hours'!$B:$B,Hours!$B568)+SUMIFS('Contact Hours'!I:I,'Contact Hours'!$A:$A,Hours!$A568,'Contact Hours'!$B:$B,Hours!$B568)</f>
        <v>6384</v>
      </c>
      <c r="G568" s="33">
        <f>SUMIFS('Contact Hours'!J:J,'Contact Hours'!$A:$A,Hours!$A568,'Contact Hours'!$B:$B,Hours!$B568)+SUMIFS('Contact Hours'!K:K,'Contact Hours'!$A:$A,Hours!$A568,'Contact Hours'!$B:$B,Hours!$B568)</f>
        <v>0</v>
      </c>
      <c r="H568" s="34">
        <f t="shared" si="32"/>
        <v>3992768</v>
      </c>
      <c r="I568" s="35">
        <f t="shared" si="33"/>
        <v>11249767.793348979</v>
      </c>
      <c r="J568" s="35">
        <f t="shared" si="34"/>
        <v>0</v>
      </c>
    </row>
    <row r="569" spans="1:10">
      <c r="A569" s="30">
        <v>10633</v>
      </c>
      <c r="B569" s="31">
        <v>26</v>
      </c>
      <c r="C569" s="32">
        <f t="shared" si="35"/>
        <v>3.5195673951223614</v>
      </c>
      <c r="D569" s="33">
        <f>SUMIFS('Contact Hours'!D:D,'Contact Hours'!$A:$A,Hours!$A569,'Contact Hours'!$B:$B,Hours!$B569)+SUMIFS('Contact Hours'!E:E,'Contact Hours'!$A:$A,Hours!$A569,'Contact Hours'!$B:$B,Hours!$B569)</f>
        <v>545728</v>
      </c>
      <c r="E569" s="33">
        <f>SUMIFS('Contact Hours'!F:F,'Contact Hours'!$A:$A,Hours!$A569,'Contact Hours'!$B:$B,Hours!$B569)+SUMIFS('Contact Hours'!G:G,'Contact Hours'!$A:$A,Hours!$A569,'Contact Hours'!$B:$B,Hours!$B569)</f>
        <v>0</v>
      </c>
      <c r="F569" s="33">
        <f>SUMIFS('Contact Hours'!H:H,'Contact Hours'!$A:$A,Hours!$A569,'Contact Hours'!$B:$B,Hours!$B569)+SUMIFS('Contact Hours'!I:I,'Contact Hours'!$A:$A,Hours!$A569,'Contact Hours'!$B:$B,Hours!$B569)</f>
        <v>453232</v>
      </c>
      <c r="G569" s="33">
        <f>SUMIFS('Contact Hours'!J:J,'Contact Hours'!$A:$A,Hours!$A569,'Contact Hours'!$B:$B,Hours!$B569)+SUMIFS('Contact Hours'!K:K,'Contact Hours'!$A:$A,Hours!$A569,'Contact Hours'!$B:$B,Hours!$B569)</f>
        <v>2184</v>
      </c>
      <c r="H569" s="34">
        <f t="shared" si="32"/>
        <v>1001144</v>
      </c>
      <c r="I569" s="35">
        <f t="shared" si="33"/>
        <v>3523593.7802223815</v>
      </c>
      <c r="J569" s="35">
        <f t="shared" si="34"/>
        <v>0</v>
      </c>
    </row>
    <row r="570" spans="1:10">
      <c r="A570" s="30">
        <v>10633</v>
      </c>
      <c r="B570" s="31">
        <v>27</v>
      </c>
      <c r="C570" s="32">
        <f t="shared" si="35"/>
        <v>3.291477425248472</v>
      </c>
      <c r="D570" s="33">
        <f>SUMIFS('Contact Hours'!D:D,'Contact Hours'!$A:$A,Hours!$A570,'Contact Hours'!$B:$B,Hours!$B570)+SUMIFS('Contact Hours'!E:E,'Contact Hours'!$A:$A,Hours!$A570,'Contact Hours'!$B:$B,Hours!$B570)</f>
        <v>0</v>
      </c>
      <c r="E570" s="33">
        <f>SUMIFS('Contact Hours'!F:F,'Contact Hours'!$A:$A,Hours!$A570,'Contact Hours'!$B:$B,Hours!$B570)+SUMIFS('Contact Hours'!G:G,'Contact Hours'!$A:$A,Hours!$A570,'Contact Hours'!$B:$B,Hours!$B570)</f>
        <v>0</v>
      </c>
      <c r="F570" s="33">
        <f>SUMIFS('Contact Hours'!H:H,'Contact Hours'!$A:$A,Hours!$A570,'Contact Hours'!$B:$B,Hours!$B570)+SUMIFS('Contact Hours'!I:I,'Contact Hours'!$A:$A,Hours!$A570,'Contact Hours'!$B:$B,Hours!$B570)</f>
        <v>0</v>
      </c>
      <c r="G570" s="33">
        <f>SUMIFS('Contact Hours'!J:J,'Contact Hours'!$A:$A,Hours!$A570,'Contact Hours'!$B:$B,Hours!$B570)+SUMIFS('Contact Hours'!K:K,'Contact Hours'!$A:$A,Hours!$A570,'Contact Hours'!$B:$B,Hours!$B570)</f>
        <v>0</v>
      </c>
      <c r="H570" s="34">
        <f t="shared" si="32"/>
        <v>0</v>
      </c>
      <c r="I570" s="35">
        <f t="shared" si="33"/>
        <v>0</v>
      </c>
      <c r="J570" s="35">
        <f t="shared" si="34"/>
        <v>0</v>
      </c>
    </row>
    <row r="571" spans="1:10">
      <c r="A571" s="30">
        <v>3574</v>
      </c>
      <c r="B571" s="31">
        <v>1</v>
      </c>
      <c r="C571" s="32">
        <f t="shared" si="35"/>
        <v>2.8749802080704021</v>
      </c>
      <c r="D571" s="33">
        <f>SUMIFS('Contact Hours'!D:D,'Contact Hours'!$A:$A,Hours!$A571,'Contact Hours'!$B:$B,Hours!$B571)+SUMIFS('Contact Hours'!E:E,'Contact Hours'!$A:$A,Hours!$A571,'Contact Hours'!$B:$B,Hours!$B571)</f>
        <v>4880</v>
      </c>
      <c r="E571" s="33">
        <f>SUMIFS('Contact Hours'!F:F,'Contact Hours'!$A:$A,Hours!$A571,'Contact Hours'!$B:$B,Hours!$B571)+SUMIFS('Contact Hours'!G:G,'Contact Hours'!$A:$A,Hours!$A571,'Contact Hours'!$B:$B,Hours!$B571)</f>
        <v>0</v>
      </c>
      <c r="F571" s="33">
        <f>SUMIFS('Contact Hours'!H:H,'Contact Hours'!$A:$A,Hours!$A571,'Contact Hours'!$B:$B,Hours!$B571)+SUMIFS('Contact Hours'!I:I,'Contact Hours'!$A:$A,Hours!$A571,'Contact Hours'!$B:$B,Hours!$B571)</f>
        <v>8992</v>
      </c>
      <c r="G571" s="33">
        <f>SUMIFS('Contact Hours'!J:J,'Contact Hours'!$A:$A,Hours!$A571,'Contact Hours'!$B:$B,Hours!$B571)+SUMIFS('Contact Hours'!K:K,'Contact Hours'!$A:$A,Hours!$A571,'Contact Hours'!$B:$B,Hours!$B571)</f>
        <v>25474</v>
      </c>
      <c r="H571" s="34">
        <f t="shared" si="32"/>
        <v>39346</v>
      </c>
      <c r="I571" s="35">
        <f t="shared" si="33"/>
        <v>113118.97126673804</v>
      </c>
      <c r="J571" s="35">
        <f t="shared" si="34"/>
        <v>0</v>
      </c>
    </row>
    <row r="572" spans="1:10">
      <c r="A572" s="30">
        <v>3574</v>
      </c>
      <c r="B572" s="31">
        <v>2</v>
      </c>
      <c r="C572" s="32">
        <f t="shared" si="35"/>
        <v>3.4729204337351502</v>
      </c>
      <c r="D572" s="33">
        <f>SUMIFS('Contact Hours'!D:D,'Contact Hours'!$A:$A,Hours!$A572,'Contact Hours'!$B:$B,Hours!$B572)+SUMIFS('Contact Hours'!E:E,'Contact Hours'!$A:$A,Hours!$A572,'Contact Hours'!$B:$B,Hours!$B572)</f>
        <v>0</v>
      </c>
      <c r="E572" s="33">
        <f>SUMIFS('Contact Hours'!F:F,'Contact Hours'!$A:$A,Hours!$A572,'Contact Hours'!$B:$B,Hours!$B572)+SUMIFS('Contact Hours'!G:G,'Contact Hours'!$A:$A,Hours!$A572,'Contact Hours'!$B:$B,Hours!$B572)</f>
        <v>0</v>
      </c>
      <c r="F572" s="33">
        <f>SUMIFS('Contact Hours'!H:H,'Contact Hours'!$A:$A,Hours!$A572,'Contact Hours'!$B:$B,Hours!$B572)+SUMIFS('Contact Hours'!I:I,'Contact Hours'!$A:$A,Hours!$A572,'Contact Hours'!$B:$B,Hours!$B572)</f>
        <v>27456</v>
      </c>
      <c r="G572" s="33">
        <f>SUMIFS('Contact Hours'!J:J,'Contact Hours'!$A:$A,Hours!$A572,'Contact Hours'!$B:$B,Hours!$B572)+SUMIFS('Contact Hours'!K:K,'Contact Hours'!$A:$A,Hours!$A572,'Contact Hours'!$B:$B,Hours!$B572)</f>
        <v>5868</v>
      </c>
      <c r="H572" s="34">
        <f t="shared" si="32"/>
        <v>33324</v>
      </c>
      <c r="I572" s="35">
        <f t="shared" si="33"/>
        <v>115731.60053379014</v>
      </c>
      <c r="J572" s="35">
        <f t="shared" si="34"/>
        <v>0</v>
      </c>
    </row>
    <row r="573" spans="1:10">
      <c r="A573" s="30">
        <v>3574</v>
      </c>
      <c r="B573" s="31">
        <v>3</v>
      </c>
      <c r="C573" s="32">
        <f t="shared" si="35"/>
        <v>3.0862689776983747</v>
      </c>
      <c r="D573" s="33">
        <f>SUMIFS('Contact Hours'!D:D,'Contact Hours'!$A:$A,Hours!$A573,'Contact Hours'!$B:$B,Hours!$B573)+SUMIFS('Contact Hours'!E:E,'Contact Hours'!$A:$A,Hours!$A573,'Contact Hours'!$B:$B,Hours!$B573)</f>
        <v>124656</v>
      </c>
      <c r="E573" s="33">
        <f>SUMIFS('Contact Hours'!F:F,'Contact Hours'!$A:$A,Hours!$A573,'Contact Hours'!$B:$B,Hours!$B573)+SUMIFS('Contact Hours'!G:G,'Contact Hours'!$A:$A,Hours!$A573,'Contact Hours'!$B:$B,Hours!$B573)</f>
        <v>0</v>
      </c>
      <c r="F573" s="33">
        <f>SUMIFS('Contact Hours'!H:H,'Contact Hours'!$A:$A,Hours!$A573,'Contact Hours'!$B:$B,Hours!$B573)+SUMIFS('Contact Hours'!I:I,'Contact Hours'!$A:$A,Hours!$A573,'Contact Hours'!$B:$B,Hours!$B573)</f>
        <v>0</v>
      </c>
      <c r="G573" s="33">
        <f>SUMIFS('Contact Hours'!J:J,'Contact Hours'!$A:$A,Hours!$A573,'Contact Hours'!$B:$B,Hours!$B573)+SUMIFS('Contact Hours'!K:K,'Contact Hours'!$A:$A,Hours!$A573,'Contact Hours'!$B:$B,Hours!$B573)</f>
        <v>0</v>
      </c>
      <c r="H573" s="34">
        <f t="shared" si="32"/>
        <v>124656</v>
      </c>
      <c r="I573" s="35">
        <f t="shared" si="33"/>
        <v>384721.9456839686</v>
      </c>
      <c r="J573" s="35">
        <f t="shared" si="34"/>
        <v>0</v>
      </c>
    </row>
    <row r="574" spans="1:10">
      <c r="A574" s="30">
        <v>3574</v>
      </c>
      <c r="B574" s="31">
        <v>4</v>
      </c>
      <c r="C574" s="32">
        <f t="shared" si="35"/>
        <v>2.7951067372194838</v>
      </c>
      <c r="D574" s="33">
        <f>SUMIFS('Contact Hours'!D:D,'Contact Hours'!$A:$A,Hours!$A574,'Contact Hours'!$B:$B,Hours!$B574)+SUMIFS('Contact Hours'!E:E,'Contact Hours'!$A:$A,Hours!$A574,'Contact Hours'!$B:$B,Hours!$B574)</f>
        <v>14912</v>
      </c>
      <c r="E574" s="33">
        <f>SUMIFS('Contact Hours'!F:F,'Contact Hours'!$A:$A,Hours!$A574,'Contact Hours'!$B:$B,Hours!$B574)+SUMIFS('Contact Hours'!G:G,'Contact Hours'!$A:$A,Hours!$A574,'Contact Hours'!$B:$B,Hours!$B574)</f>
        <v>0</v>
      </c>
      <c r="F574" s="33">
        <f>SUMIFS('Contact Hours'!H:H,'Contact Hours'!$A:$A,Hours!$A574,'Contact Hours'!$B:$B,Hours!$B574)+SUMIFS('Contact Hours'!I:I,'Contact Hours'!$A:$A,Hours!$A574,'Contact Hours'!$B:$B,Hours!$B574)</f>
        <v>26416</v>
      </c>
      <c r="G574" s="33">
        <f>SUMIFS('Contact Hours'!J:J,'Contact Hours'!$A:$A,Hours!$A574,'Contact Hours'!$B:$B,Hours!$B574)+SUMIFS('Contact Hours'!K:K,'Contact Hours'!$A:$A,Hours!$A574,'Contact Hours'!$B:$B,Hours!$B574)</f>
        <v>14262</v>
      </c>
      <c r="H574" s="34">
        <f t="shared" si="32"/>
        <v>55590</v>
      </c>
      <c r="I574" s="35">
        <f t="shared" si="33"/>
        <v>155379.98352203111</v>
      </c>
      <c r="J574" s="35">
        <f t="shared" si="34"/>
        <v>0</v>
      </c>
    </row>
    <row r="575" spans="1:10">
      <c r="A575" s="30">
        <v>3574</v>
      </c>
      <c r="B575" s="31">
        <v>5</v>
      </c>
      <c r="C575" s="32">
        <f t="shared" si="35"/>
        <v>7.969787458086997</v>
      </c>
      <c r="D575" s="33">
        <f>SUMIFS('Contact Hours'!D:D,'Contact Hours'!$A:$A,Hours!$A575,'Contact Hours'!$B:$B,Hours!$B575)+SUMIFS('Contact Hours'!E:E,'Contact Hours'!$A:$A,Hours!$A575,'Contact Hours'!$B:$B,Hours!$B575)</f>
        <v>0</v>
      </c>
      <c r="E575" s="33">
        <f>SUMIFS('Contact Hours'!F:F,'Contact Hours'!$A:$A,Hours!$A575,'Contact Hours'!$B:$B,Hours!$B575)+SUMIFS('Contact Hours'!G:G,'Contact Hours'!$A:$A,Hours!$A575,'Contact Hours'!$B:$B,Hours!$B575)</f>
        <v>0</v>
      </c>
      <c r="F575" s="33">
        <f>SUMIFS('Contact Hours'!H:H,'Contact Hours'!$A:$A,Hours!$A575,'Contact Hours'!$B:$B,Hours!$B575)+SUMIFS('Contact Hours'!I:I,'Contact Hours'!$A:$A,Hours!$A575,'Contact Hours'!$B:$B,Hours!$B575)</f>
        <v>0</v>
      </c>
      <c r="G575" s="33">
        <f>SUMIFS('Contact Hours'!J:J,'Contact Hours'!$A:$A,Hours!$A575,'Contact Hours'!$B:$B,Hours!$B575)+SUMIFS('Contact Hours'!K:K,'Contact Hours'!$A:$A,Hours!$A575,'Contact Hours'!$B:$B,Hours!$B575)</f>
        <v>0</v>
      </c>
      <c r="H575" s="34">
        <f t="shared" si="32"/>
        <v>0</v>
      </c>
      <c r="I575" s="35">
        <f t="shared" si="33"/>
        <v>0</v>
      </c>
      <c r="J575" s="35">
        <f t="shared" si="34"/>
        <v>0</v>
      </c>
    </row>
    <row r="576" spans="1:10">
      <c r="A576" s="30">
        <v>3574</v>
      </c>
      <c r="B576" s="31">
        <v>6</v>
      </c>
      <c r="C576" s="32">
        <f t="shared" si="35"/>
        <v>2.5338472328563029</v>
      </c>
      <c r="D576" s="33">
        <f>SUMIFS('Contact Hours'!D:D,'Contact Hours'!$A:$A,Hours!$A576,'Contact Hours'!$B:$B,Hours!$B576)+SUMIFS('Contact Hours'!E:E,'Contact Hours'!$A:$A,Hours!$A576,'Contact Hours'!$B:$B,Hours!$B576)</f>
        <v>29376</v>
      </c>
      <c r="E576" s="33">
        <f>SUMIFS('Contact Hours'!F:F,'Contact Hours'!$A:$A,Hours!$A576,'Contact Hours'!$B:$B,Hours!$B576)+SUMIFS('Contact Hours'!G:G,'Contact Hours'!$A:$A,Hours!$A576,'Contact Hours'!$B:$B,Hours!$B576)</f>
        <v>0</v>
      </c>
      <c r="F576" s="33">
        <f>SUMIFS('Contact Hours'!H:H,'Contact Hours'!$A:$A,Hours!$A576,'Contact Hours'!$B:$B,Hours!$B576)+SUMIFS('Contact Hours'!I:I,'Contact Hours'!$A:$A,Hours!$A576,'Contact Hours'!$B:$B,Hours!$B576)</f>
        <v>2640</v>
      </c>
      <c r="G576" s="33">
        <f>SUMIFS('Contact Hours'!J:J,'Contact Hours'!$A:$A,Hours!$A576,'Contact Hours'!$B:$B,Hours!$B576)+SUMIFS('Contact Hours'!K:K,'Contact Hours'!$A:$A,Hours!$A576,'Contact Hours'!$B:$B,Hours!$B576)</f>
        <v>257</v>
      </c>
      <c r="H576" s="34">
        <f t="shared" si="32"/>
        <v>32273</v>
      </c>
      <c r="I576" s="35">
        <f t="shared" si="33"/>
        <v>81774.851745971464</v>
      </c>
      <c r="J576" s="35">
        <f t="shared" si="34"/>
        <v>0</v>
      </c>
    </row>
    <row r="577" spans="1:10">
      <c r="A577" s="30">
        <v>3574</v>
      </c>
      <c r="B577" s="31">
        <v>7</v>
      </c>
      <c r="C577" s="32">
        <f t="shared" si="35"/>
        <v>3.4892163735959434</v>
      </c>
      <c r="D577" s="33">
        <f>SUMIFS('Contact Hours'!D:D,'Contact Hours'!$A:$A,Hours!$A577,'Contact Hours'!$B:$B,Hours!$B577)+SUMIFS('Contact Hours'!E:E,'Contact Hours'!$A:$A,Hours!$A577,'Contact Hours'!$B:$B,Hours!$B577)</f>
        <v>0</v>
      </c>
      <c r="E577" s="33">
        <f>SUMIFS('Contact Hours'!F:F,'Contact Hours'!$A:$A,Hours!$A577,'Contact Hours'!$B:$B,Hours!$B577)+SUMIFS('Contact Hours'!G:G,'Contact Hours'!$A:$A,Hours!$A577,'Contact Hours'!$B:$B,Hours!$B577)</f>
        <v>0</v>
      </c>
      <c r="F577" s="33">
        <f>SUMIFS('Contact Hours'!H:H,'Contact Hours'!$A:$A,Hours!$A577,'Contact Hours'!$B:$B,Hours!$B577)+SUMIFS('Contact Hours'!I:I,'Contact Hours'!$A:$A,Hours!$A577,'Contact Hours'!$B:$B,Hours!$B577)</f>
        <v>10928</v>
      </c>
      <c r="G577" s="33">
        <f>SUMIFS('Contact Hours'!J:J,'Contact Hours'!$A:$A,Hours!$A577,'Contact Hours'!$B:$B,Hours!$B577)+SUMIFS('Contact Hours'!K:K,'Contact Hours'!$A:$A,Hours!$A577,'Contact Hours'!$B:$B,Hours!$B577)</f>
        <v>0</v>
      </c>
      <c r="H577" s="34">
        <f t="shared" si="32"/>
        <v>10928</v>
      </c>
      <c r="I577" s="35">
        <f t="shared" si="33"/>
        <v>38130.156530656466</v>
      </c>
      <c r="J577" s="35">
        <f t="shared" si="34"/>
        <v>0</v>
      </c>
    </row>
    <row r="578" spans="1:10">
      <c r="A578" s="30">
        <v>3574</v>
      </c>
      <c r="B578" s="31">
        <v>8</v>
      </c>
      <c r="C578" s="32">
        <f t="shared" si="35"/>
        <v>4.382136402145127</v>
      </c>
      <c r="D578" s="33">
        <f>SUMIFS('Contact Hours'!D:D,'Contact Hours'!$A:$A,Hours!$A578,'Contact Hours'!$B:$B,Hours!$B578)+SUMIFS('Contact Hours'!E:E,'Contact Hours'!$A:$A,Hours!$A578,'Contact Hours'!$B:$B,Hours!$B578)</f>
        <v>0</v>
      </c>
      <c r="E578" s="33">
        <f>SUMIFS('Contact Hours'!F:F,'Contact Hours'!$A:$A,Hours!$A578,'Contact Hours'!$B:$B,Hours!$B578)+SUMIFS('Contact Hours'!G:G,'Contact Hours'!$A:$A,Hours!$A578,'Contact Hours'!$B:$B,Hours!$B578)</f>
        <v>0</v>
      </c>
      <c r="F578" s="33">
        <f>SUMIFS('Contact Hours'!H:H,'Contact Hours'!$A:$A,Hours!$A578,'Contact Hours'!$B:$B,Hours!$B578)+SUMIFS('Contact Hours'!I:I,'Contact Hours'!$A:$A,Hours!$A578,'Contact Hours'!$B:$B,Hours!$B578)</f>
        <v>0</v>
      </c>
      <c r="G578" s="33">
        <f>SUMIFS('Contact Hours'!J:J,'Contact Hours'!$A:$A,Hours!$A578,'Contact Hours'!$B:$B,Hours!$B578)+SUMIFS('Contact Hours'!K:K,'Contact Hours'!$A:$A,Hours!$A578,'Contact Hours'!$B:$B,Hours!$B578)</f>
        <v>90974</v>
      </c>
      <c r="H578" s="34">
        <f t="shared" si="32"/>
        <v>90974</v>
      </c>
      <c r="I578" s="35">
        <f t="shared" si="33"/>
        <v>398660.47704875079</v>
      </c>
      <c r="J578" s="35">
        <f t="shared" si="34"/>
        <v>0</v>
      </c>
    </row>
    <row r="579" spans="1:10">
      <c r="A579" s="30">
        <v>3574</v>
      </c>
      <c r="B579" s="31">
        <v>9</v>
      </c>
      <c r="C579" s="32">
        <f t="shared" si="35"/>
        <v>3.4333089032158068</v>
      </c>
      <c r="D579" s="33">
        <f>SUMIFS('Contact Hours'!D:D,'Contact Hours'!$A:$A,Hours!$A579,'Contact Hours'!$B:$B,Hours!$B579)+SUMIFS('Contact Hours'!E:E,'Contact Hours'!$A:$A,Hours!$A579,'Contact Hours'!$B:$B,Hours!$B579)</f>
        <v>6048</v>
      </c>
      <c r="E579" s="33">
        <f>SUMIFS('Contact Hours'!F:F,'Contact Hours'!$A:$A,Hours!$A579,'Contact Hours'!$B:$B,Hours!$B579)+SUMIFS('Contact Hours'!G:G,'Contact Hours'!$A:$A,Hours!$A579,'Contact Hours'!$B:$B,Hours!$B579)</f>
        <v>0</v>
      </c>
      <c r="F579" s="33">
        <f>SUMIFS('Contact Hours'!H:H,'Contact Hours'!$A:$A,Hours!$A579,'Contact Hours'!$B:$B,Hours!$B579)+SUMIFS('Contact Hours'!I:I,'Contact Hours'!$A:$A,Hours!$A579,'Contact Hours'!$B:$B,Hours!$B579)</f>
        <v>69520</v>
      </c>
      <c r="G579" s="33">
        <f>SUMIFS('Contact Hours'!J:J,'Contact Hours'!$A:$A,Hours!$A579,'Contact Hours'!$B:$B,Hours!$B579)+SUMIFS('Contact Hours'!K:K,'Contact Hours'!$A:$A,Hours!$A579,'Contact Hours'!$B:$B,Hours!$B579)</f>
        <v>30870</v>
      </c>
      <c r="H579" s="34">
        <f t="shared" si="32"/>
        <v>106438</v>
      </c>
      <c r="I579" s="35">
        <f t="shared" si="33"/>
        <v>365434.53304048406</v>
      </c>
      <c r="J579" s="35">
        <f t="shared" si="34"/>
        <v>0</v>
      </c>
    </row>
    <row r="580" spans="1:10">
      <c r="A580" s="30">
        <v>3574</v>
      </c>
      <c r="B580" s="31">
        <v>10</v>
      </c>
      <c r="C580" s="32">
        <f t="shared" si="35"/>
        <v>5.2157956574584414</v>
      </c>
      <c r="D580" s="33">
        <f>SUMIFS('Contact Hours'!D:D,'Contact Hours'!$A:$A,Hours!$A580,'Contact Hours'!$B:$B,Hours!$B580)+SUMIFS('Contact Hours'!E:E,'Contact Hours'!$A:$A,Hours!$A580,'Contact Hours'!$B:$B,Hours!$B580)</f>
        <v>0</v>
      </c>
      <c r="E580" s="33">
        <f>SUMIFS('Contact Hours'!F:F,'Contact Hours'!$A:$A,Hours!$A580,'Contact Hours'!$B:$B,Hours!$B580)+SUMIFS('Contact Hours'!G:G,'Contact Hours'!$A:$A,Hours!$A580,'Contact Hours'!$B:$B,Hours!$B580)</f>
        <v>0</v>
      </c>
      <c r="F580" s="33">
        <f>SUMIFS('Contact Hours'!H:H,'Contact Hours'!$A:$A,Hours!$A580,'Contact Hours'!$B:$B,Hours!$B580)+SUMIFS('Contact Hours'!I:I,'Contact Hours'!$A:$A,Hours!$A580,'Contact Hours'!$B:$B,Hours!$B580)</f>
        <v>0</v>
      </c>
      <c r="G580" s="33">
        <f>SUMIFS('Contact Hours'!J:J,'Contact Hours'!$A:$A,Hours!$A580,'Contact Hours'!$B:$B,Hours!$B580)+SUMIFS('Contact Hours'!K:K,'Contact Hours'!$A:$A,Hours!$A580,'Contact Hours'!$B:$B,Hours!$B580)</f>
        <v>0</v>
      </c>
      <c r="H580" s="34">
        <f t="shared" si="32"/>
        <v>0</v>
      </c>
      <c r="I580" s="35">
        <f t="shared" si="33"/>
        <v>0</v>
      </c>
      <c r="J580" s="35">
        <f t="shared" si="34"/>
        <v>0</v>
      </c>
    </row>
    <row r="581" spans="1:10">
      <c r="A581" s="30">
        <v>3574</v>
      </c>
      <c r="B581" s="31">
        <v>11</v>
      </c>
      <c r="C581" s="32">
        <f t="shared" si="35"/>
        <v>3.9463640330011058</v>
      </c>
      <c r="D581" s="33">
        <f>SUMIFS('Contact Hours'!D:D,'Contact Hours'!$A:$A,Hours!$A581,'Contact Hours'!$B:$B,Hours!$B581)+SUMIFS('Contact Hours'!E:E,'Contact Hours'!$A:$A,Hours!$A581,'Contact Hours'!$B:$B,Hours!$B581)</f>
        <v>0</v>
      </c>
      <c r="E581" s="33">
        <f>SUMIFS('Contact Hours'!F:F,'Contact Hours'!$A:$A,Hours!$A581,'Contact Hours'!$B:$B,Hours!$B581)+SUMIFS('Contact Hours'!G:G,'Contact Hours'!$A:$A,Hours!$A581,'Contact Hours'!$B:$B,Hours!$B581)</f>
        <v>0</v>
      </c>
      <c r="F581" s="33">
        <f>SUMIFS('Contact Hours'!H:H,'Contact Hours'!$A:$A,Hours!$A581,'Contact Hours'!$B:$B,Hours!$B581)+SUMIFS('Contact Hours'!I:I,'Contact Hours'!$A:$A,Hours!$A581,'Contact Hours'!$B:$B,Hours!$B581)</f>
        <v>25772</v>
      </c>
      <c r="G581" s="33">
        <f>SUMIFS('Contact Hours'!J:J,'Contact Hours'!$A:$A,Hours!$A581,'Contact Hours'!$B:$B,Hours!$B581)+SUMIFS('Contact Hours'!K:K,'Contact Hours'!$A:$A,Hours!$A581,'Contact Hours'!$B:$B,Hours!$B581)</f>
        <v>9993</v>
      </c>
      <c r="H581" s="34">
        <f t="shared" ref="H581:H644" si="36">SUM(D581:G581)</f>
        <v>35765</v>
      </c>
      <c r="I581" s="35">
        <f t="shared" ref="I581:I644" si="37">H581*C581</f>
        <v>141141.70964028456</v>
      </c>
      <c r="J581" s="35">
        <f t="shared" ref="J581:J644" si="38">(E581*1.1)*C581</f>
        <v>0</v>
      </c>
    </row>
    <row r="582" spans="1:10">
      <c r="A582" s="30">
        <v>3574</v>
      </c>
      <c r="B582" s="31">
        <v>12</v>
      </c>
      <c r="C582" s="32">
        <f t="shared" si="35"/>
        <v>3.4644345655960382</v>
      </c>
      <c r="D582" s="33">
        <f>SUMIFS('Contact Hours'!D:D,'Contact Hours'!$A:$A,Hours!$A582,'Contact Hours'!$B:$B,Hours!$B582)+SUMIFS('Contact Hours'!E:E,'Contact Hours'!$A:$A,Hours!$A582,'Contact Hours'!$B:$B,Hours!$B582)</f>
        <v>122272</v>
      </c>
      <c r="E582" s="33">
        <f>SUMIFS('Contact Hours'!F:F,'Contact Hours'!$A:$A,Hours!$A582,'Contact Hours'!$B:$B,Hours!$B582)+SUMIFS('Contact Hours'!G:G,'Contact Hours'!$A:$A,Hours!$A582,'Contact Hours'!$B:$B,Hours!$B582)</f>
        <v>4544</v>
      </c>
      <c r="F582" s="33">
        <f>SUMIFS('Contact Hours'!H:H,'Contact Hours'!$A:$A,Hours!$A582,'Contact Hours'!$B:$B,Hours!$B582)+SUMIFS('Contact Hours'!I:I,'Contact Hours'!$A:$A,Hours!$A582,'Contact Hours'!$B:$B,Hours!$B582)</f>
        <v>0</v>
      </c>
      <c r="G582" s="33">
        <f>SUMIFS('Contact Hours'!J:J,'Contact Hours'!$A:$A,Hours!$A582,'Contact Hours'!$B:$B,Hours!$B582)+SUMIFS('Contact Hours'!K:K,'Contact Hours'!$A:$A,Hours!$A582,'Contact Hours'!$B:$B,Hours!$B582)</f>
        <v>63</v>
      </c>
      <c r="H582" s="34">
        <f t="shared" si="36"/>
        <v>126879</v>
      </c>
      <c r="I582" s="35">
        <f t="shared" si="37"/>
        <v>439563.99324825971</v>
      </c>
      <c r="J582" s="35">
        <f t="shared" si="38"/>
        <v>17316.629732675239</v>
      </c>
    </row>
    <row r="583" spans="1:10">
      <c r="A583" s="30">
        <v>3574</v>
      </c>
      <c r="B583" s="31">
        <v>13</v>
      </c>
      <c r="C583" s="32">
        <f t="shared" si="35"/>
        <v>3.1367935439018955</v>
      </c>
      <c r="D583" s="33">
        <f>SUMIFS('Contact Hours'!D:D,'Contact Hours'!$A:$A,Hours!$A583,'Contact Hours'!$B:$B,Hours!$B583)+SUMIFS('Contact Hours'!E:E,'Contact Hours'!$A:$A,Hours!$A583,'Contact Hours'!$B:$B,Hours!$B583)</f>
        <v>10304</v>
      </c>
      <c r="E583" s="33">
        <f>SUMIFS('Contact Hours'!F:F,'Contact Hours'!$A:$A,Hours!$A583,'Contact Hours'!$B:$B,Hours!$B583)+SUMIFS('Contact Hours'!G:G,'Contact Hours'!$A:$A,Hours!$A583,'Contact Hours'!$B:$B,Hours!$B583)</f>
        <v>0</v>
      </c>
      <c r="F583" s="33">
        <f>SUMIFS('Contact Hours'!H:H,'Contact Hours'!$A:$A,Hours!$A583,'Contact Hours'!$B:$B,Hours!$B583)+SUMIFS('Contact Hours'!I:I,'Contact Hours'!$A:$A,Hours!$A583,'Contact Hours'!$B:$B,Hours!$B583)</f>
        <v>160</v>
      </c>
      <c r="G583" s="33">
        <f>SUMIFS('Contact Hours'!J:J,'Contact Hours'!$A:$A,Hours!$A583,'Contact Hours'!$B:$B,Hours!$B583)+SUMIFS('Contact Hours'!K:K,'Contact Hours'!$A:$A,Hours!$A583,'Contact Hours'!$B:$B,Hours!$B583)</f>
        <v>192</v>
      </c>
      <c r="H583" s="34">
        <f t="shared" si="36"/>
        <v>10656</v>
      </c>
      <c r="I583" s="35">
        <f t="shared" si="37"/>
        <v>33425.672003818596</v>
      </c>
      <c r="J583" s="35">
        <f t="shared" si="38"/>
        <v>0</v>
      </c>
    </row>
    <row r="584" spans="1:10">
      <c r="A584" s="30">
        <v>3574</v>
      </c>
      <c r="B584" s="31">
        <v>14</v>
      </c>
      <c r="C584" s="32">
        <f t="shared" si="35"/>
        <v>4.5242823607997433</v>
      </c>
      <c r="D584" s="33">
        <f>SUMIFS('Contact Hours'!D:D,'Contact Hours'!$A:$A,Hours!$A584,'Contact Hours'!$B:$B,Hours!$B584)+SUMIFS('Contact Hours'!E:E,'Contact Hours'!$A:$A,Hours!$A584,'Contact Hours'!$B:$B,Hours!$B584)</f>
        <v>0</v>
      </c>
      <c r="E584" s="33">
        <f>SUMIFS('Contact Hours'!F:F,'Contact Hours'!$A:$A,Hours!$A584,'Contact Hours'!$B:$B,Hours!$B584)+SUMIFS('Contact Hours'!G:G,'Contact Hours'!$A:$A,Hours!$A584,'Contact Hours'!$B:$B,Hours!$B584)</f>
        <v>0</v>
      </c>
      <c r="F584" s="33">
        <f>SUMIFS('Contact Hours'!H:H,'Contact Hours'!$A:$A,Hours!$A584,'Contact Hours'!$B:$B,Hours!$B584)+SUMIFS('Contact Hours'!I:I,'Contact Hours'!$A:$A,Hours!$A584,'Contact Hours'!$B:$B,Hours!$B584)</f>
        <v>77536</v>
      </c>
      <c r="G584" s="33">
        <f>SUMIFS('Contact Hours'!J:J,'Contact Hours'!$A:$A,Hours!$A584,'Contact Hours'!$B:$B,Hours!$B584)+SUMIFS('Contact Hours'!K:K,'Contact Hours'!$A:$A,Hours!$A584,'Contact Hours'!$B:$B,Hours!$B584)</f>
        <v>3860</v>
      </c>
      <c r="H584" s="34">
        <f t="shared" si="36"/>
        <v>81396</v>
      </c>
      <c r="I584" s="35">
        <f t="shared" si="37"/>
        <v>368258.48703965591</v>
      </c>
      <c r="J584" s="35">
        <f t="shared" si="38"/>
        <v>0</v>
      </c>
    </row>
    <row r="585" spans="1:10">
      <c r="A585" s="30">
        <v>3574</v>
      </c>
      <c r="B585" s="31">
        <v>15</v>
      </c>
      <c r="C585" s="32">
        <f t="shared" si="35"/>
        <v>6.3259919541484555</v>
      </c>
      <c r="D585" s="33">
        <f>SUMIFS('Contact Hours'!D:D,'Contact Hours'!$A:$A,Hours!$A585,'Contact Hours'!$B:$B,Hours!$B585)+SUMIFS('Contact Hours'!E:E,'Contact Hours'!$A:$A,Hours!$A585,'Contact Hours'!$B:$B,Hours!$B585)</f>
        <v>0</v>
      </c>
      <c r="E585" s="33">
        <f>SUMIFS('Contact Hours'!F:F,'Contact Hours'!$A:$A,Hours!$A585,'Contact Hours'!$B:$B,Hours!$B585)+SUMIFS('Contact Hours'!G:G,'Contact Hours'!$A:$A,Hours!$A585,'Contact Hours'!$B:$B,Hours!$B585)</f>
        <v>0</v>
      </c>
      <c r="F585" s="33">
        <f>SUMIFS('Contact Hours'!H:H,'Contact Hours'!$A:$A,Hours!$A585,'Contact Hours'!$B:$B,Hours!$B585)+SUMIFS('Contact Hours'!I:I,'Contact Hours'!$A:$A,Hours!$A585,'Contact Hours'!$B:$B,Hours!$B585)</f>
        <v>17136</v>
      </c>
      <c r="G585" s="33">
        <f>SUMIFS('Contact Hours'!J:J,'Contact Hours'!$A:$A,Hours!$A585,'Contact Hours'!$B:$B,Hours!$B585)+SUMIFS('Contact Hours'!K:K,'Contact Hours'!$A:$A,Hours!$A585,'Contact Hours'!$B:$B,Hours!$B585)</f>
        <v>0</v>
      </c>
      <c r="H585" s="34">
        <f t="shared" si="36"/>
        <v>17136</v>
      </c>
      <c r="I585" s="35">
        <f t="shared" si="37"/>
        <v>108402.19812628793</v>
      </c>
      <c r="J585" s="35">
        <f t="shared" si="38"/>
        <v>0</v>
      </c>
    </row>
    <row r="586" spans="1:10">
      <c r="A586" s="30">
        <v>3574</v>
      </c>
      <c r="B586" s="31">
        <v>16</v>
      </c>
      <c r="C586" s="32">
        <f t="shared" si="35"/>
        <v>3.9794022593108487</v>
      </c>
      <c r="D586" s="33">
        <f>SUMIFS('Contact Hours'!D:D,'Contact Hours'!$A:$A,Hours!$A586,'Contact Hours'!$B:$B,Hours!$B586)+SUMIFS('Contact Hours'!E:E,'Contact Hours'!$A:$A,Hours!$A586,'Contact Hours'!$B:$B,Hours!$B586)</f>
        <v>1200</v>
      </c>
      <c r="E586" s="33">
        <f>SUMIFS('Contact Hours'!F:F,'Contact Hours'!$A:$A,Hours!$A586,'Contact Hours'!$B:$B,Hours!$B586)+SUMIFS('Contact Hours'!G:G,'Contact Hours'!$A:$A,Hours!$A586,'Contact Hours'!$B:$B,Hours!$B586)</f>
        <v>0</v>
      </c>
      <c r="F586" s="33">
        <f>SUMIFS('Contact Hours'!H:H,'Contact Hours'!$A:$A,Hours!$A586,'Contact Hours'!$B:$B,Hours!$B586)+SUMIFS('Contact Hours'!I:I,'Contact Hours'!$A:$A,Hours!$A586,'Contact Hours'!$B:$B,Hours!$B586)</f>
        <v>96368</v>
      </c>
      <c r="G586" s="33">
        <f>SUMIFS('Contact Hours'!J:J,'Contact Hours'!$A:$A,Hours!$A586,'Contact Hours'!$B:$B,Hours!$B586)+SUMIFS('Contact Hours'!K:K,'Contact Hours'!$A:$A,Hours!$A586,'Contact Hours'!$B:$B,Hours!$B586)</f>
        <v>32356</v>
      </c>
      <c r="H586" s="34">
        <f t="shared" si="36"/>
        <v>129924</v>
      </c>
      <c r="I586" s="35">
        <f t="shared" si="37"/>
        <v>517019.85913870268</v>
      </c>
      <c r="J586" s="35">
        <f t="shared" si="38"/>
        <v>0</v>
      </c>
    </row>
    <row r="587" spans="1:10">
      <c r="A587" s="30">
        <v>3574</v>
      </c>
      <c r="B587" s="31">
        <v>17</v>
      </c>
      <c r="C587" s="32">
        <f t="shared" si="35"/>
        <v>5.1679354505346593</v>
      </c>
      <c r="D587" s="33">
        <f>SUMIFS('Contact Hours'!D:D,'Contact Hours'!$A:$A,Hours!$A587,'Contact Hours'!$B:$B,Hours!$B587)+SUMIFS('Contact Hours'!E:E,'Contact Hours'!$A:$A,Hours!$A587,'Contact Hours'!$B:$B,Hours!$B587)</f>
        <v>0</v>
      </c>
      <c r="E587" s="33">
        <f>SUMIFS('Contact Hours'!F:F,'Contact Hours'!$A:$A,Hours!$A587,'Contact Hours'!$B:$B,Hours!$B587)+SUMIFS('Contact Hours'!G:G,'Contact Hours'!$A:$A,Hours!$A587,'Contact Hours'!$B:$B,Hours!$B587)</f>
        <v>0</v>
      </c>
      <c r="F587" s="33">
        <f>SUMIFS('Contact Hours'!H:H,'Contact Hours'!$A:$A,Hours!$A587,'Contact Hours'!$B:$B,Hours!$B587)+SUMIFS('Contact Hours'!I:I,'Contact Hours'!$A:$A,Hours!$A587,'Contact Hours'!$B:$B,Hours!$B587)</f>
        <v>5712</v>
      </c>
      <c r="G587" s="33">
        <f>SUMIFS('Contact Hours'!J:J,'Contact Hours'!$A:$A,Hours!$A587,'Contact Hours'!$B:$B,Hours!$B587)+SUMIFS('Contact Hours'!K:K,'Contact Hours'!$A:$A,Hours!$A587,'Contact Hours'!$B:$B,Hours!$B587)</f>
        <v>0</v>
      </c>
      <c r="H587" s="34">
        <f t="shared" si="36"/>
        <v>5712</v>
      </c>
      <c r="I587" s="35">
        <f t="shared" si="37"/>
        <v>29519.247293453973</v>
      </c>
      <c r="J587" s="35">
        <f t="shared" si="38"/>
        <v>0</v>
      </c>
    </row>
    <row r="588" spans="1:10">
      <c r="A588" s="30">
        <v>3574</v>
      </c>
      <c r="B588" s="31">
        <v>18</v>
      </c>
      <c r="C588" s="32">
        <f t="shared" si="35"/>
        <v>4.3474126583452906</v>
      </c>
      <c r="D588" s="33">
        <f>SUMIFS('Contact Hours'!D:D,'Contact Hours'!$A:$A,Hours!$A588,'Contact Hours'!$B:$B,Hours!$B588)+SUMIFS('Contact Hours'!E:E,'Contact Hours'!$A:$A,Hours!$A588,'Contact Hours'!$B:$B,Hours!$B588)</f>
        <v>0</v>
      </c>
      <c r="E588" s="33">
        <f>SUMIFS('Contact Hours'!F:F,'Contact Hours'!$A:$A,Hours!$A588,'Contact Hours'!$B:$B,Hours!$B588)+SUMIFS('Contact Hours'!G:G,'Contact Hours'!$A:$A,Hours!$A588,'Contact Hours'!$B:$B,Hours!$B588)</f>
        <v>0</v>
      </c>
      <c r="F588" s="33">
        <f>SUMIFS('Contact Hours'!H:H,'Contact Hours'!$A:$A,Hours!$A588,'Contact Hours'!$B:$B,Hours!$B588)+SUMIFS('Contact Hours'!I:I,'Contact Hours'!$A:$A,Hours!$A588,'Contact Hours'!$B:$B,Hours!$B588)</f>
        <v>75808</v>
      </c>
      <c r="G588" s="33">
        <f>SUMIFS('Contact Hours'!J:J,'Contact Hours'!$A:$A,Hours!$A588,'Contact Hours'!$B:$B,Hours!$B588)+SUMIFS('Contact Hours'!K:K,'Contact Hours'!$A:$A,Hours!$A588,'Contact Hours'!$B:$B,Hours!$B588)</f>
        <v>0</v>
      </c>
      <c r="H588" s="34">
        <f t="shared" si="36"/>
        <v>75808</v>
      </c>
      <c r="I588" s="35">
        <f t="shared" si="37"/>
        <v>329568.65880383976</v>
      </c>
      <c r="J588" s="35">
        <f t="shared" si="38"/>
        <v>0</v>
      </c>
    </row>
    <row r="589" spans="1:10">
      <c r="A589" s="30">
        <v>3574</v>
      </c>
      <c r="B589" s="31">
        <v>19</v>
      </c>
      <c r="C589" s="32">
        <f t="shared" si="35"/>
        <v>3.1428185541517317</v>
      </c>
      <c r="D589" s="33">
        <f>SUMIFS('Contact Hours'!D:D,'Contact Hours'!$A:$A,Hours!$A589,'Contact Hours'!$B:$B,Hours!$B589)+SUMIFS('Contact Hours'!E:E,'Contact Hours'!$A:$A,Hours!$A589,'Contact Hours'!$B:$B,Hours!$B589)</f>
        <v>57136</v>
      </c>
      <c r="E589" s="33">
        <f>SUMIFS('Contact Hours'!F:F,'Contact Hours'!$A:$A,Hours!$A589,'Contact Hours'!$B:$B,Hours!$B589)+SUMIFS('Contact Hours'!G:G,'Contact Hours'!$A:$A,Hours!$A589,'Contact Hours'!$B:$B,Hours!$B589)</f>
        <v>8992</v>
      </c>
      <c r="F589" s="33">
        <f>SUMIFS('Contact Hours'!H:H,'Contact Hours'!$A:$A,Hours!$A589,'Contact Hours'!$B:$B,Hours!$B589)+SUMIFS('Contact Hours'!I:I,'Contact Hours'!$A:$A,Hours!$A589,'Contact Hours'!$B:$B,Hours!$B589)</f>
        <v>0</v>
      </c>
      <c r="G589" s="33">
        <f>SUMIFS('Contact Hours'!J:J,'Contact Hours'!$A:$A,Hours!$A589,'Contact Hours'!$B:$B,Hours!$B589)+SUMIFS('Contact Hours'!K:K,'Contact Hours'!$A:$A,Hours!$A589,'Contact Hours'!$B:$B,Hours!$B589)</f>
        <v>0</v>
      </c>
      <c r="H589" s="34">
        <f t="shared" si="36"/>
        <v>66128</v>
      </c>
      <c r="I589" s="35">
        <f t="shared" si="37"/>
        <v>207828.30534894572</v>
      </c>
      <c r="J589" s="35">
        <f t="shared" si="38"/>
        <v>31086.24688282561</v>
      </c>
    </row>
    <row r="590" spans="1:10">
      <c r="A590" s="30">
        <v>3574</v>
      </c>
      <c r="B590" s="31">
        <v>20</v>
      </c>
      <c r="C590" s="32">
        <f t="shared" si="35"/>
        <v>3.4676861785003421</v>
      </c>
      <c r="D590" s="33">
        <f>SUMIFS('Contact Hours'!D:D,'Contact Hours'!$A:$A,Hours!$A590,'Contact Hours'!$B:$B,Hours!$B590)+SUMIFS('Contact Hours'!E:E,'Contact Hours'!$A:$A,Hours!$A590,'Contact Hours'!$B:$B,Hours!$B590)</f>
        <v>0</v>
      </c>
      <c r="E590" s="33">
        <f>SUMIFS('Contact Hours'!F:F,'Contact Hours'!$A:$A,Hours!$A590,'Contact Hours'!$B:$B,Hours!$B590)+SUMIFS('Contact Hours'!G:G,'Contact Hours'!$A:$A,Hours!$A590,'Contact Hours'!$B:$B,Hours!$B590)</f>
        <v>0</v>
      </c>
      <c r="F590" s="33">
        <f>SUMIFS('Contact Hours'!H:H,'Contact Hours'!$A:$A,Hours!$A590,'Contact Hours'!$B:$B,Hours!$B590)+SUMIFS('Contact Hours'!I:I,'Contact Hours'!$A:$A,Hours!$A590,'Contact Hours'!$B:$B,Hours!$B590)</f>
        <v>6960</v>
      </c>
      <c r="G590" s="33">
        <f>SUMIFS('Contact Hours'!J:J,'Contact Hours'!$A:$A,Hours!$A590,'Contact Hours'!$B:$B,Hours!$B590)+SUMIFS('Contact Hours'!K:K,'Contact Hours'!$A:$A,Hours!$A590,'Contact Hours'!$B:$B,Hours!$B590)</f>
        <v>80</v>
      </c>
      <c r="H590" s="34">
        <f t="shared" si="36"/>
        <v>7040</v>
      </c>
      <c r="I590" s="35">
        <f t="shared" si="37"/>
        <v>24412.51069664241</v>
      </c>
      <c r="J590" s="35">
        <f t="shared" si="38"/>
        <v>0</v>
      </c>
    </row>
    <row r="591" spans="1:10">
      <c r="A591" s="30">
        <v>3574</v>
      </c>
      <c r="B591" s="31">
        <v>21</v>
      </c>
      <c r="C591" s="32">
        <f t="shared" si="35"/>
        <v>4.5155009708581995</v>
      </c>
      <c r="D591" s="33">
        <f>SUMIFS('Contact Hours'!D:D,'Contact Hours'!$A:$A,Hours!$A591,'Contact Hours'!$B:$B,Hours!$B591)+SUMIFS('Contact Hours'!E:E,'Contact Hours'!$A:$A,Hours!$A591,'Contact Hours'!$B:$B,Hours!$B591)</f>
        <v>0</v>
      </c>
      <c r="E591" s="33">
        <f>SUMIFS('Contact Hours'!F:F,'Contact Hours'!$A:$A,Hours!$A591,'Contact Hours'!$B:$B,Hours!$B591)+SUMIFS('Contact Hours'!G:G,'Contact Hours'!$A:$A,Hours!$A591,'Contact Hours'!$B:$B,Hours!$B591)</f>
        <v>0</v>
      </c>
      <c r="F591" s="33">
        <f>SUMIFS('Contact Hours'!H:H,'Contact Hours'!$A:$A,Hours!$A591,'Contact Hours'!$B:$B,Hours!$B591)+SUMIFS('Contact Hours'!I:I,'Contact Hours'!$A:$A,Hours!$A591,'Contact Hours'!$B:$B,Hours!$B591)</f>
        <v>0</v>
      </c>
      <c r="G591" s="33">
        <f>SUMIFS('Contact Hours'!J:J,'Contact Hours'!$A:$A,Hours!$A591,'Contact Hours'!$B:$B,Hours!$B591)+SUMIFS('Contact Hours'!K:K,'Contact Hours'!$A:$A,Hours!$A591,'Contact Hours'!$B:$B,Hours!$B591)</f>
        <v>37123</v>
      </c>
      <c r="H591" s="34">
        <f t="shared" si="36"/>
        <v>37123</v>
      </c>
      <c r="I591" s="35">
        <f t="shared" si="37"/>
        <v>167628.94254116894</v>
      </c>
      <c r="J591" s="35">
        <f t="shared" si="38"/>
        <v>0</v>
      </c>
    </row>
    <row r="592" spans="1:10">
      <c r="A592" s="30">
        <v>3574</v>
      </c>
      <c r="B592" s="31">
        <v>22</v>
      </c>
      <c r="C592" s="32">
        <f t="shared" si="35"/>
        <v>4.1280585073572329</v>
      </c>
      <c r="D592" s="33">
        <f>SUMIFS('Contact Hours'!D:D,'Contact Hours'!$A:$A,Hours!$A592,'Contact Hours'!$B:$B,Hours!$B592)+SUMIFS('Contact Hours'!E:E,'Contact Hours'!$A:$A,Hours!$A592,'Contact Hours'!$B:$B,Hours!$B592)</f>
        <v>0</v>
      </c>
      <c r="E592" s="33">
        <f>SUMIFS('Contact Hours'!F:F,'Contact Hours'!$A:$A,Hours!$A592,'Contact Hours'!$B:$B,Hours!$B592)+SUMIFS('Contact Hours'!G:G,'Contact Hours'!$A:$A,Hours!$A592,'Contact Hours'!$B:$B,Hours!$B592)</f>
        <v>0</v>
      </c>
      <c r="F592" s="33">
        <f>SUMIFS('Contact Hours'!H:H,'Contact Hours'!$A:$A,Hours!$A592,'Contact Hours'!$B:$B,Hours!$B592)+SUMIFS('Contact Hours'!I:I,'Contact Hours'!$A:$A,Hours!$A592,'Contact Hours'!$B:$B,Hours!$B592)</f>
        <v>192</v>
      </c>
      <c r="G592" s="33">
        <f>SUMIFS('Contact Hours'!J:J,'Contact Hours'!$A:$A,Hours!$A592,'Contact Hours'!$B:$B,Hours!$B592)+SUMIFS('Contact Hours'!K:K,'Contact Hours'!$A:$A,Hours!$A592,'Contact Hours'!$B:$B,Hours!$B592)</f>
        <v>104</v>
      </c>
      <c r="H592" s="34">
        <f t="shared" si="36"/>
        <v>296</v>
      </c>
      <c r="I592" s="35">
        <f t="shared" si="37"/>
        <v>1221.905318177741</v>
      </c>
      <c r="J592" s="35">
        <f t="shared" si="38"/>
        <v>0</v>
      </c>
    </row>
    <row r="593" spans="1:10">
      <c r="A593" s="30">
        <v>3574</v>
      </c>
      <c r="B593" s="31">
        <v>23</v>
      </c>
      <c r="C593" s="32">
        <f t="shared" si="35"/>
        <v>4.0606764444742334</v>
      </c>
      <c r="D593" s="33">
        <f>SUMIFS('Contact Hours'!D:D,'Contact Hours'!$A:$A,Hours!$A593,'Contact Hours'!$B:$B,Hours!$B593)+SUMIFS('Contact Hours'!E:E,'Contact Hours'!$A:$A,Hours!$A593,'Contact Hours'!$B:$B,Hours!$B593)</f>
        <v>3744</v>
      </c>
      <c r="E593" s="33">
        <f>SUMIFS('Contact Hours'!F:F,'Contact Hours'!$A:$A,Hours!$A593,'Contact Hours'!$B:$B,Hours!$B593)+SUMIFS('Contact Hours'!G:G,'Contact Hours'!$A:$A,Hours!$A593,'Contact Hours'!$B:$B,Hours!$B593)</f>
        <v>0</v>
      </c>
      <c r="F593" s="33">
        <f>SUMIFS('Contact Hours'!H:H,'Contact Hours'!$A:$A,Hours!$A593,'Contact Hours'!$B:$B,Hours!$B593)+SUMIFS('Contact Hours'!I:I,'Contact Hours'!$A:$A,Hours!$A593,'Contact Hours'!$B:$B,Hours!$B593)</f>
        <v>0</v>
      </c>
      <c r="G593" s="33">
        <f>SUMIFS('Contact Hours'!J:J,'Contact Hours'!$A:$A,Hours!$A593,'Contact Hours'!$B:$B,Hours!$B593)+SUMIFS('Contact Hours'!K:K,'Contact Hours'!$A:$A,Hours!$A593,'Contact Hours'!$B:$B,Hours!$B593)</f>
        <v>0</v>
      </c>
      <c r="H593" s="34">
        <f t="shared" si="36"/>
        <v>3744</v>
      </c>
      <c r="I593" s="35">
        <f t="shared" si="37"/>
        <v>15203.17260811153</v>
      </c>
      <c r="J593" s="35">
        <f t="shared" si="38"/>
        <v>0</v>
      </c>
    </row>
    <row r="594" spans="1:10">
      <c r="A594" s="30">
        <v>3574</v>
      </c>
      <c r="B594" s="31">
        <v>24</v>
      </c>
      <c r="C594" s="32">
        <f t="shared" si="35"/>
        <v>3.6073208628655156</v>
      </c>
      <c r="D594" s="33">
        <f>SUMIFS('Contact Hours'!D:D,'Contact Hours'!$A:$A,Hours!$A594,'Contact Hours'!$B:$B,Hours!$B594)+SUMIFS('Contact Hours'!E:E,'Contact Hours'!$A:$A,Hours!$A594,'Contact Hours'!$B:$B,Hours!$B594)</f>
        <v>8032</v>
      </c>
      <c r="E594" s="33">
        <f>SUMIFS('Contact Hours'!F:F,'Contact Hours'!$A:$A,Hours!$A594,'Contact Hours'!$B:$B,Hours!$B594)+SUMIFS('Contact Hours'!G:G,'Contact Hours'!$A:$A,Hours!$A594,'Contact Hours'!$B:$B,Hours!$B594)</f>
        <v>0</v>
      </c>
      <c r="F594" s="33">
        <f>SUMIFS('Contact Hours'!H:H,'Contact Hours'!$A:$A,Hours!$A594,'Contact Hours'!$B:$B,Hours!$B594)+SUMIFS('Contact Hours'!I:I,'Contact Hours'!$A:$A,Hours!$A594,'Contact Hours'!$B:$B,Hours!$B594)</f>
        <v>2224</v>
      </c>
      <c r="G594" s="33">
        <f>SUMIFS('Contact Hours'!J:J,'Contact Hours'!$A:$A,Hours!$A594,'Contact Hours'!$B:$B,Hours!$B594)+SUMIFS('Contact Hours'!K:K,'Contact Hours'!$A:$A,Hours!$A594,'Contact Hours'!$B:$B,Hours!$B594)</f>
        <v>29660</v>
      </c>
      <c r="H594" s="34">
        <f t="shared" si="36"/>
        <v>39916</v>
      </c>
      <c r="I594" s="35">
        <f t="shared" si="37"/>
        <v>143989.81956213992</v>
      </c>
      <c r="J594" s="35">
        <f t="shared" si="38"/>
        <v>0</v>
      </c>
    </row>
    <row r="595" spans="1:10">
      <c r="A595" s="30">
        <v>3574</v>
      </c>
      <c r="B595" s="31">
        <v>25</v>
      </c>
      <c r="C595" s="32">
        <f t="shared" si="35"/>
        <v>2.8175360535220126</v>
      </c>
      <c r="D595" s="33">
        <f>SUMIFS('Contact Hours'!D:D,'Contact Hours'!$A:$A,Hours!$A595,'Contact Hours'!$B:$B,Hours!$B595)+SUMIFS('Contact Hours'!E:E,'Contact Hours'!$A:$A,Hours!$A595,'Contact Hours'!$B:$B,Hours!$B595)</f>
        <v>202496</v>
      </c>
      <c r="E595" s="33">
        <f>SUMIFS('Contact Hours'!F:F,'Contact Hours'!$A:$A,Hours!$A595,'Contact Hours'!$B:$B,Hours!$B595)+SUMIFS('Contact Hours'!G:G,'Contact Hours'!$A:$A,Hours!$A595,'Contact Hours'!$B:$B,Hours!$B595)</f>
        <v>0</v>
      </c>
      <c r="F595" s="33">
        <f>SUMIFS('Contact Hours'!H:H,'Contact Hours'!$A:$A,Hours!$A595,'Contact Hours'!$B:$B,Hours!$B595)+SUMIFS('Contact Hours'!I:I,'Contact Hours'!$A:$A,Hours!$A595,'Contact Hours'!$B:$B,Hours!$B595)</f>
        <v>0</v>
      </c>
      <c r="G595" s="33">
        <f>SUMIFS('Contact Hours'!J:J,'Contact Hours'!$A:$A,Hours!$A595,'Contact Hours'!$B:$B,Hours!$B595)+SUMIFS('Contact Hours'!K:K,'Contact Hours'!$A:$A,Hours!$A595,'Contact Hours'!$B:$B,Hours!$B595)</f>
        <v>0</v>
      </c>
      <c r="H595" s="34">
        <f t="shared" si="36"/>
        <v>202496</v>
      </c>
      <c r="I595" s="35">
        <f t="shared" si="37"/>
        <v>570539.78069399344</v>
      </c>
      <c r="J595" s="35">
        <f t="shared" si="38"/>
        <v>0</v>
      </c>
    </row>
    <row r="596" spans="1:10">
      <c r="A596" s="30">
        <v>3574</v>
      </c>
      <c r="B596" s="31">
        <v>26</v>
      </c>
      <c r="C596" s="32">
        <f t="shared" si="35"/>
        <v>3.5195673951223614</v>
      </c>
      <c r="D596" s="33">
        <f>SUMIFS('Contact Hours'!D:D,'Contact Hours'!$A:$A,Hours!$A596,'Contact Hours'!$B:$B,Hours!$B596)+SUMIFS('Contact Hours'!E:E,'Contact Hours'!$A:$A,Hours!$A596,'Contact Hours'!$B:$B,Hours!$B596)</f>
        <v>42096</v>
      </c>
      <c r="E596" s="33">
        <f>SUMIFS('Contact Hours'!F:F,'Contact Hours'!$A:$A,Hours!$A596,'Contact Hours'!$B:$B,Hours!$B596)+SUMIFS('Contact Hours'!G:G,'Contact Hours'!$A:$A,Hours!$A596,'Contact Hours'!$B:$B,Hours!$B596)</f>
        <v>0</v>
      </c>
      <c r="F596" s="33">
        <f>SUMIFS('Contact Hours'!H:H,'Contact Hours'!$A:$A,Hours!$A596,'Contact Hours'!$B:$B,Hours!$B596)+SUMIFS('Contact Hours'!I:I,'Contact Hours'!$A:$A,Hours!$A596,'Contact Hours'!$B:$B,Hours!$B596)</f>
        <v>7008</v>
      </c>
      <c r="G596" s="33">
        <f>SUMIFS('Contact Hours'!J:J,'Contact Hours'!$A:$A,Hours!$A596,'Contact Hours'!$B:$B,Hours!$B596)+SUMIFS('Contact Hours'!K:K,'Contact Hours'!$A:$A,Hours!$A596,'Contact Hours'!$B:$B,Hours!$B596)</f>
        <v>0</v>
      </c>
      <c r="H596" s="34">
        <f t="shared" si="36"/>
        <v>49104</v>
      </c>
      <c r="I596" s="35">
        <f t="shared" si="37"/>
        <v>172824.83737008844</v>
      </c>
      <c r="J596" s="35">
        <f t="shared" si="38"/>
        <v>0</v>
      </c>
    </row>
    <row r="597" spans="1:10">
      <c r="A597" s="30">
        <v>3574</v>
      </c>
      <c r="B597" s="31">
        <v>27</v>
      </c>
      <c r="C597" s="32">
        <f t="shared" si="35"/>
        <v>3.291477425248472</v>
      </c>
      <c r="D597" s="33">
        <f>SUMIFS('Contact Hours'!D:D,'Contact Hours'!$A:$A,Hours!$A597,'Contact Hours'!$B:$B,Hours!$B597)+SUMIFS('Contact Hours'!E:E,'Contact Hours'!$A:$A,Hours!$A597,'Contact Hours'!$B:$B,Hours!$B597)</f>
        <v>0</v>
      </c>
      <c r="E597" s="33">
        <f>SUMIFS('Contact Hours'!F:F,'Contact Hours'!$A:$A,Hours!$A597,'Contact Hours'!$B:$B,Hours!$B597)+SUMIFS('Contact Hours'!G:G,'Contact Hours'!$A:$A,Hours!$A597,'Contact Hours'!$B:$B,Hours!$B597)</f>
        <v>0</v>
      </c>
      <c r="F597" s="33">
        <f>SUMIFS('Contact Hours'!H:H,'Contact Hours'!$A:$A,Hours!$A597,'Contact Hours'!$B:$B,Hours!$B597)+SUMIFS('Contact Hours'!I:I,'Contact Hours'!$A:$A,Hours!$A597,'Contact Hours'!$B:$B,Hours!$B597)</f>
        <v>0</v>
      </c>
      <c r="G597" s="33">
        <f>SUMIFS('Contact Hours'!J:J,'Contact Hours'!$A:$A,Hours!$A597,'Contact Hours'!$B:$B,Hours!$B597)+SUMIFS('Contact Hours'!K:K,'Contact Hours'!$A:$A,Hours!$A597,'Contact Hours'!$B:$B,Hours!$B597)</f>
        <v>0</v>
      </c>
      <c r="H597" s="34">
        <f t="shared" si="36"/>
        <v>0</v>
      </c>
      <c r="I597" s="35">
        <f t="shared" si="37"/>
        <v>0</v>
      </c>
      <c r="J597" s="35">
        <f t="shared" si="38"/>
        <v>0</v>
      </c>
    </row>
    <row r="598" spans="1:10">
      <c r="A598" s="30">
        <v>3580</v>
      </c>
      <c r="B598" s="31">
        <v>1</v>
      </c>
      <c r="C598" s="32">
        <f t="shared" si="35"/>
        <v>2.8749802080704021</v>
      </c>
      <c r="D598" s="33">
        <f>SUMIFS('Contact Hours'!D:D,'Contact Hours'!$A:$A,Hours!$A598,'Contact Hours'!$B:$B,Hours!$B598)+SUMIFS('Contact Hours'!E:E,'Contact Hours'!$A:$A,Hours!$A598,'Contact Hours'!$B:$B,Hours!$B598)</f>
        <v>19680</v>
      </c>
      <c r="E598" s="33">
        <f>SUMIFS('Contact Hours'!F:F,'Contact Hours'!$A:$A,Hours!$A598,'Contact Hours'!$B:$B,Hours!$B598)+SUMIFS('Contact Hours'!G:G,'Contact Hours'!$A:$A,Hours!$A598,'Contact Hours'!$B:$B,Hours!$B598)</f>
        <v>0</v>
      </c>
      <c r="F598" s="33">
        <f>SUMIFS('Contact Hours'!H:H,'Contact Hours'!$A:$A,Hours!$A598,'Contact Hours'!$B:$B,Hours!$B598)+SUMIFS('Contact Hours'!I:I,'Contact Hours'!$A:$A,Hours!$A598,'Contact Hours'!$B:$B,Hours!$B598)</f>
        <v>44272</v>
      </c>
      <c r="G598" s="33">
        <f>SUMIFS('Contact Hours'!J:J,'Contact Hours'!$A:$A,Hours!$A598,'Contact Hours'!$B:$B,Hours!$B598)+SUMIFS('Contact Hours'!K:K,'Contact Hours'!$A:$A,Hours!$A598,'Contact Hours'!$B:$B,Hours!$B598)</f>
        <v>0</v>
      </c>
      <c r="H598" s="34">
        <f t="shared" si="36"/>
        <v>63952</v>
      </c>
      <c r="I598" s="35">
        <f t="shared" si="37"/>
        <v>183860.73426651835</v>
      </c>
      <c r="J598" s="35">
        <f t="shared" si="38"/>
        <v>0</v>
      </c>
    </row>
    <row r="599" spans="1:10">
      <c r="A599" s="30">
        <v>3580</v>
      </c>
      <c r="B599" s="31">
        <v>2</v>
      </c>
      <c r="C599" s="32">
        <f t="shared" si="35"/>
        <v>3.4729204337351502</v>
      </c>
      <c r="D599" s="33">
        <f>SUMIFS('Contact Hours'!D:D,'Contact Hours'!$A:$A,Hours!$A599,'Contact Hours'!$B:$B,Hours!$B599)+SUMIFS('Contact Hours'!E:E,'Contact Hours'!$A:$A,Hours!$A599,'Contact Hours'!$B:$B,Hours!$B599)</f>
        <v>0</v>
      </c>
      <c r="E599" s="33">
        <f>SUMIFS('Contact Hours'!F:F,'Contact Hours'!$A:$A,Hours!$A599,'Contact Hours'!$B:$B,Hours!$B599)+SUMIFS('Contact Hours'!G:G,'Contact Hours'!$A:$A,Hours!$A599,'Contact Hours'!$B:$B,Hours!$B599)</f>
        <v>0</v>
      </c>
      <c r="F599" s="33">
        <f>SUMIFS('Contact Hours'!H:H,'Contact Hours'!$A:$A,Hours!$A599,'Contact Hours'!$B:$B,Hours!$B599)+SUMIFS('Contact Hours'!I:I,'Contact Hours'!$A:$A,Hours!$A599,'Contact Hours'!$B:$B,Hours!$B599)</f>
        <v>62272</v>
      </c>
      <c r="G599" s="33">
        <f>SUMIFS('Contact Hours'!J:J,'Contact Hours'!$A:$A,Hours!$A599,'Contact Hours'!$B:$B,Hours!$B599)+SUMIFS('Contact Hours'!K:K,'Contact Hours'!$A:$A,Hours!$A599,'Contact Hours'!$B:$B,Hours!$B599)</f>
        <v>3456</v>
      </c>
      <c r="H599" s="34">
        <f t="shared" si="36"/>
        <v>65728</v>
      </c>
      <c r="I599" s="35">
        <f t="shared" si="37"/>
        <v>228268.11426854396</v>
      </c>
      <c r="J599" s="35">
        <f t="shared" si="38"/>
        <v>0</v>
      </c>
    </row>
    <row r="600" spans="1:10">
      <c r="A600" s="30">
        <v>3580</v>
      </c>
      <c r="B600" s="31">
        <v>3</v>
      </c>
      <c r="C600" s="32">
        <f t="shared" si="35"/>
        <v>3.0862689776983747</v>
      </c>
      <c r="D600" s="33">
        <f>SUMIFS('Contact Hours'!D:D,'Contact Hours'!$A:$A,Hours!$A600,'Contact Hours'!$B:$B,Hours!$B600)+SUMIFS('Contact Hours'!E:E,'Contact Hours'!$A:$A,Hours!$A600,'Contact Hours'!$B:$B,Hours!$B600)</f>
        <v>270976</v>
      </c>
      <c r="E600" s="33">
        <f>SUMIFS('Contact Hours'!F:F,'Contact Hours'!$A:$A,Hours!$A600,'Contact Hours'!$B:$B,Hours!$B600)+SUMIFS('Contact Hours'!G:G,'Contact Hours'!$A:$A,Hours!$A600,'Contact Hours'!$B:$B,Hours!$B600)</f>
        <v>0</v>
      </c>
      <c r="F600" s="33">
        <f>SUMIFS('Contact Hours'!H:H,'Contact Hours'!$A:$A,Hours!$A600,'Contact Hours'!$B:$B,Hours!$B600)+SUMIFS('Contact Hours'!I:I,'Contact Hours'!$A:$A,Hours!$A600,'Contact Hours'!$B:$B,Hours!$B600)</f>
        <v>23728</v>
      </c>
      <c r="G600" s="33">
        <f>SUMIFS('Contact Hours'!J:J,'Contact Hours'!$A:$A,Hours!$A600,'Contact Hours'!$B:$B,Hours!$B600)+SUMIFS('Contact Hours'!K:K,'Contact Hours'!$A:$A,Hours!$A600,'Contact Hours'!$B:$B,Hours!$B600)</f>
        <v>2433</v>
      </c>
      <c r="H600" s="34">
        <f t="shared" si="36"/>
        <v>297137</v>
      </c>
      <c r="I600" s="35">
        <f t="shared" si="37"/>
        <v>917044.70522636198</v>
      </c>
      <c r="J600" s="35">
        <f t="shared" si="38"/>
        <v>0</v>
      </c>
    </row>
    <row r="601" spans="1:10">
      <c r="A601" s="30">
        <v>3580</v>
      </c>
      <c r="B601" s="31">
        <v>4</v>
      </c>
      <c r="C601" s="32">
        <f t="shared" si="35"/>
        <v>2.7951067372194838</v>
      </c>
      <c r="D601" s="33">
        <f>SUMIFS('Contact Hours'!D:D,'Contact Hours'!$A:$A,Hours!$A601,'Contact Hours'!$B:$B,Hours!$B601)+SUMIFS('Contact Hours'!E:E,'Contact Hours'!$A:$A,Hours!$A601,'Contact Hours'!$B:$B,Hours!$B601)</f>
        <v>40624</v>
      </c>
      <c r="E601" s="33">
        <f>SUMIFS('Contact Hours'!F:F,'Contact Hours'!$A:$A,Hours!$A601,'Contact Hours'!$B:$B,Hours!$B601)+SUMIFS('Contact Hours'!G:G,'Contact Hours'!$A:$A,Hours!$A601,'Contact Hours'!$B:$B,Hours!$B601)</f>
        <v>0</v>
      </c>
      <c r="F601" s="33">
        <f>SUMIFS('Contact Hours'!H:H,'Contact Hours'!$A:$A,Hours!$A601,'Contact Hours'!$B:$B,Hours!$B601)+SUMIFS('Contact Hours'!I:I,'Contact Hours'!$A:$A,Hours!$A601,'Contact Hours'!$B:$B,Hours!$B601)</f>
        <v>59792</v>
      </c>
      <c r="G601" s="33">
        <f>SUMIFS('Contact Hours'!J:J,'Contact Hours'!$A:$A,Hours!$A601,'Contact Hours'!$B:$B,Hours!$B601)+SUMIFS('Contact Hours'!K:K,'Contact Hours'!$A:$A,Hours!$A601,'Contact Hours'!$B:$B,Hours!$B601)</f>
        <v>10020</v>
      </c>
      <c r="H601" s="34">
        <f t="shared" si="36"/>
        <v>110436</v>
      </c>
      <c r="I601" s="35">
        <f t="shared" si="37"/>
        <v>308680.40763157094</v>
      </c>
      <c r="J601" s="35">
        <f t="shared" si="38"/>
        <v>0</v>
      </c>
    </row>
    <row r="602" spans="1:10">
      <c r="A602" s="30">
        <v>3580</v>
      </c>
      <c r="B602" s="31">
        <v>5</v>
      </c>
      <c r="C602" s="32">
        <f t="shared" si="35"/>
        <v>7.969787458086997</v>
      </c>
      <c r="D602" s="33">
        <f>SUMIFS('Contact Hours'!D:D,'Contact Hours'!$A:$A,Hours!$A602,'Contact Hours'!$B:$B,Hours!$B602)+SUMIFS('Contact Hours'!E:E,'Contact Hours'!$A:$A,Hours!$A602,'Contact Hours'!$B:$B,Hours!$B602)</f>
        <v>0</v>
      </c>
      <c r="E602" s="33">
        <f>SUMIFS('Contact Hours'!F:F,'Contact Hours'!$A:$A,Hours!$A602,'Contact Hours'!$B:$B,Hours!$B602)+SUMIFS('Contact Hours'!G:G,'Contact Hours'!$A:$A,Hours!$A602,'Contact Hours'!$B:$B,Hours!$B602)</f>
        <v>0</v>
      </c>
      <c r="F602" s="33">
        <f>SUMIFS('Contact Hours'!H:H,'Contact Hours'!$A:$A,Hours!$A602,'Contact Hours'!$B:$B,Hours!$B602)+SUMIFS('Contact Hours'!I:I,'Contact Hours'!$A:$A,Hours!$A602,'Contact Hours'!$B:$B,Hours!$B602)</f>
        <v>0</v>
      </c>
      <c r="G602" s="33">
        <f>SUMIFS('Contact Hours'!J:J,'Contact Hours'!$A:$A,Hours!$A602,'Contact Hours'!$B:$B,Hours!$B602)+SUMIFS('Contact Hours'!K:K,'Contact Hours'!$A:$A,Hours!$A602,'Contact Hours'!$B:$B,Hours!$B602)</f>
        <v>0</v>
      </c>
      <c r="H602" s="34">
        <f t="shared" si="36"/>
        <v>0</v>
      </c>
      <c r="I602" s="35">
        <f t="shared" si="37"/>
        <v>0</v>
      </c>
      <c r="J602" s="35">
        <f t="shared" si="38"/>
        <v>0</v>
      </c>
    </row>
    <row r="603" spans="1:10">
      <c r="A603" s="30">
        <v>3580</v>
      </c>
      <c r="B603" s="31">
        <v>6</v>
      </c>
      <c r="C603" s="32">
        <f t="shared" si="35"/>
        <v>2.5338472328563029</v>
      </c>
      <c r="D603" s="33">
        <f>SUMIFS('Contact Hours'!D:D,'Contact Hours'!$A:$A,Hours!$A603,'Contact Hours'!$B:$B,Hours!$B603)+SUMIFS('Contact Hours'!E:E,'Contact Hours'!$A:$A,Hours!$A603,'Contact Hours'!$B:$B,Hours!$B603)</f>
        <v>55392</v>
      </c>
      <c r="E603" s="33">
        <f>SUMIFS('Contact Hours'!F:F,'Contact Hours'!$A:$A,Hours!$A603,'Contact Hours'!$B:$B,Hours!$B603)+SUMIFS('Contact Hours'!G:G,'Contact Hours'!$A:$A,Hours!$A603,'Contact Hours'!$B:$B,Hours!$B603)</f>
        <v>0</v>
      </c>
      <c r="F603" s="33">
        <f>SUMIFS('Contact Hours'!H:H,'Contact Hours'!$A:$A,Hours!$A603,'Contact Hours'!$B:$B,Hours!$B603)+SUMIFS('Contact Hours'!I:I,'Contact Hours'!$A:$A,Hours!$A603,'Contact Hours'!$B:$B,Hours!$B603)</f>
        <v>1072</v>
      </c>
      <c r="G603" s="33">
        <f>SUMIFS('Contact Hours'!J:J,'Contact Hours'!$A:$A,Hours!$A603,'Contact Hours'!$B:$B,Hours!$B603)+SUMIFS('Contact Hours'!K:K,'Contact Hours'!$A:$A,Hours!$A603,'Contact Hours'!$B:$B,Hours!$B603)</f>
        <v>420</v>
      </c>
      <c r="H603" s="34">
        <f t="shared" si="36"/>
        <v>56884</v>
      </c>
      <c r="I603" s="35">
        <f t="shared" si="37"/>
        <v>144135.36599379792</v>
      </c>
      <c r="J603" s="35">
        <f t="shared" si="38"/>
        <v>0</v>
      </c>
    </row>
    <row r="604" spans="1:10">
      <c r="A604" s="30">
        <v>3580</v>
      </c>
      <c r="B604" s="31">
        <v>7</v>
      </c>
      <c r="C604" s="32">
        <f t="shared" si="35"/>
        <v>3.4892163735959434</v>
      </c>
      <c r="D604" s="33">
        <f>SUMIFS('Contact Hours'!D:D,'Contact Hours'!$A:$A,Hours!$A604,'Contact Hours'!$B:$B,Hours!$B604)+SUMIFS('Contact Hours'!E:E,'Contact Hours'!$A:$A,Hours!$A604,'Contact Hours'!$B:$B,Hours!$B604)</f>
        <v>7600</v>
      </c>
      <c r="E604" s="33">
        <f>SUMIFS('Contact Hours'!F:F,'Contact Hours'!$A:$A,Hours!$A604,'Contact Hours'!$B:$B,Hours!$B604)+SUMIFS('Contact Hours'!G:G,'Contact Hours'!$A:$A,Hours!$A604,'Contact Hours'!$B:$B,Hours!$B604)</f>
        <v>0</v>
      </c>
      <c r="F604" s="33">
        <f>SUMIFS('Contact Hours'!H:H,'Contact Hours'!$A:$A,Hours!$A604,'Contact Hours'!$B:$B,Hours!$B604)+SUMIFS('Contact Hours'!I:I,'Contact Hours'!$A:$A,Hours!$A604,'Contact Hours'!$B:$B,Hours!$B604)</f>
        <v>35760</v>
      </c>
      <c r="G604" s="33">
        <f>SUMIFS('Contact Hours'!J:J,'Contact Hours'!$A:$A,Hours!$A604,'Contact Hours'!$B:$B,Hours!$B604)+SUMIFS('Contact Hours'!K:K,'Contact Hours'!$A:$A,Hours!$A604,'Contact Hours'!$B:$B,Hours!$B604)</f>
        <v>192</v>
      </c>
      <c r="H604" s="34">
        <f t="shared" si="36"/>
        <v>43552</v>
      </c>
      <c r="I604" s="35">
        <f t="shared" si="37"/>
        <v>151962.35150285054</v>
      </c>
      <c r="J604" s="35">
        <f t="shared" si="38"/>
        <v>0</v>
      </c>
    </row>
    <row r="605" spans="1:10">
      <c r="A605" s="30">
        <v>3580</v>
      </c>
      <c r="B605" s="31">
        <v>8</v>
      </c>
      <c r="C605" s="32">
        <f t="shared" si="35"/>
        <v>4.382136402145127</v>
      </c>
      <c r="D605" s="33">
        <f>SUMIFS('Contact Hours'!D:D,'Contact Hours'!$A:$A,Hours!$A605,'Contact Hours'!$B:$B,Hours!$B605)+SUMIFS('Contact Hours'!E:E,'Contact Hours'!$A:$A,Hours!$A605,'Contact Hours'!$B:$B,Hours!$B605)</f>
        <v>0</v>
      </c>
      <c r="E605" s="33">
        <f>SUMIFS('Contact Hours'!F:F,'Contact Hours'!$A:$A,Hours!$A605,'Contact Hours'!$B:$B,Hours!$B605)+SUMIFS('Contact Hours'!G:G,'Contact Hours'!$A:$A,Hours!$A605,'Contact Hours'!$B:$B,Hours!$B605)</f>
        <v>0</v>
      </c>
      <c r="F605" s="33">
        <f>SUMIFS('Contact Hours'!H:H,'Contact Hours'!$A:$A,Hours!$A605,'Contact Hours'!$B:$B,Hours!$B605)+SUMIFS('Contact Hours'!I:I,'Contact Hours'!$A:$A,Hours!$A605,'Contact Hours'!$B:$B,Hours!$B605)</f>
        <v>13344</v>
      </c>
      <c r="G605" s="33">
        <f>SUMIFS('Contact Hours'!J:J,'Contact Hours'!$A:$A,Hours!$A605,'Contact Hours'!$B:$B,Hours!$B605)+SUMIFS('Contact Hours'!K:K,'Contact Hours'!$A:$A,Hours!$A605,'Contact Hours'!$B:$B,Hours!$B605)</f>
        <v>23932</v>
      </c>
      <c r="H605" s="34">
        <f t="shared" si="36"/>
        <v>37276</v>
      </c>
      <c r="I605" s="35">
        <f t="shared" si="37"/>
        <v>163348.51652636175</v>
      </c>
      <c r="J605" s="35">
        <f t="shared" si="38"/>
        <v>0</v>
      </c>
    </row>
    <row r="606" spans="1:10">
      <c r="A606" s="30">
        <v>3580</v>
      </c>
      <c r="B606" s="31">
        <v>9</v>
      </c>
      <c r="C606" s="32">
        <f t="shared" si="35"/>
        <v>3.4333089032158068</v>
      </c>
      <c r="D606" s="33">
        <f>SUMIFS('Contact Hours'!D:D,'Contact Hours'!$A:$A,Hours!$A606,'Contact Hours'!$B:$B,Hours!$B606)+SUMIFS('Contact Hours'!E:E,'Contact Hours'!$A:$A,Hours!$A606,'Contact Hours'!$B:$B,Hours!$B606)</f>
        <v>21008</v>
      </c>
      <c r="E606" s="33">
        <f>SUMIFS('Contact Hours'!F:F,'Contact Hours'!$A:$A,Hours!$A606,'Contact Hours'!$B:$B,Hours!$B606)+SUMIFS('Contact Hours'!G:G,'Contact Hours'!$A:$A,Hours!$A606,'Contact Hours'!$B:$B,Hours!$B606)</f>
        <v>0</v>
      </c>
      <c r="F606" s="33">
        <f>SUMIFS('Contact Hours'!H:H,'Contact Hours'!$A:$A,Hours!$A606,'Contact Hours'!$B:$B,Hours!$B606)+SUMIFS('Contact Hours'!I:I,'Contact Hours'!$A:$A,Hours!$A606,'Contact Hours'!$B:$B,Hours!$B606)</f>
        <v>214736</v>
      </c>
      <c r="G606" s="33">
        <f>SUMIFS('Contact Hours'!J:J,'Contact Hours'!$A:$A,Hours!$A606,'Contact Hours'!$B:$B,Hours!$B606)+SUMIFS('Contact Hours'!K:K,'Contact Hours'!$A:$A,Hours!$A606,'Contact Hours'!$B:$B,Hours!$B606)</f>
        <v>7809</v>
      </c>
      <c r="H606" s="34">
        <f t="shared" si="36"/>
        <v>243553</v>
      </c>
      <c r="I606" s="35">
        <f t="shared" si="37"/>
        <v>836192.6833049194</v>
      </c>
      <c r="J606" s="35">
        <f t="shared" si="38"/>
        <v>0</v>
      </c>
    </row>
    <row r="607" spans="1:10">
      <c r="A607" s="30">
        <v>3580</v>
      </c>
      <c r="B607" s="31">
        <v>10</v>
      </c>
      <c r="C607" s="32">
        <f t="shared" ref="C607:C670" si="39">C580</f>
        <v>5.2157956574584414</v>
      </c>
      <c r="D607" s="33">
        <f>SUMIFS('Contact Hours'!D:D,'Contact Hours'!$A:$A,Hours!$A607,'Contact Hours'!$B:$B,Hours!$B607)+SUMIFS('Contact Hours'!E:E,'Contact Hours'!$A:$A,Hours!$A607,'Contact Hours'!$B:$B,Hours!$B607)</f>
        <v>576</v>
      </c>
      <c r="E607" s="33">
        <f>SUMIFS('Contact Hours'!F:F,'Contact Hours'!$A:$A,Hours!$A607,'Contact Hours'!$B:$B,Hours!$B607)+SUMIFS('Contact Hours'!G:G,'Contact Hours'!$A:$A,Hours!$A607,'Contact Hours'!$B:$B,Hours!$B607)</f>
        <v>0</v>
      </c>
      <c r="F607" s="33">
        <f>SUMIFS('Contact Hours'!H:H,'Contact Hours'!$A:$A,Hours!$A607,'Contact Hours'!$B:$B,Hours!$B607)+SUMIFS('Contact Hours'!I:I,'Contact Hours'!$A:$A,Hours!$A607,'Contact Hours'!$B:$B,Hours!$B607)</f>
        <v>0</v>
      </c>
      <c r="G607" s="33">
        <f>SUMIFS('Contact Hours'!J:J,'Contact Hours'!$A:$A,Hours!$A607,'Contact Hours'!$B:$B,Hours!$B607)+SUMIFS('Contact Hours'!K:K,'Contact Hours'!$A:$A,Hours!$A607,'Contact Hours'!$B:$B,Hours!$B607)</f>
        <v>0</v>
      </c>
      <c r="H607" s="34">
        <f t="shared" si="36"/>
        <v>576</v>
      </c>
      <c r="I607" s="35">
        <f t="shared" si="37"/>
        <v>3004.2982986960624</v>
      </c>
      <c r="J607" s="35">
        <f t="shared" si="38"/>
        <v>0</v>
      </c>
    </row>
    <row r="608" spans="1:10">
      <c r="A608" s="30">
        <v>3580</v>
      </c>
      <c r="B608" s="31">
        <v>11</v>
      </c>
      <c r="C608" s="32">
        <f t="shared" si="39"/>
        <v>3.9463640330011058</v>
      </c>
      <c r="D608" s="33">
        <f>SUMIFS('Contact Hours'!D:D,'Contact Hours'!$A:$A,Hours!$A608,'Contact Hours'!$B:$B,Hours!$B608)+SUMIFS('Contact Hours'!E:E,'Contact Hours'!$A:$A,Hours!$A608,'Contact Hours'!$B:$B,Hours!$B608)</f>
        <v>0</v>
      </c>
      <c r="E608" s="33">
        <f>SUMIFS('Contact Hours'!F:F,'Contact Hours'!$A:$A,Hours!$A608,'Contact Hours'!$B:$B,Hours!$B608)+SUMIFS('Contact Hours'!G:G,'Contact Hours'!$A:$A,Hours!$A608,'Contact Hours'!$B:$B,Hours!$B608)</f>
        <v>0</v>
      </c>
      <c r="F608" s="33">
        <f>SUMIFS('Contact Hours'!H:H,'Contact Hours'!$A:$A,Hours!$A608,'Contact Hours'!$B:$B,Hours!$B608)+SUMIFS('Contact Hours'!I:I,'Contact Hours'!$A:$A,Hours!$A608,'Contact Hours'!$B:$B,Hours!$B608)</f>
        <v>86800</v>
      </c>
      <c r="G608" s="33">
        <f>SUMIFS('Contact Hours'!J:J,'Contact Hours'!$A:$A,Hours!$A608,'Contact Hours'!$B:$B,Hours!$B608)+SUMIFS('Contact Hours'!K:K,'Contact Hours'!$A:$A,Hours!$A608,'Contact Hours'!$B:$B,Hours!$B608)</f>
        <v>16106</v>
      </c>
      <c r="H608" s="34">
        <f t="shared" si="36"/>
        <v>102906</v>
      </c>
      <c r="I608" s="35">
        <f t="shared" si="37"/>
        <v>406104.5371800118</v>
      </c>
      <c r="J608" s="35">
        <f t="shared" si="38"/>
        <v>0</v>
      </c>
    </row>
    <row r="609" spans="1:10">
      <c r="A609" s="30">
        <v>3580</v>
      </c>
      <c r="B609" s="31">
        <v>12</v>
      </c>
      <c r="C609" s="32">
        <f t="shared" si="39"/>
        <v>3.4644345655960382</v>
      </c>
      <c r="D609" s="33">
        <f>SUMIFS('Contact Hours'!D:D,'Contact Hours'!$A:$A,Hours!$A609,'Contact Hours'!$B:$B,Hours!$B609)+SUMIFS('Contact Hours'!E:E,'Contact Hours'!$A:$A,Hours!$A609,'Contact Hours'!$B:$B,Hours!$B609)</f>
        <v>190320</v>
      </c>
      <c r="E609" s="33">
        <f>SUMIFS('Contact Hours'!F:F,'Contact Hours'!$A:$A,Hours!$A609,'Contact Hours'!$B:$B,Hours!$B609)+SUMIFS('Contact Hours'!G:G,'Contact Hours'!$A:$A,Hours!$A609,'Contact Hours'!$B:$B,Hours!$B609)</f>
        <v>21968</v>
      </c>
      <c r="F609" s="33">
        <f>SUMIFS('Contact Hours'!H:H,'Contact Hours'!$A:$A,Hours!$A609,'Contact Hours'!$B:$B,Hours!$B609)+SUMIFS('Contact Hours'!I:I,'Contact Hours'!$A:$A,Hours!$A609,'Contact Hours'!$B:$B,Hours!$B609)</f>
        <v>0</v>
      </c>
      <c r="G609" s="33">
        <f>SUMIFS('Contact Hours'!J:J,'Contact Hours'!$A:$A,Hours!$A609,'Contact Hours'!$B:$B,Hours!$B609)+SUMIFS('Contact Hours'!K:K,'Contact Hours'!$A:$A,Hours!$A609,'Contact Hours'!$B:$B,Hours!$B609)</f>
        <v>32</v>
      </c>
      <c r="H609" s="34">
        <f t="shared" si="36"/>
        <v>212320</v>
      </c>
      <c r="I609" s="35">
        <f t="shared" si="37"/>
        <v>735568.74696735083</v>
      </c>
      <c r="J609" s="35">
        <f t="shared" si="38"/>
        <v>83717.368390715157</v>
      </c>
    </row>
    <row r="610" spans="1:10">
      <c r="A610" s="30">
        <v>3580</v>
      </c>
      <c r="B610" s="31">
        <v>13</v>
      </c>
      <c r="C610" s="32">
        <f t="shared" si="39"/>
        <v>3.1367935439018955</v>
      </c>
      <c r="D610" s="33">
        <f>SUMIFS('Contact Hours'!D:D,'Contact Hours'!$A:$A,Hours!$A610,'Contact Hours'!$B:$B,Hours!$B610)+SUMIFS('Contact Hours'!E:E,'Contact Hours'!$A:$A,Hours!$A610,'Contact Hours'!$B:$B,Hours!$B610)</f>
        <v>1920</v>
      </c>
      <c r="E610" s="33">
        <f>SUMIFS('Contact Hours'!F:F,'Contact Hours'!$A:$A,Hours!$A610,'Contact Hours'!$B:$B,Hours!$B610)+SUMIFS('Contact Hours'!G:G,'Contact Hours'!$A:$A,Hours!$A610,'Contact Hours'!$B:$B,Hours!$B610)</f>
        <v>0</v>
      </c>
      <c r="F610" s="33">
        <f>SUMIFS('Contact Hours'!H:H,'Contact Hours'!$A:$A,Hours!$A610,'Contact Hours'!$B:$B,Hours!$B610)+SUMIFS('Contact Hours'!I:I,'Contact Hours'!$A:$A,Hours!$A610,'Contact Hours'!$B:$B,Hours!$B610)</f>
        <v>0</v>
      </c>
      <c r="G610" s="33">
        <f>SUMIFS('Contact Hours'!J:J,'Contact Hours'!$A:$A,Hours!$A610,'Contact Hours'!$B:$B,Hours!$B610)+SUMIFS('Contact Hours'!K:K,'Contact Hours'!$A:$A,Hours!$A610,'Contact Hours'!$B:$B,Hours!$B610)</f>
        <v>66</v>
      </c>
      <c r="H610" s="34">
        <f t="shared" si="36"/>
        <v>1986</v>
      </c>
      <c r="I610" s="35">
        <f t="shared" si="37"/>
        <v>6229.6719781891643</v>
      </c>
      <c r="J610" s="35">
        <f t="shared" si="38"/>
        <v>0</v>
      </c>
    </row>
    <row r="611" spans="1:10">
      <c r="A611" s="30">
        <v>3580</v>
      </c>
      <c r="B611" s="31">
        <v>14</v>
      </c>
      <c r="C611" s="32">
        <f t="shared" si="39"/>
        <v>4.5242823607997433</v>
      </c>
      <c r="D611" s="33">
        <f>SUMIFS('Contact Hours'!D:D,'Contact Hours'!$A:$A,Hours!$A611,'Contact Hours'!$B:$B,Hours!$B611)+SUMIFS('Contact Hours'!E:E,'Contact Hours'!$A:$A,Hours!$A611,'Contact Hours'!$B:$B,Hours!$B611)</f>
        <v>0</v>
      </c>
      <c r="E611" s="33">
        <f>SUMIFS('Contact Hours'!F:F,'Contact Hours'!$A:$A,Hours!$A611,'Contact Hours'!$B:$B,Hours!$B611)+SUMIFS('Contact Hours'!G:G,'Contact Hours'!$A:$A,Hours!$A611,'Contact Hours'!$B:$B,Hours!$B611)</f>
        <v>0</v>
      </c>
      <c r="F611" s="33">
        <f>SUMIFS('Contact Hours'!H:H,'Contact Hours'!$A:$A,Hours!$A611,'Contact Hours'!$B:$B,Hours!$B611)+SUMIFS('Contact Hours'!I:I,'Contact Hours'!$A:$A,Hours!$A611,'Contact Hours'!$B:$B,Hours!$B611)</f>
        <v>83328</v>
      </c>
      <c r="G611" s="33">
        <f>SUMIFS('Contact Hours'!J:J,'Contact Hours'!$A:$A,Hours!$A611,'Contact Hours'!$B:$B,Hours!$B611)+SUMIFS('Contact Hours'!K:K,'Contact Hours'!$A:$A,Hours!$A611,'Contact Hours'!$B:$B,Hours!$B611)</f>
        <v>7232</v>
      </c>
      <c r="H611" s="34">
        <f t="shared" si="36"/>
        <v>90560</v>
      </c>
      <c r="I611" s="35">
        <f t="shared" si="37"/>
        <v>409719.01059402473</v>
      </c>
      <c r="J611" s="35">
        <f t="shared" si="38"/>
        <v>0</v>
      </c>
    </row>
    <row r="612" spans="1:10">
      <c r="A612" s="30">
        <v>3580</v>
      </c>
      <c r="B612" s="31">
        <v>15</v>
      </c>
      <c r="C612" s="32">
        <f t="shared" si="39"/>
        <v>6.3259919541484555</v>
      </c>
      <c r="D612" s="33">
        <f>SUMIFS('Contact Hours'!D:D,'Contact Hours'!$A:$A,Hours!$A612,'Contact Hours'!$B:$B,Hours!$B612)+SUMIFS('Contact Hours'!E:E,'Contact Hours'!$A:$A,Hours!$A612,'Contact Hours'!$B:$B,Hours!$B612)</f>
        <v>0</v>
      </c>
      <c r="E612" s="33">
        <f>SUMIFS('Contact Hours'!F:F,'Contact Hours'!$A:$A,Hours!$A612,'Contact Hours'!$B:$B,Hours!$B612)+SUMIFS('Contact Hours'!G:G,'Contact Hours'!$A:$A,Hours!$A612,'Contact Hours'!$B:$B,Hours!$B612)</f>
        <v>0</v>
      </c>
      <c r="F612" s="33">
        <f>SUMIFS('Contact Hours'!H:H,'Contact Hours'!$A:$A,Hours!$A612,'Contact Hours'!$B:$B,Hours!$B612)+SUMIFS('Contact Hours'!I:I,'Contact Hours'!$A:$A,Hours!$A612,'Contact Hours'!$B:$B,Hours!$B612)</f>
        <v>0</v>
      </c>
      <c r="G612" s="33">
        <f>SUMIFS('Contact Hours'!J:J,'Contact Hours'!$A:$A,Hours!$A612,'Contact Hours'!$B:$B,Hours!$B612)+SUMIFS('Contact Hours'!K:K,'Contact Hours'!$A:$A,Hours!$A612,'Contact Hours'!$B:$B,Hours!$B612)</f>
        <v>0</v>
      </c>
      <c r="H612" s="34">
        <f t="shared" si="36"/>
        <v>0</v>
      </c>
      <c r="I612" s="35">
        <f t="shared" si="37"/>
        <v>0</v>
      </c>
      <c r="J612" s="35">
        <f t="shared" si="38"/>
        <v>0</v>
      </c>
    </row>
    <row r="613" spans="1:10">
      <c r="A613" s="30">
        <v>3580</v>
      </c>
      <c r="B613" s="31">
        <v>16</v>
      </c>
      <c r="C613" s="32">
        <f t="shared" si="39"/>
        <v>3.9794022593108487</v>
      </c>
      <c r="D613" s="33">
        <f>SUMIFS('Contact Hours'!D:D,'Contact Hours'!$A:$A,Hours!$A613,'Contact Hours'!$B:$B,Hours!$B613)+SUMIFS('Contact Hours'!E:E,'Contact Hours'!$A:$A,Hours!$A613,'Contact Hours'!$B:$B,Hours!$B613)</f>
        <v>19728</v>
      </c>
      <c r="E613" s="33">
        <f>SUMIFS('Contact Hours'!F:F,'Contact Hours'!$A:$A,Hours!$A613,'Contact Hours'!$B:$B,Hours!$B613)+SUMIFS('Contact Hours'!G:G,'Contact Hours'!$A:$A,Hours!$A613,'Contact Hours'!$B:$B,Hours!$B613)</f>
        <v>0</v>
      </c>
      <c r="F613" s="33">
        <f>SUMIFS('Contact Hours'!H:H,'Contact Hours'!$A:$A,Hours!$A613,'Contact Hours'!$B:$B,Hours!$B613)+SUMIFS('Contact Hours'!I:I,'Contact Hours'!$A:$A,Hours!$A613,'Contact Hours'!$B:$B,Hours!$B613)</f>
        <v>178992</v>
      </c>
      <c r="G613" s="33">
        <f>SUMIFS('Contact Hours'!J:J,'Contact Hours'!$A:$A,Hours!$A613,'Contact Hours'!$B:$B,Hours!$B613)+SUMIFS('Contact Hours'!K:K,'Contact Hours'!$A:$A,Hours!$A613,'Contact Hours'!$B:$B,Hours!$B613)</f>
        <v>35253</v>
      </c>
      <c r="H613" s="34">
        <f t="shared" si="36"/>
        <v>233973</v>
      </c>
      <c r="I613" s="35">
        <f t="shared" si="37"/>
        <v>931072.6848177372</v>
      </c>
      <c r="J613" s="35">
        <f t="shared" si="38"/>
        <v>0</v>
      </c>
    </row>
    <row r="614" spans="1:10">
      <c r="A614" s="30">
        <v>3580</v>
      </c>
      <c r="B614" s="31">
        <v>17</v>
      </c>
      <c r="C614" s="32">
        <f t="shared" si="39"/>
        <v>5.1679354505346593</v>
      </c>
      <c r="D614" s="33">
        <f>SUMIFS('Contact Hours'!D:D,'Contact Hours'!$A:$A,Hours!$A614,'Contact Hours'!$B:$B,Hours!$B614)+SUMIFS('Contact Hours'!E:E,'Contact Hours'!$A:$A,Hours!$A614,'Contact Hours'!$B:$B,Hours!$B614)</f>
        <v>0</v>
      </c>
      <c r="E614" s="33">
        <f>SUMIFS('Contact Hours'!F:F,'Contact Hours'!$A:$A,Hours!$A614,'Contact Hours'!$B:$B,Hours!$B614)+SUMIFS('Contact Hours'!G:G,'Contact Hours'!$A:$A,Hours!$A614,'Contact Hours'!$B:$B,Hours!$B614)</f>
        <v>0</v>
      </c>
      <c r="F614" s="33">
        <f>SUMIFS('Contact Hours'!H:H,'Contact Hours'!$A:$A,Hours!$A614,'Contact Hours'!$B:$B,Hours!$B614)+SUMIFS('Contact Hours'!I:I,'Contact Hours'!$A:$A,Hours!$A614,'Contact Hours'!$B:$B,Hours!$B614)</f>
        <v>0</v>
      </c>
      <c r="G614" s="33">
        <f>SUMIFS('Contact Hours'!J:J,'Contact Hours'!$A:$A,Hours!$A614,'Contact Hours'!$B:$B,Hours!$B614)+SUMIFS('Contact Hours'!K:K,'Contact Hours'!$A:$A,Hours!$A614,'Contact Hours'!$B:$B,Hours!$B614)</f>
        <v>0</v>
      </c>
      <c r="H614" s="34">
        <f t="shared" si="36"/>
        <v>0</v>
      </c>
      <c r="I614" s="35">
        <f t="shared" si="37"/>
        <v>0</v>
      </c>
      <c r="J614" s="35">
        <f t="shared" si="38"/>
        <v>0</v>
      </c>
    </row>
    <row r="615" spans="1:10">
      <c r="A615" s="30">
        <v>3580</v>
      </c>
      <c r="B615" s="31">
        <v>18</v>
      </c>
      <c r="C615" s="32">
        <f t="shared" si="39"/>
        <v>4.3474126583452906</v>
      </c>
      <c r="D615" s="33">
        <f>SUMIFS('Contact Hours'!D:D,'Contact Hours'!$A:$A,Hours!$A615,'Contact Hours'!$B:$B,Hours!$B615)+SUMIFS('Contact Hours'!E:E,'Contact Hours'!$A:$A,Hours!$A615,'Contact Hours'!$B:$B,Hours!$B615)</f>
        <v>0</v>
      </c>
      <c r="E615" s="33">
        <f>SUMIFS('Contact Hours'!F:F,'Contact Hours'!$A:$A,Hours!$A615,'Contact Hours'!$B:$B,Hours!$B615)+SUMIFS('Contact Hours'!G:G,'Contact Hours'!$A:$A,Hours!$A615,'Contact Hours'!$B:$B,Hours!$B615)</f>
        <v>0</v>
      </c>
      <c r="F615" s="33">
        <f>SUMIFS('Contact Hours'!H:H,'Contact Hours'!$A:$A,Hours!$A615,'Contact Hours'!$B:$B,Hours!$B615)+SUMIFS('Contact Hours'!I:I,'Contact Hours'!$A:$A,Hours!$A615,'Contact Hours'!$B:$B,Hours!$B615)</f>
        <v>4800</v>
      </c>
      <c r="G615" s="33">
        <f>SUMIFS('Contact Hours'!J:J,'Contact Hours'!$A:$A,Hours!$A615,'Contact Hours'!$B:$B,Hours!$B615)+SUMIFS('Contact Hours'!K:K,'Contact Hours'!$A:$A,Hours!$A615,'Contact Hours'!$B:$B,Hours!$B615)</f>
        <v>324</v>
      </c>
      <c r="H615" s="34">
        <f t="shared" si="36"/>
        <v>5124</v>
      </c>
      <c r="I615" s="35">
        <f t="shared" si="37"/>
        <v>22276.142461361269</v>
      </c>
      <c r="J615" s="35">
        <f t="shared" si="38"/>
        <v>0</v>
      </c>
    </row>
    <row r="616" spans="1:10">
      <c r="A616" s="30">
        <v>3580</v>
      </c>
      <c r="B616" s="31">
        <v>19</v>
      </c>
      <c r="C616" s="32">
        <f t="shared" si="39"/>
        <v>3.1428185541517317</v>
      </c>
      <c r="D616" s="33">
        <f>SUMIFS('Contact Hours'!D:D,'Contact Hours'!$A:$A,Hours!$A616,'Contact Hours'!$B:$B,Hours!$B616)+SUMIFS('Contact Hours'!E:E,'Contact Hours'!$A:$A,Hours!$A616,'Contact Hours'!$B:$B,Hours!$B616)</f>
        <v>102856</v>
      </c>
      <c r="E616" s="33">
        <f>SUMIFS('Contact Hours'!F:F,'Contact Hours'!$A:$A,Hours!$A616,'Contact Hours'!$B:$B,Hours!$B616)+SUMIFS('Contact Hours'!G:G,'Contact Hours'!$A:$A,Hours!$A616,'Contact Hours'!$B:$B,Hours!$B616)</f>
        <v>33429</v>
      </c>
      <c r="F616" s="33">
        <f>SUMIFS('Contact Hours'!H:H,'Contact Hours'!$A:$A,Hours!$A616,'Contact Hours'!$B:$B,Hours!$B616)+SUMIFS('Contact Hours'!I:I,'Contact Hours'!$A:$A,Hours!$A616,'Contact Hours'!$B:$B,Hours!$B616)</f>
        <v>1344</v>
      </c>
      <c r="G616" s="33">
        <f>SUMIFS('Contact Hours'!J:J,'Contact Hours'!$A:$A,Hours!$A616,'Contact Hours'!$B:$B,Hours!$B616)+SUMIFS('Contact Hours'!K:K,'Contact Hours'!$A:$A,Hours!$A616,'Contact Hours'!$B:$B,Hours!$B616)</f>
        <v>0</v>
      </c>
      <c r="H616" s="34">
        <f t="shared" si="36"/>
        <v>137629</v>
      </c>
      <c r="I616" s="35">
        <f t="shared" si="37"/>
        <v>432542.97478934866</v>
      </c>
      <c r="J616" s="35">
        <f t="shared" si="38"/>
        <v>115567.40959141207</v>
      </c>
    </row>
    <row r="617" spans="1:10">
      <c r="A617" s="30">
        <v>3580</v>
      </c>
      <c r="B617" s="31">
        <v>20</v>
      </c>
      <c r="C617" s="32">
        <f t="shared" si="39"/>
        <v>3.4676861785003421</v>
      </c>
      <c r="D617" s="33">
        <f>SUMIFS('Contact Hours'!D:D,'Contact Hours'!$A:$A,Hours!$A617,'Contact Hours'!$B:$B,Hours!$B617)+SUMIFS('Contact Hours'!E:E,'Contact Hours'!$A:$A,Hours!$A617,'Contact Hours'!$B:$B,Hours!$B617)</f>
        <v>0</v>
      </c>
      <c r="E617" s="33">
        <f>SUMIFS('Contact Hours'!F:F,'Contact Hours'!$A:$A,Hours!$A617,'Contact Hours'!$B:$B,Hours!$B617)+SUMIFS('Contact Hours'!G:G,'Contact Hours'!$A:$A,Hours!$A617,'Contact Hours'!$B:$B,Hours!$B617)</f>
        <v>0</v>
      </c>
      <c r="F617" s="33">
        <f>SUMIFS('Contact Hours'!H:H,'Contact Hours'!$A:$A,Hours!$A617,'Contact Hours'!$B:$B,Hours!$B617)+SUMIFS('Contact Hours'!I:I,'Contact Hours'!$A:$A,Hours!$A617,'Contact Hours'!$B:$B,Hours!$B617)</f>
        <v>47792</v>
      </c>
      <c r="G617" s="33">
        <f>SUMIFS('Contact Hours'!J:J,'Contact Hours'!$A:$A,Hours!$A617,'Contact Hours'!$B:$B,Hours!$B617)+SUMIFS('Contact Hours'!K:K,'Contact Hours'!$A:$A,Hours!$A617,'Contact Hours'!$B:$B,Hours!$B617)</f>
        <v>0</v>
      </c>
      <c r="H617" s="34">
        <f t="shared" si="36"/>
        <v>47792</v>
      </c>
      <c r="I617" s="35">
        <f t="shared" si="37"/>
        <v>165727.65784288835</v>
      </c>
      <c r="J617" s="35">
        <f t="shared" si="38"/>
        <v>0</v>
      </c>
    </row>
    <row r="618" spans="1:10">
      <c r="A618" s="30">
        <v>3580</v>
      </c>
      <c r="B618" s="31">
        <v>21</v>
      </c>
      <c r="C618" s="32">
        <f t="shared" si="39"/>
        <v>4.5155009708581995</v>
      </c>
      <c r="D618" s="33">
        <f>SUMIFS('Contact Hours'!D:D,'Contact Hours'!$A:$A,Hours!$A618,'Contact Hours'!$B:$B,Hours!$B618)+SUMIFS('Contact Hours'!E:E,'Contact Hours'!$A:$A,Hours!$A618,'Contact Hours'!$B:$B,Hours!$B618)</f>
        <v>0</v>
      </c>
      <c r="E618" s="33">
        <f>SUMIFS('Contact Hours'!F:F,'Contact Hours'!$A:$A,Hours!$A618,'Contact Hours'!$B:$B,Hours!$B618)+SUMIFS('Contact Hours'!G:G,'Contact Hours'!$A:$A,Hours!$A618,'Contact Hours'!$B:$B,Hours!$B618)</f>
        <v>0</v>
      </c>
      <c r="F618" s="33">
        <f>SUMIFS('Contact Hours'!H:H,'Contact Hours'!$A:$A,Hours!$A618,'Contact Hours'!$B:$B,Hours!$B618)+SUMIFS('Contact Hours'!I:I,'Contact Hours'!$A:$A,Hours!$A618,'Contact Hours'!$B:$B,Hours!$B618)</f>
        <v>28320</v>
      </c>
      <c r="G618" s="33">
        <f>SUMIFS('Contact Hours'!J:J,'Contact Hours'!$A:$A,Hours!$A618,'Contact Hours'!$B:$B,Hours!$B618)+SUMIFS('Contact Hours'!K:K,'Contact Hours'!$A:$A,Hours!$A618,'Contact Hours'!$B:$B,Hours!$B618)</f>
        <v>17684</v>
      </c>
      <c r="H618" s="34">
        <f t="shared" si="36"/>
        <v>46004</v>
      </c>
      <c r="I618" s="35">
        <f t="shared" si="37"/>
        <v>207731.10666336061</v>
      </c>
      <c r="J618" s="35">
        <f t="shared" si="38"/>
        <v>0</v>
      </c>
    </row>
    <row r="619" spans="1:10">
      <c r="A619" s="30">
        <v>3580</v>
      </c>
      <c r="B619" s="31">
        <v>22</v>
      </c>
      <c r="C619" s="32">
        <f t="shared" si="39"/>
        <v>4.1280585073572329</v>
      </c>
      <c r="D619" s="33">
        <f>SUMIFS('Contact Hours'!D:D,'Contact Hours'!$A:$A,Hours!$A619,'Contact Hours'!$B:$B,Hours!$B619)+SUMIFS('Contact Hours'!E:E,'Contact Hours'!$A:$A,Hours!$A619,'Contact Hours'!$B:$B,Hours!$B619)</f>
        <v>0</v>
      </c>
      <c r="E619" s="33">
        <f>SUMIFS('Contact Hours'!F:F,'Contact Hours'!$A:$A,Hours!$A619,'Contact Hours'!$B:$B,Hours!$B619)+SUMIFS('Contact Hours'!G:G,'Contact Hours'!$A:$A,Hours!$A619,'Contact Hours'!$B:$B,Hours!$B619)</f>
        <v>0</v>
      </c>
      <c r="F619" s="33">
        <f>SUMIFS('Contact Hours'!H:H,'Contact Hours'!$A:$A,Hours!$A619,'Contact Hours'!$B:$B,Hours!$B619)+SUMIFS('Contact Hours'!I:I,'Contact Hours'!$A:$A,Hours!$A619,'Contact Hours'!$B:$B,Hours!$B619)</f>
        <v>8368</v>
      </c>
      <c r="G619" s="33">
        <f>SUMIFS('Contact Hours'!J:J,'Contact Hours'!$A:$A,Hours!$A619,'Contact Hours'!$B:$B,Hours!$B619)+SUMIFS('Contact Hours'!K:K,'Contact Hours'!$A:$A,Hours!$A619,'Contact Hours'!$B:$B,Hours!$B619)</f>
        <v>720</v>
      </c>
      <c r="H619" s="34">
        <f t="shared" si="36"/>
        <v>9088</v>
      </c>
      <c r="I619" s="35">
        <f t="shared" si="37"/>
        <v>37515.795714862536</v>
      </c>
      <c r="J619" s="35">
        <f t="shared" si="38"/>
        <v>0</v>
      </c>
    </row>
    <row r="620" spans="1:10">
      <c r="A620" s="30">
        <v>3580</v>
      </c>
      <c r="B620" s="31">
        <v>23</v>
      </c>
      <c r="C620" s="32">
        <f t="shared" si="39"/>
        <v>4.0606764444742334</v>
      </c>
      <c r="D620" s="33">
        <f>SUMIFS('Contact Hours'!D:D,'Contact Hours'!$A:$A,Hours!$A620,'Contact Hours'!$B:$B,Hours!$B620)+SUMIFS('Contact Hours'!E:E,'Contact Hours'!$A:$A,Hours!$A620,'Contact Hours'!$B:$B,Hours!$B620)</f>
        <v>49872</v>
      </c>
      <c r="E620" s="33">
        <f>SUMIFS('Contact Hours'!F:F,'Contact Hours'!$A:$A,Hours!$A620,'Contact Hours'!$B:$B,Hours!$B620)+SUMIFS('Contact Hours'!G:G,'Contact Hours'!$A:$A,Hours!$A620,'Contact Hours'!$B:$B,Hours!$B620)</f>
        <v>0</v>
      </c>
      <c r="F620" s="33">
        <f>SUMIFS('Contact Hours'!H:H,'Contact Hours'!$A:$A,Hours!$A620,'Contact Hours'!$B:$B,Hours!$B620)+SUMIFS('Contact Hours'!I:I,'Contact Hours'!$A:$A,Hours!$A620,'Contact Hours'!$B:$B,Hours!$B620)</f>
        <v>0</v>
      </c>
      <c r="G620" s="33">
        <f>SUMIFS('Contact Hours'!J:J,'Contact Hours'!$A:$A,Hours!$A620,'Contact Hours'!$B:$B,Hours!$B620)+SUMIFS('Contact Hours'!K:K,'Contact Hours'!$A:$A,Hours!$A620,'Contact Hours'!$B:$B,Hours!$B620)</f>
        <v>0</v>
      </c>
      <c r="H620" s="34">
        <f t="shared" si="36"/>
        <v>49872</v>
      </c>
      <c r="I620" s="35">
        <f t="shared" si="37"/>
        <v>202514.05563881897</v>
      </c>
      <c r="J620" s="35">
        <f t="shared" si="38"/>
        <v>0</v>
      </c>
    </row>
    <row r="621" spans="1:10">
      <c r="A621" s="30">
        <v>3580</v>
      </c>
      <c r="B621" s="31">
        <v>24</v>
      </c>
      <c r="C621" s="32">
        <f t="shared" si="39"/>
        <v>3.6073208628655156</v>
      </c>
      <c r="D621" s="33">
        <f>SUMIFS('Contact Hours'!D:D,'Contact Hours'!$A:$A,Hours!$A621,'Contact Hours'!$B:$B,Hours!$B621)+SUMIFS('Contact Hours'!E:E,'Contact Hours'!$A:$A,Hours!$A621,'Contact Hours'!$B:$B,Hours!$B621)</f>
        <v>9744</v>
      </c>
      <c r="E621" s="33">
        <f>SUMIFS('Contact Hours'!F:F,'Contact Hours'!$A:$A,Hours!$A621,'Contact Hours'!$B:$B,Hours!$B621)+SUMIFS('Contact Hours'!G:G,'Contact Hours'!$A:$A,Hours!$A621,'Contact Hours'!$B:$B,Hours!$B621)</f>
        <v>0</v>
      </c>
      <c r="F621" s="33">
        <f>SUMIFS('Contact Hours'!H:H,'Contact Hours'!$A:$A,Hours!$A621,'Contact Hours'!$B:$B,Hours!$B621)+SUMIFS('Contact Hours'!I:I,'Contact Hours'!$A:$A,Hours!$A621,'Contact Hours'!$B:$B,Hours!$B621)</f>
        <v>39856</v>
      </c>
      <c r="G621" s="33">
        <f>SUMIFS('Contact Hours'!J:J,'Contact Hours'!$A:$A,Hours!$A621,'Contact Hours'!$B:$B,Hours!$B621)+SUMIFS('Contact Hours'!K:K,'Contact Hours'!$A:$A,Hours!$A621,'Contact Hours'!$B:$B,Hours!$B621)</f>
        <v>265554</v>
      </c>
      <c r="H621" s="34">
        <f t="shared" si="36"/>
        <v>315154</v>
      </c>
      <c r="I621" s="35">
        <f t="shared" si="37"/>
        <v>1136861.5992155187</v>
      </c>
      <c r="J621" s="35">
        <f t="shared" si="38"/>
        <v>0</v>
      </c>
    </row>
    <row r="622" spans="1:10">
      <c r="A622" s="30">
        <v>3580</v>
      </c>
      <c r="B622" s="31">
        <v>25</v>
      </c>
      <c r="C622" s="32">
        <f t="shared" si="39"/>
        <v>2.8175360535220126</v>
      </c>
      <c r="D622" s="33">
        <f>SUMIFS('Contact Hours'!D:D,'Contact Hours'!$A:$A,Hours!$A622,'Contact Hours'!$B:$B,Hours!$B622)+SUMIFS('Contact Hours'!E:E,'Contact Hours'!$A:$A,Hours!$A622,'Contact Hours'!$B:$B,Hours!$B622)</f>
        <v>328512</v>
      </c>
      <c r="E622" s="33">
        <f>SUMIFS('Contact Hours'!F:F,'Contact Hours'!$A:$A,Hours!$A622,'Contact Hours'!$B:$B,Hours!$B622)+SUMIFS('Contact Hours'!G:G,'Contact Hours'!$A:$A,Hours!$A622,'Contact Hours'!$B:$B,Hours!$B622)</f>
        <v>0</v>
      </c>
      <c r="F622" s="33">
        <f>SUMIFS('Contact Hours'!H:H,'Contact Hours'!$A:$A,Hours!$A622,'Contact Hours'!$B:$B,Hours!$B622)+SUMIFS('Contact Hours'!I:I,'Contact Hours'!$A:$A,Hours!$A622,'Contact Hours'!$B:$B,Hours!$B622)</f>
        <v>0</v>
      </c>
      <c r="G622" s="33">
        <f>SUMIFS('Contact Hours'!J:J,'Contact Hours'!$A:$A,Hours!$A622,'Contact Hours'!$B:$B,Hours!$B622)+SUMIFS('Contact Hours'!K:K,'Contact Hours'!$A:$A,Hours!$A622,'Contact Hours'!$B:$B,Hours!$B622)</f>
        <v>0</v>
      </c>
      <c r="H622" s="34">
        <f t="shared" si="36"/>
        <v>328512</v>
      </c>
      <c r="I622" s="35">
        <f t="shared" si="37"/>
        <v>925594.40401462337</v>
      </c>
      <c r="J622" s="35">
        <f t="shared" si="38"/>
        <v>0</v>
      </c>
    </row>
    <row r="623" spans="1:10">
      <c r="A623" s="30">
        <v>3580</v>
      </c>
      <c r="B623" s="31">
        <v>26</v>
      </c>
      <c r="C623" s="32">
        <f t="shared" si="39"/>
        <v>3.5195673951223614</v>
      </c>
      <c r="D623" s="33">
        <f>SUMIFS('Contact Hours'!D:D,'Contact Hours'!$A:$A,Hours!$A623,'Contact Hours'!$B:$B,Hours!$B623)+SUMIFS('Contact Hours'!E:E,'Contact Hours'!$A:$A,Hours!$A623,'Contact Hours'!$B:$B,Hours!$B623)</f>
        <v>115392</v>
      </c>
      <c r="E623" s="33">
        <f>SUMIFS('Contact Hours'!F:F,'Contact Hours'!$A:$A,Hours!$A623,'Contact Hours'!$B:$B,Hours!$B623)+SUMIFS('Contact Hours'!G:G,'Contact Hours'!$A:$A,Hours!$A623,'Contact Hours'!$B:$B,Hours!$B623)</f>
        <v>0</v>
      </c>
      <c r="F623" s="33">
        <f>SUMIFS('Contact Hours'!H:H,'Contact Hours'!$A:$A,Hours!$A623,'Contact Hours'!$B:$B,Hours!$B623)+SUMIFS('Contact Hours'!I:I,'Contact Hours'!$A:$A,Hours!$A623,'Contact Hours'!$B:$B,Hours!$B623)</f>
        <v>23520</v>
      </c>
      <c r="G623" s="33">
        <f>SUMIFS('Contact Hours'!J:J,'Contact Hours'!$A:$A,Hours!$A623,'Contact Hours'!$B:$B,Hours!$B623)+SUMIFS('Contact Hours'!K:K,'Contact Hours'!$A:$A,Hours!$A623,'Contact Hours'!$B:$B,Hours!$B623)</f>
        <v>608</v>
      </c>
      <c r="H623" s="34">
        <f t="shared" si="36"/>
        <v>139520</v>
      </c>
      <c r="I623" s="35">
        <f t="shared" si="37"/>
        <v>491050.04296747188</v>
      </c>
      <c r="J623" s="35">
        <f t="shared" si="38"/>
        <v>0</v>
      </c>
    </row>
    <row r="624" spans="1:10">
      <c r="A624" s="30">
        <v>3580</v>
      </c>
      <c r="B624" s="31">
        <v>27</v>
      </c>
      <c r="C624" s="32">
        <f t="shared" si="39"/>
        <v>3.291477425248472</v>
      </c>
      <c r="D624" s="33">
        <f>SUMIFS('Contact Hours'!D:D,'Contact Hours'!$A:$A,Hours!$A624,'Contact Hours'!$B:$B,Hours!$B624)+SUMIFS('Contact Hours'!E:E,'Contact Hours'!$A:$A,Hours!$A624,'Contact Hours'!$B:$B,Hours!$B624)</f>
        <v>0</v>
      </c>
      <c r="E624" s="33">
        <f>SUMIFS('Contact Hours'!F:F,'Contact Hours'!$A:$A,Hours!$A624,'Contact Hours'!$B:$B,Hours!$B624)+SUMIFS('Contact Hours'!G:G,'Contact Hours'!$A:$A,Hours!$A624,'Contact Hours'!$B:$B,Hours!$B624)</f>
        <v>0</v>
      </c>
      <c r="F624" s="33">
        <f>SUMIFS('Contact Hours'!H:H,'Contact Hours'!$A:$A,Hours!$A624,'Contact Hours'!$B:$B,Hours!$B624)+SUMIFS('Contact Hours'!I:I,'Contact Hours'!$A:$A,Hours!$A624,'Contact Hours'!$B:$B,Hours!$B624)</f>
        <v>0</v>
      </c>
      <c r="G624" s="33">
        <f>SUMIFS('Contact Hours'!J:J,'Contact Hours'!$A:$A,Hours!$A624,'Contact Hours'!$B:$B,Hours!$B624)+SUMIFS('Contact Hours'!K:K,'Contact Hours'!$A:$A,Hours!$A624,'Contact Hours'!$B:$B,Hours!$B624)</f>
        <v>0</v>
      </c>
      <c r="H624" s="34">
        <f t="shared" si="36"/>
        <v>0</v>
      </c>
      <c r="I624" s="35">
        <f t="shared" si="37"/>
        <v>0</v>
      </c>
      <c r="J624" s="35">
        <f t="shared" si="38"/>
        <v>0</v>
      </c>
    </row>
    <row r="625" spans="1:10">
      <c r="A625" s="30">
        <v>3582</v>
      </c>
      <c r="B625" s="31">
        <v>1</v>
      </c>
      <c r="C625" s="32">
        <f t="shared" si="39"/>
        <v>2.8749802080704021</v>
      </c>
      <c r="D625" s="33">
        <f>SUMIFS('Contact Hours'!D:D,'Contact Hours'!$A:$A,Hours!$A625,'Contact Hours'!$B:$B,Hours!$B625)+SUMIFS('Contact Hours'!E:E,'Contact Hours'!$A:$A,Hours!$A625,'Contact Hours'!$B:$B,Hours!$B625)</f>
        <v>432</v>
      </c>
      <c r="E625" s="33">
        <f>SUMIFS('Contact Hours'!F:F,'Contact Hours'!$A:$A,Hours!$A625,'Contact Hours'!$B:$B,Hours!$B625)+SUMIFS('Contact Hours'!G:G,'Contact Hours'!$A:$A,Hours!$A625,'Contact Hours'!$B:$B,Hours!$B625)</f>
        <v>0</v>
      </c>
      <c r="F625" s="33">
        <f>SUMIFS('Contact Hours'!H:H,'Contact Hours'!$A:$A,Hours!$A625,'Contact Hours'!$B:$B,Hours!$B625)+SUMIFS('Contact Hours'!I:I,'Contact Hours'!$A:$A,Hours!$A625,'Contact Hours'!$B:$B,Hours!$B625)</f>
        <v>0</v>
      </c>
      <c r="G625" s="33">
        <f>SUMIFS('Contact Hours'!J:J,'Contact Hours'!$A:$A,Hours!$A625,'Contact Hours'!$B:$B,Hours!$B625)+SUMIFS('Contact Hours'!K:K,'Contact Hours'!$A:$A,Hours!$A625,'Contact Hours'!$B:$B,Hours!$B625)</f>
        <v>0</v>
      </c>
      <c r="H625" s="34">
        <f t="shared" si="36"/>
        <v>432</v>
      </c>
      <c r="I625" s="35">
        <f t="shared" si="37"/>
        <v>1241.9914498864136</v>
      </c>
      <c r="J625" s="35">
        <f t="shared" si="38"/>
        <v>0</v>
      </c>
    </row>
    <row r="626" spans="1:10">
      <c r="A626" s="30">
        <v>3582</v>
      </c>
      <c r="B626" s="31">
        <v>2</v>
      </c>
      <c r="C626" s="32">
        <f t="shared" si="39"/>
        <v>3.4729204337351502</v>
      </c>
      <c r="D626" s="33">
        <f>SUMIFS('Contact Hours'!D:D,'Contact Hours'!$A:$A,Hours!$A626,'Contact Hours'!$B:$B,Hours!$B626)+SUMIFS('Contact Hours'!E:E,'Contact Hours'!$A:$A,Hours!$A626,'Contact Hours'!$B:$B,Hours!$B626)</f>
        <v>0</v>
      </c>
      <c r="E626" s="33">
        <f>SUMIFS('Contact Hours'!F:F,'Contact Hours'!$A:$A,Hours!$A626,'Contact Hours'!$B:$B,Hours!$B626)+SUMIFS('Contact Hours'!G:G,'Contact Hours'!$A:$A,Hours!$A626,'Contact Hours'!$B:$B,Hours!$B626)</f>
        <v>0</v>
      </c>
      <c r="F626" s="33">
        <f>SUMIFS('Contact Hours'!H:H,'Contact Hours'!$A:$A,Hours!$A626,'Contact Hours'!$B:$B,Hours!$B626)+SUMIFS('Contact Hours'!I:I,'Contact Hours'!$A:$A,Hours!$A626,'Contact Hours'!$B:$B,Hours!$B626)</f>
        <v>101328</v>
      </c>
      <c r="G626" s="33">
        <f>SUMIFS('Contact Hours'!J:J,'Contact Hours'!$A:$A,Hours!$A626,'Contact Hours'!$B:$B,Hours!$B626)+SUMIFS('Contact Hours'!K:K,'Contact Hours'!$A:$A,Hours!$A626,'Contact Hours'!$B:$B,Hours!$B626)</f>
        <v>0</v>
      </c>
      <c r="H626" s="34">
        <f t="shared" si="36"/>
        <v>101328</v>
      </c>
      <c r="I626" s="35">
        <f t="shared" si="37"/>
        <v>351904.0817095153</v>
      </c>
      <c r="J626" s="35">
        <f t="shared" si="38"/>
        <v>0</v>
      </c>
    </row>
    <row r="627" spans="1:10">
      <c r="A627" s="30">
        <v>3582</v>
      </c>
      <c r="B627" s="31">
        <v>3</v>
      </c>
      <c r="C627" s="32">
        <f t="shared" si="39"/>
        <v>3.0862689776983747</v>
      </c>
      <c r="D627" s="33">
        <f>SUMIFS('Contact Hours'!D:D,'Contact Hours'!$A:$A,Hours!$A627,'Contact Hours'!$B:$B,Hours!$B627)+SUMIFS('Contact Hours'!E:E,'Contact Hours'!$A:$A,Hours!$A627,'Contact Hours'!$B:$B,Hours!$B627)</f>
        <v>465488</v>
      </c>
      <c r="E627" s="33">
        <f>SUMIFS('Contact Hours'!F:F,'Contact Hours'!$A:$A,Hours!$A627,'Contact Hours'!$B:$B,Hours!$B627)+SUMIFS('Contact Hours'!G:G,'Contact Hours'!$A:$A,Hours!$A627,'Contact Hours'!$B:$B,Hours!$B627)</f>
        <v>0</v>
      </c>
      <c r="F627" s="33">
        <f>SUMIFS('Contact Hours'!H:H,'Contact Hours'!$A:$A,Hours!$A627,'Contact Hours'!$B:$B,Hours!$B627)+SUMIFS('Contact Hours'!I:I,'Contact Hours'!$A:$A,Hours!$A627,'Contact Hours'!$B:$B,Hours!$B627)</f>
        <v>0</v>
      </c>
      <c r="G627" s="33">
        <f>SUMIFS('Contact Hours'!J:J,'Contact Hours'!$A:$A,Hours!$A627,'Contact Hours'!$B:$B,Hours!$B627)+SUMIFS('Contact Hours'!K:K,'Contact Hours'!$A:$A,Hours!$A627,'Contact Hours'!$B:$B,Hours!$B627)</f>
        <v>0</v>
      </c>
      <c r="H627" s="34">
        <f t="shared" si="36"/>
        <v>465488</v>
      </c>
      <c r="I627" s="35">
        <f t="shared" si="37"/>
        <v>1436621.173890861</v>
      </c>
      <c r="J627" s="35">
        <f t="shared" si="38"/>
        <v>0</v>
      </c>
    </row>
    <row r="628" spans="1:10">
      <c r="A628" s="30">
        <v>3582</v>
      </c>
      <c r="B628" s="31">
        <v>4</v>
      </c>
      <c r="C628" s="32">
        <f t="shared" si="39"/>
        <v>2.7951067372194838</v>
      </c>
      <c r="D628" s="33">
        <f>SUMIFS('Contact Hours'!D:D,'Contact Hours'!$A:$A,Hours!$A628,'Contact Hours'!$B:$B,Hours!$B628)+SUMIFS('Contact Hours'!E:E,'Contact Hours'!$A:$A,Hours!$A628,'Contact Hours'!$B:$B,Hours!$B628)</f>
        <v>109568</v>
      </c>
      <c r="E628" s="33">
        <f>SUMIFS('Contact Hours'!F:F,'Contact Hours'!$A:$A,Hours!$A628,'Contact Hours'!$B:$B,Hours!$B628)+SUMIFS('Contact Hours'!G:G,'Contact Hours'!$A:$A,Hours!$A628,'Contact Hours'!$B:$B,Hours!$B628)</f>
        <v>0</v>
      </c>
      <c r="F628" s="33">
        <f>SUMIFS('Contact Hours'!H:H,'Contact Hours'!$A:$A,Hours!$A628,'Contact Hours'!$B:$B,Hours!$B628)+SUMIFS('Contact Hours'!I:I,'Contact Hours'!$A:$A,Hours!$A628,'Contact Hours'!$B:$B,Hours!$B628)</f>
        <v>85568</v>
      </c>
      <c r="G628" s="33">
        <f>SUMIFS('Contact Hours'!J:J,'Contact Hours'!$A:$A,Hours!$A628,'Contact Hours'!$B:$B,Hours!$B628)+SUMIFS('Contact Hours'!K:K,'Contact Hours'!$A:$A,Hours!$A628,'Contact Hours'!$B:$B,Hours!$B628)</f>
        <v>17980</v>
      </c>
      <c r="H628" s="34">
        <f t="shared" si="36"/>
        <v>213116</v>
      </c>
      <c r="I628" s="35">
        <f t="shared" si="37"/>
        <v>595681.96740926756</v>
      </c>
      <c r="J628" s="35">
        <f t="shared" si="38"/>
        <v>0</v>
      </c>
    </row>
    <row r="629" spans="1:10">
      <c r="A629" s="30">
        <v>3582</v>
      </c>
      <c r="B629" s="31">
        <v>5</v>
      </c>
      <c r="C629" s="32">
        <f t="shared" si="39"/>
        <v>7.969787458086997</v>
      </c>
      <c r="D629" s="33">
        <f>SUMIFS('Contact Hours'!D:D,'Contact Hours'!$A:$A,Hours!$A629,'Contact Hours'!$B:$B,Hours!$B629)+SUMIFS('Contact Hours'!E:E,'Contact Hours'!$A:$A,Hours!$A629,'Contact Hours'!$B:$B,Hours!$B629)</f>
        <v>0</v>
      </c>
      <c r="E629" s="33">
        <f>SUMIFS('Contact Hours'!F:F,'Contact Hours'!$A:$A,Hours!$A629,'Contact Hours'!$B:$B,Hours!$B629)+SUMIFS('Contact Hours'!G:G,'Contact Hours'!$A:$A,Hours!$A629,'Contact Hours'!$B:$B,Hours!$B629)</f>
        <v>0</v>
      </c>
      <c r="F629" s="33">
        <f>SUMIFS('Contact Hours'!H:H,'Contact Hours'!$A:$A,Hours!$A629,'Contact Hours'!$B:$B,Hours!$B629)+SUMIFS('Contact Hours'!I:I,'Contact Hours'!$A:$A,Hours!$A629,'Contact Hours'!$B:$B,Hours!$B629)</f>
        <v>0</v>
      </c>
      <c r="G629" s="33">
        <f>SUMIFS('Contact Hours'!J:J,'Contact Hours'!$A:$A,Hours!$A629,'Contact Hours'!$B:$B,Hours!$B629)+SUMIFS('Contact Hours'!K:K,'Contact Hours'!$A:$A,Hours!$A629,'Contact Hours'!$B:$B,Hours!$B629)</f>
        <v>0</v>
      </c>
      <c r="H629" s="34">
        <f t="shared" si="36"/>
        <v>0</v>
      </c>
      <c r="I629" s="35">
        <f t="shared" si="37"/>
        <v>0</v>
      </c>
      <c r="J629" s="35">
        <f t="shared" si="38"/>
        <v>0</v>
      </c>
    </row>
    <row r="630" spans="1:10">
      <c r="A630" s="30">
        <v>3582</v>
      </c>
      <c r="B630" s="31">
        <v>6</v>
      </c>
      <c r="C630" s="32">
        <f t="shared" si="39"/>
        <v>2.5338472328563029</v>
      </c>
      <c r="D630" s="33">
        <f>SUMIFS('Contact Hours'!D:D,'Contact Hours'!$A:$A,Hours!$A630,'Contact Hours'!$B:$B,Hours!$B630)+SUMIFS('Contact Hours'!E:E,'Contact Hours'!$A:$A,Hours!$A630,'Contact Hours'!$B:$B,Hours!$B630)</f>
        <v>37632</v>
      </c>
      <c r="E630" s="33">
        <f>SUMIFS('Contact Hours'!F:F,'Contact Hours'!$A:$A,Hours!$A630,'Contact Hours'!$B:$B,Hours!$B630)+SUMIFS('Contact Hours'!G:G,'Contact Hours'!$A:$A,Hours!$A630,'Contact Hours'!$B:$B,Hours!$B630)</f>
        <v>0</v>
      </c>
      <c r="F630" s="33">
        <f>SUMIFS('Contact Hours'!H:H,'Contact Hours'!$A:$A,Hours!$A630,'Contact Hours'!$B:$B,Hours!$B630)+SUMIFS('Contact Hours'!I:I,'Contact Hours'!$A:$A,Hours!$A630,'Contact Hours'!$B:$B,Hours!$B630)</f>
        <v>0</v>
      </c>
      <c r="G630" s="33">
        <f>SUMIFS('Contact Hours'!J:J,'Contact Hours'!$A:$A,Hours!$A630,'Contact Hours'!$B:$B,Hours!$B630)+SUMIFS('Contact Hours'!K:K,'Contact Hours'!$A:$A,Hours!$A630,'Contact Hours'!$B:$B,Hours!$B630)</f>
        <v>0</v>
      </c>
      <c r="H630" s="34">
        <f t="shared" si="36"/>
        <v>37632</v>
      </c>
      <c r="I630" s="35">
        <f t="shared" si="37"/>
        <v>95353.739066848386</v>
      </c>
      <c r="J630" s="35">
        <f t="shared" si="38"/>
        <v>0</v>
      </c>
    </row>
    <row r="631" spans="1:10">
      <c r="A631" s="30">
        <v>3582</v>
      </c>
      <c r="B631" s="31">
        <v>7</v>
      </c>
      <c r="C631" s="32">
        <f t="shared" si="39"/>
        <v>3.4892163735959434</v>
      </c>
      <c r="D631" s="33">
        <f>SUMIFS('Contact Hours'!D:D,'Contact Hours'!$A:$A,Hours!$A631,'Contact Hours'!$B:$B,Hours!$B631)+SUMIFS('Contact Hours'!E:E,'Contact Hours'!$A:$A,Hours!$A631,'Contact Hours'!$B:$B,Hours!$B631)</f>
        <v>105248</v>
      </c>
      <c r="E631" s="33">
        <f>SUMIFS('Contact Hours'!F:F,'Contact Hours'!$A:$A,Hours!$A631,'Contact Hours'!$B:$B,Hours!$B631)+SUMIFS('Contact Hours'!G:G,'Contact Hours'!$A:$A,Hours!$A631,'Contact Hours'!$B:$B,Hours!$B631)</f>
        <v>0</v>
      </c>
      <c r="F631" s="33">
        <f>SUMIFS('Contact Hours'!H:H,'Contact Hours'!$A:$A,Hours!$A631,'Contact Hours'!$B:$B,Hours!$B631)+SUMIFS('Contact Hours'!I:I,'Contact Hours'!$A:$A,Hours!$A631,'Contact Hours'!$B:$B,Hours!$B631)</f>
        <v>52768</v>
      </c>
      <c r="G631" s="33">
        <f>SUMIFS('Contact Hours'!J:J,'Contact Hours'!$A:$A,Hours!$A631,'Contact Hours'!$B:$B,Hours!$B631)+SUMIFS('Contact Hours'!K:K,'Contact Hours'!$A:$A,Hours!$A631,'Contact Hours'!$B:$B,Hours!$B631)</f>
        <v>434</v>
      </c>
      <c r="H631" s="34">
        <f t="shared" si="36"/>
        <v>158450</v>
      </c>
      <c r="I631" s="35">
        <f t="shared" si="37"/>
        <v>552866.33439627721</v>
      </c>
      <c r="J631" s="35">
        <f t="shared" si="38"/>
        <v>0</v>
      </c>
    </row>
    <row r="632" spans="1:10">
      <c r="A632" s="30">
        <v>3582</v>
      </c>
      <c r="B632" s="31">
        <v>8</v>
      </c>
      <c r="C632" s="32">
        <f t="shared" si="39"/>
        <v>4.382136402145127</v>
      </c>
      <c r="D632" s="33">
        <f>SUMIFS('Contact Hours'!D:D,'Contact Hours'!$A:$A,Hours!$A632,'Contact Hours'!$B:$B,Hours!$B632)+SUMIFS('Contact Hours'!E:E,'Contact Hours'!$A:$A,Hours!$A632,'Contact Hours'!$B:$B,Hours!$B632)</f>
        <v>0</v>
      </c>
      <c r="E632" s="33">
        <f>SUMIFS('Contact Hours'!F:F,'Contact Hours'!$A:$A,Hours!$A632,'Contact Hours'!$B:$B,Hours!$B632)+SUMIFS('Contact Hours'!G:G,'Contact Hours'!$A:$A,Hours!$A632,'Contact Hours'!$B:$B,Hours!$B632)</f>
        <v>0</v>
      </c>
      <c r="F632" s="33">
        <f>SUMIFS('Contact Hours'!H:H,'Contact Hours'!$A:$A,Hours!$A632,'Contact Hours'!$B:$B,Hours!$B632)+SUMIFS('Contact Hours'!I:I,'Contact Hours'!$A:$A,Hours!$A632,'Contact Hours'!$B:$B,Hours!$B632)</f>
        <v>45472</v>
      </c>
      <c r="G632" s="33">
        <f>SUMIFS('Contact Hours'!J:J,'Contact Hours'!$A:$A,Hours!$A632,'Contact Hours'!$B:$B,Hours!$B632)+SUMIFS('Contact Hours'!K:K,'Contact Hours'!$A:$A,Hours!$A632,'Contact Hours'!$B:$B,Hours!$B632)</f>
        <v>0</v>
      </c>
      <c r="H632" s="34">
        <f t="shared" si="36"/>
        <v>45472</v>
      </c>
      <c r="I632" s="35">
        <f t="shared" si="37"/>
        <v>199264.50647834322</v>
      </c>
      <c r="J632" s="35">
        <f t="shared" si="38"/>
        <v>0</v>
      </c>
    </row>
    <row r="633" spans="1:10">
      <c r="A633" s="30">
        <v>3582</v>
      </c>
      <c r="B633" s="31">
        <v>9</v>
      </c>
      <c r="C633" s="32">
        <f t="shared" si="39"/>
        <v>3.4333089032158068</v>
      </c>
      <c r="D633" s="33">
        <f>SUMIFS('Contact Hours'!D:D,'Contact Hours'!$A:$A,Hours!$A633,'Contact Hours'!$B:$B,Hours!$B633)+SUMIFS('Contact Hours'!E:E,'Contact Hours'!$A:$A,Hours!$A633,'Contact Hours'!$B:$B,Hours!$B633)</f>
        <v>23216</v>
      </c>
      <c r="E633" s="33">
        <f>SUMIFS('Contact Hours'!F:F,'Contact Hours'!$A:$A,Hours!$A633,'Contact Hours'!$B:$B,Hours!$B633)+SUMIFS('Contact Hours'!G:G,'Contact Hours'!$A:$A,Hours!$A633,'Contact Hours'!$B:$B,Hours!$B633)</f>
        <v>0</v>
      </c>
      <c r="F633" s="33">
        <f>SUMIFS('Contact Hours'!H:H,'Contact Hours'!$A:$A,Hours!$A633,'Contact Hours'!$B:$B,Hours!$B633)+SUMIFS('Contact Hours'!I:I,'Contact Hours'!$A:$A,Hours!$A633,'Contact Hours'!$B:$B,Hours!$B633)</f>
        <v>74432</v>
      </c>
      <c r="G633" s="33">
        <f>SUMIFS('Contact Hours'!J:J,'Contact Hours'!$A:$A,Hours!$A633,'Contact Hours'!$B:$B,Hours!$B633)+SUMIFS('Contact Hours'!K:K,'Contact Hours'!$A:$A,Hours!$A633,'Contact Hours'!$B:$B,Hours!$B633)</f>
        <v>4178</v>
      </c>
      <c r="H633" s="34">
        <f t="shared" si="36"/>
        <v>101826</v>
      </c>
      <c r="I633" s="35">
        <f t="shared" si="37"/>
        <v>349600.11237885273</v>
      </c>
      <c r="J633" s="35">
        <f t="shared" si="38"/>
        <v>0</v>
      </c>
    </row>
    <row r="634" spans="1:10">
      <c r="A634" s="30">
        <v>3582</v>
      </c>
      <c r="B634" s="31">
        <v>10</v>
      </c>
      <c r="C634" s="32">
        <f t="shared" si="39"/>
        <v>5.2157956574584414</v>
      </c>
      <c r="D634" s="33">
        <f>SUMIFS('Contact Hours'!D:D,'Contact Hours'!$A:$A,Hours!$A634,'Contact Hours'!$B:$B,Hours!$B634)+SUMIFS('Contact Hours'!E:E,'Contact Hours'!$A:$A,Hours!$A634,'Contact Hours'!$B:$B,Hours!$B634)</f>
        <v>2688</v>
      </c>
      <c r="E634" s="33">
        <f>SUMIFS('Contact Hours'!F:F,'Contact Hours'!$A:$A,Hours!$A634,'Contact Hours'!$B:$B,Hours!$B634)+SUMIFS('Contact Hours'!G:G,'Contact Hours'!$A:$A,Hours!$A634,'Contact Hours'!$B:$B,Hours!$B634)</f>
        <v>0</v>
      </c>
      <c r="F634" s="33">
        <f>SUMIFS('Contact Hours'!H:H,'Contact Hours'!$A:$A,Hours!$A634,'Contact Hours'!$B:$B,Hours!$B634)+SUMIFS('Contact Hours'!I:I,'Contact Hours'!$A:$A,Hours!$A634,'Contact Hours'!$B:$B,Hours!$B634)</f>
        <v>0</v>
      </c>
      <c r="G634" s="33">
        <f>SUMIFS('Contact Hours'!J:J,'Contact Hours'!$A:$A,Hours!$A634,'Contact Hours'!$B:$B,Hours!$B634)+SUMIFS('Contact Hours'!K:K,'Contact Hours'!$A:$A,Hours!$A634,'Contact Hours'!$B:$B,Hours!$B634)</f>
        <v>0</v>
      </c>
      <c r="H634" s="34">
        <f t="shared" si="36"/>
        <v>2688</v>
      </c>
      <c r="I634" s="35">
        <f t="shared" si="37"/>
        <v>14020.05872724829</v>
      </c>
      <c r="J634" s="35">
        <f t="shared" si="38"/>
        <v>0</v>
      </c>
    </row>
    <row r="635" spans="1:10">
      <c r="A635" s="30">
        <v>3582</v>
      </c>
      <c r="B635" s="31">
        <v>11</v>
      </c>
      <c r="C635" s="32">
        <f t="shared" si="39"/>
        <v>3.9463640330011058</v>
      </c>
      <c r="D635" s="33">
        <f>SUMIFS('Contact Hours'!D:D,'Contact Hours'!$A:$A,Hours!$A635,'Contact Hours'!$B:$B,Hours!$B635)+SUMIFS('Contact Hours'!E:E,'Contact Hours'!$A:$A,Hours!$A635,'Contact Hours'!$B:$B,Hours!$B635)</f>
        <v>2240</v>
      </c>
      <c r="E635" s="33">
        <f>SUMIFS('Contact Hours'!F:F,'Contact Hours'!$A:$A,Hours!$A635,'Contact Hours'!$B:$B,Hours!$B635)+SUMIFS('Contact Hours'!G:G,'Contact Hours'!$A:$A,Hours!$A635,'Contact Hours'!$B:$B,Hours!$B635)</f>
        <v>0</v>
      </c>
      <c r="F635" s="33">
        <f>SUMIFS('Contact Hours'!H:H,'Contact Hours'!$A:$A,Hours!$A635,'Contact Hours'!$B:$B,Hours!$B635)+SUMIFS('Contact Hours'!I:I,'Contact Hours'!$A:$A,Hours!$A635,'Contact Hours'!$B:$B,Hours!$B635)</f>
        <v>145920</v>
      </c>
      <c r="G635" s="33">
        <f>SUMIFS('Contact Hours'!J:J,'Contact Hours'!$A:$A,Hours!$A635,'Contact Hours'!$B:$B,Hours!$B635)+SUMIFS('Contact Hours'!K:K,'Contact Hours'!$A:$A,Hours!$A635,'Contact Hours'!$B:$B,Hours!$B635)</f>
        <v>3488</v>
      </c>
      <c r="H635" s="34">
        <f t="shared" si="36"/>
        <v>151648</v>
      </c>
      <c r="I635" s="35">
        <f t="shared" si="37"/>
        <v>598458.21287655167</v>
      </c>
      <c r="J635" s="35">
        <f t="shared" si="38"/>
        <v>0</v>
      </c>
    </row>
    <row r="636" spans="1:10">
      <c r="A636" s="30">
        <v>3582</v>
      </c>
      <c r="B636" s="31">
        <v>12</v>
      </c>
      <c r="C636" s="32">
        <f t="shared" si="39"/>
        <v>3.4644345655960382</v>
      </c>
      <c r="D636" s="33">
        <f>SUMIFS('Contact Hours'!D:D,'Contact Hours'!$A:$A,Hours!$A636,'Contact Hours'!$B:$B,Hours!$B636)+SUMIFS('Contact Hours'!E:E,'Contact Hours'!$A:$A,Hours!$A636,'Contact Hours'!$B:$B,Hours!$B636)</f>
        <v>363888</v>
      </c>
      <c r="E636" s="33">
        <f>SUMIFS('Contact Hours'!F:F,'Contact Hours'!$A:$A,Hours!$A636,'Contact Hours'!$B:$B,Hours!$B636)+SUMIFS('Contact Hours'!G:G,'Contact Hours'!$A:$A,Hours!$A636,'Contact Hours'!$B:$B,Hours!$B636)</f>
        <v>50160</v>
      </c>
      <c r="F636" s="33">
        <f>SUMIFS('Contact Hours'!H:H,'Contact Hours'!$A:$A,Hours!$A636,'Contact Hours'!$B:$B,Hours!$B636)+SUMIFS('Contact Hours'!I:I,'Contact Hours'!$A:$A,Hours!$A636,'Contact Hours'!$B:$B,Hours!$B636)</f>
        <v>0</v>
      </c>
      <c r="G636" s="33">
        <f>SUMIFS('Contact Hours'!J:J,'Contact Hours'!$A:$A,Hours!$A636,'Contact Hours'!$B:$B,Hours!$B636)+SUMIFS('Contact Hours'!K:K,'Contact Hours'!$A:$A,Hours!$A636,'Contact Hours'!$B:$B,Hours!$B636)</f>
        <v>0</v>
      </c>
      <c r="H636" s="34">
        <f t="shared" si="36"/>
        <v>414048</v>
      </c>
      <c r="I636" s="35">
        <f t="shared" si="37"/>
        <v>1434442.2030159084</v>
      </c>
      <c r="J636" s="35">
        <f t="shared" si="38"/>
        <v>191153.64159132703</v>
      </c>
    </row>
    <row r="637" spans="1:10">
      <c r="A637" s="30">
        <v>3582</v>
      </c>
      <c r="B637" s="31">
        <v>13</v>
      </c>
      <c r="C637" s="32">
        <f t="shared" si="39"/>
        <v>3.1367935439018955</v>
      </c>
      <c r="D637" s="33">
        <f>SUMIFS('Contact Hours'!D:D,'Contact Hours'!$A:$A,Hours!$A637,'Contact Hours'!$B:$B,Hours!$B637)+SUMIFS('Contact Hours'!E:E,'Contact Hours'!$A:$A,Hours!$A637,'Contact Hours'!$B:$B,Hours!$B637)</f>
        <v>83840</v>
      </c>
      <c r="E637" s="33">
        <f>SUMIFS('Contact Hours'!F:F,'Contact Hours'!$A:$A,Hours!$A637,'Contact Hours'!$B:$B,Hours!$B637)+SUMIFS('Contact Hours'!G:G,'Contact Hours'!$A:$A,Hours!$A637,'Contact Hours'!$B:$B,Hours!$B637)</f>
        <v>0</v>
      </c>
      <c r="F637" s="33">
        <f>SUMIFS('Contact Hours'!H:H,'Contact Hours'!$A:$A,Hours!$A637,'Contact Hours'!$B:$B,Hours!$B637)+SUMIFS('Contact Hours'!I:I,'Contact Hours'!$A:$A,Hours!$A637,'Contact Hours'!$B:$B,Hours!$B637)</f>
        <v>0</v>
      </c>
      <c r="G637" s="33">
        <f>SUMIFS('Contact Hours'!J:J,'Contact Hours'!$A:$A,Hours!$A637,'Contact Hours'!$B:$B,Hours!$B637)+SUMIFS('Contact Hours'!K:K,'Contact Hours'!$A:$A,Hours!$A637,'Contact Hours'!$B:$B,Hours!$B637)</f>
        <v>0</v>
      </c>
      <c r="H637" s="34">
        <f t="shared" si="36"/>
        <v>83840</v>
      </c>
      <c r="I637" s="35">
        <f t="shared" si="37"/>
        <v>262988.7707207349</v>
      </c>
      <c r="J637" s="35">
        <f t="shared" si="38"/>
        <v>0</v>
      </c>
    </row>
    <row r="638" spans="1:10">
      <c r="A638" s="30">
        <v>3582</v>
      </c>
      <c r="B638" s="31">
        <v>14</v>
      </c>
      <c r="C638" s="32">
        <f t="shared" si="39"/>
        <v>4.5242823607997433</v>
      </c>
      <c r="D638" s="33">
        <f>SUMIFS('Contact Hours'!D:D,'Contact Hours'!$A:$A,Hours!$A638,'Contact Hours'!$B:$B,Hours!$B638)+SUMIFS('Contact Hours'!E:E,'Contact Hours'!$A:$A,Hours!$A638,'Contact Hours'!$B:$B,Hours!$B638)</f>
        <v>7424</v>
      </c>
      <c r="E638" s="33">
        <f>SUMIFS('Contact Hours'!F:F,'Contact Hours'!$A:$A,Hours!$A638,'Contact Hours'!$B:$B,Hours!$B638)+SUMIFS('Contact Hours'!G:G,'Contact Hours'!$A:$A,Hours!$A638,'Contact Hours'!$B:$B,Hours!$B638)</f>
        <v>0</v>
      </c>
      <c r="F638" s="33">
        <f>SUMIFS('Contact Hours'!H:H,'Contact Hours'!$A:$A,Hours!$A638,'Contact Hours'!$B:$B,Hours!$B638)+SUMIFS('Contact Hours'!I:I,'Contact Hours'!$A:$A,Hours!$A638,'Contact Hours'!$B:$B,Hours!$B638)</f>
        <v>69360</v>
      </c>
      <c r="G638" s="33">
        <f>SUMIFS('Contact Hours'!J:J,'Contact Hours'!$A:$A,Hours!$A638,'Contact Hours'!$B:$B,Hours!$B638)+SUMIFS('Contact Hours'!K:K,'Contact Hours'!$A:$A,Hours!$A638,'Contact Hours'!$B:$B,Hours!$B638)</f>
        <v>11300</v>
      </c>
      <c r="H638" s="34">
        <f t="shared" si="36"/>
        <v>88084</v>
      </c>
      <c r="I638" s="35">
        <f t="shared" si="37"/>
        <v>398516.88746868458</v>
      </c>
      <c r="J638" s="35">
        <f t="shared" si="38"/>
        <v>0</v>
      </c>
    </row>
    <row r="639" spans="1:10">
      <c r="A639" s="30">
        <v>3582</v>
      </c>
      <c r="B639" s="31">
        <v>15</v>
      </c>
      <c r="C639" s="32">
        <f t="shared" si="39"/>
        <v>6.3259919541484555</v>
      </c>
      <c r="D639" s="33">
        <f>SUMIFS('Contact Hours'!D:D,'Contact Hours'!$A:$A,Hours!$A639,'Contact Hours'!$B:$B,Hours!$B639)+SUMIFS('Contact Hours'!E:E,'Contact Hours'!$A:$A,Hours!$A639,'Contact Hours'!$B:$B,Hours!$B639)</f>
        <v>0</v>
      </c>
      <c r="E639" s="33">
        <f>SUMIFS('Contact Hours'!F:F,'Contact Hours'!$A:$A,Hours!$A639,'Contact Hours'!$B:$B,Hours!$B639)+SUMIFS('Contact Hours'!G:G,'Contact Hours'!$A:$A,Hours!$A639,'Contact Hours'!$B:$B,Hours!$B639)</f>
        <v>0</v>
      </c>
      <c r="F639" s="33">
        <f>SUMIFS('Contact Hours'!H:H,'Contact Hours'!$A:$A,Hours!$A639,'Contact Hours'!$B:$B,Hours!$B639)+SUMIFS('Contact Hours'!I:I,'Contact Hours'!$A:$A,Hours!$A639,'Contact Hours'!$B:$B,Hours!$B639)</f>
        <v>0</v>
      </c>
      <c r="G639" s="33">
        <f>SUMIFS('Contact Hours'!J:J,'Contact Hours'!$A:$A,Hours!$A639,'Contact Hours'!$B:$B,Hours!$B639)+SUMIFS('Contact Hours'!K:K,'Contact Hours'!$A:$A,Hours!$A639,'Contact Hours'!$B:$B,Hours!$B639)</f>
        <v>0</v>
      </c>
      <c r="H639" s="34">
        <f t="shared" si="36"/>
        <v>0</v>
      </c>
      <c r="I639" s="35">
        <f t="shared" si="37"/>
        <v>0</v>
      </c>
      <c r="J639" s="35">
        <f t="shared" si="38"/>
        <v>0</v>
      </c>
    </row>
    <row r="640" spans="1:10">
      <c r="A640" s="30">
        <v>3582</v>
      </c>
      <c r="B640" s="31">
        <v>16</v>
      </c>
      <c r="C640" s="32">
        <f t="shared" si="39"/>
        <v>3.9794022593108487</v>
      </c>
      <c r="D640" s="33">
        <f>SUMIFS('Contact Hours'!D:D,'Contact Hours'!$A:$A,Hours!$A640,'Contact Hours'!$B:$B,Hours!$B640)+SUMIFS('Contact Hours'!E:E,'Contact Hours'!$A:$A,Hours!$A640,'Contact Hours'!$B:$B,Hours!$B640)</f>
        <v>95568</v>
      </c>
      <c r="E640" s="33">
        <f>SUMIFS('Contact Hours'!F:F,'Contact Hours'!$A:$A,Hours!$A640,'Contact Hours'!$B:$B,Hours!$B640)+SUMIFS('Contact Hours'!G:G,'Contact Hours'!$A:$A,Hours!$A640,'Contact Hours'!$B:$B,Hours!$B640)</f>
        <v>0</v>
      </c>
      <c r="F640" s="33">
        <f>SUMIFS('Contact Hours'!H:H,'Contact Hours'!$A:$A,Hours!$A640,'Contact Hours'!$B:$B,Hours!$B640)+SUMIFS('Contact Hours'!I:I,'Contact Hours'!$A:$A,Hours!$A640,'Contact Hours'!$B:$B,Hours!$B640)</f>
        <v>166192</v>
      </c>
      <c r="G640" s="33">
        <f>SUMIFS('Contact Hours'!J:J,'Contact Hours'!$A:$A,Hours!$A640,'Contact Hours'!$B:$B,Hours!$B640)+SUMIFS('Contact Hours'!K:K,'Contact Hours'!$A:$A,Hours!$A640,'Contact Hours'!$B:$B,Hours!$B640)</f>
        <v>16020</v>
      </c>
      <c r="H640" s="34">
        <f t="shared" si="36"/>
        <v>277780</v>
      </c>
      <c r="I640" s="35">
        <f t="shared" si="37"/>
        <v>1105398.3595913677</v>
      </c>
      <c r="J640" s="35">
        <f t="shared" si="38"/>
        <v>0</v>
      </c>
    </row>
    <row r="641" spans="1:10">
      <c r="A641" s="30">
        <v>3582</v>
      </c>
      <c r="B641" s="31">
        <v>17</v>
      </c>
      <c r="C641" s="32">
        <f t="shared" si="39"/>
        <v>5.1679354505346593</v>
      </c>
      <c r="D641" s="33">
        <f>SUMIFS('Contact Hours'!D:D,'Contact Hours'!$A:$A,Hours!$A641,'Contact Hours'!$B:$B,Hours!$B641)+SUMIFS('Contact Hours'!E:E,'Contact Hours'!$A:$A,Hours!$A641,'Contact Hours'!$B:$B,Hours!$B641)</f>
        <v>0</v>
      </c>
      <c r="E641" s="33">
        <f>SUMIFS('Contact Hours'!F:F,'Contact Hours'!$A:$A,Hours!$A641,'Contact Hours'!$B:$B,Hours!$B641)+SUMIFS('Contact Hours'!G:G,'Contact Hours'!$A:$A,Hours!$A641,'Contact Hours'!$B:$B,Hours!$B641)</f>
        <v>0</v>
      </c>
      <c r="F641" s="33">
        <f>SUMIFS('Contact Hours'!H:H,'Contact Hours'!$A:$A,Hours!$A641,'Contact Hours'!$B:$B,Hours!$B641)+SUMIFS('Contact Hours'!I:I,'Contact Hours'!$A:$A,Hours!$A641,'Contact Hours'!$B:$B,Hours!$B641)</f>
        <v>0</v>
      </c>
      <c r="G641" s="33">
        <f>SUMIFS('Contact Hours'!J:J,'Contact Hours'!$A:$A,Hours!$A641,'Contact Hours'!$B:$B,Hours!$B641)+SUMIFS('Contact Hours'!K:K,'Contact Hours'!$A:$A,Hours!$A641,'Contact Hours'!$B:$B,Hours!$B641)</f>
        <v>0</v>
      </c>
      <c r="H641" s="34">
        <f t="shared" si="36"/>
        <v>0</v>
      </c>
      <c r="I641" s="35">
        <f t="shared" si="37"/>
        <v>0</v>
      </c>
      <c r="J641" s="35">
        <f t="shared" si="38"/>
        <v>0</v>
      </c>
    </row>
    <row r="642" spans="1:10">
      <c r="A642" s="30">
        <v>3582</v>
      </c>
      <c r="B642" s="31">
        <v>18</v>
      </c>
      <c r="C642" s="32">
        <f t="shared" si="39"/>
        <v>4.3474126583452906</v>
      </c>
      <c r="D642" s="33">
        <f>SUMIFS('Contact Hours'!D:D,'Contact Hours'!$A:$A,Hours!$A642,'Contact Hours'!$B:$B,Hours!$B642)+SUMIFS('Contact Hours'!E:E,'Contact Hours'!$A:$A,Hours!$A642,'Contact Hours'!$B:$B,Hours!$B642)</f>
        <v>0</v>
      </c>
      <c r="E642" s="33">
        <f>SUMIFS('Contact Hours'!F:F,'Contact Hours'!$A:$A,Hours!$A642,'Contact Hours'!$B:$B,Hours!$B642)+SUMIFS('Contact Hours'!G:G,'Contact Hours'!$A:$A,Hours!$A642,'Contact Hours'!$B:$B,Hours!$B642)</f>
        <v>0</v>
      </c>
      <c r="F642" s="33">
        <f>SUMIFS('Contact Hours'!H:H,'Contact Hours'!$A:$A,Hours!$A642,'Contact Hours'!$B:$B,Hours!$B642)+SUMIFS('Contact Hours'!I:I,'Contact Hours'!$A:$A,Hours!$A642,'Contact Hours'!$B:$B,Hours!$B642)</f>
        <v>82704</v>
      </c>
      <c r="G642" s="33">
        <f>SUMIFS('Contact Hours'!J:J,'Contact Hours'!$A:$A,Hours!$A642,'Contact Hours'!$B:$B,Hours!$B642)+SUMIFS('Contact Hours'!K:K,'Contact Hours'!$A:$A,Hours!$A642,'Contact Hours'!$B:$B,Hours!$B642)</f>
        <v>0</v>
      </c>
      <c r="H642" s="34">
        <f t="shared" si="36"/>
        <v>82704</v>
      </c>
      <c r="I642" s="35">
        <f t="shared" si="37"/>
        <v>359548.4164957889</v>
      </c>
      <c r="J642" s="35">
        <f t="shared" si="38"/>
        <v>0</v>
      </c>
    </row>
    <row r="643" spans="1:10">
      <c r="A643" s="30">
        <v>3582</v>
      </c>
      <c r="B643" s="31">
        <v>19</v>
      </c>
      <c r="C643" s="32">
        <f t="shared" si="39"/>
        <v>3.1428185541517317</v>
      </c>
      <c r="D643" s="33">
        <f>SUMIFS('Contact Hours'!D:D,'Contact Hours'!$A:$A,Hours!$A643,'Contact Hours'!$B:$B,Hours!$B643)+SUMIFS('Contact Hours'!E:E,'Contact Hours'!$A:$A,Hours!$A643,'Contact Hours'!$B:$B,Hours!$B643)</f>
        <v>229968</v>
      </c>
      <c r="E643" s="33">
        <f>SUMIFS('Contact Hours'!F:F,'Contact Hours'!$A:$A,Hours!$A643,'Contact Hours'!$B:$B,Hours!$B643)+SUMIFS('Contact Hours'!G:G,'Contact Hours'!$A:$A,Hours!$A643,'Contact Hours'!$B:$B,Hours!$B643)</f>
        <v>64800</v>
      </c>
      <c r="F643" s="33">
        <f>SUMIFS('Contact Hours'!H:H,'Contact Hours'!$A:$A,Hours!$A643,'Contact Hours'!$B:$B,Hours!$B643)+SUMIFS('Contact Hours'!I:I,'Contact Hours'!$A:$A,Hours!$A643,'Contact Hours'!$B:$B,Hours!$B643)</f>
        <v>432</v>
      </c>
      <c r="G643" s="33">
        <f>SUMIFS('Contact Hours'!J:J,'Contact Hours'!$A:$A,Hours!$A643,'Contact Hours'!$B:$B,Hours!$B643)+SUMIFS('Contact Hours'!K:K,'Contact Hours'!$A:$A,Hours!$A643,'Contact Hours'!$B:$B,Hours!$B643)</f>
        <v>0</v>
      </c>
      <c r="H643" s="34">
        <f t="shared" si="36"/>
        <v>295200</v>
      </c>
      <c r="I643" s="35">
        <f t="shared" si="37"/>
        <v>927760.03718559118</v>
      </c>
      <c r="J643" s="35">
        <f t="shared" si="38"/>
        <v>224020.10653993543</v>
      </c>
    </row>
    <row r="644" spans="1:10">
      <c r="A644" s="30">
        <v>3582</v>
      </c>
      <c r="B644" s="31">
        <v>20</v>
      </c>
      <c r="C644" s="32">
        <f t="shared" si="39"/>
        <v>3.4676861785003421</v>
      </c>
      <c r="D644" s="33">
        <f>SUMIFS('Contact Hours'!D:D,'Contact Hours'!$A:$A,Hours!$A644,'Contact Hours'!$B:$B,Hours!$B644)+SUMIFS('Contact Hours'!E:E,'Contact Hours'!$A:$A,Hours!$A644,'Contact Hours'!$B:$B,Hours!$B644)</f>
        <v>0</v>
      </c>
      <c r="E644" s="33">
        <f>SUMIFS('Contact Hours'!F:F,'Contact Hours'!$A:$A,Hours!$A644,'Contact Hours'!$B:$B,Hours!$B644)+SUMIFS('Contact Hours'!G:G,'Contact Hours'!$A:$A,Hours!$A644,'Contact Hours'!$B:$B,Hours!$B644)</f>
        <v>0</v>
      </c>
      <c r="F644" s="33">
        <f>SUMIFS('Contact Hours'!H:H,'Contact Hours'!$A:$A,Hours!$A644,'Contact Hours'!$B:$B,Hours!$B644)+SUMIFS('Contact Hours'!I:I,'Contact Hours'!$A:$A,Hours!$A644,'Contact Hours'!$B:$B,Hours!$B644)</f>
        <v>60368</v>
      </c>
      <c r="G644" s="33">
        <f>SUMIFS('Contact Hours'!J:J,'Contact Hours'!$A:$A,Hours!$A644,'Contact Hours'!$B:$B,Hours!$B644)+SUMIFS('Contact Hours'!K:K,'Contact Hours'!$A:$A,Hours!$A644,'Contact Hours'!$B:$B,Hours!$B644)</f>
        <v>0</v>
      </c>
      <c r="H644" s="34">
        <f t="shared" si="36"/>
        <v>60368</v>
      </c>
      <c r="I644" s="35">
        <f t="shared" si="37"/>
        <v>209337.27922370864</v>
      </c>
      <c r="J644" s="35">
        <f t="shared" si="38"/>
        <v>0</v>
      </c>
    </row>
    <row r="645" spans="1:10">
      <c r="A645" s="30">
        <v>3582</v>
      </c>
      <c r="B645" s="31">
        <v>21</v>
      </c>
      <c r="C645" s="32">
        <f t="shared" si="39"/>
        <v>4.5155009708581995</v>
      </c>
      <c r="D645" s="33">
        <f>SUMIFS('Contact Hours'!D:D,'Contact Hours'!$A:$A,Hours!$A645,'Contact Hours'!$B:$B,Hours!$B645)+SUMIFS('Contact Hours'!E:E,'Contact Hours'!$A:$A,Hours!$A645,'Contact Hours'!$B:$B,Hours!$B645)</f>
        <v>0</v>
      </c>
      <c r="E645" s="33">
        <f>SUMIFS('Contact Hours'!F:F,'Contact Hours'!$A:$A,Hours!$A645,'Contact Hours'!$B:$B,Hours!$B645)+SUMIFS('Contact Hours'!G:G,'Contact Hours'!$A:$A,Hours!$A645,'Contact Hours'!$B:$B,Hours!$B645)</f>
        <v>0</v>
      </c>
      <c r="F645" s="33">
        <f>SUMIFS('Contact Hours'!H:H,'Contact Hours'!$A:$A,Hours!$A645,'Contact Hours'!$B:$B,Hours!$B645)+SUMIFS('Contact Hours'!I:I,'Contact Hours'!$A:$A,Hours!$A645,'Contact Hours'!$B:$B,Hours!$B645)</f>
        <v>57712</v>
      </c>
      <c r="G645" s="33">
        <f>SUMIFS('Contact Hours'!J:J,'Contact Hours'!$A:$A,Hours!$A645,'Contact Hours'!$B:$B,Hours!$B645)+SUMIFS('Contact Hours'!K:K,'Contact Hours'!$A:$A,Hours!$A645,'Contact Hours'!$B:$B,Hours!$B645)</f>
        <v>13124</v>
      </c>
      <c r="H645" s="34">
        <f t="shared" ref="H645:H708" si="40">SUM(D645:G645)</f>
        <v>70836</v>
      </c>
      <c r="I645" s="35">
        <f t="shared" ref="I645:I708" si="41">H645*C645</f>
        <v>319860.02677171142</v>
      </c>
      <c r="J645" s="35">
        <f t="shared" ref="J645:J708" si="42">(E645*1.1)*C645</f>
        <v>0</v>
      </c>
    </row>
    <row r="646" spans="1:10">
      <c r="A646" s="30">
        <v>3582</v>
      </c>
      <c r="B646" s="31">
        <v>22</v>
      </c>
      <c r="C646" s="32">
        <f t="shared" si="39"/>
        <v>4.1280585073572329</v>
      </c>
      <c r="D646" s="33">
        <f>SUMIFS('Contact Hours'!D:D,'Contact Hours'!$A:$A,Hours!$A646,'Contact Hours'!$B:$B,Hours!$B646)+SUMIFS('Contact Hours'!E:E,'Contact Hours'!$A:$A,Hours!$A646,'Contact Hours'!$B:$B,Hours!$B646)</f>
        <v>0</v>
      </c>
      <c r="E646" s="33">
        <f>SUMIFS('Contact Hours'!F:F,'Contact Hours'!$A:$A,Hours!$A646,'Contact Hours'!$B:$B,Hours!$B646)+SUMIFS('Contact Hours'!G:G,'Contact Hours'!$A:$A,Hours!$A646,'Contact Hours'!$B:$B,Hours!$B646)</f>
        <v>0</v>
      </c>
      <c r="F646" s="33">
        <f>SUMIFS('Contact Hours'!H:H,'Contact Hours'!$A:$A,Hours!$A646,'Contact Hours'!$B:$B,Hours!$B646)+SUMIFS('Contact Hours'!I:I,'Contact Hours'!$A:$A,Hours!$A646,'Contact Hours'!$B:$B,Hours!$B646)</f>
        <v>23840</v>
      </c>
      <c r="G646" s="33">
        <f>SUMIFS('Contact Hours'!J:J,'Contact Hours'!$A:$A,Hours!$A646,'Contact Hours'!$B:$B,Hours!$B646)+SUMIFS('Contact Hours'!K:K,'Contact Hours'!$A:$A,Hours!$A646,'Contact Hours'!$B:$B,Hours!$B646)</f>
        <v>0</v>
      </c>
      <c r="H646" s="34">
        <f t="shared" si="40"/>
        <v>23840</v>
      </c>
      <c r="I646" s="35">
        <f t="shared" si="41"/>
        <v>98412.914815396434</v>
      </c>
      <c r="J646" s="35">
        <f t="shared" si="42"/>
        <v>0</v>
      </c>
    </row>
    <row r="647" spans="1:10">
      <c r="A647" s="30">
        <v>3582</v>
      </c>
      <c r="B647" s="31">
        <v>23</v>
      </c>
      <c r="C647" s="32">
        <f t="shared" si="39"/>
        <v>4.0606764444742334</v>
      </c>
      <c r="D647" s="33">
        <f>SUMIFS('Contact Hours'!D:D,'Contact Hours'!$A:$A,Hours!$A647,'Contact Hours'!$B:$B,Hours!$B647)+SUMIFS('Contact Hours'!E:E,'Contact Hours'!$A:$A,Hours!$A647,'Contact Hours'!$B:$B,Hours!$B647)</f>
        <v>80688</v>
      </c>
      <c r="E647" s="33">
        <f>SUMIFS('Contact Hours'!F:F,'Contact Hours'!$A:$A,Hours!$A647,'Contact Hours'!$B:$B,Hours!$B647)+SUMIFS('Contact Hours'!G:G,'Contact Hours'!$A:$A,Hours!$A647,'Contact Hours'!$B:$B,Hours!$B647)</f>
        <v>0</v>
      </c>
      <c r="F647" s="33">
        <f>SUMIFS('Contact Hours'!H:H,'Contact Hours'!$A:$A,Hours!$A647,'Contact Hours'!$B:$B,Hours!$B647)+SUMIFS('Contact Hours'!I:I,'Contact Hours'!$A:$A,Hours!$A647,'Contact Hours'!$B:$B,Hours!$B647)</f>
        <v>0</v>
      </c>
      <c r="G647" s="33">
        <f>SUMIFS('Contact Hours'!J:J,'Contact Hours'!$A:$A,Hours!$A647,'Contact Hours'!$B:$B,Hours!$B647)+SUMIFS('Contact Hours'!K:K,'Contact Hours'!$A:$A,Hours!$A647,'Contact Hours'!$B:$B,Hours!$B647)</f>
        <v>0</v>
      </c>
      <c r="H647" s="34">
        <f t="shared" si="40"/>
        <v>80688</v>
      </c>
      <c r="I647" s="35">
        <f t="shared" si="41"/>
        <v>327647.86095173692</v>
      </c>
      <c r="J647" s="35">
        <f t="shared" si="42"/>
        <v>0</v>
      </c>
    </row>
    <row r="648" spans="1:10">
      <c r="A648" s="30">
        <v>3582</v>
      </c>
      <c r="B648" s="31">
        <v>24</v>
      </c>
      <c r="C648" s="32">
        <f t="shared" si="39"/>
        <v>3.6073208628655156</v>
      </c>
      <c r="D648" s="33">
        <f>SUMIFS('Contact Hours'!D:D,'Contact Hours'!$A:$A,Hours!$A648,'Contact Hours'!$B:$B,Hours!$B648)+SUMIFS('Contact Hours'!E:E,'Contact Hours'!$A:$A,Hours!$A648,'Contact Hours'!$B:$B,Hours!$B648)</f>
        <v>45744</v>
      </c>
      <c r="E648" s="33">
        <f>SUMIFS('Contact Hours'!F:F,'Contact Hours'!$A:$A,Hours!$A648,'Contact Hours'!$B:$B,Hours!$B648)+SUMIFS('Contact Hours'!G:G,'Contact Hours'!$A:$A,Hours!$A648,'Contact Hours'!$B:$B,Hours!$B648)</f>
        <v>0</v>
      </c>
      <c r="F648" s="33">
        <f>SUMIFS('Contact Hours'!H:H,'Contact Hours'!$A:$A,Hours!$A648,'Contact Hours'!$B:$B,Hours!$B648)+SUMIFS('Contact Hours'!I:I,'Contact Hours'!$A:$A,Hours!$A648,'Contact Hours'!$B:$B,Hours!$B648)</f>
        <v>90768</v>
      </c>
      <c r="G648" s="33">
        <f>SUMIFS('Contact Hours'!J:J,'Contact Hours'!$A:$A,Hours!$A648,'Contact Hours'!$B:$B,Hours!$B648)+SUMIFS('Contact Hours'!K:K,'Contact Hours'!$A:$A,Hours!$A648,'Contact Hours'!$B:$B,Hours!$B648)</f>
        <v>23646</v>
      </c>
      <c r="H648" s="34">
        <f t="shared" si="40"/>
        <v>160158</v>
      </c>
      <c r="I648" s="35">
        <f t="shared" si="41"/>
        <v>577741.29475481529</v>
      </c>
      <c r="J648" s="35">
        <f t="shared" si="42"/>
        <v>0</v>
      </c>
    </row>
    <row r="649" spans="1:10">
      <c r="A649" s="30">
        <v>3582</v>
      </c>
      <c r="B649" s="31">
        <v>25</v>
      </c>
      <c r="C649" s="32">
        <f t="shared" si="39"/>
        <v>2.8175360535220126</v>
      </c>
      <c r="D649" s="33">
        <f>SUMIFS('Contact Hours'!D:D,'Contact Hours'!$A:$A,Hours!$A649,'Contact Hours'!$B:$B,Hours!$B649)+SUMIFS('Contact Hours'!E:E,'Contact Hours'!$A:$A,Hours!$A649,'Contact Hours'!$B:$B,Hours!$B649)</f>
        <v>832128</v>
      </c>
      <c r="E649" s="33">
        <f>SUMIFS('Contact Hours'!F:F,'Contact Hours'!$A:$A,Hours!$A649,'Contact Hours'!$B:$B,Hours!$B649)+SUMIFS('Contact Hours'!G:G,'Contact Hours'!$A:$A,Hours!$A649,'Contact Hours'!$B:$B,Hours!$B649)</f>
        <v>0</v>
      </c>
      <c r="F649" s="33">
        <f>SUMIFS('Contact Hours'!H:H,'Contact Hours'!$A:$A,Hours!$A649,'Contact Hours'!$B:$B,Hours!$B649)+SUMIFS('Contact Hours'!I:I,'Contact Hours'!$A:$A,Hours!$A649,'Contact Hours'!$B:$B,Hours!$B649)</f>
        <v>9696</v>
      </c>
      <c r="G649" s="33">
        <f>SUMIFS('Contact Hours'!J:J,'Contact Hours'!$A:$A,Hours!$A649,'Contact Hours'!$B:$B,Hours!$B649)+SUMIFS('Contact Hours'!K:K,'Contact Hours'!$A:$A,Hours!$A649,'Contact Hours'!$B:$B,Hours!$B649)</f>
        <v>0</v>
      </c>
      <c r="H649" s="34">
        <f t="shared" si="40"/>
        <v>841824</v>
      </c>
      <c r="I649" s="35">
        <f t="shared" si="41"/>
        <v>2371869.4707201147</v>
      </c>
      <c r="J649" s="35">
        <f t="shared" si="42"/>
        <v>0</v>
      </c>
    </row>
    <row r="650" spans="1:10">
      <c r="A650" s="30">
        <v>3582</v>
      </c>
      <c r="B650" s="31">
        <v>26</v>
      </c>
      <c r="C650" s="32">
        <f t="shared" si="39"/>
        <v>3.5195673951223614</v>
      </c>
      <c r="D650" s="33">
        <f>SUMIFS('Contact Hours'!D:D,'Contact Hours'!$A:$A,Hours!$A650,'Contact Hours'!$B:$B,Hours!$B650)+SUMIFS('Contact Hours'!E:E,'Contact Hours'!$A:$A,Hours!$A650,'Contact Hours'!$B:$B,Hours!$B650)</f>
        <v>162672</v>
      </c>
      <c r="E650" s="33">
        <f>SUMIFS('Contact Hours'!F:F,'Contact Hours'!$A:$A,Hours!$A650,'Contact Hours'!$B:$B,Hours!$B650)+SUMIFS('Contact Hours'!G:G,'Contact Hours'!$A:$A,Hours!$A650,'Contact Hours'!$B:$B,Hours!$B650)</f>
        <v>0</v>
      </c>
      <c r="F650" s="33">
        <f>SUMIFS('Contact Hours'!H:H,'Contact Hours'!$A:$A,Hours!$A650,'Contact Hours'!$B:$B,Hours!$B650)+SUMIFS('Contact Hours'!I:I,'Contact Hours'!$A:$A,Hours!$A650,'Contact Hours'!$B:$B,Hours!$B650)</f>
        <v>0</v>
      </c>
      <c r="G650" s="33">
        <f>SUMIFS('Contact Hours'!J:J,'Contact Hours'!$A:$A,Hours!$A650,'Contact Hours'!$B:$B,Hours!$B650)+SUMIFS('Contact Hours'!K:K,'Contact Hours'!$A:$A,Hours!$A650,'Contact Hours'!$B:$B,Hours!$B650)</f>
        <v>0</v>
      </c>
      <c r="H650" s="34">
        <f t="shared" si="40"/>
        <v>162672</v>
      </c>
      <c r="I650" s="35">
        <f t="shared" si="41"/>
        <v>572535.06729934481</v>
      </c>
      <c r="J650" s="35">
        <f t="shared" si="42"/>
        <v>0</v>
      </c>
    </row>
    <row r="651" spans="1:10">
      <c r="A651" s="30">
        <v>3582</v>
      </c>
      <c r="B651" s="31">
        <v>27</v>
      </c>
      <c r="C651" s="32">
        <f t="shared" si="39"/>
        <v>3.291477425248472</v>
      </c>
      <c r="D651" s="33">
        <f>SUMIFS('Contact Hours'!D:D,'Contact Hours'!$A:$A,Hours!$A651,'Contact Hours'!$B:$B,Hours!$B651)+SUMIFS('Contact Hours'!E:E,'Contact Hours'!$A:$A,Hours!$A651,'Contact Hours'!$B:$B,Hours!$B651)</f>
        <v>0</v>
      </c>
      <c r="E651" s="33">
        <f>SUMIFS('Contact Hours'!F:F,'Contact Hours'!$A:$A,Hours!$A651,'Contact Hours'!$B:$B,Hours!$B651)+SUMIFS('Contact Hours'!G:G,'Contact Hours'!$A:$A,Hours!$A651,'Contact Hours'!$B:$B,Hours!$B651)</f>
        <v>0</v>
      </c>
      <c r="F651" s="33">
        <f>SUMIFS('Contact Hours'!H:H,'Contact Hours'!$A:$A,Hours!$A651,'Contact Hours'!$B:$B,Hours!$B651)+SUMIFS('Contact Hours'!I:I,'Contact Hours'!$A:$A,Hours!$A651,'Contact Hours'!$B:$B,Hours!$B651)</f>
        <v>0</v>
      </c>
      <c r="G651" s="33">
        <f>SUMIFS('Contact Hours'!J:J,'Contact Hours'!$A:$A,Hours!$A651,'Contact Hours'!$B:$B,Hours!$B651)+SUMIFS('Contact Hours'!K:K,'Contact Hours'!$A:$A,Hours!$A651,'Contact Hours'!$B:$B,Hours!$B651)</f>
        <v>0</v>
      </c>
      <c r="H651" s="34">
        <f t="shared" si="40"/>
        <v>0</v>
      </c>
      <c r="I651" s="35">
        <f t="shared" si="41"/>
        <v>0</v>
      </c>
      <c r="J651" s="35">
        <f t="shared" si="42"/>
        <v>0</v>
      </c>
    </row>
    <row r="652" spans="1:10">
      <c r="A652" s="30">
        <v>3583</v>
      </c>
      <c r="B652" s="31">
        <v>1</v>
      </c>
      <c r="C652" s="32">
        <f t="shared" si="39"/>
        <v>2.8749802080704021</v>
      </c>
      <c r="D652" s="33">
        <f>SUMIFS('Contact Hours'!D:D,'Contact Hours'!$A:$A,Hours!$A652,'Contact Hours'!$B:$B,Hours!$B652)+SUMIFS('Contact Hours'!E:E,'Contact Hours'!$A:$A,Hours!$A652,'Contact Hours'!$B:$B,Hours!$B652)</f>
        <v>19584</v>
      </c>
      <c r="E652" s="33">
        <f>SUMIFS('Contact Hours'!F:F,'Contact Hours'!$A:$A,Hours!$A652,'Contact Hours'!$B:$B,Hours!$B652)+SUMIFS('Contact Hours'!G:G,'Contact Hours'!$A:$A,Hours!$A652,'Contact Hours'!$B:$B,Hours!$B652)</f>
        <v>0</v>
      </c>
      <c r="F652" s="33">
        <f>SUMIFS('Contact Hours'!H:H,'Contact Hours'!$A:$A,Hours!$A652,'Contact Hours'!$B:$B,Hours!$B652)+SUMIFS('Contact Hours'!I:I,'Contact Hours'!$A:$A,Hours!$A652,'Contact Hours'!$B:$B,Hours!$B652)</f>
        <v>79424</v>
      </c>
      <c r="G652" s="33">
        <f>SUMIFS('Contact Hours'!J:J,'Contact Hours'!$A:$A,Hours!$A652,'Contact Hours'!$B:$B,Hours!$B652)+SUMIFS('Contact Hours'!K:K,'Contact Hours'!$A:$A,Hours!$A652,'Contact Hours'!$B:$B,Hours!$B652)</f>
        <v>0</v>
      </c>
      <c r="H652" s="34">
        <f t="shared" si="40"/>
        <v>99008</v>
      </c>
      <c r="I652" s="35">
        <f t="shared" si="41"/>
        <v>284646.04044063436</v>
      </c>
      <c r="J652" s="35">
        <f t="shared" si="42"/>
        <v>0</v>
      </c>
    </row>
    <row r="653" spans="1:10">
      <c r="A653" s="30">
        <v>3583</v>
      </c>
      <c r="B653" s="31">
        <v>2</v>
      </c>
      <c r="C653" s="32">
        <f t="shared" si="39"/>
        <v>3.4729204337351502</v>
      </c>
      <c r="D653" s="33">
        <f>SUMIFS('Contact Hours'!D:D,'Contact Hours'!$A:$A,Hours!$A653,'Contact Hours'!$B:$B,Hours!$B653)+SUMIFS('Contact Hours'!E:E,'Contact Hours'!$A:$A,Hours!$A653,'Contact Hours'!$B:$B,Hours!$B653)</f>
        <v>5568</v>
      </c>
      <c r="E653" s="33">
        <f>SUMIFS('Contact Hours'!F:F,'Contact Hours'!$A:$A,Hours!$A653,'Contact Hours'!$B:$B,Hours!$B653)+SUMIFS('Contact Hours'!G:G,'Contact Hours'!$A:$A,Hours!$A653,'Contact Hours'!$B:$B,Hours!$B653)</f>
        <v>0</v>
      </c>
      <c r="F653" s="33">
        <f>SUMIFS('Contact Hours'!H:H,'Contact Hours'!$A:$A,Hours!$A653,'Contact Hours'!$B:$B,Hours!$B653)+SUMIFS('Contact Hours'!I:I,'Contact Hours'!$A:$A,Hours!$A653,'Contact Hours'!$B:$B,Hours!$B653)</f>
        <v>165936</v>
      </c>
      <c r="G653" s="33">
        <f>SUMIFS('Contact Hours'!J:J,'Contact Hours'!$A:$A,Hours!$A653,'Contact Hours'!$B:$B,Hours!$B653)+SUMIFS('Contact Hours'!K:K,'Contact Hours'!$A:$A,Hours!$A653,'Contact Hours'!$B:$B,Hours!$B653)</f>
        <v>1848</v>
      </c>
      <c r="H653" s="34">
        <f t="shared" si="40"/>
        <v>173352</v>
      </c>
      <c r="I653" s="35">
        <f t="shared" si="41"/>
        <v>602037.70302885573</v>
      </c>
      <c r="J653" s="35">
        <f t="shared" si="42"/>
        <v>0</v>
      </c>
    </row>
    <row r="654" spans="1:10">
      <c r="A654" s="30">
        <v>3583</v>
      </c>
      <c r="B654" s="31">
        <v>3</v>
      </c>
      <c r="C654" s="32">
        <f t="shared" si="39"/>
        <v>3.0862689776983747</v>
      </c>
      <c r="D654" s="33">
        <f>SUMIFS('Contact Hours'!D:D,'Contact Hours'!$A:$A,Hours!$A654,'Contact Hours'!$B:$B,Hours!$B654)+SUMIFS('Contact Hours'!E:E,'Contact Hours'!$A:$A,Hours!$A654,'Contact Hours'!$B:$B,Hours!$B654)</f>
        <v>324288</v>
      </c>
      <c r="E654" s="33">
        <f>SUMIFS('Contact Hours'!F:F,'Contact Hours'!$A:$A,Hours!$A654,'Contact Hours'!$B:$B,Hours!$B654)+SUMIFS('Contact Hours'!G:G,'Contact Hours'!$A:$A,Hours!$A654,'Contact Hours'!$B:$B,Hours!$B654)</f>
        <v>0</v>
      </c>
      <c r="F654" s="33">
        <f>SUMIFS('Contact Hours'!H:H,'Contact Hours'!$A:$A,Hours!$A654,'Contact Hours'!$B:$B,Hours!$B654)+SUMIFS('Contact Hours'!I:I,'Contact Hours'!$A:$A,Hours!$A654,'Contact Hours'!$B:$B,Hours!$B654)</f>
        <v>113232</v>
      </c>
      <c r="G654" s="33">
        <f>SUMIFS('Contact Hours'!J:J,'Contact Hours'!$A:$A,Hours!$A654,'Contact Hours'!$B:$B,Hours!$B654)+SUMIFS('Contact Hours'!K:K,'Contact Hours'!$A:$A,Hours!$A654,'Contact Hours'!$B:$B,Hours!$B654)</f>
        <v>114</v>
      </c>
      <c r="H654" s="34">
        <f t="shared" si="40"/>
        <v>437634</v>
      </c>
      <c r="I654" s="35">
        <f t="shared" si="41"/>
        <v>1350656.2377860504</v>
      </c>
      <c r="J654" s="35">
        <f t="shared" si="42"/>
        <v>0</v>
      </c>
    </row>
    <row r="655" spans="1:10">
      <c r="A655" s="30">
        <v>3583</v>
      </c>
      <c r="B655" s="31">
        <v>4</v>
      </c>
      <c r="C655" s="32">
        <f t="shared" si="39"/>
        <v>2.7951067372194838</v>
      </c>
      <c r="D655" s="33">
        <f>SUMIFS('Contact Hours'!D:D,'Contact Hours'!$A:$A,Hours!$A655,'Contact Hours'!$B:$B,Hours!$B655)+SUMIFS('Contact Hours'!E:E,'Contact Hours'!$A:$A,Hours!$A655,'Contact Hours'!$B:$B,Hours!$B655)</f>
        <v>207552</v>
      </c>
      <c r="E655" s="33">
        <f>SUMIFS('Contact Hours'!F:F,'Contact Hours'!$A:$A,Hours!$A655,'Contact Hours'!$B:$B,Hours!$B655)+SUMIFS('Contact Hours'!G:G,'Contact Hours'!$A:$A,Hours!$A655,'Contact Hours'!$B:$B,Hours!$B655)</f>
        <v>0</v>
      </c>
      <c r="F655" s="33">
        <f>SUMIFS('Contact Hours'!H:H,'Contact Hours'!$A:$A,Hours!$A655,'Contact Hours'!$B:$B,Hours!$B655)+SUMIFS('Contact Hours'!I:I,'Contact Hours'!$A:$A,Hours!$A655,'Contact Hours'!$B:$B,Hours!$B655)</f>
        <v>300820</v>
      </c>
      <c r="G655" s="33">
        <f>SUMIFS('Contact Hours'!J:J,'Contact Hours'!$A:$A,Hours!$A655,'Contact Hours'!$B:$B,Hours!$B655)+SUMIFS('Contact Hours'!K:K,'Contact Hours'!$A:$A,Hours!$A655,'Contact Hours'!$B:$B,Hours!$B655)</f>
        <v>375</v>
      </c>
      <c r="H655" s="34">
        <f t="shared" si="40"/>
        <v>508747</v>
      </c>
      <c r="I655" s="35">
        <f t="shared" si="41"/>
        <v>1422002.1672402008</v>
      </c>
      <c r="J655" s="35">
        <f t="shared" si="42"/>
        <v>0</v>
      </c>
    </row>
    <row r="656" spans="1:10">
      <c r="A656" s="30">
        <v>3583</v>
      </c>
      <c r="B656" s="31">
        <v>5</v>
      </c>
      <c r="C656" s="32">
        <f t="shared" si="39"/>
        <v>7.969787458086997</v>
      </c>
      <c r="D656" s="33">
        <f>SUMIFS('Contact Hours'!D:D,'Contact Hours'!$A:$A,Hours!$A656,'Contact Hours'!$B:$B,Hours!$B656)+SUMIFS('Contact Hours'!E:E,'Contact Hours'!$A:$A,Hours!$A656,'Contact Hours'!$B:$B,Hours!$B656)</f>
        <v>0</v>
      </c>
      <c r="E656" s="33">
        <f>SUMIFS('Contact Hours'!F:F,'Contact Hours'!$A:$A,Hours!$A656,'Contact Hours'!$B:$B,Hours!$B656)+SUMIFS('Contact Hours'!G:G,'Contact Hours'!$A:$A,Hours!$A656,'Contact Hours'!$B:$B,Hours!$B656)</f>
        <v>0</v>
      </c>
      <c r="F656" s="33">
        <f>SUMIFS('Contact Hours'!H:H,'Contact Hours'!$A:$A,Hours!$A656,'Contact Hours'!$B:$B,Hours!$B656)+SUMIFS('Contact Hours'!I:I,'Contact Hours'!$A:$A,Hours!$A656,'Contact Hours'!$B:$B,Hours!$B656)</f>
        <v>0</v>
      </c>
      <c r="G656" s="33">
        <f>SUMIFS('Contact Hours'!J:J,'Contact Hours'!$A:$A,Hours!$A656,'Contact Hours'!$B:$B,Hours!$B656)+SUMIFS('Contact Hours'!K:K,'Contact Hours'!$A:$A,Hours!$A656,'Contact Hours'!$B:$B,Hours!$B656)</f>
        <v>0</v>
      </c>
      <c r="H656" s="34">
        <f t="shared" si="40"/>
        <v>0</v>
      </c>
      <c r="I656" s="35">
        <f t="shared" si="41"/>
        <v>0</v>
      </c>
      <c r="J656" s="35">
        <f t="shared" si="42"/>
        <v>0</v>
      </c>
    </row>
    <row r="657" spans="1:10">
      <c r="A657" s="30">
        <v>3583</v>
      </c>
      <c r="B657" s="31">
        <v>6</v>
      </c>
      <c r="C657" s="32">
        <f t="shared" si="39"/>
        <v>2.5338472328563029</v>
      </c>
      <c r="D657" s="33">
        <f>SUMIFS('Contact Hours'!D:D,'Contact Hours'!$A:$A,Hours!$A657,'Contact Hours'!$B:$B,Hours!$B657)+SUMIFS('Contact Hours'!E:E,'Contact Hours'!$A:$A,Hours!$A657,'Contact Hours'!$B:$B,Hours!$B657)</f>
        <v>97968</v>
      </c>
      <c r="E657" s="33">
        <f>SUMIFS('Contact Hours'!F:F,'Contact Hours'!$A:$A,Hours!$A657,'Contact Hours'!$B:$B,Hours!$B657)+SUMIFS('Contact Hours'!G:G,'Contact Hours'!$A:$A,Hours!$A657,'Contact Hours'!$B:$B,Hours!$B657)</f>
        <v>0</v>
      </c>
      <c r="F657" s="33">
        <f>SUMIFS('Contact Hours'!H:H,'Contact Hours'!$A:$A,Hours!$A657,'Contact Hours'!$B:$B,Hours!$B657)+SUMIFS('Contact Hours'!I:I,'Contact Hours'!$A:$A,Hours!$A657,'Contact Hours'!$B:$B,Hours!$B657)</f>
        <v>14208</v>
      </c>
      <c r="G657" s="33">
        <f>SUMIFS('Contact Hours'!J:J,'Contact Hours'!$A:$A,Hours!$A657,'Contact Hours'!$B:$B,Hours!$B657)+SUMIFS('Contact Hours'!K:K,'Contact Hours'!$A:$A,Hours!$A657,'Contact Hours'!$B:$B,Hours!$B657)</f>
        <v>0</v>
      </c>
      <c r="H657" s="34">
        <f t="shared" si="40"/>
        <v>112176</v>
      </c>
      <c r="I657" s="35">
        <f t="shared" si="41"/>
        <v>284236.84719288861</v>
      </c>
      <c r="J657" s="35">
        <f t="shared" si="42"/>
        <v>0</v>
      </c>
    </row>
    <row r="658" spans="1:10">
      <c r="A658" s="30">
        <v>3583</v>
      </c>
      <c r="B658" s="31">
        <v>7</v>
      </c>
      <c r="C658" s="32">
        <f t="shared" si="39"/>
        <v>3.4892163735959434</v>
      </c>
      <c r="D658" s="33">
        <f>SUMIFS('Contact Hours'!D:D,'Contact Hours'!$A:$A,Hours!$A658,'Contact Hours'!$B:$B,Hours!$B658)+SUMIFS('Contact Hours'!E:E,'Contact Hours'!$A:$A,Hours!$A658,'Contact Hours'!$B:$B,Hours!$B658)</f>
        <v>10240</v>
      </c>
      <c r="E658" s="33">
        <f>SUMIFS('Contact Hours'!F:F,'Contact Hours'!$A:$A,Hours!$A658,'Contact Hours'!$B:$B,Hours!$B658)+SUMIFS('Contact Hours'!G:G,'Contact Hours'!$A:$A,Hours!$A658,'Contact Hours'!$B:$B,Hours!$B658)</f>
        <v>0</v>
      </c>
      <c r="F658" s="33">
        <f>SUMIFS('Contact Hours'!H:H,'Contact Hours'!$A:$A,Hours!$A658,'Contact Hours'!$B:$B,Hours!$B658)+SUMIFS('Contact Hours'!I:I,'Contact Hours'!$A:$A,Hours!$A658,'Contact Hours'!$B:$B,Hours!$B658)</f>
        <v>79616</v>
      </c>
      <c r="G658" s="33">
        <f>SUMIFS('Contact Hours'!J:J,'Contact Hours'!$A:$A,Hours!$A658,'Contact Hours'!$B:$B,Hours!$B658)+SUMIFS('Contact Hours'!K:K,'Contact Hours'!$A:$A,Hours!$A658,'Contact Hours'!$B:$B,Hours!$B658)</f>
        <v>0</v>
      </c>
      <c r="H658" s="34">
        <f t="shared" si="40"/>
        <v>89856</v>
      </c>
      <c r="I658" s="35">
        <f t="shared" si="41"/>
        <v>313527.02646583709</v>
      </c>
      <c r="J658" s="35">
        <f t="shared" si="42"/>
        <v>0</v>
      </c>
    </row>
    <row r="659" spans="1:10">
      <c r="A659" s="30">
        <v>3583</v>
      </c>
      <c r="B659" s="31">
        <v>8</v>
      </c>
      <c r="C659" s="32">
        <f t="shared" si="39"/>
        <v>4.382136402145127</v>
      </c>
      <c r="D659" s="33">
        <f>SUMIFS('Contact Hours'!D:D,'Contact Hours'!$A:$A,Hours!$A659,'Contact Hours'!$B:$B,Hours!$B659)+SUMIFS('Contact Hours'!E:E,'Contact Hours'!$A:$A,Hours!$A659,'Contact Hours'!$B:$B,Hours!$B659)</f>
        <v>0</v>
      </c>
      <c r="E659" s="33">
        <f>SUMIFS('Contact Hours'!F:F,'Contact Hours'!$A:$A,Hours!$A659,'Contact Hours'!$B:$B,Hours!$B659)+SUMIFS('Contact Hours'!G:G,'Contact Hours'!$A:$A,Hours!$A659,'Contact Hours'!$B:$B,Hours!$B659)</f>
        <v>0</v>
      </c>
      <c r="F659" s="33">
        <f>SUMIFS('Contact Hours'!H:H,'Contact Hours'!$A:$A,Hours!$A659,'Contact Hours'!$B:$B,Hours!$B659)+SUMIFS('Contact Hours'!I:I,'Contact Hours'!$A:$A,Hours!$A659,'Contact Hours'!$B:$B,Hours!$B659)</f>
        <v>65152</v>
      </c>
      <c r="G659" s="33">
        <f>SUMIFS('Contact Hours'!J:J,'Contact Hours'!$A:$A,Hours!$A659,'Contact Hours'!$B:$B,Hours!$B659)+SUMIFS('Contact Hours'!K:K,'Contact Hours'!$A:$A,Hours!$A659,'Contact Hours'!$B:$B,Hours!$B659)</f>
        <v>1600</v>
      </c>
      <c r="H659" s="34">
        <f t="shared" si="40"/>
        <v>66752</v>
      </c>
      <c r="I659" s="35">
        <f t="shared" si="41"/>
        <v>292516.36911599152</v>
      </c>
      <c r="J659" s="35">
        <f t="shared" si="42"/>
        <v>0</v>
      </c>
    </row>
    <row r="660" spans="1:10">
      <c r="A660" s="30">
        <v>3583</v>
      </c>
      <c r="B660" s="31">
        <v>9</v>
      </c>
      <c r="C660" s="32">
        <f t="shared" si="39"/>
        <v>3.4333089032158068</v>
      </c>
      <c r="D660" s="33">
        <f>SUMIFS('Contact Hours'!D:D,'Contact Hours'!$A:$A,Hours!$A660,'Contact Hours'!$B:$B,Hours!$B660)+SUMIFS('Contact Hours'!E:E,'Contact Hours'!$A:$A,Hours!$A660,'Contact Hours'!$B:$B,Hours!$B660)</f>
        <v>22976</v>
      </c>
      <c r="E660" s="33">
        <f>SUMIFS('Contact Hours'!F:F,'Contact Hours'!$A:$A,Hours!$A660,'Contact Hours'!$B:$B,Hours!$B660)+SUMIFS('Contact Hours'!G:G,'Contact Hours'!$A:$A,Hours!$A660,'Contact Hours'!$B:$B,Hours!$B660)</f>
        <v>0</v>
      </c>
      <c r="F660" s="33">
        <f>SUMIFS('Contact Hours'!H:H,'Contact Hours'!$A:$A,Hours!$A660,'Contact Hours'!$B:$B,Hours!$B660)+SUMIFS('Contact Hours'!I:I,'Contact Hours'!$A:$A,Hours!$A660,'Contact Hours'!$B:$B,Hours!$B660)</f>
        <v>185072</v>
      </c>
      <c r="G660" s="33">
        <f>SUMIFS('Contact Hours'!J:J,'Contact Hours'!$A:$A,Hours!$A660,'Contact Hours'!$B:$B,Hours!$B660)+SUMIFS('Contact Hours'!K:K,'Contact Hours'!$A:$A,Hours!$A660,'Contact Hours'!$B:$B,Hours!$B660)</f>
        <v>0</v>
      </c>
      <c r="H660" s="34">
        <f t="shared" si="40"/>
        <v>208048</v>
      </c>
      <c r="I660" s="35">
        <f t="shared" si="41"/>
        <v>714293.05069624214</v>
      </c>
      <c r="J660" s="35">
        <f t="shared" si="42"/>
        <v>0</v>
      </c>
    </row>
    <row r="661" spans="1:10">
      <c r="A661" s="30">
        <v>3583</v>
      </c>
      <c r="B661" s="31">
        <v>10</v>
      </c>
      <c r="C661" s="32">
        <f t="shared" si="39"/>
        <v>5.2157956574584414</v>
      </c>
      <c r="D661" s="33">
        <f>SUMIFS('Contact Hours'!D:D,'Contact Hours'!$A:$A,Hours!$A661,'Contact Hours'!$B:$B,Hours!$B661)+SUMIFS('Contact Hours'!E:E,'Contact Hours'!$A:$A,Hours!$A661,'Contact Hours'!$B:$B,Hours!$B661)</f>
        <v>0</v>
      </c>
      <c r="E661" s="33">
        <f>SUMIFS('Contact Hours'!F:F,'Contact Hours'!$A:$A,Hours!$A661,'Contact Hours'!$B:$B,Hours!$B661)+SUMIFS('Contact Hours'!G:G,'Contact Hours'!$A:$A,Hours!$A661,'Contact Hours'!$B:$B,Hours!$B661)</f>
        <v>0</v>
      </c>
      <c r="F661" s="33">
        <f>SUMIFS('Contact Hours'!H:H,'Contact Hours'!$A:$A,Hours!$A661,'Contact Hours'!$B:$B,Hours!$B661)+SUMIFS('Contact Hours'!I:I,'Contact Hours'!$A:$A,Hours!$A661,'Contact Hours'!$B:$B,Hours!$B661)</f>
        <v>0</v>
      </c>
      <c r="G661" s="33">
        <f>SUMIFS('Contact Hours'!J:J,'Contact Hours'!$A:$A,Hours!$A661,'Contact Hours'!$B:$B,Hours!$B661)+SUMIFS('Contact Hours'!K:K,'Contact Hours'!$A:$A,Hours!$A661,'Contact Hours'!$B:$B,Hours!$B661)</f>
        <v>0</v>
      </c>
      <c r="H661" s="34">
        <f t="shared" si="40"/>
        <v>0</v>
      </c>
      <c r="I661" s="35">
        <f t="shared" si="41"/>
        <v>0</v>
      </c>
      <c r="J661" s="35">
        <f t="shared" si="42"/>
        <v>0</v>
      </c>
    </row>
    <row r="662" spans="1:10">
      <c r="A662" s="30">
        <v>3583</v>
      </c>
      <c r="B662" s="31">
        <v>11</v>
      </c>
      <c r="C662" s="32">
        <f t="shared" si="39"/>
        <v>3.9463640330011058</v>
      </c>
      <c r="D662" s="33">
        <f>SUMIFS('Contact Hours'!D:D,'Contact Hours'!$A:$A,Hours!$A662,'Contact Hours'!$B:$B,Hours!$B662)+SUMIFS('Contact Hours'!E:E,'Contact Hours'!$A:$A,Hours!$A662,'Contact Hours'!$B:$B,Hours!$B662)</f>
        <v>960</v>
      </c>
      <c r="E662" s="33">
        <f>SUMIFS('Contact Hours'!F:F,'Contact Hours'!$A:$A,Hours!$A662,'Contact Hours'!$B:$B,Hours!$B662)+SUMIFS('Contact Hours'!G:G,'Contact Hours'!$A:$A,Hours!$A662,'Contact Hours'!$B:$B,Hours!$B662)</f>
        <v>0</v>
      </c>
      <c r="F662" s="33">
        <f>SUMIFS('Contact Hours'!H:H,'Contact Hours'!$A:$A,Hours!$A662,'Contact Hours'!$B:$B,Hours!$B662)+SUMIFS('Contact Hours'!I:I,'Contact Hours'!$A:$A,Hours!$A662,'Contact Hours'!$B:$B,Hours!$B662)</f>
        <v>188360</v>
      </c>
      <c r="G662" s="33">
        <f>SUMIFS('Contact Hours'!J:J,'Contact Hours'!$A:$A,Hours!$A662,'Contact Hours'!$B:$B,Hours!$B662)+SUMIFS('Contact Hours'!K:K,'Contact Hours'!$A:$A,Hours!$A662,'Contact Hours'!$B:$B,Hours!$B662)</f>
        <v>1224</v>
      </c>
      <c r="H662" s="34">
        <f t="shared" si="40"/>
        <v>190544</v>
      </c>
      <c r="I662" s="35">
        <f t="shared" si="41"/>
        <v>751955.98830416275</v>
      </c>
      <c r="J662" s="35">
        <f t="shared" si="42"/>
        <v>0</v>
      </c>
    </row>
    <row r="663" spans="1:10">
      <c r="A663" s="30">
        <v>3583</v>
      </c>
      <c r="B663" s="31">
        <v>12</v>
      </c>
      <c r="C663" s="32">
        <f t="shared" si="39"/>
        <v>3.4644345655960382</v>
      </c>
      <c r="D663" s="33">
        <f>SUMIFS('Contact Hours'!D:D,'Contact Hours'!$A:$A,Hours!$A663,'Contact Hours'!$B:$B,Hours!$B663)+SUMIFS('Contact Hours'!E:E,'Contact Hours'!$A:$A,Hours!$A663,'Contact Hours'!$B:$B,Hours!$B663)</f>
        <v>312192</v>
      </c>
      <c r="E663" s="33">
        <f>SUMIFS('Contact Hours'!F:F,'Contact Hours'!$A:$A,Hours!$A663,'Contact Hours'!$B:$B,Hours!$B663)+SUMIFS('Contact Hours'!G:G,'Contact Hours'!$A:$A,Hours!$A663,'Contact Hours'!$B:$B,Hours!$B663)</f>
        <v>86212</v>
      </c>
      <c r="F663" s="33">
        <f>SUMIFS('Contact Hours'!H:H,'Contact Hours'!$A:$A,Hours!$A663,'Contact Hours'!$B:$B,Hours!$B663)+SUMIFS('Contact Hours'!I:I,'Contact Hours'!$A:$A,Hours!$A663,'Contact Hours'!$B:$B,Hours!$B663)</f>
        <v>0</v>
      </c>
      <c r="G663" s="33">
        <f>SUMIFS('Contact Hours'!J:J,'Contact Hours'!$A:$A,Hours!$A663,'Contact Hours'!$B:$B,Hours!$B663)+SUMIFS('Contact Hours'!K:K,'Contact Hours'!$A:$A,Hours!$A663,'Contact Hours'!$B:$B,Hours!$B663)</f>
        <v>0</v>
      </c>
      <c r="H663" s="34">
        <f t="shared" si="40"/>
        <v>398404</v>
      </c>
      <c r="I663" s="35">
        <f t="shared" si="41"/>
        <v>1380244.5886717241</v>
      </c>
      <c r="J663" s="35">
        <f t="shared" si="42"/>
        <v>328543.41604608227</v>
      </c>
    </row>
    <row r="664" spans="1:10">
      <c r="A664" s="30">
        <v>3583</v>
      </c>
      <c r="B664" s="31">
        <v>13</v>
      </c>
      <c r="C664" s="32">
        <f t="shared" si="39"/>
        <v>3.1367935439018955</v>
      </c>
      <c r="D664" s="33">
        <f>SUMIFS('Contact Hours'!D:D,'Contact Hours'!$A:$A,Hours!$A664,'Contact Hours'!$B:$B,Hours!$B664)+SUMIFS('Contact Hours'!E:E,'Contact Hours'!$A:$A,Hours!$A664,'Contact Hours'!$B:$B,Hours!$B664)</f>
        <v>11616</v>
      </c>
      <c r="E664" s="33">
        <f>SUMIFS('Contact Hours'!F:F,'Contact Hours'!$A:$A,Hours!$A664,'Contact Hours'!$B:$B,Hours!$B664)+SUMIFS('Contact Hours'!G:G,'Contact Hours'!$A:$A,Hours!$A664,'Contact Hours'!$B:$B,Hours!$B664)</f>
        <v>0</v>
      </c>
      <c r="F664" s="33">
        <f>SUMIFS('Contact Hours'!H:H,'Contact Hours'!$A:$A,Hours!$A664,'Contact Hours'!$B:$B,Hours!$B664)+SUMIFS('Contact Hours'!I:I,'Contact Hours'!$A:$A,Hours!$A664,'Contact Hours'!$B:$B,Hours!$B664)</f>
        <v>0</v>
      </c>
      <c r="G664" s="33">
        <f>SUMIFS('Contact Hours'!J:J,'Contact Hours'!$A:$A,Hours!$A664,'Contact Hours'!$B:$B,Hours!$B664)+SUMIFS('Contact Hours'!K:K,'Contact Hours'!$A:$A,Hours!$A664,'Contact Hours'!$B:$B,Hours!$B664)</f>
        <v>0</v>
      </c>
      <c r="H664" s="34">
        <f t="shared" si="40"/>
        <v>11616</v>
      </c>
      <c r="I664" s="35">
        <f t="shared" si="41"/>
        <v>36436.993805964419</v>
      </c>
      <c r="J664" s="35">
        <f t="shared" si="42"/>
        <v>0</v>
      </c>
    </row>
    <row r="665" spans="1:10">
      <c r="A665" s="30">
        <v>3583</v>
      </c>
      <c r="B665" s="31">
        <v>14</v>
      </c>
      <c r="C665" s="32">
        <f t="shared" si="39"/>
        <v>4.5242823607997433</v>
      </c>
      <c r="D665" s="33">
        <f>SUMIFS('Contact Hours'!D:D,'Contact Hours'!$A:$A,Hours!$A665,'Contact Hours'!$B:$B,Hours!$B665)+SUMIFS('Contact Hours'!E:E,'Contact Hours'!$A:$A,Hours!$A665,'Contact Hours'!$B:$B,Hours!$B665)</f>
        <v>0</v>
      </c>
      <c r="E665" s="33">
        <f>SUMIFS('Contact Hours'!F:F,'Contact Hours'!$A:$A,Hours!$A665,'Contact Hours'!$B:$B,Hours!$B665)+SUMIFS('Contact Hours'!G:G,'Contact Hours'!$A:$A,Hours!$A665,'Contact Hours'!$B:$B,Hours!$B665)</f>
        <v>0</v>
      </c>
      <c r="F665" s="33">
        <f>SUMIFS('Contact Hours'!H:H,'Contact Hours'!$A:$A,Hours!$A665,'Contact Hours'!$B:$B,Hours!$B665)+SUMIFS('Contact Hours'!I:I,'Contact Hours'!$A:$A,Hours!$A665,'Contact Hours'!$B:$B,Hours!$B665)</f>
        <v>65904</v>
      </c>
      <c r="G665" s="33">
        <f>SUMIFS('Contact Hours'!J:J,'Contact Hours'!$A:$A,Hours!$A665,'Contact Hours'!$B:$B,Hours!$B665)+SUMIFS('Contact Hours'!K:K,'Contact Hours'!$A:$A,Hours!$A665,'Contact Hours'!$B:$B,Hours!$B665)</f>
        <v>2144</v>
      </c>
      <c r="H665" s="34">
        <f t="shared" si="40"/>
        <v>68048</v>
      </c>
      <c r="I665" s="35">
        <f t="shared" si="41"/>
        <v>307868.36608770094</v>
      </c>
      <c r="J665" s="35">
        <f t="shared" si="42"/>
        <v>0</v>
      </c>
    </row>
    <row r="666" spans="1:10">
      <c r="A666" s="30">
        <v>3583</v>
      </c>
      <c r="B666" s="31">
        <v>15</v>
      </c>
      <c r="C666" s="32">
        <f t="shared" si="39"/>
        <v>6.3259919541484555</v>
      </c>
      <c r="D666" s="33">
        <f>SUMIFS('Contact Hours'!D:D,'Contact Hours'!$A:$A,Hours!$A666,'Contact Hours'!$B:$B,Hours!$B666)+SUMIFS('Contact Hours'!E:E,'Contact Hours'!$A:$A,Hours!$A666,'Contact Hours'!$B:$B,Hours!$B666)</f>
        <v>0</v>
      </c>
      <c r="E666" s="33">
        <f>SUMIFS('Contact Hours'!F:F,'Contact Hours'!$A:$A,Hours!$A666,'Contact Hours'!$B:$B,Hours!$B666)+SUMIFS('Contact Hours'!G:G,'Contact Hours'!$A:$A,Hours!$A666,'Contact Hours'!$B:$B,Hours!$B666)</f>
        <v>0</v>
      </c>
      <c r="F666" s="33">
        <f>SUMIFS('Contact Hours'!H:H,'Contact Hours'!$A:$A,Hours!$A666,'Contact Hours'!$B:$B,Hours!$B666)+SUMIFS('Contact Hours'!I:I,'Contact Hours'!$A:$A,Hours!$A666,'Contact Hours'!$B:$B,Hours!$B666)</f>
        <v>0</v>
      </c>
      <c r="G666" s="33">
        <f>SUMIFS('Contact Hours'!J:J,'Contact Hours'!$A:$A,Hours!$A666,'Contact Hours'!$B:$B,Hours!$B666)+SUMIFS('Contact Hours'!K:K,'Contact Hours'!$A:$A,Hours!$A666,'Contact Hours'!$B:$B,Hours!$B666)</f>
        <v>0</v>
      </c>
      <c r="H666" s="34">
        <f t="shared" si="40"/>
        <v>0</v>
      </c>
      <c r="I666" s="35">
        <f t="shared" si="41"/>
        <v>0</v>
      </c>
      <c r="J666" s="35">
        <f t="shared" si="42"/>
        <v>0</v>
      </c>
    </row>
    <row r="667" spans="1:10">
      <c r="A667" s="30">
        <v>3583</v>
      </c>
      <c r="B667" s="31">
        <v>16</v>
      </c>
      <c r="C667" s="32">
        <f t="shared" si="39"/>
        <v>3.9794022593108487</v>
      </c>
      <c r="D667" s="33">
        <f>SUMIFS('Contact Hours'!D:D,'Contact Hours'!$A:$A,Hours!$A667,'Contact Hours'!$B:$B,Hours!$B667)+SUMIFS('Contact Hours'!E:E,'Contact Hours'!$A:$A,Hours!$A667,'Contact Hours'!$B:$B,Hours!$B667)</f>
        <v>15744</v>
      </c>
      <c r="E667" s="33">
        <f>SUMIFS('Contact Hours'!F:F,'Contact Hours'!$A:$A,Hours!$A667,'Contact Hours'!$B:$B,Hours!$B667)+SUMIFS('Contact Hours'!G:G,'Contact Hours'!$A:$A,Hours!$A667,'Contact Hours'!$B:$B,Hours!$B667)</f>
        <v>0</v>
      </c>
      <c r="F667" s="33">
        <f>SUMIFS('Contact Hours'!H:H,'Contact Hours'!$A:$A,Hours!$A667,'Contact Hours'!$B:$B,Hours!$B667)+SUMIFS('Contact Hours'!I:I,'Contact Hours'!$A:$A,Hours!$A667,'Contact Hours'!$B:$B,Hours!$B667)</f>
        <v>9792</v>
      </c>
      <c r="G667" s="33">
        <f>SUMIFS('Contact Hours'!J:J,'Contact Hours'!$A:$A,Hours!$A667,'Contact Hours'!$B:$B,Hours!$B667)+SUMIFS('Contact Hours'!K:K,'Contact Hours'!$A:$A,Hours!$A667,'Contact Hours'!$B:$B,Hours!$B667)</f>
        <v>3485</v>
      </c>
      <c r="H667" s="34">
        <f t="shared" si="40"/>
        <v>29021</v>
      </c>
      <c r="I667" s="35">
        <f t="shared" si="41"/>
        <v>115486.23296746014</v>
      </c>
      <c r="J667" s="35">
        <f t="shared" si="42"/>
        <v>0</v>
      </c>
    </row>
    <row r="668" spans="1:10">
      <c r="A668" s="30">
        <v>3583</v>
      </c>
      <c r="B668" s="31">
        <v>17</v>
      </c>
      <c r="C668" s="32">
        <f t="shared" si="39"/>
        <v>5.1679354505346593</v>
      </c>
      <c r="D668" s="33">
        <f>SUMIFS('Contact Hours'!D:D,'Contact Hours'!$A:$A,Hours!$A668,'Contact Hours'!$B:$B,Hours!$B668)+SUMIFS('Contact Hours'!E:E,'Contact Hours'!$A:$A,Hours!$A668,'Contact Hours'!$B:$B,Hours!$B668)</f>
        <v>0</v>
      </c>
      <c r="E668" s="33">
        <f>SUMIFS('Contact Hours'!F:F,'Contact Hours'!$A:$A,Hours!$A668,'Contact Hours'!$B:$B,Hours!$B668)+SUMIFS('Contact Hours'!G:G,'Contact Hours'!$A:$A,Hours!$A668,'Contact Hours'!$B:$B,Hours!$B668)</f>
        <v>0</v>
      </c>
      <c r="F668" s="33">
        <f>SUMIFS('Contact Hours'!H:H,'Contact Hours'!$A:$A,Hours!$A668,'Contact Hours'!$B:$B,Hours!$B668)+SUMIFS('Contact Hours'!I:I,'Contact Hours'!$A:$A,Hours!$A668,'Contact Hours'!$B:$B,Hours!$B668)</f>
        <v>0</v>
      </c>
      <c r="G668" s="33">
        <f>SUMIFS('Contact Hours'!J:J,'Contact Hours'!$A:$A,Hours!$A668,'Contact Hours'!$B:$B,Hours!$B668)+SUMIFS('Contact Hours'!K:K,'Contact Hours'!$A:$A,Hours!$A668,'Contact Hours'!$B:$B,Hours!$B668)</f>
        <v>0</v>
      </c>
      <c r="H668" s="34">
        <f t="shared" si="40"/>
        <v>0</v>
      </c>
      <c r="I668" s="35">
        <f t="shared" si="41"/>
        <v>0</v>
      </c>
      <c r="J668" s="35">
        <f t="shared" si="42"/>
        <v>0</v>
      </c>
    </row>
    <row r="669" spans="1:10">
      <c r="A669" s="30">
        <v>3583</v>
      </c>
      <c r="B669" s="31">
        <v>18</v>
      </c>
      <c r="C669" s="32">
        <f t="shared" si="39"/>
        <v>4.3474126583452906</v>
      </c>
      <c r="D669" s="33">
        <f>SUMIFS('Contact Hours'!D:D,'Contact Hours'!$A:$A,Hours!$A669,'Contact Hours'!$B:$B,Hours!$B669)+SUMIFS('Contact Hours'!E:E,'Contact Hours'!$A:$A,Hours!$A669,'Contact Hours'!$B:$B,Hours!$B669)</f>
        <v>0</v>
      </c>
      <c r="E669" s="33">
        <f>SUMIFS('Contact Hours'!F:F,'Contact Hours'!$A:$A,Hours!$A669,'Contact Hours'!$B:$B,Hours!$B669)+SUMIFS('Contact Hours'!G:G,'Contact Hours'!$A:$A,Hours!$A669,'Contact Hours'!$B:$B,Hours!$B669)</f>
        <v>0</v>
      </c>
      <c r="F669" s="33">
        <f>SUMIFS('Contact Hours'!H:H,'Contact Hours'!$A:$A,Hours!$A669,'Contact Hours'!$B:$B,Hours!$B669)+SUMIFS('Contact Hours'!I:I,'Contact Hours'!$A:$A,Hours!$A669,'Contact Hours'!$B:$B,Hours!$B669)</f>
        <v>4304</v>
      </c>
      <c r="G669" s="33">
        <f>SUMIFS('Contact Hours'!J:J,'Contact Hours'!$A:$A,Hours!$A669,'Contact Hours'!$B:$B,Hours!$B669)+SUMIFS('Contact Hours'!K:K,'Contact Hours'!$A:$A,Hours!$A669,'Contact Hours'!$B:$B,Hours!$B669)</f>
        <v>0</v>
      </c>
      <c r="H669" s="34">
        <f t="shared" si="40"/>
        <v>4304</v>
      </c>
      <c r="I669" s="35">
        <f t="shared" si="41"/>
        <v>18711.264081518129</v>
      </c>
      <c r="J669" s="35">
        <f t="shared" si="42"/>
        <v>0</v>
      </c>
    </row>
    <row r="670" spans="1:10">
      <c r="A670" s="30">
        <v>3583</v>
      </c>
      <c r="B670" s="31">
        <v>19</v>
      </c>
      <c r="C670" s="32">
        <f t="shared" si="39"/>
        <v>3.1428185541517317</v>
      </c>
      <c r="D670" s="33">
        <f>SUMIFS('Contact Hours'!D:D,'Contact Hours'!$A:$A,Hours!$A670,'Contact Hours'!$B:$B,Hours!$B670)+SUMIFS('Contact Hours'!E:E,'Contact Hours'!$A:$A,Hours!$A670,'Contact Hours'!$B:$B,Hours!$B670)</f>
        <v>135632</v>
      </c>
      <c r="E670" s="33">
        <f>SUMIFS('Contact Hours'!F:F,'Contact Hours'!$A:$A,Hours!$A670,'Contact Hours'!$B:$B,Hours!$B670)+SUMIFS('Contact Hours'!G:G,'Contact Hours'!$A:$A,Hours!$A670,'Contact Hours'!$B:$B,Hours!$B670)</f>
        <v>51712</v>
      </c>
      <c r="F670" s="33">
        <f>SUMIFS('Contact Hours'!H:H,'Contact Hours'!$A:$A,Hours!$A670,'Contact Hours'!$B:$B,Hours!$B670)+SUMIFS('Contact Hours'!I:I,'Contact Hours'!$A:$A,Hours!$A670,'Contact Hours'!$B:$B,Hours!$B670)</f>
        <v>18720</v>
      </c>
      <c r="G670" s="33">
        <f>SUMIFS('Contact Hours'!J:J,'Contact Hours'!$A:$A,Hours!$A670,'Contact Hours'!$B:$B,Hours!$B670)+SUMIFS('Contact Hours'!K:K,'Contact Hours'!$A:$A,Hours!$A670,'Contact Hours'!$B:$B,Hours!$B670)</f>
        <v>0</v>
      </c>
      <c r="H670" s="34">
        <f t="shared" si="40"/>
        <v>206064</v>
      </c>
      <c r="I670" s="35">
        <f t="shared" si="41"/>
        <v>647621.7625427224</v>
      </c>
      <c r="J670" s="35">
        <f t="shared" si="42"/>
        <v>178773.57637952379</v>
      </c>
    </row>
    <row r="671" spans="1:10">
      <c r="A671" s="30">
        <v>3583</v>
      </c>
      <c r="B671" s="31">
        <v>20</v>
      </c>
      <c r="C671" s="32">
        <f t="shared" ref="C671:C734" si="43">C644</f>
        <v>3.4676861785003421</v>
      </c>
      <c r="D671" s="33">
        <f>SUMIFS('Contact Hours'!D:D,'Contact Hours'!$A:$A,Hours!$A671,'Contact Hours'!$B:$B,Hours!$B671)+SUMIFS('Contact Hours'!E:E,'Contact Hours'!$A:$A,Hours!$A671,'Contact Hours'!$B:$B,Hours!$B671)</f>
        <v>0</v>
      </c>
      <c r="E671" s="33">
        <f>SUMIFS('Contact Hours'!F:F,'Contact Hours'!$A:$A,Hours!$A671,'Contact Hours'!$B:$B,Hours!$B671)+SUMIFS('Contact Hours'!G:G,'Contact Hours'!$A:$A,Hours!$A671,'Contact Hours'!$B:$B,Hours!$B671)</f>
        <v>0</v>
      </c>
      <c r="F671" s="33">
        <f>SUMIFS('Contact Hours'!H:H,'Contact Hours'!$A:$A,Hours!$A671,'Contact Hours'!$B:$B,Hours!$B671)+SUMIFS('Contact Hours'!I:I,'Contact Hours'!$A:$A,Hours!$A671,'Contact Hours'!$B:$B,Hours!$B671)</f>
        <v>38160</v>
      </c>
      <c r="G671" s="33">
        <f>SUMIFS('Contact Hours'!J:J,'Contact Hours'!$A:$A,Hours!$A671,'Contact Hours'!$B:$B,Hours!$B671)+SUMIFS('Contact Hours'!K:K,'Contact Hours'!$A:$A,Hours!$A671,'Contact Hours'!$B:$B,Hours!$B671)</f>
        <v>0</v>
      </c>
      <c r="H671" s="34">
        <f t="shared" si="40"/>
        <v>38160</v>
      </c>
      <c r="I671" s="35">
        <f t="shared" si="41"/>
        <v>132326.90457157305</v>
      </c>
      <c r="J671" s="35">
        <f t="shared" si="42"/>
        <v>0</v>
      </c>
    </row>
    <row r="672" spans="1:10">
      <c r="A672" s="30">
        <v>3583</v>
      </c>
      <c r="B672" s="31">
        <v>21</v>
      </c>
      <c r="C672" s="32">
        <f t="shared" si="43"/>
        <v>4.5155009708581995</v>
      </c>
      <c r="D672" s="33">
        <f>SUMIFS('Contact Hours'!D:D,'Contact Hours'!$A:$A,Hours!$A672,'Contact Hours'!$B:$B,Hours!$B672)+SUMIFS('Contact Hours'!E:E,'Contact Hours'!$A:$A,Hours!$A672,'Contact Hours'!$B:$B,Hours!$B672)</f>
        <v>0</v>
      </c>
      <c r="E672" s="33">
        <f>SUMIFS('Contact Hours'!F:F,'Contact Hours'!$A:$A,Hours!$A672,'Contact Hours'!$B:$B,Hours!$B672)+SUMIFS('Contact Hours'!G:G,'Contact Hours'!$A:$A,Hours!$A672,'Contact Hours'!$B:$B,Hours!$B672)</f>
        <v>0</v>
      </c>
      <c r="F672" s="33">
        <f>SUMIFS('Contact Hours'!H:H,'Contact Hours'!$A:$A,Hours!$A672,'Contact Hours'!$B:$B,Hours!$B672)+SUMIFS('Contact Hours'!I:I,'Contact Hours'!$A:$A,Hours!$A672,'Contact Hours'!$B:$B,Hours!$B672)</f>
        <v>44592</v>
      </c>
      <c r="G672" s="33">
        <f>SUMIFS('Contact Hours'!J:J,'Contact Hours'!$A:$A,Hours!$A672,'Contact Hours'!$B:$B,Hours!$B672)+SUMIFS('Contact Hours'!K:K,'Contact Hours'!$A:$A,Hours!$A672,'Contact Hours'!$B:$B,Hours!$B672)</f>
        <v>440</v>
      </c>
      <c r="H672" s="34">
        <f t="shared" si="40"/>
        <v>45032</v>
      </c>
      <c r="I672" s="35">
        <f t="shared" si="41"/>
        <v>203342.03971968644</v>
      </c>
      <c r="J672" s="35">
        <f t="shared" si="42"/>
        <v>0</v>
      </c>
    </row>
    <row r="673" spans="1:10">
      <c r="A673" s="30">
        <v>3583</v>
      </c>
      <c r="B673" s="31">
        <v>22</v>
      </c>
      <c r="C673" s="32">
        <f t="shared" si="43"/>
        <v>4.1280585073572329</v>
      </c>
      <c r="D673" s="33">
        <f>SUMIFS('Contact Hours'!D:D,'Contact Hours'!$A:$A,Hours!$A673,'Contact Hours'!$B:$B,Hours!$B673)+SUMIFS('Contact Hours'!E:E,'Contact Hours'!$A:$A,Hours!$A673,'Contact Hours'!$B:$B,Hours!$B673)</f>
        <v>0</v>
      </c>
      <c r="E673" s="33">
        <f>SUMIFS('Contact Hours'!F:F,'Contact Hours'!$A:$A,Hours!$A673,'Contact Hours'!$B:$B,Hours!$B673)+SUMIFS('Contact Hours'!G:G,'Contact Hours'!$A:$A,Hours!$A673,'Contact Hours'!$B:$B,Hours!$B673)</f>
        <v>0</v>
      </c>
      <c r="F673" s="33">
        <f>SUMIFS('Contact Hours'!H:H,'Contact Hours'!$A:$A,Hours!$A673,'Contact Hours'!$B:$B,Hours!$B673)+SUMIFS('Contact Hours'!I:I,'Contact Hours'!$A:$A,Hours!$A673,'Contact Hours'!$B:$B,Hours!$B673)</f>
        <v>12192</v>
      </c>
      <c r="G673" s="33">
        <f>SUMIFS('Contact Hours'!J:J,'Contact Hours'!$A:$A,Hours!$A673,'Contact Hours'!$B:$B,Hours!$B673)+SUMIFS('Contact Hours'!K:K,'Contact Hours'!$A:$A,Hours!$A673,'Contact Hours'!$B:$B,Hours!$B673)</f>
        <v>0</v>
      </c>
      <c r="H673" s="34">
        <f t="shared" si="40"/>
        <v>12192</v>
      </c>
      <c r="I673" s="35">
        <f t="shared" si="41"/>
        <v>50329.289321699383</v>
      </c>
      <c r="J673" s="35">
        <f t="shared" si="42"/>
        <v>0</v>
      </c>
    </row>
    <row r="674" spans="1:10">
      <c r="A674" s="30">
        <v>3583</v>
      </c>
      <c r="B674" s="31">
        <v>23</v>
      </c>
      <c r="C674" s="32">
        <f t="shared" si="43"/>
        <v>4.0606764444742334</v>
      </c>
      <c r="D674" s="33">
        <f>SUMIFS('Contact Hours'!D:D,'Contact Hours'!$A:$A,Hours!$A674,'Contact Hours'!$B:$B,Hours!$B674)+SUMIFS('Contact Hours'!E:E,'Contact Hours'!$A:$A,Hours!$A674,'Contact Hours'!$B:$B,Hours!$B674)</f>
        <v>24192</v>
      </c>
      <c r="E674" s="33">
        <f>SUMIFS('Contact Hours'!F:F,'Contact Hours'!$A:$A,Hours!$A674,'Contact Hours'!$B:$B,Hours!$B674)+SUMIFS('Contact Hours'!G:G,'Contact Hours'!$A:$A,Hours!$A674,'Contact Hours'!$B:$B,Hours!$B674)</f>
        <v>0</v>
      </c>
      <c r="F674" s="33">
        <f>SUMIFS('Contact Hours'!H:H,'Contact Hours'!$A:$A,Hours!$A674,'Contact Hours'!$B:$B,Hours!$B674)+SUMIFS('Contact Hours'!I:I,'Contact Hours'!$A:$A,Hours!$A674,'Contact Hours'!$B:$B,Hours!$B674)</f>
        <v>13568</v>
      </c>
      <c r="G674" s="33">
        <f>SUMIFS('Contact Hours'!J:J,'Contact Hours'!$A:$A,Hours!$A674,'Contact Hours'!$B:$B,Hours!$B674)+SUMIFS('Contact Hours'!K:K,'Contact Hours'!$A:$A,Hours!$A674,'Contact Hours'!$B:$B,Hours!$B674)</f>
        <v>0</v>
      </c>
      <c r="H674" s="34">
        <f t="shared" si="40"/>
        <v>37760</v>
      </c>
      <c r="I674" s="35">
        <f t="shared" si="41"/>
        <v>153331.14254334706</v>
      </c>
      <c r="J674" s="35">
        <f t="shared" si="42"/>
        <v>0</v>
      </c>
    </row>
    <row r="675" spans="1:10">
      <c r="A675" s="30">
        <v>3583</v>
      </c>
      <c r="B675" s="31">
        <v>24</v>
      </c>
      <c r="C675" s="32">
        <f t="shared" si="43"/>
        <v>3.6073208628655156</v>
      </c>
      <c r="D675" s="33">
        <f>SUMIFS('Contact Hours'!D:D,'Contact Hours'!$A:$A,Hours!$A675,'Contact Hours'!$B:$B,Hours!$B675)+SUMIFS('Contact Hours'!E:E,'Contact Hours'!$A:$A,Hours!$A675,'Contact Hours'!$B:$B,Hours!$B675)</f>
        <v>6576</v>
      </c>
      <c r="E675" s="33">
        <f>SUMIFS('Contact Hours'!F:F,'Contact Hours'!$A:$A,Hours!$A675,'Contact Hours'!$B:$B,Hours!$B675)+SUMIFS('Contact Hours'!G:G,'Contact Hours'!$A:$A,Hours!$A675,'Contact Hours'!$B:$B,Hours!$B675)</f>
        <v>0</v>
      </c>
      <c r="F675" s="33">
        <f>SUMIFS('Contact Hours'!H:H,'Contact Hours'!$A:$A,Hours!$A675,'Contact Hours'!$B:$B,Hours!$B675)+SUMIFS('Contact Hours'!I:I,'Contact Hours'!$A:$A,Hours!$A675,'Contact Hours'!$B:$B,Hours!$B675)</f>
        <v>0</v>
      </c>
      <c r="G675" s="33">
        <f>SUMIFS('Contact Hours'!J:J,'Contact Hours'!$A:$A,Hours!$A675,'Contact Hours'!$B:$B,Hours!$B675)+SUMIFS('Contact Hours'!K:K,'Contact Hours'!$A:$A,Hours!$A675,'Contact Hours'!$B:$B,Hours!$B675)</f>
        <v>0</v>
      </c>
      <c r="H675" s="34">
        <f t="shared" si="40"/>
        <v>6576</v>
      </c>
      <c r="I675" s="35">
        <f t="shared" si="41"/>
        <v>23721.741994203629</v>
      </c>
      <c r="J675" s="35">
        <f t="shared" si="42"/>
        <v>0</v>
      </c>
    </row>
    <row r="676" spans="1:10">
      <c r="A676" s="30">
        <v>3583</v>
      </c>
      <c r="B676" s="31">
        <v>25</v>
      </c>
      <c r="C676" s="32">
        <f t="shared" si="43"/>
        <v>2.8175360535220126</v>
      </c>
      <c r="D676" s="33">
        <f>SUMIFS('Contact Hours'!D:D,'Contact Hours'!$A:$A,Hours!$A676,'Contact Hours'!$B:$B,Hours!$B676)+SUMIFS('Contact Hours'!E:E,'Contact Hours'!$A:$A,Hours!$A676,'Contact Hours'!$B:$B,Hours!$B676)</f>
        <v>368160</v>
      </c>
      <c r="E676" s="33">
        <f>SUMIFS('Contact Hours'!F:F,'Contact Hours'!$A:$A,Hours!$A676,'Contact Hours'!$B:$B,Hours!$B676)+SUMIFS('Contact Hours'!G:G,'Contact Hours'!$A:$A,Hours!$A676,'Contact Hours'!$B:$B,Hours!$B676)</f>
        <v>0</v>
      </c>
      <c r="F676" s="33">
        <f>SUMIFS('Contact Hours'!H:H,'Contact Hours'!$A:$A,Hours!$A676,'Contact Hours'!$B:$B,Hours!$B676)+SUMIFS('Contact Hours'!I:I,'Contact Hours'!$A:$A,Hours!$A676,'Contact Hours'!$B:$B,Hours!$B676)</f>
        <v>0</v>
      </c>
      <c r="G676" s="33">
        <f>SUMIFS('Contact Hours'!J:J,'Contact Hours'!$A:$A,Hours!$A676,'Contact Hours'!$B:$B,Hours!$B676)+SUMIFS('Contact Hours'!K:K,'Contact Hours'!$A:$A,Hours!$A676,'Contact Hours'!$B:$B,Hours!$B676)</f>
        <v>0</v>
      </c>
      <c r="H676" s="34">
        <f t="shared" si="40"/>
        <v>368160</v>
      </c>
      <c r="I676" s="35">
        <f t="shared" si="41"/>
        <v>1037304.0734646642</v>
      </c>
      <c r="J676" s="35">
        <f t="shared" si="42"/>
        <v>0</v>
      </c>
    </row>
    <row r="677" spans="1:10">
      <c r="A677" s="30">
        <v>3583</v>
      </c>
      <c r="B677" s="31">
        <v>26</v>
      </c>
      <c r="C677" s="32">
        <f t="shared" si="43"/>
        <v>3.5195673951223614</v>
      </c>
      <c r="D677" s="33">
        <f>SUMIFS('Contact Hours'!D:D,'Contact Hours'!$A:$A,Hours!$A677,'Contact Hours'!$B:$B,Hours!$B677)+SUMIFS('Contact Hours'!E:E,'Contact Hours'!$A:$A,Hours!$A677,'Contact Hours'!$B:$B,Hours!$B677)</f>
        <v>155888</v>
      </c>
      <c r="E677" s="33">
        <f>SUMIFS('Contact Hours'!F:F,'Contact Hours'!$A:$A,Hours!$A677,'Contact Hours'!$B:$B,Hours!$B677)+SUMIFS('Contact Hours'!G:G,'Contact Hours'!$A:$A,Hours!$A677,'Contact Hours'!$B:$B,Hours!$B677)</f>
        <v>0</v>
      </c>
      <c r="F677" s="33">
        <f>SUMIFS('Contact Hours'!H:H,'Contact Hours'!$A:$A,Hours!$A677,'Contact Hours'!$B:$B,Hours!$B677)+SUMIFS('Contact Hours'!I:I,'Contact Hours'!$A:$A,Hours!$A677,'Contact Hours'!$B:$B,Hours!$B677)</f>
        <v>4592</v>
      </c>
      <c r="G677" s="33">
        <f>SUMIFS('Contact Hours'!J:J,'Contact Hours'!$A:$A,Hours!$A677,'Contact Hours'!$B:$B,Hours!$B677)+SUMIFS('Contact Hours'!K:K,'Contact Hours'!$A:$A,Hours!$A677,'Contact Hours'!$B:$B,Hours!$B677)</f>
        <v>0</v>
      </c>
      <c r="H677" s="34">
        <f t="shared" si="40"/>
        <v>160480</v>
      </c>
      <c r="I677" s="35">
        <f t="shared" si="41"/>
        <v>564820.17556923651</v>
      </c>
      <c r="J677" s="35">
        <f t="shared" si="42"/>
        <v>0</v>
      </c>
    </row>
    <row r="678" spans="1:10">
      <c r="A678" s="30">
        <v>3583</v>
      </c>
      <c r="B678" s="31">
        <v>27</v>
      </c>
      <c r="C678" s="32">
        <f t="shared" si="43"/>
        <v>3.291477425248472</v>
      </c>
      <c r="D678" s="33">
        <f>SUMIFS('Contact Hours'!D:D,'Contact Hours'!$A:$A,Hours!$A678,'Contact Hours'!$B:$B,Hours!$B678)+SUMIFS('Contact Hours'!E:E,'Contact Hours'!$A:$A,Hours!$A678,'Contact Hours'!$B:$B,Hours!$B678)</f>
        <v>0</v>
      </c>
      <c r="E678" s="33">
        <f>SUMIFS('Contact Hours'!F:F,'Contact Hours'!$A:$A,Hours!$A678,'Contact Hours'!$B:$B,Hours!$B678)+SUMIFS('Contact Hours'!G:G,'Contact Hours'!$A:$A,Hours!$A678,'Contact Hours'!$B:$B,Hours!$B678)</f>
        <v>0</v>
      </c>
      <c r="F678" s="33">
        <f>SUMIFS('Contact Hours'!H:H,'Contact Hours'!$A:$A,Hours!$A678,'Contact Hours'!$B:$B,Hours!$B678)+SUMIFS('Contact Hours'!I:I,'Contact Hours'!$A:$A,Hours!$A678,'Contact Hours'!$B:$B,Hours!$B678)</f>
        <v>0</v>
      </c>
      <c r="G678" s="33">
        <f>SUMIFS('Contact Hours'!J:J,'Contact Hours'!$A:$A,Hours!$A678,'Contact Hours'!$B:$B,Hours!$B678)+SUMIFS('Contact Hours'!K:K,'Contact Hours'!$A:$A,Hours!$A678,'Contact Hours'!$B:$B,Hours!$B678)</f>
        <v>0</v>
      </c>
      <c r="H678" s="34">
        <f t="shared" si="40"/>
        <v>0</v>
      </c>
      <c r="I678" s="35">
        <f t="shared" si="41"/>
        <v>0</v>
      </c>
      <c r="J678" s="35">
        <f t="shared" si="42"/>
        <v>0</v>
      </c>
    </row>
    <row r="679" spans="1:10">
      <c r="A679" s="30">
        <v>3590</v>
      </c>
      <c r="B679" s="31">
        <v>1</v>
      </c>
      <c r="C679" s="32">
        <f t="shared" si="43"/>
        <v>2.8749802080704021</v>
      </c>
      <c r="D679" s="33">
        <f>SUMIFS('Contact Hours'!D:D,'Contact Hours'!$A:$A,Hours!$A679,'Contact Hours'!$B:$B,Hours!$B679)+SUMIFS('Contact Hours'!E:E,'Contact Hours'!$A:$A,Hours!$A679,'Contact Hours'!$B:$B,Hours!$B679)</f>
        <v>51120</v>
      </c>
      <c r="E679" s="33">
        <f>SUMIFS('Contact Hours'!F:F,'Contact Hours'!$A:$A,Hours!$A679,'Contact Hours'!$B:$B,Hours!$B679)+SUMIFS('Contact Hours'!G:G,'Contact Hours'!$A:$A,Hours!$A679,'Contact Hours'!$B:$B,Hours!$B679)</f>
        <v>0</v>
      </c>
      <c r="F679" s="33">
        <f>SUMIFS('Contact Hours'!H:H,'Contact Hours'!$A:$A,Hours!$A679,'Contact Hours'!$B:$B,Hours!$B679)+SUMIFS('Contact Hours'!I:I,'Contact Hours'!$A:$A,Hours!$A679,'Contact Hours'!$B:$B,Hours!$B679)</f>
        <v>0</v>
      </c>
      <c r="G679" s="33">
        <f>SUMIFS('Contact Hours'!J:J,'Contact Hours'!$A:$A,Hours!$A679,'Contact Hours'!$B:$B,Hours!$B679)+SUMIFS('Contact Hours'!K:K,'Contact Hours'!$A:$A,Hours!$A679,'Contact Hours'!$B:$B,Hours!$B679)</f>
        <v>3120</v>
      </c>
      <c r="H679" s="34">
        <f t="shared" si="40"/>
        <v>54240</v>
      </c>
      <c r="I679" s="35">
        <f t="shared" si="41"/>
        <v>155938.9264857386</v>
      </c>
      <c r="J679" s="35">
        <f t="shared" si="42"/>
        <v>0</v>
      </c>
    </row>
    <row r="680" spans="1:10">
      <c r="A680" s="30">
        <v>3590</v>
      </c>
      <c r="B680" s="31">
        <v>2</v>
      </c>
      <c r="C680" s="32">
        <f t="shared" si="43"/>
        <v>3.4729204337351502</v>
      </c>
      <c r="D680" s="33">
        <f>SUMIFS('Contact Hours'!D:D,'Contact Hours'!$A:$A,Hours!$A680,'Contact Hours'!$B:$B,Hours!$B680)+SUMIFS('Contact Hours'!E:E,'Contact Hours'!$A:$A,Hours!$A680,'Contact Hours'!$B:$B,Hours!$B680)</f>
        <v>0</v>
      </c>
      <c r="E680" s="33">
        <f>SUMIFS('Contact Hours'!F:F,'Contact Hours'!$A:$A,Hours!$A680,'Contact Hours'!$B:$B,Hours!$B680)+SUMIFS('Contact Hours'!G:G,'Contact Hours'!$A:$A,Hours!$A680,'Contact Hours'!$B:$B,Hours!$B680)</f>
        <v>0</v>
      </c>
      <c r="F680" s="33">
        <f>SUMIFS('Contact Hours'!H:H,'Contact Hours'!$A:$A,Hours!$A680,'Contact Hours'!$B:$B,Hours!$B680)+SUMIFS('Contact Hours'!I:I,'Contact Hours'!$A:$A,Hours!$A680,'Contact Hours'!$B:$B,Hours!$B680)</f>
        <v>0</v>
      </c>
      <c r="G680" s="33">
        <f>SUMIFS('Contact Hours'!J:J,'Contact Hours'!$A:$A,Hours!$A680,'Contact Hours'!$B:$B,Hours!$B680)+SUMIFS('Contact Hours'!K:K,'Contact Hours'!$A:$A,Hours!$A680,'Contact Hours'!$B:$B,Hours!$B680)</f>
        <v>0</v>
      </c>
      <c r="H680" s="34">
        <f t="shared" si="40"/>
        <v>0</v>
      </c>
      <c r="I680" s="35">
        <f t="shared" si="41"/>
        <v>0</v>
      </c>
      <c r="J680" s="35">
        <f t="shared" si="42"/>
        <v>0</v>
      </c>
    </row>
    <row r="681" spans="1:10">
      <c r="A681" s="30">
        <v>3590</v>
      </c>
      <c r="B681" s="31">
        <v>3</v>
      </c>
      <c r="C681" s="32">
        <f t="shared" si="43"/>
        <v>3.0862689776983747</v>
      </c>
      <c r="D681" s="33">
        <f>SUMIFS('Contact Hours'!D:D,'Contact Hours'!$A:$A,Hours!$A681,'Contact Hours'!$B:$B,Hours!$B681)+SUMIFS('Contact Hours'!E:E,'Contact Hours'!$A:$A,Hours!$A681,'Contact Hours'!$B:$B,Hours!$B681)</f>
        <v>443280</v>
      </c>
      <c r="E681" s="33">
        <f>SUMIFS('Contact Hours'!F:F,'Contact Hours'!$A:$A,Hours!$A681,'Contact Hours'!$B:$B,Hours!$B681)+SUMIFS('Contact Hours'!G:G,'Contact Hours'!$A:$A,Hours!$A681,'Contact Hours'!$B:$B,Hours!$B681)</f>
        <v>0</v>
      </c>
      <c r="F681" s="33">
        <f>SUMIFS('Contact Hours'!H:H,'Contact Hours'!$A:$A,Hours!$A681,'Contact Hours'!$B:$B,Hours!$B681)+SUMIFS('Contact Hours'!I:I,'Contact Hours'!$A:$A,Hours!$A681,'Contact Hours'!$B:$B,Hours!$B681)</f>
        <v>0</v>
      </c>
      <c r="G681" s="33">
        <f>SUMIFS('Contact Hours'!J:J,'Contact Hours'!$A:$A,Hours!$A681,'Contact Hours'!$B:$B,Hours!$B681)+SUMIFS('Contact Hours'!K:K,'Contact Hours'!$A:$A,Hours!$A681,'Contact Hours'!$B:$B,Hours!$B681)</f>
        <v>0</v>
      </c>
      <c r="H681" s="34">
        <f t="shared" si="40"/>
        <v>443280</v>
      </c>
      <c r="I681" s="35">
        <f t="shared" si="41"/>
        <v>1368081.3124341355</v>
      </c>
      <c r="J681" s="35">
        <f t="shared" si="42"/>
        <v>0</v>
      </c>
    </row>
    <row r="682" spans="1:10">
      <c r="A682" s="30">
        <v>3590</v>
      </c>
      <c r="B682" s="31">
        <v>4</v>
      </c>
      <c r="C682" s="32">
        <f t="shared" si="43"/>
        <v>2.7951067372194838</v>
      </c>
      <c r="D682" s="33">
        <f>SUMIFS('Contact Hours'!D:D,'Contact Hours'!$A:$A,Hours!$A682,'Contact Hours'!$B:$B,Hours!$B682)+SUMIFS('Contact Hours'!E:E,'Contact Hours'!$A:$A,Hours!$A682,'Contact Hours'!$B:$B,Hours!$B682)</f>
        <v>115240</v>
      </c>
      <c r="E682" s="33">
        <f>SUMIFS('Contact Hours'!F:F,'Contact Hours'!$A:$A,Hours!$A682,'Contact Hours'!$B:$B,Hours!$B682)+SUMIFS('Contact Hours'!G:G,'Contact Hours'!$A:$A,Hours!$A682,'Contact Hours'!$B:$B,Hours!$B682)</f>
        <v>0</v>
      </c>
      <c r="F682" s="33">
        <f>SUMIFS('Contact Hours'!H:H,'Contact Hours'!$A:$A,Hours!$A682,'Contact Hours'!$B:$B,Hours!$B682)+SUMIFS('Contact Hours'!I:I,'Contact Hours'!$A:$A,Hours!$A682,'Contact Hours'!$B:$B,Hours!$B682)</f>
        <v>166198</v>
      </c>
      <c r="G682" s="33">
        <f>SUMIFS('Contact Hours'!J:J,'Contact Hours'!$A:$A,Hours!$A682,'Contact Hours'!$B:$B,Hours!$B682)+SUMIFS('Contact Hours'!K:K,'Contact Hours'!$A:$A,Hours!$A682,'Contact Hours'!$B:$B,Hours!$B682)</f>
        <v>2992</v>
      </c>
      <c r="H682" s="34">
        <f t="shared" si="40"/>
        <v>284430</v>
      </c>
      <c r="I682" s="35">
        <f t="shared" si="41"/>
        <v>795012.20926733781</v>
      </c>
      <c r="J682" s="35">
        <f t="shared" si="42"/>
        <v>0</v>
      </c>
    </row>
    <row r="683" spans="1:10">
      <c r="A683" s="30">
        <v>3590</v>
      </c>
      <c r="B683" s="31">
        <v>5</v>
      </c>
      <c r="C683" s="32">
        <f t="shared" si="43"/>
        <v>7.969787458086997</v>
      </c>
      <c r="D683" s="33">
        <f>SUMIFS('Contact Hours'!D:D,'Contact Hours'!$A:$A,Hours!$A683,'Contact Hours'!$B:$B,Hours!$B683)+SUMIFS('Contact Hours'!E:E,'Contact Hours'!$A:$A,Hours!$A683,'Contact Hours'!$B:$B,Hours!$B683)</f>
        <v>0</v>
      </c>
      <c r="E683" s="33">
        <f>SUMIFS('Contact Hours'!F:F,'Contact Hours'!$A:$A,Hours!$A683,'Contact Hours'!$B:$B,Hours!$B683)+SUMIFS('Contact Hours'!G:G,'Contact Hours'!$A:$A,Hours!$A683,'Contact Hours'!$B:$B,Hours!$B683)</f>
        <v>0</v>
      </c>
      <c r="F683" s="33">
        <f>SUMIFS('Contact Hours'!H:H,'Contact Hours'!$A:$A,Hours!$A683,'Contact Hours'!$B:$B,Hours!$B683)+SUMIFS('Contact Hours'!I:I,'Contact Hours'!$A:$A,Hours!$A683,'Contact Hours'!$B:$B,Hours!$B683)</f>
        <v>0</v>
      </c>
      <c r="G683" s="33">
        <f>SUMIFS('Contact Hours'!J:J,'Contact Hours'!$A:$A,Hours!$A683,'Contact Hours'!$B:$B,Hours!$B683)+SUMIFS('Contact Hours'!K:K,'Contact Hours'!$A:$A,Hours!$A683,'Contact Hours'!$B:$B,Hours!$B683)</f>
        <v>0</v>
      </c>
      <c r="H683" s="34">
        <f t="shared" si="40"/>
        <v>0</v>
      </c>
      <c r="I683" s="35">
        <f t="shared" si="41"/>
        <v>0</v>
      </c>
      <c r="J683" s="35">
        <f t="shared" si="42"/>
        <v>0</v>
      </c>
    </row>
    <row r="684" spans="1:10">
      <c r="A684" s="30">
        <v>3590</v>
      </c>
      <c r="B684" s="31">
        <v>6</v>
      </c>
      <c r="C684" s="32">
        <f t="shared" si="43"/>
        <v>2.5338472328563029</v>
      </c>
      <c r="D684" s="33">
        <f>SUMIFS('Contact Hours'!D:D,'Contact Hours'!$A:$A,Hours!$A684,'Contact Hours'!$B:$B,Hours!$B684)+SUMIFS('Contact Hours'!E:E,'Contact Hours'!$A:$A,Hours!$A684,'Contact Hours'!$B:$B,Hours!$B684)</f>
        <v>81312</v>
      </c>
      <c r="E684" s="33">
        <f>SUMIFS('Contact Hours'!F:F,'Contact Hours'!$A:$A,Hours!$A684,'Contact Hours'!$B:$B,Hours!$B684)+SUMIFS('Contact Hours'!G:G,'Contact Hours'!$A:$A,Hours!$A684,'Contact Hours'!$B:$B,Hours!$B684)</f>
        <v>0</v>
      </c>
      <c r="F684" s="33">
        <f>SUMIFS('Contact Hours'!H:H,'Contact Hours'!$A:$A,Hours!$A684,'Contact Hours'!$B:$B,Hours!$B684)+SUMIFS('Contact Hours'!I:I,'Contact Hours'!$A:$A,Hours!$A684,'Contact Hours'!$B:$B,Hours!$B684)</f>
        <v>9568</v>
      </c>
      <c r="G684" s="33">
        <f>SUMIFS('Contact Hours'!J:J,'Contact Hours'!$A:$A,Hours!$A684,'Contact Hours'!$B:$B,Hours!$B684)+SUMIFS('Contact Hours'!K:K,'Contact Hours'!$A:$A,Hours!$A684,'Contact Hours'!$B:$B,Hours!$B684)</f>
        <v>16</v>
      </c>
      <c r="H684" s="34">
        <f t="shared" si="40"/>
        <v>90896</v>
      </c>
      <c r="I684" s="35">
        <f t="shared" si="41"/>
        <v>230316.57807770651</v>
      </c>
      <c r="J684" s="35">
        <f t="shared" si="42"/>
        <v>0</v>
      </c>
    </row>
    <row r="685" spans="1:10">
      <c r="A685" s="30">
        <v>3590</v>
      </c>
      <c r="B685" s="31">
        <v>7</v>
      </c>
      <c r="C685" s="32">
        <f t="shared" si="43"/>
        <v>3.4892163735959434</v>
      </c>
      <c r="D685" s="33">
        <f>SUMIFS('Contact Hours'!D:D,'Contact Hours'!$A:$A,Hours!$A685,'Contact Hours'!$B:$B,Hours!$B685)+SUMIFS('Contact Hours'!E:E,'Contact Hours'!$A:$A,Hours!$A685,'Contact Hours'!$B:$B,Hours!$B685)</f>
        <v>9280</v>
      </c>
      <c r="E685" s="33">
        <f>SUMIFS('Contact Hours'!F:F,'Contact Hours'!$A:$A,Hours!$A685,'Contact Hours'!$B:$B,Hours!$B685)+SUMIFS('Contact Hours'!G:G,'Contact Hours'!$A:$A,Hours!$A685,'Contact Hours'!$B:$B,Hours!$B685)</f>
        <v>0</v>
      </c>
      <c r="F685" s="33">
        <f>SUMIFS('Contact Hours'!H:H,'Contact Hours'!$A:$A,Hours!$A685,'Contact Hours'!$B:$B,Hours!$B685)+SUMIFS('Contact Hours'!I:I,'Contact Hours'!$A:$A,Hours!$A685,'Contact Hours'!$B:$B,Hours!$B685)</f>
        <v>44032</v>
      </c>
      <c r="G685" s="33">
        <f>SUMIFS('Contact Hours'!J:J,'Contact Hours'!$A:$A,Hours!$A685,'Contact Hours'!$B:$B,Hours!$B685)+SUMIFS('Contact Hours'!K:K,'Contact Hours'!$A:$A,Hours!$A685,'Contact Hours'!$B:$B,Hours!$B685)</f>
        <v>947</v>
      </c>
      <c r="H685" s="34">
        <f t="shared" si="40"/>
        <v>54259</v>
      </c>
      <c r="I685" s="35">
        <f t="shared" si="41"/>
        <v>189321.3912149423</v>
      </c>
      <c r="J685" s="35">
        <f t="shared" si="42"/>
        <v>0</v>
      </c>
    </row>
    <row r="686" spans="1:10">
      <c r="A686" s="30">
        <v>3590</v>
      </c>
      <c r="B686" s="31">
        <v>8</v>
      </c>
      <c r="C686" s="32">
        <f t="shared" si="43"/>
        <v>4.382136402145127</v>
      </c>
      <c r="D686" s="33">
        <f>SUMIFS('Contact Hours'!D:D,'Contact Hours'!$A:$A,Hours!$A686,'Contact Hours'!$B:$B,Hours!$B686)+SUMIFS('Contact Hours'!E:E,'Contact Hours'!$A:$A,Hours!$A686,'Contact Hours'!$B:$B,Hours!$B686)</f>
        <v>0</v>
      </c>
      <c r="E686" s="33">
        <f>SUMIFS('Contact Hours'!F:F,'Contact Hours'!$A:$A,Hours!$A686,'Contact Hours'!$B:$B,Hours!$B686)+SUMIFS('Contact Hours'!G:G,'Contact Hours'!$A:$A,Hours!$A686,'Contact Hours'!$B:$B,Hours!$B686)</f>
        <v>0</v>
      </c>
      <c r="F686" s="33">
        <f>SUMIFS('Contact Hours'!H:H,'Contact Hours'!$A:$A,Hours!$A686,'Contact Hours'!$B:$B,Hours!$B686)+SUMIFS('Contact Hours'!I:I,'Contact Hours'!$A:$A,Hours!$A686,'Contact Hours'!$B:$B,Hours!$B686)</f>
        <v>0</v>
      </c>
      <c r="G686" s="33">
        <f>SUMIFS('Contact Hours'!J:J,'Contact Hours'!$A:$A,Hours!$A686,'Contact Hours'!$B:$B,Hours!$B686)+SUMIFS('Contact Hours'!K:K,'Contact Hours'!$A:$A,Hours!$A686,'Contact Hours'!$B:$B,Hours!$B686)</f>
        <v>96</v>
      </c>
      <c r="H686" s="34">
        <f t="shared" si="40"/>
        <v>96</v>
      </c>
      <c r="I686" s="35">
        <f t="shared" si="41"/>
        <v>420.68509460593219</v>
      </c>
      <c r="J686" s="35">
        <f t="shared" si="42"/>
        <v>0</v>
      </c>
    </row>
    <row r="687" spans="1:10">
      <c r="A687" s="30">
        <v>3590</v>
      </c>
      <c r="B687" s="31">
        <v>9</v>
      </c>
      <c r="C687" s="32">
        <f t="shared" si="43"/>
        <v>3.4333089032158068</v>
      </c>
      <c r="D687" s="33">
        <f>SUMIFS('Contact Hours'!D:D,'Contact Hours'!$A:$A,Hours!$A687,'Contact Hours'!$B:$B,Hours!$B687)+SUMIFS('Contact Hours'!E:E,'Contact Hours'!$A:$A,Hours!$A687,'Contact Hours'!$B:$B,Hours!$B687)</f>
        <v>31968</v>
      </c>
      <c r="E687" s="33">
        <f>SUMIFS('Contact Hours'!F:F,'Contact Hours'!$A:$A,Hours!$A687,'Contact Hours'!$B:$B,Hours!$B687)+SUMIFS('Contact Hours'!G:G,'Contact Hours'!$A:$A,Hours!$A687,'Contact Hours'!$B:$B,Hours!$B687)</f>
        <v>0</v>
      </c>
      <c r="F687" s="33">
        <f>SUMIFS('Contact Hours'!H:H,'Contact Hours'!$A:$A,Hours!$A687,'Contact Hours'!$B:$B,Hours!$B687)+SUMIFS('Contact Hours'!I:I,'Contact Hours'!$A:$A,Hours!$A687,'Contact Hours'!$B:$B,Hours!$B687)</f>
        <v>67808</v>
      </c>
      <c r="G687" s="33">
        <f>SUMIFS('Contact Hours'!J:J,'Contact Hours'!$A:$A,Hours!$A687,'Contact Hours'!$B:$B,Hours!$B687)+SUMIFS('Contact Hours'!K:K,'Contact Hours'!$A:$A,Hours!$A687,'Contact Hours'!$B:$B,Hours!$B687)</f>
        <v>416</v>
      </c>
      <c r="H687" s="34">
        <f t="shared" si="40"/>
        <v>100192</v>
      </c>
      <c r="I687" s="35">
        <f t="shared" si="41"/>
        <v>343990.08563099813</v>
      </c>
      <c r="J687" s="35">
        <f t="shared" si="42"/>
        <v>0</v>
      </c>
    </row>
    <row r="688" spans="1:10">
      <c r="A688" s="30">
        <v>3590</v>
      </c>
      <c r="B688" s="31">
        <v>10</v>
      </c>
      <c r="C688" s="32">
        <f t="shared" si="43"/>
        <v>5.2157956574584414</v>
      </c>
      <c r="D688" s="33">
        <f>SUMIFS('Contact Hours'!D:D,'Contact Hours'!$A:$A,Hours!$A688,'Contact Hours'!$B:$B,Hours!$B688)+SUMIFS('Contact Hours'!E:E,'Contact Hours'!$A:$A,Hours!$A688,'Contact Hours'!$B:$B,Hours!$B688)</f>
        <v>12592</v>
      </c>
      <c r="E688" s="33">
        <f>SUMIFS('Contact Hours'!F:F,'Contact Hours'!$A:$A,Hours!$A688,'Contact Hours'!$B:$B,Hours!$B688)+SUMIFS('Contact Hours'!G:G,'Contact Hours'!$A:$A,Hours!$A688,'Contact Hours'!$B:$B,Hours!$B688)</f>
        <v>0</v>
      </c>
      <c r="F688" s="33">
        <f>SUMIFS('Contact Hours'!H:H,'Contact Hours'!$A:$A,Hours!$A688,'Contact Hours'!$B:$B,Hours!$B688)+SUMIFS('Contact Hours'!I:I,'Contact Hours'!$A:$A,Hours!$A688,'Contact Hours'!$B:$B,Hours!$B688)</f>
        <v>0</v>
      </c>
      <c r="G688" s="33">
        <f>SUMIFS('Contact Hours'!J:J,'Contact Hours'!$A:$A,Hours!$A688,'Contact Hours'!$B:$B,Hours!$B688)+SUMIFS('Contact Hours'!K:K,'Contact Hours'!$A:$A,Hours!$A688,'Contact Hours'!$B:$B,Hours!$B688)</f>
        <v>0</v>
      </c>
      <c r="H688" s="34">
        <f t="shared" si="40"/>
        <v>12592</v>
      </c>
      <c r="I688" s="35">
        <f t="shared" si="41"/>
        <v>65677.298918716697</v>
      </c>
      <c r="J688" s="35">
        <f t="shared" si="42"/>
        <v>0</v>
      </c>
    </row>
    <row r="689" spans="1:10">
      <c r="A689" s="30">
        <v>3590</v>
      </c>
      <c r="B689" s="31">
        <v>11</v>
      </c>
      <c r="C689" s="32">
        <f t="shared" si="43"/>
        <v>3.9463640330011058</v>
      </c>
      <c r="D689" s="33">
        <f>SUMIFS('Contact Hours'!D:D,'Contact Hours'!$A:$A,Hours!$A689,'Contact Hours'!$B:$B,Hours!$B689)+SUMIFS('Contact Hours'!E:E,'Contact Hours'!$A:$A,Hours!$A689,'Contact Hours'!$B:$B,Hours!$B689)</f>
        <v>5968</v>
      </c>
      <c r="E689" s="33">
        <f>SUMIFS('Contact Hours'!F:F,'Contact Hours'!$A:$A,Hours!$A689,'Contact Hours'!$B:$B,Hours!$B689)+SUMIFS('Contact Hours'!G:G,'Contact Hours'!$A:$A,Hours!$A689,'Contact Hours'!$B:$B,Hours!$B689)</f>
        <v>0</v>
      </c>
      <c r="F689" s="33">
        <f>SUMIFS('Contact Hours'!H:H,'Contact Hours'!$A:$A,Hours!$A689,'Contact Hours'!$B:$B,Hours!$B689)+SUMIFS('Contact Hours'!I:I,'Contact Hours'!$A:$A,Hours!$A689,'Contact Hours'!$B:$B,Hours!$B689)</f>
        <v>672</v>
      </c>
      <c r="G689" s="33">
        <f>SUMIFS('Contact Hours'!J:J,'Contact Hours'!$A:$A,Hours!$A689,'Contact Hours'!$B:$B,Hours!$B689)+SUMIFS('Contact Hours'!K:K,'Contact Hours'!$A:$A,Hours!$A689,'Contact Hours'!$B:$B,Hours!$B689)</f>
        <v>780</v>
      </c>
      <c r="H689" s="34">
        <f t="shared" si="40"/>
        <v>7420</v>
      </c>
      <c r="I689" s="35">
        <f t="shared" si="41"/>
        <v>29282.021124868206</v>
      </c>
      <c r="J689" s="35">
        <f t="shared" si="42"/>
        <v>0</v>
      </c>
    </row>
    <row r="690" spans="1:10">
      <c r="A690" s="30">
        <v>3590</v>
      </c>
      <c r="B690" s="31">
        <v>12</v>
      </c>
      <c r="C690" s="32">
        <f t="shared" si="43"/>
        <v>3.4644345655960382</v>
      </c>
      <c r="D690" s="33">
        <f>SUMIFS('Contact Hours'!D:D,'Contact Hours'!$A:$A,Hours!$A690,'Contact Hours'!$B:$B,Hours!$B690)+SUMIFS('Contact Hours'!E:E,'Contact Hours'!$A:$A,Hours!$A690,'Contact Hours'!$B:$B,Hours!$B690)</f>
        <v>277584</v>
      </c>
      <c r="E690" s="33">
        <f>SUMIFS('Contact Hours'!F:F,'Contact Hours'!$A:$A,Hours!$A690,'Contact Hours'!$B:$B,Hours!$B690)+SUMIFS('Contact Hours'!G:G,'Contact Hours'!$A:$A,Hours!$A690,'Contact Hours'!$B:$B,Hours!$B690)</f>
        <v>27835</v>
      </c>
      <c r="F690" s="33">
        <f>SUMIFS('Contact Hours'!H:H,'Contact Hours'!$A:$A,Hours!$A690,'Contact Hours'!$B:$B,Hours!$B690)+SUMIFS('Contact Hours'!I:I,'Contact Hours'!$A:$A,Hours!$A690,'Contact Hours'!$B:$B,Hours!$B690)</f>
        <v>624</v>
      </c>
      <c r="G690" s="33">
        <f>SUMIFS('Contact Hours'!J:J,'Contact Hours'!$A:$A,Hours!$A690,'Contact Hours'!$B:$B,Hours!$B690)+SUMIFS('Contact Hours'!K:K,'Contact Hours'!$A:$A,Hours!$A690,'Contact Hours'!$B:$B,Hours!$B690)</f>
        <v>0</v>
      </c>
      <c r="H690" s="34">
        <f t="shared" si="40"/>
        <v>306043</v>
      </c>
      <c r="I690" s="35">
        <f t="shared" si="41"/>
        <v>1060265.9477587084</v>
      </c>
      <c r="J690" s="35">
        <f t="shared" si="42"/>
        <v>106075.78974670231</v>
      </c>
    </row>
    <row r="691" spans="1:10">
      <c r="A691" s="30">
        <v>3590</v>
      </c>
      <c r="B691" s="31">
        <v>13</v>
      </c>
      <c r="C691" s="32">
        <f t="shared" si="43"/>
        <v>3.1367935439018955</v>
      </c>
      <c r="D691" s="33">
        <f>SUMIFS('Contact Hours'!D:D,'Contact Hours'!$A:$A,Hours!$A691,'Contact Hours'!$B:$B,Hours!$B691)+SUMIFS('Contact Hours'!E:E,'Contact Hours'!$A:$A,Hours!$A691,'Contact Hours'!$B:$B,Hours!$B691)</f>
        <v>58960</v>
      </c>
      <c r="E691" s="33">
        <f>SUMIFS('Contact Hours'!F:F,'Contact Hours'!$A:$A,Hours!$A691,'Contact Hours'!$B:$B,Hours!$B691)+SUMIFS('Contact Hours'!G:G,'Contact Hours'!$A:$A,Hours!$A691,'Contact Hours'!$B:$B,Hours!$B691)</f>
        <v>0</v>
      </c>
      <c r="F691" s="33">
        <f>SUMIFS('Contact Hours'!H:H,'Contact Hours'!$A:$A,Hours!$A691,'Contact Hours'!$B:$B,Hours!$B691)+SUMIFS('Contact Hours'!I:I,'Contact Hours'!$A:$A,Hours!$A691,'Contact Hours'!$B:$B,Hours!$B691)</f>
        <v>1552</v>
      </c>
      <c r="G691" s="33">
        <f>SUMIFS('Contact Hours'!J:J,'Contact Hours'!$A:$A,Hours!$A691,'Contact Hours'!$B:$B,Hours!$B691)+SUMIFS('Contact Hours'!K:K,'Contact Hours'!$A:$A,Hours!$A691,'Contact Hours'!$B:$B,Hours!$B691)</f>
        <v>792</v>
      </c>
      <c r="H691" s="34">
        <f t="shared" si="40"/>
        <v>61304</v>
      </c>
      <c r="I691" s="35">
        <f t="shared" si="41"/>
        <v>192297.99141536179</v>
      </c>
      <c r="J691" s="35">
        <f t="shared" si="42"/>
        <v>0</v>
      </c>
    </row>
    <row r="692" spans="1:10">
      <c r="A692" s="30">
        <v>3590</v>
      </c>
      <c r="B692" s="31">
        <v>14</v>
      </c>
      <c r="C692" s="32">
        <f t="shared" si="43"/>
        <v>4.5242823607997433</v>
      </c>
      <c r="D692" s="33">
        <f>SUMIFS('Contact Hours'!D:D,'Contact Hours'!$A:$A,Hours!$A692,'Contact Hours'!$B:$B,Hours!$B692)+SUMIFS('Contact Hours'!E:E,'Contact Hours'!$A:$A,Hours!$A692,'Contact Hours'!$B:$B,Hours!$B692)</f>
        <v>0</v>
      </c>
      <c r="E692" s="33">
        <f>SUMIFS('Contact Hours'!F:F,'Contact Hours'!$A:$A,Hours!$A692,'Contact Hours'!$B:$B,Hours!$B692)+SUMIFS('Contact Hours'!G:G,'Contact Hours'!$A:$A,Hours!$A692,'Contact Hours'!$B:$B,Hours!$B692)</f>
        <v>0</v>
      </c>
      <c r="F692" s="33">
        <f>SUMIFS('Contact Hours'!H:H,'Contact Hours'!$A:$A,Hours!$A692,'Contact Hours'!$B:$B,Hours!$B692)+SUMIFS('Contact Hours'!I:I,'Contact Hours'!$A:$A,Hours!$A692,'Contact Hours'!$B:$B,Hours!$B692)</f>
        <v>114944</v>
      </c>
      <c r="G692" s="33">
        <f>SUMIFS('Contact Hours'!J:J,'Contact Hours'!$A:$A,Hours!$A692,'Contact Hours'!$B:$B,Hours!$B692)+SUMIFS('Contact Hours'!K:K,'Contact Hours'!$A:$A,Hours!$A692,'Contact Hours'!$B:$B,Hours!$B692)</f>
        <v>0</v>
      </c>
      <c r="H692" s="34">
        <f t="shared" si="40"/>
        <v>114944</v>
      </c>
      <c r="I692" s="35">
        <f t="shared" si="41"/>
        <v>520039.11167976569</v>
      </c>
      <c r="J692" s="35">
        <f t="shared" si="42"/>
        <v>0</v>
      </c>
    </row>
    <row r="693" spans="1:10">
      <c r="A693" s="30">
        <v>3590</v>
      </c>
      <c r="B693" s="31">
        <v>15</v>
      </c>
      <c r="C693" s="32">
        <f t="shared" si="43"/>
        <v>6.3259919541484555</v>
      </c>
      <c r="D693" s="33">
        <f>SUMIFS('Contact Hours'!D:D,'Contact Hours'!$A:$A,Hours!$A693,'Contact Hours'!$B:$B,Hours!$B693)+SUMIFS('Contact Hours'!E:E,'Contact Hours'!$A:$A,Hours!$A693,'Contact Hours'!$B:$B,Hours!$B693)</f>
        <v>0</v>
      </c>
      <c r="E693" s="33">
        <f>SUMIFS('Contact Hours'!F:F,'Contact Hours'!$A:$A,Hours!$A693,'Contact Hours'!$B:$B,Hours!$B693)+SUMIFS('Contact Hours'!G:G,'Contact Hours'!$A:$A,Hours!$A693,'Contact Hours'!$B:$B,Hours!$B693)</f>
        <v>0</v>
      </c>
      <c r="F693" s="33">
        <f>SUMIFS('Contact Hours'!H:H,'Contact Hours'!$A:$A,Hours!$A693,'Contact Hours'!$B:$B,Hours!$B693)+SUMIFS('Contact Hours'!I:I,'Contact Hours'!$A:$A,Hours!$A693,'Contact Hours'!$B:$B,Hours!$B693)</f>
        <v>0</v>
      </c>
      <c r="G693" s="33">
        <f>SUMIFS('Contact Hours'!J:J,'Contact Hours'!$A:$A,Hours!$A693,'Contact Hours'!$B:$B,Hours!$B693)+SUMIFS('Contact Hours'!K:K,'Contact Hours'!$A:$A,Hours!$A693,'Contact Hours'!$B:$B,Hours!$B693)</f>
        <v>0</v>
      </c>
      <c r="H693" s="34">
        <f t="shared" si="40"/>
        <v>0</v>
      </c>
      <c r="I693" s="35">
        <f t="shared" si="41"/>
        <v>0</v>
      </c>
      <c r="J693" s="35">
        <f t="shared" si="42"/>
        <v>0</v>
      </c>
    </row>
    <row r="694" spans="1:10">
      <c r="A694" s="30">
        <v>3590</v>
      </c>
      <c r="B694" s="31">
        <v>16</v>
      </c>
      <c r="C694" s="32">
        <f t="shared" si="43"/>
        <v>3.9794022593108487</v>
      </c>
      <c r="D694" s="33">
        <f>SUMIFS('Contact Hours'!D:D,'Contact Hours'!$A:$A,Hours!$A694,'Contact Hours'!$B:$B,Hours!$B694)+SUMIFS('Contact Hours'!E:E,'Contact Hours'!$A:$A,Hours!$A694,'Contact Hours'!$B:$B,Hours!$B694)</f>
        <v>0</v>
      </c>
      <c r="E694" s="33">
        <f>SUMIFS('Contact Hours'!F:F,'Contact Hours'!$A:$A,Hours!$A694,'Contact Hours'!$B:$B,Hours!$B694)+SUMIFS('Contact Hours'!G:G,'Contact Hours'!$A:$A,Hours!$A694,'Contact Hours'!$B:$B,Hours!$B694)</f>
        <v>0</v>
      </c>
      <c r="F694" s="33">
        <f>SUMIFS('Contact Hours'!H:H,'Contact Hours'!$A:$A,Hours!$A694,'Contact Hours'!$B:$B,Hours!$B694)+SUMIFS('Contact Hours'!I:I,'Contact Hours'!$A:$A,Hours!$A694,'Contact Hours'!$B:$B,Hours!$B694)</f>
        <v>213032</v>
      </c>
      <c r="G694" s="33">
        <f>SUMIFS('Contact Hours'!J:J,'Contact Hours'!$A:$A,Hours!$A694,'Contact Hours'!$B:$B,Hours!$B694)+SUMIFS('Contact Hours'!K:K,'Contact Hours'!$A:$A,Hours!$A694,'Contact Hours'!$B:$B,Hours!$B694)</f>
        <v>34050</v>
      </c>
      <c r="H694" s="34">
        <f t="shared" si="40"/>
        <v>247082</v>
      </c>
      <c r="I694" s="35">
        <f t="shared" si="41"/>
        <v>983238.6690350431</v>
      </c>
      <c r="J694" s="35">
        <f t="shared" si="42"/>
        <v>0</v>
      </c>
    </row>
    <row r="695" spans="1:10">
      <c r="A695" s="30">
        <v>3590</v>
      </c>
      <c r="B695" s="31">
        <v>17</v>
      </c>
      <c r="C695" s="32">
        <f t="shared" si="43"/>
        <v>5.1679354505346593</v>
      </c>
      <c r="D695" s="33">
        <f>SUMIFS('Contact Hours'!D:D,'Contact Hours'!$A:$A,Hours!$A695,'Contact Hours'!$B:$B,Hours!$B695)+SUMIFS('Contact Hours'!E:E,'Contact Hours'!$A:$A,Hours!$A695,'Contact Hours'!$B:$B,Hours!$B695)</f>
        <v>0</v>
      </c>
      <c r="E695" s="33">
        <f>SUMIFS('Contact Hours'!F:F,'Contact Hours'!$A:$A,Hours!$A695,'Contact Hours'!$B:$B,Hours!$B695)+SUMIFS('Contact Hours'!G:G,'Contact Hours'!$A:$A,Hours!$A695,'Contact Hours'!$B:$B,Hours!$B695)</f>
        <v>0</v>
      </c>
      <c r="F695" s="33">
        <f>SUMIFS('Contact Hours'!H:H,'Contact Hours'!$A:$A,Hours!$A695,'Contact Hours'!$B:$B,Hours!$B695)+SUMIFS('Contact Hours'!I:I,'Contact Hours'!$A:$A,Hours!$A695,'Contact Hours'!$B:$B,Hours!$B695)</f>
        <v>34166</v>
      </c>
      <c r="G695" s="33">
        <f>SUMIFS('Contact Hours'!J:J,'Contact Hours'!$A:$A,Hours!$A695,'Contact Hours'!$B:$B,Hours!$B695)+SUMIFS('Contact Hours'!K:K,'Contact Hours'!$A:$A,Hours!$A695,'Contact Hours'!$B:$B,Hours!$B695)</f>
        <v>0</v>
      </c>
      <c r="H695" s="34">
        <f t="shared" si="40"/>
        <v>34166</v>
      </c>
      <c r="I695" s="35">
        <f t="shared" si="41"/>
        <v>176567.68260296716</v>
      </c>
      <c r="J695" s="35">
        <f t="shared" si="42"/>
        <v>0</v>
      </c>
    </row>
    <row r="696" spans="1:10">
      <c r="A696" s="30">
        <v>3590</v>
      </c>
      <c r="B696" s="31">
        <v>18</v>
      </c>
      <c r="C696" s="32">
        <f t="shared" si="43"/>
        <v>4.3474126583452906</v>
      </c>
      <c r="D696" s="33">
        <f>SUMIFS('Contact Hours'!D:D,'Contact Hours'!$A:$A,Hours!$A696,'Contact Hours'!$B:$B,Hours!$B696)+SUMIFS('Contact Hours'!E:E,'Contact Hours'!$A:$A,Hours!$A696,'Contact Hours'!$B:$B,Hours!$B696)</f>
        <v>0</v>
      </c>
      <c r="E696" s="33">
        <f>SUMIFS('Contact Hours'!F:F,'Contact Hours'!$A:$A,Hours!$A696,'Contact Hours'!$B:$B,Hours!$B696)+SUMIFS('Contact Hours'!G:G,'Contact Hours'!$A:$A,Hours!$A696,'Contact Hours'!$B:$B,Hours!$B696)</f>
        <v>0</v>
      </c>
      <c r="F696" s="33">
        <f>SUMIFS('Contact Hours'!H:H,'Contact Hours'!$A:$A,Hours!$A696,'Contact Hours'!$B:$B,Hours!$B696)+SUMIFS('Contact Hours'!I:I,'Contact Hours'!$A:$A,Hours!$A696,'Contact Hours'!$B:$B,Hours!$B696)</f>
        <v>41280</v>
      </c>
      <c r="G696" s="33">
        <f>SUMIFS('Contact Hours'!J:J,'Contact Hours'!$A:$A,Hours!$A696,'Contact Hours'!$B:$B,Hours!$B696)+SUMIFS('Contact Hours'!K:K,'Contact Hours'!$A:$A,Hours!$A696,'Contact Hours'!$B:$B,Hours!$B696)</f>
        <v>0</v>
      </c>
      <c r="H696" s="34">
        <f t="shared" si="40"/>
        <v>41280</v>
      </c>
      <c r="I696" s="35">
        <f t="shared" si="41"/>
        <v>179461.1945364936</v>
      </c>
      <c r="J696" s="35">
        <f t="shared" si="42"/>
        <v>0</v>
      </c>
    </row>
    <row r="697" spans="1:10">
      <c r="A697" s="30">
        <v>3590</v>
      </c>
      <c r="B697" s="31">
        <v>19</v>
      </c>
      <c r="C697" s="32">
        <f t="shared" si="43"/>
        <v>3.1428185541517317</v>
      </c>
      <c r="D697" s="33">
        <f>SUMIFS('Contact Hours'!D:D,'Contact Hours'!$A:$A,Hours!$A697,'Contact Hours'!$B:$B,Hours!$B697)+SUMIFS('Contact Hours'!E:E,'Contact Hours'!$A:$A,Hours!$A697,'Contact Hours'!$B:$B,Hours!$B697)</f>
        <v>204800</v>
      </c>
      <c r="E697" s="33">
        <f>SUMIFS('Contact Hours'!F:F,'Contact Hours'!$A:$A,Hours!$A697,'Contact Hours'!$B:$B,Hours!$B697)+SUMIFS('Contact Hours'!G:G,'Contact Hours'!$A:$A,Hours!$A697,'Contact Hours'!$B:$B,Hours!$B697)</f>
        <v>65424</v>
      </c>
      <c r="F697" s="33">
        <f>SUMIFS('Contact Hours'!H:H,'Contact Hours'!$A:$A,Hours!$A697,'Contact Hours'!$B:$B,Hours!$B697)+SUMIFS('Contact Hours'!I:I,'Contact Hours'!$A:$A,Hours!$A697,'Contact Hours'!$B:$B,Hours!$B697)</f>
        <v>0</v>
      </c>
      <c r="G697" s="33">
        <f>SUMIFS('Contact Hours'!J:J,'Contact Hours'!$A:$A,Hours!$A697,'Contact Hours'!$B:$B,Hours!$B697)+SUMIFS('Contact Hours'!K:K,'Contact Hours'!$A:$A,Hours!$A697,'Contact Hours'!$B:$B,Hours!$B697)</f>
        <v>0</v>
      </c>
      <c r="H697" s="34">
        <f t="shared" si="40"/>
        <v>270224</v>
      </c>
      <c r="I697" s="35">
        <f t="shared" si="41"/>
        <v>849265.00097709754</v>
      </c>
      <c r="J697" s="35">
        <f t="shared" si="42"/>
        <v>226177.33719550521</v>
      </c>
    </row>
    <row r="698" spans="1:10">
      <c r="A698" s="30">
        <v>3590</v>
      </c>
      <c r="B698" s="31">
        <v>20</v>
      </c>
      <c r="C698" s="32">
        <f t="shared" si="43"/>
        <v>3.4676861785003421</v>
      </c>
      <c r="D698" s="33">
        <f>SUMIFS('Contact Hours'!D:D,'Contact Hours'!$A:$A,Hours!$A698,'Contact Hours'!$B:$B,Hours!$B698)+SUMIFS('Contact Hours'!E:E,'Contact Hours'!$A:$A,Hours!$A698,'Contact Hours'!$B:$B,Hours!$B698)</f>
        <v>0</v>
      </c>
      <c r="E698" s="33">
        <f>SUMIFS('Contact Hours'!F:F,'Contact Hours'!$A:$A,Hours!$A698,'Contact Hours'!$B:$B,Hours!$B698)+SUMIFS('Contact Hours'!G:G,'Contact Hours'!$A:$A,Hours!$A698,'Contact Hours'!$B:$B,Hours!$B698)</f>
        <v>0</v>
      </c>
      <c r="F698" s="33">
        <f>SUMIFS('Contact Hours'!H:H,'Contact Hours'!$A:$A,Hours!$A698,'Contact Hours'!$B:$B,Hours!$B698)+SUMIFS('Contact Hours'!I:I,'Contact Hours'!$A:$A,Hours!$A698,'Contact Hours'!$B:$B,Hours!$B698)</f>
        <v>0</v>
      </c>
      <c r="G698" s="33">
        <f>SUMIFS('Contact Hours'!J:J,'Contact Hours'!$A:$A,Hours!$A698,'Contact Hours'!$B:$B,Hours!$B698)+SUMIFS('Contact Hours'!K:K,'Contact Hours'!$A:$A,Hours!$A698,'Contact Hours'!$B:$B,Hours!$B698)</f>
        <v>0</v>
      </c>
      <c r="H698" s="34">
        <f t="shared" si="40"/>
        <v>0</v>
      </c>
      <c r="I698" s="35">
        <f t="shared" si="41"/>
        <v>0</v>
      </c>
      <c r="J698" s="35">
        <f t="shared" si="42"/>
        <v>0</v>
      </c>
    </row>
    <row r="699" spans="1:10">
      <c r="A699" s="30">
        <v>3590</v>
      </c>
      <c r="B699" s="31">
        <v>21</v>
      </c>
      <c r="C699" s="32">
        <f t="shared" si="43"/>
        <v>4.5155009708581995</v>
      </c>
      <c r="D699" s="33">
        <f>SUMIFS('Contact Hours'!D:D,'Contact Hours'!$A:$A,Hours!$A699,'Contact Hours'!$B:$B,Hours!$B699)+SUMIFS('Contact Hours'!E:E,'Contact Hours'!$A:$A,Hours!$A699,'Contact Hours'!$B:$B,Hours!$B699)</f>
        <v>0</v>
      </c>
      <c r="E699" s="33">
        <f>SUMIFS('Contact Hours'!F:F,'Contact Hours'!$A:$A,Hours!$A699,'Contact Hours'!$B:$B,Hours!$B699)+SUMIFS('Contact Hours'!G:G,'Contact Hours'!$A:$A,Hours!$A699,'Contact Hours'!$B:$B,Hours!$B699)</f>
        <v>0</v>
      </c>
      <c r="F699" s="33">
        <f>SUMIFS('Contact Hours'!H:H,'Contact Hours'!$A:$A,Hours!$A699,'Contact Hours'!$B:$B,Hours!$B699)+SUMIFS('Contact Hours'!I:I,'Contact Hours'!$A:$A,Hours!$A699,'Contact Hours'!$B:$B,Hours!$B699)</f>
        <v>0</v>
      </c>
      <c r="G699" s="33">
        <f>SUMIFS('Contact Hours'!J:J,'Contact Hours'!$A:$A,Hours!$A699,'Contact Hours'!$B:$B,Hours!$B699)+SUMIFS('Contact Hours'!K:K,'Contact Hours'!$A:$A,Hours!$A699,'Contact Hours'!$B:$B,Hours!$B699)</f>
        <v>56595</v>
      </c>
      <c r="H699" s="34">
        <f t="shared" si="40"/>
        <v>56595</v>
      </c>
      <c r="I699" s="35">
        <f t="shared" si="41"/>
        <v>255554.77744571981</v>
      </c>
      <c r="J699" s="35">
        <f t="shared" si="42"/>
        <v>0</v>
      </c>
    </row>
    <row r="700" spans="1:10">
      <c r="A700" s="30">
        <v>3590</v>
      </c>
      <c r="B700" s="31">
        <v>22</v>
      </c>
      <c r="C700" s="32">
        <f t="shared" si="43"/>
        <v>4.1280585073572329</v>
      </c>
      <c r="D700" s="33">
        <f>SUMIFS('Contact Hours'!D:D,'Contact Hours'!$A:$A,Hours!$A700,'Contact Hours'!$B:$B,Hours!$B700)+SUMIFS('Contact Hours'!E:E,'Contact Hours'!$A:$A,Hours!$A700,'Contact Hours'!$B:$B,Hours!$B700)</f>
        <v>0</v>
      </c>
      <c r="E700" s="33">
        <f>SUMIFS('Contact Hours'!F:F,'Contact Hours'!$A:$A,Hours!$A700,'Contact Hours'!$B:$B,Hours!$B700)+SUMIFS('Contact Hours'!G:G,'Contact Hours'!$A:$A,Hours!$A700,'Contact Hours'!$B:$B,Hours!$B700)</f>
        <v>0</v>
      </c>
      <c r="F700" s="33">
        <f>SUMIFS('Contact Hours'!H:H,'Contact Hours'!$A:$A,Hours!$A700,'Contact Hours'!$B:$B,Hours!$B700)+SUMIFS('Contact Hours'!I:I,'Contact Hours'!$A:$A,Hours!$A700,'Contact Hours'!$B:$B,Hours!$B700)</f>
        <v>2048</v>
      </c>
      <c r="G700" s="33">
        <f>SUMIFS('Contact Hours'!J:J,'Contact Hours'!$A:$A,Hours!$A700,'Contact Hours'!$B:$B,Hours!$B700)+SUMIFS('Contact Hours'!K:K,'Contact Hours'!$A:$A,Hours!$A700,'Contact Hours'!$B:$B,Hours!$B700)</f>
        <v>0</v>
      </c>
      <c r="H700" s="34">
        <f t="shared" si="40"/>
        <v>2048</v>
      </c>
      <c r="I700" s="35">
        <f t="shared" si="41"/>
        <v>8454.263823067613</v>
      </c>
      <c r="J700" s="35">
        <f t="shared" si="42"/>
        <v>0</v>
      </c>
    </row>
    <row r="701" spans="1:10">
      <c r="A701" s="30">
        <v>3590</v>
      </c>
      <c r="B701" s="31">
        <v>23</v>
      </c>
      <c r="C701" s="32">
        <f t="shared" si="43"/>
        <v>4.0606764444742334</v>
      </c>
      <c r="D701" s="33">
        <f>SUMIFS('Contact Hours'!D:D,'Contact Hours'!$A:$A,Hours!$A701,'Contact Hours'!$B:$B,Hours!$B701)+SUMIFS('Contact Hours'!E:E,'Contact Hours'!$A:$A,Hours!$A701,'Contact Hours'!$B:$B,Hours!$B701)</f>
        <v>40528</v>
      </c>
      <c r="E701" s="33">
        <f>SUMIFS('Contact Hours'!F:F,'Contact Hours'!$A:$A,Hours!$A701,'Contact Hours'!$B:$B,Hours!$B701)+SUMIFS('Contact Hours'!G:G,'Contact Hours'!$A:$A,Hours!$A701,'Contact Hours'!$B:$B,Hours!$B701)</f>
        <v>0</v>
      </c>
      <c r="F701" s="33">
        <f>SUMIFS('Contact Hours'!H:H,'Contact Hours'!$A:$A,Hours!$A701,'Contact Hours'!$B:$B,Hours!$B701)+SUMIFS('Contact Hours'!I:I,'Contact Hours'!$A:$A,Hours!$A701,'Contact Hours'!$B:$B,Hours!$B701)</f>
        <v>0</v>
      </c>
      <c r="G701" s="33">
        <f>SUMIFS('Contact Hours'!J:J,'Contact Hours'!$A:$A,Hours!$A701,'Contact Hours'!$B:$B,Hours!$B701)+SUMIFS('Contact Hours'!K:K,'Contact Hours'!$A:$A,Hours!$A701,'Contact Hours'!$B:$B,Hours!$B701)</f>
        <v>474</v>
      </c>
      <c r="H701" s="34">
        <f t="shared" si="40"/>
        <v>41002</v>
      </c>
      <c r="I701" s="35">
        <f t="shared" si="41"/>
        <v>166495.85557633251</v>
      </c>
      <c r="J701" s="35">
        <f t="shared" si="42"/>
        <v>0</v>
      </c>
    </row>
    <row r="702" spans="1:10">
      <c r="A702" s="30">
        <v>3590</v>
      </c>
      <c r="B702" s="31">
        <v>24</v>
      </c>
      <c r="C702" s="32">
        <f t="shared" si="43"/>
        <v>3.6073208628655156</v>
      </c>
      <c r="D702" s="33">
        <f>SUMIFS('Contact Hours'!D:D,'Contact Hours'!$A:$A,Hours!$A702,'Contact Hours'!$B:$B,Hours!$B702)+SUMIFS('Contact Hours'!E:E,'Contact Hours'!$A:$A,Hours!$A702,'Contact Hours'!$B:$B,Hours!$B702)</f>
        <v>40560</v>
      </c>
      <c r="E702" s="33">
        <f>SUMIFS('Contact Hours'!F:F,'Contact Hours'!$A:$A,Hours!$A702,'Contact Hours'!$B:$B,Hours!$B702)+SUMIFS('Contact Hours'!G:G,'Contact Hours'!$A:$A,Hours!$A702,'Contact Hours'!$B:$B,Hours!$B702)</f>
        <v>0</v>
      </c>
      <c r="F702" s="33">
        <f>SUMIFS('Contact Hours'!H:H,'Contact Hours'!$A:$A,Hours!$A702,'Contact Hours'!$B:$B,Hours!$B702)+SUMIFS('Contact Hours'!I:I,'Contact Hours'!$A:$A,Hours!$A702,'Contact Hours'!$B:$B,Hours!$B702)</f>
        <v>33632</v>
      </c>
      <c r="G702" s="33">
        <f>SUMIFS('Contact Hours'!J:J,'Contact Hours'!$A:$A,Hours!$A702,'Contact Hours'!$B:$B,Hours!$B702)+SUMIFS('Contact Hours'!K:K,'Contact Hours'!$A:$A,Hours!$A702,'Contact Hours'!$B:$B,Hours!$B702)</f>
        <v>42502</v>
      </c>
      <c r="H702" s="34">
        <f t="shared" si="40"/>
        <v>116694</v>
      </c>
      <c r="I702" s="35">
        <f t="shared" si="41"/>
        <v>420952.70077122847</v>
      </c>
      <c r="J702" s="35">
        <f t="shared" si="42"/>
        <v>0</v>
      </c>
    </row>
    <row r="703" spans="1:10">
      <c r="A703" s="30">
        <v>3590</v>
      </c>
      <c r="B703" s="31">
        <v>25</v>
      </c>
      <c r="C703" s="32">
        <f t="shared" si="43"/>
        <v>2.8175360535220126</v>
      </c>
      <c r="D703" s="33">
        <f>SUMIFS('Contact Hours'!D:D,'Contact Hours'!$A:$A,Hours!$A703,'Contact Hours'!$B:$B,Hours!$B703)+SUMIFS('Contact Hours'!E:E,'Contact Hours'!$A:$A,Hours!$A703,'Contact Hours'!$B:$B,Hours!$B703)</f>
        <v>545952</v>
      </c>
      <c r="E703" s="33">
        <f>SUMIFS('Contact Hours'!F:F,'Contact Hours'!$A:$A,Hours!$A703,'Contact Hours'!$B:$B,Hours!$B703)+SUMIFS('Contact Hours'!G:G,'Contact Hours'!$A:$A,Hours!$A703,'Contact Hours'!$B:$B,Hours!$B703)</f>
        <v>0</v>
      </c>
      <c r="F703" s="33">
        <f>SUMIFS('Contact Hours'!H:H,'Contact Hours'!$A:$A,Hours!$A703,'Contact Hours'!$B:$B,Hours!$B703)+SUMIFS('Contact Hours'!I:I,'Contact Hours'!$A:$A,Hours!$A703,'Contact Hours'!$B:$B,Hours!$B703)</f>
        <v>1392</v>
      </c>
      <c r="G703" s="33">
        <f>SUMIFS('Contact Hours'!J:J,'Contact Hours'!$A:$A,Hours!$A703,'Contact Hours'!$B:$B,Hours!$B703)+SUMIFS('Contact Hours'!K:K,'Contact Hours'!$A:$A,Hours!$A703,'Contact Hours'!$B:$B,Hours!$B703)</f>
        <v>0</v>
      </c>
      <c r="H703" s="34">
        <f t="shared" si="40"/>
        <v>547344</v>
      </c>
      <c r="I703" s="35">
        <f t="shared" si="41"/>
        <v>1542161.4536789525</v>
      </c>
      <c r="J703" s="35">
        <f t="shared" si="42"/>
        <v>0</v>
      </c>
    </row>
    <row r="704" spans="1:10">
      <c r="A704" s="30">
        <v>3590</v>
      </c>
      <c r="B704" s="31">
        <v>26</v>
      </c>
      <c r="C704" s="32">
        <f t="shared" si="43"/>
        <v>3.5195673951223614</v>
      </c>
      <c r="D704" s="33">
        <f>SUMIFS('Contact Hours'!D:D,'Contact Hours'!$A:$A,Hours!$A704,'Contact Hours'!$B:$B,Hours!$B704)+SUMIFS('Contact Hours'!E:E,'Contact Hours'!$A:$A,Hours!$A704,'Contact Hours'!$B:$B,Hours!$B704)</f>
        <v>141776</v>
      </c>
      <c r="E704" s="33">
        <f>SUMIFS('Contact Hours'!F:F,'Contact Hours'!$A:$A,Hours!$A704,'Contact Hours'!$B:$B,Hours!$B704)+SUMIFS('Contact Hours'!G:G,'Contact Hours'!$A:$A,Hours!$A704,'Contact Hours'!$B:$B,Hours!$B704)</f>
        <v>0</v>
      </c>
      <c r="F704" s="33">
        <f>SUMIFS('Contact Hours'!H:H,'Contact Hours'!$A:$A,Hours!$A704,'Contact Hours'!$B:$B,Hours!$B704)+SUMIFS('Contact Hours'!I:I,'Contact Hours'!$A:$A,Hours!$A704,'Contact Hours'!$B:$B,Hours!$B704)</f>
        <v>19616</v>
      </c>
      <c r="G704" s="33">
        <f>SUMIFS('Contact Hours'!J:J,'Contact Hours'!$A:$A,Hours!$A704,'Contact Hours'!$B:$B,Hours!$B704)+SUMIFS('Contact Hours'!K:K,'Contact Hours'!$A:$A,Hours!$A704,'Contact Hours'!$B:$B,Hours!$B704)</f>
        <v>2434</v>
      </c>
      <c r="H704" s="34">
        <f t="shared" si="40"/>
        <v>163826</v>
      </c>
      <c r="I704" s="35">
        <f t="shared" si="41"/>
        <v>576596.64807331597</v>
      </c>
      <c r="J704" s="35">
        <f t="shared" si="42"/>
        <v>0</v>
      </c>
    </row>
    <row r="705" spans="1:10">
      <c r="A705" s="30">
        <v>3590</v>
      </c>
      <c r="B705" s="31">
        <v>27</v>
      </c>
      <c r="C705" s="32">
        <f t="shared" si="43"/>
        <v>3.291477425248472</v>
      </c>
      <c r="D705" s="33">
        <f>SUMIFS('Contact Hours'!D:D,'Contact Hours'!$A:$A,Hours!$A705,'Contact Hours'!$B:$B,Hours!$B705)+SUMIFS('Contact Hours'!E:E,'Contact Hours'!$A:$A,Hours!$A705,'Contact Hours'!$B:$B,Hours!$B705)</f>
        <v>0</v>
      </c>
      <c r="E705" s="33">
        <f>SUMIFS('Contact Hours'!F:F,'Contact Hours'!$A:$A,Hours!$A705,'Contact Hours'!$B:$B,Hours!$B705)+SUMIFS('Contact Hours'!G:G,'Contact Hours'!$A:$A,Hours!$A705,'Contact Hours'!$B:$B,Hours!$B705)</f>
        <v>0</v>
      </c>
      <c r="F705" s="33">
        <f>SUMIFS('Contact Hours'!H:H,'Contact Hours'!$A:$A,Hours!$A705,'Contact Hours'!$B:$B,Hours!$B705)+SUMIFS('Contact Hours'!I:I,'Contact Hours'!$A:$A,Hours!$A705,'Contact Hours'!$B:$B,Hours!$B705)</f>
        <v>0</v>
      </c>
      <c r="G705" s="33">
        <f>SUMIFS('Contact Hours'!J:J,'Contact Hours'!$A:$A,Hours!$A705,'Contact Hours'!$B:$B,Hours!$B705)+SUMIFS('Contact Hours'!K:K,'Contact Hours'!$A:$A,Hours!$A705,'Contact Hours'!$B:$B,Hours!$B705)</f>
        <v>0</v>
      </c>
      <c r="H705" s="34">
        <f t="shared" si="40"/>
        <v>0</v>
      </c>
      <c r="I705" s="35">
        <f t="shared" si="41"/>
        <v>0</v>
      </c>
      <c r="J705" s="35">
        <f t="shared" si="42"/>
        <v>0</v>
      </c>
    </row>
    <row r="706" spans="1:10">
      <c r="A706" s="30">
        <v>9797</v>
      </c>
      <c r="B706" s="31">
        <v>1</v>
      </c>
      <c r="C706" s="32">
        <f t="shared" si="43"/>
        <v>2.8749802080704021</v>
      </c>
      <c r="D706" s="33">
        <f>SUMIFS('Contact Hours'!D:D,'Contact Hours'!$A:$A,Hours!$A706,'Contact Hours'!$B:$B,Hours!$B706)+SUMIFS('Contact Hours'!E:E,'Contact Hours'!$A:$A,Hours!$A706,'Contact Hours'!$B:$B,Hours!$B706)</f>
        <v>8352</v>
      </c>
      <c r="E706" s="33">
        <f>SUMIFS('Contact Hours'!F:F,'Contact Hours'!$A:$A,Hours!$A706,'Contact Hours'!$B:$B,Hours!$B706)+SUMIFS('Contact Hours'!G:G,'Contact Hours'!$A:$A,Hours!$A706,'Contact Hours'!$B:$B,Hours!$B706)</f>
        <v>0</v>
      </c>
      <c r="F706" s="33">
        <f>SUMIFS('Contact Hours'!H:H,'Contact Hours'!$A:$A,Hours!$A706,'Contact Hours'!$B:$B,Hours!$B706)+SUMIFS('Contact Hours'!I:I,'Contact Hours'!$A:$A,Hours!$A706,'Contact Hours'!$B:$B,Hours!$B706)</f>
        <v>0</v>
      </c>
      <c r="G706" s="33">
        <f>SUMIFS('Contact Hours'!J:J,'Contact Hours'!$A:$A,Hours!$A706,'Contact Hours'!$B:$B,Hours!$B706)+SUMIFS('Contact Hours'!K:K,'Contact Hours'!$A:$A,Hours!$A706,'Contact Hours'!$B:$B,Hours!$B706)</f>
        <v>0</v>
      </c>
      <c r="H706" s="34">
        <f t="shared" si="40"/>
        <v>8352</v>
      </c>
      <c r="I706" s="35">
        <f t="shared" si="41"/>
        <v>24011.834697803999</v>
      </c>
      <c r="J706" s="35">
        <f t="shared" si="42"/>
        <v>0</v>
      </c>
    </row>
    <row r="707" spans="1:10">
      <c r="A707" s="30">
        <v>9797</v>
      </c>
      <c r="B707" s="31">
        <v>2</v>
      </c>
      <c r="C707" s="32">
        <f t="shared" si="43"/>
        <v>3.4729204337351502</v>
      </c>
      <c r="D707" s="33">
        <f>SUMIFS('Contact Hours'!D:D,'Contact Hours'!$A:$A,Hours!$A707,'Contact Hours'!$B:$B,Hours!$B707)+SUMIFS('Contact Hours'!E:E,'Contact Hours'!$A:$A,Hours!$A707,'Contact Hours'!$B:$B,Hours!$B707)</f>
        <v>0</v>
      </c>
      <c r="E707" s="33">
        <f>SUMIFS('Contact Hours'!F:F,'Contact Hours'!$A:$A,Hours!$A707,'Contact Hours'!$B:$B,Hours!$B707)+SUMIFS('Contact Hours'!G:G,'Contact Hours'!$A:$A,Hours!$A707,'Contact Hours'!$B:$B,Hours!$B707)</f>
        <v>0</v>
      </c>
      <c r="F707" s="33">
        <f>SUMIFS('Contact Hours'!H:H,'Contact Hours'!$A:$A,Hours!$A707,'Contact Hours'!$B:$B,Hours!$B707)+SUMIFS('Contact Hours'!I:I,'Contact Hours'!$A:$A,Hours!$A707,'Contact Hours'!$B:$B,Hours!$B707)</f>
        <v>47664</v>
      </c>
      <c r="G707" s="33">
        <f>SUMIFS('Contact Hours'!J:J,'Contact Hours'!$A:$A,Hours!$A707,'Contact Hours'!$B:$B,Hours!$B707)+SUMIFS('Contact Hours'!K:K,'Contact Hours'!$A:$A,Hours!$A707,'Contact Hours'!$B:$B,Hours!$B707)</f>
        <v>96</v>
      </c>
      <c r="H707" s="34">
        <f t="shared" si="40"/>
        <v>47760</v>
      </c>
      <c r="I707" s="35">
        <f t="shared" si="41"/>
        <v>165866.67991519076</v>
      </c>
      <c r="J707" s="35">
        <f t="shared" si="42"/>
        <v>0</v>
      </c>
    </row>
    <row r="708" spans="1:10">
      <c r="A708" s="30">
        <v>9797</v>
      </c>
      <c r="B708" s="31">
        <v>3</v>
      </c>
      <c r="C708" s="32">
        <f t="shared" si="43"/>
        <v>3.0862689776983747</v>
      </c>
      <c r="D708" s="33">
        <f>SUMIFS('Contact Hours'!D:D,'Contact Hours'!$A:$A,Hours!$A708,'Contact Hours'!$B:$B,Hours!$B708)+SUMIFS('Contact Hours'!E:E,'Contact Hours'!$A:$A,Hours!$A708,'Contact Hours'!$B:$B,Hours!$B708)</f>
        <v>205600</v>
      </c>
      <c r="E708" s="33">
        <f>SUMIFS('Contact Hours'!F:F,'Contact Hours'!$A:$A,Hours!$A708,'Contact Hours'!$B:$B,Hours!$B708)+SUMIFS('Contact Hours'!G:G,'Contact Hours'!$A:$A,Hours!$A708,'Contact Hours'!$B:$B,Hours!$B708)</f>
        <v>0</v>
      </c>
      <c r="F708" s="33">
        <f>SUMIFS('Contact Hours'!H:H,'Contact Hours'!$A:$A,Hours!$A708,'Contact Hours'!$B:$B,Hours!$B708)+SUMIFS('Contact Hours'!I:I,'Contact Hours'!$A:$A,Hours!$A708,'Contact Hours'!$B:$B,Hours!$B708)</f>
        <v>0</v>
      </c>
      <c r="G708" s="33">
        <f>SUMIFS('Contact Hours'!J:J,'Contact Hours'!$A:$A,Hours!$A708,'Contact Hours'!$B:$B,Hours!$B708)+SUMIFS('Contact Hours'!K:K,'Contact Hours'!$A:$A,Hours!$A708,'Contact Hours'!$B:$B,Hours!$B708)</f>
        <v>0</v>
      </c>
      <c r="H708" s="34">
        <f t="shared" si="40"/>
        <v>205600</v>
      </c>
      <c r="I708" s="35">
        <f t="shared" si="41"/>
        <v>634536.90181478579</v>
      </c>
      <c r="J708" s="35">
        <f t="shared" si="42"/>
        <v>0</v>
      </c>
    </row>
    <row r="709" spans="1:10">
      <c r="A709" s="30">
        <v>9797</v>
      </c>
      <c r="B709" s="31">
        <v>4</v>
      </c>
      <c r="C709" s="32">
        <f t="shared" si="43"/>
        <v>2.7951067372194838</v>
      </c>
      <c r="D709" s="33">
        <f>SUMIFS('Contact Hours'!D:D,'Contact Hours'!$A:$A,Hours!$A709,'Contact Hours'!$B:$B,Hours!$B709)+SUMIFS('Contact Hours'!E:E,'Contact Hours'!$A:$A,Hours!$A709,'Contact Hours'!$B:$B,Hours!$B709)</f>
        <v>79584</v>
      </c>
      <c r="E709" s="33">
        <f>SUMIFS('Contact Hours'!F:F,'Contact Hours'!$A:$A,Hours!$A709,'Contact Hours'!$B:$B,Hours!$B709)+SUMIFS('Contact Hours'!G:G,'Contact Hours'!$A:$A,Hours!$A709,'Contact Hours'!$B:$B,Hours!$B709)</f>
        <v>0</v>
      </c>
      <c r="F709" s="33">
        <f>SUMIFS('Contact Hours'!H:H,'Contact Hours'!$A:$A,Hours!$A709,'Contact Hours'!$B:$B,Hours!$B709)+SUMIFS('Contact Hours'!I:I,'Contact Hours'!$A:$A,Hours!$A709,'Contact Hours'!$B:$B,Hours!$B709)</f>
        <v>55984</v>
      </c>
      <c r="G709" s="33">
        <f>SUMIFS('Contact Hours'!J:J,'Contact Hours'!$A:$A,Hours!$A709,'Contact Hours'!$B:$B,Hours!$B709)+SUMIFS('Contact Hours'!K:K,'Contact Hours'!$A:$A,Hours!$A709,'Contact Hours'!$B:$B,Hours!$B709)</f>
        <v>15649</v>
      </c>
      <c r="H709" s="34">
        <f t="shared" ref="H709:H772" si="44">SUM(D709:G709)</f>
        <v>151217</v>
      </c>
      <c r="I709" s="35">
        <f t="shared" ref="I709:I772" si="45">H709*C709</f>
        <v>422667.65548211866</v>
      </c>
      <c r="J709" s="35">
        <f t="shared" ref="J709:J772" si="46">(E709*1.1)*C709</f>
        <v>0</v>
      </c>
    </row>
    <row r="710" spans="1:10">
      <c r="A710" s="30">
        <v>9797</v>
      </c>
      <c r="B710" s="31">
        <v>5</v>
      </c>
      <c r="C710" s="32">
        <f t="shared" si="43"/>
        <v>7.969787458086997</v>
      </c>
      <c r="D710" s="33">
        <f>SUMIFS('Contact Hours'!D:D,'Contact Hours'!$A:$A,Hours!$A710,'Contact Hours'!$B:$B,Hours!$B710)+SUMIFS('Contact Hours'!E:E,'Contact Hours'!$A:$A,Hours!$A710,'Contact Hours'!$B:$B,Hours!$B710)</f>
        <v>0</v>
      </c>
      <c r="E710" s="33">
        <f>SUMIFS('Contact Hours'!F:F,'Contact Hours'!$A:$A,Hours!$A710,'Contact Hours'!$B:$B,Hours!$B710)+SUMIFS('Contact Hours'!G:G,'Contact Hours'!$A:$A,Hours!$A710,'Contact Hours'!$B:$B,Hours!$B710)</f>
        <v>0</v>
      </c>
      <c r="F710" s="33">
        <f>SUMIFS('Contact Hours'!H:H,'Contact Hours'!$A:$A,Hours!$A710,'Contact Hours'!$B:$B,Hours!$B710)+SUMIFS('Contact Hours'!I:I,'Contact Hours'!$A:$A,Hours!$A710,'Contact Hours'!$B:$B,Hours!$B710)</f>
        <v>0</v>
      </c>
      <c r="G710" s="33">
        <f>SUMIFS('Contact Hours'!J:J,'Contact Hours'!$A:$A,Hours!$A710,'Contact Hours'!$B:$B,Hours!$B710)+SUMIFS('Contact Hours'!K:K,'Contact Hours'!$A:$A,Hours!$A710,'Contact Hours'!$B:$B,Hours!$B710)</f>
        <v>180</v>
      </c>
      <c r="H710" s="34">
        <f t="shared" si="44"/>
        <v>180</v>
      </c>
      <c r="I710" s="35">
        <f t="shared" si="45"/>
        <v>1434.5617424556594</v>
      </c>
      <c r="J710" s="35">
        <f t="shared" si="46"/>
        <v>0</v>
      </c>
    </row>
    <row r="711" spans="1:10">
      <c r="A711" s="30">
        <v>9797</v>
      </c>
      <c r="B711" s="31">
        <v>6</v>
      </c>
      <c r="C711" s="32">
        <f t="shared" si="43"/>
        <v>2.5338472328563029</v>
      </c>
      <c r="D711" s="33">
        <f>SUMIFS('Contact Hours'!D:D,'Contact Hours'!$A:$A,Hours!$A711,'Contact Hours'!$B:$B,Hours!$B711)+SUMIFS('Contact Hours'!E:E,'Contact Hours'!$A:$A,Hours!$A711,'Contact Hours'!$B:$B,Hours!$B711)</f>
        <v>48864</v>
      </c>
      <c r="E711" s="33">
        <f>SUMIFS('Contact Hours'!F:F,'Contact Hours'!$A:$A,Hours!$A711,'Contact Hours'!$B:$B,Hours!$B711)+SUMIFS('Contact Hours'!G:G,'Contact Hours'!$A:$A,Hours!$A711,'Contact Hours'!$B:$B,Hours!$B711)</f>
        <v>0</v>
      </c>
      <c r="F711" s="33">
        <f>SUMIFS('Contact Hours'!H:H,'Contact Hours'!$A:$A,Hours!$A711,'Contact Hours'!$B:$B,Hours!$B711)+SUMIFS('Contact Hours'!I:I,'Contact Hours'!$A:$A,Hours!$A711,'Contact Hours'!$B:$B,Hours!$B711)</f>
        <v>0</v>
      </c>
      <c r="G711" s="33">
        <f>SUMIFS('Contact Hours'!J:J,'Contact Hours'!$A:$A,Hours!$A711,'Contact Hours'!$B:$B,Hours!$B711)+SUMIFS('Contact Hours'!K:K,'Contact Hours'!$A:$A,Hours!$A711,'Contact Hours'!$B:$B,Hours!$B711)</f>
        <v>0</v>
      </c>
      <c r="H711" s="34">
        <f t="shared" si="44"/>
        <v>48864</v>
      </c>
      <c r="I711" s="35">
        <f t="shared" si="45"/>
        <v>123813.91118629038</v>
      </c>
      <c r="J711" s="35">
        <f t="shared" si="46"/>
        <v>0</v>
      </c>
    </row>
    <row r="712" spans="1:10">
      <c r="A712" s="30">
        <v>9797</v>
      </c>
      <c r="B712" s="31">
        <v>7</v>
      </c>
      <c r="C712" s="32">
        <f t="shared" si="43"/>
        <v>3.4892163735959434</v>
      </c>
      <c r="D712" s="33">
        <f>SUMIFS('Contact Hours'!D:D,'Contact Hours'!$A:$A,Hours!$A712,'Contact Hours'!$B:$B,Hours!$B712)+SUMIFS('Contact Hours'!E:E,'Contact Hours'!$A:$A,Hours!$A712,'Contact Hours'!$B:$B,Hours!$B712)</f>
        <v>3200</v>
      </c>
      <c r="E712" s="33">
        <f>SUMIFS('Contact Hours'!F:F,'Contact Hours'!$A:$A,Hours!$A712,'Contact Hours'!$B:$B,Hours!$B712)+SUMIFS('Contact Hours'!G:G,'Contact Hours'!$A:$A,Hours!$A712,'Contact Hours'!$B:$B,Hours!$B712)</f>
        <v>0</v>
      </c>
      <c r="F712" s="33">
        <f>SUMIFS('Contact Hours'!H:H,'Contact Hours'!$A:$A,Hours!$A712,'Contact Hours'!$B:$B,Hours!$B712)+SUMIFS('Contact Hours'!I:I,'Contact Hours'!$A:$A,Hours!$A712,'Contact Hours'!$B:$B,Hours!$B712)</f>
        <v>23344</v>
      </c>
      <c r="G712" s="33">
        <f>SUMIFS('Contact Hours'!J:J,'Contact Hours'!$A:$A,Hours!$A712,'Contact Hours'!$B:$B,Hours!$B712)+SUMIFS('Contact Hours'!K:K,'Contact Hours'!$A:$A,Hours!$A712,'Contact Hours'!$B:$B,Hours!$B712)</f>
        <v>915</v>
      </c>
      <c r="H712" s="34">
        <f t="shared" si="44"/>
        <v>27459</v>
      </c>
      <c r="I712" s="35">
        <f t="shared" si="45"/>
        <v>95810.392402571015</v>
      </c>
      <c r="J712" s="35">
        <f t="shared" si="46"/>
        <v>0</v>
      </c>
    </row>
    <row r="713" spans="1:10">
      <c r="A713" s="30">
        <v>9797</v>
      </c>
      <c r="B713" s="31">
        <v>8</v>
      </c>
      <c r="C713" s="32">
        <f t="shared" si="43"/>
        <v>4.382136402145127</v>
      </c>
      <c r="D713" s="33">
        <f>SUMIFS('Contact Hours'!D:D,'Contact Hours'!$A:$A,Hours!$A713,'Contact Hours'!$B:$B,Hours!$B713)+SUMIFS('Contact Hours'!E:E,'Contact Hours'!$A:$A,Hours!$A713,'Contact Hours'!$B:$B,Hours!$B713)</f>
        <v>0</v>
      </c>
      <c r="E713" s="33">
        <f>SUMIFS('Contact Hours'!F:F,'Contact Hours'!$A:$A,Hours!$A713,'Contact Hours'!$B:$B,Hours!$B713)+SUMIFS('Contact Hours'!G:G,'Contact Hours'!$A:$A,Hours!$A713,'Contact Hours'!$B:$B,Hours!$B713)</f>
        <v>0</v>
      </c>
      <c r="F713" s="33">
        <f>SUMIFS('Contact Hours'!H:H,'Contact Hours'!$A:$A,Hours!$A713,'Contact Hours'!$B:$B,Hours!$B713)+SUMIFS('Contact Hours'!I:I,'Contact Hours'!$A:$A,Hours!$A713,'Contact Hours'!$B:$B,Hours!$B713)</f>
        <v>0</v>
      </c>
      <c r="G713" s="33">
        <f>SUMIFS('Contact Hours'!J:J,'Contact Hours'!$A:$A,Hours!$A713,'Contact Hours'!$B:$B,Hours!$B713)+SUMIFS('Contact Hours'!K:K,'Contact Hours'!$A:$A,Hours!$A713,'Contact Hours'!$B:$B,Hours!$B713)</f>
        <v>2928</v>
      </c>
      <c r="H713" s="34">
        <f t="shared" si="44"/>
        <v>2928</v>
      </c>
      <c r="I713" s="35">
        <f t="shared" si="45"/>
        <v>12830.895385480932</v>
      </c>
      <c r="J713" s="35">
        <f t="shared" si="46"/>
        <v>0</v>
      </c>
    </row>
    <row r="714" spans="1:10">
      <c r="A714" s="30">
        <v>9797</v>
      </c>
      <c r="B714" s="31">
        <v>9</v>
      </c>
      <c r="C714" s="32">
        <f t="shared" si="43"/>
        <v>3.4333089032158068</v>
      </c>
      <c r="D714" s="33">
        <f>SUMIFS('Contact Hours'!D:D,'Contact Hours'!$A:$A,Hours!$A714,'Contact Hours'!$B:$B,Hours!$B714)+SUMIFS('Contact Hours'!E:E,'Contact Hours'!$A:$A,Hours!$A714,'Contact Hours'!$B:$B,Hours!$B714)</f>
        <v>14912</v>
      </c>
      <c r="E714" s="33">
        <f>SUMIFS('Contact Hours'!F:F,'Contact Hours'!$A:$A,Hours!$A714,'Contact Hours'!$B:$B,Hours!$B714)+SUMIFS('Contact Hours'!G:G,'Contact Hours'!$A:$A,Hours!$A714,'Contact Hours'!$B:$B,Hours!$B714)</f>
        <v>0</v>
      </c>
      <c r="F714" s="33">
        <f>SUMIFS('Contact Hours'!H:H,'Contact Hours'!$A:$A,Hours!$A714,'Contact Hours'!$B:$B,Hours!$B714)+SUMIFS('Contact Hours'!I:I,'Contact Hours'!$A:$A,Hours!$A714,'Contact Hours'!$B:$B,Hours!$B714)</f>
        <v>89680</v>
      </c>
      <c r="G714" s="33">
        <f>SUMIFS('Contact Hours'!J:J,'Contact Hours'!$A:$A,Hours!$A714,'Contact Hours'!$B:$B,Hours!$B714)+SUMIFS('Contact Hours'!K:K,'Contact Hours'!$A:$A,Hours!$A714,'Contact Hours'!$B:$B,Hours!$B714)</f>
        <v>0</v>
      </c>
      <c r="H714" s="34">
        <f t="shared" si="44"/>
        <v>104592</v>
      </c>
      <c r="I714" s="35">
        <f t="shared" si="45"/>
        <v>359096.64480514766</v>
      </c>
      <c r="J714" s="35">
        <f t="shared" si="46"/>
        <v>0</v>
      </c>
    </row>
    <row r="715" spans="1:10">
      <c r="A715" s="30">
        <v>9797</v>
      </c>
      <c r="B715" s="31">
        <v>10</v>
      </c>
      <c r="C715" s="32">
        <f t="shared" si="43"/>
        <v>5.2157956574584414</v>
      </c>
      <c r="D715" s="33">
        <f>SUMIFS('Contact Hours'!D:D,'Contact Hours'!$A:$A,Hours!$A715,'Contact Hours'!$B:$B,Hours!$B715)+SUMIFS('Contact Hours'!E:E,'Contact Hours'!$A:$A,Hours!$A715,'Contact Hours'!$B:$B,Hours!$B715)</f>
        <v>1872</v>
      </c>
      <c r="E715" s="33">
        <f>SUMIFS('Contact Hours'!F:F,'Contact Hours'!$A:$A,Hours!$A715,'Contact Hours'!$B:$B,Hours!$B715)+SUMIFS('Contact Hours'!G:G,'Contact Hours'!$A:$A,Hours!$A715,'Contact Hours'!$B:$B,Hours!$B715)</f>
        <v>0</v>
      </c>
      <c r="F715" s="33">
        <f>SUMIFS('Contact Hours'!H:H,'Contact Hours'!$A:$A,Hours!$A715,'Contact Hours'!$B:$B,Hours!$B715)+SUMIFS('Contact Hours'!I:I,'Contact Hours'!$A:$A,Hours!$A715,'Contact Hours'!$B:$B,Hours!$B715)</f>
        <v>0</v>
      </c>
      <c r="G715" s="33">
        <f>SUMIFS('Contact Hours'!J:J,'Contact Hours'!$A:$A,Hours!$A715,'Contact Hours'!$B:$B,Hours!$B715)+SUMIFS('Contact Hours'!K:K,'Contact Hours'!$A:$A,Hours!$A715,'Contact Hours'!$B:$B,Hours!$B715)</f>
        <v>112</v>
      </c>
      <c r="H715" s="34">
        <f t="shared" si="44"/>
        <v>1984</v>
      </c>
      <c r="I715" s="35">
        <f t="shared" si="45"/>
        <v>10348.138584397548</v>
      </c>
      <c r="J715" s="35">
        <f t="shared" si="46"/>
        <v>0</v>
      </c>
    </row>
    <row r="716" spans="1:10">
      <c r="A716" s="30">
        <v>9797</v>
      </c>
      <c r="B716" s="31">
        <v>11</v>
      </c>
      <c r="C716" s="32">
        <f t="shared" si="43"/>
        <v>3.9463640330011058</v>
      </c>
      <c r="D716" s="33">
        <f>SUMIFS('Contact Hours'!D:D,'Contact Hours'!$A:$A,Hours!$A716,'Contact Hours'!$B:$B,Hours!$B716)+SUMIFS('Contact Hours'!E:E,'Contact Hours'!$A:$A,Hours!$A716,'Contact Hours'!$B:$B,Hours!$B716)</f>
        <v>1056</v>
      </c>
      <c r="E716" s="33">
        <f>SUMIFS('Contact Hours'!F:F,'Contact Hours'!$A:$A,Hours!$A716,'Contact Hours'!$B:$B,Hours!$B716)+SUMIFS('Contact Hours'!G:G,'Contact Hours'!$A:$A,Hours!$A716,'Contact Hours'!$B:$B,Hours!$B716)</f>
        <v>0</v>
      </c>
      <c r="F716" s="33">
        <f>SUMIFS('Contact Hours'!H:H,'Contact Hours'!$A:$A,Hours!$A716,'Contact Hours'!$B:$B,Hours!$B716)+SUMIFS('Contact Hours'!I:I,'Contact Hours'!$A:$A,Hours!$A716,'Contact Hours'!$B:$B,Hours!$B716)</f>
        <v>59376</v>
      </c>
      <c r="G716" s="33">
        <f>SUMIFS('Contact Hours'!J:J,'Contact Hours'!$A:$A,Hours!$A716,'Contact Hours'!$B:$B,Hours!$B716)+SUMIFS('Contact Hours'!K:K,'Contact Hours'!$A:$A,Hours!$A716,'Contact Hours'!$B:$B,Hours!$B716)</f>
        <v>20599</v>
      </c>
      <c r="H716" s="34">
        <f t="shared" si="44"/>
        <v>81031</v>
      </c>
      <c r="I716" s="35">
        <f t="shared" si="45"/>
        <v>319777.82395811263</v>
      </c>
      <c r="J716" s="35">
        <f t="shared" si="46"/>
        <v>0</v>
      </c>
    </row>
    <row r="717" spans="1:10">
      <c r="A717" s="30">
        <v>9797</v>
      </c>
      <c r="B717" s="31">
        <v>12</v>
      </c>
      <c r="C717" s="32">
        <f t="shared" si="43"/>
        <v>3.4644345655960382</v>
      </c>
      <c r="D717" s="33">
        <f>SUMIFS('Contact Hours'!D:D,'Contact Hours'!$A:$A,Hours!$A717,'Contact Hours'!$B:$B,Hours!$B717)+SUMIFS('Contact Hours'!E:E,'Contact Hours'!$A:$A,Hours!$A717,'Contact Hours'!$B:$B,Hours!$B717)</f>
        <v>214048</v>
      </c>
      <c r="E717" s="33">
        <f>SUMIFS('Contact Hours'!F:F,'Contact Hours'!$A:$A,Hours!$A717,'Contact Hours'!$B:$B,Hours!$B717)+SUMIFS('Contact Hours'!G:G,'Contact Hours'!$A:$A,Hours!$A717,'Contact Hours'!$B:$B,Hours!$B717)</f>
        <v>2048</v>
      </c>
      <c r="F717" s="33">
        <f>SUMIFS('Contact Hours'!H:H,'Contact Hours'!$A:$A,Hours!$A717,'Contact Hours'!$B:$B,Hours!$B717)+SUMIFS('Contact Hours'!I:I,'Contact Hours'!$A:$A,Hours!$A717,'Contact Hours'!$B:$B,Hours!$B717)</f>
        <v>0</v>
      </c>
      <c r="G717" s="33">
        <f>SUMIFS('Contact Hours'!J:J,'Contact Hours'!$A:$A,Hours!$A717,'Contact Hours'!$B:$B,Hours!$B717)+SUMIFS('Contact Hours'!K:K,'Contact Hours'!$A:$A,Hours!$A717,'Contact Hours'!$B:$B,Hours!$B717)</f>
        <v>613</v>
      </c>
      <c r="H717" s="34">
        <f t="shared" si="44"/>
        <v>216709</v>
      </c>
      <c r="I717" s="35">
        <f t="shared" si="45"/>
        <v>750774.15027575183</v>
      </c>
      <c r="J717" s="35">
        <f t="shared" si="46"/>
        <v>7804.6781893747557</v>
      </c>
    </row>
    <row r="718" spans="1:10">
      <c r="A718" s="30">
        <v>9797</v>
      </c>
      <c r="B718" s="31">
        <v>13</v>
      </c>
      <c r="C718" s="32">
        <f t="shared" si="43"/>
        <v>3.1367935439018955</v>
      </c>
      <c r="D718" s="33">
        <f>SUMIFS('Contact Hours'!D:D,'Contact Hours'!$A:$A,Hours!$A718,'Contact Hours'!$B:$B,Hours!$B718)+SUMIFS('Contact Hours'!E:E,'Contact Hours'!$A:$A,Hours!$A718,'Contact Hours'!$B:$B,Hours!$B718)</f>
        <v>32992</v>
      </c>
      <c r="E718" s="33">
        <f>SUMIFS('Contact Hours'!F:F,'Contact Hours'!$A:$A,Hours!$A718,'Contact Hours'!$B:$B,Hours!$B718)+SUMIFS('Contact Hours'!G:G,'Contact Hours'!$A:$A,Hours!$A718,'Contact Hours'!$B:$B,Hours!$B718)</f>
        <v>0</v>
      </c>
      <c r="F718" s="33">
        <f>SUMIFS('Contact Hours'!H:H,'Contact Hours'!$A:$A,Hours!$A718,'Contact Hours'!$B:$B,Hours!$B718)+SUMIFS('Contact Hours'!I:I,'Contact Hours'!$A:$A,Hours!$A718,'Contact Hours'!$B:$B,Hours!$B718)</f>
        <v>0</v>
      </c>
      <c r="G718" s="33">
        <f>SUMIFS('Contact Hours'!J:J,'Contact Hours'!$A:$A,Hours!$A718,'Contact Hours'!$B:$B,Hours!$B718)+SUMIFS('Contact Hours'!K:K,'Contact Hours'!$A:$A,Hours!$A718,'Contact Hours'!$B:$B,Hours!$B718)</f>
        <v>0</v>
      </c>
      <c r="H718" s="34">
        <f t="shared" si="44"/>
        <v>32992</v>
      </c>
      <c r="I718" s="35">
        <f t="shared" si="45"/>
        <v>103489.09260041133</v>
      </c>
      <c r="J718" s="35">
        <f t="shared" si="46"/>
        <v>0</v>
      </c>
    </row>
    <row r="719" spans="1:10">
      <c r="A719" s="30">
        <v>9797</v>
      </c>
      <c r="B719" s="31">
        <v>14</v>
      </c>
      <c r="C719" s="32">
        <f t="shared" si="43"/>
        <v>4.5242823607997433</v>
      </c>
      <c r="D719" s="33">
        <f>SUMIFS('Contact Hours'!D:D,'Contact Hours'!$A:$A,Hours!$A719,'Contact Hours'!$B:$B,Hours!$B719)+SUMIFS('Contact Hours'!E:E,'Contact Hours'!$A:$A,Hours!$A719,'Contact Hours'!$B:$B,Hours!$B719)</f>
        <v>0</v>
      </c>
      <c r="E719" s="33">
        <f>SUMIFS('Contact Hours'!F:F,'Contact Hours'!$A:$A,Hours!$A719,'Contact Hours'!$B:$B,Hours!$B719)+SUMIFS('Contact Hours'!G:G,'Contact Hours'!$A:$A,Hours!$A719,'Contact Hours'!$B:$B,Hours!$B719)</f>
        <v>0</v>
      </c>
      <c r="F719" s="33">
        <f>SUMIFS('Contact Hours'!H:H,'Contact Hours'!$A:$A,Hours!$A719,'Contact Hours'!$B:$B,Hours!$B719)+SUMIFS('Contact Hours'!I:I,'Contact Hours'!$A:$A,Hours!$A719,'Contact Hours'!$B:$B,Hours!$B719)</f>
        <v>66544</v>
      </c>
      <c r="G719" s="33">
        <f>SUMIFS('Contact Hours'!J:J,'Contact Hours'!$A:$A,Hours!$A719,'Contact Hours'!$B:$B,Hours!$B719)+SUMIFS('Contact Hours'!K:K,'Contact Hours'!$A:$A,Hours!$A719,'Contact Hours'!$B:$B,Hours!$B719)</f>
        <v>47202</v>
      </c>
      <c r="H719" s="34">
        <f t="shared" si="44"/>
        <v>113746</v>
      </c>
      <c r="I719" s="35">
        <f t="shared" si="45"/>
        <v>514619.02141152759</v>
      </c>
      <c r="J719" s="35">
        <f t="shared" si="46"/>
        <v>0</v>
      </c>
    </row>
    <row r="720" spans="1:10">
      <c r="A720" s="30">
        <v>9797</v>
      </c>
      <c r="B720" s="31">
        <v>15</v>
      </c>
      <c r="C720" s="32">
        <f t="shared" si="43"/>
        <v>6.3259919541484555</v>
      </c>
      <c r="D720" s="33">
        <f>SUMIFS('Contact Hours'!D:D,'Contact Hours'!$A:$A,Hours!$A720,'Contact Hours'!$B:$B,Hours!$B720)+SUMIFS('Contact Hours'!E:E,'Contact Hours'!$A:$A,Hours!$A720,'Contact Hours'!$B:$B,Hours!$B720)</f>
        <v>0</v>
      </c>
      <c r="E720" s="33">
        <f>SUMIFS('Contact Hours'!F:F,'Contact Hours'!$A:$A,Hours!$A720,'Contact Hours'!$B:$B,Hours!$B720)+SUMIFS('Contact Hours'!G:G,'Contact Hours'!$A:$A,Hours!$A720,'Contact Hours'!$B:$B,Hours!$B720)</f>
        <v>0</v>
      </c>
      <c r="F720" s="33">
        <f>SUMIFS('Contact Hours'!H:H,'Contact Hours'!$A:$A,Hours!$A720,'Contact Hours'!$B:$B,Hours!$B720)+SUMIFS('Contact Hours'!I:I,'Contact Hours'!$A:$A,Hours!$A720,'Contact Hours'!$B:$B,Hours!$B720)</f>
        <v>0</v>
      </c>
      <c r="G720" s="33">
        <f>SUMIFS('Contact Hours'!J:J,'Contact Hours'!$A:$A,Hours!$A720,'Contact Hours'!$B:$B,Hours!$B720)+SUMIFS('Contact Hours'!K:K,'Contact Hours'!$A:$A,Hours!$A720,'Contact Hours'!$B:$B,Hours!$B720)</f>
        <v>0</v>
      </c>
      <c r="H720" s="34">
        <f t="shared" si="44"/>
        <v>0</v>
      </c>
      <c r="I720" s="35">
        <f t="shared" si="45"/>
        <v>0</v>
      </c>
      <c r="J720" s="35">
        <f t="shared" si="46"/>
        <v>0</v>
      </c>
    </row>
    <row r="721" spans="1:10">
      <c r="A721" s="30">
        <v>9797</v>
      </c>
      <c r="B721" s="31">
        <v>16</v>
      </c>
      <c r="C721" s="32">
        <f t="shared" si="43"/>
        <v>3.9794022593108487</v>
      </c>
      <c r="D721" s="33">
        <f>SUMIFS('Contact Hours'!D:D,'Contact Hours'!$A:$A,Hours!$A721,'Contact Hours'!$B:$B,Hours!$B721)+SUMIFS('Contact Hours'!E:E,'Contact Hours'!$A:$A,Hours!$A721,'Contact Hours'!$B:$B,Hours!$B721)</f>
        <v>1200</v>
      </c>
      <c r="E721" s="33">
        <f>SUMIFS('Contact Hours'!F:F,'Contact Hours'!$A:$A,Hours!$A721,'Contact Hours'!$B:$B,Hours!$B721)+SUMIFS('Contact Hours'!G:G,'Contact Hours'!$A:$A,Hours!$A721,'Contact Hours'!$B:$B,Hours!$B721)</f>
        <v>0</v>
      </c>
      <c r="F721" s="33">
        <f>SUMIFS('Contact Hours'!H:H,'Contact Hours'!$A:$A,Hours!$A721,'Contact Hours'!$B:$B,Hours!$B721)+SUMIFS('Contact Hours'!I:I,'Contact Hours'!$A:$A,Hours!$A721,'Contact Hours'!$B:$B,Hours!$B721)</f>
        <v>125616</v>
      </c>
      <c r="G721" s="33">
        <f>SUMIFS('Contact Hours'!J:J,'Contact Hours'!$A:$A,Hours!$A721,'Contact Hours'!$B:$B,Hours!$B721)+SUMIFS('Contact Hours'!K:K,'Contact Hours'!$A:$A,Hours!$A721,'Contact Hours'!$B:$B,Hours!$B721)</f>
        <v>21232</v>
      </c>
      <c r="H721" s="34">
        <f t="shared" si="44"/>
        <v>148048</v>
      </c>
      <c r="I721" s="35">
        <f t="shared" si="45"/>
        <v>589142.54568645253</v>
      </c>
      <c r="J721" s="35">
        <f t="shared" si="46"/>
        <v>0</v>
      </c>
    </row>
    <row r="722" spans="1:10">
      <c r="A722" s="30">
        <v>9797</v>
      </c>
      <c r="B722" s="31">
        <v>17</v>
      </c>
      <c r="C722" s="32">
        <f t="shared" si="43"/>
        <v>5.1679354505346593</v>
      </c>
      <c r="D722" s="33">
        <f>SUMIFS('Contact Hours'!D:D,'Contact Hours'!$A:$A,Hours!$A722,'Contact Hours'!$B:$B,Hours!$B722)+SUMIFS('Contact Hours'!E:E,'Contact Hours'!$A:$A,Hours!$A722,'Contact Hours'!$B:$B,Hours!$B722)</f>
        <v>0</v>
      </c>
      <c r="E722" s="33">
        <f>SUMIFS('Contact Hours'!F:F,'Contact Hours'!$A:$A,Hours!$A722,'Contact Hours'!$B:$B,Hours!$B722)+SUMIFS('Contact Hours'!G:G,'Contact Hours'!$A:$A,Hours!$A722,'Contact Hours'!$B:$B,Hours!$B722)</f>
        <v>0</v>
      </c>
      <c r="F722" s="33">
        <f>SUMIFS('Contact Hours'!H:H,'Contact Hours'!$A:$A,Hours!$A722,'Contact Hours'!$B:$B,Hours!$B722)+SUMIFS('Contact Hours'!I:I,'Contact Hours'!$A:$A,Hours!$A722,'Contact Hours'!$B:$B,Hours!$B722)</f>
        <v>29592</v>
      </c>
      <c r="G722" s="33">
        <f>SUMIFS('Contact Hours'!J:J,'Contact Hours'!$A:$A,Hours!$A722,'Contact Hours'!$B:$B,Hours!$B722)+SUMIFS('Contact Hours'!K:K,'Contact Hours'!$A:$A,Hours!$A722,'Contact Hours'!$B:$B,Hours!$B722)</f>
        <v>0</v>
      </c>
      <c r="H722" s="34">
        <f t="shared" si="44"/>
        <v>29592</v>
      </c>
      <c r="I722" s="35">
        <f t="shared" si="45"/>
        <v>152929.54585222164</v>
      </c>
      <c r="J722" s="35">
        <f t="shared" si="46"/>
        <v>0</v>
      </c>
    </row>
    <row r="723" spans="1:10">
      <c r="A723" s="30">
        <v>9797</v>
      </c>
      <c r="B723" s="31">
        <v>18</v>
      </c>
      <c r="C723" s="32">
        <f t="shared" si="43"/>
        <v>4.3474126583452906</v>
      </c>
      <c r="D723" s="33">
        <f>SUMIFS('Contact Hours'!D:D,'Contact Hours'!$A:$A,Hours!$A723,'Contact Hours'!$B:$B,Hours!$B723)+SUMIFS('Contact Hours'!E:E,'Contact Hours'!$A:$A,Hours!$A723,'Contact Hours'!$B:$B,Hours!$B723)</f>
        <v>0</v>
      </c>
      <c r="E723" s="33">
        <f>SUMIFS('Contact Hours'!F:F,'Contact Hours'!$A:$A,Hours!$A723,'Contact Hours'!$B:$B,Hours!$B723)+SUMIFS('Contact Hours'!G:G,'Contact Hours'!$A:$A,Hours!$A723,'Contact Hours'!$B:$B,Hours!$B723)</f>
        <v>0</v>
      </c>
      <c r="F723" s="33">
        <f>SUMIFS('Contact Hours'!H:H,'Contact Hours'!$A:$A,Hours!$A723,'Contact Hours'!$B:$B,Hours!$B723)+SUMIFS('Contact Hours'!I:I,'Contact Hours'!$A:$A,Hours!$A723,'Contact Hours'!$B:$B,Hours!$B723)</f>
        <v>35088</v>
      </c>
      <c r="G723" s="33">
        <f>SUMIFS('Contact Hours'!J:J,'Contact Hours'!$A:$A,Hours!$A723,'Contact Hours'!$B:$B,Hours!$B723)+SUMIFS('Contact Hours'!K:K,'Contact Hours'!$A:$A,Hours!$A723,'Contact Hours'!$B:$B,Hours!$B723)</f>
        <v>0</v>
      </c>
      <c r="H723" s="34">
        <f t="shared" si="44"/>
        <v>35088</v>
      </c>
      <c r="I723" s="35">
        <f t="shared" si="45"/>
        <v>152542.01535601955</v>
      </c>
      <c r="J723" s="35">
        <f t="shared" si="46"/>
        <v>0</v>
      </c>
    </row>
    <row r="724" spans="1:10">
      <c r="A724" s="30">
        <v>9797</v>
      </c>
      <c r="B724" s="31">
        <v>19</v>
      </c>
      <c r="C724" s="32">
        <f t="shared" si="43"/>
        <v>3.1428185541517317</v>
      </c>
      <c r="D724" s="33">
        <f>SUMIFS('Contact Hours'!D:D,'Contact Hours'!$A:$A,Hours!$A724,'Contact Hours'!$B:$B,Hours!$B724)+SUMIFS('Contact Hours'!E:E,'Contact Hours'!$A:$A,Hours!$A724,'Contact Hours'!$B:$B,Hours!$B724)</f>
        <v>111888</v>
      </c>
      <c r="E724" s="33">
        <f>SUMIFS('Contact Hours'!F:F,'Contact Hours'!$A:$A,Hours!$A724,'Contact Hours'!$B:$B,Hours!$B724)+SUMIFS('Contact Hours'!G:G,'Contact Hours'!$A:$A,Hours!$A724,'Contact Hours'!$B:$B,Hours!$B724)</f>
        <v>43904</v>
      </c>
      <c r="F724" s="33">
        <f>SUMIFS('Contact Hours'!H:H,'Contact Hours'!$A:$A,Hours!$A724,'Contact Hours'!$B:$B,Hours!$B724)+SUMIFS('Contact Hours'!I:I,'Contact Hours'!$A:$A,Hours!$A724,'Contact Hours'!$B:$B,Hours!$B724)</f>
        <v>3840</v>
      </c>
      <c r="G724" s="33">
        <f>SUMIFS('Contact Hours'!J:J,'Contact Hours'!$A:$A,Hours!$A724,'Contact Hours'!$B:$B,Hours!$B724)+SUMIFS('Contact Hours'!K:K,'Contact Hours'!$A:$A,Hours!$A724,'Contact Hours'!$B:$B,Hours!$B724)</f>
        <v>0</v>
      </c>
      <c r="H724" s="34">
        <f t="shared" si="44"/>
        <v>159632</v>
      </c>
      <c r="I724" s="35">
        <f t="shared" si="45"/>
        <v>501694.41143634921</v>
      </c>
      <c r="J724" s="35">
        <f t="shared" si="46"/>
        <v>151780.5363816254</v>
      </c>
    </row>
    <row r="725" spans="1:10">
      <c r="A725" s="30">
        <v>9797</v>
      </c>
      <c r="B725" s="31">
        <v>20</v>
      </c>
      <c r="C725" s="32">
        <f t="shared" si="43"/>
        <v>3.4676861785003421</v>
      </c>
      <c r="D725" s="33">
        <f>SUMIFS('Contact Hours'!D:D,'Contact Hours'!$A:$A,Hours!$A725,'Contact Hours'!$B:$B,Hours!$B725)+SUMIFS('Contact Hours'!E:E,'Contact Hours'!$A:$A,Hours!$A725,'Contact Hours'!$B:$B,Hours!$B725)</f>
        <v>0</v>
      </c>
      <c r="E725" s="33">
        <f>SUMIFS('Contact Hours'!F:F,'Contact Hours'!$A:$A,Hours!$A725,'Contact Hours'!$B:$B,Hours!$B725)+SUMIFS('Contact Hours'!G:G,'Contact Hours'!$A:$A,Hours!$A725,'Contact Hours'!$B:$B,Hours!$B725)</f>
        <v>0</v>
      </c>
      <c r="F725" s="33">
        <f>SUMIFS('Contact Hours'!H:H,'Contact Hours'!$A:$A,Hours!$A725,'Contact Hours'!$B:$B,Hours!$B725)+SUMIFS('Contact Hours'!I:I,'Contact Hours'!$A:$A,Hours!$A725,'Contact Hours'!$B:$B,Hours!$B725)</f>
        <v>38816</v>
      </c>
      <c r="G725" s="33">
        <f>SUMIFS('Contact Hours'!J:J,'Contact Hours'!$A:$A,Hours!$A725,'Contact Hours'!$B:$B,Hours!$B725)+SUMIFS('Contact Hours'!K:K,'Contact Hours'!$A:$A,Hours!$A725,'Contact Hours'!$B:$B,Hours!$B725)</f>
        <v>0</v>
      </c>
      <c r="H725" s="34">
        <f t="shared" si="44"/>
        <v>38816</v>
      </c>
      <c r="I725" s="35">
        <f t="shared" si="45"/>
        <v>134601.70670466928</v>
      </c>
      <c r="J725" s="35">
        <f t="shared" si="46"/>
        <v>0</v>
      </c>
    </row>
    <row r="726" spans="1:10">
      <c r="A726" s="30">
        <v>9797</v>
      </c>
      <c r="B726" s="31">
        <v>21</v>
      </c>
      <c r="C726" s="32">
        <f t="shared" si="43"/>
        <v>4.5155009708581995</v>
      </c>
      <c r="D726" s="33">
        <f>SUMIFS('Contact Hours'!D:D,'Contact Hours'!$A:$A,Hours!$A726,'Contact Hours'!$B:$B,Hours!$B726)+SUMIFS('Contact Hours'!E:E,'Contact Hours'!$A:$A,Hours!$A726,'Contact Hours'!$B:$B,Hours!$B726)</f>
        <v>0</v>
      </c>
      <c r="E726" s="33">
        <f>SUMIFS('Contact Hours'!F:F,'Contact Hours'!$A:$A,Hours!$A726,'Contact Hours'!$B:$B,Hours!$B726)+SUMIFS('Contact Hours'!G:G,'Contact Hours'!$A:$A,Hours!$A726,'Contact Hours'!$B:$B,Hours!$B726)</f>
        <v>0</v>
      </c>
      <c r="F726" s="33">
        <f>SUMIFS('Contact Hours'!H:H,'Contact Hours'!$A:$A,Hours!$A726,'Contact Hours'!$B:$B,Hours!$B726)+SUMIFS('Contact Hours'!I:I,'Contact Hours'!$A:$A,Hours!$A726,'Contact Hours'!$B:$B,Hours!$B726)</f>
        <v>56288</v>
      </c>
      <c r="G726" s="33">
        <f>SUMIFS('Contact Hours'!J:J,'Contact Hours'!$A:$A,Hours!$A726,'Contact Hours'!$B:$B,Hours!$B726)+SUMIFS('Contact Hours'!K:K,'Contact Hours'!$A:$A,Hours!$A726,'Contact Hours'!$B:$B,Hours!$B726)</f>
        <v>21966</v>
      </c>
      <c r="H726" s="34">
        <f t="shared" si="44"/>
        <v>78254</v>
      </c>
      <c r="I726" s="35">
        <f t="shared" si="45"/>
        <v>353356.01297353755</v>
      </c>
      <c r="J726" s="35">
        <f t="shared" si="46"/>
        <v>0</v>
      </c>
    </row>
    <row r="727" spans="1:10">
      <c r="A727" s="30">
        <v>9797</v>
      </c>
      <c r="B727" s="31">
        <v>22</v>
      </c>
      <c r="C727" s="32">
        <f t="shared" si="43"/>
        <v>4.1280585073572329</v>
      </c>
      <c r="D727" s="33">
        <f>SUMIFS('Contact Hours'!D:D,'Contact Hours'!$A:$A,Hours!$A727,'Contact Hours'!$B:$B,Hours!$B727)+SUMIFS('Contact Hours'!E:E,'Contact Hours'!$A:$A,Hours!$A727,'Contact Hours'!$B:$B,Hours!$B727)</f>
        <v>0</v>
      </c>
      <c r="E727" s="33">
        <f>SUMIFS('Contact Hours'!F:F,'Contact Hours'!$A:$A,Hours!$A727,'Contact Hours'!$B:$B,Hours!$B727)+SUMIFS('Contact Hours'!G:G,'Contact Hours'!$A:$A,Hours!$A727,'Contact Hours'!$B:$B,Hours!$B727)</f>
        <v>0</v>
      </c>
      <c r="F727" s="33">
        <f>SUMIFS('Contact Hours'!H:H,'Contact Hours'!$A:$A,Hours!$A727,'Contact Hours'!$B:$B,Hours!$B727)+SUMIFS('Contact Hours'!I:I,'Contact Hours'!$A:$A,Hours!$A727,'Contact Hours'!$B:$B,Hours!$B727)</f>
        <v>2656</v>
      </c>
      <c r="G727" s="33">
        <f>SUMIFS('Contact Hours'!J:J,'Contact Hours'!$A:$A,Hours!$A727,'Contact Hours'!$B:$B,Hours!$B727)+SUMIFS('Contact Hours'!K:K,'Contact Hours'!$A:$A,Hours!$A727,'Contact Hours'!$B:$B,Hours!$B727)</f>
        <v>0</v>
      </c>
      <c r="H727" s="34">
        <f t="shared" si="44"/>
        <v>2656</v>
      </c>
      <c r="I727" s="35">
        <f t="shared" si="45"/>
        <v>10964.12339554081</v>
      </c>
      <c r="J727" s="35">
        <f t="shared" si="46"/>
        <v>0</v>
      </c>
    </row>
    <row r="728" spans="1:10">
      <c r="A728" s="30">
        <v>9797</v>
      </c>
      <c r="B728" s="31">
        <v>23</v>
      </c>
      <c r="C728" s="32">
        <f t="shared" si="43"/>
        <v>4.0606764444742334</v>
      </c>
      <c r="D728" s="33">
        <f>SUMIFS('Contact Hours'!D:D,'Contact Hours'!$A:$A,Hours!$A728,'Contact Hours'!$B:$B,Hours!$B728)+SUMIFS('Contact Hours'!E:E,'Contact Hours'!$A:$A,Hours!$A728,'Contact Hours'!$B:$B,Hours!$B728)</f>
        <v>14400</v>
      </c>
      <c r="E728" s="33">
        <f>SUMIFS('Contact Hours'!F:F,'Contact Hours'!$A:$A,Hours!$A728,'Contact Hours'!$B:$B,Hours!$B728)+SUMIFS('Contact Hours'!G:G,'Contact Hours'!$A:$A,Hours!$A728,'Contact Hours'!$B:$B,Hours!$B728)</f>
        <v>0</v>
      </c>
      <c r="F728" s="33">
        <f>SUMIFS('Contact Hours'!H:H,'Contact Hours'!$A:$A,Hours!$A728,'Contact Hours'!$B:$B,Hours!$B728)+SUMIFS('Contact Hours'!I:I,'Contact Hours'!$A:$A,Hours!$A728,'Contact Hours'!$B:$B,Hours!$B728)</f>
        <v>0</v>
      </c>
      <c r="G728" s="33">
        <f>SUMIFS('Contact Hours'!J:J,'Contact Hours'!$A:$A,Hours!$A728,'Contact Hours'!$B:$B,Hours!$B728)+SUMIFS('Contact Hours'!K:K,'Contact Hours'!$A:$A,Hours!$A728,'Contact Hours'!$B:$B,Hours!$B728)</f>
        <v>60</v>
      </c>
      <c r="H728" s="34">
        <f t="shared" si="44"/>
        <v>14460</v>
      </c>
      <c r="I728" s="35">
        <f t="shared" si="45"/>
        <v>58717.381387097412</v>
      </c>
      <c r="J728" s="35">
        <f t="shared" si="46"/>
        <v>0</v>
      </c>
    </row>
    <row r="729" spans="1:10">
      <c r="A729" s="30">
        <v>9797</v>
      </c>
      <c r="B729" s="31">
        <v>24</v>
      </c>
      <c r="C729" s="32">
        <f t="shared" si="43"/>
        <v>3.6073208628655156</v>
      </c>
      <c r="D729" s="33">
        <f>SUMIFS('Contact Hours'!D:D,'Contact Hours'!$A:$A,Hours!$A729,'Contact Hours'!$B:$B,Hours!$B729)+SUMIFS('Contact Hours'!E:E,'Contact Hours'!$A:$A,Hours!$A729,'Contact Hours'!$B:$B,Hours!$B729)</f>
        <v>13152</v>
      </c>
      <c r="E729" s="33">
        <f>SUMIFS('Contact Hours'!F:F,'Contact Hours'!$A:$A,Hours!$A729,'Contact Hours'!$B:$B,Hours!$B729)+SUMIFS('Contact Hours'!G:G,'Contact Hours'!$A:$A,Hours!$A729,'Contact Hours'!$B:$B,Hours!$B729)</f>
        <v>0</v>
      </c>
      <c r="F729" s="33">
        <f>SUMIFS('Contact Hours'!H:H,'Contact Hours'!$A:$A,Hours!$A729,'Contact Hours'!$B:$B,Hours!$B729)+SUMIFS('Contact Hours'!I:I,'Contact Hours'!$A:$A,Hours!$A729,'Contact Hours'!$B:$B,Hours!$B729)</f>
        <v>14896</v>
      </c>
      <c r="G729" s="33">
        <f>SUMIFS('Contact Hours'!J:J,'Contact Hours'!$A:$A,Hours!$A729,'Contact Hours'!$B:$B,Hours!$B729)+SUMIFS('Contact Hours'!K:K,'Contact Hours'!$A:$A,Hours!$A729,'Contact Hours'!$B:$B,Hours!$B729)</f>
        <v>62275</v>
      </c>
      <c r="H729" s="34">
        <f t="shared" si="44"/>
        <v>90323</v>
      </c>
      <c r="I729" s="35">
        <f t="shared" si="45"/>
        <v>325824.04229660198</v>
      </c>
      <c r="J729" s="35">
        <f t="shared" si="46"/>
        <v>0</v>
      </c>
    </row>
    <row r="730" spans="1:10">
      <c r="A730" s="30">
        <v>9797</v>
      </c>
      <c r="B730" s="31">
        <v>25</v>
      </c>
      <c r="C730" s="32">
        <f t="shared" si="43"/>
        <v>2.8175360535220126</v>
      </c>
      <c r="D730" s="33">
        <f>SUMIFS('Contact Hours'!D:D,'Contact Hours'!$A:$A,Hours!$A730,'Contact Hours'!$B:$B,Hours!$B730)+SUMIFS('Contact Hours'!E:E,'Contact Hours'!$A:$A,Hours!$A730,'Contact Hours'!$B:$B,Hours!$B730)</f>
        <v>284576</v>
      </c>
      <c r="E730" s="33">
        <f>SUMIFS('Contact Hours'!F:F,'Contact Hours'!$A:$A,Hours!$A730,'Contact Hours'!$B:$B,Hours!$B730)+SUMIFS('Contact Hours'!G:G,'Contact Hours'!$A:$A,Hours!$A730,'Contact Hours'!$B:$B,Hours!$B730)</f>
        <v>0</v>
      </c>
      <c r="F730" s="33">
        <f>SUMIFS('Contact Hours'!H:H,'Contact Hours'!$A:$A,Hours!$A730,'Contact Hours'!$B:$B,Hours!$B730)+SUMIFS('Contact Hours'!I:I,'Contact Hours'!$A:$A,Hours!$A730,'Contact Hours'!$B:$B,Hours!$B730)</f>
        <v>624</v>
      </c>
      <c r="G730" s="33">
        <f>SUMIFS('Contact Hours'!J:J,'Contact Hours'!$A:$A,Hours!$A730,'Contact Hours'!$B:$B,Hours!$B730)+SUMIFS('Contact Hours'!K:K,'Contact Hours'!$A:$A,Hours!$A730,'Contact Hours'!$B:$B,Hours!$B730)</f>
        <v>126</v>
      </c>
      <c r="H730" s="34">
        <f t="shared" si="44"/>
        <v>285326</v>
      </c>
      <c r="I730" s="35">
        <f t="shared" si="45"/>
        <v>803916.29200722172</v>
      </c>
      <c r="J730" s="35">
        <f t="shared" si="46"/>
        <v>0</v>
      </c>
    </row>
    <row r="731" spans="1:10">
      <c r="A731" s="30">
        <v>9797</v>
      </c>
      <c r="B731" s="31">
        <v>26</v>
      </c>
      <c r="C731" s="32">
        <f t="shared" si="43"/>
        <v>3.5195673951223614</v>
      </c>
      <c r="D731" s="33">
        <f>SUMIFS('Contact Hours'!D:D,'Contact Hours'!$A:$A,Hours!$A731,'Contact Hours'!$B:$B,Hours!$B731)+SUMIFS('Contact Hours'!E:E,'Contact Hours'!$A:$A,Hours!$A731,'Contact Hours'!$B:$B,Hours!$B731)</f>
        <v>77696</v>
      </c>
      <c r="E731" s="33">
        <f>SUMIFS('Contact Hours'!F:F,'Contact Hours'!$A:$A,Hours!$A731,'Contact Hours'!$B:$B,Hours!$B731)+SUMIFS('Contact Hours'!G:G,'Contact Hours'!$A:$A,Hours!$A731,'Contact Hours'!$B:$B,Hours!$B731)</f>
        <v>0</v>
      </c>
      <c r="F731" s="33">
        <f>SUMIFS('Contact Hours'!H:H,'Contact Hours'!$A:$A,Hours!$A731,'Contact Hours'!$B:$B,Hours!$B731)+SUMIFS('Contact Hours'!I:I,'Contact Hours'!$A:$A,Hours!$A731,'Contact Hours'!$B:$B,Hours!$B731)</f>
        <v>0</v>
      </c>
      <c r="G731" s="33">
        <f>SUMIFS('Contact Hours'!J:J,'Contact Hours'!$A:$A,Hours!$A731,'Contact Hours'!$B:$B,Hours!$B731)+SUMIFS('Contact Hours'!K:K,'Contact Hours'!$A:$A,Hours!$A731,'Contact Hours'!$B:$B,Hours!$B731)</f>
        <v>0</v>
      </c>
      <c r="H731" s="34">
        <f t="shared" si="44"/>
        <v>77696</v>
      </c>
      <c r="I731" s="35">
        <f t="shared" si="45"/>
        <v>273456.30833142699</v>
      </c>
      <c r="J731" s="35">
        <f t="shared" si="46"/>
        <v>0</v>
      </c>
    </row>
    <row r="732" spans="1:10">
      <c r="A732" s="30">
        <v>9797</v>
      </c>
      <c r="B732" s="31">
        <v>27</v>
      </c>
      <c r="C732" s="32">
        <f t="shared" si="43"/>
        <v>3.291477425248472</v>
      </c>
      <c r="D732" s="33">
        <f>SUMIFS('Contact Hours'!D:D,'Contact Hours'!$A:$A,Hours!$A732,'Contact Hours'!$B:$B,Hours!$B732)+SUMIFS('Contact Hours'!E:E,'Contact Hours'!$A:$A,Hours!$A732,'Contact Hours'!$B:$B,Hours!$B732)</f>
        <v>0</v>
      </c>
      <c r="E732" s="33">
        <f>SUMIFS('Contact Hours'!F:F,'Contact Hours'!$A:$A,Hours!$A732,'Contact Hours'!$B:$B,Hours!$B732)+SUMIFS('Contact Hours'!G:G,'Contact Hours'!$A:$A,Hours!$A732,'Contact Hours'!$B:$B,Hours!$B732)</f>
        <v>0</v>
      </c>
      <c r="F732" s="33">
        <f>SUMIFS('Contact Hours'!H:H,'Contact Hours'!$A:$A,Hours!$A732,'Contact Hours'!$B:$B,Hours!$B732)+SUMIFS('Contact Hours'!I:I,'Contact Hours'!$A:$A,Hours!$A732,'Contact Hours'!$B:$B,Hours!$B732)</f>
        <v>0</v>
      </c>
      <c r="G732" s="33">
        <f>SUMIFS('Contact Hours'!J:J,'Contact Hours'!$A:$A,Hours!$A732,'Contact Hours'!$B:$B,Hours!$B732)+SUMIFS('Contact Hours'!K:K,'Contact Hours'!$A:$A,Hours!$A732,'Contact Hours'!$B:$B,Hours!$B732)</f>
        <v>0</v>
      </c>
      <c r="H732" s="34">
        <f t="shared" si="44"/>
        <v>0</v>
      </c>
      <c r="I732" s="35">
        <f t="shared" si="45"/>
        <v>0</v>
      </c>
      <c r="J732" s="35">
        <f t="shared" si="46"/>
        <v>0</v>
      </c>
    </row>
    <row r="733" spans="1:10">
      <c r="A733" s="30">
        <v>3593</v>
      </c>
      <c r="B733" s="31">
        <v>1</v>
      </c>
      <c r="C733" s="32">
        <f t="shared" si="43"/>
        <v>2.8749802080704021</v>
      </c>
      <c r="D733" s="33">
        <f>SUMIFS('Contact Hours'!D:D,'Contact Hours'!$A:$A,Hours!$A733,'Contact Hours'!$B:$B,Hours!$B733)+SUMIFS('Contact Hours'!E:E,'Contact Hours'!$A:$A,Hours!$A733,'Contact Hours'!$B:$B,Hours!$B733)</f>
        <v>24096</v>
      </c>
      <c r="E733" s="33">
        <f>SUMIFS('Contact Hours'!F:F,'Contact Hours'!$A:$A,Hours!$A733,'Contact Hours'!$B:$B,Hours!$B733)+SUMIFS('Contact Hours'!G:G,'Contact Hours'!$A:$A,Hours!$A733,'Contact Hours'!$B:$B,Hours!$B733)</f>
        <v>0</v>
      </c>
      <c r="F733" s="33">
        <f>SUMIFS('Contact Hours'!H:H,'Contact Hours'!$A:$A,Hours!$A733,'Contact Hours'!$B:$B,Hours!$B733)+SUMIFS('Contact Hours'!I:I,'Contact Hours'!$A:$A,Hours!$A733,'Contact Hours'!$B:$B,Hours!$B733)</f>
        <v>2320</v>
      </c>
      <c r="G733" s="33">
        <f>SUMIFS('Contact Hours'!J:J,'Contact Hours'!$A:$A,Hours!$A733,'Contact Hours'!$B:$B,Hours!$B733)+SUMIFS('Contact Hours'!K:K,'Contact Hours'!$A:$A,Hours!$A733,'Contact Hours'!$B:$B,Hours!$B733)</f>
        <v>0</v>
      </c>
      <c r="H733" s="34">
        <f t="shared" si="44"/>
        <v>26416</v>
      </c>
      <c r="I733" s="35">
        <f t="shared" si="45"/>
        <v>75945.477176387736</v>
      </c>
      <c r="J733" s="35">
        <f t="shared" si="46"/>
        <v>0</v>
      </c>
    </row>
    <row r="734" spans="1:10">
      <c r="A734" s="30">
        <v>3593</v>
      </c>
      <c r="B734" s="31">
        <v>2</v>
      </c>
      <c r="C734" s="32">
        <f t="shared" si="43"/>
        <v>3.4729204337351502</v>
      </c>
      <c r="D734" s="33">
        <f>SUMIFS('Contact Hours'!D:D,'Contact Hours'!$A:$A,Hours!$A734,'Contact Hours'!$B:$B,Hours!$B734)+SUMIFS('Contact Hours'!E:E,'Contact Hours'!$A:$A,Hours!$A734,'Contact Hours'!$B:$B,Hours!$B734)</f>
        <v>0</v>
      </c>
      <c r="E734" s="33">
        <f>SUMIFS('Contact Hours'!F:F,'Contact Hours'!$A:$A,Hours!$A734,'Contact Hours'!$B:$B,Hours!$B734)+SUMIFS('Contact Hours'!G:G,'Contact Hours'!$A:$A,Hours!$A734,'Contact Hours'!$B:$B,Hours!$B734)</f>
        <v>0</v>
      </c>
      <c r="F734" s="33">
        <f>SUMIFS('Contact Hours'!H:H,'Contact Hours'!$A:$A,Hours!$A734,'Contact Hours'!$B:$B,Hours!$B734)+SUMIFS('Contact Hours'!I:I,'Contact Hours'!$A:$A,Hours!$A734,'Contact Hours'!$B:$B,Hours!$B734)</f>
        <v>44336</v>
      </c>
      <c r="G734" s="33">
        <f>SUMIFS('Contact Hours'!J:J,'Contact Hours'!$A:$A,Hours!$A734,'Contact Hours'!$B:$B,Hours!$B734)+SUMIFS('Contact Hours'!K:K,'Contact Hours'!$A:$A,Hours!$A734,'Contact Hours'!$B:$B,Hours!$B734)</f>
        <v>0</v>
      </c>
      <c r="H734" s="34">
        <f t="shared" si="44"/>
        <v>44336</v>
      </c>
      <c r="I734" s="35">
        <f t="shared" si="45"/>
        <v>153975.40035008162</v>
      </c>
      <c r="J734" s="35">
        <f t="shared" si="46"/>
        <v>0</v>
      </c>
    </row>
    <row r="735" spans="1:10">
      <c r="A735" s="30">
        <v>3593</v>
      </c>
      <c r="B735" s="31">
        <v>3</v>
      </c>
      <c r="C735" s="32">
        <f t="shared" ref="C735:C798" si="47">C708</f>
        <v>3.0862689776983747</v>
      </c>
      <c r="D735" s="33">
        <f>SUMIFS('Contact Hours'!D:D,'Contact Hours'!$A:$A,Hours!$A735,'Contact Hours'!$B:$B,Hours!$B735)+SUMIFS('Contact Hours'!E:E,'Contact Hours'!$A:$A,Hours!$A735,'Contact Hours'!$B:$B,Hours!$B735)</f>
        <v>358252</v>
      </c>
      <c r="E735" s="33">
        <f>SUMIFS('Contact Hours'!F:F,'Contact Hours'!$A:$A,Hours!$A735,'Contact Hours'!$B:$B,Hours!$B735)+SUMIFS('Contact Hours'!G:G,'Contact Hours'!$A:$A,Hours!$A735,'Contact Hours'!$B:$B,Hours!$B735)</f>
        <v>0</v>
      </c>
      <c r="F735" s="33">
        <f>SUMIFS('Contact Hours'!H:H,'Contact Hours'!$A:$A,Hours!$A735,'Contact Hours'!$B:$B,Hours!$B735)+SUMIFS('Contact Hours'!I:I,'Contact Hours'!$A:$A,Hours!$A735,'Contact Hours'!$B:$B,Hours!$B735)</f>
        <v>0</v>
      </c>
      <c r="G735" s="33">
        <f>SUMIFS('Contact Hours'!J:J,'Contact Hours'!$A:$A,Hours!$A735,'Contact Hours'!$B:$B,Hours!$B735)+SUMIFS('Contact Hours'!K:K,'Contact Hours'!$A:$A,Hours!$A735,'Contact Hours'!$B:$B,Hours!$B735)</f>
        <v>0</v>
      </c>
      <c r="H735" s="34">
        <f t="shared" si="44"/>
        <v>358252</v>
      </c>
      <c r="I735" s="35">
        <f t="shared" si="45"/>
        <v>1105662.0337983982</v>
      </c>
      <c r="J735" s="35">
        <f t="shared" si="46"/>
        <v>0</v>
      </c>
    </row>
    <row r="736" spans="1:10">
      <c r="A736" s="30">
        <v>3593</v>
      </c>
      <c r="B736" s="31">
        <v>4</v>
      </c>
      <c r="C736" s="32">
        <f t="shared" si="47"/>
        <v>2.7951067372194838</v>
      </c>
      <c r="D736" s="33">
        <f>SUMIFS('Contact Hours'!D:D,'Contact Hours'!$A:$A,Hours!$A736,'Contact Hours'!$B:$B,Hours!$B736)+SUMIFS('Contact Hours'!E:E,'Contact Hours'!$A:$A,Hours!$A736,'Contact Hours'!$B:$B,Hours!$B736)</f>
        <v>63200</v>
      </c>
      <c r="E736" s="33">
        <f>SUMIFS('Contact Hours'!F:F,'Contact Hours'!$A:$A,Hours!$A736,'Contact Hours'!$B:$B,Hours!$B736)+SUMIFS('Contact Hours'!G:G,'Contact Hours'!$A:$A,Hours!$A736,'Contact Hours'!$B:$B,Hours!$B736)</f>
        <v>0</v>
      </c>
      <c r="F736" s="33">
        <f>SUMIFS('Contact Hours'!H:H,'Contact Hours'!$A:$A,Hours!$A736,'Contact Hours'!$B:$B,Hours!$B736)+SUMIFS('Contact Hours'!I:I,'Contact Hours'!$A:$A,Hours!$A736,'Contact Hours'!$B:$B,Hours!$B736)</f>
        <v>46640</v>
      </c>
      <c r="G736" s="33">
        <f>SUMIFS('Contact Hours'!J:J,'Contact Hours'!$A:$A,Hours!$A736,'Contact Hours'!$B:$B,Hours!$B736)+SUMIFS('Contact Hours'!K:K,'Contact Hours'!$A:$A,Hours!$A736,'Contact Hours'!$B:$B,Hours!$B736)</f>
        <v>6585</v>
      </c>
      <c r="H736" s="34">
        <f t="shared" si="44"/>
        <v>116425</v>
      </c>
      <c r="I736" s="35">
        <f t="shared" si="45"/>
        <v>325420.3018807784</v>
      </c>
      <c r="J736" s="35">
        <f t="shared" si="46"/>
        <v>0</v>
      </c>
    </row>
    <row r="737" spans="1:10">
      <c r="A737" s="30">
        <v>3593</v>
      </c>
      <c r="B737" s="31">
        <v>5</v>
      </c>
      <c r="C737" s="32">
        <f t="shared" si="47"/>
        <v>7.969787458086997</v>
      </c>
      <c r="D737" s="33">
        <f>SUMIFS('Contact Hours'!D:D,'Contact Hours'!$A:$A,Hours!$A737,'Contact Hours'!$B:$B,Hours!$B737)+SUMIFS('Contact Hours'!E:E,'Contact Hours'!$A:$A,Hours!$A737,'Contact Hours'!$B:$B,Hours!$B737)</f>
        <v>0</v>
      </c>
      <c r="E737" s="33">
        <f>SUMIFS('Contact Hours'!F:F,'Contact Hours'!$A:$A,Hours!$A737,'Contact Hours'!$B:$B,Hours!$B737)+SUMIFS('Contact Hours'!G:G,'Contact Hours'!$A:$A,Hours!$A737,'Contact Hours'!$B:$B,Hours!$B737)</f>
        <v>0</v>
      </c>
      <c r="F737" s="33">
        <f>SUMIFS('Contact Hours'!H:H,'Contact Hours'!$A:$A,Hours!$A737,'Contact Hours'!$B:$B,Hours!$B737)+SUMIFS('Contact Hours'!I:I,'Contact Hours'!$A:$A,Hours!$A737,'Contact Hours'!$B:$B,Hours!$B737)</f>
        <v>0</v>
      </c>
      <c r="G737" s="33">
        <f>SUMIFS('Contact Hours'!J:J,'Contact Hours'!$A:$A,Hours!$A737,'Contact Hours'!$B:$B,Hours!$B737)+SUMIFS('Contact Hours'!K:K,'Contact Hours'!$A:$A,Hours!$A737,'Contact Hours'!$B:$B,Hours!$B737)</f>
        <v>0</v>
      </c>
      <c r="H737" s="34">
        <f t="shared" si="44"/>
        <v>0</v>
      </c>
      <c r="I737" s="35">
        <f t="shared" si="45"/>
        <v>0</v>
      </c>
      <c r="J737" s="35">
        <f t="shared" si="46"/>
        <v>0</v>
      </c>
    </row>
    <row r="738" spans="1:10">
      <c r="A738" s="30">
        <v>3593</v>
      </c>
      <c r="B738" s="31">
        <v>6</v>
      </c>
      <c r="C738" s="32">
        <f t="shared" si="47"/>
        <v>2.5338472328563029</v>
      </c>
      <c r="D738" s="33">
        <f>SUMIFS('Contact Hours'!D:D,'Contact Hours'!$A:$A,Hours!$A738,'Contact Hours'!$B:$B,Hours!$B738)+SUMIFS('Contact Hours'!E:E,'Contact Hours'!$A:$A,Hours!$A738,'Contact Hours'!$B:$B,Hours!$B738)</f>
        <v>86160</v>
      </c>
      <c r="E738" s="33">
        <f>SUMIFS('Contact Hours'!F:F,'Contact Hours'!$A:$A,Hours!$A738,'Contact Hours'!$B:$B,Hours!$B738)+SUMIFS('Contact Hours'!G:G,'Contact Hours'!$A:$A,Hours!$A738,'Contact Hours'!$B:$B,Hours!$B738)</f>
        <v>0</v>
      </c>
      <c r="F738" s="33">
        <f>SUMIFS('Contact Hours'!H:H,'Contact Hours'!$A:$A,Hours!$A738,'Contact Hours'!$B:$B,Hours!$B738)+SUMIFS('Contact Hours'!I:I,'Contact Hours'!$A:$A,Hours!$A738,'Contact Hours'!$B:$B,Hours!$B738)</f>
        <v>0</v>
      </c>
      <c r="G738" s="33">
        <f>SUMIFS('Contact Hours'!J:J,'Contact Hours'!$A:$A,Hours!$A738,'Contact Hours'!$B:$B,Hours!$B738)+SUMIFS('Contact Hours'!K:K,'Contact Hours'!$A:$A,Hours!$A738,'Contact Hours'!$B:$B,Hours!$B738)</f>
        <v>0</v>
      </c>
      <c r="H738" s="34">
        <f t="shared" si="44"/>
        <v>86160</v>
      </c>
      <c r="I738" s="35">
        <f t="shared" si="45"/>
        <v>218316.27758289906</v>
      </c>
      <c r="J738" s="35">
        <f t="shared" si="46"/>
        <v>0</v>
      </c>
    </row>
    <row r="739" spans="1:10">
      <c r="A739" s="30">
        <v>3593</v>
      </c>
      <c r="B739" s="31">
        <v>7</v>
      </c>
      <c r="C739" s="32">
        <f t="shared" si="47"/>
        <v>3.4892163735959434</v>
      </c>
      <c r="D739" s="33">
        <f>SUMIFS('Contact Hours'!D:D,'Contact Hours'!$A:$A,Hours!$A739,'Contact Hours'!$B:$B,Hours!$B739)+SUMIFS('Contact Hours'!E:E,'Contact Hours'!$A:$A,Hours!$A739,'Contact Hours'!$B:$B,Hours!$B739)</f>
        <v>90496</v>
      </c>
      <c r="E739" s="33">
        <f>SUMIFS('Contact Hours'!F:F,'Contact Hours'!$A:$A,Hours!$A739,'Contact Hours'!$B:$B,Hours!$B739)+SUMIFS('Contact Hours'!G:G,'Contact Hours'!$A:$A,Hours!$A739,'Contact Hours'!$B:$B,Hours!$B739)</f>
        <v>0</v>
      </c>
      <c r="F739" s="33">
        <f>SUMIFS('Contact Hours'!H:H,'Contact Hours'!$A:$A,Hours!$A739,'Contact Hours'!$B:$B,Hours!$B739)+SUMIFS('Contact Hours'!I:I,'Contact Hours'!$A:$A,Hours!$A739,'Contact Hours'!$B:$B,Hours!$B739)</f>
        <v>25440</v>
      </c>
      <c r="G739" s="33">
        <f>SUMIFS('Contact Hours'!J:J,'Contact Hours'!$A:$A,Hours!$A739,'Contact Hours'!$B:$B,Hours!$B739)+SUMIFS('Contact Hours'!K:K,'Contact Hours'!$A:$A,Hours!$A739,'Contact Hours'!$B:$B,Hours!$B739)</f>
        <v>937</v>
      </c>
      <c r="H739" s="34">
        <f t="shared" si="44"/>
        <v>116873</v>
      </c>
      <c r="I739" s="35">
        <f t="shared" si="45"/>
        <v>407795.18523127871</v>
      </c>
      <c r="J739" s="35">
        <f t="shared" si="46"/>
        <v>0</v>
      </c>
    </row>
    <row r="740" spans="1:10">
      <c r="A740" s="30">
        <v>3593</v>
      </c>
      <c r="B740" s="31">
        <v>8</v>
      </c>
      <c r="C740" s="32">
        <f t="shared" si="47"/>
        <v>4.382136402145127</v>
      </c>
      <c r="D740" s="33">
        <f>SUMIFS('Contact Hours'!D:D,'Contact Hours'!$A:$A,Hours!$A740,'Contact Hours'!$B:$B,Hours!$B740)+SUMIFS('Contact Hours'!E:E,'Contact Hours'!$A:$A,Hours!$A740,'Contact Hours'!$B:$B,Hours!$B740)</f>
        <v>0</v>
      </c>
      <c r="E740" s="33">
        <f>SUMIFS('Contact Hours'!F:F,'Contact Hours'!$A:$A,Hours!$A740,'Contact Hours'!$B:$B,Hours!$B740)+SUMIFS('Contact Hours'!G:G,'Contact Hours'!$A:$A,Hours!$A740,'Contact Hours'!$B:$B,Hours!$B740)</f>
        <v>0</v>
      </c>
      <c r="F740" s="33">
        <f>SUMIFS('Contact Hours'!H:H,'Contact Hours'!$A:$A,Hours!$A740,'Contact Hours'!$B:$B,Hours!$B740)+SUMIFS('Contact Hours'!I:I,'Contact Hours'!$A:$A,Hours!$A740,'Contact Hours'!$B:$B,Hours!$B740)</f>
        <v>0</v>
      </c>
      <c r="G740" s="33">
        <f>SUMIFS('Contact Hours'!J:J,'Contact Hours'!$A:$A,Hours!$A740,'Contact Hours'!$B:$B,Hours!$B740)+SUMIFS('Contact Hours'!K:K,'Contact Hours'!$A:$A,Hours!$A740,'Contact Hours'!$B:$B,Hours!$B740)</f>
        <v>0</v>
      </c>
      <c r="H740" s="34">
        <f t="shared" si="44"/>
        <v>0</v>
      </c>
      <c r="I740" s="35">
        <f t="shared" si="45"/>
        <v>0</v>
      </c>
      <c r="J740" s="35">
        <f t="shared" si="46"/>
        <v>0</v>
      </c>
    </row>
    <row r="741" spans="1:10">
      <c r="A741" s="30">
        <v>3593</v>
      </c>
      <c r="B741" s="31">
        <v>9</v>
      </c>
      <c r="C741" s="32">
        <f t="shared" si="47"/>
        <v>3.4333089032158068</v>
      </c>
      <c r="D741" s="33">
        <f>SUMIFS('Contact Hours'!D:D,'Contact Hours'!$A:$A,Hours!$A741,'Contact Hours'!$B:$B,Hours!$B741)+SUMIFS('Contact Hours'!E:E,'Contact Hours'!$A:$A,Hours!$A741,'Contact Hours'!$B:$B,Hours!$B741)</f>
        <v>18640</v>
      </c>
      <c r="E741" s="33">
        <f>SUMIFS('Contact Hours'!F:F,'Contact Hours'!$A:$A,Hours!$A741,'Contact Hours'!$B:$B,Hours!$B741)+SUMIFS('Contact Hours'!G:G,'Contact Hours'!$A:$A,Hours!$A741,'Contact Hours'!$B:$B,Hours!$B741)</f>
        <v>0</v>
      </c>
      <c r="F741" s="33">
        <f>SUMIFS('Contact Hours'!H:H,'Contact Hours'!$A:$A,Hours!$A741,'Contact Hours'!$B:$B,Hours!$B741)+SUMIFS('Contact Hours'!I:I,'Contact Hours'!$A:$A,Hours!$A741,'Contact Hours'!$B:$B,Hours!$B741)</f>
        <v>123872</v>
      </c>
      <c r="G741" s="33">
        <f>SUMIFS('Contact Hours'!J:J,'Contact Hours'!$A:$A,Hours!$A741,'Contact Hours'!$B:$B,Hours!$B741)+SUMIFS('Contact Hours'!K:K,'Contact Hours'!$A:$A,Hours!$A741,'Contact Hours'!$B:$B,Hours!$B741)</f>
        <v>0</v>
      </c>
      <c r="H741" s="34">
        <f t="shared" si="44"/>
        <v>142512</v>
      </c>
      <c r="I741" s="35">
        <f t="shared" si="45"/>
        <v>489287.71841509105</v>
      </c>
      <c r="J741" s="35">
        <f t="shared" si="46"/>
        <v>0</v>
      </c>
    </row>
    <row r="742" spans="1:10">
      <c r="A742" s="30">
        <v>3593</v>
      </c>
      <c r="B742" s="31">
        <v>10</v>
      </c>
      <c r="C742" s="32">
        <f t="shared" si="47"/>
        <v>5.2157956574584414</v>
      </c>
      <c r="D742" s="33">
        <f>SUMIFS('Contact Hours'!D:D,'Contact Hours'!$A:$A,Hours!$A742,'Contact Hours'!$B:$B,Hours!$B742)+SUMIFS('Contact Hours'!E:E,'Contact Hours'!$A:$A,Hours!$A742,'Contact Hours'!$B:$B,Hours!$B742)</f>
        <v>528</v>
      </c>
      <c r="E742" s="33">
        <f>SUMIFS('Contact Hours'!F:F,'Contact Hours'!$A:$A,Hours!$A742,'Contact Hours'!$B:$B,Hours!$B742)+SUMIFS('Contact Hours'!G:G,'Contact Hours'!$A:$A,Hours!$A742,'Contact Hours'!$B:$B,Hours!$B742)</f>
        <v>0</v>
      </c>
      <c r="F742" s="33">
        <f>SUMIFS('Contact Hours'!H:H,'Contact Hours'!$A:$A,Hours!$A742,'Contact Hours'!$B:$B,Hours!$B742)+SUMIFS('Contact Hours'!I:I,'Contact Hours'!$A:$A,Hours!$A742,'Contact Hours'!$B:$B,Hours!$B742)</f>
        <v>0</v>
      </c>
      <c r="G742" s="33">
        <f>SUMIFS('Contact Hours'!J:J,'Contact Hours'!$A:$A,Hours!$A742,'Contact Hours'!$B:$B,Hours!$B742)+SUMIFS('Contact Hours'!K:K,'Contact Hours'!$A:$A,Hours!$A742,'Contact Hours'!$B:$B,Hours!$B742)</f>
        <v>0</v>
      </c>
      <c r="H742" s="34">
        <f t="shared" si="44"/>
        <v>528</v>
      </c>
      <c r="I742" s="35">
        <f t="shared" si="45"/>
        <v>2753.9401071380571</v>
      </c>
      <c r="J742" s="35">
        <f t="shared" si="46"/>
        <v>0</v>
      </c>
    </row>
    <row r="743" spans="1:10">
      <c r="A743" s="30">
        <v>3593</v>
      </c>
      <c r="B743" s="31">
        <v>11</v>
      </c>
      <c r="C743" s="32">
        <f t="shared" si="47"/>
        <v>3.9463640330011058</v>
      </c>
      <c r="D743" s="33">
        <f>SUMIFS('Contact Hours'!D:D,'Contact Hours'!$A:$A,Hours!$A743,'Contact Hours'!$B:$B,Hours!$B743)+SUMIFS('Contact Hours'!E:E,'Contact Hours'!$A:$A,Hours!$A743,'Contact Hours'!$B:$B,Hours!$B743)</f>
        <v>0</v>
      </c>
      <c r="E743" s="33">
        <f>SUMIFS('Contact Hours'!F:F,'Contact Hours'!$A:$A,Hours!$A743,'Contact Hours'!$B:$B,Hours!$B743)+SUMIFS('Contact Hours'!G:G,'Contact Hours'!$A:$A,Hours!$A743,'Contact Hours'!$B:$B,Hours!$B743)</f>
        <v>0</v>
      </c>
      <c r="F743" s="33">
        <f>SUMIFS('Contact Hours'!H:H,'Contact Hours'!$A:$A,Hours!$A743,'Contact Hours'!$B:$B,Hours!$B743)+SUMIFS('Contact Hours'!I:I,'Contact Hours'!$A:$A,Hours!$A743,'Contact Hours'!$B:$B,Hours!$B743)</f>
        <v>6224</v>
      </c>
      <c r="G743" s="33">
        <f>SUMIFS('Contact Hours'!J:J,'Contact Hours'!$A:$A,Hours!$A743,'Contact Hours'!$B:$B,Hours!$B743)+SUMIFS('Contact Hours'!K:K,'Contact Hours'!$A:$A,Hours!$A743,'Contact Hours'!$B:$B,Hours!$B743)</f>
        <v>565</v>
      </c>
      <c r="H743" s="34">
        <f t="shared" si="44"/>
        <v>6789</v>
      </c>
      <c r="I743" s="35">
        <f t="shared" si="45"/>
        <v>26791.865420044509</v>
      </c>
      <c r="J743" s="35">
        <f t="shared" si="46"/>
        <v>0</v>
      </c>
    </row>
    <row r="744" spans="1:10">
      <c r="A744" s="30">
        <v>3593</v>
      </c>
      <c r="B744" s="31">
        <v>12</v>
      </c>
      <c r="C744" s="32">
        <f t="shared" si="47"/>
        <v>3.4644345655960382</v>
      </c>
      <c r="D744" s="33">
        <f>SUMIFS('Contact Hours'!D:D,'Contact Hours'!$A:$A,Hours!$A744,'Contact Hours'!$B:$B,Hours!$B744)+SUMIFS('Contact Hours'!E:E,'Contact Hours'!$A:$A,Hours!$A744,'Contact Hours'!$B:$B,Hours!$B744)</f>
        <v>349256</v>
      </c>
      <c r="E744" s="33">
        <f>SUMIFS('Contact Hours'!F:F,'Contact Hours'!$A:$A,Hours!$A744,'Contact Hours'!$B:$B,Hours!$B744)+SUMIFS('Contact Hours'!G:G,'Contact Hours'!$A:$A,Hours!$A744,'Contact Hours'!$B:$B,Hours!$B744)</f>
        <v>29472</v>
      </c>
      <c r="F744" s="33">
        <f>SUMIFS('Contact Hours'!H:H,'Contact Hours'!$A:$A,Hours!$A744,'Contact Hours'!$B:$B,Hours!$B744)+SUMIFS('Contact Hours'!I:I,'Contact Hours'!$A:$A,Hours!$A744,'Contact Hours'!$B:$B,Hours!$B744)</f>
        <v>0</v>
      </c>
      <c r="G744" s="33">
        <f>SUMIFS('Contact Hours'!J:J,'Contact Hours'!$A:$A,Hours!$A744,'Contact Hours'!$B:$B,Hours!$B744)+SUMIFS('Contact Hours'!K:K,'Contact Hours'!$A:$A,Hours!$A744,'Contact Hours'!$B:$B,Hours!$B744)</f>
        <v>0</v>
      </c>
      <c r="H744" s="34">
        <f t="shared" si="44"/>
        <v>378728</v>
      </c>
      <c r="I744" s="35">
        <f t="shared" si="45"/>
        <v>1312078.3741590565</v>
      </c>
      <c r="J744" s="35">
        <f t="shared" si="46"/>
        <v>112314.1970689711</v>
      </c>
    </row>
    <row r="745" spans="1:10">
      <c r="A745" s="30">
        <v>3593</v>
      </c>
      <c r="B745" s="31">
        <v>13</v>
      </c>
      <c r="C745" s="32">
        <f t="shared" si="47"/>
        <v>3.1367935439018955</v>
      </c>
      <c r="D745" s="33">
        <f>SUMIFS('Contact Hours'!D:D,'Contact Hours'!$A:$A,Hours!$A745,'Contact Hours'!$B:$B,Hours!$B745)+SUMIFS('Contact Hours'!E:E,'Contact Hours'!$A:$A,Hours!$A745,'Contact Hours'!$B:$B,Hours!$B745)</f>
        <v>40720</v>
      </c>
      <c r="E745" s="33">
        <f>SUMIFS('Contact Hours'!F:F,'Contact Hours'!$A:$A,Hours!$A745,'Contact Hours'!$B:$B,Hours!$B745)+SUMIFS('Contact Hours'!G:G,'Contact Hours'!$A:$A,Hours!$A745,'Contact Hours'!$B:$B,Hours!$B745)</f>
        <v>0</v>
      </c>
      <c r="F745" s="33">
        <f>SUMIFS('Contact Hours'!H:H,'Contact Hours'!$A:$A,Hours!$A745,'Contact Hours'!$B:$B,Hours!$B745)+SUMIFS('Contact Hours'!I:I,'Contact Hours'!$A:$A,Hours!$A745,'Contact Hours'!$B:$B,Hours!$B745)</f>
        <v>0</v>
      </c>
      <c r="G745" s="33">
        <f>SUMIFS('Contact Hours'!J:J,'Contact Hours'!$A:$A,Hours!$A745,'Contact Hours'!$B:$B,Hours!$B745)+SUMIFS('Contact Hours'!K:K,'Contact Hours'!$A:$A,Hours!$A745,'Contact Hours'!$B:$B,Hours!$B745)</f>
        <v>0</v>
      </c>
      <c r="H745" s="34">
        <f t="shared" si="44"/>
        <v>40720</v>
      </c>
      <c r="I745" s="35">
        <f t="shared" si="45"/>
        <v>127730.23310768518</v>
      </c>
      <c r="J745" s="35">
        <f t="shared" si="46"/>
        <v>0</v>
      </c>
    </row>
    <row r="746" spans="1:10">
      <c r="A746" s="30">
        <v>3593</v>
      </c>
      <c r="B746" s="31">
        <v>14</v>
      </c>
      <c r="C746" s="32">
        <f t="shared" si="47"/>
        <v>4.5242823607997433</v>
      </c>
      <c r="D746" s="33">
        <f>SUMIFS('Contact Hours'!D:D,'Contact Hours'!$A:$A,Hours!$A746,'Contact Hours'!$B:$B,Hours!$B746)+SUMIFS('Contact Hours'!E:E,'Contact Hours'!$A:$A,Hours!$A746,'Contact Hours'!$B:$B,Hours!$B746)</f>
        <v>0</v>
      </c>
      <c r="E746" s="33">
        <f>SUMIFS('Contact Hours'!F:F,'Contact Hours'!$A:$A,Hours!$A746,'Contact Hours'!$B:$B,Hours!$B746)+SUMIFS('Contact Hours'!G:G,'Contact Hours'!$A:$A,Hours!$A746,'Contact Hours'!$B:$B,Hours!$B746)</f>
        <v>0</v>
      </c>
      <c r="F746" s="33">
        <f>SUMIFS('Contact Hours'!H:H,'Contact Hours'!$A:$A,Hours!$A746,'Contact Hours'!$B:$B,Hours!$B746)+SUMIFS('Contact Hours'!I:I,'Contact Hours'!$A:$A,Hours!$A746,'Contact Hours'!$B:$B,Hours!$B746)</f>
        <v>133848</v>
      </c>
      <c r="G746" s="33">
        <f>SUMIFS('Contact Hours'!J:J,'Contact Hours'!$A:$A,Hours!$A746,'Contact Hours'!$B:$B,Hours!$B746)+SUMIFS('Contact Hours'!K:K,'Contact Hours'!$A:$A,Hours!$A746,'Contact Hours'!$B:$B,Hours!$B746)</f>
        <v>5364</v>
      </c>
      <c r="H746" s="34">
        <f t="shared" si="44"/>
        <v>139212</v>
      </c>
      <c r="I746" s="35">
        <f t="shared" si="45"/>
        <v>629834.39601165382</v>
      </c>
      <c r="J746" s="35">
        <f t="shared" si="46"/>
        <v>0</v>
      </c>
    </row>
    <row r="747" spans="1:10">
      <c r="A747" s="30">
        <v>3593</v>
      </c>
      <c r="B747" s="31">
        <v>15</v>
      </c>
      <c r="C747" s="32">
        <f t="shared" si="47"/>
        <v>6.3259919541484555</v>
      </c>
      <c r="D747" s="33">
        <f>SUMIFS('Contact Hours'!D:D,'Contact Hours'!$A:$A,Hours!$A747,'Contact Hours'!$B:$B,Hours!$B747)+SUMIFS('Contact Hours'!E:E,'Contact Hours'!$A:$A,Hours!$A747,'Contact Hours'!$B:$B,Hours!$B747)</f>
        <v>0</v>
      </c>
      <c r="E747" s="33">
        <f>SUMIFS('Contact Hours'!F:F,'Contact Hours'!$A:$A,Hours!$A747,'Contact Hours'!$B:$B,Hours!$B747)+SUMIFS('Contact Hours'!G:G,'Contact Hours'!$A:$A,Hours!$A747,'Contact Hours'!$B:$B,Hours!$B747)</f>
        <v>0</v>
      </c>
      <c r="F747" s="33">
        <f>SUMIFS('Contact Hours'!H:H,'Contact Hours'!$A:$A,Hours!$A747,'Contact Hours'!$B:$B,Hours!$B747)+SUMIFS('Contact Hours'!I:I,'Contact Hours'!$A:$A,Hours!$A747,'Contact Hours'!$B:$B,Hours!$B747)</f>
        <v>0</v>
      </c>
      <c r="G747" s="33">
        <f>SUMIFS('Contact Hours'!J:J,'Contact Hours'!$A:$A,Hours!$A747,'Contact Hours'!$B:$B,Hours!$B747)+SUMIFS('Contact Hours'!K:K,'Contact Hours'!$A:$A,Hours!$A747,'Contact Hours'!$B:$B,Hours!$B747)</f>
        <v>0</v>
      </c>
      <c r="H747" s="34">
        <f t="shared" si="44"/>
        <v>0</v>
      </c>
      <c r="I747" s="35">
        <f t="shared" si="45"/>
        <v>0</v>
      </c>
      <c r="J747" s="35">
        <f t="shared" si="46"/>
        <v>0</v>
      </c>
    </row>
    <row r="748" spans="1:10">
      <c r="A748" s="30">
        <v>3593</v>
      </c>
      <c r="B748" s="31">
        <v>16</v>
      </c>
      <c r="C748" s="32">
        <f t="shared" si="47"/>
        <v>3.9794022593108487</v>
      </c>
      <c r="D748" s="33">
        <f>SUMIFS('Contact Hours'!D:D,'Contact Hours'!$A:$A,Hours!$A748,'Contact Hours'!$B:$B,Hours!$B748)+SUMIFS('Contact Hours'!E:E,'Contact Hours'!$A:$A,Hours!$A748,'Contact Hours'!$B:$B,Hours!$B748)</f>
        <v>2976</v>
      </c>
      <c r="E748" s="33">
        <f>SUMIFS('Contact Hours'!F:F,'Contact Hours'!$A:$A,Hours!$A748,'Contact Hours'!$B:$B,Hours!$B748)+SUMIFS('Contact Hours'!G:G,'Contact Hours'!$A:$A,Hours!$A748,'Contact Hours'!$B:$B,Hours!$B748)</f>
        <v>0</v>
      </c>
      <c r="F748" s="33">
        <f>SUMIFS('Contact Hours'!H:H,'Contact Hours'!$A:$A,Hours!$A748,'Contact Hours'!$B:$B,Hours!$B748)+SUMIFS('Contact Hours'!I:I,'Contact Hours'!$A:$A,Hours!$A748,'Contact Hours'!$B:$B,Hours!$B748)</f>
        <v>152224</v>
      </c>
      <c r="G748" s="33">
        <f>SUMIFS('Contact Hours'!J:J,'Contact Hours'!$A:$A,Hours!$A748,'Contact Hours'!$B:$B,Hours!$B748)+SUMIFS('Contact Hours'!K:K,'Contact Hours'!$A:$A,Hours!$A748,'Contact Hours'!$B:$B,Hours!$B748)</f>
        <v>52305</v>
      </c>
      <c r="H748" s="34">
        <f t="shared" si="44"/>
        <v>207505</v>
      </c>
      <c r="I748" s="35">
        <f t="shared" si="45"/>
        <v>825745.86581829761</v>
      </c>
      <c r="J748" s="35">
        <f t="shared" si="46"/>
        <v>0</v>
      </c>
    </row>
    <row r="749" spans="1:10">
      <c r="A749" s="30">
        <v>3593</v>
      </c>
      <c r="B749" s="31">
        <v>17</v>
      </c>
      <c r="C749" s="32">
        <f t="shared" si="47"/>
        <v>5.1679354505346593</v>
      </c>
      <c r="D749" s="33">
        <f>SUMIFS('Contact Hours'!D:D,'Contact Hours'!$A:$A,Hours!$A749,'Contact Hours'!$B:$B,Hours!$B749)+SUMIFS('Contact Hours'!E:E,'Contact Hours'!$A:$A,Hours!$A749,'Contact Hours'!$B:$B,Hours!$B749)</f>
        <v>0</v>
      </c>
      <c r="E749" s="33">
        <f>SUMIFS('Contact Hours'!F:F,'Contact Hours'!$A:$A,Hours!$A749,'Contact Hours'!$B:$B,Hours!$B749)+SUMIFS('Contact Hours'!G:G,'Contact Hours'!$A:$A,Hours!$A749,'Contact Hours'!$B:$B,Hours!$B749)</f>
        <v>0</v>
      </c>
      <c r="F749" s="33">
        <f>SUMIFS('Contact Hours'!H:H,'Contact Hours'!$A:$A,Hours!$A749,'Contact Hours'!$B:$B,Hours!$B749)+SUMIFS('Contact Hours'!I:I,'Contact Hours'!$A:$A,Hours!$A749,'Contact Hours'!$B:$B,Hours!$B749)</f>
        <v>0</v>
      </c>
      <c r="G749" s="33">
        <f>SUMIFS('Contact Hours'!J:J,'Contact Hours'!$A:$A,Hours!$A749,'Contact Hours'!$B:$B,Hours!$B749)+SUMIFS('Contact Hours'!K:K,'Contact Hours'!$A:$A,Hours!$A749,'Contact Hours'!$B:$B,Hours!$B749)</f>
        <v>0</v>
      </c>
      <c r="H749" s="34">
        <f t="shared" si="44"/>
        <v>0</v>
      </c>
      <c r="I749" s="35">
        <f t="shared" si="45"/>
        <v>0</v>
      </c>
      <c r="J749" s="35">
        <f t="shared" si="46"/>
        <v>0</v>
      </c>
    </row>
    <row r="750" spans="1:10">
      <c r="A750" s="30">
        <v>3593</v>
      </c>
      <c r="B750" s="31">
        <v>18</v>
      </c>
      <c r="C750" s="32">
        <f t="shared" si="47"/>
        <v>4.3474126583452906</v>
      </c>
      <c r="D750" s="33">
        <f>SUMIFS('Contact Hours'!D:D,'Contact Hours'!$A:$A,Hours!$A750,'Contact Hours'!$B:$B,Hours!$B750)+SUMIFS('Contact Hours'!E:E,'Contact Hours'!$A:$A,Hours!$A750,'Contact Hours'!$B:$B,Hours!$B750)</f>
        <v>0</v>
      </c>
      <c r="E750" s="33">
        <f>SUMIFS('Contact Hours'!F:F,'Contact Hours'!$A:$A,Hours!$A750,'Contact Hours'!$B:$B,Hours!$B750)+SUMIFS('Contact Hours'!G:G,'Contact Hours'!$A:$A,Hours!$A750,'Contact Hours'!$B:$B,Hours!$B750)</f>
        <v>0</v>
      </c>
      <c r="F750" s="33">
        <f>SUMIFS('Contact Hours'!H:H,'Contact Hours'!$A:$A,Hours!$A750,'Contact Hours'!$B:$B,Hours!$B750)+SUMIFS('Contact Hours'!I:I,'Contact Hours'!$A:$A,Hours!$A750,'Contact Hours'!$B:$B,Hours!$B750)</f>
        <v>162112</v>
      </c>
      <c r="G750" s="33">
        <f>SUMIFS('Contact Hours'!J:J,'Contact Hours'!$A:$A,Hours!$A750,'Contact Hours'!$B:$B,Hours!$B750)+SUMIFS('Contact Hours'!K:K,'Contact Hours'!$A:$A,Hours!$A750,'Contact Hours'!$B:$B,Hours!$B750)</f>
        <v>0</v>
      </c>
      <c r="H750" s="34">
        <f t="shared" si="44"/>
        <v>162112</v>
      </c>
      <c r="I750" s="35">
        <f t="shared" si="45"/>
        <v>704767.76086967171</v>
      </c>
      <c r="J750" s="35">
        <f t="shared" si="46"/>
        <v>0</v>
      </c>
    </row>
    <row r="751" spans="1:10">
      <c r="A751" s="30">
        <v>3593</v>
      </c>
      <c r="B751" s="31">
        <v>19</v>
      </c>
      <c r="C751" s="32">
        <f t="shared" si="47"/>
        <v>3.1428185541517317</v>
      </c>
      <c r="D751" s="33">
        <f>SUMIFS('Contact Hours'!D:D,'Contact Hours'!$A:$A,Hours!$A751,'Contact Hours'!$B:$B,Hours!$B751)+SUMIFS('Contact Hours'!E:E,'Contact Hours'!$A:$A,Hours!$A751,'Contact Hours'!$B:$B,Hours!$B751)</f>
        <v>155248</v>
      </c>
      <c r="E751" s="33">
        <f>SUMIFS('Contact Hours'!F:F,'Contact Hours'!$A:$A,Hours!$A751,'Contact Hours'!$B:$B,Hours!$B751)+SUMIFS('Contact Hours'!G:G,'Contact Hours'!$A:$A,Hours!$A751,'Contact Hours'!$B:$B,Hours!$B751)</f>
        <v>51744</v>
      </c>
      <c r="F751" s="33">
        <f>SUMIFS('Contact Hours'!H:H,'Contact Hours'!$A:$A,Hours!$A751,'Contact Hours'!$B:$B,Hours!$B751)+SUMIFS('Contact Hours'!I:I,'Contact Hours'!$A:$A,Hours!$A751,'Contact Hours'!$B:$B,Hours!$B751)</f>
        <v>0</v>
      </c>
      <c r="G751" s="33">
        <f>SUMIFS('Contact Hours'!J:J,'Contact Hours'!$A:$A,Hours!$A751,'Contact Hours'!$B:$B,Hours!$B751)+SUMIFS('Contact Hours'!K:K,'Contact Hours'!$A:$A,Hours!$A751,'Contact Hours'!$B:$B,Hours!$B751)</f>
        <v>0</v>
      </c>
      <c r="H751" s="34">
        <f t="shared" si="44"/>
        <v>206992</v>
      </c>
      <c r="I751" s="35">
        <f t="shared" si="45"/>
        <v>650538.29816097522</v>
      </c>
      <c r="J751" s="35">
        <f t="shared" si="46"/>
        <v>178884.20359262993</v>
      </c>
    </row>
    <row r="752" spans="1:10">
      <c r="A752" s="30">
        <v>3593</v>
      </c>
      <c r="B752" s="31">
        <v>20</v>
      </c>
      <c r="C752" s="32">
        <f t="shared" si="47"/>
        <v>3.4676861785003421</v>
      </c>
      <c r="D752" s="33">
        <f>SUMIFS('Contact Hours'!D:D,'Contact Hours'!$A:$A,Hours!$A752,'Contact Hours'!$B:$B,Hours!$B752)+SUMIFS('Contact Hours'!E:E,'Contact Hours'!$A:$A,Hours!$A752,'Contact Hours'!$B:$B,Hours!$B752)</f>
        <v>0</v>
      </c>
      <c r="E752" s="33">
        <f>SUMIFS('Contact Hours'!F:F,'Contact Hours'!$A:$A,Hours!$A752,'Contact Hours'!$B:$B,Hours!$B752)+SUMIFS('Contact Hours'!G:G,'Contact Hours'!$A:$A,Hours!$A752,'Contact Hours'!$B:$B,Hours!$B752)</f>
        <v>0</v>
      </c>
      <c r="F752" s="33">
        <f>SUMIFS('Contact Hours'!H:H,'Contact Hours'!$A:$A,Hours!$A752,'Contact Hours'!$B:$B,Hours!$B752)+SUMIFS('Contact Hours'!I:I,'Contact Hours'!$A:$A,Hours!$A752,'Contact Hours'!$B:$B,Hours!$B752)</f>
        <v>0</v>
      </c>
      <c r="G752" s="33">
        <f>SUMIFS('Contact Hours'!J:J,'Contact Hours'!$A:$A,Hours!$A752,'Contact Hours'!$B:$B,Hours!$B752)+SUMIFS('Contact Hours'!K:K,'Contact Hours'!$A:$A,Hours!$A752,'Contact Hours'!$B:$B,Hours!$B752)</f>
        <v>0</v>
      </c>
      <c r="H752" s="34">
        <f t="shared" si="44"/>
        <v>0</v>
      </c>
      <c r="I752" s="35">
        <f t="shared" si="45"/>
        <v>0</v>
      </c>
      <c r="J752" s="35">
        <f t="shared" si="46"/>
        <v>0</v>
      </c>
    </row>
    <row r="753" spans="1:10">
      <c r="A753" s="30">
        <v>3593</v>
      </c>
      <c r="B753" s="31">
        <v>21</v>
      </c>
      <c r="C753" s="32">
        <f t="shared" si="47"/>
        <v>4.5155009708581995</v>
      </c>
      <c r="D753" s="33">
        <f>SUMIFS('Contact Hours'!D:D,'Contact Hours'!$A:$A,Hours!$A753,'Contact Hours'!$B:$B,Hours!$B753)+SUMIFS('Contact Hours'!E:E,'Contact Hours'!$A:$A,Hours!$A753,'Contact Hours'!$B:$B,Hours!$B753)</f>
        <v>0</v>
      </c>
      <c r="E753" s="33">
        <f>SUMIFS('Contact Hours'!F:F,'Contact Hours'!$A:$A,Hours!$A753,'Contact Hours'!$B:$B,Hours!$B753)+SUMIFS('Contact Hours'!G:G,'Contact Hours'!$A:$A,Hours!$A753,'Contact Hours'!$B:$B,Hours!$B753)</f>
        <v>0</v>
      </c>
      <c r="F753" s="33">
        <f>SUMIFS('Contact Hours'!H:H,'Contact Hours'!$A:$A,Hours!$A753,'Contact Hours'!$B:$B,Hours!$B753)+SUMIFS('Contact Hours'!I:I,'Contact Hours'!$A:$A,Hours!$A753,'Contact Hours'!$B:$B,Hours!$B753)</f>
        <v>64144</v>
      </c>
      <c r="G753" s="33">
        <f>SUMIFS('Contact Hours'!J:J,'Contact Hours'!$A:$A,Hours!$A753,'Contact Hours'!$B:$B,Hours!$B753)+SUMIFS('Contact Hours'!K:K,'Contact Hours'!$A:$A,Hours!$A753,'Contact Hours'!$B:$B,Hours!$B753)</f>
        <v>0</v>
      </c>
      <c r="H753" s="34">
        <f t="shared" si="44"/>
        <v>64144</v>
      </c>
      <c r="I753" s="35">
        <f t="shared" si="45"/>
        <v>289642.29427472834</v>
      </c>
      <c r="J753" s="35">
        <f t="shared" si="46"/>
        <v>0</v>
      </c>
    </row>
    <row r="754" spans="1:10">
      <c r="A754" s="30">
        <v>3593</v>
      </c>
      <c r="B754" s="31">
        <v>22</v>
      </c>
      <c r="C754" s="32">
        <f t="shared" si="47"/>
        <v>4.1280585073572329</v>
      </c>
      <c r="D754" s="33">
        <f>SUMIFS('Contact Hours'!D:D,'Contact Hours'!$A:$A,Hours!$A754,'Contact Hours'!$B:$B,Hours!$B754)+SUMIFS('Contact Hours'!E:E,'Contact Hours'!$A:$A,Hours!$A754,'Contact Hours'!$B:$B,Hours!$B754)</f>
        <v>0</v>
      </c>
      <c r="E754" s="33">
        <f>SUMIFS('Contact Hours'!F:F,'Contact Hours'!$A:$A,Hours!$A754,'Contact Hours'!$B:$B,Hours!$B754)+SUMIFS('Contact Hours'!G:G,'Contact Hours'!$A:$A,Hours!$A754,'Contact Hours'!$B:$B,Hours!$B754)</f>
        <v>0</v>
      </c>
      <c r="F754" s="33">
        <f>SUMIFS('Contact Hours'!H:H,'Contact Hours'!$A:$A,Hours!$A754,'Contact Hours'!$B:$B,Hours!$B754)+SUMIFS('Contact Hours'!I:I,'Contact Hours'!$A:$A,Hours!$A754,'Contact Hours'!$B:$B,Hours!$B754)</f>
        <v>6432</v>
      </c>
      <c r="G754" s="33">
        <f>SUMIFS('Contact Hours'!J:J,'Contact Hours'!$A:$A,Hours!$A754,'Contact Hours'!$B:$B,Hours!$B754)+SUMIFS('Contact Hours'!K:K,'Contact Hours'!$A:$A,Hours!$A754,'Contact Hours'!$B:$B,Hours!$B754)</f>
        <v>0</v>
      </c>
      <c r="H754" s="34">
        <f t="shared" si="44"/>
        <v>6432</v>
      </c>
      <c r="I754" s="35">
        <f t="shared" si="45"/>
        <v>26551.672319321722</v>
      </c>
      <c r="J754" s="35">
        <f t="shared" si="46"/>
        <v>0</v>
      </c>
    </row>
    <row r="755" spans="1:10">
      <c r="A755" s="30">
        <v>3593</v>
      </c>
      <c r="B755" s="31">
        <v>23</v>
      </c>
      <c r="C755" s="32">
        <f t="shared" si="47"/>
        <v>4.0606764444742334</v>
      </c>
      <c r="D755" s="33">
        <f>SUMIFS('Contact Hours'!D:D,'Contact Hours'!$A:$A,Hours!$A755,'Contact Hours'!$B:$B,Hours!$B755)+SUMIFS('Contact Hours'!E:E,'Contact Hours'!$A:$A,Hours!$A755,'Contact Hours'!$B:$B,Hours!$B755)</f>
        <v>76672</v>
      </c>
      <c r="E755" s="33">
        <f>SUMIFS('Contact Hours'!F:F,'Contact Hours'!$A:$A,Hours!$A755,'Contact Hours'!$B:$B,Hours!$B755)+SUMIFS('Contact Hours'!G:G,'Contact Hours'!$A:$A,Hours!$A755,'Contact Hours'!$B:$B,Hours!$B755)</f>
        <v>0</v>
      </c>
      <c r="F755" s="33">
        <f>SUMIFS('Contact Hours'!H:H,'Contact Hours'!$A:$A,Hours!$A755,'Contact Hours'!$B:$B,Hours!$B755)+SUMIFS('Contact Hours'!I:I,'Contact Hours'!$A:$A,Hours!$A755,'Contact Hours'!$B:$B,Hours!$B755)</f>
        <v>0</v>
      </c>
      <c r="G755" s="33">
        <f>SUMIFS('Contact Hours'!J:J,'Contact Hours'!$A:$A,Hours!$A755,'Contact Hours'!$B:$B,Hours!$B755)+SUMIFS('Contact Hours'!K:K,'Contact Hours'!$A:$A,Hours!$A755,'Contact Hours'!$B:$B,Hours!$B755)</f>
        <v>0</v>
      </c>
      <c r="H755" s="34">
        <f t="shared" si="44"/>
        <v>76672</v>
      </c>
      <c r="I755" s="35">
        <f t="shared" si="45"/>
        <v>311340.18435072841</v>
      </c>
      <c r="J755" s="35">
        <f t="shared" si="46"/>
        <v>0</v>
      </c>
    </row>
    <row r="756" spans="1:10">
      <c r="A756" s="30">
        <v>3593</v>
      </c>
      <c r="B756" s="31">
        <v>24</v>
      </c>
      <c r="C756" s="32">
        <f t="shared" si="47"/>
        <v>3.6073208628655156</v>
      </c>
      <c r="D756" s="33">
        <f>SUMIFS('Contact Hours'!D:D,'Contact Hours'!$A:$A,Hours!$A756,'Contact Hours'!$B:$B,Hours!$B756)+SUMIFS('Contact Hours'!E:E,'Contact Hours'!$A:$A,Hours!$A756,'Contact Hours'!$B:$B,Hours!$B756)</f>
        <v>18288</v>
      </c>
      <c r="E756" s="33">
        <f>SUMIFS('Contact Hours'!F:F,'Contact Hours'!$A:$A,Hours!$A756,'Contact Hours'!$B:$B,Hours!$B756)+SUMIFS('Contact Hours'!G:G,'Contact Hours'!$A:$A,Hours!$A756,'Contact Hours'!$B:$B,Hours!$B756)</f>
        <v>0</v>
      </c>
      <c r="F756" s="33">
        <f>SUMIFS('Contact Hours'!H:H,'Contact Hours'!$A:$A,Hours!$A756,'Contact Hours'!$B:$B,Hours!$B756)+SUMIFS('Contact Hours'!I:I,'Contact Hours'!$A:$A,Hours!$A756,'Contact Hours'!$B:$B,Hours!$B756)</f>
        <v>45536</v>
      </c>
      <c r="G756" s="33">
        <f>SUMIFS('Contact Hours'!J:J,'Contact Hours'!$A:$A,Hours!$A756,'Contact Hours'!$B:$B,Hours!$B756)+SUMIFS('Contact Hours'!K:K,'Contact Hours'!$A:$A,Hours!$A756,'Contact Hours'!$B:$B,Hours!$B756)</f>
        <v>40552</v>
      </c>
      <c r="H756" s="34">
        <f t="shared" si="44"/>
        <v>104376</v>
      </c>
      <c r="I756" s="35">
        <f t="shared" si="45"/>
        <v>376517.72238245106</v>
      </c>
      <c r="J756" s="35">
        <f t="shared" si="46"/>
        <v>0</v>
      </c>
    </row>
    <row r="757" spans="1:10">
      <c r="A757" s="30">
        <v>3593</v>
      </c>
      <c r="B757" s="31">
        <v>25</v>
      </c>
      <c r="C757" s="32">
        <f t="shared" si="47"/>
        <v>2.8175360535220126</v>
      </c>
      <c r="D757" s="33">
        <f>SUMIFS('Contact Hours'!D:D,'Contact Hours'!$A:$A,Hours!$A757,'Contact Hours'!$B:$B,Hours!$B757)+SUMIFS('Contact Hours'!E:E,'Contact Hours'!$A:$A,Hours!$A757,'Contact Hours'!$B:$B,Hours!$B757)</f>
        <v>450000</v>
      </c>
      <c r="E757" s="33">
        <f>SUMIFS('Contact Hours'!F:F,'Contact Hours'!$A:$A,Hours!$A757,'Contact Hours'!$B:$B,Hours!$B757)+SUMIFS('Contact Hours'!G:G,'Contact Hours'!$A:$A,Hours!$A757,'Contact Hours'!$B:$B,Hours!$B757)</f>
        <v>0</v>
      </c>
      <c r="F757" s="33">
        <f>SUMIFS('Contact Hours'!H:H,'Contact Hours'!$A:$A,Hours!$A757,'Contact Hours'!$B:$B,Hours!$B757)+SUMIFS('Contact Hours'!I:I,'Contact Hours'!$A:$A,Hours!$A757,'Contact Hours'!$B:$B,Hours!$B757)</f>
        <v>0</v>
      </c>
      <c r="G757" s="33">
        <f>SUMIFS('Contact Hours'!J:J,'Contact Hours'!$A:$A,Hours!$A757,'Contact Hours'!$B:$B,Hours!$B757)+SUMIFS('Contact Hours'!K:K,'Contact Hours'!$A:$A,Hours!$A757,'Contact Hours'!$B:$B,Hours!$B757)</f>
        <v>0</v>
      </c>
      <c r="H757" s="34">
        <f t="shared" si="44"/>
        <v>450000</v>
      </c>
      <c r="I757" s="35">
        <f t="shared" si="45"/>
        <v>1267891.2240849056</v>
      </c>
      <c r="J757" s="35">
        <f t="shared" si="46"/>
        <v>0</v>
      </c>
    </row>
    <row r="758" spans="1:10">
      <c r="A758" s="30">
        <v>3593</v>
      </c>
      <c r="B758" s="31">
        <v>26</v>
      </c>
      <c r="C758" s="32">
        <f t="shared" si="47"/>
        <v>3.5195673951223614</v>
      </c>
      <c r="D758" s="33">
        <f>SUMIFS('Contact Hours'!D:D,'Contact Hours'!$A:$A,Hours!$A758,'Contact Hours'!$B:$B,Hours!$B758)+SUMIFS('Contact Hours'!E:E,'Contact Hours'!$A:$A,Hours!$A758,'Contact Hours'!$B:$B,Hours!$B758)</f>
        <v>133840</v>
      </c>
      <c r="E758" s="33">
        <f>SUMIFS('Contact Hours'!F:F,'Contact Hours'!$A:$A,Hours!$A758,'Contact Hours'!$B:$B,Hours!$B758)+SUMIFS('Contact Hours'!G:G,'Contact Hours'!$A:$A,Hours!$A758,'Contact Hours'!$B:$B,Hours!$B758)</f>
        <v>0</v>
      </c>
      <c r="F758" s="33">
        <f>SUMIFS('Contact Hours'!H:H,'Contact Hours'!$A:$A,Hours!$A758,'Contact Hours'!$B:$B,Hours!$B758)+SUMIFS('Contact Hours'!I:I,'Contact Hours'!$A:$A,Hours!$A758,'Contact Hours'!$B:$B,Hours!$B758)</f>
        <v>0</v>
      </c>
      <c r="G758" s="33">
        <f>SUMIFS('Contact Hours'!J:J,'Contact Hours'!$A:$A,Hours!$A758,'Contact Hours'!$B:$B,Hours!$B758)+SUMIFS('Contact Hours'!K:K,'Contact Hours'!$A:$A,Hours!$A758,'Contact Hours'!$B:$B,Hours!$B758)</f>
        <v>0</v>
      </c>
      <c r="H758" s="34">
        <f t="shared" si="44"/>
        <v>133840</v>
      </c>
      <c r="I758" s="35">
        <f t="shared" si="45"/>
        <v>471058.90016317688</v>
      </c>
      <c r="J758" s="35">
        <f t="shared" si="46"/>
        <v>0</v>
      </c>
    </row>
    <row r="759" spans="1:10">
      <c r="A759" s="30">
        <v>3593</v>
      </c>
      <c r="B759" s="31">
        <v>27</v>
      </c>
      <c r="C759" s="32">
        <f t="shared" si="47"/>
        <v>3.291477425248472</v>
      </c>
      <c r="D759" s="33">
        <f>SUMIFS('Contact Hours'!D:D,'Contact Hours'!$A:$A,Hours!$A759,'Contact Hours'!$B:$B,Hours!$B759)+SUMIFS('Contact Hours'!E:E,'Contact Hours'!$A:$A,Hours!$A759,'Contact Hours'!$B:$B,Hours!$B759)</f>
        <v>0</v>
      </c>
      <c r="E759" s="33">
        <f>SUMIFS('Contact Hours'!F:F,'Contact Hours'!$A:$A,Hours!$A759,'Contact Hours'!$B:$B,Hours!$B759)+SUMIFS('Contact Hours'!G:G,'Contact Hours'!$A:$A,Hours!$A759,'Contact Hours'!$B:$B,Hours!$B759)</f>
        <v>0</v>
      </c>
      <c r="F759" s="33">
        <f>SUMIFS('Contact Hours'!H:H,'Contact Hours'!$A:$A,Hours!$A759,'Contact Hours'!$B:$B,Hours!$B759)+SUMIFS('Contact Hours'!I:I,'Contact Hours'!$A:$A,Hours!$A759,'Contact Hours'!$B:$B,Hours!$B759)</f>
        <v>0</v>
      </c>
      <c r="G759" s="33">
        <f>SUMIFS('Contact Hours'!J:J,'Contact Hours'!$A:$A,Hours!$A759,'Contact Hours'!$B:$B,Hours!$B759)+SUMIFS('Contact Hours'!K:K,'Contact Hours'!$A:$A,Hours!$A759,'Contact Hours'!$B:$B,Hours!$B759)</f>
        <v>0</v>
      </c>
      <c r="H759" s="34">
        <f t="shared" si="44"/>
        <v>0</v>
      </c>
      <c r="I759" s="35">
        <f t="shared" si="45"/>
        <v>0</v>
      </c>
      <c r="J759" s="35">
        <f t="shared" si="46"/>
        <v>0</v>
      </c>
    </row>
    <row r="760" spans="1:10">
      <c r="A760" s="30">
        <v>3558</v>
      </c>
      <c r="B760" s="31">
        <v>1</v>
      </c>
      <c r="C760" s="32">
        <f t="shared" si="47"/>
        <v>2.8749802080704021</v>
      </c>
      <c r="D760" s="33">
        <f>SUMIFS('Contact Hours'!D:D,'Contact Hours'!$A:$A,Hours!$A760,'Contact Hours'!$B:$B,Hours!$B760)+SUMIFS('Contact Hours'!E:E,'Contact Hours'!$A:$A,Hours!$A760,'Contact Hours'!$B:$B,Hours!$B760)</f>
        <v>22080</v>
      </c>
      <c r="E760" s="33">
        <f>SUMIFS('Contact Hours'!F:F,'Contact Hours'!$A:$A,Hours!$A760,'Contact Hours'!$B:$B,Hours!$B760)+SUMIFS('Contact Hours'!G:G,'Contact Hours'!$A:$A,Hours!$A760,'Contact Hours'!$B:$B,Hours!$B760)</f>
        <v>0</v>
      </c>
      <c r="F760" s="33">
        <f>SUMIFS('Contact Hours'!H:H,'Contact Hours'!$A:$A,Hours!$A760,'Contact Hours'!$B:$B,Hours!$B760)+SUMIFS('Contact Hours'!I:I,'Contact Hours'!$A:$A,Hours!$A760,'Contact Hours'!$B:$B,Hours!$B760)</f>
        <v>29168</v>
      </c>
      <c r="G760" s="33">
        <f>SUMIFS('Contact Hours'!J:J,'Contact Hours'!$A:$A,Hours!$A760,'Contact Hours'!$B:$B,Hours!$B760)+SUMIFS('Contact Hours'!K:K,'Contact Hours'!$A:$A,Hours!$A760,'Contact Hours'!$B:$B,Hours!$B760)</f>
        <v>0</v>
      </c>
      <c r="H760" s="34">
        <f t="shared" si="44"/>
        <v>51248</v>
      </c>
      <c r="I760" s="35">
        <f t="shared" si="45"/>
        <v>147336.98570319195</v>
      </c>
      <c r="J760" s="35">
        <f t="shared" si="46"/>
        <v>0</v>
      </c>
    </row>
    <row r="761" spans="1:10">
      <c r="A761" s="30">
        <v>3558</v>
      </c>
      <c r="B761" s="31">
        <v>2</v>
      </c>
      <c r="C761" s="32">
        <f t="shared" si="47"/>
        <v>3.4729204337351502</v>
      </c>
      <c r="D761" s="33">
        <f>SUMIFS('Contact Hours'!D:D,'Contact Hours'!$A:$A,Hours!$A761,'Contact Hours'!$B:$B,Hours!$B761)+SUMIFS('Contact Hours'!E:E,'Contact Hours'!$A:$A,Hours!$A761,'Contact Hours'!$B:$B,Hours!$B761)</f>
        <v>0</v>
      </c>
      <c r="E761" s="33">
        <f>SUMIFS('Contact Hours'!F:F,'Contact Hours'!$A:$A,Hours!$A761,'Contact Hours'!$B:$B,Hours!$B761)+SUMIFS('Contact Hours'!G:G,'Contact Hours'!$A:$A,Hours!$A761,'Contact Hours'!$B:$B,Hours!$B761)</f>
        <v>0</v>
      </c>
      <c r="F761" s="33">
        <f>SUMIFS('Contact Hours'!H:H,'Contact Hours'!$A:$A,Hours!$A761,'Contact Hours'!$B:$B,Hours!$B761)+SUMIFS('Contact Hours'!I:I,'Contact Hours'!$A:$A,Hours!$A761,'Contact Hours'!$B:$B,Hours!$B761)</f>
        <v>50544</v>
      </c>
      <c r="G761" s="33">
        <f>SUMIFS('Contact Hours'!J:J,'Contact Hours'!$A:$A,Hours!$A761,'Contact Hours'!$B:$B,Hours!$B761)+SUMIFS('Contact Hours'!K:K,'Contact Hours'!$A:$A,Hours!$A761,'Contact Hours'!$B:$B,Hours!$B761)</f>
        <v>0</v>
      </c>
      <c r="H761" s="34">
        <f t="shared" si="44"/>
        <v>50544</v>
      </c>
      <c r="I761" s="35">
        <f t="shared" si="45"/>
        <v>175535.29040270945</v>
      </c>
      <c r="J761" s="35">
        <f t="shared" si="46"/>
        <v>0</v>
      </c>
    </row>
    <row r="762" spans="1:10">
      <c r="A762" s="30">
        <v>3558</v>
      </c>
      <c r="B762" s="31">
        <v>3</v>
      </c>
      <c r="C762" s="32">
        <f t="shared" si="47"/>
        <v>3.0862689776983747</v>
      </c>
      <c r="D762" s="33">
        <f>SUMIFS('Contact Hours'!D:D,'Contact Hours'!$A:$A,Hours!$A762,'Contact Hours'!$B:$B,Hours!$B762)+SUMIFS('Contact Hours'!E:E,'Contact Hours'!$A:$A,Hours!$A762,'Contact Hours'!$B:$B,Hours!$B762)</f>
        <v>364000</v>
      </c>
      <c r="E762" s="33">
        <f>SUMIFS('Contact Hours'!F:F,'Contact Hours'!$A:$A,Hours!$A762,'Contact Hours'!$B:$B,Hours!$B762)+SUMIFS('Contact Hours'!G:G,'Contact Hours'!$A:$A,Hours!$A762,'Contact Hours'!$B:$B,Hours!$B762)</f>
        <v>0</v>
      </c>
      <c r="F762" s="33">
        <f>SUMIFS('Contact Hours'!H:H,'Contact Hours'!$A:$A,Hours!$A762,'Contact Hours'!$B:$B,Hours!$B762)+SUMIFS('Contact Hours'!I:I,'Contact Hours'!$A:$A,Hours!$A762,'Contact Hours'!$B:$B,Hours!$B762)</f>
        <v>384</v>
      </c>
      <c r="G762" s="33">
        <f>SUMIFS('Contact Hours'!J:J,'Contact Hours'!$A:$A,Hours!$A762,'Contact Hours'!$B:$B,Hours!$B762)+SUMIFS('Contact Hours'!K:K,'Contact Hours'!$A:$A,Hours!$A762,'Contact Hours'!$B:$B,Hours!$B762)</f>
        <v>0</v>
      </c>
      <c r="H762" s="34">
        <f t="shared" si="44"/>
        <v>364384</v>
      </c>
      <c r="I762" s="35">
        <f t="shared" si="45"/>
        <v>1124587.0351696445</v>
      </c>
      <c r="J762" s="35">
        <f t="shared" si="46"/>
        <v>0</v>
      </c>
    </row>
    <row r="763" spans="1:10">
      <c r="A763" s="30">
        <v>3558</v>
      </c>
      <c r="B763" s="31">
        <v>4</v>
      </c>
      <c r="C763" s="32">
        <f t="shared" si="47"/>
        <v>2.7951067372194838</v>
      </c>
      <c r="D763" s="33">
        <f>SUMIFS('Contact Hours'!D:D,'Contact Hours'!$A:$A,Hours!$A763,'Contact Hours'!$B:$B,Hours!$B763)+SUMIFS('Contact Hours'!E:E,'Contact Hours'!$A:$A,Hours!$A763,'Contact Hours'!$B:$B,Hours!$B763)</f>
        <v>42464</v>
      </c>
      <c r="E763" s="33">
        <f>SUMIFS('Contact Hours'!F:F,'Contact Hours'!$A:$A,Hours!$A763,'Contact Hours'!$B:$B,Hours!$B763)+SUMIFS('Contact Hours'!G:G,'Contact Hours'!$A:$A,Hours!$A763,'Contact Hours'!$B:$B,Hours!$B763)</f>
        <v>0</v>
      </c>
      <c r="F763" s="33">
        <f>SUMIFS('Contact Hours'!H:H,'Contact Hours'!$A:$A,Hours!$A763,'Contact Hours'!$B:$B,Hours!$B763)+SUMIFS('Contact Hours'!I:I,'Contact Hours'!$A:$A,Hours!$A763,'Contact Hours'!$B:$B,Hours!$B763)</f>
        <v>96144</v>
      </c>
      <c r="G763" s="33">
        <f>SUMIFS('Contact Hours'!J:J,'Contact Hours'!$A:$A,Hours!$A763,'Contact Hours'!$B:$B,Hours!$B763)+SUMIFS('Contact Hours'!K:K,'Contact Hours'!$A:$A,Hours!$A763,'Contact Hours'!$B:$B,Hours!$B763)</f>
        <v>12026</v>
      </c>
      <c r="H763" s="34">
        <f t="shared" si="44"/>
        <v>150634</v>
      </c>
      <c r="I763" s="35">
        <f t="shared" si="45"/>
        <v>421038.1082543197</v>
      </c>
      <c r="J763" s="35">
        <f t="shared" si="46"/>
        <v>0</v>
      </c>
    </row>
    <row r="764" spans="1:10">
      <c r="A764" s="30">
        <v>3558</v>
      </c>
      <c r="B764" s="31">
        <v>5</v>
      </c>
      <c r="C764" s="32">
        <f t="shared" si="47"/>
        <v>7.969787458086997</v>
      </c>
      <c r="D764" s="33">
        <f>SUMIFS('Contact Hours'!D:D,'Contact Hours'!$A:$A,Hours!$A764,'Contact Hours'!$B:$B,Hours!$B764)+SUMIFS('Contact Hours'!E:E,'Contact Hours'!$A:$A,Hours!$A764,'Contact Hours'!$B:$B,Hours!$B764)</f>
        <v>0</v>
      </c>
      <c r="E764" s="33">
        <f>SUMIFS('Contact Hours'!F:F,'Contact Hours'!$A:$A,Hours!$A764,'Contact Hours'!$B:$B,Hours!$B764)+SUMIFS('Contact Hours'!G:G,'Contact Hours'!$A:$A,Hours!$A764,'Contact Hours'!$B:$B,Hours!$B764)</f>
        <v>0</v>
      </c>
      <c r="F764" s="33">
        <f>SUMIFS('Contact Hours'!H:H,'Contact Hours'!$A:$A,Hours!$A764,'Contact Hours'!$B:$B,Hours!$B764)+SUMIFS('Contact Hours'!I:I,'Contact Hours'!$A:$A,Hours!$A764,'Contact Hours'!$B:$B,Hours!$B764)</f>
        <v>0</v>
      </c>
      <c r="G764" s="33">
        <f>SUMIFS('Contact Hours'!J:J,'Contact Hours'!$A:$A,Hours!$A764,'Contact Hours'!$B:$B,Hours!$B764)+SUMIFS('Contact Hours'!K:K,'Contact Hours'!$A:$A,Hours!$A764,'Contact Hours'!$B:$B,Hours!$B764)</f>
        <v>0</v>
      </c>
      <c r="H764" s="34">
        <f t="shared" si="44"/>
        <v>0</v>
      </c>
      <c r="I764" s="35">
        <f t="shared" si="45"/>
        <v>0</v>
      </c>
      <c r="J764" s="35">
        <f t="shared" si="46"/>
        <v>0</v>
      </c>
    </row>
    <row r="765" spans="1:10">
      <c r="A765" s="30">
        <v>3558</v>
      </c>
      <c r="B765" s="31">
        <v>6</v>
      </c>
      <c r="C765" s="32">
        <f t="shared" si="47"/>
        <v>2.5338472328563029</v>
      </c>
      <c r="D765" s="33">
        <f>SUMIFS('Contact Hours'!D:D,'Contact Hours'!$A:$A,Hours!$A765,'Contact Hours'!$B:$B,Hours!$B765)+SUMIFS('Contact Hours'!E:E,'Contact Hours'!$A:$A,Hours!$A765,'Contact Hours'!$B:$B,Hours!$B765)</f>
        <v>57360</v>
      </c>
      <c r="E765" s="33">
        <f>SUMIFS('Contact Hours'!F:F,'Contact Hours'!$A:$A,Hours!$A765,'Contact Hours'!$B:$B,Hours!$B765)+SUMIFS('Contact Hours'!G:G,'Contact Hours'!$A:$A,Hours!$A765,'Contact Hours'!$B:$B,Hours!$B765)</f>
        <v>0</v>
      </c>
      <c r="F765" s="33">
        <f>SUMIFS('Contact Hours'!H:H,'Contact Hours'!$A:$A,Hours!$A765,'Contact Hours'!$B:$B,Hours!$B765)+SUMIFS('Contact Hours'!I:I,'Contact Hours'!$A:$A,Hours!$A765,'Contact Hours'!$B:$B,Hours!$B765)</f>
        <v>7104</v>
      </c>
      <c r="G765" s="33">
        <f>SUMIFS('Contact Hours'!J:J,'Contact Hours'!$A:$A,Hours!$A765,'Contact Hours'!$B:$B,Hours!$B765)+SUMIFS('Contact Hours'!K:K,'Contact Hours'!$A:$A,Hours!$A765,'Contact Hours'!$B:$B,Hours!$B765)</f>
        <v>0</v>
      </c>
      <c r="H765" s="34">
        <f t="shared" si="44"/>
        <v>64464</v>
      </c>
      <c r="I765" s="35">
        <f t="shared" si="45"/>
        <v>163341.9280188487</v>
      </c>
      <c r="J765" s="35">
        <f t="shared" si="46"/>
        <v>0</v>
      </c>
    </row>
    <row r="766" spans="1:10">
      <c r="A766" s="30">
        <v>3558</v>
      </c>
      <c r="B766" s="31">
        <v>7</v>
      </c>
      <c r="C766" s="32">
        <f t="shared" si="47"/>
        <v>3.4892163735959434</v>
      </c>
      <c r="D766" s="33">
        <f>SUMIFS('Contact Hours'!D:D,'Contact Hours'!$A:$A,Hours!$A766,'Contact Hours'!$B:$B,Hours!$B766)+SUMIFS('Contact Hours'!E:E,'Contact Hours'!$A:$A,Hours!$A766,'Contact Hours'!$B:$B,Hours!$B766)</f>
        <v>25360</v>
      </c>
      <c r="E766" s="33">
        <f>SUMIFS('Contact Hours'!F:F,'Contact Hours'!$A:$A,Hours!$A766,'Contact Hours'!$B:$B,Hours!$B766)+SUMIFS('Contact Hours'!G:G,'Contact Hours'!$A:$A,Hours!$A766,'Contact Hours'!$B:$B,Hours!$B766)</f>
        <v>0</v>
      </c>
      <c r="F766" s="33">
        <f>SUMIFS('Contact Hours'!H:H,'Contact Hours'!$A:$A,Hours!$A766,'Contact Hours'!$B:$B,Hours!$B766)+SUMIFS('Contact Hours'!I:I,'Contact Hours'!$A:$A,Hours!$A766,'Contact Hours'!$B:$B,Hours!$B766)</f>
        <v>79888</v>
      </c>
      <c r="G766" s="33">
        <f>SUMIFS('Contact Hours'!J:J,'Contact Hours'!$A:$A,Hours!$A766,'Contact Hours'!$B:$B,Hours!$B766)+SUMIFS('Contact Hours'!K:K,'Contact Hours'!$A:$A,Hours!$A766,'Contact Hours'!$B:$B,Hours!$B766)</f>
        <v>40</v>
      </c>
      <c r="H766" s="34">
        <f t="shared" si="44"/>
        <v>105288</v>
      </c>
      <c r="I766" s="35">
        <f t="shared" si="45"/>
        <v>367372.61354316969</v>
      </c>
      <c r="J766" s="35">
        <f t="shared" si="46"/>
        <v>0</v>
      </c>
    </row>
    <row r="767" spans="1:10">
      <c r="A767" s="30">
        <v>3558</v>
      </c>
      <c r="B767" s="31">
        <v>8</v>
      </c>
      <c r="C767" s="32">
        <f t="shared" si="47"/>
        <v>4.382136402145127</v>
      </c>
      <c r="D767" s="33">
        <f>SUMIFS('Contact Hours'!D:D,'Contact Hours'!$A:$A,Hours!$A767,'Contact Hours'!$B:$B,Hours!$B767)+SUMIFS('Contact Hours'!E:E,'Contact Hours'!$A:$A,Hours!$A767,'Contact Hours'!$B:$B,Hours!$B767)</f>
        <v>0</v>
      </c>
      <c r="E767" s="33">
        <f>SUMIFS('Contact Hours'!F:F,'Contact Hours'!$A:$A,Hours!$A767,'Contact Hours'!$B:$B,Hours!$B767)+SUMIFS('Contact Hours'!G:G,'Contact Hours'!$A:$A,Hours!$A767,'Contact Hours'!$B:$B,Hours!$B767)</f>
        <v>0</v>
      </c>
      <c r="F767" s="33">
        <f>SUMIFS('Contact Hours'!H:H,'Contact Hours'!$A:$A,Hours!$A767,'Contact Hours'!$B:$B,Hours!$B767)+SUMIFS('Contact Hours'!I:I,'Contact Hours'!$A:$A,Hours!$A767,'Contact Hours'!$B:$B,Hours!$B767)</f>
        <v>5024</v>
      </c>
      <c r="G767" s="33">
        <f>SUMIFS('Contact Hours'!J:J,'Contact Hours'!$A:$A,Hours!$A767,'Contact Hours'!$B:$B,Hours!$B767)+SUMIFS('Contact Hours'!K:K,'Contact Hours'!$A:$A,Hours!$A767,'Contact Hours'!$B:$B,Hours!$B767)</f>
        <v>5868</v>
      </c>
      <c r="H767" s="34">
        <f t="shared" si="44"/>
        <v>10892</v>
      </c>
      <c r="I767" s="35">
        <f t="shared" si="45"/>
        <v>47730.229692164721</v>
      </c>
      <c r="J767" s="35">
        <f t="shared" si="46"/>
        <v>0</v>
      </c>
    </row>
    <row r="768" spans="1:10">
      <c r="A768" s="30">
        <v>3558</v>
      </c>
      <c r="B768" s="31">
        <v>9</v>
      </c>
      <c r="C768" s="32">
        <f t="shared" si="47"/>
        <v>3.4333089032158068</v>
      </c>
      <c r="D768" s="33">
        <f>SUMIFS('Contact Hours'!D:D,'Contact Hours'!$A:$A,Hours!$A768,'Contact Hours'!$B:$B,Hours!$B768)+SUMIFS('Contact Hours'!E:E,'Contact Hours'!$A:$A,Hours!$A768,'Contact Hours'!$B:$B,Hours!$B768)</f>
        <v>30512</v>
      </c>
      <c r="E768" s="33">
        <f>SUMIFS('Contact Hours'!F:F,'Contact Hours'!$A:$A,Hours!$A768,'Contact Hours'!$B:$B,Hours!$B768)+SUMIFS('Contact Hours'!G:G,'Contact Hours'!$A:$A,Hours!$A768,'Contact Hours'!$B:$B,Hours!$B768)</f>
        <v>0</v>
      </c>
      <c r="F768" s="33">
        <f>SUMIFS('Contact Hours'!H:H,'Contact Hours'!$A:$A,Hours!$A768,'Contact Hours'!$B:$B,Hours!$B768)+SUMIFS('Contact Hours'!I:I,'Contact Hours'!$A:$A,Hours!$A768,'Contact Hours'!$B:$B,Hours!$B768)</f>
        <v>73248</v>
      </c>
      <c r="G768" s="33">
        <f>SUMIFS('Contact Hours'!J:J,'Contact Hours'!$A:$A,Hours!$A768,'Contact Hours'!$B:$B,Hours!$B768)+SUMIFS('Contact Hours'!K:K,'Contact Hours'!$A:$A,Hours!$A768,'Contact Hours'!$B:$B,Hours!$B768)</f>
        <v>288</v>
      </c>
      <c r="H768" s="34">
        <f t="shared" si="44"/>
        <v>104048</v>
      </c>
      <c r="I768" s="35">
        <f t="shared" si="45"/>
        <v>357228.92476179829</v>
      </c>
      <c r="J768" s="35">
        <f t="shared" si="46"/>
        <v>0</v>
      </c>
    </row>
    <row r="769" spans="1:10">
      <c r="A769" s="30">
        <v>3558</v>
      </c>
      <c r="B769" s="31">
        <v>10</v>
      </c>
      <c r="C769" s="32">
        <f t="shared" si="47"/>
        <v>5.2157956574584414</v>
      </c>
      <c r="D769" s="33">
        <f>SUMIFS('Contact Hours'!D:D,'Contact Hours'!$A:$A,Hours!$A769,'Contact Hours'!$B:$B,Hours!$B769)+SUMIFS('Contact Hours'!E:E,'Contact Hours'!$A:$A,Hours!$A769,'Contact Hours'!$B:$B,Hours!$B769)</f>
        <v>0</v>
      </c>
      <c r="E769" s="33">
        <f>SUMIFS('Contact Hours'!F:F,'Contact Hours'!$A:$A,Hours!$A769,'Contact Hours'!$B:$B,Hours!$B769)+SUMIFS('Contact Hours'!G:G,'Contact Hours'!$A:$A,Hours!$A769,'Contact Hours'!$B:$B,Hours!$B769)</f>
        <v>0</v>
      </c>
      <c r="F769" s="33">
        <f>SUMIFS('Contact Hours'!H:H,'Contact Hours'!$A:$A,Hours!$A769,'Contact Hours'!$B:$B,Hours!$B769)+SUMIFS('Contact Hours'!I:I,'Contact Hours'!$A:$A,Hours!$A769,'Contact Hours'!$B:$B,Hours!$B769)</f>
        <v>0</v>
      </c>
      <c r="G769" s="33">
        <f>SUMIFS('Contact Hours'!J:J,'Contact Hours'!$A:$A,Hours!$A769,'Contact Hours'!$B:$B,Hours!$B769)+SUMIFS('Contact Hours'!K:K,'Contact Hours'!$A:$A,Hours!$A769,'Contact Hours'!$B:$B,Hours!$B769)</f>
        <v>0</v>
      </c>
      <c r="H769" s="34">
        <f t="shared" si="44"/>
        <v>0</v>
      </c>
      <c r="I769" s="35">
        <f t="shared" si="45"/>
        <v>0</v>
      </c>
      <c r="J769" s="35">
        <f t="shared" si="46"/>
        <v>0</v>
      </c>
    </row>
    <row r="770" spans="1:10">
      <c r="A770" s="30">
        <v>3558</v>
      </c>
      <c r="B770" s="31">
        <v>11</v>
      </c>
      <c r="C770" s="32">
        <f t="shared" si="47"/>
        <v>3.9463640330011058</v>
      </c>
      <c r="D770" s="33">
        <f>SUMIFS('Contact Hours'!D:D,'Contact Hours'!$A:$A,Hours!$A770,'Contact Hours'!$B:$B,Hours!$B770)+SUMIFS('Contact Hours'!E:E,'Contact Hours'!$A:$A,Hours!$A770,'Contact Hours'!$B:$B,Hours!$B770)</f>
        <v>0</v>
      </c>
      <c r="E770" s="33">
        <f>SUMIFS('Contact Hours'!F:F,'Contact Hours'!$A:$A,Hours!$A770,'Contact Hours'!$B:$B,Hours!$B770)+SUMIFS('Contact Hours'!G:G,'Contact Hours'!$A:$A,Hours!$A770,'Contact Hours'!$B:$B,Hours!$B770)</f>
        <v>0</v>
      </c>
      <c r="F770" s="33">
        <f>SUMIFS('Contact Hours'!H:H,'Contact Hours'!$A:$A,Hours!$A770,'Contact Hours'!$B:$B,Hours!$B770)+SUMIFS('Contact Hours'!I:I,'Contact Hours'!$A:$A,Hours!$A770,'Contact Hours'!$B:$B,Hours!$B770)</f>
        <v>41872</v>
      </c>
      <c r="G770" s="33">
        <f>SUMIFS('Contact Hours'!J:J,'Contact Hours'!$A:$A,Hours!$A770,'Contact Hours'!$B:$B,Hours!$B770)+SUMIFS('Contact Hours'!K:K,'Contact Hours'!$A:$A,Hours!$A770,'Contact Hours'!$B:$B,Hours!$B770)</f>
        <v>4956</v>
      </c>
      <c r="H770" s="34">
        <f t="shared" si="44"/>
        <v>46828</v>
      </c>
      <c r="I770" s="35">
        <f t="shared" si="45"/>
        <v>184800.3349373758</v>
      </c>
      <c r="J770" s="35">
        <f t="shared" si="46"/>
        <v>0</v>
      </c>
    </row>
    <row r="771" spans="1:10">
      <c r="A771" s="30">
        <v>3558</v>
      </c>
      <c r="B771" s="31">
        <v>12</v>
      </c>
      <c r="C771" s="32">
        <f t="shared" si="47"/>
        <v>3.4644345655960382</v>
      </c>
      <c r="D771" s="33">
        <f>SUMIFS('Contact Hours'!D:D,'Contact Hours'!$A:$A,Hours!$A771,'Contact Hours'!$B:$B,Hours!$B771)+SUMIFS('Contact Hours'!E:E,'Contact Hours'!$A:$A,Hours!$A771,'Contact Hours'!$B:$B,Hours!$B771)</f>
        <v>328656</v>
      </c>
      <c r="E771" s="33">
        <f>SUMIFS('Contact Hours'!F:F,'Contact Hours'!$A:$A,Hours!$A771,'Contact Hours'!$B:$B,Hours!$B771)+SUMIFS('Contact Hours'!G:G,'Contact Hours'!$A:$A,Hours!$A771,'Contact Hours'!$B:$B,Hours!$B771)</f>
        <v>30896</v>
      </c>
      <c r="F771" s="33">
        <f>SUMIFS('Contact Hours'!H:H,'Contact Hours'!$A:$A,Hours!$A771,'Contact Hours'!$B:$B,Hours!$B771)+SUMIFS('Contact Hours'!I:I,'Contact Hours'!$A:$A,Hours!$A771,'Contact Hours'!$B:$B,Hours!$B771)</f>
        <v>0</v>
      </c>
      <c r="G771" s="33">
        <f>SUMIFS('Contact Hours'!J:J,'Contact Hours'!$A:$A,Hours!$A771,'Contact Hours'!$B:$B,Hours!$B771)+SUMIFS('Contact Hours'!K:K,'Contact Hours'!$A:$A,Hours!$A771,'Contact Hours'!$B:$B,Hours!$B771)</f>
        <v>0</v>
      </c>
      <c r="H771" s="34">
        <f t="shared" si="44"/>
        <v>359552</v>
      </c>
      <c r="I771" s="35">
        <f t="shared" si="45"/>
        <v>1245644.3769291868</v>
      </c>
      <c r="J771" s="35">
        <f t="shared" si="46"/>
        <v>117740.88737252074</v>
      </c>
    </row>
    <row r="772" spans="1:10">
      <c r="A772" s="30">
        <v>3558</v>
      </c>
      <c r="B772" s="31">
        <v>13</v>
      </c>
      <c r="C772" s="32">
        <f t="shared" si="47"/>
        <v>3.1367935439018955</v>
      </c>
      <c r="D772" s="33">
        <f>SUMIFS('Contact Hours'!D:D,'Contact Hours'!$A:$A,Hours!$A772,'Contact Hours'!$B:$B,Hours!$B772)+SUMIFS('Contact Hours'!E:E,'Contact Hours'!$A:$A,Hours!$A772,'Contact Hours'!$B:$B,Hours!$B772)</f>
        <v>27712</v>
      </c>
      <c r="E772" s="33">
        <f>SUMIFS('Contact Hours'!F:F,'Contact Hours'!$A:$A,Hours!$A772,'Contact Hours'!$B:$B,Hours!$B772)+SUMIFS('Contact Hours'!G:G,'Contact Hours'!$A:$A,Hours!$A772,'Contact Hours'!$B:$B,Hours!$B772)</f>
        <v>0</v>
      </c>
      <c r="F772" s="33">
        <f>SUMIFS('Contact Hours'!H:H,'Contact Hours'!$A:$A,Hours!$A772,'Contact Hours'!$B:$B,Hours!$B772)+SUMIFS('Contact Hours'!I:I,'Contact Hours'!$A:$A,Hours!$A772,'Contact Hours'!$B:$B,Hours!$B772)</f>
        <v>0</v>
      </c>
      <c r="G772" s="33">
        <f>SUMIFS('Contact Hours'!J:J,'Contact Hours'!$A:$A,Hours!$A772,'Contact Hours'!$B:$B,Hours!$B772)+SUMIFS('Contact Hours'!K:K,'Contact Hours'!$A:$A,Hours!$A772,'Contact Hours'!$B:$B,Hours!$B772)</f>
        <v>0</v>
      </c>
      <c r="H772" s="34">
        <f t="shared" si="44"/>
        <v>27712</v>
      </c>
      <c r="I772" s="35">
        <f t="shared" si="45"/>
        <v>86926.822688609333</v>
      </c>
      <c r="J772" s="35">
        <f t="shared" si="46"/>
        <v>0</v>
      </c>
    </row>
    <row r="773" spans="1:10">
      <c r="A773" s="30">
        <v>3558</v>
      </c>
      <c r="B773" s="31">
        <v>14</v>
      </c>
      <c r="C773" s="32">
        <f t="shared" si="47"/>
        <v>4.5242823607997433</v>
      </c>
      <c r="D773" s="33">
        <f>SUMIFS('Contact Hours'!D:D,'Contact Hours'!$A:$A,Hours!$A773,'Contact Hours'!$B:$B,Hours!$B773)+SUMIFS('Contact Hours'!E:E,'Contact Hours'!$A:$A,Hours!$A773,'Contact Hours'!$B:$B,Hours!$B773)</f>
        <v>0</v>
      </c>
      <c r="E773" s="33">
        <f>SUMIFS('Contact Hours'!F:F,'Contact Hours'!$A:$A,Hours!$A773,'Contact Hours'!$B:$B,Hours!$B773)+SUMIFS('Contact Hours'!G:G,'Contact Hours'!$A:$A,Hours!$A773,'Contact Hours'!$B:$B,Hours!$B773)</f>
        <v>0</v>
      </c>
      <c r="F773" s="33">
        <f>SUMIFS('Contact Hours'!H:H,'Contact Hours'!$A:$A,Hours!$A773,'Contact Hours'!$B:$B,Hours!$B773)+SUMIFS('Contact Hours'!I:I,'Contact Hours'!$A:$A,Hours!$A773,'Contact Hours'!$B:$B,Hours!$B773)</f>
        <v>134320</v>
      </c>
      <c r="G773" s="33">
        <f>SUMIFS('Contact Hours'!J:J,'Contact Hours'!$A:$A,Hours!$A773,'Contact Hours'!$B:$B,Hours!$B773)+SUMIFS('Contact Hours'!K:K,'Contact Hours'!$A:$A,Hours!$A773,'Contact Hours'!$B:$B,Hours!$B773)</f>
        <v>1052</v>
      </c>
      <c r="H773" s="34">
        <f t="shared" ref="H773:H836" si="48">SUM(D773:G773)</f>
        <v>135372</v>
      </c>
      <c r="I773" s="35">
        <f t="shared" ref="I773:I836" si="49">H773*C773</f>
        <v>612461.15174618282</v>
      </c>
      <c r="J773" s="35">
        <f t="shared" ref="J773:J836" si="50">(E773*1.1)*C773</f>
        <v>0</v>
      </c>
    </row>
    <row r="774" spans="1:10">
      <c r="A774" s="30">
        <v>3558</v>
      </c>
      <c r="B774" s="31">
        <v>15</v>
      </c>
      <c r="C774" s="32">
        <f t="shared" si="47"/>
        <v>6.3259919541484555</v>
      </c>
      <c r="D774" s="33">
        <f>SUMIFS('Contact Hours'!D:D,'Contact Hours'!$A:$A,Hours!$A774,'Contact Hours'!$B:$B,Hours!$B774)+SUMIFS('Contact Hours'!E:E,'Contact Hours'!$A:$A,Hours!$A774,'Contact Hours'!$B:$B,Hours!$B774)</f>
        <v>0</v>
      </c>
      <c r="E774" s="33">
        <f>SUMIFS('Contact Hours'!F:F,'Contact Hours'!$A:$A,Hours!$A774,'Contact Hours'!$B:$B,Hours!$B774)+SUMIFS('Contact Hours'!G:G,'Contact Hours'!$A:$A,Hours!$A774,'Contact Hours'!$B:$B,Hours!$B774)</f>
        <v>0</v>
      </c>
      <c r="F774" s="33">
        <f>SUMIFS('Contact Hours'!H:H,'Contact Hours'!$A:$A,Hours!$A774,'Contact Hours'!$B:$B,Hours!$B774)+SUMIFS('Contact Hours'!I:I,'Contact Hours'!$A:$A,Hours!$A774,'Contact Hours'!$B:$B,Hours!$B774)</f>
        <v>0</v>
      </c>
      <c r="G774" s="33">
        <f>SUMIFS('Contact Hours'!J:J,'Contact Hours'!$A:$A,Hours!$A774,'Contact Hours'!$B:$B,Hours!$B774)+SUMIFS('Contact Hours'!K:K,'Contact Hours'!$A:$A,Hours!$A774,'Contact Hours'!$B:$B,Hours!$B774)</f>
        <v>0</v>
      </c>
      <c r="H774" s="34">
        <f t="shared" si="48"/>
        <v>0</v>
      </c>
      <c r="I774" s="35">
        <f t="shared" si="49"/>
        <v>0</v>
      </c>
      <c r="J774" s="35">
        <f t="shared" si="50"/>
        <v>0</v>
      </c>
    </row>
    <row r="775" spans="1:10">
      <c r="A775" s="30">
        <v>3558</v>
      </c>
      <c r="B775" s="31">
        <v>16</v>
      </c>
      <c r="C775" s="32">
        <f t="shared" si="47"/>
        <v>3.9794022593108487</v>
      </c>
      <c r="D775" s="33">
        <f>SUMIFS('Contact Hours'!D:D,'Contact Hours'!$A:$A,Hours!$A775,'Contact Hours'!$B:$B,Hours!$B775)+SUMIFS('Contact Hours'!E:E,'Contact Hours'!$A:$A,Hours!$A775,'Contact Hours'!$B:$B,Hours!$B775)</f>
        <v>1248</v>
      </c>
      <c r="E775" s="33">
        <f>SUMIFS('Contact Hours'!F:F,'Contact Hours'!$A:$A,Hours!$A775,'Contact Hours'!$B:$B,Hours!$B775)+SUMIFS('Contact Hours'!G:G,'Contact Hours'!$A:$A,Hours!$A775,'Contact Hours'!$B:$B,Hours!$B775)</f>
        <v>0</v>
      </c>
      <c r="F775" s="33">
        <f>SUMIFS('Contact Hours'!H:H,'Contact Hours'!$A:$A,Hours!$A775,'Contact Hours'!$B:$B,Hours!$B775)+SUMIFS('Contact Hours'!I:I,'Contact Hours'!$A:$A,Hours!$A775,'Contact Hours'!$B:$B,Hours!$B775)</f>
        <v>103344</v>
      </c>
      <c r="G775" s="33">
        <f>SUMIFS('Contact Hours'!J:J,'Contact Hours'!$A:$A,Hours!$A775,'Contact Hours'!$B:$B,Hours!$B775)+SUMIFS('Contact Hours'!K:K,'Contact Hours'!$A:$A,Hours!$A775,'Contact Hours'!$B:$B,Hours!$B775)</f>
        <v>3836</v>
      </c>
      <c r="H775" s="34">
        <f t="shared" si="48"/>
        <v>108428</v>
      </c>
      <c r="I775" s="35">
        <f t="shared" si="49"/>
        <v>431478.6281725567</v>
      </c>
      <c r="J775" s="35">
        <f t="shared" si="50"/>
        <v>0</v>
      </c>
    </row>
    <row r="776" spans="1:10">
      <c r="A776" s="30">
        <v>3558</v>
      </c>
      <c r="B776" s="31">
        <v>17</v>
      </c>
      <c r="C776" s="32">
        <f t="shared" si="47"/>
        <v>5.1679354505346593</v>
      </c>
      <c r="D776" s="33">
        <f>SUMIFS('Contact Hours'!D:D,'Contact Hours'!$A:$A,Hours!$A776,'Contact Hours'!$B:$B,Hours!$B776)+SUMIFS('Contact Hours'!E:E,'Contact Hours'!$A:$A,Hours!$A776,'Contact Hours'!$B:$B,Hours!$B776)</f>
        <v>0</v>
      </c>
      <c r="E776" s="33">
        <f>SUMIFS('Contact Hours'!F:F,'Contact Hours'!$A:$A,Hours!$A776,'Contact Hours'!$B:$B,Hours!$B776)+SUMIFS('Contact Hours'!G:G,'Contact Hours'!$A:$A,Hours!$A776,'Contact Hours'!$B:$B,Hours!$B776)</f>
        <v>0</v>
      </c>
      <c r="F776" s="33">
        <f>SUMIFS('Contact Hours'!H:H,'Contact Hours'!$A:$A,Hours!$A776,'Contact Hours'!$B:$B,Hours!$B776)+SUMIFS('Contact Hours'!I:I,'Contact Hours'!$A:$A,Hours!$A776,'Contact Hours'!$B:$B,Hours!$B776)</f>
        <v>0</v>
      </c>
      <c r="G776" s="33">
        <f>SUMIFS('Contact Hours'!J:J,'Contact Hours'!$A:$A,Hours!$A776,'Contact Hours'!$B:$B,Hours!$B776)+SUMIFS('Contact Hours'!K:K,'Contact Hours'!$A:$A,Hours!$A776,'Contact Hours'!$B:$B,Hours!$B776)</f>
        <v>0</v>
      </c>
      <c r="H776" s="34">
        <f t="shared" si="48"/>
        <v>0</v>
      </c>
      <c r="I776" s="35">
        <f t="shared" si="49"/>
        <v>0</v>
      </c>
      <c r="J776" s="35">
        <f t="shared" si="50"/>
        <v>0</v>
      </c>
    </row>
    <row r="777" spans="1:10">
      <c r="A777" s="30">
        <v>3558</v>
      </c>
      <c r="B777" s="31">
        <v>18</v>
      </c>
      <c r="C777" s="32">
        <f t="shared" si="47"/>
        <v>4.3474126583452906</v>
      </c>
      <c r="D777" s="33">
        <f>SUMIFS('Contact Hours'!D:D,'Contact Hours'!$A:$A,Hours!$A777,'Contact Hours'!$B:$B,Hours!$B777)+SUMIFS('Contact Hours'!E:E,'Contact Hours'!$A:$A,Hours!$A777,'Contact Hours'!$B:$B,Hours!$B777)</f>
        <v>0</v>
      </c>
      <c r="E777" s="33">
        <f>SUMIFS('Contact Hours'!F:F,'Contact Hours'!$A:$A,Hours!$A777,'Contact Hours'!$B:$B,Hours!$B777)+SUMIFS('Contact Hours'!G:G,'Contact Hours'!$A:$A,Hours!$A777,'Contact Hours'!$B:$B,Hours!$B777)</f>
        <v>0</v>
      </c>
      <c r="F777" s="33">
        <f>SUMIFS('Contact Hours'!H:H,'Contact Hours'!$A:$A,Hours!$A777,'Contact Hours'!$B:$B,Hours!$B777)+SUMIFS('Contact Hours'!I:I,'Contact Hours'!$A:$A,Hours!$A777,'Contact Hours'!$B:$B,Hours!$B777)</f>
        <v>114576</v>
      </c>
      <c r="G777" s="33">
        <f>SUMIFS('Contact Hours'!J:J,'Contact Hours'!$A:$A,Hours!$A777,'Contact Hours'!$B:$B,Hours!$B777)+SUMIFS('Contact Hours'!K:K,'Contact Hours'!$A:$A,Hours!$A777,'Contact Hours'!$B:$B,Hours!$B777)</f>
        <v>0</v>
      </c>
      <c r="H777" s="34">
        <f t="shared" si="48"/>
        <v>114576</v>
      </c>
      <c r="I777" s="35">
        <f t="shared" si="49"/>
        <v>498109.15274257003</v>
      </c>
      <c r="J777" s="35">
        <f t="shared" si="50"/>
        <v>0</v>
      </c>
    </row>
    <row r="778" spans="1:10">
      <c r="A778" s="30">
        <v>3558</v>
      </c>
      <c r="B778" s="31">
        <v>19</v>
      </c>
      <c r="C778" s="32">
        <f t="shared" si="47"/>
        <v>3.1428185541517317</v>
      </c>
      <c r="D778" s="33">
        <f>SUMIFS('Contact Hours'!D:D,'Contact Hours'!$A:$A,Hours!$A778,'Contact Hours'!$B:$B,Hours!$B778)+SUMIFS('Contact Hours'!E:E,'Contact Hours'!$A:$A,Hours!$A778,'Contact Hours'!$B:$B,Hours!$B778)</f>
        <v>207792</v>
      </c>
      <c r="E778" s="33">
        <f>SUMIFS('Contact Hours'!F:F,'Contact Hours'!$A:$A,Hours!$A778,'Contact Hours'!$B:$B,Hours!$B778)+SUMIFS('Contact Hours'!G:G,'Contact Hours'!$A:$A,Hours!$A778,'Contact Hours'!$B:$B,Hours!$B778)</f>
        <v>55152</v>
      </c>
      <c r="F778" s="33">
        <f>SUMIFS('Contact Hours'!H:H,'Contact Hours'!$A:$A,Hours!$A778,'Contact Hours'!$B:$B,Hours!$B778)+SUMIFS('Contact Hours'!I:I,'Contact Hours'!$A:$A,Hours!$A778,'Contact Hours'!$B:$B,Hours!$B778)</f>
        <v>5088</v>
      </c>
      <c r="G778" s="33">
        <f>SUMIFS('Contact Hours'!J:J,'Contact Hours'!$A:$A,Hours!$A778,'Contact Hours'!$B:$B,Hours!$B778)+SUMIFS('Contact Hours'!K:K,'Contact Hours'!$A:$A,Hours!$A778,'Contact Hours'!$B:$B,Hours!$B778)</f>
        <v>0</v>
      </c>
      <c r="H778" s="34">
        <f t="shared" si="48"/>
        <v>268032</v>
      </c>
      <c r="I778" s="35">
        <f t="shared" si="49"/>
        <v>842375.94270639692</v>
      </c>
      <c r="J778" s="35">
        <f t="shared" si="50"/>
        <v>190666.00178843396</v>
      </c>
    </row>
    <row r="779" spans="1:10">
      <c r="A779" s="30">
        <v>3558</v>
      </c>
      <c r="B779" s="31">
        <v>20</v>
      </c>
      <c r="C779" s="32">
        <f t="shared" si="47"/>
        <v>3.4676861785003421</v>
      </c>
      <c r="D779" s="33">
        <f>SUMIFS('Contact Hours'!D:D,'Contact Hours'!$A:$A,Hours!$A779,'Contact Hours'!$B:$B,Hours!$B779)+SUMIFS('Contact Hours'!E:E,'Contact Hours'!$A:$A,Hours!$A779,'Contact Hours'!$B:$B,Hours!$B779)</f>
        <v>0</v>
      </c>
      <c r="E779" s="33">
        <f>SUMIFS('Contact Hours'!F:F,'Contact Hours'!$A:$A,Hours!$A779,'Contact Hours'!$B:$B,Hours!$B779)+SUMIFS('Contact Hours'!G:G,'Contact Hours'!$A:$A,Hours!$A779,'Contact Hours'!$B:$B,Hours!$B779)</f>
        <v>0</v>
      </c>
      <c r="F779" s="33">
        <f>SUMIFS('Contact Hours'!H:H,'Contact Hours'!$A:$A,Hours!$A779,'Contact Hours'!$B:$B,Hours!$B779)+SUMIFS('Contact Hours'!I:I,'Contact Hours'!$A:$A,Hours!$A779,'Contact Hours'!$B:$B,Hours!$B779)</f>
        <v>2400</v>
      </c>
      <c r="G779" s="33">
        <f>SUMIFS('Contact Hours'!J:J,'Contact Hours'!$A:$A,Hours!$A779,'Contact Hours'!$B:$B,Hours!$B779)+SUMIFS('Contact Hours'!K:K,'Contact Hours'!$A:$A,Hours!$A779,'Contact Hours'!$B:$B,Hours!$B779)</f>
        <v>0</v>
      </c>
      <c r="H779" s="34">
        <f t="shared" si="48"/>
        <v>2400</v>
      </c>
      <c r="I779" s="35">
        <f t="shared" si="49"/>
        <v>8322.4468284008217</v>
      </c>
      <c r="J779" s="35">
        <f t="shared" si="50"/>
        <v>0</v>
      </c>
    </row>
    <row r="780" spans="1:10">
      <c r="A780" s="30">
        <v>3558</v>
      </c>
      <c r="B780" s="31">
        <v>21</v>
      </c>
      <c r="C780" s="32">
        <f t="shared" si="47"/>
        <v>4.5155009708581995</v>
      </c>
      <c r="D780" s="33">
        <f>SUMIFS('Contact Hours'!D:D,'Contact Hours'!$A:$A,Hours!$A780,'Contact Hours'!$B:$B,Hours!$B780)+SUMIFS('Contact Hours'!E:E,'Contact Hours'!$A:$A,Hours!$A780,'Contact Hours'!$B:$B,Hours!$B780)</f>
        <v>0</v>
      </c>
      <c r="E780" s="33">
        <f>SUMIFS('Contact Hours'!F:F,'Contact Hours'!$A:$A,Hours!$A780,'Contact Hours'!$B:$B,Hours!$B780)+SUMIFS('Contact Hours'!G:G,'Contact Hours'!$A:$A,Hours!$A780,'Contact Hours'!$B:$B,Hours!$B780)</f>
        <v>0</v>
      </c>
      <c r="F780" s="33">
        <f>SUMIFS('Contact Hours'!H:H,'Contact Hours'!$A:$A,Hours!$A780,'Contact Hours'!$B:$B,Hours!$B780)+SUMIFS('Contact Hours'!I:I,'Contact Hours'!$A:$A,Hours!$A780,'Contact Hours'!$B:$B,Hours!$B780)</f>
        <v>0</v>
      </c>
      <c r="G780" s="33">
        <f>SUMIFS('Contact Hours'!J:J,'Contact Hours'!$A:$A,Hours!$A780,'Contact Hours'!$B:$B,Hours!$B780)+SUMIFS('Contact Hours'!K:K,'Contact Hours'!$A:$A,Hours!$A780,'Contact Hours'!$B:$B,Hours!$B780)</f>
        <v>3100</v>
      </c>
      <c r="H780" s="34">
        <f t="shared" si="48"/>
        <v>3100</v>
      </c>
      <c r="I780" s="35">
        <f t="shared" si="49"/>
        <v>13998.053009660418</v>
      </c>
      <c r="J780" s="35">
        <f t="shared" si="50"/>
        <v>0</v>
      </c>
    </row>
    <row r="781" spans="1:10">
      <c r="A781" s="30">
        <v>3558</v>
      </c>
      <c r="B781" s="31">
        <v>22</v>
      </c>
      <c r="C781" s="32">
        <f t="shared" si="47"/>
        <v>4.1280585073572329</v>
      </c>
      <c r="D781" s="33">
        <f>SUMIFS('Contact Hours'!D:D,'Contact Hours'!$A:$A,Hours!$A781,'Contact Hours'!$B:$B,Hours!$B781)+SUMIFS('Contact Hours'!E:E,'Contact Hours'!$A:$A,Hours!$A781,'Contact Hours'!$B:$B,Hours!$B781)</f>
        <v>0</v>
      </c>
      <c r="E781" s="33">
        <f>SUMIFS('Contact Hours'!F:F,'Contact Hours'!$A:$A,Hours!$A781,'Contact Hours'!$B:$B,Hours!$B781)+SUMIFS('Contact Hours'!G:G,'Contact Hours'!$A:$A,Hours!$A781,'Contact Hours'!$B:$B,Hours!$B781)</f>
        <v>0</v>
      </c>
      <c r="F781" s="33">
        <f>SUMIFS('Contact Hours'!H:H,'Contact Hours'!$A:$A,Hours!$A781,'Contact Hours'!$B:$B,Hours!$B781)+SUMIFS('Contact Hours'!I:I,'Contact Hours'!$A:$A,Hours!$A781,'Contact Hours'!$B:$B,Hours!$B781)</f>
        <v>3840</v>
      </c>
      <c r="G781" s="33">
        <f>SUMIFS('Contact Hours'!J:J,'Contact Hours'!$A:$A,Hours!$A781,'Contact Hours'!$B:$B,Hours!$B781)+SUMIFS('Contact Hours'!K:K,'Contact Hours'!$A:$A,Hours!$A781,'Contact Hours'!$B:$B,Hours!$B781)</f>
        <v>0</v>
      </c>
      <c r="H781" s="34">
        <f t="shared" si="48"/>
        <v>3840</v>
      </c>
      <c r="I781" s="35">
        <f t="shared" si="49"/>
        <v>15851.744668251775</v>
      </c>
      <c r="J781" s="35">
        <f t="shared" si="50"/>
        <v>0</v>
      </c>
    </row>
    <row r="782" spans="1:10">
      <c r="A782" s="30">
        <v>3558</v>
      </c>
      <c r="B782" s="31">
        <v>23</v>
      </c>
      <c r="C782" s="32">
        <f t="shared" si="47"/>
        <v>4.0606764444742334</v>
      </c>
      <c r="D782" s="33">
        <f>SUMIFS('Contact Hours'!D:D,'Contact Hours'!$A:$A,Hours!$A782,'Contact Hours'!$B:$B,Hours!$B782)+SUMIFS('Contact Hours'!E:E,'Contact Hours'!$A:$A,Hours!$A782,'Contact Hours'!$B:$B,Hours!$B782)</f>
        <v>9360</v>
      </c>
      <c r="E782" s="33">
        <f>SUMIFS('Contact Hours'!F:F,'Contact Hours'!$A:$A,Hours!$A782,'Contact Hours'!$B:$B,Hours!$B782)+SUMIFS('Contact Hours'!G:G,'Contact Hours'!$A:$A,Hours!$A782,'Contact Hours'!$B:$B,Hours!$B782)</f>
        <v>0</v>
      </c>
      <c r="F782" s="33">
        <f>SUMIFS('Contact Hours'!H:H,'Contact Hours'!$A:$A,Hours!$A782,'Contact Hours'!$B:$B,Hours!$B782)+SUMIFS('Contact Hours'!I:I,'Contact Hours'!$A:$A,Hours!$A782,'Contact Hours'!$B:$B,Hours!$B782)</f>
        <v>0</v>
      </c>
      <c r="G782" s="33">
        <f>SUMIFS('Contact Hours'!J:J,'Contact Hours'!$A:$A,Hours!$A782,'Contact Hours'!$B:$B,Hours!$B782)+SUMIFS('Contact Hours'!K:K,'Contact Hours'!$A:$A,Hours!$A782,'Contact Hours'!$B:$B,Hours!$B782)</f>
        <v>0</v>
      </c>
      <c r="H782" s="34">
        <f t="shared" si="48"/>
        <v>9360</v>
      </c>
      <c r="I782" s="35">
        <f t="shared" si="49"/>
        <v>38007.931520278828</v>
      </c>
      <c r="J782" s="35">
        <f t="shared" si="50"/>
        <v>0</v>
      </c>
    </row>
    <row r="783" spans="1:10">
      <c r="A783" s="30">
        <v>3558</v>
      </c>
      <c r="B783" s="31">
        <v>24</v>
      </c>
      <c r="C783" s="32">
        <f t="shared" si="47"/>
        <v>3.6073208628655156</v>
      </c>
      <c r="D783" s="33">
        <f>SUMIFS('Contact Hours'!D:D,'Contact Hours'!$A:$A,Hours!$A783,'Contact Hours'!$B:$B,Hours!$B783)+SUMIFS('Contact Hours'!E:E,'Contact Hours'!$A:$A,Hours!$A783,'Contact Hours'!$B:$B,Hours!$B783)</f>
        <v>12624</v>
      </c>
      <c r="E783" s="33">
        <f>SUMIFS('Contact Hours'!F:F,'Contact Hours'!$A:$A,Hours!$A783,'Contact Hours'!$B:$B,Hours!$B783)+SUMIFS('Contact Hours'!G:G,'Contact Hours'!$A:$A,Hours!$A783,'Contact Hours'!$B:$B,Hours!$B783)</f>
        <v>0</v>
      </c>
      <c r="F783" s="33">
        <f>SUMIFS('Contact Hours'!H:H,'Contact Hours'!$A:$A,Hours!$A783,'Contact Hours'!$B:$B,Hours!$B783)+SUMIFS('Contact Hours'!I:I,'Contact Hours'!$A:$A,Hours!$A783,'Contact Hours'!$B:$B,Hours!$B783)</f>
        <v>70832</v>
      </c>
      <c r="G783" s="33">
        <f>SUMIFS('Contact Hours'!J:J,'Contact Hours'!$A:$A,Hours!$A783,'Contact Hours'!$B:$B,Hours!$B783)+SUMIFS('Contact Hours'!K:K,'Contact Hours'!$A:$A,Hours!$A783,'Contact Hours'!$B:$B,Hours!$B783)</f>
        <v>0</v>
      </c>
      <c r="H783" s="34">
        <f t="shared" si="48"/>
        <v>83456</v>
      </c>
      <c r="I783" s="35">
        <f t="shared" si="49"/>
        <v>301052.56993130449</v>
      </c>
      <c r="J783" s="35">
        <f t="shared" si="50"/>
        <v>0</v>
      </c>
    </row>
    <row r="784" spans="1:10">
      <c r="A784" s="30">
        <v>3558</v>
      </c>
      <c r="B784" s="31">
        <v>25</v>
      </c>
      <c r="C784" s="32">
        <f t="shared" si="47"/>
        <v>2.8175360535220126</v>
      </c>
      <c r="D784" s="33">
        <f>SUMIFS('Contact Hours'!D:D,'Contact Hours'!$A:$A,Hours!$A784,'Contact Hours'!$B:$B,Hours!$B784)+SUMIFS('Contact Hours'!E:E,'Contact Hours'!$A:$A,Hours!$A784,'Contact Hours'!$B:$B,Hours!$B784)</f>
        <v>635904</v>
      </c>
      <c r="E784" s="33">
        <f>SUMIFS('Contact Hours'!F:F,'Contact Hours'!$A:$A,Hours!$A784,'Contact Hours'!$B:$B,Hours!$B784)+SUMIFS('Contact Hours'!G:G,'Contact Hours'!$A:$A,Hours!$A784,'Contact Hours'!$B:$B,Hours!$B784)</f>
        <v>0</v>
      </c>
      <c r="F784" s="33">
        <f>SUMIFS('Contact Hours'!H:H,'Contact Hours'!$A:$A,Hours!$A784,'Contact Hours'!$B:$B,Hours!$B784)+SUMIFS('Contact Hours'!I:I,'Contact Hours'!$A:$A,Hours!$A784,'Contact Hours'!$B:$B,Hours!$B784)</f>
        <v>0</v>
      </c>
      <c r="G784" s="33">
        <f>SUMIFS('Contact Hours'!J:J,'Contact Hours'!$A:$A,Hours!$A784,'Contact Hours'!$B:$B,Hours!$B784)+SUMIFS('Contact Hours'!K:K,'Contact Hours'!$A:$A,Hours!$A784,'Contact Hours'!$B:$B,Hours!$B784)</f>
        <v>0</v>
      </c>
      <c r="H784" s="34">
        <f t="shared" si="48"/>
        <v>635904</v>
      </c>
      <c r="I784" s="35">
        <f t="shared" si="49"/>
        <v>1791682.4465788619</v>
      </c>
      <c r="J784" s="35">
        <f t="shared" si="50"/>
        <v>0</v>
      </c>
    </row>
    <row r="785" spans="1:10">
      <c r="A785" s="30">
        <v>3558</v>
      </c>
      <c r="B785" s="31">
        <v>26</v>
      </c>
      <c r="C785" s="32">
        <f t="shared" si="47"/>
        <v>3.5195673951223614</v>
      </c>
      <c r="D785" s="33">
        <f>SUMIFS('Contact Hours'!D:D,'Contact Hours'!$A:$A,Hours!$A785,'Contact Hours'!$B:$B,Hours!$B785)+SUMIFS('Contact Hours'!E:E,'Contact Hours'!$A:$A,Hours!$A785,'Contact Hours'!$B:$B,Hours!$B785)</f>
        <v>115168</v>
      </c>
      <c r="E785" s="33">
        <f>SUMIFS('Contact Hours'!F:F,'Contact Hours'!$A:$A,Hours!$A785,'Contact Hours'!$B:$B,Hours!$B785)+SUMIFS('Contact Hours'!G:G,'Contact Hours'!$A:$A,Hours!$A785,'Contact Hours'!$B:$B,Hours!$B785)</f>
        <v>0</v>
      </c>
      <c r="F785" s="33">
        <f>SUMIFS('Contact Hours'!H:H,'Contact Hours'!$A:$A,Hours!$A785,'Contact Hours'!$B:$B,Hours!$B785)+SUMIFS('Contact Hours'!I:I,'Contact Hours'!$A:$A,Hours!$A785,'Contact Hours'!$B:$B,Hours!$B785)</f>
        <v>8256</v>
      </c>
      <c r="G785" s="33">
        <f>SUMIFS('Contact Hours'!J:J,'Contact Hours'!$A:$A,Hours!$A785,'Contact Hours'!$B:$B,Hours!$B785)+SUMIFS('Contact Hours'!K:K,'Contact Hours'!$A:$A,Hours!$A785,'Contact Hours'!$B:$B,Hours!$B785)</f>
        <v>0</v>
      </c>
      <c r="H785" s="34">
        <f t="shared" si="48"/>
        <v>123424</v>
      </c>
      <c r="I785" s="35">
        <f t="shared" si="49"/>
        <v>434399.08617558231</v>
      </c>
      <c r="J785" s="35">
        <f t="shared" si="50"/>
        <v>0</v>
      </c>
    </row>
    <row r="786" spans="1:10">
      <c r="A786" s="30">
        <v>3558</v>
      </c>
      <c r="B786" s="31">
        <v>27</v>
      </c>
      <c r="C786" s="32">
        <f t="shared" si="47"/>
        <v>3.291477425248472</v>
      </c>
      <c r="D786" s="33">
        <f>SUMIFS('Contact Hours'!D:D,'Contact Hours'!$A:$A,Hours!$A786,'Contact Hours'!$B:$B,Hours!$B786)+SUMIFS('Contact Hours'!E:E,'Contact Hours'!$A:$A,Hours!$A786,'Contact Hours'!$B:$B,Hours!$B786)</f>
        <v>0</v>
      </c>
      <c r="E786" s="33">
        <f>SUMIFS('Contact Hours'!F:F,'Contact Hours'!$A:$A,Hours!$A786,'Contact Hours'!$B:$B,Hours!$B786)+SUMIFS('Contact Hours'!G:G,'Contact Hours'!$A:$A,Hours!$A786,'Contact Hours'!$B:$B,Hours!$B786)</f>
        <v>0</v>
      </c>
      <c r="F786" s="33">
        <f>SUMIFS('Contact Hours'!H:H,'Contact Hours'!$A:$A,Hours!$A786,'Contact Hours'!$B:$B,Hours!$B786)+SUMIFS('Contact Hours'!I:I,'Contact Hours'!$A:$A,Hours!$A786,'Contact Hours'!$B:$B,Hours!$B786)</f>
        <v>0</v>
      </c>
      <c r="G786" s="33">
        <f>SUMIFS('Contact Hours'!J:J,'Contact Hours'!$A:$A,Hours!$A786,'Contact Hours'!$B:$B,Hours!$B786)+SUMIFS('Contact Hours'!K:K,'Contact Hours'!$A:$A,Hours!$A786,'Contact Hours'!$B:$B,Hours!$B786)</f>
        <v>0</v>
      </c>
      <c r="H786" s="34">
        <f t="shared" si="48"/>
        <v>0</v>
      </c>
      <c r="I786" s="35">
        <f t="shared" si="49"/>
        <v>0</v>
      </c>
      <c r="J786" s="35">
        <f t="shared" si="50"/>
        <v>0</v>
      </c>
    </row>
    <row r="787" spans="1:10">
      <c r="A787" s="30">
        <v>11145</v>
      </c>
      <c r="B787" s="31">
        <v>1</v>
      </c>
      <c r="C787" s="32">
        <f t="shared" si="47"/>
        <v>2.8749802080704021</v>
      </c>
      <c r="D787" s="33">
        <f>SUMIFS('Contact Hours'!D:D,'Contact Hours'!$A:$A,Hours!$A787,'Contact Hours'!$B:$B,Hours!$B787)+SUMIFS('Contact Hours'!E:E,'Contact Hours'!$A:$A,Hours!$A787,'Contact Hours'!$B:$B,Hours!$B787)</f>
        <v>480096</v>
      </c>
      <c r="E787" s="33">
        <f>SUMIFS('Contact Hours'!F:F,'Contact Hours'!$A:$A,Hours!$A787,'Contact Hours'!$B:$B,Hours!$B787)+SUMIFS('Contact Hours'!G:G,'Contact Hours'!$A:$A,Hours!$A787,'Contact Hours'!$B:$B,Hours!$B787)</f>
        <v>0</v>
      </c>
      <c r="F787" s="33">
        <f>SUMIFS('Contact Hours'!H:H,'Contact Hours'!$A:$A,Hours!$A787,'Contact Hours'!$B:$B,Hours!$B787)+SUMIFS('Contact Hours'!I:I,'Contact Hours'!$A:$A,Hours!$A787,'Contact Hours'!$B:$B,Hours!$B787)</f>
        <v>0</v>
      </c>
      <c r="G787" s="33">
        <f>SUMIFS('Contact Hours'!J:J,'Contact Hours'!$A:$A,Hours!$A787,'Contact Hours'!$B:$B,Hours!$B787)+SUMIFS('Contact Hours'!K:K,'Contact Hours'!$A:$A,Hours!$A787,'Contact Hours'!$B:$B,Hours!$B787)</f>
        <v>0</v>
      </c>
      <c r="H787" s="34">
        <f t="shared" si="48"/>
        <v>480096</v>
      </c>
      <c r="I787" s="35">
        <f t="shared" si="49"/>
        <v>1380266.4979737678</v>
      </c>
      <c r="J787" s="35">
        <f t="shared" si="50"/>
        <v>0</v>
      </c>
    </row>
    <row r="788" spans="1:10">
      <c r="A788" s="30">
        <v>11145</v>
      </c>
      <c r="B788" s="31">
        <v>2</v>
      </c>
      <c r="C788" s="32">
        <f t="shared" si="47"/>
        <v>3.4729204337351502</v>
      </c>
      <c r="D788" s="33">
        <f>SUMIFS('Contact Hours'!D:D,'Contact Hours'!$A:$A,Hours!$A788,'Contact Hours'!$B:$B,Hours!$B788)+SUMIFS('Contact Hours'!E:E,'Contact Hours'!$A:$A,Hours!$A788,'Contact Hours'!$B:$B,Hours!$B788)</f>
        <v>0</v>
      </c>
      <c r="E788" s="33">
        <f>SUMIFS('Contact Hours'!F:F,'Contact Hours'!$A:$A,Hours!$A788,'Contact Hours'!$B:$B,Hours!$B788)+SUMIFS('Contact Hours'!G:G,'Contact Hours'!$A:$A,Hours!$A788,'Contact Hours'!$B:$B,Hours!$B788)</f>
        <v>0</v>
      </c>
      <c r="F788" s="33">
        <f>SUMIFS('Contact Hours'!H:H,'Contact Hours'!$A:$A,Hours!$A788,'Contact Hours'!$B:$B,Hours!$B788)+SUMIFS('Contact Hours'!I:I,'Contact Hours'!$A:$A,Hours!$A788,'Contact Hours'!$B:$B,Hours!$B788)</f>
        <v>249744</v>
      </c>
      <c r="G788" s="33">
        <f>SUMIFS('Contact Hours'!J:J,'Contact Hours'!$A:$A,Hours!$A788,'Contact Hours'!$B:$B,Hours!$B788)+SUMIFS('Contact Hours'!K:K,'Contact Hours'!$A:$A,Hours!$A788,'Contact Hours'!$B:$B,Hours!$B788)</f>
        <v>4056</v>
      </c>
      <c r="H788" s="34">
        <f t="shared" si="48"/>
        <v>253800</v>
      </c>
      <c r="I788" s="35">
        <f t="shared" si="49"/>
        <v>881427.20608198119</v>
      </c>
      <c r="J788" s="35">
        <f t="shared" si="50"/>
        <v>0</v>
      </c>
    </row>
    <row r="789" spans="1:10">
      <c r="A789" s="30">
        <v>11145</v>
      </c>
      <c r="B789" s="31">
        <v>3</v>
      </c>
      <c r="C789" s="32">
        <f t="shared" si="47"/>
        <v>3.0862689776983747</v>
      </c>
      <c r="D789" s="33">
        <f>SUMIFS('Contact Hours'!D:D,'Contact Hours'!$A:$A,Hours!$A789,'Contact Hours'!$B:$B,Hours!$B789)+SUMIFS('Contact Hours'!E:E,'Contact Hours'!$A:$A,Hours!$A789,'Contact Hours'!$B:$B,Hours!$B789)</f>
        <v>4578000</v>
      </c>
      <c r="E789" s="33">
        <f>SUMIFS('Contact Hours'!F:F,'Contact Hours'!$A:$A,Hours!$A789,'Contact Hours'!$B:$B,Hours!$B789)+SUMIFS('Contact Hours'!G:G,'Contact Hours'!$A:$A,Hours!$A789,'Contact Hours'!$B:$B,Hours!$B789)</f>
        <v>0</v>
      </c>
      <c r="F789" s="33">
        <f>SUMIFS('Contact Hours'!H:H,'Contact Hours'!$A:$A,Hours!$A789,'Contact Hours'!$B:$B,Hours!$B789)+SUMIFS('Contact Hours'!I:I,'Contact Hours'!$A:$A,Hours!$A789,'Contact Hours'!$B:$B,Hours!$B789)</f>
        <v>57616</v>
      </c>
      <c r="G789" s="33">
        <f>SUMIFS('Contact Hours'!J:J,'Contact Hours'!$A:$A,Hours!$A789,'Contact Hours'!$B:$B,Hours!$B789)+SUMIFS('Contact Hours'!K:K,'Contact Hours'!$A:$A,Hours!$A789,'Contact Hours'!$B:$B,Hours!$B789)</f>
        <v>0</v>
      </c>
      <c r="H789" s="34">
        <f t="shared" si="48"/>
        <v>4635616</v>
      </c>
      <c r="I789" s="35">
        <f t="shared" si="49"/>
        <v>14306757.853322228</v>
      </c>
      <c r="J789" s="35">
        <f t="shared" si="50"/>
        <v>0</v>
      </c>
    </row>
    <row r="790" spans="1:10">
      <c r="A790" s="30">
        <v>11145</v>
      </c>
      <c r="B790" s="31">
        <v>4</v>
      </c>
      <c r="C790" s="32">
        <f t="shared" si="47"/>
        <v>2.7951067372194838</v>
      </c>
      <c r="D790" s="33">
        <f>SUMIFS('Contact Hours'!D:D,'Contact Hours'!$A:$A,Hours!$A790,'Contact Hours'!$B:$B,Hours!$B790)+SUMIFS('Contact Hours'!E:E,'Contact Hours'!$A:$A,Hours!$A790,'Contact Hours'!$B:$B,Hours!$B790)</f>
        <v>1154816</v>
      </c>
      <c r="E790" s="33">
        <f>SUMIFS('Contact Hours'!F:F,'Contact Hours'!$A:$A,Hours!$A790,'Contact Hours'!$B:$B,Hours!$B790)+SUMIFS('Contact Hours'!G:G,'Contact Hours'!$A:$A,Hours!$A790,'Contact Hours'!$B:$B,Hours!$B790)</f>
        <v>0</v>
      </c>
      <c r="F790" s="33">
        <f>SUMIFS('Contact Hours'!H:H,'Contact Hours'!$A:$A,Hours!$A790,'Contact Hours'!$B:$B,Hours!$B790)+SUMIFS('Contact Hours'!I:I,'Contact Hours'!$A:$A,Hours!$A790,'Contact Hours'!$B:$B,Hours!$B790)</f>
        <v>728704</v>
      </c>
      <c r="G790" s="33">
        <f>SUMIFS('Contact Hours'!J:J,'Contact Hours'!$A:$A,Hours!$A790,'Contact Hours'!$B:$B,Hours!$B790)+SUMIFS('Contact Hours'!K:K,'Contact Hours'!$A:$A,Hours!$A790,'Contact Hours'!$B:$B,Hours!$B790)</f>
        <v>33829</v>
      </c>
      <c r="H790" s="34">
        <f t="shared" si="48"/>
        <v>1917349</v>
      </c>
      <c r="I790" s="35">
        <f t="shared" si="49"/>
        <v>5359195.1075010402</v>
      </c>
      <c r="J790" s="35">
        <f t="shared" si="50"/>
        <v>0</v>
      </c>
    </row>
    <row r="791" spans="1:10">
      <c r="A791" s="30">
        <v>11145</v>
      </c>
      <c r="B791" s="31">
        <v>5</v>
      </c>
      <c r="C791" s="32">
        <f t="shared" si="47"/>
        <v>7.969787458086997</v>
      </c>
      <c r="D791" s="33">
        <f>SUMIFS('Contact Hours'!D:D,'Contact Hours'!$A:$A,Hours!$A791,'Contact Hours'!$B:$B,Hours!$B791)+SUMIFS('Contact Hours'!E:E,'Contact Hours'!$A:$A,Hours!$A791,'Contact Hours'!$B:$B,Hours!$B791)</f>
        <v>0</v>
      </c>
      <c r="E791" s="33">
        <f>SUMIFS('Contact Hours'!F:F,'Contact Hours'!$A:$A,Hours!$A791,'Contact Hours'!$B:$B,Hours!$B791)+SUMIFS('Contact Hours'!G:G,'Contact Hours'!$A:$A,Hours!$A791,'Contact Hours'!$B:$B,Hours!$B791)</f>
        <v>0</v>
      </c>
      <c r="F791" s="33">
        <f>SUMIFS('Contact Hours'!H:H,'Contact Hours'!$A:$A,Hours!$A791,'Contact Hours'!$B:$B,Hours!$B791)+SUMIFS('Contact Hours'!I:I,'Contact Hours'!$A:$A,Hours!$A791,'Contact Hours'!$B:$B,Hours!$B791)</f>
        <v>45424</v>
      </c>
      <c r="G791" s="33">
        <f>SUMIFS('Contact Hours'!J:J,'Contact Hours'!$A:$A,Hours!$A791,'Contact Hours'!$B:$B,Hours!$B791)+SUMIFS('Contact Hours'!K:K,'Contact Hours'!$A:$A,Hours!$A791,'Contact Hours'!$B:$B,Hours!$B791)</f>
        <v>0</v>
      </c>
      <c r="H791" s="34">
        <f t="shared" si="48"/>
        <v>45424</v>
      </c>
      <c r="I791" s="35">
        <f t="shared" si="49"/>
        <v>362019.62549614377</v>
      </c>
      <c r="J791" s="35">
        <f t="shared" si="50"/>
        <v>0</v>
      </c>
    </row>
    <row r="792" spans="1:10">
      <c r="A792" s="30">
        <v>11145</v>
      </c>
      <c r="B792" s="31">
        <v>6</v>
      </c>
      <c r="C792" s="32">
        <f t="shared" si="47"/>
        <v>2.5338472328563029</v>
      </c>
      <c r="D792" s="33">
        <f>SUMIFS('Contact Hours'!D:D,'Contact Hours'!$A:$A,Hours!$A792,'Contact Hours'!$B:$B,Hours!$B792)+SUMIFS('Contact Hours'!E:E,'Contact Hours'!$A:$A,Hours!$A792,'Contact Hours'!$B:$B,Hours!$B792)</f>
        <v>577728</v>
      </c>
      <c r="E792" s="33">
        <f>SUMIFS('Contact Hours'!F:F,'Contact Hours'!$A:$A,Hours!$A792,'Contact Hours'!$B:$B,Hours!$B792)+SUMIFS('Contact Hours'!G:G,'Contact Hours'!$A:$A,Hours!$A792,'Contact Hours'!$B:$B,Hours!$B792)</f>
        <v>0</v>
      </c>
      <c r="F792" s="33">
        <f>SUMIFS('Contact Hours'!H:H,'Contact Hours'!$A:$A,Hours!$A792,'Contact Hours'!$B:$B,Hours!$B792)+SUMIFS('Contact Hours'!I:I,'Contact Hours'!$A:$A,Hours!$A792,'Contact Hours'!$B:$B,Hours!$B792)</f>
        <v>129200</v>
      </c>
      <c r="G792" s="33">
        <f>SUMIFS('Contact Hours'!J:J,'Contact Hours'!$A:$A,Hours!$A792,'Contact Hours'!$B:$B,Hours!$B792)+SUMIFS('Contact Hours'!K:K,'Contact Hours'!$A:$A,Hours!$A792,'Contact Hours'!$B:$B,Hours!$B792)</f>
        <v>4640</v>
      </c>
      <c r="H792" s="34">
        <f t="shared" si="48"/>
        <v>711568</v>
      </c>
      <c r="I792" s="35">
        <f t="shared" si="49"/>
        <v>1803004.6077890936</v>
      </c>
      <c r="J792" s="35">
        <f t="shared" si="50"/>
        <v>0</v>
      </c>
    </row>
    <row r="793" spans="1:10">
      <c r="A793" s="30">
        <v>11145</v>
      </c>
      <c r="B793" s="31">
        <v>7</v>
      </c>
      <c r="C793" s="32">
        <f t="shared" si="47"/>
        <v>3.4892163735959434</v>
      </c>
      <c r="D793" s="33">
        <f>SUMIFS('Contact Hours'!D:D,'Contact Hours'!$A:$A,Hours!$A793,'Contact Hours'!$B:$B,Hours!$B793)+SUMIFS('Contact Hours'!E:E,'Contact Hours'!$A:$A,Hours!$A793,'Contact Hours'!$B:$B,Hours!$B793)</f>
        <v>431696</v>
      </c>
      <c r="E793" s="33">
        <f>SUMIFS('Contact Hours'!F:F,'Contact Hours'!$A:$A,Hours!$A793,'Contact Hours'!$B:$B,Hours!$B793)+SUMIFS('Contact Hours'!G:G,'Contact Hours'!$A:$A,Hours!$A793,'Contact Hours'!$B:$B,Hours!$B793)</f>
        <v>0</v>
      </c>
      <c r="F793" s="33">
        <f>SUMIFS('Contact Hours'!H:H,'Contact Hours'!$A:$A,Hours!$A793,'Contact Hours'!$B:$B,Hours!$B793)+SUMIFS('Contact Hours'!I:I,'Contact Hours'!$A:$A,Hours!$A793,'Contact Hours'!$B:$B,Hours!$B793)</f>
        <v>694688</v>
      </c>
      <c r="G793" s="33">
        <f>SUMIFS('Contact Hours'!J:J,'Contact Hours'!$A:$A,Hours!$A793,'Contact Hours'!$B:$B,Hours!$B793)+SUMIFS('Contact Hours'!K:K,'Contact Hours'!$A:$A,Hours!$A793,'Contact Hours'!$B:$B,Hours!$B793)</f>
        <v>11552</v>
      </c>
      <c r="H793" s="34">
        <f t="shared" si="48"/>
        <v>1137936</v>
      </c>
      <c r="I793" s="35">
        <f t="shared" si="49"/>
        <v>3970504.9233042733</v>
      </c>
      <c r="J793" s="35">
        <f t="shared" si="50"/>
        <v>0</v>
      </c>
    </row>
    <row r="794" spans="1:10">
      <c r="A794" s="30">
        <v>11145</v>
      </c>
      <c r="B794" s="31">
        <v>8</v>
      </c>
      <c r="C794" s="32">
        <f t="shared" si="47"/>
        <v>4.382136402145127</v>
      </c>
      <c r="D794" s="33">
        <f>SUMIFS('Contact Hours'!D:D,'Contact Hours'!$A:$A,Hours!$A794,'Contact Hours'!$B:$B,Hours!$B794)+SUMIFS('Contact Hours'!E:E,'Contact Hours'!$A:$A,Hours!$A794,'Contact Hours'!$B:$B,Hours!$B794)</f>
        <v>0</v>
      </c>
      <c r="E794" s="33">
        <f>SUMIFS('Contact Hours'!F:F,'Contact Hours'!$A:$A,Hours!$A794,'Contact Hours'!$B:$B,Hours!$B794)+SUMIFS('Contact Hours'!G:G,'Contact Hours'!$A:$A,Hours!$A794,'Contact Hours'!$B:$B,Hours!$B794)</f>
        <v>0</v>
      </c>
      <c r="F794" s="33">
        <f>SUMIFS('Contact Hours'!H:H,'Contact Hours'!$A:$A,Hours!$A794,'Contact Hours'!$B:$B,Hours!$B794)+SUMIFS('Contact Hours'!I:I,'Contact Hours'!$A:$A,Hours!$A794,'Contact Hours'!$B:$B,Hours!$B794)</f>
        <v>71728</v>
      </c>
      <c r="G794" s="33">
        <f>SUMIFS('Contact Hours'!J:J,'Contact Hours'!$A:$A,Hours!$A794,'Contact Hours'!$B:$B,Hours!$B794)+SUMIFS('Contact Hours'!K:K,'Contact Hours'!$A:$A,Hours!$A794,'Contact Hours'!$B:$B,Hours!$B794)</f>
        <v>1150</v>
      </c>
      <c r="H794" s="34">
        <f t="shared" si="48"/>
        <v>72878</v>
      </c>
      <c r="I794" s="35">
        <f t="shared" si="49"/>
        <v>319361.33671553258</v>
      </c>
      <c r="J794" s="35">
        <f t="shared" si="50"/>
        <v>0</v>
      </c>
    </row>
    <row r="795" spans="1:10">
      <c r="A795" s="30">
        <v>11145</v>
      </c>
      <c r="B795" s="31">
        <v>9</v>
      </c>
      <c r="C795" s="32">
        <f t="shared" si="47"/>
        <v>3.4333089032158068</v>
      </c>
      <c r="D795" s="33">
        <f>SUMIFS('Contact Hours'!D:D,'Contact Hours'!$A:$A,Hours!$A795,'Contact Hours'!$B:$B,Hours!$B795)+SUMIFS('Contact Hours'!E:E,'Contact Hours'!$A:$A,Hours!$A795,'Contact Hours'!$B:$B,Hours!$B795)</f>
        <v>212192</v>
      </c>
      <c r="E795" s="33">
        <f>SUMIFS('Contact Hours'!F:F,'Contact Hours'!$A:$A,Hours!$A795,'Contact Hours'!$B:$B,Hours!$B795)+SUMIFS('Contact Hours'!G:G,'Contact Hours'!$A:$A,Hours!$A795,'Contact Hours'!$B:$B,Hours!$B795)</f>
        <v>0</v>
      </c>
      <c r="F795" s="33">
        <f>SUMIFS('Contact Hours'!H:H,'Contact Hours'!$A:$A,Hours!$A795,'Contact Hours'!$B:$B,Hours!$B795)+SUMIFS('Contact Hours'!I:I,'Contact Hours'!$A:$A,Hours!$A795,'Contact Hours'!$B:$B,Hours!$B795)</f>
        <v>146512</v>
      </c>
      <c r="G795" s="33">
        <f>SUMIFS('Contact Hours'!J:J,'Contact Hours'!$A:$A,Hours!$A795,'Contact Hours'!$B:$B,Hours!$B795)+SUMIFS('Contact Hours'!K:K,'Contact Hours'!$A:$A,Hours!$A795,'Contact Hours'!$B:$B,Hours!$B795)</f>
        <v>5588</v>
      </c>
      <c r="H795" s="34">
        <f t="shared" si="48"/>
        <v>364292</v>
      </c>
      <c r="I795" s="35">
        <f t="shared" si="49"/>
        <v>1250726.9669702926</v>
      </c>
      <c r="J795" s="35">
        <f t="shared" si="50"/>
        <v>0</v>
      </c>
    </row>
    <row r="796" spans="1:10">
      <c r="A796" s="30">
        <v>11145</v>
      </c>
      <c r="B796" s="31">
        <v>10</v>
      </c>
      <c r="C796" s="32">
        <f t="shared" si="47"/>
        <v>5.2157956574584414</v>
      </c>
      <c r="D796" s="33">
        <f>SUMIFS('Contact Hours'!D:D,'Contact Hours'!$A:$A,Hours!$A796,'Contact Hours'!$B:$B,Hours!$B796)+SUMIFS('Contact Hours'!E:E,'Contact Hours'!$A:$A,Hours!$A796,'Contact Hours'!$B:$B,Hours!$B796)</f>
        <v>63408</v>
      </c>
      <c r="E796" s="33">
        <f>SUMIFS('Contact Hours'!F:F,'Contact Hours'!$A:$A,Hours!$A796,'Contact Hours'!$B:$B,Hours!$B796)+SUMIFS('Contact Hours'!G:G,'Contact Hours'!$A:$A,Hours!$A796,'Contact Hours'!$B:$B,Hours!$B796)</f>
        <v>0</v>
      </c>
      <c r="F796" s="33">
        <f>SUMIFS('Contact Hours'!H:H,'Contact Hours'!$A:$A,Hours!$A796,'Contact Hours'!$B:$B,Hours!$B796)+SUMIFS('Contact Hours'!I:I,'Contact Hours'!$A:$A,Hours!$A796,'Contact Hours'!$B:$B,Hours!$B796)</f>
        <v>0</v>
      </c>
      <c r="G796" s="33">
        <f>SUMIFS('Contact Hours'!J:J,'Contact Hours'!$A:$A,Hours!$A796,'Contact Hours'!$B:$B,Hours!$B796)+SUMIFS('Contact Hours'!K:K,'Contact Hours'!$A:$A,Hours!$A796,'Contact Hours'!$B:$B,Hours!$B796)</f>
        <v>0</v>
      </c>
      <c r="H796" s="34">
        <f t="shared" si="48"/>
        <v>63408</v>
      </c>
      <c r="I796" s="35">
        <f t="shared" si="49"/>
        <v>330723.17104812484</v>
      </c>
      <c r="J796" s="35">
        <f t="shared" si="50"/>
        <v>0</v>
      </c>
    </row>
    <row r="797" spans="1:10">
      <c r="A797" s="30">
        <v>11145</v>
      </c>
      <c r="B797" s="31">
        <v>11</v>
      </c>
      <c r="C797" s="32">
        <f t="shared" si="47"/>
        <v>3.9463640330011058</v>
      </c>
      <c r="D797" s="33">
        <f>SUMIFS('Contact Hours'!D:D,'Contact Hours'!$A:$A,Hours!$A797,'Contact Hours'!$B:$B,Hours!$B797)+SUMIFS('Contact Hours'!E:E,'Contact Hours'!$A:$A,Hours!$A797,'Contact Hours'!$B:$B,Hours!$B797)</f>
        <v>20352</v>
      </c>
      <c r="E797" s="33">
        <f>SUMIFS('Contact Hours'!F:F,'Contact Hours'!$A:$A,Hours!$A797,'Contact Hours'!$B:$B,Hours!$B797)+SUMIFS('Contact Hours'!G:G,'Contact Hours'!$A:$A,Hours!$A797,'Contact Hours'!$B:$B,Hours!$B797)</f>
        <v>0</v>
      </c>
      <c r="F797" s="33">
        <f>SUMIFS('Contact Hours'!H:H,'Contact Hours'!$A:$A,Hours!$A797,'Contact Hours'!$B:$B,Hours!$B797)+SUMIFS('Contact Hours'!I:I,'Contact Hours'!$A:$A,Hours!$A797,'Contact Hours'!$B:$B,Hours!$B797)</f>
        <v>394384</v>
      </c>
      <c r="G797" s="33">
        <f>SUMIFS('Contact Hours'!J:J,'Contact Hours'!$A:$A,Hours!$A797,'Contact Hours'!$B:$B,Hours!$B797)+SUMIFS('Contact Hours'!K:K,'Contact Hours'!$A:$A,Hours!$A797,'Contact Hours'!$B:$B,Hours!$B797)</f>
        <v>12674</v>
      </c>
      <c r="H797" s="34">
        <f t="shared" si="48"/>
        <v>427410</v>
      </c>
      <c r="I797" s="35">
        <f t="shared" si="49"/>
        <v>1686715.4513450027</v>
      </c>
      <c r="J797" s="35">
        <f t="shared" si="50"/>
        <v>0</v>
      </c>
    </row>
    <row r="798" spans="1:10">
      <c r="A798" s="30">
        <v>11145</v>
      </c>
      <c r="B798" s="31">
        <v>12</v>
      </c>
      <c r="C798" s="32">
        <f t="shared" si="47"/>
        <v>3.4644345655960382</v>
      </c>
      <c r="D798" s="33">
        <f>SUMIFS('Contact Hours'!D:D,'Contact Hours'!$A:$A,Hours!$A798,'Contact Hours'!$B:$B,Hours!$B798)+SUMIFS('Contact Hours'!E:E,'Contact Hours'!$A:$A,Hours!$A798,'Contact Hours'!$B:$B,Hours!$B798)</f>
        <v>3054176</v>
      </c>
      <c r="E798" s="33">
        <f>SUMIFS('Contact Hours'!F:F,'Contact Hours'!$A:$A,Hours!$A798,'Contact Hours'!$B:$B,Hours!$B798)+SUMIFS('Contact Hours'!G:G,'Contact Hours'!$A:$A,Hours!$A798,'Contact Hours'!$B:$B,Hours!$B798)</f>
        <v>391072</v>
      </c>
      <c r="F798" s="33">
        <f>SUMIFS('Contact Hours'!H:H,'Contact Hours'!$A:$A,Hours!$A798,'Contact Hours'!$B:$B,Hours!$B798)+SUMIFS('Contact Hours'!I:I,'Contact Hours'!$A:$A,Hours!$A798,'Contact Hours'!$B:$B,Hours!$B798)</f>
        <v>240</v>
      </c>
      <c r="G798" s="33">
        <f>SUMIFS('Contact Hours'!J:J,'Contact Hours'!$A:$A,Hours!$A798,'Contact Hours'!$B:$B,Hours!$B798)+SUMIFS('Contact Hours'!K:K,'Contact Hours'!$A:$A,Hours!$A798,'Contact Hours'!$B:$B,Hours!$B798)</f>
        <v>0</v>
      </c>
      <c r="H798" s="34">
        <f t="shared" si="48"/>
        <v>3445488</v>
      </c>
      <c r="I798" s="35">
        <f t="shared" si="49"/>
        <v>11936667.722546363</v>
      </c>
      <c r="J798" s="35">
        <f t="shared" si="50"/>
        <v>1490327.6898804512</v>
      </c>
    </row>
    <row r="799" spans="1:10">
      <c r="A799" s="30">
        <v>11145</v>
      </c>
      <c r="B799" s="31">
        <v>13</v>
      </c>
      <c r="C799" s="32">
        <f t="shared" ref="C799:C862" si="51">C772</f>
        <v>3.1367935439018955</v>
      </c>
      <c r="D799" s="33">
        <f>SUMIFS('Contact Hours'!D:D,'Contact Hours'!$A:$A,Hours!$A799,'Contact Hours'!$B:$B,Hours!$B799)+SUMIFS('Contact Hours'!E:E,'Contact Hours'!$A:$A,Hours!$A799,'Contact Hours'!$B:$B,Hours!$B799)</f>
        <v>426608</v>
      </c>
      <c r="E799" s="33">
        <f>SUMIFS('Contact Hours'!F:F,'Contact Hours'!$A:$A,Hours!$A799,'Contact Hours'!$B:$B,Hours!$B799)+SUMIFS('Contact Hours'!G:G,'Contact Hours'!$A:$A,Hours!$A799,'Contact Hours'!$B:$B,Hours!$B799)</f>
        <v>0</v>
      </c>
      <c r="F799" s="33">
        <f>SUMIFS('Contact Hours'!H:H,'Contact Hours'!$A:$A,Hours!$A799,'Contact Hours'!$B:$B,Hours!$B799)+SUMIFS('Contact Hours'!I:I,'Contact Hours'!$A:$A,Hours!$A799,'Contact Hours'!$B:$B,Hours!$B799)</f>
        <v>17776</v>
      </c>
      <c r="G799" s="33">
        <f>SUMIFS('Contact Hours'!J:J,'Contact Hours'!$A:$A,Hours!$A799,'Contact Hours'!$B:$B,Hours!$B799)+SUMIFS('Contact Hours'!K:K,'Contact Hours'!$A:$A,Hours!$A799,'Contact Hours'!$B:$B,Hours!$B799)</f>
        <v>1272</v>
      </c>
      <c r="H799" s="34">
        <f t="shared" si="48"/>
        <v>445656</v>
      </c>
      <c r="I799" s="35">
        <f t="shared" si="49"/>
        <v>1397930.8636011432</v>
      </c>
      <c r="J799" s="35">
        <f t="shared" si="50"/>
        <v>0</v>
      </c>
    </row>
    <row r="800" spans="1:10">
      <c r="A800" s="30">
        <v>11145</v>
      </c>
      <c r="B800" s="31">
        <v>14</v>
      </c>
      <c r="C800" s="32">
        <f t="shared" si="51"/>
        <v>4.5242823607997433</v>
      </c>
      <c r="D800" s="33">
        <f>SUMIFS('Contact Hours'!D:D,'Contact Hours'!$A:$A,Hours!$A800,'Contact Hours'!$B:$B,Hours!$B800)+SUMIFS('Contact Hours'!E:E,'Contact Hours'!$A:$A,Hours!$A800,'Contact Hours'!$B:$B,Hours!$B800)</f>
        <v>46416</v>
      </c>
      <c r="E800" s="33">
        <f>SUMIFS('Contact Hours'!F:F,'Contact Hours'!$A:$A,Hours!$A800,'Contact Hours'!$B:$B,Hours!$B800)+SUMIFS('Contact Hours'!G:G,'Contact Hours'!$A:$A,Hours!$A800,'Contact Hours'!$B:$B,Hours!$B800)</f>
        <v>0</v>
      </c>
      <c r="F800" s="33">
        <f>SUMIFS('Contact Hours'!H:H,'Contact Hours'!$A:$A,Hours!$A800,'Contact Hours'!$B:$B,Hours!$B800)+SUMIFS('Contact Hours'!I:I,'Contact Hours'!$A:$A,Hours!$A800,'Contact Hours'!$B:$B,Hours!$B800)</f>
        <v>456192</v>
      </c>
      <c r="G800" s="33">
        <f>SUMIFS('Contact Hours'!J:J,'Contact Hours'!$A:$A,Hours!$A800,'Contact Hours'!$B:$B,Hours!$B800)+SUMIFS('Contact Hours'!K:K,'Contact Hours'!$A:$A,Hours!$A800,'Contact Hours'!$B:$B,Hours!$B800)</f>
        <v>47736</v>
      </c>
      <c r="H800" s="34">
        <f t="shared" si="48"/>
        <v>550344</v>
      </c>
      <c r="I800" s="35">
        <f t="shared" si="49"/>
        <v>2489911.6515719742</v>
      </c>
      <c r="J800" s="35">
        <f t="shared" si="50"/>
        <v>0</v>
      </c>
    </row>
    <row r="801" spans="1:10">
      <c r="A801" s="30">
        <v>11145</v>
      </c>
      <c r="B801" s="31">
        <v>15</v>
      </c>
      <c r="C801" s="32">
        <f t="shared" si="51"/>
        <v>6.3259919541484555</v>
      </c>
      <c r="D801" s="33">
        <f>SUMIFS('Contact Hours'!D:D,'Contact Hours'!$A:$A,Hours!$A801,'Contact Hours'!$B:$B,Hours!$B801)+SUMIFS('Contact Hours'!E:E,'Contact Hours'!$A:$A,Hours!$A801,'Contact Hours'!$B:$B,Hours!$B801)</f>
        <v>0</v>
      </c>
      <c r="E801" s="33">
        <f>SUMIFS('Contact Hours'!F:F,'Contact Hours'!$A:$A,Hours!$A801,'Contact Hours'!$B:$B,Hours!$B801)+SUMIFS('Contact Hours'!G:G,'Contact Hours'!$A:$A,Hours!$A801,'Contact Hours'!$B:$B,Hours!$B801)</f>
        <v>0</v>
      </c>
      <c r="F801" s="33">
        <f>SUMIFS('Contact Hours'!H:H,'Contact Hours'!$A:$A,Hours!$A801,'Contact Hours'!$B:$B,Hours!$B801)+SUMIFS('Contact Hours'!I:I,'Contact Hours'!$A:$A,Hours!$A801,'Contact Hours'!$B:$B,Hours!$B801)</f>
        <v>36000</v>
      </c>
      <c r="G801" s="33">
        <f>SUMIFS('Contact Hours'!J:J,'Contact Hours'!$A:$A,Hours!$A801,'Contact Hours'!$B:$B,Hours!$B801)+SUMIFS('Contact Hours'!K:K,'Contact Hours'!$A:$A,Hours!$A801,'Contact Hours'!$B:$B,Hours!$B801)</f>
        <v>64</v>
      </c>
      <c r="H801" s="34">
        <f t="shared" si="48"/>
        <v>36064</v>
      </c>
      <c r="I801" s="35">
        <f t="shared" si="49"/>
        <v>228140.57383440991</v>
      </c>
      <c r="J801" s="35">
        <f t="shared" si="50"/>
        <v>0</v>
      </c>
    </row>
    <row r="802" spans="1:10">
      <c r="A802" s="30">
        <v>11145</v>
      </c>
      <c r="B802" s="31">
        <v>16</v>
      </c>
      <c r="C802" s="32">
        <f t="shared" si="51"/>
        <v>3.9794022593108487</v>
      </c>
      <c r="D802" s="33">
        <f>SUMIFS('Contact Hours'!D:D,'Contact Hours'!$A:$A,Hours!$A802,'Contact Hours'!$B:$B,Hours!$B802)+SUMIFS('Contact Hours'!E:E,'Contact Hours'!$A:$A,Hours!$A802,'Contact Hours'!$B:$B,Hours!$B802)</f>
        <v>18816</v>
      </c>
      <c r="E802" s="33">
        <f>SUMIFS('Contact Hours'!F:F,'Contact Hours'!$A:$A,Hours!$A802,'Contact Hours'!$B:$B,Hours!$B802)+SUMIFS('Contact Hours'!G:G,'Contact Hours'!$A:$A,Hours!$A802,'Contact Hours'!$B:$B,Hours!$B802)</f>
        <v>0</v>
      </c>
      <c r="F802" s="33">
        <f>SUMIFS('Contact Hours'!H:H,'Contact Hours'!$A:$A,Hours!$A802,'Contact Hours'!$B:$B,Hours!$B802)+SUMIFS('Contact Hours'!I:I,'Contact Hours'!$A:$A,Hours!$A802,'Contact Hours'!$B:$B,Hours!$B802)</f>
        <v>697440</v>
      </c>
      <c r="G802" s="33">
        <f>SUMIFS('Contact Hours'!J:J,'Contact Hours'!$A:$A,Hours!$A802,'Contact Hours'!$B:$B,Hours!$B802)+SUMIFS('Contact Hours'!K:K,'Contact Hours'!$A:$A,Hours!$A802,'Contact Hours'!$B:$B,Hours!$B802)</f>
        <v>70234</v>
      </c>
      <c r="H802" s="34">
        <f t="shared" si="48"/>
        <v>786490</v>
      </c>
      <c r="I802" s="35">
        <f t="shared" si="49"/>
        <v>3129760.0829253895</v>
      </c>
      <c r="J802" s="35">
        <f t="shared" si="50"/>
        <v>0</v>
      </c>
    </row>
    <row r="803" spans="1:10">
      <c r="A803" s="30">
        <v>11145</v>
      </c>
      <c r="B803" s="31">
        <v>17</v>
      </c>
      <c r="C803" s="32">
        <f t="shared" si="51"/>
        <v>5.1679354505346593</v>
      </c>
      <c r="D803" s="33">
        <f>SUMIFS('Contact Hours'!D:D,'Contact Hours'!$A:$A,Hours!$A803,'Contact Hours'!$B:$B,Hours!$B803)+SUMIFS('Contact Hours'!E:E,'Contact Hours'!$A:$A,Hours!$A803,'Contact Hours'!$B:$B,Hours!$B803)</f>
        <v>0</v>
      </c>
      <c r="E803" s="33">
        <f>SUMIFS('Contact Hours'!F:F,'Contact Hours'!$A:$A,Hours!$A803,'Contact Hours'!$B:$B,Hours!$B803)+SUMIFS('Contact Hours'!G:G,'Contact Hours'!$A:$A,Hours!$A803,'Contact Hours'!$B:$B,Hours!$B803)</f>
        <v>0</v>
      </c>
      <c r="F803" s="33">
        <f>SUMIFS('Contact Hours'!H:H,'Contact Hours'!$A:$A,Hours!$A803,'Contact Hours'!$B:$B,Hours!$B803)+SUMIFS('Contact Hours'!I:I,'Contact Hours'!$A:$A,Hours!$A803,'Contact Hours'!$B:$B,Hours!$B803)</f>
        <v>86080</v>
      </c>
      <c r="G803" s="33">
        <f>SUMIFS('Contact Hours'!J:J,'Contact Hours'!$A:$A,Hours!$A803,'Contact Hours'!$B:$B,Hours!$B803)+SUMIFS('Contact Hours'!K:K,'Contact Hours'!$A:$A,Hours!$A803,'Contact Hours'!$B:$B,Hours!$B803)</f>
        <v>0</v>
      </c>
      <c r="H803" s="34">
        <f t="shared" si="48"/>
        <v>86080</v>
      </c>
      <c r="I803" s="35">
        <f t="shared" si="49"/>
        <v>444855.8835820235</v>
      </c>
      <c r="J803" s="35">
        <f t="shared" si="50"/>
        <v>0</v>
      </c>
    </row>
    <row r="804" spans="1:10">
      <c r="A804" s="30">
        <v>11145</v>
      </c>
      <c r="B804" s="31">
        <v>18</v>
      </c>
      <c r="C804" s="32">
        <f t="shared" si="51"/>
        <v>4.3474126583452906</v>
      </c>
      <c r="D804" s="33">
        <f>SUMIFS('Contact Hours'!D:D,'Contact Hours'!$A:$A,Hours!$A804,'Contact Hours'!$B:$B,Hours!$B804)+SUMIFS('Contact Hours'!E:E,'Contact Hours'!$A:$A,Hours!$A804,'Contact Hours'!$B:$B,Hours!$B804)</f>
        <v>0</v>
      </c>
      <c r="E804" s="33">
        <f>SUMIFS('Contact Hours'!F:F,'Contact Hours'!$A:$A,Hours!$A804,'Contact Hours'!$B:$B,Hours!$B804)+SUMIFS('Contact Hours'!G:G,'Contact Hours'!$A:$A,Hours!$A804,'Contact Hours'!$B:$B,Hours!$B804)</f>
        <v>0</v>
      </c>
      <c r="F804" s="33">
        <f>SUMIFS('Contact Hours'!H:H,'Contact Hours'!$A:$A,Hours!$A804,'Contact Hours'!$B:$B,Hours!$B804)+SUMIFS('Contact Hours'!I:I,'Contact Hours'!$A:$A,Hours!$A804,'Contact Hours'!$B:$B,Hours!$B804)</f>
        <v>63792</v>
      </c>
      <c r="G804" s="33">
        <f>SUMIFS('Contact Hours'!J:J,'Contact Hours'!$A:$A,Hours!$A804,'Contact Hours'!$B:$B,Hours!$B804)+SUMIFS('Contact Hours'!K:K,'Contact Hours'!$A:$A,Hours!$A804,'Contact Hours'!$B:$B,Hours!$B804)</f>
        <v>0</v>
      </c>
      <c r="H804" s="34">
        <f t="shared" si="48"/>
        <v>63792</v>
      </c>
      <c r="I804" s="35">
        <f t="shared" si="49"/>
        <v>277330.14830116276</v>
      </c>
      <c r="J804" s="35">
        <f t="shared" si="50"/>
        <v>0</v>
      </c>
    </row>
    <row r="805" spans="1:10">
      <c r="A805" s="30">
        <v>11145</v>
      </c>
      <c r="B805" s="31">
        <v>19</v>
      </c>
      <c r="C805" s="32">
        <f t="shared" si="51"/>
        <v>3.1428185541517317</v>
      </c>
      <c r="D805" s="33">
        <f>SUMIFS('Contact Hours'!D:D,'Contact Hours'!$A:$A,Hours!$A805,'Contact Hours'!$B:$B,Hours!$B805)+SUMIFS('Contact Hours'!E:E,'Contact Hours'!$A:$A,Hours!$A805,'Contact Hours'!$B:$B,Hours!$B805)</f>
        <v>2432368</v>
      </c>
      <c r="E805" s="33">
        <f>SUMIFS('Contact Hours'!F:F,'Contact Hours'!$A:$A,Hours!$A805,'Contact Hours'!$B:$B,Hours!$B805)+SUMIFS('Contact Hours'!G:G,'Contact Hours'!$A:$A,Hours!$A805,'Contact Hours'!$B:$B,Hours!$B805)</f>
        <v>407184</v>
      </c>
      <c r="F805" s="33">
        <f>SUMIFS('Contact Hours'!H:H,'Contact Hours'!$A:$A,Hours!$A805,'Contact Hours'!$B:$B,Hours!$B805)+SUMIFS('Contact Hours'!I:I,'Contact Hours'!$A:$A,Hours!$A805,'Contact Hours'!$B:$B,Hours!$B805)</f>
        <v>256</v>
      </c>
      <c r="G805" s="33">
        <f>SUMIFS('Contact Hours'!J:J,'Contact Hours'!$A:$A,Hours!$A805,'Contact Hours'!$B:$B,Hours!$B805)+SUMIFS('Contact Hours'!K:K,'Contact Hours'!$A:$A,Hours!$A805,'Contact Hours'!$B:$B,Hours!$B805)</f>
        <v>720</v>
      </c>
      <c r="H805" s="34">
        <f t="shared" si="48"/>
        <v>2840528</v>
      </c>
      <c r="I805" s="35">
        <f t="shared" si="49"/>
        <v>8927264.1019875109</v>
      </c>
      <c r="J805" s="35">
        <f t="shared" si="50"/>
        <v>1407675.9731690907</v>
      </c>
    </row>
    <row r="806" spans="1:10">
      <c r="A806" s="30">
        <v>11145</v>
      </c>
      <c r="B806" s="31">
        <v>20</v>
      </c>
      <c r="C806" s="32">
        <f t="shared" si="51"/>
        <v>3.4676861785003421</v>
      </c>
      <c r="D806" s="33">
        <f>SUMIFS('Contact Hours'!D:D,'Contact Hours'!$A:$A,Hours!$A806,'Contact Hours'!$B:$B,Hours!$B806)+SUMIFS('Contact Hours'!E:E,'Contact Hours'!$A:$A,Hours!$A806,'Contact Hours'!$B:$B,Hours!$B806)</f>
        <v>0</v>
      </c>
      <c r="E806" s="33">
        <f>SUMIFS('Contact Hours'!F:F,'Contact Hours'!$A:$A,Hours!$A806,'Contact Hours'!$B:$B,Hours!$B806)+SUMIFS('Contact Hours'!G:G,'Contact Hours'!$A:$A,Hours!$A806,'Contact Hours'!$B:$B,Hours!$B806)</f>
        <v>0</v>
      </c>
      <c r="F806" s="33">
        <f>SUMIFS('Contact Hours'!H:H,'Contact Hours'!$A:$A,Hours!$A806,'Contact Hours'!$B:$B,Hours!$B806)+SUMIFS('Contact Hours'!I:I,'Contact Hours'!$A:$A,Hours!$A806,'Contact Hours'!$B:$B,Hours!$B806)</f>
        <v>154272</v>
      </c>
      <c r="G806" s="33">
        <f>SUMIFS('Contact Hours'!J:J,'Contact Hours'!$A:$A,Hours!$A806,'Contact Hours'!$B:$B,Hours!$B806)+SUMIFS('Contact Hours'!K:K,'Contact Hours'!$A:$A,Hours!$A806,'Contact Hours'!$B:$B,Hours!$B806)</f>
        <v>5824</v>
      </c>
      <c r="H806" s="34">
        <f t="shared" si="48"/>
        <v>160096</v>
      </c>
      <c r="I806" s="35">
        <f t="shared" si="49"/>
        <v>555162.68643319071</v>
      </c>
      <c r="J806" s="35">
        <f t="shared" si="50"/>
        <v>0</v>
      </c>
    </row>
    <row r="807" spans="1:10">
      <c r="A807" s="30">
        <v>11145</v>
      </c>
      <c r="B807" s="31">
        <v>21</v>
      </c>
      <c r="C807" s="32">
        <f t="shared" si="51"/>
        <v>4.5155009708581995</v>
      </c>
      <c r="D807" s="33">
        <f>SUMIFS('Contact Hours'!D:D,'Contact Hours'!$A:$A,Hours!$A807,'Contact Hours'!$B:$B,Hours!$B807)+SUMIFS('Contact Hours'!E:E,'Contact Hours'!$A:$A,Hours!$A807,'Contact Hours'!$B:$B,Hours!$B807)</f>
        <v>0</v>
      </c>
      <c r="E807" s="33">
        <f>SUMIFS('Contact Hours'!F:F,'Contact Hours'!$A:$A,Hours!$A807,'Contact Hours'!$B:$B,Hours!$B807)+SUMIFS('Contact Hours'!G:G,'Contact Hours'!$A:$A,Hours!$A807,'Contact Hours'!$B:$B,Hours!$B807)</f>
        <v>0</v>
      </c>
      <c r="F807" s="33">
        <f>SUMIFS('Contact Hours'!H:H,'Contact Hours'!$A:$A,Hours!$A807,'Contact Hours'!$B:$B,Hours!$B807)+SUMIFS('Contact Hours'!I:I,'Contact Hours'!$A:$A,Hours!$A807,'Contact Hours'!$B:$B,Hours!$B807)</f>
        <v>57104</v>
      </c>
      <c r="G807" s="33">
        <f>SUMIFS('Contact Hours'!J:J,'Contact Hours'!$A:$A,Hours!$A807,'Contact Hours'!$B:$B,Hours!$B807)+SUMIFS('Contact Hours'!K:K,'Contact Hours'!$A:$A,Hours!$A807,'Contact Hours'!$B:$B,Hours!$B807)</f>
        <v>78816</v>
      </c>
      <c r="H807" s="34">
        <f t="shared" si="48"/>
        <v>135920</v>
      </c>
      <c r="I807" s="35">
        <f t="shared" si="49"/>
        <v>613746.89195904648</v>
      </c>
      <c r="J807" s="35">
        <f t="shared" si="50"/>
        <v>0</v>
      </c>
    </row>
    <row r="808" spans="1:10">
      <c r="A808" s="30">
        <v>11145</v>
      </c>
      <c r="B808" s="31">
        <v>22</v>
      </c>
      <c r="C808" s="32">
        <f t="shared" si="51"/>
        <v>4.1280585073572329</v>
      </c>
      <c r="D808" s="33">
        <f>SUMIFS('Contact Hours'!D:D,'Contact Hours'!$A:$A,Hours!$A808,'Contact Hours'!$B:$B,Hours!$B808)+SUMIFS('Contact Hours'!E:E,'Contact Hours'!$A:$A,Hours!$A808,'Contact Hours'!$B:$B,Hours!$B808)</f>
        <v>0</v>
      </c>
      <c r="E808" s="33">
        <f>SUMIFS('Contact Hours'!F:F,'Contact Hours'!$A:$A,Hours!$A808,'Contact Hours'!$B:$B,Hours!$B808)+SUMIFS('Contact Hours'!G:G,'Contact Hours'!$A:$A,Hours!$A808,'Contact Hours'!$B:$B,Hours!$B808)</f>
        <v>0</v>
      </c>
      <c r="F808" s="33">
        <f>SUMIFS('Contact Hours'!H:H,'Contact Hours'!$A:$A,Hours!$A808,'Contact Hours'!$B:$B,Hours!$B808)+SUMIFS('Contact Hours'!I:I,'Contact Hours'!$A:$A,Hours!$A808,'Contact Hours'!$B:$B,Hours!$B808)</f>
        <v>4304</v>
      </c>
      <c r="G808" s="33">
        <f>SUMIFS('Contact Hours'!J:J,'Contact Hours'!$A:$A,Hours!$A808,'Contact Hours'!$B:$B,Hours!$B808)+SUMIFS('Contact Hours'!K:K,'Contact Hours'!$A:$A,Hours!$A808,'Contact Hours'!$B:$B,Hours!$B808)</f>
        <v>1376</v>
      </c>
      <c r="H808" s="34">
        <f t="shared" si="48"/>
        <v>5680</v>
      </c>
      <c r="I808" s="35">
        <f t="shared" si="49"/>
        <v>23447.372321789084</v>
      </c>
      <c r="J808" s="35">
        <f t="shared" si="50"/>
        <v>0</v>
      </c>
    </row>
    <row r="809" spans="1:10">
      <c r="A809" s="30">
        <v>11145</v>
      </c>
      <c r="B809" s="31">
        <v>23</v>
      </c>
      <c r="C809" s="32">
        <f t="shared" si="51"/>
        <v>4.0606764444742334</v>
      </c>
      <c r="D809" s="33">
        <f>SUMIFS('Contact Hours'!D:D,'Contact Hours'!$A:$A,Hours!$A809,'Contact Hours'!$B:$B,Hours!$B809)+SUMIFS('Contact Hours'!E:E,'Contact Hours'!$A:$A,Hours!$A809,'Contact Hours'!$B:$B,Hours!$B809)</f>
        <v>474768</v>
      </c>
      <c r="E809" s="33">
        <f>SUMIFS('Contact Hours'!F:F,'Contact Hours'!$A:$A,Hours!$A809,'Contact Hours'!$B:$B,Hours!$B809)+SUMIFS('Contact Hours'!G:G,'Contact Hours'!$A:$A,Hours!$A809,'Contact Hours'!$B:$B,Hours!$B809)</f>
        <v>0</v>
      </c>
      <c r="F809" s="33">
        <f>SUMIFS('Contact Hours'!H:H,'Contact Hours'!$A:$A,Hours!$A809,'Contact Hours'!$B:$B,Hours!$B809)+SUMIFS('Contact Hours'!I:I,'Contact Hours'!$A:$A,Hours!$A809,'Contact Hours'!$B:$B,Hours!$B809)</f>
        <v>0</v>
      </c>
      <c r="G809" s="33">
        <f>SUMIFS('Contact Hours'!J:J,'Contact Hours'!$A:$A,Hours!$A809,'Contact Hours'!$B:$B,Hours!$B809)+SUMIFS('Contact Hours'!K:K,'Contact Hours'!$A:$A,Hours!$A809,'Contact Hours'!$B:$B,Hours!$B809)</f>
        <v>640</v>
      </c>
      <c r="H809" s="34">
        <f t="shared" si="48"/>
        <v>475408</v>
      </c>
      <c r="I809" s="35">
        <f t="shared" si="49"/>
        <v>1930478.0671146063</v>
      </c>
      <c r="J809" s="35">
        <f t="shared" si="50"/>
        <v>0</v>
      </c>
    </row>
    <row r="810" spans="1:10">
      <c r="A810" s="30">
        <v>11145</v>
      </c>
      <c r="B810" s="31">
        <v>24</v>
      </c>
      <c r="C810" s="32">
        <f t="shared" si="51"/>
        <v>3.6073208628655156</v>
      </c>
      <c r="D810" s="33">
        <f>SUMIFS('Contact Hours'!D:D,'Contact Hours'!$A:$A,Hours!$A810,'Contact Hours'!$B:$B,Hours!$B810)+SUMIFS('Contact Hours'!E:E,'Contact Hours'!$A:$A,Hours!$A810,'Contact Hours'!$B:$B,Hours!$B810)</f>
        <v>172128</v>
      </c>
      <c r="E810" s="33">
        <f>SUMIFS('Contact Hours'!F:F,'Contact Hours'!$A:$A,Hours!$A810,'Contact Hours'!$B:$B,Hours!$B810)+SUMIFS('Contact Hours'!G:G,'Contact Hours'!$A:$A,Hours!$A810,'Contact Hours'!$B:$B,Hours!$B810)</f>
        <v>0</v>
      </c>
      <c r="F810" s="33">
        <f>SUMIFS('Contact Hours'!H:H,'Contact Hours'!$A:$A,Hours!$A810,'Contact Hours'!$B:$B,Hours!$B810)+SUMIFS('Contact Hours'!I:I,'Contact Hours'!$A:$A,Hours!$A810,'Contact Hours'!$B:$B,Hours!$B810)</f>
        <v>127904</v>
      </c>
      <c r="G810" s="33">
        <f>SUMIFS('Contact Hours'!J:J,'Contact Hours'!$A:$A,Hours!$A810,'Contact Hours'!$B:$B,Hours!$B810)+SUMIFS('Contact Hours'!K:K,'Contact Hours'!$A:$A,Hours!$A810,'Contact Hours'!$B:$B,Hours!$B810)</f>
        <v>38905</v>
      </c>
      <c r="H810" s="34">
        <f t="shared" si="48"/>
        <v>338937</v>
      </c>
      <c r="I810" s="35">
        <f t="shared" si="49"/>
        <v>1222654.5112970492</v>
      </c>
      <c r="J810" s="35">
        <f t="shared" si="50"/>
        <v>0</v>
      </c>
    </row>
    <row r="811" spans="1:10">
      <c r="A811" s="30">
        <v>11145</v>
      </c>
      <c r="B811" s="31">
        <v>25</v>
      </c>
      <c r="C811" s="32">
        <f t="shared" si="51"/>
        <v>2.8175360535220126</v>
      </c>
      <c r="D811" s="33">
        <f>SUMIFS('Contact Hours'!D:D,'Contact Hours'!$A:$A,Hours!$A811,'Contact Hours'!$B:$B,Hours!$B811)+SUMIFS('Contact Hours'!E:E,'Contact Hours'!$A:$A,Hours!$A811,'Contact Hours'!$B:$B,Hours!$B811)</f>
        <v>5342016</v>
      </c>
      <c r="E811" s="33">
        <f>SUMIFS('Contact Hours'!F:F,'Contact Hours'!$A:$A,Hours!$A811,'Contact Hours'!$B:$B,Hours!$B811)+SUMIFS('Contact Hours'!G:G,'Contact Hours'!$A:$A,Hours!$A811,'Contact Hours'!$B:$B,Hours!$B811)</f>
        <v>0</v>
      </c>
      <c r="F811" s="33">
        <f>SUMIFS('Contact Hours'!H:H,'Contact Hours'!$A:$A,Hours!$A811,'Contact Hours'!$B:$B,Hours!$B811)+SUMIFS('Contact Hours'!I:I,'Contact Hours'!$A:$A,Hours!$A811,'Contact Hours'!$B:$B,Hours!$B811)</f>
        <v>12992</v>
      </c>
      <c r="G811" s="33">
        <f>SUMIFS('Contact Hours'!J:J,'Contact Hours'!$A:$A,Hours!$A811,'Contact Hours'!$B:$B,Hours!$B811)+SUMIFS('Contact Hours'!K:K,'Contact Hours'!$A:$A,Hours!$A811,'Contact Hours'!$B:$B,Hours!$B811)</f>
        <v>0</v>
      </c>
      <c r="H811" s="34">
        <f t="shared" si="48"/>
        <v>5355008</v>
      </c>
      <c r="I811" s="35">
        <f t="shared" si="49"/>
        <v>15087928.106898805</v>
      </c>
      <c r="J811" s="35">
        <f t="shared" si="50"/>
        <v>0</v>
      </c>
    </row>
    <row r="812" spans="1:10">
      <c r="A812" s="30">
        <v>11145</v>
      </c>
      <c r="B812" s="31">
        <v>26</v>
      </c>
      <c r="C812" s="32">
        <f t="shared" si="51"/>
        <v>3.5195673951223614</v>
      </c>
      <c r="D812" s="33">
        <f>SUMIFS('Contact Hours'!D:D,'Contact Hours'!$A:$A,Hours!$A812,'Contact Hours'!$B:$B,Hours!$B812)+SUMIFS('Contact Hours'!E:E,'Contact Hours'!$A:$A,Hours!$A812,'Contact Hours'!$B:$B,Hours!$B812)</f>
        <v>1195160</v>
      </c>
      <c r="E812" s="33">
        <f>SUMIFS('Contact Hours'!F:F,'Contact Hours'!$A:$A,Hours!$A812,'Contact Hours'!$B:$B,Hours!$B812)+SUMIFS('Contact Hours'!G:G,'Contact Hours'!$A:$A,Hours!$A812,'Contact Hours'!$B:$B,Hours!$B812)</f>
        <v>0</v>
      </c>
      <c r="F812" s="33">
        <f>SUMIFS('Contact Hours'!H:H,'Contact Hours'!$A:$A,Hours!$A812,'Contact Hours'!$B:$B,Hours!$B812)+SUMIFS('Contact Hours'!I:I,'Contact Hours'!$A:$A,Hours!$A812,'Contact Hours'!$B:$B,Hours!$B812)</f>
        <v>130848</v>
      </c>
      <c r="G812" s="33">
        <f>SUMIFS('Contact Hours'!J:J,'Contact Hours'!$A:$A,Hours!$A812,'Contact Hours'!$B:$B,Hours!$B812)+SUMIFS('Contact Hours'!K:K,'Contact Hours'!$A:$A,Hours!$A812,'Contact Hours'!$B:$B,Hours!$B812)</f>
        <v>108</v>
      </c>
      <c r="H812" s="34">
        <f t="shared" si="48"/>
        <v>1326116</v>
      </c>
      <c r="I812" s="35">
        <f t="shared" si="49"/>
        <v>4667354.6357500851</v>
      </c>
      <c r="J812" s="35">
        <f t="shared" si="50"/>
        <v>0</v>
      </c>
    </row>
    <row r="813" spans="1:10">
      <c r="A813" s="30">
        <v>11145</v>
      </c>
      <c r="B813" s="31">
        <v>27</v>
      </c>
      <c r="C813" s="32">
        <f t="shared" si="51"/>
        <v>3.291477425248472</v>
      </c>
      <c r="D813" s="33">
        <f>SUMIFS('Contact Hours'!D:D,'Contact Hours'!$A:$A,Hours!$A813,'Contact Hours'!$B:$B,Hours!$B813)+SUMIFS('Contact Hours'!E:E,'Contact Hours'!$A:$A,Hours!$A813,'Contact Hours'!$B:$B,Hours!$B813)</f>
        <v>0</v>
      </c>
      <c r="E813" s="33">
        <f>SUMIFS('Contact Hours'!F:F,'Contact Hours'!$A:$A,Hours!$A813,'Contact Hours'!$B:$B,Hours!$B813)+SUMIFS('Contact Hours'!G:G,'Contact Hours'!$A:$A,Hours!$A813,'Contact Hours'!$B:$B,Hours!$B813)</f>
        <v>0</v>
      </c>
      <c r="F813" s="33">
        <f>SUMIFS('Contact Hours'!H:H,'Contact Hours'!$A:$A,Hours!$A813,'Contact Hours'!$B:$B,Hours!$B813)+SUMIFS('Contact Hours'!I:I,'Contact Hours'!$A:$A,Hours!$A813,'Contact Hours'!$B:$B,Hours!$B813)</f>
        <v>0</v>
      </c>
      <c r="G813" s="33">
        <f>SUMIFS('Contact Hours'!J:J,'Contact Hours'!$A:$A,Hours!$A813,'Contact Hours'!$B:$B,Hours!$B813)+SUMIFS('Contact Hours'!K:K,'Contact Hours'!$A:$A,Hours!$A813,'Contact Hours'!$B:$B,Hours!$B813)</f>
        <v>0</v>
      </c>
      <c r="H813" s="34">
        <f t="shared" si="48"/>
        <v>0</v>
      </c>
      <c r="I813" s="35">
        <f t="shared" si="49"/>
        <v>0</v>
      </c>
      <c r="J813" s="35">
        <f t="shared" si="50"/>
        <v>0</v>
      </c>
    </row>
    <row r="814" spans="1:10">
      <c r="A814" s="30">
        <v>23154</v>
      </c>
      <c r="B814" s="31">
        <v>1</v>
      </c>
      <c r="C814" s="32">
        <f t="shared" si="51"/>
        <v>2.8749802080704021</v>
      </c>
      <c r="D814" s="33">
        <f>SUMIFS('Contact Hours'!D:D,'Contact Hours'!$A:$A,Hours!$A814,'Contact Hours'!$B:$B,Hours!$B814)+SUMIFS('Contact Hours'!E:E,'Contact Hours'!$A:$A,Hours!$A814,'Contact Hours'!$B:$B,Hours!$B814)</f>
        <v>30528</v>
      </c>
      <c r="E814" s="33">
        <f>SUMIFS('Contact Hours'!F:F,'Contact Hours'!$A:$A,Hours!$A814,'Contact Hours'!$B:$B,Hours!$B814)+SUMIFS('Contact Hours'!G:G,'Contact Hours'!$A:$A,Hours!$A814,'Contact Hours'!$B:$B,Hours!$B814)</f>
        <v>0</v>
      </c>
      <c r="F814" s="33">
        <f>SUMIFS('Contact Hours'!H:H,'Contact Hours'!$A:$A,Hours!$A814,'Contact Hours'!$B:$B,Hours!$B814)+SUMIFS('Contact Hours'!I:I,'Contact Hours'!$A:$A,Hours!$A814,'Contact Hours'!$B:$B,Hours!$B814)</f>
        <v>9648</v>
      </c>
      <c r="G814" s="33">
        <f>SUMIFS('Contact Hours'!J:J,'Contact Hours'!$A:$A,Hours!$A814,'Contact Hours'!$B:$B,Hours!$B814)+SUMIFS('Contact Hours'!K:K,'Contact Hours'!$A:$A,Hours!$A814,'Contact Hours'!$B:$B,Hours!$B814)</f>
        <v>0</v>
      </c>
      <c r="H814" s="34">
        <f t="shared" si="48"/>
        <v>40176</v>
      </c>
      <c r="I814" s="35">
        <f t="shared" si="49"/>
        <v>115505.20483943647</v>
      </c>
      <c r="J814" s="35">
        <f t="shared" si="50"/>
        <v>0</v>
      </c>
    </row>
    <row r="815" spans="1:10">
      <c r="A815" s="30">
        <v>23154</v>
      </c>
      <c r="B815" s="31">
        <v>2</v>
      </c>
      <c r="C815" s="32">
        <f t="shared" si="51"/>
        <v>3.4729204337351502</v>
      </c>
      <c r="D815" s="33">
        <f>SUMIFS('Contact Hours'!D:D,'Contact Hours'!$A:$A,Hours!$A815,'Contact Hours'!$B:$B,Hours!$B815)+SUMIFS('Contact Hours'!E:E,'Contact Hours'!$A:$A,Hours!$A815,'Contact Hours'!$B:$B,Hours!$B815)</f>
        <v>0</v>
      </c>
      <c r="E815" s="33">
        <f>SUMIFS('Contact Hours'!F:F,'Contact Hours'!$A:$A,Hours!$A815,'Contact Hours'!$B:$B,Hours!$B815)+SUMIFS('Contact Hours'!G:G,'Contact Hours'!$A:$A,Hours!$A815,'Contact Hours'!$B:$B,Hours!$B815)</f>
        <v>0</v>
      </c>
      <c r="F815" s="33">
        <f>SUMIFS('Contact Hours'!H:H,'Contact Hours'!$A:$A,Hours!$A815,'Contact Hours'!$B:$B,Hours!$B815)+SUMIFS('Contact Hours'!I:I,'Contact Hours'!$A:$A,Hours!$A815,'Contact Hours'!$B:$B,Hours!$B815)</f>
        <v>20320</v>
      </c>
      <c r="G815" s="33">
        <f>SUMIFS('Contact Hours'!J:J,'Contact Hours'!$A:$A,Hours!$A815,'Contact Hours'!$B:$B,Hours!$B815)+SUMIFS('Contact Hours'!K:K,'Contact Hours'!$A:$A,Hours!$A815,'Contact Hours'!$B:$B,Hours!$B815)</f>
        <v>0</v>
      </c>
      <c r="H815" s="34">
        <f t="shared" si="48"/>
        <v>20320</v>
      </c>
      <c r="I815" s="35">
        <f t="shared" si="49"/>
        <v>70569.743213498252</v>
      </c>
      <c r="J815" s="35">
        <f t="shared" si="50"/>
        <v>0</v>
      </c>
    </row>
    <row r="816" spans="1:10">
      <c r="A816" s="30">
        <v>23154</v>
      </c>
      <c r="B816" s="31">
        <v>3</v>
      </c>
      <c r="C816" s="32">
        <f t="shared" si="51"/>
        <v>3.0862689776983747</v>
      </c>
      <c r="D816" s="33">
        <f>SUMIFS('Contact Hours'!D:D,'Contact Hours'!$A:$A,Hours!$A816,'Contact Hours'!$B:$B,Hours!$B816)+SUMIFS('Contact Hours'!E:E,'Contact Hours'!$A:$A,Hours!$A816,'Contact Hours'!$B:$B,Hours!$B816)</f>
        <v>155040</v>
      </c>
      <c r="E816" s="33">
        <f>SUMIFS('Contact Hours'!F:F,'Contact Hours'!$A:$A,Hours!$A816,'Contact Hours'!$B:$B,Hours!$B816)+SUMIFS('Contact Hours'!G:G,'Contact Hours'!$A:$A,Hours!$A816,'Contact Hours'!$B:$B,Hours!$B816)</f>
        <v>0</v>
      </c>
      <c r="F816" s="33">
        <f>SUMIFS('Contact Hours'!H:H,'Contact Hours'!$A:$A,Hours!$A816,'Contact Hours'!$B:$B,Hours!$B816)+SUMIFS('Contact Hours'!I:I,'Contact Hours'!$A:$A,Hours!$A816,'Contact Hours'!$B:$B,Hours!$B816)</f>
        <v>2384</v>
      </c>
      <c r="G816" s="33">
        <f>SUMIFS('Contact Hours'!J:J,'Contact Hours'!$A:$A,Hours!$A816,'Contact Hours'!$B:$B,Hours!$B816)+SUMIFS('Contact Hours'!K:K,'Contact Hours'!$A:$A,Hours!$A816,'Contact Hours'!$B:$B,Hours!$B816)</f>
        <v>0</v>
      </c>
      <c r="H816" s="34">
        <f t="shared" si="48"/>
        <v>157424</v>
      </c>
      <c r="I816" s="35">
        <f t="shared" si="49"/>
        <v>485852.80754518893</v>
      </c>
      <c r="J816" s="35">
        <f t="shared" si="50"/>
        <v>0</v>
      </c>
    </row>
    <row r="817" spans="1:10">
      <c r="A817" s="30">
        <v>23154</v>
      </c>
      <c r="B817" s="31">
        <v>4</v>
      </c>
      <c r="C817" s="32">
        <f t="shared" si="51"/>
        <v>2.7951067372194838</v>
      </c>
      <c r="D817" s="33">
        <f>SUMIFS('Contact Hours'!D:D,'Contact Hours'!$A:$A,Hours!$A817,'Contact Hours'!$B:$B,Hours!$B817)+SUMIFS('Contact Hours'!E:E,'Contact Hours'!$A:$A,Hours!$A817,'Contact Hours'!$B:$B,Hours!$B817)</f>
        <v>40752</v>
      </c>
      <c r="E817" s="33">
        <f>SUMIFS('Contact Hours'!F:F,'Contact Hours'!$A:$A,Hours!$A817,'Contact Hours'!$B:$B,Hours!$B817)+SUMIFS('Contact Hours'!G:G,'Contact Hours'!$A:$A,Hours!$A817,'Contact Hours'!$B:$B,Hours!$B817)</f>
        <v>0</v>
      </c>
      <c r="F817" s="33">
        <f>SUMIFS('Contact Hours'!H:H,'Contact Hours'!$A:$A,Hours!$A817,'Contact Hours'!$B:$B,Hours!$B817)+SUMIFS('Contact Hours'!I:I,'Contact Hours'!$A:$A,Hours!$A817,'Contact Hours'!$B:$B,Hours!$B817)</f>
        <v>18848</v>
      </c>
      <c r="G817" s="33">
        <f>SUMIFS('Contact Hours'!J:J,'Contact Hours'!$A:$A,Hours!$A817,'Contact Hours'!$B:$B,Hours!$B817)+SUMIFS('Contact Hours'!K:K,'Contact Hours'!$A:$A,Hours!$A817,'Contact Hours'!$B:$B,Hours!$B817)</f>
        <v>0</v>
      </c>
      <c r="H817" s="34">
        <f t="shared" si="48"/>
        <v>59600</v>
      </c>
      <c r="I817" s="35">
        <f t="shared" si="49"/>
        <v>166588.36153828123</v>
      </c>
      <c r="J817" s="35">
        <f t="shared" si="50"/>
        <v>0</v>
      </c>
    </row>
    <row r="818" spans="1:10">
      <c r="A818" s="30">
        <v>23154</v>
      </c>
      <c r="B818" s="31">
        <v>5</v>
      </c>
      <c r="C818" s="32">
        <f t="shared" si="51"/>
        <v>7.969787458086997</v>
      </c>
      <c r="D818" s="33">
        <f>SUMIFS('Contact Hours'!D:D,'Contact Hours'!$A:$A,Hours!$A818,'Contact Hours'!$B:$B,Hours!$B818)+SUMIFS('Contact Hours'!E:E,'Contact Hours'!$A:$A,Hours!$A818,'Contact Hours'!$B:$B,Hours!$B818)</f>
        <v>0</v>
      </c>
      <c r="E818" s="33">
        <f>SUMIFS('Contact Hours'!F:F,'Contact Hours'!$A:$A,Hours!$A818,'Contact Hours'!$B:$B,Hours!$B818)+SUMIFS('Contact Hours'!G:G,'Contact Hours'!$A:$A,Hours!$A818,'Contact Hours'!$B:$B,Hours!$B818)</f>
        <v>0</v>
      </c>
      <c r="F818" s="33">
        <f>SUMIFS('Contact Hours'!H:H,'Contact Hours'!$A:$A,Hours!$A818,'Contact Hours'!$B:$B,Hours!$B818)+SUMIFS('Contact Hours'!I:I,'Contact Hours'!$A:$A,Hours!$A818,'Contact Hours'!$B:$B,Hours!$B818)</f>
        <v>0</v>
      </c>
      <c r="G818" s="33">
        <f>SUMIFS('Contact Hours'!J:J,'Contact Hours'!$A:$A,Hours!$A818,'Contact Hours'!$B:$B,Hours!$B818)+SUMIFS('Contact Hours'!K:K,'Contact Hours'!$A:$A,Hours!$A818,'Contact Hours'!$B:$B,Hours!$B818)</f>
        <v>0</v>
      </c>
      <c r="H818" s="34">
        <f t="shared" si="48"/>
        <v>0</v>
      </c>
      <c r="I818" s="35">
        <f t="shared" si="49"/>
        <v>0</v>
      </c>
      <c r="J818" s="35">
        <f t="shared" si="50"/>
        <v>0</v>
      </c>
    </row>
    <row r="819" spans="1:10">
      <c r="A819" s="30">
        <v>23154</v>
      </c>
      <c r="B819" s="31">
        <v>6</v>
      </c>
      <c r="C819" s="32">
        <f t="shared" si="51"/>
        <v>2.5338472328563029</v>
      </c>
      <c r="D819" s="33">
        <f>SUMIFS('Contact Hours'!D:D,'Contact Hours'!$A:$A,Hours!$A819,'Contact Hours'!$B:$B,Hours!$B819)+SUMIFS('Contact Hours'!E:E,'Contact Hours'!$A:$A,Hours!$A819,'Contact Hours'!$B:$B,Hours!$B819)</f>
        <v>20944</v>
      </c>
      <c r="E819" s="33">
        <f>SUMIFS('Contact Hours'!F:F,'Contact Hours'!$A:$A,Hours!$A819,'Contact Hours'!$B:$B,Hours!$B819)+SUMIFS('Contact Hours'!G:G,'Contact Hours'!$A:$A,Hours!$A819,'Contact Hours'!$B:$B,Hours!$B819)</f>
        <v>0</v>
      </c>
      <c r="F819" s="33">
        <f>SUMIFS('Contact Hours'!H:H,'Contact Hours'!$A:$A,Hours!$A819,'Contact Hours'!$B:$B,Hours!$B819)+SUMIFS('Contact Hours'!I:I,'Contact Hours'!$A:$A,Hours!$A819,'Contact Hours'!$B:$B,Hours!$B819)</f>
        <v>0</v>
      </c>
      <c r="G819" s="33">
        <f>SUMIFS('Contact Hours'!J:J,'Contact Hours'!$A:$A,Hours!$A819,'Contact Hours'!$B:$B,Hours!$B819)+SUMIFS('Contact Hours'!K:K,'Contact Hours'!$A:$A,Hours!$A819,'Contact Hours'!$B:$B,Hours!$B819)</f>
        <v>0</v>
      </c>
      <c r="H819" s="34">
        <f t="shared" si="48"/>
        <v>20944</v>
      </c>
      <c r="I819" s="35">
        <f t="shared" si="49"/>
        <v>53068.896444942409</v>
      </c>
      <c r="J819" s="35">
        <f t="shared" si="50"/>
        <v>0</v>
      </c>
    </row>
    <row r="820" spans="1:10">
      <c r="A820" s="30">
        <v>23154</v>
      </c>
      <c r="B820" s="31">
        <v>7</v>
      </c>
      <c r="C820" s="32">
        <f t="shared" si="51"/>
        <v>3.4892163735959434</v>
      </c>
      <c r="D820" s="33">
        <f>SUMIFS('Contact Hours'!D:D,'Contact Hours'!$A:$A,Hours!$A820,'Contact Hours'!$B:$B,Hours!$B820)+SUMIFS('Contact Hours'!E:E,'Contact Hours'!$A:$A,Hours!$A820,'Contact Hours'!$B:$B,Hours!$B820)</f>
        <v>7456</v>
      </c>
      <c r="E820" s="33">
        <f>SUMIFS('Contact Hours'!F:F,'Contact Hours'!$A:$A,Hours!$A820,'Contact Hours'!$B:$B,Hours!$B820)+SUMIFS('Contact Hours'!G:G,'Contact Hours'!$A:$A,Hours!$A820,'Contact Hours'!$B:$B,Hours!$B820)</f>
        <v>0</v>
      </c>
      <c r="F820" s="33">
        <f>SUMIFS('Contact Hours'!H:H,'Contact Hours'!$A:$A,Hours!$A820,'Contact Hours'!$B:$B,Hours!$B820)+SUMIFS('Contact Hours'!I:I,'Contact Hours'!$A:$A,Hours!$A820,'Contact Hours'!$B:$B,Hours!$B820)</f>
        <v>8928</v>
      </c>
      <c r="G820" s="33">
        <f>SUMIFS('Contact Hours'!J:J,'Contact Hours'!$A:$A,Hours!$A820,'Contact Hours'!$B:$B,Hours!$B820)+SUMIFS('Contact Hours'!K:K,'Contact Hours'!$A:$A,Hours!$A820,'Contact Hours'!$B:$B,Hours!$B820)</f>
        <v>0</v>
      </c>
      <c r="H820" s="34">
        <f t="shared" si="48"/>
        <v>16384</v>
      </c>
      <c r="I820" s="35">
        <f t="shared" si="49"/>
        <v>57167.321064995936</v>
      </c>
      <c r="J820" s="35">
        <f t="shared" si="50"/>
        <v>0</v>
      </c>
    </row>
    <row r="821" spans="1:10">
      <c r="A821" s="30">
        <v>23154</v>
      </c>
      <c r="B821" s="31">
        <v>8</v>
      </c>
      <c r="C821" s="32">
        <f t="shared" si="51"/>
        <v>4.382136402145127</v>
      </c>
      <c r="D821" s="33">
        <f>SUMIFS('Contact Hours'!D:D,'Contact Hours'!$A:$A,Hours!$A821,'Contact Hours'!$B:$B,Hours!$B821)+SUMIFS('Contact Hours'!E:E,'Contact Hours'!$A:$A,Hours!$A821,'Contact Hours'!$B:$B,Hours!$B821)</f>
        <v>0</v>
      </c>
      <c r="E821" s="33">
        <f>SUMIFS('Contact Hours'!F:F,'Contact Hours'!$A:$A,Hours!$A821,'Contact Hours'!$B:$B,Hours!$B821)+SUMIFS('Contact Hours'!G:G,'Contact Hours'!$A:$A,Hours!$A821,'Contact Hours'!$B:$B,Hours!$B821)</f>
        <v>0</v>
      </c>
      <c r="F821" s="33">
        <f>SUMIFS('Contact Hours'!H:H,'Contact Hours'!$A:$A,Hours!$A821,'Contact Hours'!$B:$B,Hours!$B821)+SUMIFS('Contact Hours'!I:I,'Contact Hours'!$A:$A,Hours!$A821,'Contact Hours'!$B:$B,Hours!$B821)</f>
        <v>23536</v>
      </c>
      <c r="G821" s="33">
        <f>SUMIFS('Contact Hours'!J:J,'Contact Hours'!$A:$A,Hours!$A821,'Contact Hours'!$B:$B,Hours!$B821)+SUMIFS('Contact Hours'!K:K,'Contact Hours'!$A:$A,Hours!$A821,'Contact Hours'!$B:$B,Hours!$B821)</f>
        <v>0</v>
      </c>
      <c r="H821" s="34">
        <f t="shared" si="48"/>
        <v>23536</v>
      </c>
      <c r="I821" s="35">
        <f t="shared" si="49"/>
        <v>103137.96236088772</v>
      </c>
      <c r="J821" s="35">
        <f t="shared" si="50"/>
        <v>0</v>
      </c>
    </row>
    <row r="822" spans="1:10">
      <c r="A822" s="30">
        <v>23154</v>
      </c>
      <c r="B822" s="31">
        <v>9</v>
      </c>
      <c r="C822" s="32">
        <f t="shared" si="51"/>
        <v>3.4333089032158068</v>
      </c>
      <c r="D822" s="33">
        <f>SUMIFS('Contact Hours'!D:D,'Contact Hours'!$A:$A,Hours!$A822,'Contact Hours'!$B:$B,Hours!$B822)+SUMIFS('Contact Hours'!E:E,'Contact Hours'!$A:$A,Hours!$A822,'Contact Hours'!$B:$B,Hours!$B822)</f>
        <v>15216</v>
      </c>
      <c r="E822" s="33">
        <f>SUMIFS('Contact Hours'!F:F,'Contact Hours'!$A:$A,Hours!$A822,'Contact Hours'!$B:$B,Hours!$B822)+SUMIFS('Contact Hours'!G:G,'Contact Hours'!$A:$A,Hours!$A822,'Contact Hours'!$B:$B,Hours!$B822)</f>
        <v>0</v>
      </c>
      <c r="F822" s="33">
        <f>SUMIFS('Contact Hours'!H:H,'Contact Hours'!$A:$A,Hours!$A822,'Contact Hours'!$B:$B,Hours!$B822)+SUMIFS('Contact Hours'!I:I,'Contact Hours'!$A:$A,Hours!$A822,'Contact Hours'!$B:$B,Hours!$B822)</f>
        <v>125436</v>
      </c>
      <c r="G822" s="33">
        <f>SUMIFS('Contact Hours'!J:J,'Contact Hours'!$A:$A,Hours!$A822,'Contact Hours'!$B:$B,Hours!$B822)+SUMIFS('Contact Hours'!K:K,'Contact Hours'!$A:$A,Hours!$A822,'Contact Hours'!$B:$B,Hours!$B822)</f>
        <v>0</v>
      </c>
      <c r="H822" s="34">
        <f t="shared" si="48"/>
        <v>140652</v>
      </c>
      <c r="I822" s="35">
        <f t="shared" si="49"/>
        <v>482901.76385510969</v>
      </c>
      <c r="J822" s="35">
        <f t="shared" si="50"/>
        <v>0</v>
      </c>
    </row>
    <row r="823" spans="1:10">
      <c r="A823" s="30">
        <v>23154</v>
      </c>
      <c r="B823" s="31">
        <v>10</v>
      </c>
      <c r="C823" s="32">
        <f t="shared" si="51"/>
        <v>5.2157956574584414</v>
      </c>
      <c r="D823" s="33">
        <f>SUMIFS('Contact Hours'!D:D,'Contact Hours'!$A:$A,Hours!$A823,'Contact Hours'!$B:$B,Hours!$B823)+SUMIFS('Contact Hours'!E:E,'Contact Hours'!$A:$A,Hours!$A823,'Contact Hours'!$B:$B,Hours!$B823)</f>
        <v>1184</v>
      </c>
      <c r="E823" s="33">
        <f>SUMIFS('Contact Hours'!F:F,'Contact Hours'!$A:$A,Hours!$A823,'Contact Hours'!$B:$B,Hours!$B823)+SUMIFS('Contact Hours'!G:G,'Contact Hours'!$A:$A,Hours!$A823,'Contact Hours'!$B:$B,Hours!$B823)</f>
        <v>0</v>
      </c>
      <c r="F823" s="33">
        <f>SUMIFS('Contact Hours'!H:H,'Contact Hours'!$A:$A,Hours!$A823,'Contact Hours'!$B:$B,Hours!$B823)+SUMIFS('Contact Hours'!I:I,'Contact Hours'!$A:$A,Hours!$A823,'Contact Hours'!$B:$B,Hours!$B823)</f>
        <v>0</v>
      </c>
      <c r="G823" s="33">
        <f>SUMIFS('Contact Hours'!J:J,'Contact Hours'!$A:$A,Hours!$A823,'Contact Hours'!$B:$B,Hours!$B823)+SUMIFS('Contact Hours'!K:K,'Contact Hours'!$A:$A,Hours!$A823,'Contact Hours'!$B:$B,Hours!$B823)</f>
        <v>0</v>
      </c>
      <c r="H823" s="34">
        <f t="shared" si="48"/>
        <v>1184</v>
      </c>
      <c r="I823" s="35">
        <f t="shared" si="49"/>
        <v>6175.5020584307949</v>
      </c>
      <c r="J823" s="35">
        <f t="shared" si="50"/>
        <v>0</v>
      </c>
    </row>
    <row r="824" spans="1:10">
      <c r="A824" s="30">
        <v>23154</v>
      </c>
      <c r="B824" s="31">
        <v>11</v>
      </c>
      <c r="C824" s="32">
        <f t="shared" si="51"/>
        <v>3.9463640330011058</v>
      </c>
      <c r="D824" s="33">
        <f>SUMIFS('Contact Hours'!D:D,'Contact Hours'!$A:$A,Hours!$A824,'Contact Hours'!$B:$B,Hours!$B824)+SUMIFS('Contact Hours'!E:E,'Contact Hours'!$A:$A,Hours!$A824,'Contact Hours'!$B:$B,Hours!$B824)</f>
        <v>240</v>
      </c>
      <c r="E824" s="33">
        <f>SUMIFS('Contact Hours'!F:F,'Contact Hours'!$A:$A,Hours!$A824,'Contact Hours'!$B:$B,Hours!$B824)+SUMIFS('Contact Hours'!G:G,'Contact Hours'!$A:$A,Hours!$A824,'Contact Hours'!$B:$B,Hours!$B824)</f>
        <v>0</v>
      </c>
      <c r="F824" s="33">
        <f>SUMIFS('Contact Hours'!H:H,'Contact Hours'!$A:$A,Hours!$A824,'Contact Hours'!$B:$B,Hours!$B824)+SUMIFS('Contact Hours'!I:I,'Contact Hours'!$A:$A,Hours!$A824,'Contact Hours'!$B:$B,Hours!$B824)</f>
        <v>7696</v>
      </c>
      <c r="G824" s="33">
        <f>SUMIFS('Contact Hours'!J:J,'Contact Hours'!$A:$A,Hours!$A824,'Contact Hours'!$B:$B,Hours!$B824)+SUMIFS('Contact Hours'!K:K,'Contact Hours'!$A:$A,Hours!$A824,'Contact Hours'!$B:$B,Hours!$B824)</f>
        <v>0</v>
      </c>
      <c r="H824" s="34">
        <f t="shared" si="48"/>
        <v>7936</v>
      </c>
      <c r="I824" s="35">
        <f t="shared" si="49"/>
        <v>31318.344965896777</v>
      </c>
      <c r="J824" s="35">
        <f t="shared" si="50"/>
        <v>0</v>
      </c>
    </row>
    <row r="825" spans="1:10">
      <c r="A825" s="30">
        <v>23154</v>
      </c>
      <c r="B825" s="31">
        <v>12</v>
      </c>
      <c r="C825" s="32">
        <f t="shared" si="51"/>
        <v>3.4644345655960382</v>
      </c>
      <c r="D825" s="33">
        <f>SUMIFS('Contact Hours'!D:D,'Contact Hours'!$A:$A,Hours!$A825,'Contact Hours'!$B:$B,Hours!$B825)+SUMIFS('Contact Hours'!E:E,'Contact Hours'!$A:$A,Hours!$A825,'Contact Hours'!$B:$B,Hours!$B825)</f>
        <v>118176</v>
      </c>
      <c r="E825" s="33">
        <f>SUMIFS('Contact Hours'!F:F,'Contact Hours'!$A:$A,Hours!$A825,'Contact Hours'!$B:$B,Hours!$B825)+SUMIFS('Contact Hours'!G:G,'Contact Hours'!$A:$A,Hours!$A825,'Contact Hours'!$B:$B,Hours!$B825)</f>
        <v>7056</v>
      </c>
      <c r="F825" s="33">
        <f>SUMIFS('Contact Hours'!H:H,'Contact Hours'!$A:$A,Hours!$A825,'Contact Hours'!$B:$B,Hours!$B825)+SUMIFS('Contact Hours'!I:I,'Contact Hours'!$A:$A,Hours!$A825,'Contact Hours'!$B:$B,Hours!$B825)</f>
        <v>0</v>
      </c>
      <c r="G825" s="33">
        <f>SUMIFS('Contact Hours'!J:J,'Contact Hours'!$A:$A,Hours!$A825,'Contact Hours'!$B:$B,Hours!$B825)+SUMIFS('Contact Hours'!K:K,'Contact Hours'!$A:$A,Hours!$A825,'Contact Hours'!$B:$B,Hours!$B825)</f>
        <v>0</v>
      </c>
      <c r="H825" s="34">
        <f t="shared" si="48"/>
        <v>125232</v>
      </c>
      <c r="I825" s="35">
        <f t="shared" si="49"/>
        <v>433858.06951872306</v>
      </c>
      <c r="J825" s="35">
        <f t="shared" si="50"/>
        <v>26889.555324330213</v>
      </c>
    </row>
    <row r="826" spans="1:10">
      <c r="A826" s="30">
        <v>23154</v>
      </c>
      <c r="B826" s="31">
        <v>13</v>
      </c>
      <c r="C826" s="32">
        <f t="shared" si="51"/>
        <v>3.1367935439018955</v>
      </c>
      <c r="D826" s="33">
        <f>SUMIFS('Contact Hours'!D:D,'Contact Hours'!$A:$A,Hours!$A826,'Contact Hours'!$B:$B,Hours!$B826)+SUMIFS('Contact Hours'!E:E,'Contact Hours'!$A:$A,Hours!$A826,'Contact Hours'!$B:$B,Hours!$B826)</f>
        <v>11904</v>
      </c>
      <c r="E826" s="33">
        <f>SUMIFS('Contact Hours'!F:F,'Contact Hours'!$A:$A,Hours!$A826,'Contact Hours'!$B:$B,Hours!$B826)+SUMIFS('Contact Hours'!G:G,'Contact Hours'!$A:$A,Hours!$A826,'Contact Hours'!$B:$B,Hours!$B826)</f>
        <v>0</v>
      </c>
      <c r="F826" s="33">
        <f>SUMIFS('Contact Hours'!H:H,'Contact Hours'!$A:$A,Hours!$A826,'Contact Hours'!$B:$B,Hours!$B826)+SUMIFS('Contact Hours'!I:I,'Contact Hours'!$A:$A,Hours!$A826,'Contact Hours'!$B:$B,Hours!$B826)</f>
        <v>0</v>
      </c>
      <c r="G826" s="33">
        <f>SUMIFS('Contact Hours'!J:J,'Contact Hours'!$A:$A,Hours!$A826,'Contact Hours'!$B:$B,Hours!$B826)+SUMIFS('Contact Hours'!K:K,'Contact Hours'!$A:$A,Hours!$A826,'Contact Hours'!$B:$B,Hours!$B826)</f>
        <v>0</v>
      </c>
      <c r="H826" s="34">
        <f t="shared" si="48"/>
        <v>11904</v>
      </c>
      <c r="I826" s="35">
        <f t="shared" si="49"/>
        <v>37340.390346608161</v>
      </c>
      <c r="J826" s="35">
        <f t="shared" si="50"/>
        <v>0</v>
      </c>
    </row>
    <row r="827" spans="1:10">
      <c r="A827" s="30">
        <v>23154</v>
      </c>
      <c r="B827" s="31">
        <v>14</v>
      </c>
      <c r="C827" s="32">
        <f t="shared" si="51"/>
        <v>4.5242823607997433</v>
      </c>
      <c r="D827" s="33">
        <f>SUMIFS('Contact Hours'!D:D,'Contact Hours'!$A:$A,Hours!$A827,'Contact Hours'!$B:$B,Hours!$B827)+SUMIFS('Contact Hours'!E:E,'Contact Hours'!$A:$A,Hours!$A827,'Contact Hours'!$B:$B,Hours!$B827)</f>
        <v>0</v>
      </c>
      <c r="E827" s="33">
        <f>SUMIFS('Contact Hours'!F:F,'Contact Hours'!$A:$A,Hours!$A827,'Contact Hours'!$B:$B,Hours!$B827)+SUMIFS('Contact Hours'!G:G,'Contact Hours'!$A:$A,Hours!$A827,'Contact Hours'!$B:$B,Hours!$B827)</f>
        <v>0</v>
      </c>
      <c r="F827" s="33">
        <f>SUMIFS('Contact Hours'!H:H,'Contact Hours'!$A:$A,Hours!$A827,'Contact Hours'!$B:$B,Hours!$B827)+SUMIFS('Contact Hours'!I:I,'Contact Hours'!$A:$A,Hours!$A827,'Contact Hours'!$B:$B,Hours!$B827)</f>
        <v>88840</v>
      </c>
      <c r="G827" s="33">
        <f>SUMIFS('Contact Hours'!J:J,'Contact Hours'!$A:$A,Hours!$A827,'Contact Hours'!$B:$B,Hours!$B827)+SUMIFS('Contact Hours'!K:K,'Contact Hours'!$A:$A,Hours!$A827,'Contact Hours'!$B:$B,Hours!$B827)</f>
        <v>2655</v>
      </c>
      <c r="H827" s="34">
        <f t="shared" si="48"/>
        <v>91495</v>
      </c>
      <c r="I827" s="35">
        <f t="shared" si="49"/>
        <v>413949.21460137254</v>
      </c>
      <c r="J827" s="35">
        <f t="shared" si="50"/>
        <v>0</v>
      </c>
    </row>
    <row r="828" spans="1:10">
      <c r="A828" s="30">
        <v>23154</v>
      </c>
      <c r="B828" s="31">
        <v>15</v>
      </c>
      <c r="C828" s="32">
        <f t="shared" si="51"/>
        <v>6.3259919541484555</v>
      </c>
      <c r="D828" s="33">
        <f>SUMIFS('Contact Hours'!D:D,'Contact Hours'!$A:$A,Hours!$A828,'Contact Hours'!$B:$B,Hours!$B828)+SUMIFS('Contact Hours'!E:E,'Contact Hours'!$A:$A,Hours!$A828,'Contact Hours'!$B:$B,Hours!$B828)</f>
        <v>0</v>
      </c>
      <c r="E828" s="33">
        <f>SUMIFS('Contact Hours'!F:F,'Contact Hours'!$A:$A,Hours!$A828,'Contact Hours'!$B:$B,Hours!$B828)+SUMIFS('Contact Hours'!G:G,'Contact Hours'!$A:$A,Hours!$A828,'Contact Hours'!$B:$B,Hours!$B828)</f>
        <v>0</v>
      </c>
      <c r="F828" s="33">
        <f>SUMIFS('Contact Hours'!H:H,'Contact Hours'!$A:$A,Hours!$A828,'Contact Hours'!$B:$B,Hours!$B828)+SUMIFS('Contact Hours'!I:I,'Contact Hours'!$A:$A,Hours!$A828,'Contact Hours'!$B:$B,Hours!$B828)</f>
        <v>0</v>
      </c>
      <c r="G828" s="33">
        <f>SUMIFS('Contact Hours'!J:J,'Contact Hours'!$A:$A,Hours!$A828,'Contact Hours'!$B:$B,Hours!$B828)+SUMIFS('Contact Hours'!K:K,'Contact Hours'!$A:$A,Hours!$A828,'Contact Hours'!$B:$B,Hours!$B828)</f>
        <v>0</v>
      </c>
      <c r="H828" s="34">
        <f t="shared" si="48"/>
        <v>0</v>
      </c>
      <c r="I828" s="35">
        <f t="shared" si="49"/>
        <v>0</v>
      </c>
      <c r="J828" s="35">
        <f t="shared" si="50"/>
        <v>0</v>
      </c>
    </row>
    <row r="829" spans="1:10">
      <c r="A829" s="30">
        <v>23154</v>
      </c>
      <c r="B829" s="31">
        <v>16</v>
      </c>
      <c r="C829" s="32">
        <f t="shared" si="51"/>
        <v>3.9794022593108487</v>
      </c>
      <c r="D829" s="33">
        <f>SUMIFS('Contact Hours'!D:D,'Contact Hours'!$A:$A,Hours!$A829,'Contact Hours'!$B:$B,Hours!$B829)+SUMIFS('Contact Hours'!E:E,'Contact Hours'!$A:$A,Hours!$A829,'Contact Hours'!$B:$B,Hours!$B829)</f>
        <v>3120</v>
      </c>
      <c r="E829" s="33">
        <f>SUMIFS('Contact Hours'!F:F,'Contact Hours'!$A:$A,Hours!$A829,'Contact Hours'!$B:$B,Hours!$B829)+SUMIFS('Contact Hours'!G:G,'Contact Hours'!$A:$A,Hours!$A829,'Contact Hours'!$B:$B,Hours!$B829)</f>
        <v>0</v>
      </c>
      <c r="F829" s="33">
        <f>SUMIFS('Contact Hours'!H:H,'Contact Hours'!$A:$A,Hours!$A829,'Contact Hours'!$B:$B,Hours!$B829)+SUMIFS('Contact Hours'!I:I,'Contact Hours'!$A:$A,Hours!$A829,'Contact Hours'!$B:$B,Hours!$B829)</f>
        <v>83744</v>
      </c>
      <c r="G829" s="33">
        <f>SUMIFS('Contact Hours'!J:J,'Contact Hours'!$A:$A,Hours!$A829,'Contact Hours'!$B:$B,Hours!$B829)+SUMIFS('Contact Hours'!K:K,'Contact Hours'!$A:$A,Hours!$A829,'Contact Hours'!$B:$B,Hours!$B829)</f>
        <v>5744</v>
      </c>
      <c r="H829" s="34">
        <f t="shared" si="48"/>
        <v>92608</v>
      </c>
      <c r="I829" s="35">
        <f t="shared" si="49"/>
        <v>368524.48443025909</v>
      </c>
      <c r="J829" s="35">
        <f t="shared" si="50"/>
        <v>0</v>
      </c>
    </row>
    <row r="830" spans="1:10">
      <c r="A830" s="30">
        <v>23154</v>
      </c>
      <c r="B830" s="31">
        <v>17</v>
      </c>
      <c r="C830" s="32">
        <f t="shared" si="51"/>
        <v>5.1679354505346593</v>
      </c>
      <c r="D830" s="33">
        <f>SUMIFS('Contact Hours'!D:D,'Contact Hours'!$A:$A,Hours!$A830,'Contact Hours'!$B:$B,Hours!$B830)+SUMIFS('Contact Hours'!E:E,'Contact Hours'!$A:$A,Hours!$A830,'Contact Hours'!$B:$B,Hours!$B830)</f>
        <v>0</v>
      </c>
      <c r="E830" s="33">
        <f>SUMIFS('Contact Hours'!F:F,'Contact Hours'!$A:$A,Hours!$A830,'Contact Hours'!$B:$B,Hours!$B830)+SUMIFS('Contact Hours'!G:G,'Contact Hours'!$A:$A,Hours!$A830,'Contact Hours'!$B:$B,Hours!$B830)</f>
        <v>0</v>
      </c>
      <c r="F830" s="33">
        <f>SUMIFS('Contact Hours'!H:H,'Contact Hours'!$A:$A,Hours!$A830,'Contact Hours'!$B:$B,Hours!$B830)+SUMIFS('Contact Hours'!I:I,'Contact Hours'!$A:$A,Hours!$A830,'Contact Hours'!$B:$B,Hours!$B830)</f>
        <v>0</v>
      </c>
      <c r="G830" s="33">
        <f>SUMIFS('Contact Hours'!J:J,'Contact Hours'!$A:$A,Hours!$A830,'Contact Hours'!$B:$B,Hours!$B830)+SUMIFS('Contact Hours'!K:K,'Contact Hours'!$A:$A,Hours!$A830,'Contact Hours'!$B:$B,Hours!$B830)</f>
        <v>0</v>
      </c>
      <c r="H830" s="34">
        <f t="shared" si="48"/>
        <v>0</v>
      </c>
      <c r="I830" s="35">
        <f t="shared" si="49"/>
        <v>0</v>
      </c>
      <c r="J830" s="35">
        <f t="shared" si="50"/>
        <v>0</v>
      </c>
    </row>
    <row r="831" spans="1:10">
      <c r="A831" s="30">
        <v>23154</v>
      </c>
      <c r="B831" s="31">
        <v>18</v>
      </c>
      <c r="C831" s="32">
        <f t="shared" si="51"/>
        <v>4.3474126583452906</v>
      </c>
      <c r="D831" s="33">
        <f>SUMIFS('Contact Hours'!D:D,'Contact Hours'!$A:$A,Hours!$A831,'Contact Hours'!$B:$B,Hours!$B831)+SUMIFS('Contact Hours'!E:E,'Contact Hours'!$A:$A,Hours!$A831,'Contact Hours'!$B:$B,Hours!$B831)</f>
        <v>0</v>
      </c>
      <c r="E831" s="33">
        <f>SUMIFS('Contact Hours'!F:F,'Contact Hours'!$A:$A,Hours!$A831,'Contact Hours'!$B:$B,Hours!$B831)+SUMIFS('Contact Hours'!G:G,'Contact Hours'!$A:$A,Hours!$A831,'Contact Hours'!$B:$B,Hours!$B831)</f>
        <v>0</v>
      </c>
      <c r="F831" s="33">
        <f>SUMIFS('Contact Hours'!H:H,'Contact Hours'!$A:$A,Hours!$A831,'Contact Hours'!$B:$B,Hours!$B831)+SUMIFS('Contact Hours'!I:I,'Contact Hours'!$A:$A,Hours!$A831,'Contact Hours'!$B:$B,Hours!$B831)</f>
        <v>22656</v>
      </c>
      <c r="G831" s="33">
        <f>SUMIFS('Contact Hours'!J:J,'Contact Hours'!$A:$A,Hours!$A831,'Contact Hours'!$B:$B,Hours!$B831)+SUMIFS('Contact Hours'!K:K,'Contact Hours'!$A:$A,Hours!$A831,'Contact Hours'!$B:$B,Hours!$B831)</f>
        <v>0</v>
      </c>
      <c r="H831" s="34">
        <f t="shared" si="48"/>
        <v>22656</v>
      </c>
      <c r="I831" s="35">
        <f t="shared" si="49"/>
        <v>98494.981187470898</v>
      </c>
      <c r="J831" s="35">
        <f t="shared" si="50"/>
        <v>0</v>
      </c>
    </row>
    <row r="832" spans="1:10">
      <c r="A832" s="30">
        <v>23154</v>
      </c>
      <c r="B832" s="31">
        <v>19</v>
      </c>
      <c r="C832" s="32">
        <f t="shared" si="51"/>
        <v>3.1428185541517317</v>
      </c>
      <c r="D832" s="33">
        <f>SUMIFS('Contact Hours'!D:D,'Contact Hours'!$A:$A,Hours!$A832,'Contact Hours'!$B:$B,Hours!$B832)+SUMIFS('Contact Hours'!E:E,'Contact Hours'!$A:$A,Hours!$A832,'Contact Hours'!$B:$B,Hours!$B832)</f>
        <v>73216</v>
      </c>
      <c r="E832" s="33">
        <f>SUMIFS('Contact Hours'!F:F,'Contact Hours'!$A:$A,Hours!$A832,'Contact Hours'!$B:$B,Hours!$B832)+SUMIFS('Contact Hours'!G:G,'Contact Hours'!$A:$A,Hours!$A832,'Contact Hours'!$B:$B,Hours!$B832)</f>
        <v>11760</v>
      </c>
      <c r="F832" s="33">
        <f>SUMIFS('Contact Hours'!H:H,'Contact Hours'!$A:$A,Hours!$A832,'Contact Hours'!$B:$B,Hours!$B832)+SUMIFS('Contact Hours'!I:I,'Contact Hours'!$A:$A,Hours!$A832,'Contact Hours'!$B:$B,Hours!$B832)</f>
        <v>0</v>
      </c>
      <c r="G832" s="33">
        <f>SUMIFS('Contact Hours'!J:J,'Contact Hours'!$A:$A,Hours!$A832,'Contact Hours'!$B:$B,Hours!$B832)+SUMIFS('Contact Hours'!K:K,'Contact Hours'!$A:$A,Hours!$A832,'Contact Hours'!$B:$B,Hours!$B832)</f>
        <v>0</v>
      </c>
      <c r="H832" s="34">
        <f t="shared" si="48"/>
        <v>84976</v>
      </c>
      <c r="I832" s="35">
        <f t="shared" si="49"/>
        <v>267064.14945759758</v>
      </c>
      <c r="J832" s="35">
        <f t="shared" si="50"/>
        <v>40655.500816506807</v>
      </c>
    </row>
    <row r="833" spans="1:10">
      <c r="A833" s="30">
        <v>23154</v>
      </c>
      <c r="B833" s="31">
        <v>20</v>
      </c>
      <c r="C833" s="32">
        <f t="shared" si="51"/>
        <v>3.4676861785003421</v>
      </c>
      <c r="D833" s="33">
        <f>SUMIFS('Contact Hours'!D:D,'Contact Hours'!$A:$A,Hours!$A833,'Contact Hours'!$B:$B,Hours!$B833)+SUMIFS('Contact Hours'!E:E,'Contact Hours'!$A:$A,Hours!$A833,'Contact Hours'!$B:$B,Hours!$B833)</f>
        <v>0</v>
      </c>
      <c r="E833" s="33">
        <f>SUMIFS('Contact Hours'!F:F,'Contact Hours'!$A:$A,Hours!$A833,'Contact Hours'!$B:$B,Hours!$B833)+SUMIFS('Contact Hours'!G:G,'Contact Hours'!$A:$A,Hours!$A833,'Contact Hours'!$B:$B,Hours!$B833)</f>
        <v>0</v>
      </c>
      <c r="F833" s="33">
        <f>SUMIFS('Contact Hours'!H:H,'Contact Hours'!$A:$A,Hours!$A833,'Contact Hours'!$B:$B,Hours!$B833)+SUMIFS('Contact Hours'!I:I,'Contact Hours'!$A:$A,Hours!$A833,'Contact Hours'!$B:$B,Hours!$B833)</f>
        <v>36560</v>
      </c>
      <c r="G833" s="33">
        <f>SUMIFS('Contact Hours'!J:J,'Contact Hours'!$A:$A,Hours!$A833,'Contact Hours'!$B:$B,Hours!$B833)+SUMIFS('Contact Hours'!K:K,'Contact Hours'!$A:$A,Hours!$A833,'Contact Hours'!$B:$B,Hours!$B833)</f>
        <v>0</v>
      </c>
      <c r="H833" s="34">
        <f t="shared" si="48"/>
        <v>36560</v>
      </c>
      <c r="I833" s="35">
        <f t="shared" si="49"/>
        <v>126778.60668597251</v>
      </c>
      <c r="J833" s="35">
        <f t="shared" si="50"/>
        <v>0</v>
      </c>
    </row>
    <row r="834" spans="1:10">
      <c r="A834" s="30">
        <v>23154</v>
      </c>
      <c r="B834" s="31">
        <v>21</v>
      </c>
      <c r="C834" s="32">
        <f t="shared" si="51"/>
        <v>4.5155009708581995</v>
      </c>
      <c r="D834" s="33">
        <f>SUMIFS('Contact Hours'!D:D,'Contact Hours'!$A:$A,Hours!$A834,'Contact Hours'!$B:$B,Hours!$B834)+SUMIFS('Contact Hours'!E:E,'Contact Hours'!$A:$A,Hours!$A834,'Contact Hours'!$B:$B,Hours!$B834)</f>
        <v>0</v>
      </c>
      <c r="E834" s="33">
        <f>SUMIFS('Contact Hours'!F:F,'Contact Hours'!$A:$A,Hours!$A834,'Contact Hours'!$B:$B,Hours!$B834)+SUMIFS('Contact Hours'!G:G,'Contact Hours'!$A:$A,Hours!$A834,'Contact Hours'!$B:$B,Hours!$B834)</f>
        <v>0</v>
      </c>
      <c r="F834" s="33">
        <f>SUMIFS('Contact Hours'!H:H,'Contact Hours'!$A:$A,Hours!$A834,'Contact Hours'!$B:$B,Hours!$B834)+SUMIFS('Contact Hours'!I:I,'Contact Hours'!$A:$A,Hours!$A834,'Contact Hours'!$B:$B,Hours!$B834)</f>
        <v>0</v>
      </c>
      <c r="G834" s="33">
        <f>SUMIFS('Contact Hours'!J:J,'Contact Hours'!$A:$A,Hours!$A834,'Contact Hours'!$B:$B,Hours!$B834)+SUMIFS('Contact Hours'!K:K,'Contact Hours'!$A:$A,Hours!$A834,'Contact Hours'!$B:$B,Hours!$B834)</f>
        <v>3520</v>
      </c>
      <c r="H834" s="34">
        <f t="shared" si="48"/>
        <v>3520</v>
      </c>
      <c r="I834" s="35">
        <f t="shared" si="49"/>
        <v>15894.563417420863</v>
      </c>
      <c r="J834" s="35">
        <f t="shared" si="50"/>
        <v>0</v>
      </c>
    </row>
    <row r="835" spans="1:10">
      <c r="A835" s="30">
        <v>23154</v>
      </c>
      <c r="B835" s="31">
        <v>22</v>
      </c>
      <c r="C835" s="32">
        <f t="shared" si="51"/>
        <v>4.1280585073572329</v>
      </c>
      <c r="D835" s="33">
        <f>SUMIFS('Contact Hours'!D:D,'Contact Hours'!$A:$A,Hours!$A835,'Contact Hours'!$B:$B,Hours!$B835)+SUMIFS('Contact Hours'!E:E,'Contact Hours'!$A:$A,Hours!$A835,'Contact Hours'!$B:$B,Hours!$B835)</f>
        <v>0</v>
      </c>
      <c r="E835" s="33">
        <f>SUMIFS('Contact Hours'!F:F,'Contact Hours'!$A:$A,Hours!$A835,'Contact Hours'!$B:$B,Hours!$B835)+SUMIFS('Contact Hours'!G:G,'Contact Hours'!$A:$A,Hours!$A835,'Contact Hours'!$B:$B,Hours!$B835)</f>
        <v>0</v>
      </c>
      <c r="F835" s="33">
        <f>SUMIFS('Contact Hours'!H:H,'Contact Hours'!$A:$A,Hours!$A835,'Contact Hours'!$B:$B,Hours!$B835)+SUMIFS('Contact Hours'!I:I,'Contact Hours'!$A:$A,Hours!$A835,'Contact Hours'!$B:$B,Hours!$B835)</f>
        <v>0</v>
      </c>
      <c r="G835" s="33">
        <f>SUMIFS('Contact Hours'!J:J,'Contact Hours'!$A:$A,Hours!$A835,'Contact Hours'!$B:$B,Hours!$B835)+SUMIFS('Contact Hours'!K:K,'Contact Hours'!$A:$A,Hours!$A835,'Contact Hours'!$B:$B,Hours!$B835)</f>
        <v>0</v>
      </c>
      <c r="H835" s="34">
        <f t="shared" si="48"/>
        <v>0</v>
      </c>
      <c r="I835" s="35">
        <f t="shared" si="49"/>
        <v>0</v>
      </c>
      <c r="J835" s="35">
        <f t="shared" si="50"/>
        <v>0</v>
      </c>
    </row>
    <row r="836" spans="1:10">
      <c r="A836" s="30">
        <v>23154</v>
      </c>
      <c r="B836" s="31">
        <v>23</v>
      </c>
      <c r="C836" s="32">
        <f t="shared" si="51"/>
        <v>4.0606764444742334</v>
      </c>
      <c r="D836" s="33">
        <f>SUMIFS('Contact Hours'!D:D,'Contact Hours'!$A:$A,Hours!$A836,'Contact Hours'!$B:$B,Hours!$B836)+SUMIFS('Contact Hours'!E:E,'Contact Hours'!$A:$A,Hours!$A836,'Contact Hours'!$B:$B,Hours!$B836)</f>
        <v>15200</v>
      </c>
      <c r="E836" s="33">
        <f>SUMIFS('Contact Hours'!F:F,'Contact Hours'!$A:$A,Hours!$A836,'Contact Hours'!$B:$B,Hours!$B836)+SUMIFS('Contact Hours'!G:G,'Contact Hours'!$A:$A,Hours!$A836,'Contact Hours'!$B:$B,Hours!$B836)</f>
        <v>0</v>
      </c>
      <c r="F836" s="33">
        <f>SUMIFS('Contact Hours'!H:H,'Contact Hours'!$A:$A,Hours!$A836,'Contact Hours'!$B:$B,Hours!$B836)+SUMIFS('Contact Hours'!I:I,'Contact Hours'!$A:$A,Hours!$A836,'Contact Hours'!$B:$B,Hours!$B836)</f>
        <v>0</v>
      </c>
      <c r="G836" s="33">
        <f>SUMIFS('Contact Hours'!J:J,'Contact Hours'!$A:$A,Hours!$A836,'Contact Hours'!$B:$B,Hours!$B836)+SUMIFS('Contact Hours'!K:K,'Contact Hours'!$A:$A,Hours!$A836,'Contact Hours'!$B:$B,Hours!$B836)</f>
        <v>0</v>
      </c>
      <c r="H836" s="34">
        <f t="shared" si="48"/>
        <v>15200</v>
      </c>
      <c r="I836" s="35">
        <f t="shared" si="49"/>
        <v>61722.281956008344</v>
      </c>
      <c r="J836" s="35">
        <f t="shared" si="50"/>
        <v>0</v>
      </c>
    </row>
    <row r="837" spans="1:10">
      <c r="A837" s="30">
        <v>23154</v>
      </c>
      <c r="B837" s="31">
        <v>24</v>
      </c>
      <c r="C837" s="32">
        <f t="shared" si="51"/>
        <v>3.6073208628655156</v>
      </c>
      <c r="D837" s="33">
        <f>SUMIFS('Contact Hours'!D:D,'Contact Hours'!$A:$A,Hours!$A837,'Contact Hours'!$B:$B,Hours!$B837)+SUMIFS('Contact Hours'!E:E,'Contact Hours'!$A:$A,Hours!$A837,'Contact Hours'!$B:$B,Hours!$B837)</f>
        <v>8960</v>
      </c>
      <c r="E837" s="33">
        <f>SUMIFS('Contact Hours'!F:F,'Contact Hours'!$A:$A,Hours!$A837,'Contact Hours'!$B:$B,Hours!$B837)+SUMIFS('Contact Hours'!G:G,'Contact Hours'!$A:$A,Hours!$A837,'Contact Hours'!$B:$B,Hours!$B837)</f>
        <v>0</v>
      </c>
      <c r="F837" s="33">
        <f>SUMIFS('Contact Hours'!H:H,'Contact Hours'!$A:$A,Hours!$A837,'Contact Hours'!$B:$B,Hours!$B837)+SUMIFS('Contact Hours'!I:I,'Contact Hours'!$A:$A,Hours!$A837,'Contact Hours'!$B:$B,Hours!$B837)</f>
        <v>0</v>
      </c>
      <c r="G837" s="33">
        <f>SUMIFS('Contact Hours'!J:J,'Contact Hours'!$A:$A,Hours!$A837,'Contact Hours'!$B:$B,Hours!$B837)+SUMIFS('Contact Hours'!K:K,'Contact Hours'!$A:$A,Hours!$A837,'Contact Hours'!$B:$B,Hours!$B837)</f>
        <v>2816</v>
      </c>
      <c r="H837" s="34">
        <f t="shared" ref="H837:H900" si="52">SUM(D837:G837)</f>
        <v>11776</v>
      </c>
      <c r="I837" s="35">
        <f t="shared" ref="I837:I900" si="53">H837*C837</f>
        <v>42479.810481104309</v>
      </c>
      <c r="J837" s="35">
        <f t="shared" ref="J837:J900" si="54">(E837*1.1)*C837</f>
        <v>0</v>
      </c>
    </row>
    <row r="838" spans="1:10">
      <c r="A838" s="30">
        <v>23154</v>
      </c>
      <c r="B838" s="31">
        <v>25</v>
      </c>
      <c r="C838" s="32">
        <f t="shared" si="51"/>
        <v>2.8175360535220126</v>
      </c>
      <c r="D838" s="33">
        <f>SUMIFS('Contact Hours'!D:D,'Contact Hours'!$A:$A,Hours!$A838,'Contact Hours'!$B:$B,Hours!$B838)+SUMIFS('Contact Hours'!E:E,'Contact Hours'!$A:$A,Hours!$A838,'Contact Hours'!$B:$B,Hours!$B838)</f>
        <v>200528</v>
      </c>
      <c r="E838" s="33">
        <f>SUMIFS('Contact Hours'!F:F,'Contact Hours'!$A:$A,Hours!$A838,'Contact Hours'!$B:$B,Hours!$B838)+SUMIFS('Contact Hours'!G:G,'Contact Hours'!$A:$A,Hours!$A838,'Contact Hours'!$B:$B,Hours!$B838)</f>
        <v>0</v>
      </c>
      <c r="F838" s="33">
        <f>SUMIFS('Contact Hours'!H:H,'Contact Hours'!$A:$A,Hours!$A838,'Contact Hours'!$B:$B,Hours!$B838)+SUMIFS('Contact Hours'!I:I,'Contact Hours'!$A:$A,Hours!$A838,'Contact Hours'!$B:$B,Hours!$B838)</f>
        <v>6720</v>
      </c>
      <c r="G838" s="33">
        <f>SUMIFS('Contact Hours'!J:J,'Contact Hours'!$A:$A,Hours!$A838,'Contact Hours'!$B:$B,Hours!$B838)+SUMIFS('Contact Hours'!K:K,'Contact Hours'!$A:$A,Hours!$A838,'Contact Hours'!$B:$B,Hours!$B838)</f>
        <v>0</v>
      </c>
      <c r="H838" s="34">
        <f t="shared" si="52"/>
        <v>207248</v>
      </c>
      <c r="I838" s="35">
        <f t="shared" si="53"/>
        <v>583928.71202033013</v>
      </c>
      <c r="J838" s="35">
        <f t="shared" si="54"/>
        <v>0</v>
      </c>
    </row>
    <row r="839" spans="1:10">
      <c r="A839" s="30">
        <v>23154</v>
      </c>
      <c r="B839" s="31">
        <v>26</v>
      </c>
      <c r="C839" s="32">
        <f t="shared" si="51"/>
        <v>3.5195673951223614</v>
      </c>
      <c r="D839" s="33">
        <f>SUMIFS('Contact Hours'!D:D,'Contact Hours'!$A:$A,Hours!$A839,'Contact Hours'!$B:$B,Hours!$B839)+SUMIFS('Contact Hours'!E:E,'Contact Hours'!$A:$A,Hours!$A839,'Contact Hours'!$B:$B,Hours!$B839)</f>
        <v>33760</v>
      </c>
      <c r="E839" s="33">
        <f>SUMIFS('Contact Hours'!F:F,'Contact Hours'!$A:$A,Hours!$A839,'Contact Hours'!$B:$B,Hours!$B839)+SUMIFS('Contact Hours'!G:G,'Contact Hours'!$A:$A,Hours!$A839,'Contact Hours'!$B:$B,Hours!$B839)</f>
        <v>0</v>
      </c>
      <c r="F839" s="33">
        <f>SUMIFS('Contact Hours'!H:H,'Contact Hours'!$A:$A,Hours!$A839,'Contact Hours'!$B:$B,Hours!$B839)+SUMIFS('Contact Hours'!I:I,'Contact Hours'!$A:$A,Hours!$A839,'Contact Hours'!$B:$B,Hours!$B839)</f>
        <v>0</v>
      </c>
      <c r="G839" s="33">
        <f>SUMIFS('Contact Hours'!J:J,'Contact Hours'!$A:$A,Hours!$A839,'Contact Hours'!$B:$B,Hours!$B839)+SUMIFS('Contact Hours'!K:K,'Contact Hours'!$A:$A,Hours!$A839,'Contact Hours'!$B:$B,Hours!$B839)</f>
        <v>0</v>
      </c>
      <c r="H839" s="34">
        <f t="shared" si="52"/>
        <v>33760</v>
      </c>
      <c r="I839" s="35">
        <f t="shared" si="53"/>
        <v>118820.59525933092</v>
      </c>
      <c r="J839" s="35">
        <f t="shared" si="54"/>
        <v>0</v>
      </c>
    </row>
    <row r="840" spans="1:10">
      <c r="A840" s="30">
        <v>23154</v>
      </c>
      <c r="B840" s="31">
        <v>27</v>
      </c>
      <c r="C840" s="32">
        <f t="shared" si="51"/>
        <v>3.291477425248472</v>
      </c>
      <c r="D840" s="33">
        <f>SUMIFS('Contact Hours'!D:D,'Contact Hours'!$A:$A,Hours!$A840,'Contact Hours'!$B:$B,Hours!$B840)+SUMIFS('Contact Hours'!E:E,'Contact Hours'!$A:$A,Hours!$A840,'Contact Hours'!$B:$B,Hours!$B840)</f>
        <v>0</v>
      </c>
      <c r="E840" s="33">
        <f>SUMIFS('Contact Hours'!F:F,'Contact Hours'!$A:$A,Hours!$A840,'Contact Hours'!$B:$B,Hours!$B840)+SUMIFS('Contact Hours'!G:G,'Contact Hours'!$A:$A,Hours!$A840,'Contact Hours'!$B:$B,Hours!$B840)</f>
        <v>0</v>
      </c>
      <c r="F840" s="33">
        <f>SUMIFS('Contact Hours'!H:H,'Contact Hours'!$A:$A,Hours!$A840,'Contact Hours'!$B:$B,Hours!$B840)+SUMIFS('Contact Hours'!I:I,'Contact Hours'!$A:$A,Hours!$A840,'Contact Hours'!$B:$B,Hours!$B840)</f>
        <v>0</v>
      </c>
      <c r="G840" s="33">
        <f>SUMIFS('Contact Hours'!J:J,'Contact Hours'!$A:$A,Hours!$A840,'Contact Hours'!$B:$B,Hours!$B840)+SUMIFS('Contact Hours'!K:K,'Contact Hours'!$A:$A,Hours!$A840,'Contact Hours'!$B:$B,Hours!$B840)</f>
        <v>0</v>
      </c>
      <c r="H840" s="34">
        <f t="shared" si="52"/>
        <v>0</v>
      </c>
      <c r="I840" s="35">
        <f t="shared" si="53"/>
        <v>0</v>
      </c>
      <c r="J840" s="35">
        <f t="shared" si="54"/>
        <v>0</v>
      </c>
    </row>
    <row r="841" spans="1:10">
      <c r="A841" s="30">
        <v>3596</v>
      </c>
      <c r="B841" s="31">
        <v>1</v>
      </c>
      <c r="C841" s="32">
        <f t="shared" si="51"/>
        <v>2.8749802080704021</v>
      </c>
      <c r="D841" s="33">
        <f>SUMIFS('Contact Hours'!D:D,'Contact Hours'!$A:$A,Hours!$A841,'Contact Hours'!$B:$B,Hours!$B841)+SUMIFS('Contact Hours'!E:E,'Contact Hours'!$A:$A,Hours!$A841,'Contact Hours'!$B:$B,Hours!$B841)</f>
        <v>2784</v>
      </c>
      <c r="E841" s="33">
        <f>SUMIFS('Contact Hours'!F:F,'Contact Hours'!$A:$A,Hours!$A841,'Contact Hours'!$B:$B,Hours!$B841)+SUMIFS('Contact Hours'!G:G,'Contact Hours'!$A:$A,Hours!$A841,'Contact Hours'!$B:$B,Hours!$B841)</f>
        <v>0</v>
      </c>
      <c r="F841" s="33">
        <f>SUMIFS('Contact Hours'!H:H,'Contact Hours'!$A:$A,Hours!$A841,'Contact Hours'!$B:$B,Hours!$B841)+SUMIFS('Contact Hours'!I:I,'Contact Hours'!$A:$A,Hours!$A841,'Contact Hours'!$B:$B,Hours!$B841)</f>
        <v>0</v>
      </c>
      <c r="G841" s="33">
        <f>SUMIFS('Contact Hours'!J:J,'Contact Hours'!$A:$A,Hours!$A841,'Contact Hours'!$B:$B,Hours!$B841)+SUMIFS('Contact Hours'!K:K,'Contact Hours'!$A:$A,Hours!$A841,'Contact Hours'!$B:$B,Hours!$B841)</f>
        <v>0</v>
      </c>
      <c r="H841" s="34">
        <f t="shared" si="52"/>
        <v>2784</v>
      </c>
      <c r="I841" s="35">
        <f t="shared" si="53"/>
        <v>8003.9448992679991</v>
      </c>
      <c r="J841" s="35">
        <f t="shared" si="54"/>
        <v>0</v>
      </c>
    </row>
    <row r="842" spans="1:10">
      <c r="A842" s="30">
        <v>3596</v>
      </c>
      <c r="B842" s="31">
        <v>2</v>
      </c>
      <c r="C842" s="32">
        <f t="shared" si="51"/>
        <v>3.4729204337351502</v>
      </c>
      <c r="D842" s="33">
        <f>SUMIFS('Contact Hours'!D:D,'Contact Hours'!$A:$A,Hours!$A842,'Contact Hours'!$B:$B,Hours!$B842)+SUMIFS('Contact Hours'!E:E,'Contact Hours'!$A:$A,Hours!$A842,'Contact Hours'!$B:$B,Hours!$B842)</f>
        <v>0</v>
      </c>
      <c r="E842" s="33">
        <f>SUMIFS('Contact Hours'!F:F,'Contact Hours'!$A:$A,Hours!$A842,'Contact Hours'!$B:$B,Hours!$B842)+SUMIFS('Contact Hours'!G:G,'Contact Hours'!$A:$A,Hours!$A842,'Contact Hours'!$B:$B,Hours!$B842)</f>
        <v>0</v>
      </c>
      <c r="F842" s="33">
        <f>SUMIFS('Contact Hours'!H:H,'Contact Hours'!$A:$A,Hours!$A842,'Contact Hours'!$B:$B,Hours!$B842)+SUMIFS('Contact Hours'!I:I,'Contact Hours'!$A:$A,Hours!$A842,'Contact Hours'!$B:$B,Hours!$B842)</f>
        <v>168544</v>
      </c>
      <c r="G842" s="33">
        <f>SUMIFS('Contact Hours'!J:J,'Contact Hours'!$A:$A,Hours!$A842,'Contact Hours'!$B:$B,Hours!$B842)+SUMIFS('Contact Hours'!K:K,'Contact Hours'!$A:$A,Hours!$A842,'Contact Hours'!$B:$B,Hours!$B842)</f>
        <v>1456</v>
      </c>
      <c r="H842" s="34">
        <f t="shared" si="52"/>
        <v>170000</v>
      </c>
      <c r="I842" s="35">
        <f t="shared" si="53"/>
        <v>590396.47373497556</v>
      </c>
      <c r="J842" s="35">
        <f t="shared" si="54"/>
        <v>0</v>
      </c>
    </row>
    <row r="843" spans="1:10">
      <c r="A843" s="30">
        <v>3596</v>
      </c>
      <c r="B843" s="31">
        <v>3</v>
      </c>
      <c r="C843" s="32">
        <f t="shared" si="51"/>
        <v>3.0862689776983747</v>
      </c>
      <c r="D843" s="33">
        <f>SUMIFS('Contact Hours'!D:D,'Contact Hours'!$A:$A,Hours!$A843,'Contact Hours'!$B:$B,Hours!$B843)+SUMIFS('Contact Hours'!E:E,'Contact Hours'!$A:$A,Hours!$A843,'Contact Hours'!$B:$B,Hours!$B843)</f>
        <v>470480</v>
      </c>
      <c r="E843" s="33">
        <f>SUMIFS('Contact Hours'!F:F,'Contact Hours'!$A:$A,Hours!$A843,'Contact Hours'!$B:$B,Hours!$B843)+SUMIFS('Contact Hours'!G:G,'Contact Hours'!$A:$A,Hours!$A843,'Contact Hours'!$B:$B,Hours!$B843)</f>
        <v>0</v>
      </c>
      <c r="F843" s="33">
        <f>SUMIFS('Contact Hours'!H:H,'Contact Hours'!$A:$A,Hours!$A843,'Contact Hours'!$B:$B,Hours!$B843)+SUMIFS('Contact Hours'!I:I,'Contact Hours'!$A:$A,Hours!$A843,'Contact Hours'!$B:$B,Hours!$B843)</f>
        <v>5760</v>
      </c>
      <c r="G843" s="33">
        <f>SUMIFS('Contact Hours'!J:J,'Contact Hours'!$A:$A,Hours!$A843,'Contact Hours'!$B:$B,Hours!$B843)+SUMIFS('Contact Hours'!K:K,'Contact Hours'!$A:$A,Hours!$A843,'Contact Hours'!$B:$B,Hours!$B843)</f>
        <v>0</v>
      </c>
      <c r="H843" s="34">
        <f t="shared" si="52"/>
        <v>476240</v>
      </c>
      <c r="I843" s="35">
        <f t="shared" si="53"/>
        <v>1469804.7379390739</v>
      </c>
      <c r="J843" s="35">
        <f t="shared" si="54"/>
        <v>0</v>
      </c>
    </row>
    <row r="844" spans="1:10">
      <c r="A844" s="30">
        <v>3596</v>
      </c>
      <c r="B844" s="31">
        <v>4</v>
      </c>
      <c r="C844" s="32">
        <f t="shared" si="51"/>
        <v>2.7951067372194838</v>
      </c>
      <c r="D844" s="33">
        <f>SUMIFS('Contact Hours'!D:D,'Contact Hours'!$A:$A,Hours!$A844,'Contact Hours'!$B:$B,Hours!$B844)+SUMIFS('Contact Hours'!E:E,'Contact Hours'!$A:$A,Hours!$A844,'Contact Hours'!$B:$B,Hours!$B844)</f>
        <v>76464</v>
      </c>
      <c r="E844" s="33">
        <f>SUMIFS('Contact Hours'!F:F,'Contact Hours'!$A:$A,Hours!$A844,'Contact Hours'!$B:$B,Hours!$B844)+SUMIFS('Contact Hours'!G:G,'Contact Hours'!$A:$A,Hours!$A844,'Contact Hours'!$B:$B,Hours!$B844)</f>
        <v>0</v>
      </c>
      <c r="F844" s="33">
        <f>SUMIFS('Contact Hours'!H:H,'Contact Hours'!$A:$A,Hours!$A844,'Contact Hours'!$B:$B,Hours!$B844)+SUMIFS('Contact Hours'!I:I,'Contact Hours'!$A:$A,Hours!$A844,'Contact Hours'!$B:$B,Hours!$B844)</f>
        <v>255744</v>
      </c>
      <c r="G844" s="33">
        <f>SUMIFS('Contact Hours'!J:J,'Contact Hours'!$A:$A,Hours!$A844,'Contact Hours'!$B:$B,Hours!$B844)+SUMIFS('Contact Hours'!K:K,'Contact Hours'!$A:$A,Hours!$A844,'Contact Hours'!$B:$B,Hours!$B844)</f>
        <v>160</v>
      </c>
      <c r="H844" s="34">
        <f t="shared" si="52"/>
        <v>332368</v>
      </c>
      <c r="I844" s="35">
        <f t="shared" si="53"/>
        <v>929004.03603616543</v>
      </c>
      <c r="J844" s="35">
        <f t="shared" si="54"/>
        <v>0</v>
      </c>
    </row>
    <row r="845" spans="1:10">
      <c r="A845" s="30">
        <v>3596</v>
      </c>
      <c r="B845" s="31">
        <v>5</v>
      </c>
      <c r="C845" s="32">
        <f t="shared" si="51"/>
        <v>7.969787458086997</v>
      </c>
      <c r="D845" s="33">
        <f>SUMIFS('Contact Hours'!D:D,'Contact Hours'!$A:$A,Hours!$A845,'Contact Hours'!$B:$B,Hours!$B845)+SUMIFS('Contact Hours'!E:E,'Contact Hours'!$A:$A,Hours!$A845,'Contact Hours'!$B:$B,Hours!$B845)</f>
        <v>0</v>
      </c>
      <c r="E845" s="33">
        <f>SUMIFS('Contact Hours'!F:F,'Contact Hours'!$A:$A,Hours!$A845,'Contact Hours'!$B:$B,Hours!$B845)+SUMIFS('Contact Hours'!G:G,'Contact Hours'!$A:$A,Hours!$A845,'Contact Hours'!$B:$B,Hours!$B845)</f>
        <v>0</v>
      </c>
      <c r="F845" s="33">
        <f>SUMIFS('Contact Hours'!H:H,'Contact Hours'!$A:$A,Hours!$A845,'Contact Hours'!$B:$B,Hours!$B845)+SUMIFS('Contact Hours'!I:I,'Contact Hours'!$A:$A,Hours!$A845,'Contact Hours'!$B:$B,Hours!$B845)</f>
        <v>0</v>
      </c>
      <c r="G845" s="33">
        <f>SUMIFS('Contact Hours'!J:J,'Contact Hours'!$A:$A,Hours!$A845,'Contact Hours'!$B:$B,Hours!$B845)+SUMIFS('Contact Hours'!K:K,'Contact Hours'!$A:$A,Hours!$A845,'Contact Hours'!$B:$B,Hours!$B845)</f>
        <v>0</v>
      </c>
      <c r="H845" s="34">
        <f t="shared" si="52"/>
        <v>0</v>
      </c>
      <c r="I845" s="35">
        <f t="shared" si="53"/>
        <v>0</v>
      </c>
      <c r="J845" s="35">
        <f t="shared" si="54"/>
        <v>0</v>
      </c>
    </row>
    <row r="846" spans="1:10">
      <c r="A846" s="30">
        <v>3596</v>
      </c>
      <c r="B846" s="31">
        <v>6</v>
      </c>
      <c r="C846" s="32">
        <f t="shared" si="51"/>
        <v>2.5338472328563029</v>
      </c>
      <c r="D846" s="33">
        <f>SUMIFS('Contact Hours'!D:D,'Contact Hours'!$A:$A,Hours!$A846,'Contact Hours'!$B:$B,Hours!$B846)+SUMIFS('Contact Hours'!E:E,'Contact Hours'!$A:$A,Hours!$A846,'Contact Hours'!$B:$B,Hours!$B846)</f>
        <v>83760</v>
      </c>
      <c r="E846" s="33">
        <f>SUMIFS('Contact Hours'!F:F,'Contact Hours'!$A:$A,Hours!$A846,'Contact Hours'!$B:$B,Hours!$B846)+SUMIFS('Contact Hours'!G:G,'Contact Hours'!$A:$A,Hours!$A846,'Contact Hours'!$B:$B,Hours!$B846)</f>
        <v>0</v>
      </c>
      <c r="F846" s="33">
        <f>SUMIFS('Contact Hours'!H:H,'Contact Hours'!$A:$A,Hours!$A846,'Contact Hours'!$B:$B,Hours!$B846)+SUMIFS('Contact Hours'!I:I,'Contact Hours'!$A:$A,Hours!$A846,'Contact Hours'!$B:$B,Hours!$B846)</f>
        <v>0</v>
      </c>
      <c r="G846" s="33">
        <f>SUMIFS('Contact Hours'!J:J,'Contact Hours'!$A:$A,Hours!$A846,'Contact Hours'!$B:$B,Hours!$B846)+SUMIFS('Contact Hours'!K:K,'Contact Hours'!$A:$A,Hours!$A846,'Contact Hours'!$B:$B,Hours!$B846)</f>
        <v>0</v>
      </c>
      <c r="H846" s="34">
        <f t="shared" si="52"/>
        <v>83760</v>
      </c>
      <c r="I846" s="35">
        <f t="shared" si="53"/>
        <v>212235.04422404393</v>
      </c>
      <c r="J846" s="35">
        <f t="shared" si="54"/>
        <v>0</v>
      </c>
    </row>
    <row r="847" spans="1:10">
      <c r="A847" s="30">
        <v>3596</v>
      </c>
      <c r="B847" s="31">
        <v>7</v>
      </c>
      <c r="C847" s="32">
        <f t="shared" si="51"/>
        <v>3.4892163735959434</v>
      </c>
      <c r="D847" s="33">
        <f>SUMIFS('Contact Hours'!D:D,'Contact Hours'!$A:$A,Hours!$A847,'Contact Hours'!$B:$B,Hours!$B847)+SUMIFS('Contact Hours'!E:E,'Contact Hours'!$A:$A,Hours!$A847,'Contact Hours'!$B:$B,Hours!$B847)</f>
        <v>15024</v>
      </c>
      <c r="E847" s="33">
        <f>SUMIFS('Contact Hours'!F:F,'Contact Hours'!$A:$A,Hours!$A847,'Contact Hours'!$B:$B,Hours!$B847)+SUMIFS('Contact Hours'!G:G,'Contact Hours'!$A:$A,Hours!$A847,'Contact Hours'!$B:$B,Hours!$B847)</f>
        <v>0</v>
      </c>
      <c r="F847" s="33">
        <f>SUMIFS('Contact Hours'!H:H,'Contact Hours'!$A:$A,Hours!$A847,'Contact Hours'!$B:$B,Hours!$B847)+SUMIFS('Contact Hours'!I:I,'Contact Hours'!$A:$A,Hours!$A847,'Contact Hours'!$B:$B,Hours!$B847)</f>
        <v>13504</v>
      </c>
      <c r="G847" s="33">
        <f>SUMIFS('Contact Hours'!J:J,'Contact Hours'!$A:$A,Hours!$A847,'Contact Hours'!$B:$B,Hours!$B847)+SUMIFS('Contact Hours'!K:K,'Contact Hours'!$A:$A,Hours!$A847,'Contact Hours'!$B:$B,Hours!$B847)</f>
        <v>312</v>
      </c>
      <c r="H847" s="34">
        <f t="shared" si="52"/>
        <v>28840</v>
      </c>
      <c r="I847" s="35">
        <f t="shared" si="53"/>
        <v>100629.000214507</v>
      </c>
      <c r="J847" s="35">
        <f t="shared" si="54"/>
        <v>0</v>
      </c>
    </row>
    <row r="848" spans="1:10">
      <c r="A848" s="30">
        <v>3596</v>
      </c>
      <c r="B848" s="31">
        <v>8</v>
      </c>
      <c r="C848" s="32">
        <f t="shared" si="51"/>
        <v>4.382136402145127</v>
      </c>
      <c r="D848" s="33">
        <f>SUMIFS('Contact Hours'!D:D,'Contact Hours'!$A:$A,Hours!$A848,'Contact Hours'!$B:$B,Hours!$B848)+SUMIFS('Contact Hours'!E:E,'Contact Hours'!$A:$A,Hours!$A848,'Contact Hours'!$B:$B,Hours!$B848)</f>
        <v>0</v>
      </c>
      <c r="E848" s="33">
        <f>SUMIFS('Contact Hours'!F:F,'Contact Hours'!$A:$A,Hours!$A848,'Contact Hours'!$B:$B,Hours!$B848)+SUMIFS('Contact Hours'!G:G,'Contact Hours'!$A:$A,Hours!$A848,'Contact Hours'!$B:$B,Hours!$B848)</f>
        <v>0</v>
      </c>
      <c r="F848" s="33">
        <f>SUMIFS('Contact Hours'!H:H,'Contact Hours'!$A:$A,Hours!$A848,'Contact Hours'!$B:$B,Hours!$B848)+SUMIFS('Contact Hours'!I:I,'Contact Hours'!$A:$A,Hours!$A848,'Contact Hours'!$B:$B,Hours!$B848)</f>
        <v>5824</v>
      </c>
      <c r="G848" s="33">
        <f>SUMIFS('Contact Hours'!J:J,'Contact Hours'!$A:$A,Hours!$A848,'Contact Hours'!$B:$B,Hours!$B848)+SUMIFS('Contact Hours'!K:K,'Contact Hours'!$A:$A,Hours!$A848,'Contact Hours'!$B:$B,Hours!$B848)</f>
        <v>15573</v>
      </c>
      <c r="H848" s="34">
        <f t="shared" si="52"/>
        <v>21397</v>
      </c>
      <c r="I848" s="35">
        <f t="shared" si="53"/>
        <v>93764.572596699276</v>
      </c>
      <c r="J848" s="35">
        <f t="shared" si="54"/>
        <v>0</v>
      </c>
    </row>
    <row r="849" spans="1:10">
      <c r="A849" s="30">
        <v>3596</v>
      </c>
      <c r="B849" s="31">
        <v>9</v>
      </c>
      <c r="C849" s="32">
        <f t="shared" si="51"/>
        <v>3.4333089032158068</v>
      </c>
      <c r="D849" s="33">
        <f>SUMIFS('Contact Hours'!D:D,'Contact Hours'!$A:$A,Hours!$A849,'Contact Hours'!$B:$B,Hours!$B849)+SUMIFS('Contact Hours'!E:E,'Contact Hours'!$A:$A,Hours!$A849,'Contact Hours'!$B:$B,Hours!$B849)</f>
        <v>31440</v>
      </c>
      <c r="E849" s="33">
        <f>SUMIFS('Contact Hours'!F:F,'Contact Hours'!$A:$A,Hours!$A849,'Contact Hours'!$B:$B,Hours!$B849)+SUMIFS('Contact Hours'!G:G,'Contact Hours'!$A:$A,Hours!$A849,'Contact Hours'!$B:$B,Hours!$B849)</f>
        <v>0</v>
      </c>
      <c r="F849" s="33">
        <f>SUMIFS('Contact Hours'!H:H,'Contact Hours'!$A:$A,Hours!$A849,'Contact Hours'!$B:$B,Hours!$B849)+SUMIFS('Contact Hours'!I:I,'Contact Hours'!$A:$A,Hours!$A849,'Contact Hours'!$B:$B,Hours!$B849)</f>
        <v>190144</v>
      </c>
      <c r="G849" s="33">
        <f>SUMIFS('Contact Hours'!J:J,'Contact Hours'!$A:$A,Hours!$A849,'Contact Hours'!$B:$B,Hours!$B849)+SUMIFS('Contact Hours'!K:K,'Contact Hours'!$A:$A,Hours!$A849,'Contact Hours'!$B:$B,Hours!$B849)</f>
        <v>4280</v>
      </c>
      <c r="H849" s="34">
        <f t="shared" si="52"/>
        <v>225864</v>
      </c>
      <c r="I849" s="35">
        <f t="shared" si="53"/>
        <v>775460.88211593498</v>
      </c>
      <c r="J849" s="35">
        <f t="shared" si="54"/>
        <v>0</v>
      </c>
    </row>
    <row r="850" spans="1:10">
      <c r="A850" s="30">
        <v>3596</v>
      </c>
      <c r="B850" s="31">
        <v>10</v>
      </c>
      <c r="C850" s="32">
        <f t="shared" si="51"/>
        <v>5.2157956574584414</v>
      </c>
      <c r="D850" s="33">
        <f>SUMIFS('Contact Hours'!D:D,'Contact Hours'!$A:$A,Hours!$A850,'Contact Hours'!$B:$B,Hours!$B850)+SUMIFS('Contact Hours'!E:E,'Contact Hours'!$A:$A,Hours!$A850,'Contact Hours'!$B:$B,Hours!$B850)</f>
        <v>7600</v>
      </c>
      <c r="E850" s="33">
        <f>SUMIFS('Contact Hours'!F:F,'Contact Hours'!$A:$A,Hours!$A850,'Contact Hours'!$B:$B,Hours!$B850)+SUMIFS('Contact Hours'!G:G,'Contact Hours'!$A:$A,Hours!$A850,'Contact Hours'!$B:$B,Hours!$B850)</f>
        <v>0</v>
      </c>
      <c r="F850" s="33">
        <f>SUMIFS('Contact Hours'!H:H,'Contact Hours'!$A:$A,Hours!$A850,'Contact Hours'!$B:$B,Hours!$B850)+SUMIFS('Contact Hours'!I:I,'Contact Hours'!$A:$A,Hours!$A850,'Contact Hours'!$B:$B,Hours!$B850)</f>
        <v>4128</v>
      </c>
      <c r="G850" s="33">
        <f>SUMIFS('Contact Hours'!J:J,'Contact Hours'!$A:$A,Hours!$A850,'Contact Hours'!$B:$B,Hours!$B850)+SUMIFS('Contact Hours'!K:K,'Contact Hours'!$A:$A,Hours!$A850,'Contact Hours'!$B:$B,Hours!$B850)</f>
        <v>0</v>
      </c>
      <c r="H850" s="34">
        <f t="shared" si="52"/>
        <v>11728</v>
      </c>
      <c r="I850" s="35">
        <f t="shared" si="53"/>
        <v>61170.851470672598</v>
      </c>
      <c r="J850" s="35">
        <f t="shared" si="54"/>
        <v>0</v>
      </c>
    </row>
    <row r="851" spans="1:10">
      <c r="A851" s="30">
        <v>3596</v>
      </c>
      <c r="B851" s="31">
        <v>11</v>
      </c>
      <c r="C851" s="32">
        <f t="shared" si="51"/>
        <v>3.9463640330011058</v>
      </c>
      <c r="D851" s="33">
        <f>SUMIFS('Contact Hours'!D:D,'Contact Hours'!$A:$A,Hours!$A851,'Contact Hours'!$B:$B,Hours!$B851)+SUMIFS('Contact Hours'!E:E,'Contact Hours'!$A:$A,Hours!$A851,'Contact Hours'!$B:$B,Hours!$B851)</f>
        <v>0</v>
      </c>
      <c r="E851" s="33">
        <f>SUMIFS('Contact Hours'!F:F,'Contact Hours'!$A:$A,Hours!$A851,'Contact Hours'!$B:$B,Hours!$B851)+SUMIFS('Contact Hours'!G:G,'Contact Hours'!$A:$A,Hours!$A851,'Contact Hours'!$B:$B,Hours!$B851)</f>
        <v>0</v>
      </c>
      <c r="F851" s="33">
        <f>SUMIFS('Contact Hours'!H:H,'Contact Hours'!$A:$A,Hours!$A851,'Contact Hours'!$B:$B,Hours!$B851)+SUMIFS('Contact Hours'!I:I,'Contact Hours'!$A:$A,Hours!$A851,'Contact Hours'!$B:$B,Hours!$B851)</f>
        <v>74608</v>
      </c>
      <c r="G851" s="33">
        <f>SUMIFS('Contact Hours'!J:J,'Contact Hours'!$A:$A,Hours!$A851,'Contact Hours'!$B:$B,Hours!$B851)+SUMIFS('Contact Hours'!K:K,'Contact Hours'!$A:$A,Hours!$A851,'Contact Hours'!$B:$B,Hours!$B851)</f>
        <v>23912</v>
      </c>
      <c r="H851" s="34">
        <f t="shared" si="52"/>
        <v>98520</v>
      </c>
      <c r="I851" s="35">
        <f t="shared" si="53"/>
        <v>388795.78453126893</v>
      </c>
      <c r="J851" s="35">
        <f t="shared" si="54"/>
        <v>0</v>
      </c>
    </row>
    <row r="852" spans="1:10">
      <c r="A852" s="30">
        <v>3596</v>
      </c>
      <c r="B852" s="31">
        <v>12</v>
      </c>
      <c r="C852" s="32">
        <f t="shared" si="51"/>
        <v>3.4644345655960382</v>
      </c>
      <c r="D852" s="33">
        <f>SUMIFS('Contact Hours'!D:D,'Contact Hours'!$A:$A,Hours!$A852,'Contact Hours'!$B:$B,Hours!$B852)+SUMIFS('Contact Hours'!E:E,'Contact Hours'!$A:$A,Hours!$A852,'Contact Hours'!$B:$B,Hours!$B852)</f>
        <v>238368</v>
      </c>
      <c r="E852" s="33">
        <f>SUMIFS('Contact Hours'!F:F,'Contact Hours'!$A:$A,Hours!$A852,'Contact Hours'!$B:$B,Hours!$B852)+SUMIFS('Contact Hours'!G:G,'Contact Hours'!$A:$A,Hours!$A852,'Contact Hours'!$B:$B,Hours!$B852)</f>
        <v>25776</v>
      </c>
      <c r="F852" s="33">
        <f>SUMIFS('Contact Hours'!H:H,'Contact Hours'!$A:$A,Hours!$A852,'Contact Hours'!$B:$B,Hours!$B852)+SUMIFS('Contact Hours'!I:I,'Contact Hours'!$A:$A,Hours!$A852,'Contact Hours'!$B:$B,Hours!$B852)</f>
        <v>0</v>
      </c>
      <c r="G852" s="33">
        <f>SUMIFS('Contact Hours'!J:J,'Contact Hours'!$A:$A,Hours!$A852,'Contact Hours'!$B:$B,Hours!$B852)+SUMIFS('Contact Hours'!K:K,'Contact Hours'!$A:$A,Hours!$A852,'Contact Hours'!$B:$B,Hours!$B852)</f>
        <v>0</v>
      </c>
      <c r="H852" s="34">
        <f t="shared" si="52"/>
        <v>264144</v>
      </c>
      <c r="I852" s="35">
        <f t="shared" si="53"/>
        <v>915109.60389479995</v>
      </c>
      <c r="J852" s="35">
        <f t="shared" si="54"/>
        <v>98229.191899083831</v>
      </c>
    </row>
    <row r="853" spans="1:10">
      <c r="A853" s="30">
        <v>3596</v>
      </c>
      <c r="B853" s="31">
        <v>13</v>
      </c>
      <c r="C853" s="32">
        <f t="shared" si="51"/>
        <v>3.1367935439018955</v>
      </c>
      <c r="D853" s="33">
        <f>SUMIFS('Contact Hours'!D:D,'Contact Hours'!$A:$A,Hours!$A853,'Contact Hours'!$B:$B,Hours!$B853)+SUMIFS('Contact Hours'!E:E,'Contact Hours'!$A:$A,Hours!$A853,'Contact Hours'!$B:$B,Hours!$B853)</f>
        <v>32544</v>
      </c>
      <c r="E853" s="33">
        <f>SUMIFS('Contact Hours'!F:F,'Contact Hours'!$A:$A,Hours!$A853,'Contact Hours'!$B:$B,Hours!$B853)+SUMIFS('Contact Hours'!G:G,'Contact Hours'!$A:$A,Hours!$A853,'Contact Hours'!$B:$B,Hours!$B853)</f>
        <v>0</v>
      </c>
      <c r="F853" s="33">
        <f>SUMIFS('Contact Hours'!H:H,'Contact Hours'!$A:$A,Hours!$A853,'Contact Hours'!$B:$B,Hours!$B853)+SUMIFS('Contact Hours'!I:I,'Contact Hours'!$A:$A,Hours!$A853,'Contact Hours'!$B:$B,Hours!$B853)</f>
        <v>864</v>
      </c>
      <c r="G853" s="33">
        <f>SUMIFS('Contact Hours'!J:J,'Contact Hours'!$A:$A,Hours!$A853,'Contact Hours'!$B:$B,Hours!$B853)+SUMIFS('Contact Hours'!K:K,'Contact Hours'!$A:$A,Hours!$A853,'Contact Hours'!$B:$B,Hours!$B853)</f>
        <v>0</v>
      </c>
      <c r="H853" s="34">
        <f t="shared" si="52"/>
        <v>33408</v>
      </c>
      <c r="I853" s="35">
        <f t="shared" si="53"/>
        <v>104793.99871467453</v>
      </c>
      <c r="J853" s="35">
        <f t="shared" si="54"/>
        <v>0</v>
      </c>
    </row>
    <row r="854" spans="1:10">
      <c r="A854" s="30">
        <v>3596</v>
      </c>
      <c r="B854" s="31">
        <v>14</v>
      </c>
      <c r="C854" s="32">
        <f t="shared" si="51"/>
        <v>4.5242823607997433</v>
      </c>
      <c r="D854" s="33">
        <f>SUMIFS('Contact Hours'!D:D,'Contact Hours'!$A:$A,Hours!$A854,'Contact Hours'!$B:$B,Hours!$B854)+SUMIFS('Contact Hours'!E:E,'Contact Hours'!$A:$A,Hours!$A854,'Contact Hours'!$B:$B,Hours!$B854)</f>
        <v>0</v>
      </c>
      <c r="E854" s="33">
        <f>SUMIFS('Contact Hours'!F:F,'Contact Hours'!$A:$A,Hours!$A854,'Contact Hours'!$B:$B,Hours!$B854)+SUMIFS('Contact Hours'!G:G,'Contact Hours'!$A:$A,Hours!$A854,'Contact Hours'!$B:$B,Hours!$B854)</f>
        <v>0</v>
      </c>
      <c r="F854" s="33">
        <f>SUMIFS('Contact Hours'!H:H,'Contact Hours'!$A:$A,Hours!$A854,'Contact Hours'!$B:$B,Hours!$B854)+SUMIFS('Contact Hours'!I:I,'Contact Hours'!$A:$A,Hours!$A854,'Contact Hours'!$B:$B,Hours!$B854)</f>
        <v>83040</v>
      </c>
      <c r="G854" s="33">
        <f>SUMIFS('Contact Hours'!J:J,'Contact Hours'!$A:$A,Hours!$A854,'Contact Hours'!$B:$B,Hours!$B854)+SUMIFS('Contact Hours'!K:K,'Contact Hours'!$A:$A,Hours!$A854,'Contact Hours'!$B:$B,Hours!$B854)</f>
        <v>16236</v>
      </c>
      <c r="H854" s="34">
        <f t="shared" si="52"/>
        <v>99276</v>
      </c>
      <c r="I854" s="35">
        <f t="shared" si="53"/>
        <v>449152.65565075533</v>
      </c>
      <c r="J854" s="35">
        <f t="shared" si="54"/>
        <v>0</v>
      </c>
    </row>
    <row r="855" spans="1:10">
      <c r="A855" s="30">
        <v>3596</v>
      </c>
      <c r="B855" s="31">
        <v>15</v>
      </c>
      <c r="C855" s="32">
        <f t="shared" si="51"/>
        <v>6.3259919541484555</v>
      </c>
      <c r="D855" s="33">
        <f>SUMIFS('Contact Hours'!D:D,'Contact Hours'!$A:$A,Hours!$A855,'Contact Hours'!$B:$B,Hours!$B855)+SUMIFS('Contact Hours'!E:E,'Contact Hours'!$A:$A,Hours!$A855,'Contact Hours'!$B:$B,Hours!$B855)</f>
        <v>0</v>
      </c>
      <c r="E855" s="33">
        <f>SUMIFS('Contact Hours'!F:F,'Contact Hours'!$A:$A,Hours!$A855,'Contact Hours'!$B:$B,Hours!$B855)+SUMIFS('Contact Hours'!G:G,'Contact Hours'!$A:$A,Hours!$A855,'Contact Hours'!$B:$B,Hours!$B855)</f>
        <v>0</v>
      </c>
      <c r="F855" s="33">
        <f>SUMIFS('Contact Hours'!H:H,'Contact Hours'!$A:$A,Hours!$A855,'Contact Hours'!$B:$B,Hours!$B855)+SUMIFS('Contact Hours'!I:I,'Contact Hours'!$A:$A,Hours!$A855,'Contact Hours'!$B:$B,Hours!$B855)</f>
        <v>0</v>
      </c>
      <c r="G855" s="33">
        <f>SUMIFS('Contact Hours'!J:J,'Contact Hours'!$A:$A,Hours!$A855,'Contact Hours'!$B:$B,Hours!$B855)+SUMIFS('Contact Hours'!K:K,'Contact Hours'!$A:$A,Hours!$A855,'Contact Hours'!$B:$B,Hours!$B855)</f>
        <v>0</v>
      </c>
      <c r="H855" s="34">
        <f t="shared" si="52"/>
        <v>0</v>
      </c>
      <c r="I855" s="35">
        <f t="shared" si="53"/>
        <v>0</v>
      </c>
      <c r="J855" s="35">
        <f t="shared" si="54"/>
        <v>0</v>
      </c>
    </row>
    <row r="856" spans="1:10">
      <c r="A856" s="30">
        <v>3596</v>
      </c>
      <c r="B856" s="31">
        <v>16</v>
      </c>
      <c r="C856" s="32">
        <f t="shared" si="51"/>
        <v>3.9794022593108487</v>
      </c>
      <c r="D856" s="33">
        <f>SUMIFS('Contact Hours'!D:D,'Contact Hours'!$A:$A,Hours!$A856,'Contact Hours'!$B:$B,Hours!$B856)+SUMIFS('Contact Hours'!E:E,'Contact Hours'!$A:$A,Hours!$A856,'Contact Hours'!$B:$B,Hours!$B856)</f>
        <v>9168</v>
      </c>
      <c r="E856" s="33">
        <f>SUMIFS('Contact Hours'!F:F,'Contact Hours'!$A:$A,Hours!$A856,'Contact Hours'!$B:$B,Hours!$B856)+SUMIFS('Contact Hours'!G:G,'Contact Hours'!$A:$A,Hours!$A856,'Contact Hours'!$B:$B,Hours!$B856)</f>
        <v>0</v>
      </c>
      <c r="F856" s="33">
        <f>SUMIFS('Contact Hours'!H:H,'Contact Hours'!$A:$A,Hours!$A856,'Contact Hours'!$B:$B,Hours!$B856)+SUMIFS('Contact Hours'!I:I,'Contact Hours'!$A:$A,Hours!$A856,'Contact Hours'!$B:$B,Hours!$B856)</f>
        <v>114704</v>
      </c>
      <c r="G856" s="33">
        <f>SUMIFS('Contact Hours'!J:J,'Contact Hours'!$A:$A,Hours!$A856,'Contact Hours'!$B:$B,Hours!$B856)+SUMIFS('Contact Hours'!K:K,'Contact Hours'!$A:$A,Hours!$A856,'Contact Hours'!$B:$B,Hours!$B856)</f>
        <v>40142</v>
      </c>
      <c r="H856" s="34">
        <f t="shared" si="52"/>
        <v>164014</v>
      </c>
      <c r="I856" s="35">
        <f t="shared" si="53"/>
        <v>652677.6821586095</v>
      </c>
      <c r="J856" s="35">
        <f t="shared" si="54"/>
        <v>0</v>
      </c>
    </row>
    <row r="857" spans="1:10">
      <c r="A857" s="30">
        <v>3596</v>
      </c>
      <c r="B857" s="31">
        <v>17</v>
      </c>
      <c r="C857" s="32">
        <f t="shared" si="51"/>
        <v>5.1679354505346593</v>
      </c>
      <c r="D857" s="33">
        <f>SUMIFS('Contact Hours'!D:D,'Contact Hours'!$A:$A,Hours!$A857,'Contact Hours'!$B:$B,Hours!$B857)+SUMIFS('Contact Hours'!E:E,'Contact Hours'!$A:$A,Hours!$A857,'Contact Hours'!$B:$B,Hours!$B857)</f>
        <v>0</v>
      </c>
      <c r="E857" s="33">
        <f>SUMIFS('Contact Hours'!F:F,'Contact Hours'!$A:$A,Hours!$A857,'Contact Hours'!$B:$B,Hours!$B857)+SUMIFS('Contact Hours'!G:G,'Contact Hours'!$A:$A,Hours!$A857,'Contact Hours'!$B:$B,Hours!$B857)</f>
        <v>0</v>
      </c>
      <c r="F857" s="33">
        <f>SUMIFS('Contact Hours'!H:H,'Contact Hours'!$A:$A,Hours!$A857,'Contact Hours'!$B:$B,Hours!$B857)+SUMIFS('Contact Hours'!I:I,'Contact Hours'!$A:$A,Hours!$A857,'Contact Hours'!$B:$B,Hours!$B857)</f>
        <v>0</v>
      </c>
      <c r="G857" s="33">
        <f>SUMIFS('Contact Hours'!J:J,'Contact Hours'!$A:$A,Hours!$A857,'Contact Hours'!$B:$B,Hours!$B857)+SUMIFS('Contact Hours'!K:K,'Contact Hours'!$A:$A,Hours!$A857,'Contact Hours'!$B:$B,Hours!$B857)</f>
        <v>0</v>
      </c>
      <c r="H857" s="34">
        <f t="shared" si="52"/>
        <v>0</v>
      </c>
      <c r="I857" s="35">
        <f t="shared" si="53"/>
        <v>0</v>
      </c>
      <c r="J857" s="35">
        <f t="shared" si="54"/>
        <v>0</v>
      </c>
    </row>
    <row r="858" spans="1:10">
      <c r="A858" s="30">
        <v>3596</v>
      </c>
      <c r="B858" s="31">
        <v>18</v>
      </c>
      <c r="C858" s="32">
        <f t="shared" si="51"/>
        <v>4.3474126583452906</v>
      </c>
      <c r="D858" s="33">
        <f>SUMIFS('Contact Hours'!D:D,'Contact Hours'!$A:$A,Hours!$A858,'Contact Hours'!$B:$B,Hours!$B858)+SUMIFS('Contact Hours'!E:E,'Contact Hours'!$A:$A,Hours!$A858,'Contact Hours'!$B:$B,Hours!$B858)</f>
        <v>0</v>
      </c>
      <c r="E858" s="33">
        <f>SUMIFS('Contact Hours'!F:F,'Contact Hours'!$A:$A,Hours!$A858,'Contact Hours'!$B:$B,Hours!$B858)+SUMIFS('Contact Hours'!G:G,'Contact Hours'!$A:$A,Hours!$A858,'Contact Hours'!$B:$B,Hours!$B858)</f>
        <v>0</v>
      </c>
      <c r="F858" s="33">
        <f>SUMIFS('Contact Hours'!H:H,'Contact Hours'!$A:$A,Hours!$A858,'Contact Hours'!$B:$B,Hours!$B858)+SUMIFS('Contact Hours'!I:I,'Contact Hours'!$A:$A,Hours!$A858,'Contact Hours'!$B:$B,Hours!$B858)</f>
        <v>102848</v>
      </c>
      <c r="G858" s="33">
        <f>SUMIFS('Contact Hours'!J:J,'Contact Hours'!$A:$A,Hours!$A858,'Contact Hours'!$B:$B,Hours!$B858)+SUMIFS('Contact Hours'!K:K,'Contact Hours'!$A:$A,Hours!$A858,'Contact Hours'!$B:$B,Hours!$B858)</f>
        <v>0</v>
      </c>
      <c r="H858" s="34">
        <f t="shared" si="52"/>
        <v>102848</v>
      </c>
      <c r="I858" s="35">
        <f t="shared" si="53"/>
        <v>447122.69708549645</v>
      </c>
      <c r="J858" s="35">
        <f t="shared" si="54"/>
        <v>0</v>
      </c>
    </row>
    <row r="859" spans="1:10">
      <c r="A859" s="30">
        <v>3596</v>
      </c>
      <c r="B859" s="31">
        <v>19</v>
      </c>
      <c r="C859" s="32">
        <f t="shared" si="51"/>
        <v>3.1428185541517317</v>
      </c>
      <c r="D859" s="33">
        <f>SUMIFS('Contact Hours'!D:D,'Contact Hours'!$A:$A,Hours!$A859,'Contact Hours'!$B:$B,Hours!$B859)+SUMIFS('Contact Hours'!E:E,'Contact Hours'!$A:$A,Hours!$A859,'Contact Hours'!$B:$B,Hours!$B859)</f>
        <v>209776</v>
      </c>
      <c r="E859" s="33">
        <f>SUMIFS('Contact Hours'!F:F,'Contact Hours'!$A:$A,Hours!$A859,'Contact Hours'!$B:$B,Hours!$B859)+SUMIFS('Contact Hours'!G:G,'Contact Hours'!$A:$A,Hours!$A859,'Contact Hours'!$B:$B,Hours!$B859)</f>
        <v>21982</v>
      </c>
      <c r="F859" s="33">
        <f>SUMIFS('Contact Hours'!H:H,'Contact Hours'!$A:$A,Hours!$A859,'Contact Hours'!$B:$B,Hours!$B859)+SUMIFS('Contact Hours'!I:I,'Contact Hours'!$A:$A,Hours!$A859,'Contact Hours'!$B:$B,Hours!$B859)</f>
        <v>0</v>
      </c>
      <c r="G859" s="33">
        <f>SUMIFS('Contact Hours'!J:J,'Contact Hours'!$A:$A,Hours!$A859,'Contact Hours'!$B:$B,Hours!$B859)+SUMIFS('Contact Hours'!K:K,'Contact Hours'!$A:$A,Hours!$A859,'Contact Hours'!$B:$B,Hours!$B859)</f>
        <v>0</v>
      </c>
      <c r="H859" s="34">
        <f t="shared" si="52"/>
        <v>231758</v>
      </c>
      <c r="I859" s="35">
        <f t="shared" si="53"/>
        <v>728373.34247309703</v>
      </c>
      <c r="J859" s="35">
        <f t="shared" si="54"/>
        <v>75993.981203099713</v>
      </c>
    </row>
    <row r="860" spans="1:10">
      <c r="A860" s="30">
        <v>3596</v>
      </c>
      <c r="B860" s="31">
        <v>20</v>
      </c>
      <c r="C860" s="32">
        <f t="shared" si="51"/>
        <v>3.4676861785003421</v>
      </c>
      <c r="D860" s="33">
        <f>SUMIFS('Contact Hours'!D:D,'Contact Hours'!$A:$A,Hours!$A860,'Contact Hours'!$B:$B,Hours!$B860)+SUMIFS('Contact Hours'!E:E,'Contact Hours'!$A:$A,Hours!$A860,'Contact Hours'!$B:$B,Hours!$B860)</f>
        <v>0</v>
      </c>
      <c r="E860" s="33">
        <f>SUMIFS('Contact Hours'!F:F,'Contact Hours'!$A:$A,Hours!$A860,'Contact Hours'!$B:$B,Hours!$B860)+SUMIFS('Contact Hours'!G:G,'Contact Hours'!$A:$A,Hours!$A860,'Contact Hours'!$B:$B,Hours!$B860)</f>
        <v>0</v>
      </c>
      <c r="F860" s="33">
        <f>SUMIFS('Contact Hours'!H:H,'Contact Hours'!$A:$A,Hours!$A860,'Contact Hours'!$B:$B,Hours!$B860)+SUMIFS('Contact Hours'!I:I,'Contact Hours'!$A:$A,Hours!$A860,'Contact Hours'!$B:$B,Hours!$B860)</f>
        <v>108752</v>
      </c>
      <c r="G860" s="33">
        <f>SUMIFS('Contact Hours'!J:J,'Contact Hours'!$A:$A,Hours!$A860,'Contact Hours'!$B:$B,Hours!$B860)+SUMIFS('Contact Hours'!K:K,'Contact Hours'!$A:$A,Hours!$A860,'Contact Hours'!$B:$B,Hours!$B860)</f>
        <v>0</v>
      </c>
      <c r="H860" s="34">
        <f t="shared" si="52"/>
        <v>108752</v>
      </c>
      <c r="I860" s="35">
        <f t="shared" si="53"/>
        <v>377117.80728426919</v>
      </c>
      <c r="J860" s="35">
        <f t="shared" si="54"/>
        <v>0</v>
      </c>
    </row>
    <row r="861" spans="1:10">
      <c r="A861" s="30">
        <v>3596</v>
      </c>
      <c r="B861" s="31">
        <v>21</v>
      </c>
      <c r="C861" s="32">
        <f t="shared" si="51"/>
        <v>4.5155009708581995</v>
      </c>
      <c r="D861" s="33">
        <f>SUMIFS('Contact Hours'!D:D,'Contact Hours'!$A:$A,Hours!$A861,'Contact Hours'!$B:$B,Hours!$B861)+SUMIFS('Contact Hours'!E:E,'Contact Hours'!$A:$A,Hours!$A861,'Contact Hours'!$B:$B,Hours!$B861)</f>
        <v>0</v>
      </c>
      <c r="E861" s="33">
        <f>SUMIFS('Contact Hours'!F:F,'Contact Hours'!$A:$A,Hours!$A861,'Contact Hours'!$B:$B,Hours!$B861)+SUMIFS('Contact Hours'!G:G,'Contact Hours'!$A:$A,Hours!$A861,'Contact Hours'!$B:$B,Hours!$B861)</f>
        <v>0</v>
      </c>
      <c r="F861" s="33">
        <f>SUMIFS('Contact Hours'!H:H,'Contact Hours'!$A:$A,Hours!$A861,'Contact Hours'!$B:$B,Hours!$B861)+SUMIFS('Contact Hours'!I:I,'Contact Hours'!$A:$A,Hours!$A861,'Contact Hours'!$B:$B,Hours!$B861)</f>
        <v>26480</v>
      </c>
      <c r="G861" s="33">
        <f>SUMIFS('Contact Hours'!J:J,'Contact Hours'!$A:$A,Hours!$A861,'Contact Hours'!$B:$B,Hours!$B861)+SUMIFS('Contact Hours'!K:K,'Contact Hours'!$A:$A,Hours!$A861,'Contact Hours'!$B:$B,Hours!$B861)</f>
        <v>25738</v>
      </c>
      <c r="H861" s="34">
        <f t="shared" si="52"/>
        <v>52218</v>
      </c>
      <c r="I861" s="35">
        <f t="shared" si="53"/>
        <v>235790.42969627347</v>
      </c>
      <c r="J861" s="35">
        <f t="shared" si="54"/>
        <v>0</v>
      </c>
    </row>
    <row r="862" spans="1:10">
      <c r="A862" s="30">
        <v>3596</v>
      </c>
      <c r="B862" s="31">
        <v>22</v>
      </c>
      <c r="C862" s="32">
        <f t="shared" si="51"/>
        <v>4.1280585073572329</v>
      </c>
      <c r="D862" s="33">
        <f>SUMIFS('Contact Hours'!D:D,'Contact Hours'!$A:$A,Hours!$A862,'Contact Hours'!$B:$B,Hours!$B862)+SUMIFS('Contact Hours'!E:E,'Contact Hours'!$A:$A,Hours!$A862,'Contact Hours'!$B:$B,Hours!$B862)</f>
        <v>0</v>
      </c>
      <c r="E862" s="33">
        <f>SUMIFS('Contact Hours'!F:F,'Contact Hours'!$A:$A,Hours!$A862,'Contact Hours'!$B:$B,Hours!$B862)+SUMIFS('Contact Hours'!G:G,'Contact Hours'!$A:$A,Hours!$A862,'Contact Hours'!$B:$B,Hours!$B862)</f>
        <v>0</v>
      </c>
      <c r="F862" s="33">
        <f>SUMIFS('Contact Hours'!H:H,'Contact Hours'!$A:$A,Hours!$A862,'Contact Hours'!$B:$B,Hours!$B862)+SUMIFS('Contact Hours'!I:I,'Contact Hours'!$A:$A,Hours!$A862,'Contact Hours'!$B:$B,Hours!$B862)</f>
        <v>10048</v>
      </c>
      <c r="G862" s="33">
        <f>SUMIFS('Contact Hours'!J:J,'Contact Hours'!$A:$A,Hours!$A862,'Contact Hours'!$B:$B,Hours!$B862)+SUMIFS('Contact Hours'!K:K,'Contact Hours'!$A:$A,Hours!$A862,'Contact Hours'!$B:$B,Hours!$B862)</f>
        <v>0</v>
      </c>
      <c r="H862" s="34">
        <f t="shared" si="52"/>
        <v>10048</v>
      </c>
      <c r="I862" s="35">
        <f t="shared" si="53"/>
        <v>41478.73188192548</v>
      </c>
      <c r="J862" s="35">
        <f t="shared" si="54"/>
        <v>0</v>
      </c>
    </row>
    <row r="863" spans="1:10">
      <c r="A863" s="30">
        <v>3596</v>
      </c>
      <c r="B863" s="31">
        <v>23</v>
      </c>
      <c r="C863" s="32">
        <f t="shared" ref="C863:C926" si="55">C836</f>
        <v>4.0606764444742334</v>
      </c>
      <c r="D863" s="33">
        <f>SUMIFS('Contact Hours'!D:D,'Contact Hours'!$A:$A,Hours!$A863,'Contact Hours'!$B:$B,Hours!$B863)+SUMIFS('Contact Hours'!E:E,'Contact Hours'!$A:$A,Hours!$A863,'Contact Hours'!$B:$B,Hours!$B863)</f>
        <v>95792</v>
      </c>
      <c r="E863" s="33">
        <f>SUMIFS('Contact Hours'!F:F,'Contact Hours'!$A:$A,Hours!$A863,'Contact Hours'!$B:$B,Hours!$B863)+SUMIFS('Contact Hours'!G:G,'Contact Hours'!$A:$A,Hours!$A863,'Contact Hours'!$B:$B,Hours!$B863)</f>
        <v>0</v>
      </c>
      <c r="F863" s="33">
        <f>SUMIFS('Contact Hours'!H:H,'Contact Hours'!$A:$A,Hours!$A863,'Contact Hours'!$B:$B,Hours!$B863)+SUMIFS('Contact Hours'!I:I,'Contact Hours'!$A:$A,Hours!$A863,'Contact Hours'!$B:$B,Hours!$B863)</f>
        <v>3968</v>
      </c>
      <c r="G863" s="33">
        <f>SUMIFS('Contact Hours'!J:J,'Contact Hours'!$A:$A,Hours!$A863,'Contact Hours'!$B:$B,Hours!$B863)+SUMIFS('Contact Hours'!K:K,'Contact Hours'!$A:$A,Hours!$A863,'Contact Hours'!$B:$B,Hours!$B863)</f>
        <v>0</v>
      </c>
      <c r="H863" s="34">
        <f t="shared" si="52"/>
        <v>99760</v>
      </c>
      <c r="I863" s="35">
        <f t="shared" si="53"/>
        <v>405093.08210074954</v>
      </c>
      <c r="J863" s="35">
        <f t="shared" si="54"/>
        <v>0</v>
      </c>
    </row>
    <row r="864" spans="1:10">
      <c r="A864" s="30">
        <v>3596</v>
      </c>
      <c r="B864" s="31">
        <v>24</v>
      </c>
      <c r="C864" s="32">
        <f t="shared" si="55"/>
        <v>3.6073208628655156</v>
      </c>
      <c r="D864" s="33">
        <f>SUMIFS('Contact Hours'!D:D,'Contact Hours'!$A:$A,Hours!$A864,'Contact Hours'!$B:$B,Hours!$B864)+SUMIFS('Contact Hours'!E:E,'Contact Hours'!$A:$A,Hours!$A864,'Contact Hours'!$B:$B,Hours!$B864)</f>
        <v>33312</v>
      </c>
      <c r="E864" s="33">
        <f>SUMIFS('Contact Hours'!F:F,'Contact Hours'!$A:$A,Hours!$A864,'Contact Hours'!$B:$B,Hours!$B864)+SUMIFS('Contact Hours'!G:G,'Contact Hours'!$A:$A,Hours!$A864,'Contact Hours'!$B:$B,Hours!$B864)</f>
        <v>0</v>
      </c>
      <c r="F864" s="33">
        <f>SUMIFS('Contact Hours'!H:H,'Contact Hours'!$A:$A,Hours!$A864,'Contact Hours'!$B:$B,Hours!$B864)+SUMIFS('Contact Hours'!I:I,'Contact Hours'!$A:$A,Hours!$A864,'Contact Hours'!$B:$B,Hours!$B864)</f>
        <v>31296</v>
      </c>
      <c r="G864" s="33">
        <f>SUMIFS('Contact Hours'!J:J,'Contact Hours'!$A:$A,Hours!$A864,'Contact Hours'!$B:$B,Hours!$B864)+SUMIFS('Contact Hours'!K:K,'Contact Hours'!$A:$A,Hours!$A864,'Contact Hours'!$B:$B,Hours!$B864)</f>
        <v>31085</v>
      </c>
      <c r="H864" s="34">
        <f t="shared" si="52"/>
        <v>95693</v>
      </c>
      <c r="I864" s="35">
        <f t="shared" si="53"/>
        <v>345195.35533018981</v>
      </c>
      <c r="J864" s="35">
        <f t="shared" si="54"/>
        <v>0</v>
      </c>
    </row>
    <row r="865" spans="1:10">
      <c r="A865" s="30">
        <v>3596</v>
      </c>
      <c r="B865" s="31">
        <v>25</v>
      </c>
      <c r="C865" s="32">
        <f t="shared" si="55"/>
        <v>2.8175360535220126</v>
      </c>
      <c r="D865" s="33">
        <f>SUMIFS('Contact Hours'!D:D,'Contact Hours'!$A:$A,Hours!$A865,'Contact Hours'!$B:$B,Hours!$B865)+SUMIFS('Contact Hours'!E:E,'Contact Hours'!$A:$A,Hours!$A865,'Contact Hours'!$B:$B,Hours!$B865)</f>
        <v>565344</v>
      </c>
      <c r="E865" s="33">
        <f>SUMIFS('Contact Hours'!F:F,'Contact Hours'!$A:$A,Hours!$A865,'Contact Hours'!$B:$B,Hours!$B865)+SUMIFS('Contact Hours'!G:G,'Contact Hours'!$A:$A,Hours!$A865,'Contact Hours'!$B:$B,Hours!$B865)</f>
        <v>0</v>
      </c>
      <c r="F865" s="33">
        <f>SUMIFS('Contact Hours'!H:H,'Contact Hours'!$A:$A,Hours!$A865,'Contact Hours'!$B:$B,Hours!$B865)+SUMIFS('Contact Hours'!I:I,'Contact Hours'!$A:$A,Hours!$A865,'Contact Hours'!$B:$B,Hours!$B865)</f>
        <v>0</v>
      </c>
      <c r="G865" s="33">
        <f>SUMIFS('Contact Hours'!J:J,'Contact Hours'!$A:$A,Hours!$A865,'Contact Hours'!$B:$B,Hours!$B865)+SUMIFS('Contact Hours'!K:K,'Contact Hours'!$A:$A,Hours!$A865,'Contact Hours'!$B:$B,Hours!$B865)</f>
        <v>0</v>
      </c>
      <c r="H865" s="34">
        <f t="shared" si="52"/>
        <v>565344</v>
      </c>
      <c r="I865" s="35">
        <f t="shared" si="53"/>
        <v>1592877.1026423487</v>
      </c>
      <c r="J865" s="35">
        <f t="shared" si="54"/>
        <v>0</v>
      </c>
    </row>
    <row r="866" spans="1:10">
      <c r="A866" s="30">
        <v>3596</v>
      </c>
      <c r="B866" s="31">
        <v>26</v>
      </c>
      <c r="C866" s="32">
        <f t="shared" si="55"/>
        <v>3.5195673951223614</v>
      </c>
      <c r="D866" s="33">
        <f>SUMIFS('Contact Hours'!D:D,'Contact Hours'!$A:$A,Hours!$A866,'Contact Hours'!$B:$B,Hours!$B866)+SUMIFS('Contact Hours'!E:E,'Contact Hours'!$A:$A,Hours!$A866,'Contact Hours'!$B:$B,Hours!$B866)</f>
        <v>118216</v>
      </c>
      <c r="E866" s="33">
        <f>SUMIFS('Contact Hours'!F:F,'Contact Hours'!$A:$A,Hours!$A866,'Contact Hours'!$B:$B,Hours!$B866)+SUMIFS('Contact Hours'!G:G,'Contact Hours'!$A:$A,Hours!$A866,'Contact Hours'!$B:$B,Hours!$B866)</f>
        <v>0</v>
      </c>
      <c r="F866" s="33">
        <f>SUMIFS('Contact Hours'!H:H,'Contact Hours'!$A:$A,Hours!$A866,'Contact Hours'!$B:$B,Hours!$B866)+SUMIFS('Contact Hours'!I:I,'Contact Hours'!$A:$A,Hours!$A866,'Contact Hours'!$B:$B,Hours!$B866)</f>
        <v>5616</v>
      </c>
      <c r="G866" s="33">
        <f>SUMIFS('Contact Hours'!J:J,'Contact Hours'!$A:$A,Hours!$A866,'Contact Hours'!$B:$B,Hours!$B866)+SUMIFS('Contact Hours'!K:K,'Contact Hours'!$A:$A,Hours!$A866,'Contact Hours'!$B:$B,Hours!$B866)</f>
        <v>0</v>
      </c>
      <c r="H866" s="34">
        <f t="shared" si="52"/>
        <v>123832</v>
      </c>
      <c r="I866" s="35">
        <f t="shared" si="53"/>
        <v>435835.06967279228</v>
      </c>
      <c r="J866" s="35">
        <f t="shared" si="54"/>
        <v>0</v>
      </c>
    </row>
    <row r="867" spans="1:10">
      <c r="A867" s="30">
        <v>3596</v>
      </c>
      <c r="B867" s="31">
        <v>27</v>
      </c>
      <c r="C867" s="32">
        <f t="shared" si="55"/>
        <v>3.291477425248472</v>
      </c>
      <c r="D867" s="33">
        <f>SUMIFS('Contact Hours'!D:D,'Contact Hours'!$A:$A,Hours!$A867,'Contact Hours'!$B:$B,Hours!$B867)+SUMIFS('Contact Hours'!E:E,'Contact Hours'!$A:$A,Hours!$A867,'Contact Hours'!$B:$B,Hours!$B867)</f>
        <v>0</v>
      </c>
      <c r="E867" s="33">
        <f>SUMIFS('Contact Hours'!F:F,'Contact Hours'!$A:$A,Hours!$A867,'Contact Hours'!$B:$B,Hours!$B867)+SUMIFS('Contact Hours'!G:G,'Contact Hours'!$A:$A,Hours!$A867,'Contact Hours'!$B:$B,Hours!$B867)</f>
        <v>0</v>
      </c>
      <c r="F867" s="33">
        <f>SUMIFS('Contact Hours'!H:H,'Contact Hours'!$A:$A,Hours!$A867,'Contact Hours'!$B:$B,Hours!$B867)+SUMIFS('Contact Hours'!I:I,'Contact Hours'!$A:$A,Hours!$A867,'Contact Hours'!$B:$B,Hours!$B867)</f>
        <v>0</v>
      </c>
      <c r="G867" s="33">
        <f>SUMIFS('Contact Hours'!J:J,'Contact Hours'!$A:$A,Hours!$A867,'Contact Hours'!$B:$B,Hours!$B867)+SUMIFS('Contact Hours'!K:K,'Contact Hours'!$A:$A,Hours!$A867,'Contact Hours'!$B:$B,Hours!$B867)</f>
        <v>0</v>
      </c>
      <c r="H867" s="34">
        <f t="shared" si="52"/>
        <v>0</v>
      </c>
      <c r="I867" s="35">
        <f t="shared" si="53"/>
        <v>0</v>
      </c>
      <c r="J867" s="35">
        <f t="shared" si="54"/>
        <v>0</v>
      </c>
    </row>
    <row r="868" spans="1:10">
      <c r="A868" s="30">
        <v>3600</v>
      </c>
      <c r="B868" s="31">
        <v>1</v>
      </c>
      <c r="C868" s="32">
        <f t="shared" si="55"/>
        <v>2.8749802080704021</v>
      </c>
      <c r="D868" s="33">
        <f>SUMIFS('Contact Hours'!D:D,'Contact Hours'!$A:$A,Hours!$A868,'Contact Hours'!$B:$B,Hours!$B868)+SUMIFS('Contact Hours'!E:E,'Contact Hours'!$A:$A,Hours!$A868,'Contact Hours'!$B:$B,Hours!$B868)</f>
        <v>3264</v>
      </c>
      <c r="E868" s="33">
        <f>SUMIFS('Contact Hours'!F:F,'Contact Hours'!$A:$A,Hours!$A868,'Contact Hours'!$B:$B,Hours!$B868)+SUMIFS('Contact Hours'!G:G,'Contact Hours'!$A:$A,Hours!$A868,'Contact Hours'!$B:$B,Hours!$B868)</f>
        <v>0</v>
      </c>
      <c r="F868" s="33">
        <f>SUMIFS('Contact Hours'!H:H,'Contact Hours'!$A:$A,Hours!$A868,'Contact Hours'!$B:$B,Hours!$B868)+SUMIFS('Contact Hours'!I:I,'Contact Hours'!$A:$A,Hours!$A868,'Contact Hours'!$B:$B,Hours!$B868)</f>
        <v>1680</v>
      </c>
      <c r="G868" s="33">
        <f>SUMIFS('Contact Hours'!J:J,'Contact Hours'!$A:$A,Hours!$A868,'Contact Hours'!$B:$B,Hours!$B868)+SUMIFS('Contact Hours'!K:K,'Contact Hours'!$A:$A,Hours!$A868,'Contact Hours'!$B:$B,Hours!$B868)</f>
        <v>0</v>
      </c>
      <c r="H868" s="34">
        <f t="shared" si="52"/>
        <v>4944</v>
      </c>
      <c r="I868" s="35">
        <f t="shared" si="53"/>
        <v>14213.902148700068</v>
      </c>
      <c r="J868" s="35">
        <f t="shared" si="54"/>
        <v>0</v>
      </c>
    </row>
    <row r="869" spans="1:10">
      <c r="A869" s="30">
        <v>3600</v>
      </c>
      <c r="B869" s="31">
        <v>2</v>
      </c>
      <c r="C869" s="32">
        <f t="shared" si="55"/>
        <v>3.4729204337351502</v>
      </c>
      <c r="D869" s="33">
        <f>SUMIFS('Contact Hours'!D:D,'Contact Hours'!$A:$A,Hours!$A869,'Contact Hours'!$B:$B,Hours!$B869)+SUMIFS('Contact Hours'!E:E,'Contact Hours'!$A:$A,Hours!$A869,'Contact Hours'!$B:$B,Hours!$B869)</f>
        <v>0</v>
      </c>
      <c r="E869" s="33">
        <f>SUMIFS('Contact Hours'!F:F,'Contact Hours'!$A:$A,Hours!$A869,'Contact Hours'!$B:$B,Hours!$B869)+SUMIFS('Contact Hours'!G:G,'Contact Hours'!$A:$A,Hours!$A869,'Contact Hours'!$B:$B,Hours!$B869)</f>
        <v>0</v>
      </c>
      <c r="F869" s="33">
        <f>SUMIFS('Contact Hours'!H:H,'Contact Hours'!$A:$A,Hours!$A869,'Contact Hours'!$B:$B,Hours!$B869)+SUMIFS('Contact Hours'!I:I,'Contact Hours'!$A:$A,Hours!$A869,'Contact Hours'!$B:$B,Hours!$B869)</f>
        <v>28656</v>
      </c>
      <c r="G869" s="33">
        <f>SUMIFS('Contact Hours'!J:J,'Contact Hours'!$A:$A,Hours!$A869,'Contact Hours'!$B:$B,Hours!$B869)+SUMIFS('Contact Hours'!K:K,'Contact Hours'!$A:$A,Hours!$A869,'Contact Hours'!$B:$B,Hours!$B869)</f>
        <v>416</v>
      </c>
      <c r="H869" s="34">
        <f t="shared" si="52"/>
        <v>29072</v>
      </c>
      <c r="I869" s="35">
        <f t="shared" si="53"/>
        <v>100964.74284954829</v>
      </c>
      <c r="J869" s="35">
        <f t="shared" si="54"/>
        <v>0</v>
      </c>
    </row>
    <row r="870" spans="1:10">
      <c r="A870" s="30">
        <v>3600</v>
      </c>
      <c r="B870" s="31">
        <v>3</v>
      </c>
      <c r="C870" s="32">
        <f t="shared" si="55"/>
        <v>3.0862689776983747</v>
      </c>
      <c r="D870" s="33">
        <f>SUMIFS('Contact Hours'!D:D,'Contact Hours'!$A:$A,Hours!$A870,'Contact Hours'!$B:$B,Hours!$B870)+SUMIFS('Contact Hours'!E:E,'Contact Hours'!$A:$A,Hours!$A870,'Contact Hours'!$B:$B,Hours!$B870)</f>
        <v>144784</v>
      </c>
      <c r="E870" s="33">
        <f>SUMIFS('Contact Hours'!F:F,'Contact Hours'!$A:$A,Hours!$A870,'Contact Hours'!$B:$B,Hours!$B870)+SUMIFS('Contact Hours'!G:G,'Contact Hours'!$A:$A,Hours!$A870,'Contact Hours'!$B:$B,Hours!$B870)</f>
        <v>0</v>
      </c>
      <c r="F870" s="33">
        <f>SUMIFS('Contact Hours'!H:H,'Contact Hours'!$A:$A,Hours!$A870,'Contact Hours'!$B:$B,Hours!$B870)+SUMIFS('Contact Hours'!I:I,'Contact Hours'!$A:$A,Hours!$A870,'Contact Hours'!$B:$B,Hours!$B870)</f>
        <v>192</v>
      </c>
      <c r="G870" s="33">
        <f>SUMIFS('Contact Hours'!J:J,'Contact Hours'!$A:$A,Hours!$A870,'Contact Hours'!$B:$B,Hours!$B870)+SUMIFS('Contact Hours'!K:K,'Contact Hours'!$A:$A,Hours!$A870,'Contact Hours'!$B:$B,Hours!$B870)</f>
        <v>0</v>
      </c>
      <c r="H870" s="34">
        <f t="shared" si="52"/>
        <v>144976</v>
      </c>
      <c r="I870" s="35">
        <f t="shared" si="53"/>
        <v>447434.93131079955</v>
      </c>
      <c r="J870" s="35">
        <f t="shared" si="54"/>
        <v>0</v>
      </c>
    </row>
    <row r="871" spans="1:10">
      <c r="A871" s="30">
        <v>3600</v>
      </c>
      <c r="B871" s="31">
        <v>4</v>
      </c>
      <c r="C871" s="32">
        <f t="shared" si="55"/>
        <v>2.7951067372194838</v>
      </c>
      <c r="D871" s="33">
        <f>SUMIFS('Contact Hours'!D:D,'Contact Hours'!$A:$A,Hours!$A871,'Contact Hours'!$B:$B,Hours!$B871)+SUMIFS('Contact Hours'!E:E,'Contact Hours'!$A:$A,Hours!$A871,'Contact Hours'!$B:$B,Hours!$B871)</f>
        <v>20928</v>
      </c>
      <c r="E871" s="33">
        <f>SUMIFS('Contact Hours'!F:F,'Contact Hours'!$A:$A,Hours!$A871,'Contact Hours'!$B:$B,Hours!$B871)+SUMIFS('Contact Hours'!G:G,'Contact Hours'!$A:$A,Hours!$A871,'Contact Hours'!$B:$B,Hours!$B871)</f>
        <v>0</v>
      </c>
      <c r="F871" s="33">
        <f>SUMIFS('Contact Hours'!H:H,'Contact Hours'!$A:$A,Hours!$A871,'Contact Hours'!$B:$B,Hours!$B871)+SUMIFS('Contact Hours'!I:I,'Contact Hours'!$A:$A,Hours!$A871,'Contact Hours'!$B:$B,Hours!$B871)</f>
        <v>40272</v>
      </c>
      <c r="G871" s="33">
        <f>SUMIFS('Contact Hours'!J:J,'Contact Hours'!$A:$A,Hours!$A871,'Contact Hours'!$B:$B,Hours!$B871)+SUMIFS('Contact Hours'!K:K,'Contact Hours'!$A:$A,Hours!$A871,'Contact Hours'!$B:$B,Hours!$B871)</f>
        <v>602</v>
      </c>
      <c r="H871" s="34">
        <f t="shared" si="52"/>
        <v>61802</v>
      </c>
      <c r="I871" s="35">
        <f t="shared" si="53"/>
        <v>172743.18657363852</v>
      </c>
      <c r="J871" s="35">
        <f t="shared" si="54"/>
        <v>0</v>
      </c>
    </row>
    <row r="872" spans="1:10">
      <c r="A872" s="30">
        <v>3600</v>
      </c>
      <c r="B872" s="31">
        <v>5</v>
      </c>
      <c r="C872" s="32">
        <f t="shared" si="55"/>
        <v>7.969787458086997</v>
      </c>
      <c r="D872" s="33">
        <f>SUMIFS('Contact Hours'!D:D,'Contact Hours'!$A:$A,Hours!$A872,'Contact Hours'!$B:$B,Hours!$B872)+SUMIFS('Contact Hours'!E:E,'Contact Hours'!$A:$A,Hours!$A872,'Contact Hours'!$B:$B,Hours!$B872)</f>
        <v>0</v>
      </c>
      <c r="E872" s="33">
        <f>SUMIFS('Contact Hours'!F:F,'Contact Hours'!$A:$A,Hours!$A872,'Contact Hours'!$B:$B,Hours!$B872)+SUMIFS('Contact Hours'!G:G,'Contact Hours'!$A:$A,Hours!$A872,'Contact Hours'!$B:$B,Hours!$B872)</f>
        <v>0</v>
      </c>
      <c r="F872" s="33">
        <f>SUMIFS('Contact Hours'!H:H,'Contact Hours'!$A:$A,Hours!$A872,'Contact Hours'!$B:$B,Hours!$B872)+SUMIFS('Contact Hours'!I:I,'Contact Hours'!$A:$A,Hours!$A872,'Contact Hours'!$B:$B,Hours!$B872)</f>
        <v>0</v>
      </c>
      <c r="G872" s="33">
        <f>SUMIFS('Contact Hours'!J:J,'Contact Hours'!$A:$A,Hours!$A872,'Contact Hours'!$B:$B,Hours!$B872)+SUMIFS('Contact Hours'!K:K,'Contact Hours'!$A:$A,Hours!$A872,'Contact Hours'!$B:$B,Hours!$B872)</f>
        <v>0</v>
      </c>
      <c r="H872" s="34">
        <f t="shared" si="52"/>
        <v>0</v>
      </c>
      <c r="I872" s="35">
        <f t="shared" si="53"/>
        <v>0</v>
      </c>
      <c r="J872" s="35">
        <f t="shared" si="54"/>
        <v>0</v>
      </c>
    </row>
    <row r="873" spans="1:10">
      <c r="A873" s="30">
        <v>3600</v>
      </c>
      <c r="B873" s="31">
        <v>6</v>
      </c>
      <c r="C873" s="32">
        <f t="shared" si="55"/>
        <v>2.5338472328563029</v>
      </c>
      <c r="D873" s="33">
        <f>SUMIFS('Contact Hours'!D:D,'Contact Hours'!$A:$A,Hours!$A873,'Contact Hours'!$B:$B,Hours!$B873)+SUMIFS('Contact Hours'!E:E,'Contact Hours'!$A:$A,Hours!$A873,'Contact Hours'!$B:$B,Hours!$B873)</f>
        <v>25728</v>
      </c>
      <c r="E873" s="33">
        <f>SUMIFS('Contact Hours'!F:F,'Contact Hours'!$A:$A,Hours!$A873,'Contact Hours'!$B:$B,Hours!$B873)+SUMIFS('Contact Hours'!G:G,'Contact Hours'!$A:$A,Hours!$A873,'Contact Hours'!$B:$B,Hours!$B873)</f>
        <v>0</v>
      </c>
      <c r="F873" s="33">
        <f>SUMIFS('Contact Hours'!H:H,'Contact Hours'!$A:$A,Hours!$A873,'Contact Hours'!$B:$B,Hours!$B873)+SUMIFS('Contact Hours'!I:I,'Contact Hours'!$A:$A,Hours!$A873,'Contact Hours'!$B:$B,Hours!$B873)</f>
        <v>0</v>
      </c>
      <c r="G873" s="33">
        <f>SUMIFS('Contact Hours'!J:J,'Contact Hours'!$A:$A,Hours!$A873,'Contact Hours'!$B:$B,Hours!$B873)+SUMIFS('Contact Hours'!K:K,'Contact Hours'!$A:$A,Hours!$A873,'Contact Hours'!$B:$B,Hours!$B873)</f>
        <v>0</v>
      </c>
      <c r="H873" s="34">
        <f t="shared" si="52"/>
        <v>25728</v>
      </c>
      <c r="I873" s="35">
        <f t="shared" si="53"/>
        <v>65190.821606926962</v>
      </c>
      <c r="J873" s="35">
        <f t="shared" si="54"/>
        <v>0</v>
      </c>
    </row>
    <row r="874" spans="1:10">
      <c r="A874" s="30">
        <v>3600</v>
      </c>
      <c r="B874" s="31">
        <v>7</v>
      </c>
      <c r="C874" s="32">
        <f t="shared" si="55"/>
        <v>3.4892163735959434</v>
      </c>
      <c r="D874" s="33">
        <f>SUMIFS('Contact Hours'!D:D,'Contact Hours'!$A:$A,Hours!$A874,'Contact Hours'!$B:$B,Hours!$B874)+SUMIFS('Contact Hours'!E:E,'Contact Hours'!$A:$A,Hours!$A874,'Contact Hours'!$B:$B,Hours!$B874)</f>
        <v>0</v>
      </c>
      <c r="E874" s="33">
        <f>SUMIFS('Contact Hours'!F:F,'Contact Hours'!$A:$A,Hours!$A874,'Contact Hours'!$B:$B,Hours!$B874)+SUMIFS('Contact Hours'!G:G,'Contact Hours'!$A:$A,Hours!$A874,'Contact Hours'!$B:$B,Hours!$B874)</f>
        <v>0</v>
      </c>
      <c r="F874" s="33">
        <f>SUMIFS('Contact Hours'!H:H,'Contact Hours'!$A:$A,Hours!$A874,'Contact Hours'!$B:$B,Hours!$B874)+SUMIFS('Contact Hours'!I:I,'Contact Hours'!$A:$A,Hours!$A874,'Contact Hours'!$B:$B,Hours!$B874)</f>
        <v>15616</v>
      </c>
      <c r="G874" s="33">
        <f>SUMIFS('Contact Hours'!J:J,'Contact Hours'!$A:$A,Hours!$A874,'Contact Hours'!$B:$B,Hours!$B874)+SUMIFS('Contact Hours'!K:K,'Contact Hours'!$A:$A,Hours!$A874,'Contact Hours'!$B:$B,Hours!$B874)</f>
        <v>0</v>
      </c>
      <c r="H874" s="34">
        <f t="shared" si="52"/>
        <v>15616</v>
      </c>
      <c r="I874" s="35">
        <f t="shared" si="53"/>
        <v>54487.602890074253</v>
      </c>
      <c r="J874" s="35">
        <f t="shared" si="54"/>
        <v>0</v>
      </c>
    </row>
    <row r="875" spans="1:10">
      <c r="A875" s="30">
        <v>3600</v>
      </c>
      <c r="B875" s="31">
        <v>8</v>
      </c>
      <c r="C875" s="32">
        <f t="shared" si="55"/>
        <v>4.382136402145127</v>
      </c>
      <c r="D875" s="33">
        <f>SUMIFS('Contact Hours'!D:D,'Contact Hours'!$A:$A,Hours!$A875,'Contact Hours'!$B:$B,Hours!$B875)+SUMIFS('Contact Hours'!E:E,'Contact Hours'!$A:$A,Hours!$A875,'Contact Hours'!$B:$B,Hours!$B875)</f>
        <v>0</v>
      </c>
      <c r="E875" s="33">
        <f>SUMIFS('Contact Hours'!F:F,'Contact Hours'!$A:$A,Hours!$A875,'Contact Hours'!$B:$B,Hours!$B875)+SUMIFS('Contact Hours'!G:G,'Contact Hours'!$A:$A,Hours!$A875,'Contact Hours'!$B:$B,Hours!$B875)</f>
        <v>0</v>
      </c>
      <c r="F875" s="33">
        <f>SUMIFS('Contact Hours'!H:H,'Contact Hours'!$A:$A,Hours!$A875,'Contact Hours'!$B:$B,Hours!$B875)+SUMIFS('Contact Hours'!I:I,'Contact Hours'!$A:$A,Hours!$A875,'Contact Hours'!$B:$B,Hours!$B875)</f>
        <v>10496</v>
      </c>
      <c r="G875" s="33">
        <f>SUMIFS('Contact Hours'!J:J,'Contact Hours'!$A:$A,Hours!$A875,'Contact Hours'!$B:$B,Hours!$B875)+SUMIFS('Contact Hours'!K:K,'Contact Hours'!$A:$A,Hours!$A875,'Contact Hours'!$B:$B,Hours!$B875)</f>
        <v>0</v>
      </c>
      <c r="H875" s="34">
        <f t="shared" si="52"/>
        <v>10496</v>
      </c>
      <c r="I875" s="35">
        <f t="shared" si="53"/>
        <v>45994.903676915252</v>
      </c>
      <c r="J875" s="35">
        <f t="shared" si="54"/>
        <v>0</v>
      </c>
    </row>
    <row r="876" spans="1:10">
      <c r="A876" s="30">
        <v>3600</v>
      </c>
      <c r="B876" s="31">
        <v>9</v>
      </c>
      <c r="C876" s="32">
        <f t="shared" si="55"/>
        <v>3.4333089032158068</v>
      </c>
      <c r="D876" s="33">
        <f>SUMIFS('Contact Hours'!D:D,'Contact Hours'!$A:$A,Hours!$A876,'Contact Hours'!$B:$B,Hours!$B876)+SUMIFS('Contact Hours'!E:E,'Contact Hours'!$A:$A,Hours!$A876,'Contact Hours'!$B:$B,Hours!$B876)</f>
        <v>10208</v>
      </c>
      <c r="E876" s="33">
        <f>SUMIFS('Contact Hours'!F:F,'Contact Hours'!$A:$A,Hours!$A876,'Contact Hours'!$B:$B,Hours!$B876)+SUMIFS('Contact Hours'!G:G,'Contact Hours'!$A:$A,Hours!$A876,'Contact Hours'!$B:$B,Hours!$B876)</f>
        <v>0</v>
      </c>
      <c r="F876" s="33">
        <f>SUMIFS('Contact Hours'!H:H,'Contact Hours'!$A:$A,Hours!$A876,'Contact Hours'!$B:$B,Hours!$B876)+SUMIFS('Contact Hours'!I:I,'Contact Hours'!$A:$A,Hours!$A876,'Contact Hours'!$B:$B,Hours!$B876)</f>
        <v>59888</v>
      </c>
      <c r="G876" s="33">
        <f>SUMIFS('Contact Hours'!J:J,'Contact Hours'!$A:$A,Hours!$A876,'Contact Hours'!$B:$B,Hours!$B876)+SUMIFS('Contact Hours'!K:K,'Contact Hours'!$A:$A,Hours!$A876,'Contact Hours'!$B:$B,Hours!$B876)</f>
        <v>360</v>
      </c>
      <c r="H876" s="34">
        <f t="shared" si="52"/>
        <v>70456</v>
      </c>
      <c r="I876" s="35">
        <f t="shared" si="53"/>
        <v>241897.21208497288</v>
      </c>
      <c r="J876" s="35">
        <f t="shared" si="54"/>
        <v>0</v>
      </c>
    </row>
    <row r="877" spans="1:10">
      <c r="A877" s="30">
        <v>3600</v>
      </c>
      <c r="B877" s="31">
        <v>10</v>
      </c>
      <c r="C877" s="32">
        <f t="shared" si="55"/>
        <v>5.2157956574584414</v>
      </c>
      <c r="D877" s="33">
        <f>SUMIFS('Contact Hours'!D:D,'Contact Hours'!$A:$A,Hours!$A877,'Contact Hours'!$B:$B,Hours!$B877)+SUMIFS('Contact Hours'!E:E,'Contact Hours'!$A:$A,Hours!$A877,'Contact Hours'!$B:$B,Hours!$B877)</f>
        <v>0</v>
      </c>
      <c r="E877" s="33">
        <f>SUMIFS('Contact Hours'!F:F,'Contact Hours'!$A:$A,Hours!$A877,'Contact Hours'!$B:$B,Hours!$B877)+SUMIFS('Contact Hours'!G:G,'Contact Hours'!$A:$A,Hours!$A877,'Contact Hours'!$B:$B,Hours!$B877)</f>
        <v>0</v>
      </c>
      <c r="F877" s="33">
        <f>SUMIFS('Contact Hours'!H:H,'Contact Hours'!$A:$A,Hours!$A877,'Contact Hours'!$B:$B,Hours!$B877)+SUMIFS('Contact Hours'!I:I,'Contact Hours'!$A:$A,Hours!$A877,'Contact Hours'!$B:$B,Hours!$B877)</f>
        <v>0</v>
      </c>
      <c r="G877" s="33">
        <f>SUMIFS('Contact Hours'!J:J,'Contact Hours'!$A:$A,Hours!$A877,'Contact Hours'!$B:$B,Hours!$B877)+SUMIFS('Contact Hours'!K:K,'Contact Hours'!$A:$A,Hours!$A877,'Contact Hours'!$B:$B,Hours!$B877)</f>
        <v>0</v>
      </c>
      <c r="H877" s="34">
        <f t="shared" si="52"/>
        <v>0</v>
      </c>
      <c r="I877" s="35">
        <f t="shared" si="53"/>
        <v>0</v>
      </c>
      <c r="J877" s="35">
        <f t="shared" si="54"/>
        <v>0</v>
      </c>
    </row>
    <row r="878" spans="1:10">
      <c r="A878" s="30">
        <v>3600</v>
      </c>
      <c r="B878" s="31">
        <v>11</v>
      </c>
      <c r="C878" s="32">
        <f t="shared" si="55"/>
        <v>3.9463640330011058</v>
      </c>
      <c r="D878" s="33">
        <f>SUMIFS('Contact Hours'!D:D,'Contact Hours'!$A:$A,Hours!$A878,'Contact Hours'!$B:$B,Hours!$B878)+SUMIFS('Contact Hours'!E:E,'Contact Hours'!$A:$A,Hours!$A878,'Contact Hours'!$B:$B,Hours!$B878)</f>
        <v>0</v>
      </c>
      <c r="E878" s="33">
        <f>SUMIFS('Contact Hours'!F:F,'Contact Hours'!$A:$A,Hours!$A878,'Contact Hours'!$B:$B,Hours!$B878)+SUMIFS('Contact Hours'!G:G,'Contact Hours'!$A:$A,Hours!$A878,'Contact Hours'!$B:$B,Hours!$B878)</f>
        <v>0</v>
      </c>
      <c r="F878" s="33">
        <f>SUMIFS('Contact Hours'!H:H,'Contact Hours'!$A:$A,Hours!$A878,'Contact Hours'!$B:$B,Hours!$B878)+SUMIFS('Contact Hours'!I:I,'Contact Hours'!$A:$A,Hours!$A878,'Contact Hours'!$B:$B,Hours!$B878)</f>
        <v>23072</v>
      </c>
      <c r="G878" s="33">
        <f>SUMIFS('Contact Hours'!J:J,'Contact Hours'!$A:$A,Hours!$A878,'Contact Hours'!$B:$B,Hours!$B878)+SUMIFS('Contact Hours'!K:K,'Contact Hours'!$A:$A,Hours!$A878,'Contact Hours'!$B:$B,Hours!$B878)</f>
        <v>8510</v>
      </c>
      <c r="H878" s="34">
        <f t="shared" si="52"/>
        <v>31582</v>
      </c>
      <c r="I878" s="35">
        <f t="shared" si="53"/>
        <v>124634.06889024093</v>
      </c>
      <c r="J878" s="35">
        <f t="shared" si="54"/>
        <v>0</v>
      </c>
    </row>
    <row r="879" spans="1:10">
      <c r="A879" s="30">
        <v>3600</v>
      </c>
      <c r="B879" s="31">
        <v>12</v>
      </c>
      <c r="C879" s="32">
        <f t="shared" si="55"/>
        <v>3.4644345655960382</v>
      </c>
      <c r="D879" s="33">
        <f>SUMIFS('Contact Hours'!D:D,'Contact Hours'!$A:$A,Hours!$A879,'Contact Hours'!$B:$B,Hours!$B879)+SUMIFS('Contact Hours'!E:E,'Contact Hours'!$A:$A,Hours!$A879,'Contact Hours'!$B:$B,Hours!$B879)</f>
        <v>92304</v>
      </c>
      <c r="E879" s="33">
        <f>SUMIFS('Contact Hours'!F:F,'Contact Hours'!$A:$A,Hours!$A879,'Contact Hours'!$B:$B,Hours!$B879)+SUMIFS('Contact Hours'!G:G,'Contact Hours'!$A:$A,Hours!$A879,'Contact Hours'!$B:$B,Hours!$B879)</f>
        <v>6160</v>
      </c>
      <c r="F879" s="33">
        <f>SUMIFS('Contact Hours'!H:H,'Contact Hours'!$A:$A,Hours!$A879,'Contact Hours'!$B:$B,Hours!$B879)+SUMIFS('Contact Hours'!I:I,'Contact Hours'!$A:$A,Hours!$A879,'Contact Hours'!$B:$B,Hours!$B879)</f>
        <v>0</v>
      </c>
      <c r="G879" s="33">
        <f>SUMIFS('Contact Hours'!J:J,'Contact Hours'!$A:$A,Hours!$A879,'Contact Hours'!$B:$B,Hours!$B879)+SUMIFS('Contact Hours'!K:K,'Contact Hours'!$A:$A,Hours!$A879,'Contact Hours'!$B:$B,Hours!$B879)</f>
        <v>0</v>
      </c>
      <c r="H879" s="34">
        <f t="shared" si="52"/>
        <v>98464</v>
      </c>
      <c r="I879" s="35">
        <f t="shared" si="53"/>
        <v>341122.08506684832</v>
      </c>
      <c r="J879" s="35">
        <f t="shared" si="54"/>
        <v>23475.008616478757</v>
      </c>
    </row>
    <row r="880" spans="1:10">
      <c r="A880" s="30">
        <v>3600</v>
      </c>
      <c r="B880" s="31">
        <v>13</v>
      </c>
      <c r="C880" s="32">
        <f t="shared" si="55"/>
        <v>3.1367935439018955</v>
      </c>
      <c r="D880" s="33">
        <f>SUMIFS('Contact Hours'!D:D,'Contact Hours'!$A:$A,Hours!$A880,'Contact Hours'!$B:$B,Hours!$B880)+SUMIFS('Contact Hours'!E:E,'Contact Hours'!$A:$A,Hours!$A880,'Contact Hours'!$B:$B,Hours!$B880)</f>
        <v>5856</v>
      </c>
      <c r="E880" s="33">
        <f>SUMIFS('Contact Hours'!F:F,'Contact Hours'!$A:$A,Hours!$A880,'Contact Hours'!$B:$B,Hours!$B880)+SUMIFS('Contact Hours'!G:G,'Contact Hours'!$A:$A,Hours!$A880,'Contact Hours'!$B:$B,Hours!$B880)</f>
        <v>0</v>
      </c>
      <c r="F880" s="33">
        <f>SUMIFS('Contact Hours'!H:H,'Contact Hours'!$A:$A,Hours!$A880,'Contact Hours'!$B:$B,Hours!$B880)+SUMIFS('Contact Hours'!I:I,'Contact Hours'!$A:$A,Hours!$A880,'Contact Hours'!$B:$B,Hours!$B880)</f>
        <v>0</v>
      </c>
      <c r="G880" s="33">
        <f>SUMIFS('Contact Hours'!J:J,'Contact Hours'!$A:$A,Hours!$A880,'Contact Hours'!$B:$B,Hours!$B880)+SUMIFS('Contact Hours'!K:K,'Contact Hours'!$A:$A,Hours!$A880,'Contact Hours'!$B:$B,Hours!$B880)</f>
        <v>48</v>
      </c>
      <c r="H880" s="34">
        <f t="shared" si="52"/>
        <v>5904</v>
      </c>
      <c r="I880" s="35">
        <f t="shared" si="53"/>
        <v>18519.629083196793</v>
      </c>
      <c r="J880" s="35">
        <f t="shared" si="54"/>
        <v>0</v>
      </c>
    </row>
    <row r="881" spans="1:10">
      <c r="A881" s="30">
        <v>3600</v>
      </c>
      <c r="B881" s="31">
        <v>14</v>
      </c>
      <c r="C881" s="32">
        <f t="shared" si="55"/>
        <v>4.5242823607997433</v>
      </c>
      <c r="D881" s="33">
        <f>SUMIFS('Contact Hours'!D:D,'Contact Hours'!$A:$A,Hours!$A881,'Contact Hours'!$B:$B,Hours!$B881)+SUMIFS('Contact Hours'!E:E,'Contact Hours'!$A:$A,Hours!$A881,'Contact Hours'!$B:$B,Hours!$B881)</f>
        <v>0</v>
      </c>
      <c r="E881" s="33">
        <f>SUMIFS('Contact Hours'!F:F,'Contact Hours'!$A:$A,Hours!$A881,'Contact Hours'!$B:$B,Hours!$B881)+SUMIFS('Contact Hours'!G:G,'Contact Hours'!$A:$A,Hours!$A881,'Contact Hours'!$B:$B,Hours!$B881)</f>
        <v>0</v>
      </c>
      <c r="F881" s="33">
        <f>SUMIFS('Contact Hours'!H:H,'Contact Hours'!$A:$A,Hours!$A881,'Contact Hours'!$B:$B,Hours!$B881)+SUMIFS('Contact Hours'!I:I,'Contact Hours'!$A:$A,Hours!$A881,'Contact Hours'!$B:$B,Hours!$B881)</f>
        <v>86048</v>
      </c>
      <c r="G881" s="33">
        <f>SUMIFS('Contact Hours'!J:J,'Contact Hours'!$A:$A,Hours!$A881,'Contact Hours'!$B:$B,Hours!$B881)+SUMIFS('Contact Hours'!K:K,'Contact Hours'!$A:$A,Hours!$A881,'Contact Hours'!$B:$B,Hours!$B881)</f>
        <v>9346</v>
      </c>
      <c r="H881" s="34">
        <f t="shared" si="52"/>
        <v>95394</v>
      </c>
      <c r="I881" s="35">
        <f t="shared" si="53"/>
        <v>431589.39152613073</v>
      </c>
      <c r="J881" s="35">
        <f t="shared" si="54"/>
        <v>0</v>
      </c>
    </row>
    <row r="882" spans="1:10">
      <c r="A882" s="30">
        <v>3600</v>
      </c>
      <c r="B882" s="31">
        <v>15</v>
      </c>
      <c r="C882" s="32">
        <f t="shared" si="55"/>
        <v>6.3259919541484555</v>
      </c>
      <c r="D882" s="33">
        <f>SUMIFS('Contact Hours'!D:D,'Contact Hours'!$A:$A,Hours!$A882,'Contact Hours'!$B:$B,Hours!$B882)+SUMIFS('Contact Hours'!E:E,'Contact Hours'!$A:$A,Hours!$A882,'Contact Hours'!$B:$B,Hours!$B882)</f>
        <v>0</v>
      </c>
      <c r="E882" s="33">
        <f>SUMIFS('Contact Hours'!F:F,'Contact Hours'!$A:$A,Hours!$A882,'Contact Hours'!$B:$B,Hours!$B882)+SUMIFS('Contact Hours'!G:G,'Contact Hours'!$A:$A,Hours!$A882,'Contact Hours'!$B:$B,Hours!$B882)</f>
        <v>0</v>
      </c>
      <c r="F882" s="33">
        <f>SUMIFS('Contact Hours'!H:H,'Contact Hours'!$A:$A,Hours!$A882,'Contact Hours'!$B:$B,Hours!$B882)+SUMIFS('Contact Hours'!I:I,'Contact Hours'!$A:$A,Hours!$A882,'Contact Hours'!$B:$B,Hours!$B882)</f>
        <v>0</v>
      </c>
      <c r="G882" s="33">
        <f>SUMIFS('Contact Hours'!J:J,'Contact Hours'!$A:$A,Hours!$A882,'Contact Hours'!$B:$B,Hours!$B882)+SUMIFS('Contact Hours'!K:K,'Contact Hours'!$A:$A,Hours!$A882,'Contact Hours'!$B:$B,Hours!$B882)</f>
        <v>0</v>
      </c>
      <c r="H882" s="34">
        <f t="shared" si="52"/>
        <v>0</v>
      </c>
      <c r="I882" s="35">
        <f t="shared" si="53"/>
        <v>0</v>
      </c>
      <c r="J882" s="35">
        <f t="shared" si="54"/>
        <v>0</v>
      </c>
    </row>
    <row r="883" spans="1:10">
      <c r="A883" s="30">
        <v>3600</v>
      </c>
      <c r="B883" s="31">
        <v>16</v>
      </c>
      <c r="C883" s="32">
        <f t="shared" si="55"/>
        <v>3.9794022593108487</v>
      </c>
      <c r="D883" s="33">
        <f>SUMIFS('Contact Hours'!D:D,'Contact Hours'!$A:$A,Hours!$A883,'Contact Hours'!$B:$B,Hours!$B883)+SUMIFS('Contact Hours'!E:E,'Contact Hours'!$A:$A,Hours!$A883,'Contact Hours'!$B:$B,Hours!$B883)</f>
        <v>8400</v>
      </c>
      <c r="E883" s="33">
        <f>SUMIFS('Contact Hours'!F:F,'Contact Hours'!$A:$A,Hours!$A883,'Contact Hours'!$B:$B,Hours!$B883)+SUMIFS('Contact Hours'!G:G,'Contact Hours'!$A:$A,Hours!$A883,'Contact Hours'!$B:$B,Hours!$B883)</f>
        <v>0</v>
      </c>
      <c r="F883" s="33">
        <f>SUMIFS('Contact Hours'!H:H,'Contact Hours'!$A:$A,Hours!$A883,'Contact Hours'!$B:$B,Hours!$B883)+SUMIFS('Contact Hours'!I:I,'Contact Hours'!$A:$A,Hours!$A883,'Contact Hours'!$B:$B,Hours!$B883)</f>
        <v>71248</v>
      </c>
      <c r="G883" s="33">
        <f>SUMIFS('Contact Hours'!J:J,'Contact Hours'!$A:$A,Hours!$A883,'Contact Hours'!$B:$B,Hours!$B883)+SUMIFS('Contact Hours'!K:K,'Contact Hours'!$A:$A,Hours!$A883,'Contact Hours'!$B:$B,Hours!$B883)</f>
        <v>20760</v>
      </c>
      <c r="H883" s="34">
        <f t="shared" si="52"/>
        <v>100408</v>
      </c>
      <c r="I883" s="35">
        <f t="shared" si="53"/>
        <v>399563.82205288368</v>
      </c>
      <c r="J883" s="35">
        <f t="shared" si="54"/>
        <v>0</v>
      </c>
    </row>
    <row r="884" spans="1:10">
      <c r="A884" s="30">
        <v>3600</v>
      </c>
      <c r="B884" s="31">
        <v>17</v>
      </c>
      <c r="C884" s="32">
        <f t="shared" si="55"/>
        <v>5.1679354505346593</v>
      </c>
      <c r="D884" s="33">
        <f>SUMIFS('Contact Hours'!D:D,'Contact Hours'!$A:$A,Hours!$A884,'Contact Hours'!$B:$B,Hours!$B884)+SUMIFS('Contact Hours'!E:E,'Contact Hours'!$A:$A,Hours!$A884,'Contact Hours'!$B:$B,Hours!$B884)</f>
        <v>0</v>
      </c>
      <c r="E884" s="33">
        <f>SUMIFS('Contact Hours'!F:F,'Contact Hours'!$A:$A,Hours!$A884,'Contact Hours'!$B:$B,Hours!$B884)+SUMIFS('Contact Hours'!G:G,'Contact Hours'!$A:$A,Hours!$A884,'Contact Hours'!$B:$B,Hours!$B884)</f>
        <v>0</v>
      </c>
      <c r="F884" s="33">
        <f>SUMIFS('Contact Hours'!H:H,'Contact Hours'!$A:$A,Hours!$A884,'Contact Hours'!$B:$B,Hours!$B884)+SUMIFS('Contact Hours'!I:I,'Contact Hours'!$A:$A,Hours!$A884,'Contact Hours'!$B:$B,Hours!$B884)</f>
        <v>0</v>
      </c>
      <c r="G884" s="33">
        <f>SUMIFS('Contact Hours'!J:J,'Contact Hours'!$A:$A,Hours!$A884,'Contact Hours'!$B:$B,Hours!$B884)+SUMIFS('Contact Hours'!K:K,'Contact Hours'!$A:$A,Hours!$A884,'Contact Hours'!$B:$B,Hours!$B884)</f>
        <v>0</v>
      </c>
      <c r="H884" s="34">
        <f t="shared" si="52"/>
        <v>0</v>
      </c>
      <c r="I884" s="35">
        <f t="shared" si="53"/>
        <v>0</v>
      </c>
      <c r="J884" s="35">
        <f t="shared" si="54"/>
        <v>0</v>
      </c>
    </row>
    <row r="885" spans="1:10">
      <c r="A885" s="30">
        <v>3600</v>
      </c>
      <c r="B885" s="31">
        <v>18</v>
      </c>
      <c r="C885" s="32">
        <f t="shared" si="55"/>
        <v>4.3474126583452906</v>
      </c>
      <c r="D885" s="33">
        <f>SUMIFS('Contact Hours'!D:D,'Contact Hours'!$A:$A,Hours!$A885,'Contact Hours'!$B:$B,Hours!$B885)+SUMIFS('Contact Hours'!E:E,'Contact Hours'!$A:$A,Hours!$A885,'Contact Hours'!$B:$B,Hours!$B885)</f>
        <v>0</v>
      </c>
      <c r="E885" s="33">
        <f>SUMIFS('Contact Hours'!F:F,'Contact Hours'!$A:$A,Hours!$A885,'Contact Hours'!$B:$B,Hours!$B885)+SUMIFS('Contact Hours'!G:G,'Contact Hours'!$A:$A,Hours!$A885,'Contact Hours'!$B:$B,Hours!$B885)</f>
        <v>0</v>
      </c>
      <c r="F885" s="33">
        <f>SUMIFS('Contact Hours'!H:H,'Contact Hours'!$A:$A,Hours!$A885,'Contact Hours'!$B:$B,Hours!$B885)+SUMIFS('Contact Hours'!I:I,'Contact Hours'!$A:$A,Hours!$A885,'Contact Hours'!$B:$B,Hours!$B885)</f>
        <v>72864</v>
      </c>
      <c r="G885" s="33">
        <f>SUMIFS('Contact Hours'!J:J,'Contact Hours'!$A:$A,Hours!$A885,'Contact Hours'!$B:$B,Hours!$B885)+SUMIFS('Contact Hours'!K:K,'Contact Hours'!$A:$A,Hours!$A885,'Contact Hours'!$B:$B,Hours!$B885)</f>
        <v>944</v>
      </c>
      <c r="H885" s="34">
        <f t="shared" si="52"/>
        <v>73808</v>
      </c>
      <c r="I885" s="35">
        <f t="shared" si="53"/>
        <v>320873.83348714921</v>
      </c>
      <c r="J885" s="35">
        <f t="shared" si="54"/>
        <v>0</v>
      </c>
    </row>
    <row r="886" spans="1:10">
      <c r="A886" s="30">
        <v>3600</v>
      </c>
      <c r="B886" s="31">
        <v>19</v>
      </c>
      <c r="C886" s="32">
        <f t="shared" si="55"/>
        <v>3.1428185541517317</v>
      </c>
      <c r="D886" s="33">
        <f>SUMIFS('Contact Hours'!D:D,'Contact Hours'!$A:$A,Hours!$A886,'Contact Hours'!$B:$B,Hours!$B886)+SUMIFS('Contact Hours'!E:E,'Contact Hours'!$A:$A,Hours!$A886,'Contact Hours'!$B:$B,Hours!$B886)</f>
        <v>57248</v>
      </c>
      <c r="E886" s="33">
        <f>SUMIFS('Contact Hours'!F:F,'Contact Hours'!$A:$A,Hours!$A886,'Contact Hours'!$B:$B,Hours!$B886)+SUMIFS('Contact Hours'!G:G,'Contact Hours'!$A:$A,Hours!$A886,'Contact Hours'!$B:$B,Hours!$B886)</f>
        <v>13552</v>
      </c>
      <c r="F886" s="33">
        <f>SUMIFS('Contact Hours'!H:H,'Contact Hours'!$A:$A,Hours!$A886,'Contact Hours'!$B:$B,Hours!$B886)+SUMIFS('Contact Hours'!I:I,'Contact Hours'!$A:$A,Hours!$A886,'Contact Hours'!$B:$B,Hours!$B886)</f>
        <v>0</v>
      </c>
      <c r="G886" s="33">
        <f>SUMIFS('Contact Hours'!J:J,'Contact Hours'!$A:$A,Hours!$A886,'Contact Hours'!$B:$B,Hours!$B886)+SUMIFS('Contact Hours'!K:K,'Contact Hours'!$A:$A,Hours!$A886,'Contact Hours'!$B:$B,Hours!$B886)</f>
        <v>272</v>
      </c>
      <c r="H886" s="34">
        <f t="shared" si="52"/>
        <v>71072</v>
      </c>
      <c r="I886" s="35">
        <f t="shared" si="53"/>
        <v>223366.40028067186</v>
      </c>
      <c r="J886" s="35">
        <f t="shared" si="54"/>
        <v>46850.624750450697</v>
      </c>
    </row>
    <row r="887" spans="1:10">
      <c r="A887" s="30">
        <v>3600</v>
      </c>
      <c r="B887" s="31">
        <v>20</v>
      </c>
      <c r="C887" s="32">
        <f t="shared" si="55"/>
        <v>3.4676861785003421</v>
      </c>
      <c r="D887" s="33">
        <f>SUMIFS('Contact Hours'!D:D,'Contact Hours'!$A:$A,Hours!$A887,'Contact Hours'!$B:$B,Hours!$B887)+SUMIFS('Contact Hours'!E:E,'Contact Hours'!$A:$A,Hours!$A887,'Contact Hours'!$B:$B,Hours!$B887)</f>
        <v>0</v>
      </c>
      <c r="E887" s="33">
        <f>SUMIFS('Contact Hours'!F:F,'Contact Hours'!$A:$A,Hours!$A887,'Contact Hours'!$B:$B,Hours!$B887)+SUMIFS('Contact Hours'!G:G,'Contact Hours'!$A:$A,Hours!$A887,'Contact Hours'!$B:$B,Hours!$B887)</f>
        <v>0</v>
      </c>
      <c r="F887" s="33">
        <f>SUMIFS('Contact Hours'!H:H,'Contact Hours'!$A:$A,Hours!$A887,'Contact Hours'!$B:$B,Hours!$B887)+SUMIFS('Contact Hours'!I:I,'Contact Hours'!$A:$A,Hours!$A887,'Contact Hours'!$B:$B,Hours!$B887)</f>
        <v>1008</v>
      </c>
      <c r="G887" s="33">
        <f>SUMIFS('Contact Hours'!J:J,'Contact Hours'!$A:$A,Hours!$A887,'Contact Hours'!$B:$B,Hours!$B887)+SUMIFS('Contact Hours'!K:K,'Contact Hours'!$A:$A,Hours!$A887,'Contact Hours'!$B:$B,Hours!$B887)</f>
        <v>0</v>
      </c>
      <c r="H887" s="34">
        <f t="shared" si="52"/>
        <v>1008</v>
      </c>
      <c r="I887" s="35">
        <f t="shared" si="53"/>
        <v>3495.4276679283448</v>
      </c>
      <c r="J887" s="35">
        <f t="shared" si="54"/>
        <v>0</v>
      </c>
    </row>
    <row r="888" spans="1:10">
      <c r="A888" s="30">
        <v>3600</v>
      </c>
      <c r="B888" s="31">
        <v>21</v>
      </c>
      <c r="C888" s="32">
        <f t="shared" si="55"/>
        <v>4.5155009708581995</v>
      </c>
      <c r="D888" s="33">
        <f>SUMIFS('Contact Hours'!D:D,'Contact Hours'!$A:$A,Hours!$A888,'Contact Hours'!$B:$B,Hours!$B888)+SUMIFS('Contact Hours'!E:E,'Contact Hours'!$A:$A,Hours!$A888,'Contact Hours'!$B:$B,Hours!$B888)</f>
        <v>0</v>
      </c>
      <c r="E888" s="33">
        <f>SUMIFS('Contact Hours'!F:F,'Contact Hours'!$A:$A,Hours!$A888,'Contact Hours'!$B:$B,Hours!$B888)+SUMIFS('Contact Hours'!G:G,'Contact Hours'!$A:$A,Hours!$A888,'Contact Hours'!$B:$B,Hours!$B888)</f>
        <v>0</v>
      </c>
      <c r="F888" s="33">
        <f>SUMIFS('Contact Hours'!H:H,'Contact Hours'!$A:$A,Hours!$A888,'Contact Hours'!$B:$B,Hours!$B888)+SUMIFS('Contact Hours'!I:I,'Contact Hours'!$A:$A,Hours!$A888,'Contact Hours'!$B:$B,Hours!$B888)</f>
        <v>1600</v>
      </c>
      <c r="G888" s="33">
        <f>SUMIFS('Contact Hours'!J:J,'Contact Hours'!$A:$A,Hours!$A888,'Contact Hours'!$B:$B,Hours!$B888)+SUMIFS('Contact Hours'!K:K,'Contact Hours'!$A:$A,Hours!$A888,'Contact Hours'!$B:$B,Hours!$B888)</f>
        <v>4718</v>
      </c>
      <c r="H888" s="34">
        <f t="shared" si="52"/>
        <v>6318</v>
      </c>
      <c r="I888" s="35">
        <f t="shared" si="53"/>
        <v>28528.935133882103</v>
      </c>
      <c r="J888" s="35">
        <f t="shared" si="54"/>
        <v>0</v>
      </c>
    </row>
    <row r="889" spans="1:10">
      <c r="A889" s="30">
        <v>3600</v>
      </c>
      <c r="B889" s="31">
        <v>22</v>
      </c>
      <c r="C889" s="32">
        <f t="shared" si="55"/>
        <v>4.1280585073572329</v>
      </c>
      <c r="D889" s="33">
        <f>SUMIFS('Contact Hours'!D:D,'Contact Hours'!$A:$A,Hours!$A889,'Contact Hours'!$B:$B,Hours!$B889)+SUMIFS('Contact Hours'!E:E,'Contact Hours'!$A:$A,Hours!$A889,'Contact Hours'!$B:$B,Hours!$B889)</f>
        <v>0</v>
      </c>
      <c r="E889" s="33">
        <f>SUMIFS('Contact Hours'!F:F,'Contact Hours'!$A:$A,Hours!$A889,'Contact Hours'!$B:$B,Hours!$B889)+SUMIFS('Contact Hours'!G:G,'Contact Hours'!$A:$A,Hours!$A889,'Contact Hours'!$B:$B,Hours!$B889)</f>
        <v>0</v>
      </c>
      <c r="F889" s="33">
        <f>SUMIFS('Contact Hours'!H:H,'Contact Hours'!$A:$A,Hours!$A889,'Contact Hours'!$B:$B,Hours!$B889)+SUMIFS('Contact Hours'!I:I,'Contact Hours'!$A:$A,Hours!$A889,'Contact Hours'!$B:$B,Hours!$B889)</f>
        <v>672</v>
      </c>
      <c r="G889" s="33">
        <f>SUMIFS('Contact Hours'!J:J,'Contact Hours'!$A:$A,Hours!$A889,'Contact Hours'!$B:$B,Hours!$B889)+SUMIFS('Contact Hours'!K:K,'Contact Hours'!$A:$A,Hours!$A889,'Contact Hours'!$B:$B,Hours!$B889)</f>
        <v>0</v>
      </c>
      <c r="H889" s="34">
        <f t="shared" si="52"/>
        <v>672</v>
      </c>
      <c r="I889" s="35">
        <f t="shared" si="53"/>
        <v>2774.0553169440605</v>
      </c>
      <c r="J889" s="35">
        <f t="shared" si="54"/>
        <v>0</v>
      </c>
    </row>
    <row r="890" spans="1:10">
      <c r="A890" s="30">
        <v>3600</v>
      </c>
      <c r="B890" s="31">
        <v>23</v>
      </c>
      <c r="C890" s="32">
        <f t="shared" si="55"/>
        <v>4.0606764444742334</v>
      </c>
      <c r="D890" s="33">
        <f>SUMIFS('Contact Hours'!D:D,'Contact Hours'!$A:$A,Hours!$A890,'Contact Hours'!$B:$B,Hours!$B890)+SUMIFS('Contact Hours'!E:E,'Contact Hours'!$A:$A,Hours!$A890,'Contact Hours'!$B:$B,Hours!$B890)</f>
        <v>31248</v>
      </c>
      <c r="E890" s="33">
        <f>SUMIFS('Contact Hours'!F:F,'Contact Hours'!$A:$A,Hours!$A890,'Contact Hours'!$B:$B,Hours!$B890)+SUMIFS('Contact Hours'!G:G,'Contact Hours'!$A:$A,Hours!$A890,'Contact Hours'!$B:$B,Hours!$B890)</f>
        <v>0</v>
      </c>
      <c r="F890" s="33">
        <f>SUMIFS('Contact Hours'!H:H,'Contact Hours'!$A:$A,Hours!$A890,'Contact Hours'!$B:$B,Hours!$B890)+SUMIFS('Contact Hours'!I:I,'Contact Hours'!$A:$A,Hours!$A890,'Contact Hours'!$B:$B,Hours!$B890)</f>
        <v>0</v>
      </c>
      <c r="G890" s="33">
        <f>SUMIFS('Contact Hours'!J:J,'Contact Hours'!$A:$A,Hours!$A890,'Contact Hours'!$B:$B,Hours!$B890)+SUMIFS('Contact Hours'!K:K,'Contact Hours'!$A:$A,Hours!$A890,'Contact Hours'!$B:$B,Hours!$B890)</f>
        <v>0</v>
      </c>
      <c r="H890" s="34">
        <f t="shared" si="52"/>
        <v>31248</v>
      </c>
      <c r="I890" s="35">
        <f t="shared" si="53"/>
        <v>126888.01753693084</v>
      </c>
      <c r="J890" s="35">
        <f t="shared" si="54"/>
        <v>0</v>
      </c>
    </row>
    <row r="891" spans="1:10">
      <c r="A891" s="30">
        <v>3600</v>
      </c>
      <c r="B891" s="31">
        <v>24</v>
      </c>
      <c r="C891" s="32">
        <f t="shared" si="55"/>
        <v>3.6073208628655156</v>
      </c>
      <c r="D891" s="33">
        <f>SUMIFS('Contact Hours'!D:D,'Contact Hours'!$A:$A,Hours!$A891,'Contact Hours'!$B:$B,Hours!$B891)+SUMIFS('Contact Hours'!E:E,'Contact Hours'!$A:$A,Hours!$A891,'Contact Hours'!$B:$B,Hours!$B891)</f>
        <v>5136</v>
      </c>
      <c r="E891" s="33">
        <f>SUMIFS('Contact Hours'!F:F,'Contact Hours'!$A:$A,Hours!$A891,'Contact Hours'!$B:$B,Hours!$B891)+SUMIFS('Contact Hours'!G:G,'Contact Hours'!$A:$A,Hours!$A891,'Contact Hours'!$B:$B,Hours!$B891)</f>
        <v>0</v>
      </c>
      <c r="F891" s="33">
        <f>SUMIFS('Contact Hours'!H:H,'Contact Hours'!$A:$A,Hours!$A891,'Contact Hours'!$B:$B,Hours!$B891)+SUMIFS('Contact Hours'!I:I,'Contact Hours'!$A:$A,Hours!$A891,'Contact Hours'!$B:$B,Hours!$B891)</f>
        <v>0</v>
      </c>
      <c r="G891" s="33">
        <f>SUMIFS('Contact Hours'!J:J,'Contact Hours'!$A:$A,Hours!$A891,'Contact Hours'!$B:$B,Hours!$B891)+SUMIFS('Contact Hours'!K:K,'Contact Hours'!$A:$A,Hours!$A891,'Contact Hours'!$B:$B,Hours!$B891)</f>
        <v>0</v>
      </c>
      <c r="H891" s="34">
        <f t="shared" si="52"/>
        <v>5136</v>
      </c>
      <c r="I891" s="35">
        <f t="shared" si="53"/>
        <v>18527.199951677288</v>
      </c>
      <c r="J891" s="35">
        <f t="shared" si="54"/>
        <v>0</v>
      </c>
    </row>
    <row r="892" spans="1:10">
      <c r="A892" s="30">
        <v>3600</v>
      </c>
      <c r="B892" s="31">
        <v>25</v>
      </c>
      <c r="C892" s="32">
        <f t="shared" si="55"/>
        <v>2.8175360535220126</v>
      </c>
      <c r="D892" s="33">
        <f>SUMIFS('Contact Hours'!D:D,'Contact Hours'!$A:$A,Hours!$A892,'Contact Hours'!$B:$B,Hours!$B892)+SUMIFS('Contact Hours'!E:E,'Contact Hours'!$A:$A,Hours!$A892,'Contact Hours'!$B:$B,Hours!$B892)</f>
        <v>168304</v>
      </c>
      <c r="E892" s="33">
        <f>SUMIFS('Contact Hours'!F:F,'Contact Hours'!$A:$A,Hours!$A892,'Contact Hours'!$B:$B,Hours!$B892)+SUMIFS('Contact Hours'!G:G,'Contact Hours'!$A:$A,Hours!$A892,'Contact Hours'!$B:$B,Hours!$B892)</f>
        <v>0</v>
      </c>
      <c r="F892" s="33">
        <f>SUMIFS('Contact Hours'!H:H,'Contact Hours'!$A:$A,Hours!$A892,'Contact Hours'!$B:$B,Hours!$B892)+SUMIFS('Contact Hours'!I:I,'Contact Hours'!$A:$A,Hours!$A892,'Contact Hours'!$B:$B,Hours!$B892)</f>
        <v>800</v>
      </c>
      <c r="G892" s="33">
        <f>SUMIFS('Contact Hours'!J:J,'Contact Hours'!$A:$A,Hours!$A892,'Contact Hours'!$B:$B,Hours!$B892)+SUMIFS('Contact Hours'!K:K,'Contact Hours'!$A:$A,Hours!$A892,'Contact Hours'!$B:$B,Hours!$B892)</f>
        <v>0</v>
      </c>
      <c r="H892" s="34">
        <f t="shared" si="52"/>
        <v>169104</v>
      </c>
      <c r="I892" s="35">
        <f t="shared" si="53"/>
        <v>476456.61679478642</v>
      </c>
      <c r="J892" s="35">
        <f t="shared" si="54"/>
        <v>0</v>
      </c>
    </row>
    <row r="893" spans="1:10">
      <c r="A893" s="30">
        <v>3600</v>
      </c>
      <c r="B893" s="31">
        <v>26</v>
      </c>
      <c r="C893" s="32">
        <f t="shared" si="55"/>
        <v>3.5195673951223614</v>
      </c>
      <c r="D893" s="33">
        <f>SUMIFS('Contact Hours'!D:D,'Contact Hours'!$A:$A,Hours!$A893,'Contact Hours'!$B:$B,Hours!$B893)+SUMIFS('Contact Hours'!E:E,'Contact Hours'!$A:$A,Hours!$A893,'Contact Hours'!$B:$B,Hours!$B893)</f>
        <v>69776</v>
      </c>
      <c r="E893" s="33">
        <f>SUMIFS('Contact Hours'!F:F,'Contact Hours'!$A:$A,Hours!$A893,'Contact Hours'!$B:$B,Hours!$B893)+SUMIFS('Contact Hours'!G:G,'Contact Hours'!$A:$A,Hours!$A893,'Contact Hours'!$B:$B,Hours!$B893)</f>
        <v>0</v>
      </c>
      <c r="F893" s="33">
        <f>SUMIFS('Contact Hours'!H:H,'Contact Hours'!$A:$A,Hours!$A893,'Contact Hours'!$B:$B,Hours!$B893)+SUMIFS('Contact Hours'!I:I,'Contact Hours'!$A:$A,Hours!$A893,'Contact Hours'!$B:$B,Hours!$B893)</f>
        <v>0</v>
      </c>
      <c r="G893" s="33">
        <f>SUMIFS('Contact Hours'!J:J,'Contact Hours'!$A:$A,Hours!$A893,'Contact Hours'!$B:$B,Hours!$B893)+SUMIFS('Contact Hours'!K:K,'Contact Hours'!$A:$A,Hours!$A893,'Contact Hours'!$B:$B,Hours!$B893)</f>
        <v>384</v>
      </c>
      <c r="H893" s="34">
        <f t="shared" si="52"/>
        <v>70160</v>
      </c>
      <c r="I893" s="35">
        <f t="shared" si="53"/>
        <v>246932.84844178488</v>
      </c>
      <c r="J893" s="35">
        <f t="shared" si="54"/>
        <v>0</v>
      </c>
    </row>
    <row r="894" spans="1:10">
      <c r="A894" s="30">
        <v>3600</v>
      </c>
      <c r="B894" s="31">
        <v>27</v>
      </c>
      <c r="C894" s="32">
        <f t="shared" si="55"/>
        <v>3.291477425248472</v>
      </c>
      <c r="D894" s="33">
        <f>SUMIFS('Contact Hours'!D:D,'Contact Hours'!$A:$A,Hours!$A894,'Contact Hours'!$B:$B,Hours!$B894)+SUMIFS('Contact Hours'!E:E,'Contact Hours'!$A:$A,Hours!$A894,'Contact Hours'!$B:$B,Hours!$B894)</f>
        <v>0</v>
      </c>
      <c r="E894" s="33">
        <f>SUMIFS('Contact Hours'!F:F,'Contact Hours'!$A:$A,Hours!$A894,'Contact Hours'!$B:$B,Hours!$B894)+SUMIFS('Contact Hours'!G:G,'Contact Hours'!$A:$A,Hours!$A894,'Contact Hours'!$B:$B,Hours!$B894)</f>
        <v>0</v>
      </c>
      <c r="F894" s="33">
        <f>SUMIFS('Contact Hours'!H:H,'Contact Hours'!$A:$A,Hours!$A894,'Contact Hours'!$B:$B,Hours!$B894)+SUMIFS('Contact Hours'!I:I,'Contact Hours'!$A:$A,Hours!$A894,'Contact Hours'!$B:$B,Hours!$B894)</f>
        <v>0</v>
      </c>
      <c r="G894" s="33">
        <f>SUMIFS('Contact Hours'!J:J,'Contact Hours'!$A:$A,Hours!$A894,'Contact Hours'!$B:$B,Hours!$B894)+SUMIFS('Contact Hours'!K:K,'Contact Hours'!$A:$A,Hours!$A894,'Contact Hours'!$B:$B,Hours!$B894)</f>
        <v>0</v>
      </c>
      <c r="H894" s="34">
        <f t="shared" si="52"/>
        <v>0</v>
      </c>
      <c r="I894" s="35">
        <f t="shared" si="53"/>
        <v>0</v>
      </c>
      <c r="J894" s="35">
        <f t="shared" si="54"/>
        <v>0</v>
      </c>
    </row>
    <row r="895" spans="1:10">
      <c r="A895" s="30">
        <v>3601</v>
      </c>
      <c r="B895" s="31">
        <v>1</v>
      </c>
      <c r="C895" s="32">
        <f t="shared" si="55"/>
        <v>2.8749802080704021</v>
      </c>
      <c r="D895" s="33">
        <f>SUMIFS('Contact Hours'!D:D,'Contact Hours'!$A:$A,Hours!$A895,'Contact Hours'!$B:$B,Hours!$B895)+SUMIFS('Contact Hours'!E:E,'Contact Hours'!$A:$A,Hours!$A895,'Contact Hours'!$B:$B,Hours!$B895)</f>
        <v>3440</v>
      </c>
      <c r="E895" s="33">
        <f>SUMIFS('Contact Hours'!F:F,'Contact Hours'!$A:$A,Hours!$A895,'Contact Hours'!$B:$B,Hours!$B895)+SUMIFS('Contact Hours'!G:G,'Contact Hours'!$A:$A,Hours!$A895,'Contact Hours'!$B:$B,Hours!$B895)</f>
        <v>0</v>
      </c>
      <c r="F895" s="33">
        <f>SUMIFS('Contact Hours'!H:H,'Contact Hours'!$A:$A,Hours!$A895,'Contact Hours'!$B:$B,Hours!$B895)+SUMIFS('Contact Hours'!I:I,'Contact Hours'!$A:$A,Hours!$A895,'Contact Hours'!$B:$B,Hours!$B895)</f>
        <v>0</v>
      </c>
      <c r="G895" s="33">
        <f>SUMIFS('Contact Hours'!J:J,'Contact Hours'!$A:$A,Hours!$A895,'Contact Hours'!$B:$B,Hours!$B895)+SUMIFS('Contact Hours'!K:K,'Contact Hours'!$A:$A,Hours!$A895,'Contact Hours'!$B:$B,Hours!$B895)</f>
        <v>0</v>
      </c>
      <c r="H895" s="34">
        <f t="shared" si="52"/>
        <v>3440</v>
      </c>
      <c r="I895" s="35">
        <f t="shared" si="53"/>
        <v>9889.9319157621831</v>
      </c>
      <c r="J895" s="35">
        <f t="shared" si="54"/>
        <v>0</v>
      </c>
    </row>
    <row r="896" spans="1:10">
      <c r="A896" s="30">
        <v>3601</v>
      </c>
      <c r="B896" s="31">
        <v>2</v>
      </c>
      <c r="C896" s="32">
        <f t="shared" si="55"/>
        <v>3.4729204337351502</v>
      </c>
      <c r="D896" s="33">
        <f>SUMIFS('Contact Hours'!D:D,'Contact Hours'!$A:$A,Hours!$A896,'Contact Hours'!$B:$B,Hours!$B896)+SUMIFS('Contact Hours'!E:E,'Contact Hours'!$A:$A,Hours!$A896,'Contact Hours'!$B:$B,Hours!$B896)</f>
        <v>0</v>
      </c>
      <c r="E896" s="33">
        <f>SUMIFS('Contact Hours'!F:F,'Contact Hours'!$A:$A,Hours!$A896,'Contact Hours'!$B:$B,Hours!$B896)+SUMIFS('Contact Hours'!G:G,'Contact Hours'!$A:$A,Hours!$A896,'Contact Hours'!$B:$B,Hours!$B896)</f>
        <v>0</v>
      </c>
      <c r="F896" s="33">
        <f>SUMIFS('Contact Hours'!H:H,'Contact Hours'!$A:$A,Hours!$A896,'Contact Hours'!$B:$B,Hours!$B896)+SUMIFS('Contact Hours'!I:I,'Contact Hours'!$A:$A,Hours!$A896,'Contact Hours'!$B:$B,Hours!$B896)</f>
        <v>117680</v>
      </c>
      <c r="G896" s="33">
        <f>SUMIFS('Contact Hours'!J:J,'Contact Hours'!$A:$A,Hours!$A896,'Contact Hours'!$B:$B,Hours!$B896)+SUMIFS('Contact Hours'!K:K,'Contact Hours'!$A:$A,Hours!$A896,'Contact Hours'!$B:$B,Hours!$B896)</f>
        <v>10640</v>
      </c>
      <c r="H896" s="34">
        <f t="shared" si="52"/>
        <v>128320</v>
      </c>
      <c r="I896" s="35">
        <f t="shared" si="53"/>
        <v>445645.15005689446</v>
      </c>
      <c r="J896" s="35">
        <f t="shared" si="54"/>
        <v>0</v>
      </c>
    </row>
    <row r="897" spans="1:10">
      <c r="A897" s="30">
        <v>3601</v>
      </c>
      <c r="B897" s="31">
        <v>3</v>
      </c>
      <c r="C897" s="32">
        <f t="shared" si="55"/>
        <v>3.0862689776983747</v>
      </c>
      <c r="D897" s="33">
        <f>SUMIFS('Contact Hours'!D:D,'Contact Hours'!$A:$A,Hours!$A897,'Contact Hours'!$B:$B,Hours!$B897)+SUMIFS('Contact Hours'!E:E,'Contact Hours'!$A:$A,Hours!$A897,'Contact Hours'!$B:$B,Hours!$B897)</f>
        <v>306624</v>
      </c>
      <c r="E897" s="33">
        <f>SUMIFS('Contact Hours'!F:F,'Contact Hours'!$A:$A,Hours!$A897,'Contact Hours'!$B:$B,Hours!$B897)+SUMIFS('Contact Hours'!G:G,'Contact Hours'!$A:$A,Hours!$A897,'Contact Hours'!$B:$B,Hours!$B897)</f>
        <v>0</v>
      </c>
      <c r="F897" s="33">
        <f>SUMIFS('Contact Hours'!H:H,'Contact Hours'!$A:$A,Hours!$A897,'Contact Hours'!$B:$B,Hours!$B897)+SUMIFS('Contact Hours'!I:I,'Contact Hours'!$A:$A,Hours!$A897,'Contact Hours'!$B:$B,Hours!$B897)</f>
        <v>0</v>
      </c>
      <c r="G897" s="33">
        <f>SUMIFS('Contact Hours'!J:J,'Contact Hours'!$A:$A,Hours!$A897,'Contact Hours'!$B:$B,Hours!$B897)+SUMIFS('Contact Hours'!K:K,'Contact Hours'!$A:$A,Hours!$A897,'Contact Hours'!$B:$B,Hours!$B897)</f>
        <v>0</v>
      </c>
      <c r="H897" s="34">
        <f t="shared" si="52"/>
        <v>306624</v>
      </c>
      <c r="I897" s="35">
        <f t="shared" si="53"/>
        <v>946324.13901778648</v>
      </c>
      <c r="J897" s="35">
        <f t="shared" si="54"/>
        <v>0</v>
      </c>
    </row>
    <row r="898" spans="1:10">
      <c r="A898" s="30">
        <v>3601</v>
      </c>
      <c r="B898" s="31">
        <v>4</v>
      </c>
      <c r="C898" s="32">
        <f t="shared" si="55"/>
        <v>2.7951067372194838</v>
      </c>
      <c r="D898" s="33">
        <f>SUMIFS('Contact Hours'!D:D,'Contact Hours'!$A:$A,Hours!$A898,'Contact Hours'!$B:$B,Hours!$B898)+SUMIFS('Contact Hours'!E:E,'Contact Hours'!$A:$A,Hours!$A898,'Contact Hours'!$B:$B,Hours!$B898)</f>
        <v>43088</v>
      </c>
      <c r="E898" s="33">
        <f>SUMIFS('Contact Hours'!F:F,'Contact Hours'!$A:$A,Hours!$A898,'Contact Hours'!$B:$B,Hours!$B898)+SUMIFS('Contact Hours'!G:G,'Contact Hours'!$A:$A,Hours!$A898,'Contact Hours'!$B:$B,Hours!$B898)</f>
        <v>0</v>
      </c>
      <c r="F898" s="33">
        <f>SUMIFS('Contact Hours'!H:H,'Contact Hours'!$A:$A,Hours!$A898,'Contact Hours'!$B:$B,Hours!$B898)+SUMIFS('Contact Hours'!I:I,'Contact Hours'!$A:$A,Hours!$A898,'Contact Hours'!$B:$B,Hours!$B898)</f>
        <v>32480</v>
      </c>
      <c r="G898" s="33">
        <f>SUMIFS('Contact Hours'!J:J,'Contact Hours'!$A:$A,Hours!$A898,'Contact Hours'!$B:$B,Hours!$B898)+SUMIFS('Contact Hours'!K:K,'Contact Hours'!$A:$A,Hours!$A898,'Contact Hours'!$B:$B,Hours!$B898)</f>
        <v>913</v>
      </c>
      <c r="H898" s="34">
        <f t="shared" si="52"/>
        <v>76481</v>
      </c>
      <c r="I898" s="35">
        <f t="shared" si="53"/>
        <v>213772.55836928333</v>
      </c>
      <c r="J898" s="35">
        <f t="shared" si="54"/>
        <v>0</v>
      </c>
    </row>
    <row r="899" spans="1:10">
      <c r="A899" s="30">
        <v>3601</v>
      </c>
      <c r="B899" s="31">
        <v>5</v>
      </c>
      <c r="C899" s="32">
        <f t="shared" si="55"/>
        <v>7.969787458086997</v>
      </c>
      <c r="D899" s="33">
        <f>SUMIFS('Contact Hours'!D:D,'Contact Hours'!$A:$A,Hours!$A899,'Contact Hours'!$B:$B,Hours!$B899)+SUMIFS('Contact Hours'!E:E,'Contact Hours'!$A:$A,Hours!$A899,'Contact Hours'!$B:$B,Hours!$B899)</f>
        <v>0</v>
      </c>
      <c r="E899" s="33">
        <f>SUMIFS('Contact Hours'!F:F,'Contact Hours'!$A:$A,Hours!$A899,'Contact Hours'!$B:$B,Hours!$B899)+SUMIFS('Contact Hours'!G:G,'Contact Hours'!$A:$A,Hours!$A899,'Contact Hours'!$B:$B,Hours!$B899)</f>
        <v>0</v>
      </c>
      <c r="F899" s="33">
        <f>SUMIFS('Contact Hours'!H:H,'Contact Hours'!$A:$A,Hours!$A899,'Contact Hours'!$B:$B,Hours!$B899)+SUMIFS('Contact Hours'!I:I,'Contact Hours'!$A:$A,Hours!$A899,'Contact Hours'!$B:$B,Hours!$B899)</f>
        <v>0</v>
      </c>
      <c r="G899" s="33">
        <f>SUMIFS('Contact Hours'!J:J,'Contact Hours'!$A:$A,Hours!$A899,'Contact Hours'!$B:$B,Hours!$B899)+SUMIFS('Contact Hours'!K:K,'Contact Hours'!$A:$A,Hours!$A899,'Contact Hours'!$B:$B,Hours!$B899)</f>
        <v>0</v>
      </c>
      <c r="H899" s="34">
        <f t="shared" si="52"/>
        <v>0</v>
      </c>
      <c r="I899" s="35">
        <f t="shared" si="53"/>
        <v>0</v>
      </c>
      <c r="J899" s="35">
        <f t="shared" si="54"/>
        <v>0</v>
      </c>
    </row>
    <row r="900" spans="1:10">
      <c r="A900" s="30">
        <v>3601</v>
      </c>
      <c r="B900" s="31">
        <v>6</v>
      </c>
      <c r="C900" s="32">
        <f t="shared" si="55"/>
        <v>2.5338472328563029</v>
      </c>
      <c r="D900" s="33">
        <f>SUMIFS('Contact Hours'!D:D,'Contact Hours'!$A:$A,Hours!$A900,'Contact Hours'!$B:$B,Hours!$B900)+SUMIFS('Contact Hours'!E:E,'Contact Hours'!$A:$A,Hours!$A900,'Contact Hours'!$B:$B,Hours!$B900)</f>
        <v>48432</v>
      </c>
      <c r="E900" s="33">
        <f>SUMIFS('Contact Hours'!F:F,'Contact Hours'!$A:$A,Hours!$A900,'Contact Hours'!$B:$B,Hours!$B900)+SUMIFS('Contact Hours'!G:G,'Contact Hours'!$A:$A,Hours!$A900,'Contact Hours'!$B:$B,Hours!$B900)</f>
        <v>0</v>
      </c>
      <c r="F900" s="33">
        <f>SUMIFS('Contact Hours'!H:H,'Contact Hours'!$A:$A,Hours!$A900,'Contact Hours'!$B:$B,Hours!$B900)+SUMIFS('Contact Hours'!I:I,'Contact Hours'!$A:$A,Hours!$A900,'Contact Hours'!$B:$B,Hours!$B900)</f>
        <v>0</v>
      </c>
      <c r="G900" s="33">
        <f>SUMIFS('Contact Hours'!J:J,'Contact Hours'!$A:$A,Hours!$A900,'Contact Hours'!$B:$B,Hours!$B900)+SUMIFS('Contact Hours'!K:K,'Contact Hours'!$A:$A,Hours!$A900,'Contact Hours'!$B:$B,Hours!$B900)</f>
        <v>24</v>
      </c>
      <c r="H900" s="34">
        <f t="shared" si="52"/>
        <v>48456</v>
      </c>
      <c r="I900" s="35">
        <f t="shared" si="53"/>
        <v>122780.10151528502</v>
      </c>
      <c r="J900" s="35">
        <f t="shared" si="54"/>
        <v>0</v>
      </c>
    </row>
    <row r="901" spans="1:10">
      <c r="A901" s="30">
        <v>3601</v>
      </c>
      <c r="B901" s="31">
        <v>7</v>
      </c>
      <c r="C901" s="32">
        <f t="shared" si="55"/>
        <v>3.4892163735959434</v>
      </c>
      <c r="D901" s="33">
        <f>SUMIFS('Contact Hours'!D:D,'Contact Hours'!$A:$A,Hours!$A901,'Contact Hours'!$B:$B,Hours!$B901)+SUMIFS('Contact Hours'!E:E,'Contact Hours'!$A:$A,Hours!$A901,'Contact Hours'!$B:$B,Hours!$B901)</f>
        <v>48864</v>
      </c>
      <c r="E901" s="33">
        <f>SUMIFS('Contact Hours'!F:F,'Contact Hours'!$A:$A,Hours!$A901,'Contact Hours'!$B:$B,Hours!$B901)+SUMIFS('Contact Hours'!G:G,'Contact Hours'!$A:$A,Hours!$A901,'Contact Hours'!$B:$B,Hours!$B901)</f>
        <v>0</v>
      </c>
      <c r="F901" s="33">
        <f>SUMIFS('Contact Hours'!H:H,'Contact Hours'!$A:$A,Hours!$A901,'Contact Hours'!$B:$B,Hours!$B901)+SUMIFS('Contact Hours'!I:I,'Contact Hours'!$A:$A,Hours!$A901,'Contact Hours'!$B:$B,Hours!$B901)</f>
        <v>47232</v>
      </c>
      <c r="G901" s="33">
        <f>SUMIFS('Contact Hours'!J:J,'Contact Hours'!$A:$A,Hours!$A901,'Contact Hours'!$B:$B,Hours!$B901)+SUMIFS('Contact Hours'!K:K,'Contact Hours'!$A:$A,Hours!$A901,'Contact Hours'!$B:$B,Hours!$B901)</f>
        <v>42</v>
      </c>
      <c r="H901" s="34">
        <f t="shared" ref="H901:H964" si="56">SUM(D901:G901)</f>
        <v>96138</v>
      </c>
      <c r="I901" s="35">
        <f t="shared" ref="I901:I964" si="57">H901*C901</f>
        <v>335446.28372476681</v>
      </c>
      <c r="J901" s="35">
        <f t="shared" ref="J901:J964" si="58">(E901*1.1)*C901</f>
        <v>0</v>
      </c>
    </row>
    <row r="902" spans="1:10">
      <c r="A902" s="30">
        <v>3601</v>
      </c>
      <c r="B902" s="31">
        <v>8</v>
      </c>
      <c r="C902" s="32">
        <f t="shared" si="55"/>
        <v>4.382136402145127</v>
      </c>
      <c r="D902" s="33">
        <f>SUMIFS('Contact Hours'!D:D,'Contact Hours'!$A:$A,Hours!$A902,'Contact Hours'!$B:$B,Hours!$B902)+SUMIFS('Contact Hours'!E:E,'Contact Hours'!$A:$A,Hours!$A902,'Contact Hours'!$B:$B,Hours!$B902)</f>
        <v>0</v>
      </c>
      <c r="E902" s="33">
        <f>SUMIFS('Contact Hours'!F:F,'Contact Hours'!$A:$A,Hours!$A902,'Contact Hours'!$B:$B,Hours!$B902)+SUMIFS('Contact Hours'!G:G,'Contact Hours'!$A:$A,Hours!$A902,'Contact Hours'!$B:$B,Hours!$B902)</f>
        <v>0</v>
      </c>
      <c r="F902" s="33">
        <f>SUMIFS('Contact Hours'!H:H,'Contact Hours'!$A:$A,Hours!$A902,'Contact Hours'!$B:$B,Hours!$B902)+SUMIFS('Contact Hours'!I:I,'Contact Hours'!$A:$A,Hours!$A902,'Contact Hours'!$B:$B,Hours!$B902)</f>
        <v>14784</v>
      </c>
      <c r="G902" s="33">
        <f>SUMIFS('Contact Hours'!J:J,'Contact Hours'!$A:$A,Hours!$A902,'Contact Hours'!$B:$B,Hours!$B902)+SUMIFS('Contact Hours'!K:K,'Contact Hours'!$A:$A,Hours!$A902,'Contact Hours'!$B:$B,Hours!$B902)</f>
        <v>96</v>
      </c>
      <c r="H902" s="34">
        <f t="shared" si="56"/>
        <v>14880</v>
      </c>
      <c r="I902" s="35">
        <f t="shared" si="57"/>
        <v>65206.189663919489</v>
      </c>
      <c r="J902" s="35">
        <f t="shared" si="58"/>
        <v>0</v>
      </c>
    </row>
    <row r="903" spans="1:10">
      <c r="A903" s="30">
        <v>3601</v>
      </c>
      <c r="B903" s="31">
        <v>9</v>
      </c>
      <c r="C903" s="32">
        <f t="shared" si="55"/>
        <v>3.4333089032158068</v>
      </c>
      <c r="D903" s="33">
        <f>SUMIFS('Contact Hours'!D:D,'Contact Hours'!$A:$A,Hours!$A903,'Contact Hours'!$B:$B,Hours!$B903)+SUMIFS('Contact Hours'!E:E,'Contact Hours'!$A:$A,Hours!$A903,'Contact Hours'!$B:$B,Hours!$B903)</f>
        <v>34320</v>
      </c>
      <c r="E903" s="33">
        <f>SUMIFS('Contact Hours'!F:F,'Contact Hours'!$A:$A,Hours!$A903,'Contact Hours'!$B:$B,Hours!$B903)+SUMIFS('Contact Hours'!G:G,'Contact Hours'!$A:$A,Hours!$A903,'Contact Hours'!$B:$B,Hours!$B903)</f>
        <v>0</v>
      </c>
      <c r="F903" s="33">
        <f>SUMIFS('Contact Hours'!H:H,'Contact Hours'!$A:$A,Hours!$A903,'Contact Hours'!$B:$B,Hours!$B903)+SUMIFS('Contact Hours'!I:I,'Contact Hours'!$A:$A,Hours!$A903,'Contact Hours'!$B:$B,Hours!$B903)</f>
        <v>0</v>
      </c>
      <c r="G903" s="33">
        <f>SUMIFS('Contact Hours'!J:J,'Contact Hours'!$A:$A,Hours!$A903,'Contact Hours'!$B:$B,Hours!$B903)+SUMIFS('Contact Hours'!K:K,'Contact Hours'!$A:$A,Hours!$A903,'Contact Hours'!$B:$B,Hours!$B903)</f>
        <v>1351</v>
      </c>
      <c r="H903" s="34">
        <f t="shared" si="56"/>
        <v>35671</v>
      </c>
      <c r="I903" s="35">
        <f t="shared" si="57"/>
        <v>122469.56188661105</v>
      </c>
      <c r="J903" s="35">
        <f t="shared" si="58"/>
        <v>0</v>
      </c>
    </row>
    <row r="904" spans="1:10">
      <c r="A904" s="30">
        <v>3601</v>
      </c>
      <c r="B904" s="31">
        <v>10</v>
      </c>
      <c r="C904" s="32">
        <f t="shared" si="55"/>
        <v>5.2157956574584414</v>
      </c>
      <c r="D904" s="33">
        <f>SUMIFS('Contact Hours'!D:D,'Contact Hours'!$A:$A,Hours!$A904,'Contact Hours'!$B:$B,Hours!$B904)+SUMIFS('Contact Hours'!E:E,'Contact Hours'!$A:$A,Hours!$A904,'Contact Hours'!$B:$B,Hours!$B904)</f>
        <v>0</v>
      </c>
      <c r="E904" s="33">
        <f>SUMIFS('Contact Hours'!F:F,'Contact Hours'!$A:$A,Hours!$A904,'Contact Hours'!$B:$B,Hours!$B904)+SUMIFS('Contact Hours'!G:G,'Contact Hours'!$A:$A,Hours!$A904,'Contact Hours'!$B:$B,Hours!$B904)</f>
        <v>0</v>
      </c>
      <c r="F904" s="33">
        <f>SUMIFS('Contact Hours'!H:H,'Contact Hours'!$A:$A,Hours!$A904,'Contact Hours'!$B:$B,Hours!$B904)+SUMIFS('Contact Hours'!I:I,'Contact Hours'!$A:$A,Hours!$A904,'Contact Hours'!$B:$B,Hours!$B904)</f>
        <v>0</v>
      </c>
      <c r="G904" s="33">
        <f>SUMIFS('Contact Hours'!J:J,'Contact Hours'!$A:$A,Hours!$A904,'Contact Hours'!$B:$B,Hours!$B904)+SUMIFS('Contact Hours'!K:K,'Contact Hours'!$A:$A,Hours!$A904,'Contact Hours'!$B:$B,Hours!$B904)</f>
        <v>0</v>
      </c>
      <c r="H904" s="34">
        <f t="shared" si="56"/>
        <v>0</v>
      </c>
      <c r="I904" s="35">
        <f t="shared" si="57"/>
        <v>0</v>
      </c>
      <c r="J904" s="35">
        <f t="shared" si="58"/>
        <v>0</v>
      </c>
    </row>
    <row r="905" spans="1:10">
      <c r="A905" s="30">
        <v>3601</v>
      </c>
      <c r="B905" s="31">
        <v>11</v>
      </c>
      <c r="C905" s="32">
        <f t="shared" si="55"/>
        <v>3.9463640330011058</v>
      </c>
      <c r="D905" s="33">
        <f>SUMIFS('Contact Hours'!D:D,'Contact Hours'!$A:$A,Hours!$A905,'Contact Hours'!$B:$B,Hours!$B905)+SUMIFS('Contact Hours'!E:E,'Contact Hours'!$A:$A,Hours!$A905,'Contact Hours'!$B:$B,Hours!$B905)</f>
        <v>0</v>
      </c>
      <c r="E905" s="33">
        <f>SUMIFS('Contact Hours'!F:F,'Contact Hours'!$A:$A,Hours!$A905,'Contact Hours'!$B:$B,Hours!$B905)+SUMIFS('Contact Hours'!G:G,'Contact Hours'!$A:$A,Hours!$A905,'Contact Hours'!$B:$B,Hours!$B905)</f>
        <v>0</v>
      </c>
      <c r="F905" s="33">
        <f>SUMIFS('Contact Hours'!H:H,'Contact Hours'!$A:$A,Hours!$A905,'Contact Hours'!$B:$B,Hours!$B905)+SUMIFS('Contact Hours'!I:I,'Contact Hours'!$A:$A,Hours!$A905,'Contact Hours'!$B:$B,Hours!$B905)</f>
        <v>61808</v>
      </c>
      <c r="G905" s="33">
        <f>SUMIFS('Contact Hours'!J:J,'Contact Hours'!$A:$A,Hours!$A905,'Contact Hours'!$B:$B,Hours!$B905)+SUMIFS('Contact Hours'!K:K,'Contact Hours'!$A:$A,Hours!$A905,'Contact Hours'!$B:$B,Hours!$B905)</f>
        <v>498</v>
      </c>
      <c r="H905" s="34">
        <f t="shared" si="56"/>
        <v>62306</v>
      </c>
      <c r="I905" s="35">
        <f t="shared" si="57"/>
        <v>245882.15744016689</v>
      </c>
      <c r="J905" s="35">
        <f t="shared" si="58"/>
        <v>0</v>
      </c>
    </row>
    <row r="906" spans="1:10">
      <c r="A906" s="30">
        <v>3601</v>
      </c>
      <c r="B906" s="31">
        <v>12</v>
      </c>
      <c r="C906" s="32">
        <f t="shared" si="55"/>
        <v>3.4644345655960382</v>
      </c>
      <c r="D906" s="33">
        <f>SUMIFS('Contact Hours'!D:D,'Contact Hours'!$A:$A,Hours!$A906,'Contact Hours'!$B:$B,Hours!$B906)+SUMIFS('Contact Hours'!E:E,'Contact Hours'!$A:$A,Hours!$A906,'Contact Hours'!$B:$B,Hours!$B906)</f>
        <v>177808</v>
      </c>
      <c r="E906" s="33">
        <f>SUMIFS('Contact Hours'!F:F,'Contact Hours'!$A:$A,Hours!$A906,'Contact Hours'!$B:$B,Hours!$B906)+SUMIFS('Contact Hours'!G:G,'Contact Hours'!$A:$A,Hours!$A906,'Contact Hours'!$B:$B,Hours!$B906)</f>
        <v>11904</v>
      </c>
      <c r="F906" s="33">
        <f>SUMIFS('Contact Hours'!H:H,'Contact Hours'!$A:$A,Hours!$A906,'Contact Hours'!$B:$B,Hours!$B906)+SUMIFS('Contact Hours'!I:I,'Contact Hours'!$A:$A,Hours!$A906,'Contact Hours'!$B:$B,Hours!$B906)</f>
        <v>2064</v>
      </c>
      <c r="G906" s="33">
        <f>SUMIFS('Contact Hours'!J:J,'Contact Hours'!$A:$A,Hours!$A906,'Contact Hours'!$B:$B,Hours!$B906)+SUMIFS('Contact Hours'!K:K,'Contact Hours'!$A:$A,Hours!$A906,'Contact Hours'!$B:$B,Hours!$B906)</f>
        <v>70</v>
      </c>
      <c r="H906" s="34">
        <f t="shared" si="56"/>
        <v>191846</v>
      </c>
      <c r="I906" s="35">
        <f t="shared" si="57"/>
        <v>664637.91367133753</v>
      </c>
      <c r="J906" s="35">
        <f t="shared" si="58"/>
        <v>45364.691975740767</v>
      </c>
    </row>
    <row r="907" spans="1:10">
      <c r="A907" s="30">
        <v>3601</v>
      </c>
      <c r="B907" s="31">
        <v>13</v>
      </c>
      <c r="C907" s="32">
        <f t="shared" si="55"/>
        <v>3.1367935439018955</v>
      </c>
      <c r="D907" s="33">
        <f>SUMIFS('Contact Hours'!D:D,'Contact Hours'!$A:$A,Hours!$A907,'Contact Hours'!$B:$B,Hours!$B907)+SUMIFS('Contact Hours'!E:E,'Contact Hours'!$A:$A,Hours!$A907,'Contact Hours'!$B:$B,Hours!$B907)</f>
        <v>30672</v>
      </c>
      <c r="E907" s="33">
        <f>SUMIFS('Contact Hours'!F:F,'Contact Hours'!$A:$A,Hours!$A907,'Contact Hours'!$B:$B,Hours!$B907)+SUMIFS('Contact Hours'!G:G,'Contact Hours'!$A:$A,Hours!$A907,'Contact Hours'!$B:$B,Hours!$B907)</f>
        <v>0</v>
      </c>
      <c r="F907" s="33">
        <f>SUMIFS('Contact Hours'!H:H,'Contact Hours'!$A:$A,Hours!$A907,'Contact Hours'!$B:$B,Hours!$B907)+SUMIFS('Contact Hours'!I:I,'Contact Hours'!$A:$A,Hours!$A907,'Contact Hours'!$B:$B,Hours!$B907)</f>
        <v>0</v>
      </c>
      <c r="G907" s="33">
        <f>SUMIFS('Contact Hours'!J:J,'Contact Hours'!$A:$A,Hours!$A907,'Contact Hours'!$B:$B,Hours!$B907)+SUMIFS('Contact Hours'!K:K,'Contact Hours'!$A:$A,Hours!$A907,'Contact Hours'!$B:$B,Hours!$B907)</f>
        <v>24</v>
      </c>
      <c r="H907" s="34">
        <f t="shared" si="56"/>
        <v>30696</v>
      </c>
      <c r="I907" s="35">
        <f t="shared" si="57"/>
        <v>96287.014623612587</v>
      </c>
      <c r="J907" s="35">
        <f t="shared" si="58"/>
        <v>0</v>
      </c>
    </row>
    <row r="908" spans="1:10">
      <c r="A908" s="30">
        <v>3601</v>
      </c>
      <c r="B908" s="31">
        <v>14</v>
      </c>
      <c r="C908" s="32">
        <f t="shared" si="55"/>
        <v>4.5242823607997433</v>
      </c>
      <c r="D908" s="33">
        <f>SUMIFS('Contact Hours'!D:D,'Contact Hours'!$A:$A,Hours!$A908,'Contact Hours'!$B:$B,Hours!$B908)+SUMIFS('Contact Hours'!E:E,'Contact Hours'!$A:$A,Hours!$A908,'Contact Hours'!$B:$B,Hours!$B908)</f>
        <v>0</v>
      </c>
      <c r="E908" s="33">
        <f>SUMIFS('Contact Hours'!F:F,'Contact Hours'!$A:$A,Hours!$A908,'Contact Hours'!$B:$B,Hours!$B908)+SUMIFS('Contact Hours'!G:G,'Contact Hours'!$A:$A,Hours!$A908,'Contact Hours'!$B:$B,Hours!$B908)</f>
        <v>0</v>
      </c>
      <c r="F908" s="33">
        <f>SUMIFS('Contact Hours'!H:H,'Contact Hours'!$A:$A,Hours!$A908,'Contact Hours'!$B:$B,Hours!$B908)+SUMIFS('Contact Hours'!I:I,'Contact Hours'!$A:$A,Hours!$A908,'Contact Hours'!$B:$B,Hours!$B908)</f>
        <v>69344</v>
      </c>
      <c r="G908" s="33">
        <f>SUMIFS('Contact Hours'!J:J,'Contact Hours'!$A:$A,Hours!$A908,'Contact Hours'!$B:$B,Hours!$B908)+SUMIFS('Contact Hours'!K:K,'Contact Hours'!$A:$A,Hours!$A908,'Contact Hours'!$B:$B,Hours!$B908)</f>
        <v>9150</v>
      </c>
      <c r="H908" s="34">
        <f t="shared" si="56"/>
        <v>78494</v>
      </c>
      <c r="I908" s="35">
        <f t="shared" si="57"/>
        <v>355129.01962861506</v>
      </c>
      <c r="J908" s="35">
        <f t="shared" si="58"/>
        <v>0</v>
      </c>
    </row>
    <row r="909" spans="1:10">
      <c r="A909" s="30">
        <v>3601</v>
      </c>
      <c r="B909" s="31">
        <v>15</v>
      </c>
      <c r="C909" s="32">
        <f t="shared" si="55"/>
        <v>6.3259919541484555</v>
      </c>
      <c r="D909" s="33">
        <f>SUMIFS('Contact Hours'!D:D,'Contact Hours'!$A:$A,Hours!$A909,'Contact Hours'!$B:$B,Hours!$B909)+SUMIFS('Contact Hours'!E:E,'Contact Hours'!$A:$A,Hours!$A909,'Contact Hours'!$B:$B,Hours!$B909)</f>
        <v>0</v>
      </c>
      <c r="E909" s="33">
        <f>SUMIFS('Contact Hours'!F:F,'Contact Hours'!$A:$A,Hours!$A909,'Contact Hours'!$B:$B,Hours!$B909)+SUMIFS('Contact Hours'!G:G,'Contact Hours'!$A:$A,Hours!$A909,'Contact Hours'!$B:$B,Hours!$B909)</f>
        <v>0</v>
      </c>
      <c r="F909" s="33">
        <f>SUMIFS('Contact Hours'!H:H,'Contact Hours'!$A:$A,Hours!$A909,'Contact Hours'!$B:$B,Hours!$B909)+SUMIFS('Contact Hours'!I:I,'Contact Hours'!$A:$A,Hours!$A909,'Contact Hours'!$B:$B,Hours!$B909)</f>
        <v>0</v>
      </c>
      <c r="G909" s="33">
        <f>SUMIFS('Contact Hours'!J:J,'Contact Hours'!$A:$A,Hours!$A909,'Contact Hours'!$B:$B,Hours!$B909)+SUMIFS('Contact Hours'!K:K,'Contact Hours'!$A:$A,Hours!$A909,'Contact Hours'!$B:$B,Hours!$B909)</f>
        <v>0</v>
      </c>
      <c r="H909" s="34">
        <f t="shared" si="56"/>
        <v>0</v>
      </c>
      <c r="I909" s="35">
        <f t="shared" si="57"/>
        <v>0</v>
      </c>
      <c r="J909" s="35">
        <f t="shared" si="58"/>
        <v>0</v>
      </c>
    </row>
    <row r="910" spans="1:10">
      <c r="A910" s="30">
        <v>3601</v>
      </c>
      <c r="B910" s="31">
        <v>16</v>
      </c>
      <c r="C910" s="32">
        <f t="shared" si="55"/>
        <v>3.9794022593108487</v>
      </c>
      <c r="D910" s="33">
        <f>SUMIFS('Contact Hours'!D:D,'Contact Hours'!$A:$A,Hours!$A910,'Contact Hours'!$B:$B,Hours!$B910)+SUMIFS('Contact Hours'!E:E,'Contact Hours'!$A:$A,Hours!$A910,'Contact Hours'!$B:$B,Hours!$B910)</f>
        <v>6528</v>
      </c>
      <c r="E910" s="33">
        <f>SUMIFS('Contact Hours'!F:F,'Contact Hours'!$A:$A,Hours!$A910,'Contact Hours'!$B:$B,Hours!$B910)+SUMIFS('Contact Hours'!G:G,'Contact Hours'!$A:$A,Hours!$A910,'Contact Hours'!$B:$B,Hours!$B910)</f>
        <v>0</v>
      </c>
      <c r="F910" s="33">
        <f>SUMIFS('Contact Hours'!H:H,'Contact Hours'!$A:$A,Hours!$A910,'Contact Hours'!$B:$B,Hours!$B910)+SUMIFS('Contact Hours'!I:I,'Contact Hours'!$A:$A,Hours!$A910,'Contact Hours'!$B:$B,Hours!$B910)</f>
        <v>122624</v>
      </c>
      <c r="G910" s="33">
        <f>SUMIFS('Contact Hours'!J:J,'Contact Hours'!$A:$A,Hours!$A910,'Contact Hours'!$B:$B,Hours!$B910)+SUMIFS('Contact Hours'!K:K,'Contact Hours'!$A:$A,Hours!$A910,'Contact Hours'!$B:$B,Hours!$B910)</f>
        <v>14398</v>
      </c>
      <c r="H910" s="34">
        <f t="shared" si="56"/>
        <v>143550</v>
      </c>
      <c r="I910" s="35">
        <f t="shared" si="57"/>
        <v>571243.19432407233</v>
      </c>
      <c r="J910" s="35">
        <f t="shared" si="58"/>
        <v>0</v>
      </c>
    </row>
    <row r="911" spans="1:10">
      <c r="A911" s="30">
        <v>3601</v>
      </c>
      <c r="B911" s="31">
        <v>17</v>
      </c>
      <c r="C911" s="32">
        <f t="shared" si="55"/>
        <v>5.1679354505346593</v>
      </c>
      <c r="D911" s="33">
        <f>SUMIFS('Contact Hours'!D:D,'Contact Hours'!$A:$A,Hours!$A911,'Contact Hours'!$B:$B,Hours!$B911)+SUMIFS('Contact Hours'!E:E,'Contact Hours'!$A:$A,Hours!$A911,'Contact Hours'!$B:$B,Hours!$B911)</f>
        <v>0</v>
      </c>
      <c r="E911" s="33">
        <f>SUMIFS('Contact Hours'!F:F,'Contact Hours'!$A:$A,Hours!$A911,'Contact Hours'!$B:$B,Hours!$B911)+SUMIFS('Contact Hours'!G:G,'Contact Hours'!$A:$A,Hours!$A911,'Contact Hours'!$B:$B,Hours!$B911)</f>
        <v>0</v>
      </c>
      <c r="F911" s="33">
        <f>SUMIFS('Contact Hours'!H:H,'Contact Hours'!$A:$A,Hours!$A911,'Contact Hours'!$B:$B,Hours!$B911)+SUMIFS('Contact Hours'!I:I,'Contact Hours'!$A:$A,Hours!$A911,'Contact Hours'!$B:$B,Hours!$B911)</f>
        <v>0</v>
      </c>
      <c r="G911" s="33">
        <f>SUMIFS('Contact Hours'!J:J,'Contact Hours'!$A:$A,Hours!$A911,'Contact Hours'!$B:$B,Hours!$B911)+SUMIFS('Contact Hours'!K:K,'Contact Hours'!$A:$A,Hours!$A911,'Contact Hours'!$B:$B,Hours!$B911)</f>
        <v>0</v>
      </c>
      <c r="H911" s="34">
        <f t="shared" si="56"/>
        <v>0</v>
      </c>
      <c r="I911" s="35">
        <f t="shared" si="57"/>
        <v>0</v>
      </c>
      <c r="J911" s="35">
        <f t="shared" si="58"/>
        <v>0</v>
      </c>
    </row>
    <row r="912" spans="1:10">
      <c r="A912" s="30">
        <v>3601</v>
      </c>
      <c r="B912" s="31">
        <v>18</v>
      </c>
      <c r="C912" s="32">
        <f t="shared" si="55"/>
        <v>4.3474126583452906</v>
      </c>
      <c r="D912" s="33">
        <f>SUMIFS('Contact Hours'!D:D,'Contact Hours'!$A:$A,Hours!$A912,'Contact Hours'!$B:$B,Hours!$B912)+SUMIFS('Contact Hours'!E:E,'Contact Hours'!$A:$A,Hours!$A912,'Contact Hours'!$B:$B,Hours!$B912)</f>
        <v>0</v>
      </c>
      <c r="E912" s="33">
        <f>SUMIFS('Contact Hours'!F:F,'Contact Hours'!$A:$A,Hours!$A912,'Contact Hours'!$B:$B,Hours!$B912)+SUMIFS('Contact Hours'!G:G,'Contact Hours'!$A:$A,Hours!$A912,'Contact Hours'!$B:$B,Hours!$B912)</f>
        <v>0</v>
      </c>
      <c r="F912" s="33">
        <f>SUMIFS('Contact Hours'!H:H,'Contact Hours'!$A:$A,Hours!$A912,'Contact Hours'!$B:$B,Hours!$B912)+SUMIFS('Contact Hours'!I:I,'Contact Hours'!$A:$A,Hours!$A912,'Contact Hours'!$B:$B,Hours!$B912)</f>
        <v>62624</v>
      </c>
      <c r="G912" s="33">
        <f>SUMIFS('Contact Hours'!J:J,'Contact Hours'!$A:$A,Hours!$A912,'Contact Hours'!$B:$B,Hours!$B912)+SUMIFS('Contact Hours'!K:K,'Contact Hours'!$A:$A,Hours!$A912,'Contact Hours'!$B:$B,Hours!$B912)</f>
        <v>860</v>
      </c>
      <c r="H912" s="34">
        <f t="shared" si="56"/>
        <v>63484</v>
      </c>
      <c r="I912" s="35">
        <f t="shared" si="57"/>
        <v>275991.14520239242</v>
      </c>
      <c r="J912" s="35">
        <f t="shared" si="58"/>
        <v>0</v>
      </c>
    </row>
    <row r="913" spans="1:10">
      <c r="A913" s="30">
        <v>3601</v>
      </c>
      <c r="B913" s="31">
        <v>19</v>
      </c>
      <c r="C913" s="32">
        <f t="shared" si="55"/>
        <v>3.1428185541517317</v>
      </c>
      <c r="D913" s="33">
        <f>SUMIFS('Contact Hours'!D:D,'Contact Hours'!$A:$A,Hours!$A913,'Contact Hours'!$B:$B,Hours!$B913)+SUMIFS('Contact Hours'!E:E,'Contact Hours'!$A:$A,Hours!$A913,'Contact Hours'!$B:$B,Hours!$B913)</f>
        <v>111888</v>
      </c>
      <c r="E913" s="33">
        <f>SUMIFS('Contact Hours'!F:F,'Contact Hours'!$A:$A,Hours!$A913,'Contact Hours'!$B:$B,Hours!$B913)+SUMIFS('Contact Hours'!G:G,'Contact Hours'!$A:$A,Hours!$A913,'Contact Hours'!$B:$B,Hours!$B913)</f>
        <v>44832</v>
      </c>
      <c r="F913" s="33">
        <f>SUMIFS('Contact Hours'!H:H,'Contact Hours'!$A:$A,Hours!$A913,'Contact Hours'!$B:$B,Hours!$B913)+SUMIFS('Contact Hours'!I:I,'Contact Hours'!$A:$A,Hours!$A913,'Contact Hours'!$B:$B,Hours!$B913)</f>
        <v>0</v>
      </c>
      <c r="G913" s="33">
        <f>SUMIFS('Contact Hours'!J:J,'Contact Hours'!$A:$A,Hours!$A913,'Contact Hours'!$B:$B,Hours!$B913)+SUMIFS('Contact Hours'!K:K,'Contact Hours'!$A:$A,Hours!$A913,'Contact Hours'!$B:$B,Hours!$B913)</f>
        <v>0</v>
      </c>
      <c r="H913" s="34">
        <f t="shared" si="56"/>
        <v>156720</v>
      </c>
      <c r="I913" s="35">
        <f t="shared" si="57"/>
        <v>492542.52380665939</v>
      </c>
      <c r="J913" s="35">
        <f t="shared" si="58"/>
        <v>154988.7255617035</v>
      </c>
    </row>
    <row r="914" spans="1:10">
      <c r="A914" s="30">
        <v>3601</v>
      </c>
      <c r="B914" s="31">
        <v>20</v>
      </c>
      <c r="C914" s="32">
        <f t="shared" si="55"/>
        <v>3.4676861785003421</v>
      </c>
      <c r="D914" s="33">
        <f>SUMIFS('Contact Hours'!D:D,'Contact Hours'!$A:$A,Hours!$A914,'Contact Hours'!$B:$B,Hours!$B914)+SUMIFS('Contact Hours'!E:E,'Contact Hours'!$A:$A,Hours!$A914,'Contact Hours'!$B:$B,Hours!$B914)</f>
        <v>0</v>
      </c>
      <c r="E914" s="33">
        <f>SUMIFS('Contact Hours'!F:F,'Contact Hours'!$A:$A,Hours!$A914,'Contact Hours'!$B:$B,Hours!$B914)+SUMIFS('Contact Hours'!G:G,'Contact Hours'!$A:$A,Hours!$A914,'Contact Hours'!$B:$B,Hours!$B914)</f>
        <v>0</v>
      </c>
      <c r="F914" s="33">
        <f>SUMIFS('Contact Hours'!H:H,'Contact Hours'!$A:$A,Hours!$A914,'Contact Hours'!$B:$B,Hours!$B914)+SUMIFS('Contact Hours'!I:I,'Contact Hours'!$A:$A,Hours!$A914,'Contact Hours'!$B:$B,Hours!$B914)</f>
        <v>0</v>
      </c>
      <c r="G914" s="33">
        <f>SUMIFS('Contact Hours'!J:J,'Contact Hours'!$A:$A,Hours!$A914,'Contact Hours'!$B:$B,Hours!$B914)+SUMIFS('Contact Hours'!K:K,'Contact Hours'!$A:$A,Hours!$A914,'Contact Hours'!$B:$B,Hours!$B914)</f>
        <v>0</v>
      </c>
      <c r="H914" s="34">
        <f t="shared" si="56"/>
        <v>0</v>
      </c>
      <c r="I914" s="35">
        <f t="shared" si="57"/>
        <v>0</v>
      </c>
      <c r="J914" s="35">
        <f t="shared" si="58"/>
        <v>0</v>
      </c>
    </row>
    <row r="915" spans="1:10">
      <c r="A915" s="30">
        <v>3601</v>
      </c>
      <c r="B915" s="31">
        <v>21</v>
      </c>
      <c r="C915" s="32">
        <f t="shared" si="55"/>
        <v>4.5155009708581995</v>
      </c>
      <c r="D915" s="33">
        <f>SUMIFS('Contact Hours'!D:D,'Contact Hours'!$A:$A,Hours!$A915,'Contact Hours'!$B:$B,Hours!$B915)+SUMIFS('Contact Hours'!E:E,'Contact Hours'!$A:$A,Hours!$A915,'Contact Hours'!$B:$B,Hours!$B915)</f>
        <v>0</v>
      </c>
      <c r="E915" s="33">
        <f>SUMIFS('Contact Hours'!F:F,'Contact Hours'!$A:$A,Hours!$A915,'Contact Hours'!$B:$B,Hours!$B915)+SUMIFS('Contact Hours'!G:G,'Contact Hours'!$A:$A,Hours!$A915,'Contact Hours'!$B:$B,Hours!$B915)</f>
        <v>0</v>
      </c>
      <c r="F915" s="33">
        <f>SUMIFS('Contact Hours'!H:H,'Contact Hours'!$A:$A,Hours!$A915,'Contact Hours'!$B:$B,Hours!$B915)+SUMIFS('Contact Hours'!I:I,'Contact Hours'!$A:$A,Hours!$A915,'Contact Hours'!$B:$B,Hours!$B915)</f>
        <v>0</v>
      </c>
      <c r="G915" s="33">
        <f>SUMIFS('Contact Hours'!J:J,'Contact Hours'!$A:$A,Hours!$A915,'Contact Hours'!$B:$B,Hours!$B915)+SUMIFS('Contact Hours'!K:K,'Contact Hours'!$A:$A,Hours!$A915,'Contact Hours'!$B:$B,Hours!$B915)</f>
        <v>27778</v>
      </c>
      <c r="H915" s="34">
        <f t="shared" si="56"/>
        <v>27778</v>
      </c>
      <c r="I915" s="35">
        <f t="shared" si="57"/>
        <v>125431.58596849906</v>
      </c>
      <c r="J915" s="35">
        <f t="shared" si="58"/>
        <v>0</v>
      </c>
    </row>
    <row r="916" spans="1:10">
      <c r="A916" s="30">
        <v>3601</v>
      </c>
      <c r="B916" s="31">
        <v>22</v>
      </c>
      <c r="C916" s="32">
        <f t="shared" si="55"/>
        <v>4.1280585073572329</v>
      </c>
      <c r="D916" s="33">
        <f>SUMIFS('Contact Hours'!D:D,'Contact Hours'!$A:$A,Hours!$A916,'Contact Hours'!$B:$B,Hours!$B916)+SUMIFS('Contact Hours'!E:E,'Contact Hours'!$A:$A,Hours!$A916,'Contact Hours'!$B:$B,Hours!$B916)</f>
        <v>0</v>
      </c>
      <c r="E916" s="33">
        <f>SUMIFS('Contact Hours'!F:F,'Contact Hours'!$A:$A,Hours!$A916,'Contact Hours'!$B:$B,Hours!$B916)+SUMIFS('Contact Hours'!G:G,'Contact Hours'!$A:$A,Hours!$A916,'Contact Hours'!$B:$B,Hours!$B916)</f>
        <v>0</v>
      </c>
      <c r="F916" s="33">
        <f>SUMIFS('Contact Hours'!H:H,'Contact Hours'!$A:$A,Hours!$A916,'Contact Hours'!$B:$B,Hours!$B916)+SUMIFS('Contact Hours'!I:I,'Contact Hours'!$A:$A,Hours!$A916,'Contact Hours'!$B:$B,Hours!$B916)</f>
        <v>0</v>
      </c>
      <c r="G916" s="33">
        <f>SUMIFS('Contact Hours'!J:J,'Contact Hours'!$A:$A,Hours!$A916,'Contact Hours'!$B:$B,Hours!$B916)+SUMIFS('Contact Hours'!K:K,'Contact Hours'!$A:$A,Hours!$A916,'Contact Hours'!$B:$B,Hours!$B916)</f>
        <v>0</v>
      </c>
      <c r="H916" s="34">
        <f t="shared" si="56"/>
        <v>0</v>
      </c>
      <c r="I916" s="35">
        <f t="shared" si="57"/>
        <v>0</v>
      </c>
      <c r="J916" s="35">
        <f t="shared" si="58"/>
        <v>0</v>
      </c>
    </row>
    <row r="917" spans="1:10">
      <c r="A917" s="30">
        <v>3601</v>
      </c>
      <c r="B917" s="31">
        <v>23</v>
      </c>
      <c r="C917" s="32">
        <f t="shared" si="55"/>
        <v>4.0606764444742334</v>
      </c>
      <c r="D917" s="33">
        <f>SUMIFS('Contact Hours'!D:D,'Contact Hours'!$A:$A,Hours!$A917,'Contact Hours'!$B:$B,Hours!$B917)+SUMIFS('Contact Hours'!E:E,'Contact Hours'!$A:$A,Hours!$A917,'Contact Hours'!$B:$B,Hours!$B917)</f>
        <v>19344</v>
      </c>
      <c r="E917" s="33">
        <f>SUMIFS('Contact Hours'!F:F,'Contact Hours'!$A:$A,Hours!$A917,'Contact Hours'!$B:$B,Hours!$B917)+SUMIFS('Contact Hours'!G:G,'Contact Hours'!$A:$A,Hours!$A917,'Contact Hours'!$B:$B,Hours!$B917)</f>
        <v>0</v>
      </c>
      <c r="F917" s="33">
        <f>SUMIFS('Contact Hours'!H:H,'Contact Hours'!$A:$A,Hours!$A917,'Contact Hours'!$B:$B,Hours!$B917)+SUMIFS('Contact Hours'!I:I,'Contact Hours'!$A:$A,Hours!$A917,'Contact Hours'!$B:$B,Hours!$B917)</f>
        <v>0</v>
      </c>
      <c r="G917" s="33">
        <f>SUMIFS('Contact Hours'!J:J,'Contact Hours'!$A:$A,Hours!$A917,'Contact Hours'!$B:$B,Hours!$B917)+SUMIFS('Contact Hours'!K:K,'Contact Hours'!$A:$A,Hours!$A917,'Contact Hours'!$B:$B,Hours!$B917)</f>
        <v>0</v>
      </c>
      <c r="H917" s="34">
        <f t="shared" si="56"/>
        <v>19344</v>
      </c>
      <c r="I917" s="35">
        <f t="shared" si="57"/>
        <v>78549.72514190957</v>
      </c>
      <c r="J917" s="35">
        <f t="shared" si="58"/>
        <v>0</v>
      </c>
    </row>
    <row r="918" spans="1:10">
      <c r="A918" s="30">
        <v>3601</v>
      </c>
      <c r="B918" s="31">
        <v>24</v>
      </c>
      <c r="C918" s="32">
        <f t="shared" si="55"/>
        <v>3.6073208628655156</v>
      </c>
      <c r="D918" s="33">
        <f>SUMIFS('Contact Hours'!D:D,'Contact Hours'!$A:$A,Hours!$A918,'Contact Hours'!$B:$B,Hours!$B918)+SUMIFS('Contact Hours'!E:E,'Contact Hours'!$A:$A,Hours!$A918,'Contact Hours'!$B:$B,Hours!$B918)</f>
        <v>11664</v>
      </c>
      <c r="E918" s="33">
        <f>SUMIFS('Contact Hours'!F:F,'Contact Hours'!$A:$A,Hours!$A918,'Contact Hours'!$B:$B,Hours!$B918)+SUMIFS('Contact Hours'!G:G,'Contact Hours'!$A:$A,Hours!$A918,'Contact Hours'!$B:$B,Hours!$B918)</f>
        <v>0</v>
      </c>
      <c r="F918" s="33">
        <f>SUMIFS('Contact Hours'!H:H,'Contact Hours'!$A:$A,Hours!$A918,'Contact Hours'!$B:$B,Hours!$B918)+SUMIFS('Contact Hours'!I:I,'Contact Hours'!$A:$A,Hours!$A918,'Contact Hours'!$B:$B,Hours!$B918)</f>
        <v>0</v>
      </c>
      <c r="G918" s="33">
        <f>SUMIFS('Contact Hours'!J:J,'Contact Hours'!$A:$A,Hours!$A918,'Contact Hours'!$B:$B,Hours!$B918)+SUMIFS('Contact Hours'!K:K,'Contact Hours'!$A:$A,Hours!$A918,'Contact Hours'!$B:$B,Hours!$B918)</f>
        <v>0</v>
      </c>
      <c r="H918" s="34">
        <f t="shared" si="56"/>
        <v>11664</v>
      </c>
      <c r="I918" s="35">
        <f t="shared" si="57"/>
        <v>42075.790544463372</v>
      </c>
      <c r="J918" s="35">
        <f t="shared" si="58"/>
        <v>0</v>
      </c>
    </row>
    <row r="919" spans="1:10">
      <c r="A919" s="30">
        <v>3601</v>
      </c>
      <c r="B919" s="31">
        <v>25</v>
      </c>
      <c r="C919" s="32">
        <f t="shared" si="55"/>
        <v>2.8175360535220126</v>
      </c>
      <c r="D919" s="33">
        <f>SUMIFS('Contact Hours'!D:D,'Contact Hours'!$A:$A,Hours!$A919,'Contact Hours'!$B:$B,Hours!$B919)+SUMIFS('Contact Hours'!E:E,'Contact Hours'!$A:$A,Hours!$A919,'Contact Hours'!$B:$B,Hours!$B919)</f>
        <v>367168</v>
      </c>
      <c r="E919" s="33">
        <f>SUMIFS('Contact Hours'!F:F,'Contact Hours'!$A:$A,Hours!$A919,'Contact Hours'!$B:$B,Hours!$B919)+SUMIFS('Contact Hours'!G:G,'Contact Hours'!$A:$A,Hours!$A919,'Contact Hours'!$B:$B,Hours!$B919)</f>
        <v>0</v>
      </c>
      <c r="F919" s="33">
        <f>SUMIFS('Contact Hours'!H:H,'Contact Hours'!$A:$A,Hours!$A919,'Contact Hours'!$B:$B,Hours!$B919)+SUMIFS('Contact Hours'!I:I,'Contact Hours'!$A:$A,Hours!$A919,'Contact Hours'!$B:$B,Hours!$B919)</f>
        <v>0</v>
      </c>
      <c r="G919" s="33">
        <f>SUMIFS('Contact Hours'!J:J,'Contact Hours'!$A:$A,Hours!$A919,'Contact Hours'!$B:$B,Hours!$B919)+SUMIFS('Contact Hours'!K:K,'Contact Hours'!$A:$A,Hours!$A919,'Contact Hours'!$B:$B,Hours!$B919)</f>
        <v>0</v>
      </c>
      <c r="H919" s="34">
        <f t="shared" si="56"/>
        <v>367168</v>
      </c>
      <c r="I919" s="35">
        <f t="shared" si="57"/>
        <v>1034509.0776995703</v>
      </c>
      <c r="J919" s="35">
        <f t="shared" si="58"/>
        <v>0</v>
      </c>
    </row>
    <row r="920" spans="1:10">
      <c r="A920" s="30">
        <v>3601</v>
      </c>
      <c r="B920" s="31">
        <v>26</v>
      </c>
      <c r="C920" s="32">
        <f t="shared" si="55"/>
        <v>3.5195673951223614</v>
      </c>
      <c r="D920" s="33">
        <f>SUMIFS('Contact Hours'!D:D,'Contact Hours'!$A:$A,Hours!$A920,'Contact Hours'!$B:$B,Hours!$B920)+SUMIFS('Contact Hours'!E:E,'Contact Hours'!$A:$A,Hours!$A920,'Contact Hours'!$B:$B,Hours!$B920)</f>
        <v>72320</v>
      </c>
      <c r="E920" s="33">
        <f>SUMIFS('Contact Hours'!F:F,'Contact Hours'!$A:$A,Hours!$A920,'Contact Hours'!$B:$B,Hours!$B920)+SUMIFS('Contact Hours'!G:G,'Contact Hours'!$A:$A,Hours!$A920,'Contact Hours'!$B:$B,Hours!$B920)</f>
        <v>0</v>
      </c>
      <c r="F920" s="33">
        <f>SUMIFS('Contact Hours'!H:H,'Contact Hours'!$A:$A,Hours!$A920,'Contact Hours'!$B:$B,Hours!$B920)+SUMIFS('Contact Hours'!I:I,'Contact Hours'!$A:$A,Hours!$A920,'Contact Hours'!$B:$B,Hours!$B920)</f>
        <v>47152</v>
      </c>
      <c r="G920" s="33">
        <f>SUMIFS('Contact Hours'!J:J,'Contact Hours'!$A:$A,Hours!$A920,'Contact Hours'!$B:$B,Hours!$B920)+SUMIFS('Contact Hours'!K:K,'Contact Hours'!$A:$A,Hours!$A920,'Contact Hours'!$B:$B,Hours!$B920)</f>
        <v>960</v>
      </c>
      <c r="H920" s="34">
        <f t="shared" si="56"/>
        <v>120432</v>
      </c>
      <c r="I920" s="35">
        <f t="shared" si="57"/>
        <v>423868.54052937625</v>
      </c>
      <c r="J920" s="35">
        <f t="shared" si="58"/>
        <v>0</v>
      </c>
    </row>
    <row r="921" spans="1:10">
      <c r="A921" s="30">
        <v>3601</v>
      </c>
      <c r="B921" s="31">
        <v>27</v>
      </c>
      <c r="C921" s="32">
        <f t="shared" si="55"/>
        <v>3.291477425248472</v>
      </c>
      <c r="D921" s="33">
        <f>SUMIFS('Contact Hours'!D:D,'Contact Hours'!$A:$A,Hours!$A921,'Contact Hours'!$B:$B,Hours!$B921)+SUMIFS('Contact Hours'!E:E,'Contact Hours'!$A:$A,Hours!$A921,'Contact Hours'!$B:$B,Hours!$B921)</f>
        <v>0</v>
      </c>
      <c r="E921" s="33">
        <f>SUMIFS('Contact Hours'!F:F,'Contact Hours'!$A:$A,Hours!$A921,'Contact Hours'!$B:$B,Hours!$B921)+SUMIFS('Contact Hours'!G:G,'Contact Hours'!$A:$A,Hours!$A921,'Contact Hours'!$B:$B,Hours!$B921)</f>
        <v>0</v>
      </c>
      <c r="F921" s="33">
        <f>SUMIFS('Contact Hours'!H:H,'Contact Hours'!$A:$A,Hours!$A921,'Contact Hours'!$B:$B,Hours!$B921)+SUMIFS('Contact Hours'!I:I,'Contact Hours'!$A:$A,Hours!$A921,'Contact Hours'!$B:$B,Hours!$B921)</f>
        <v>0</v>
      </c>
      <c r="G921" s="33">
        <f>SUMIFS('Contact Hours'!J:J,'Contact Hours'!$A:$A,Hours!$A921,'Contact Hours'!$B:$B,Hours!$B921)+SUMIFS('Contact Hours'!K:K,'Contact Hours'!$A:$A,Hours!$A921,'Contact Hours'!$B:$B,Hours!$B921)</f>
        <v>0</v>
      </c>
      <c r="H921" s="34">
        <f t="shared" si="56"/>
        <v>0</v>
      </c>
      <c r="I921" s="35">
        <f t="shared" si="57"/>
        <v>0</v>
      </c>
      <c r="J921" s="35">
        <f t="shared" si="58"/>
        <v>0</v>
      </c>
    </row>
    <row r="922" spans="1:10">
      <c r="A922" s="30">
        <v>3603</v>
      </c>
      <c r="B922" s="31">
        <v>1</v>
      </c>
      <c r="C922" s="32">
        <f t="shared" si="55"/>
        <v>2.8749802080704021</v>
      </c>
      <c r="D922" s="33">
        <f>SUMIFS('Contact Hours'!D:D,'Contact Hours'!$A:$A,Hours!$A922,'Contact Hours'!$B:$B,Hours!$B922)+SUMIFS('Contact Hours'!E:E,'Contact Hours'!$A:$A,Hours!$A922,'Contact Hours'!$B:$B,Hours!$B922)</f>
        <v>3744</v>
      </c>
      <c r="E922" s="33">
        <f>SUMIFS('Contact Hours'!F:F,'Contact Hours'!$A:$A,Hours!$A922,'Contact Hours'!$B:$B,Hours!$B922)+SUMIFS('Contact Hours'!G:G,'Contact Hours'!$A:$A,Hours!$A922,'Contact Hours'!$B:$B,Hours!$B922)</f>
        <v>0</v>
      </c>
      <c r="F922" s="33">
        <f>SUMIFS('Contact Hours'!H:H,'Contact Hours'!$A:$A,Hours!$A922,'Contact Hours'!$B:$B,Hours!$B922)+SUMIFS('Contact Hours'!I:I,'Contact Hours'!$A:$A,Hours!$A922,'Contact Hours'!$B:$B,Hours!$B922)</f>
        <v>0</v>
      </c>
      <c r="G922" s="33">
        <f>SUMIFS('Contact Hours'!J:J,'Contact Hours'!$A:$A,Hours!$A922,'Contact Hours'!$B:$B,Hours!$B922)+SUMIFS('Contact Hours'!K:K,'Contact Hours'!$A:$A,Hours!$A922,'Contact Hours'!$B:$B,Hours!$B922)</f>
        <v>0</v>
      </c>
      <c r="H922" s="34">
        <f t="shared" si="56"/>
        <v>3744</v>
      </c>
      <c r="I922" s="35">
        <f t="shared" si="57"/>
        <v>10763.925899015585</v>
      </c>
      <c r="J922" s="35">
        <f t="shared" si="58"/>
        <v>0</v>
      </c>
    </row>
    <row r="923" spans="1:10">
      <c r="A923" s="30">
        <v>3603</v>
      </c>
      <c r="B923" s="31">
        <v>2</v>
      </c>
      <c r="C923" s="32">
        <f t="shared" si="55"/>
        <v>3.4729204337351502</v>
      </c>
      <c r="D923" s="33">
        <f>SUMIFS('Contact Hours'!D:D,'Contact Hours'!$A:$A,Hours!$A923,'Contact Hours'!$B:$B,Hours!$B923)+SUMIFS('Contact Hours'!E:E,'Contact Hours'!$A:$A,Hours!$A923,'Contact Hours'!$B:$B,Hours!$B923)</f>
        <v>0</v>
      </c>
      <c r="E923" s="33">
        <f>SUMIFS('Contact Hours'!F:F,'Contact Hours'!$A:$A,Hours!$A923,'Contact Hours'!$B:$B,Hours!$B923)+SUMIFS('Contact Hours'!G:G,'Contact Hours'!$A:$A,Hours!$A923,'Contact Hours'!$B:$B,Hours!$B923)</f>
        <v>0</v>
      </c>
      <c r="F923" s="33">
        <f>SUMIFS('Contact Hours'!H:H,'Contact Hours'!$A:$A,Hours!$A923,'Contact Hours'!$B:$B,Hours!$B923)+SUMIFS('Contact Hours'!I:I,'Contact Hours'!$A:$A,Hours!$A923,'Contact Hours'!$B:$B,Hours!$B923)</f>
        <v>67232</v>
      </c>
      <c r="G923" s="33">
        <f>SUMIFS('Contact Hours'!J:J,'Contact Hours'!$A:$A,Hours!$A923,'Contact Hours'!$B:$B,Hours!$B923)+SUMIFS('Contact Hours'!K:K,'Contact Hours'!$A:$A,Hours!$A923,'Contact Hours'!$B:$B,Hours!$B923)</f>
        <v>0</v>
      </c>
      <c r="H923" s="34">
        <f t="shared" si="56"/>
        <v>67232</v>
      </c>
      <c r="I923" s="35">
        <f t="shared" si="57"/>
        <v>233491.38660088161</v>
      </c>
      <c r="J923" s="35">
        <f t="shared" si="58"/>
        <v>0</v>
      </c>
    </row>
    <row r="924" spans="1:10">
      <c r="A924" s="30">
        <v>3603</v>
      </c>
      <c r="B924" s="31">
        <v>3</v>
      </c>
      <c r="C924" s="32">
        <f t="shared" si="55"/>
        <v>3.0862689776983747</v>
      </c>
      <c r="D924" s="33">
        <f>SUMIFS('Contact Hours'!D:D,'Contact Hours'!$A:$A,Hours!$A924,'Contact Hours'!$B:$B,Hours!$B924)+SUMIFS('Contact Hours'!E:E,'Contact Hours'!$A:$A,Hours!$A924,'Contact Hours'!$B:$B,Hours!$B924)</f>
        <v>130016</v>
      </c>
      <c r="E924" s="33">
        <f>SUMIFS('Contact Hours'!F:F,'Contact Hours'!$A:$A,Hours!$A924,'Contact Hours'!$B:$B,Hours!$B924)+SUMIFS('Contact Hours'!G:G,'Contact Hours'!$A:$A,Hours!$A924,'Contact Hours'!$B:$B,Hours!$B924)</f>
        <v>0</v>
      </c>
      <c r="F924" s="33">
        <f>SUMIFS('Contact Hours'!H:H,'Contact Hours'!$A:$A,Hours!$A924,'Contact Hours'!$B:$B,Hours!$B924)+SUMIFS('Contact Hours'!I:I,'Contact Hours'!$A:$A,Hours!$A924,'Contact Hours'!$B:$B,Hours!$B924)</f>
        <v>0</v>
      </c>
      <c r="G924" s="33">
        <f>SUMIFS('Contact Hours'!J:J,'Contact Hours'!$A:$A,Hours!$A924,'Contact Hours'!$B:$B,Hours!$B924)+SUMIFS('Contact Hours'!K:K,'Contact Hours'!$A:$A,Hours!$A924,'Contact Hours'!$B:$B,Hours!$B924)</f>
        <v>0</v>
      </c>
      <c r="H924" s="34">
        <f t="shared" si="56"/>
        <v>130016</v>
      </c>
      <c r="I924" s="35">
        <f t="shared" si="57"/>
        <v>401264.3474044319</v>
      </c>
      <c r="J924" s="35">
        <f t="shared" si="58"/>
        <v>0</v>
      </c>
    </row>
    <row r="925" spans="1:10">
      <c r="A925" s="30">
        <v>3603</v>
      </c>
      <c r="B925" s="31">
        <v>4</v>
      </c>
      <c r="C925" s="32">
        <f t="shared" si="55"/>
        <v>2.7951067372194838</v>
      </c>
      <c r="D925" s="33">
        <f>SUMIFS('Contact Hours'!D:D,'Contact Hours'!$A:$A,Hours!$A925,'Contact Hours'!$B:$B,Hours!$B925)+SUMIFS('Contact Hours'!E:E,'Contact Hours'!$A:$A,Hours!$A925,'Contact Hours'!$B:$B,Hours!$B925)</f>
        <v>7008</v>
      </c>
      <c r="E925" s="33">
        <f>SUMIFS('Contact Hours'!F:F,'Contact Hours'!$A:$A,Hours!$A925,'Contact Hours'!$B:$B,Hours!$B925)+SUMIFS('Contact Hours'!G:G,'Contact Hours'!$A:$A,Hours!$A925,'Contact Hours'!$B:$B,Hours!$B925)</f>
        <v>0</v>
      </c>
      <c r="F925" s="33">
        <f>SUMIFS('Contact Hours'!H:H,'Contact Hours'!$A:$A,Hours!$A925,'Contact Hours'!$B:$B,Hours!$B925)+SUMIFS('Contact Hours'!I:I,'Contact Hours'!$A:$A,Hours!$A925,'Contact Hours'!$B:$B,Hours!$B925)</f>
        <v>6272</v>
      </c>
      <c r="G925" s="33">
        <f>SUMIFS('Contact Hours'!J:J,'Contact Hours'!$A:$A,Hours!$A925,'Contact Hours'!$B:$B,Hours!$B925)+SUMIFS('Contact Hours'!K:K,'Contact Hours'!$A:$A,Hours!$A925,'Contact Hours'!$B:$B,Hours!$B925)</f>
        <v>0</v>
      </c>
      <c r="H925" s="34">
        <f t="shared" si="56"/>
        <v>13280</v>
      </c>
      <c r="I925" s="35">
        <f t="shared" si="57"/>
        <v>37119.017470274746</v>
      </c>
      <c r="J925" s="35">
        <f t="shared" si="58"/>
        <v>0</v>
      </c>
    </row>
    <row r="926" spans="1:10">
      <c r="A926" s="30">
        <v>3603</v>
      </c>
      <c r="B926" s="31">
        <v>5</v>
      </c>
      <c r="C926" s="32">
        <f t="shared" si="55"/>
        <v>7.969787458086997</v>
      </c>
      <c r="D926" s="33">
        <f>SUMIFS('Contact Hours'!D:D,'Contact Hours'!$A:$A,Hours!$A926,'Contact Hours'!$B:$B,Hours!$B926)+SUMIFS('Contact Hours'!E:E,'Contact Hours'!$A:$A,Hours!$A926,'Contact Hours'!$B:$B,Hours!$B926)</f>
        <v>0</v>
      </c>
      <c r="E926" s="33">
        <f>SUMIFS('Contact Hours'!F:F,'Contact Hours'!$A:$A,Hours!$A926,'Contact Hours'!$B:$B,Hours!$B926)+SUMIFS('Contact Hours'!G:G,'Contact Hours'!$A:$A,Hours!$A926,'Contact Hours'!$B:$B,Hours!$B926)</f>
        <v>0</v>
      </c>
      <c r="F926" s="33">
        <f>SUMIFS('Contact Hours'!H:H,'Contact Hours'!$A:$A,Hours!$A926,'Contact Hours'!$B:$B,Hours!$B926)+SUMIFS('Contact Hours'!I:I,'Contact Hours'!$A:$A,Hours!$A926,'Contact Hours'!$B:$B,Hours!$B926)</f>
        <v>720</v>
      </c>
      <c r="G926" s="33">
        <f>SUMIFS('Contact Hours'!J:J,'Contact Hours'!$A:$A,Hours!$A926,'Contact Hours'!$B:$B,Hours!$B926)+SUMIFS('Contact Hours'!K:K,'Contact Hours'!$A:$A,Hours!$A926,'Contact Hours'!$B:$B,Hours!$B926)</f>
        <v>0</v>
      </c>
      <c r="H926" s="34">
        <f t="shared" si="56"/>
        <v>720</v>
      </c>
      <c r="I926" s="35">
        <f t="shared" si="57"/>
        <v>5738.2469698226378</v>
      </c>
      <c r="J926" s="35">
        <f t="shared" si="58"/>
        <v>0</v>
      </c>
    </row>
    <row r="927" spans="1:10">
      <c r="A927" s="30">
        <v>3603</v>
      </c>
      <c r="B927" s="31">
        <v>6</v>
      </c>
      <c r="C927" s="32">
        <f t="shared" ref="C927:C990" si="59">C900</f>
        <v>2.5338472328563029</v>
      </c>
      <c r="D927" s="33">
        <f>SUMIFS('Contact Hours'!D:D,'Contact Hours'!$A:$A,Hours!$A927,'Contact Hours'!$B:$B,Hours!$B927)+SUMIFS('Contact Hours'!E:E,'Contact Hours'!$A:$A,Hours!$A927,'Contact Hours'!$B:$B,Hours!$B927)</f>
        <v>33408</v>
      </c>
      <c r="E927" s="33">
        <f>SUMIFS('Contact Hours'!F:F,'Contact Hours'!$A:$A,Hours!$A927,'Contact Hours'!$B:$B,Hours!$B927)+SUMIFS('Contact Hours'!G:G,'Contact Hours'!$A:$A,Hours!$A927,'Contact Hours'!$B:$B,Hours!$B927)</f>
        <v>0</v>
      </c>
      <c r="F927" s="33">
        <f>SUMIFS('Contact Hours'!H:H,'Contact Hours'!$A:$A,Hours!$A927,'Contact Hours'!$B:$B,Hours!$B927)+SUMIFS('Contact Hours'!I:I,'Contact Hours'!$A:$A,Hours!$A927,'Contact Hours'!$B:$B,Hours!$B927)</f>
        <v>0</v>
      </c>
      <c r="G927" s="33">
        <f>SUMIFS('Contact Hours'!J:J,'Contact Hours'!$A:$A,Hours!$A927,'Contact Hours'!$B:$B,Hours!$B927)+SUMIFS('Contact Hours'!K:K,'Contact Hours'!$A:$A,Hours!$A927,'Contact Hours'!$B:$B,Hours!$B927)</f>
        <v>0</v>
      </c>
      <c r="H927" s="34">
        <f t="shared" si="56"/>
        <v>33408</v>
      </c>
      <c r="I927" s="35">
        <f t="shared" si="57"/>
        <v>84650.768355263368</v>
      </c>
      <c r="J927" s="35">
        <f t="shared" si="58"/>
        <v>0</v>
      </c>
    </row>
    <row r="928" spans="1:10">
      <c r="A928" s="30">
        <v>3603</v>
      </c>
      <c r="B928" s="31">
        <v>7</v>
      </c>
      <c r="C928" s="32">
        <f t="shared" si="59"/>
        <v>3.4892163735959434</v>
      </c>
      <c r="D928" s="33">
        <f>SUMIFS('Contact Hours'!D:D,'Contact Hours'!$A:$A,Hours!$A928,'Contact Hours'!$B:$B,Hours!$B928)+SUMIFS('Contact Hours'!E:E,'Contact Hours'!$A:$A,Hours!$A928,'Contact Hours'!$B:$B,Hours!$B928)</f>
        <v>5472</v>
      </c>
      <c r="E928" s="33">
        <f>SUMIFS('Contact Hours'!F:F,'Contact Hours'!$A:$A,Hours!$A928,'Contact Hours'!$B:$B,Hours!$B928)+SUMIFS('Contact Hours'!G:G,'Contact Hours'!$A:$A,Hours!$A928,'Contact Hours'!$B:$B,Hours!$B928)</f>
        <v>0</v>
      </c>
      <c r="F928" s="33">
        <f>SUMIFS('Contact Hours'!H:H,'Contact Hours'!$A:$A,Hours!$A928,'Contact Hours'!$B:$B,Hours!$B928)+SUMIFS('Contact Hours'!I:I,'Contact Hours'!$A:$A,Hours!$A928,'Contact Hours'!$B:$B,Hours!$B928)</f>
        <v>0</v>
      </c>
      <c r="G928" s="33">
        <f>SUMIFS('Contact Hours'!J:J,'Contact Hours'!$A:$A,Hours!$A928,'Contact Hours'!$B:$B,Hours!$B928)+SUMIFS('Contact Hours'!K:K,'Contact Hours'!$A:$A,Hours!$A928,'Contact Hours'!$B:$B,Hours!$B928)</f>
        <v>0</v>
      </c>
      <c r="H928" s="34">
        <f t="shared" si="56"/>
        <v>5472</v>
      </c>
      <c r="I928" s="35">
        <f t="shared" si="57"/>
        <v>19092.991996317003</v>
      </c>
      <c r="J928" s="35">
        <f t="shared" si="58"/>
        <v>0</v>
      </c>
    </row>
    <row r="929" spans="1:10">
      <c r="A929" s="30">
        <v>3603</v>
      </c>
      <c r="B929" s="31">
        <v>8</v>
      </c>
      <c r="C929" s="32">
        <f t="shared" si="59"/>
        <v>4.382136402145127</v>
      </c>
      <c r="D929" s="33">
        <f>SUMIFS('Contact Hours'!D:D,'Contact Hours'!$A:$A,Hours!$A929,'Contact Hours'!$B:$B,Hours!$B929)+SUMIFS('Contact Hours'!E:E,'Contact Hours'!$A:$A,Hours!$A929,'Contact Hours'!$B:$B,Hours!$B929)</f>
        <v>0</v>
      </c>
      <c r="E929" s="33">
        <f>SUMIFS('Contact Hours'!F:F,'Contact Hours'!$A:$A,Hours!$A929,'Contact Hours'!$B:$B,Hours!$B929)+SUMIFS('Contact Hours'!G:G,'Contact Hours'!$A:$A,Hours!$A929,'Contact Hours'!$B:$B,Hours!$B929)</f>
        <v>0</v>
      </c>
      <c r="F929" s="33">
        <f>SUMIFS('Contact Hours'!H:H,'Contact Hours'!$A:$A,Hours!$A929,'Contact Hours'!$B:$B,Hours!$B929)+SUMIFS('Contact Hours'!I:I,'Contact Hours'!$A:$A,Hours!$A929,'Contact Hours'!$B:$B,Hours!$B929)</f>
        <v>0</v>
      </c>
      <c r="G929" s="33">
        <f>SUMIFS('Contact Hours'!J:J,'Contact Hours'!$A:$A,Hours!$A929,'Contact Hours'!$B:$B,Hours!$B929)+SUMIFS('Contact Hours'!K:K,'Contact Hours'!$A:$A,Hours!$A929,'Contact Hours'!$B:$B,Hours!$B929)</f>
        <v>0</v>
      </c>
      <c r="H929" s="34">
        <f t="shared" si="56"/>
        <v>0</v>
      </c>
      <c r="I929" s="35">
        <f t="shared" si="57"/>
        <v>0</v>
      </c>
      <c r="J929" s="35">
        <f t="shared" si="58"/>
        <v>0</v>
      </c>
    </row>
    <row r="930" spans="1:10">
      <c r="A930" s="30">
        <v>3603</v>
      </c>
      <c r="B930" s="31">
        <v>9</v>
      </c>
      <c r="C930" s="32">
        <f t="shared" si="59"/>
        <v>3.4333089032158068</v>
      </c>
      <c r="D930" s="33">
        <f>SUMIFS('Contact Hours'!D:D,'Contact Hours'!$A:$A,Hours!$A930,'Contact Hours'!$B:$B,Hours!$B930)+SUMIFS('Contact Hours'!E:E,'Contact Hours'!$A:$A,Hours!$A930,'Contact Hours'!$B:$B,Hours!$B930)</f>
        <v>4752</v>
      </c>
      <c r="E930" s="33">
        <f>SUMIFS('Contact Hours'!F:F,'Contact Hours'!$A:$A,Hours!$A930,'Contact Hours'!$B:$B,Hours!$B930)+SUMIFS('Contact Hours'!G:G,'Contact Hours'!$A:$A,Hours!$A930,'Contact Hours'!$B:$B,Hours!$B930)</f>
        <v>0</v>
      </c>
      <c r="F930" s="33">
        <f>SUMIFS('Contact Hours'!H:H,'Contact Hours'!$A:$A,Hours!$A930,'Contact Hours'!$B:$B,Hours!$B930)+SUMIFS('Contact Hours'!I:I,'Contact Hours'!$A:$A,Hours!$A930,'Contact Hours'!$B:$B,Hours!$B930)</f>
        <v>82992</v>
      </c>
      <c r="G930" s="33">
        <f>SUMIFS('Contact Hours'!J:J,'Contact Hours'!$A:$A,Hours!$A930,'Contact Hours'!$B:$B,Hours!$B930)+SUMIFS('Contact Hours'!K:K,'Contact Hours'!$A:$A,Hours!$A930,'Contact Hours'!$B:$B,Hours!$B930)</f>
        <v>0</v>
      </c>
      <c r="H930" s="34">
        <f t="shared" si="56"/>
        <v>87744</v>
      </c>
      <c r="I930" s="35">
        <f t="shared" si="57"/>
        <v>301252.25640376774</v>
      </c>
      <c r="J930" s="35">
        <f t="shared" si="58"/>
        <v>0</v>
      </c>
    </row>
    <row r="931" spans="1:10">
      <c r="A931" s="30">
        <v>3603</v>
      </c>
      <c r="B931" s="31">
        <v>10</v>
      </c>
      <c r="C931" s="32">
        <f t="shared" si="59"/>
        <v>5.2157956574584414</v>
      </c>
      <c r="D931" s="33">
        <f>SUMIFS('Contact Hours'!D:D,'Contact Hours'!$A:$A,Hours!$A931,'Contact Hours'!$B:$B,Hours!$B931)+SUMIFS('Contact Hours'!E:E,'Contact Hours'!$A:$A,Hours!$A931,'Contact Hours'!$B:$B,Hours!$B931)</f>
        <v>0</v>
      </c>
      <c r="E931" s="33">
        <f>SUMIFS('Contact Hours'!F:F,'Contact Hours'!$A:$A,Hours!$A931,'Contact Hours'!$B:$B,Hours!$B931)+SUMIFS('Contact Hours'!G:G,'Contact Hours'!$A:$A,Hours!$A931,'Contact Hours'!$B:$B,Hours!$B931)</f>
        <v>0</v>
      </c>
      <c r="F931" s="33">
        <f>SUMIFS('Contact Hours'!H:H,'Contact Hours'!$A:$A,Hours!$A931,'Contact Hours'!$B:$B,Hours!$B931)+SUMIFS('Contact Hours'!I:I,'Contact Hours'!$A:$A,Hours!$A931,'Contact Hours'!$B:$B,Hours!$B931)</f>
        <v>0</v>
      </c>
      <c r="G931" s="33">
        <f>SUMIFS('Contact Hours'!J:J,'Contact Hours'!$A:$A,Hours!$A931,'Contact Hours'!$B:$B,Hours!$B931)+SUMIFS('Contact Hours'!K:K,'Contact Hours'!$A:$A,Hours!$A931,'Contact Hours'!$B:$B,Hours!$B931)</f>
        <v>0</v>
      </c>
      <c r="H931" s="34">
        <f t="shared" si="56"/>
        <v>0</v>
      </c>
      <c r="I931" s="35">
        <f t="shared" si="57"/>
        <v>0</v>
      </c>
      <c r="J931" s="35">
        <f t="shared" si="58"/>
        <v>0</v>
      </c>
    </row>
    <row r="932" spans="1:10">
      <c r="A932" s="30">
        <v>3603</v>
      </c>
      <c r="B932" s="31">
        <v>11</v>
      </c>
      <c r="C932" s="32">
        <f t="shared" si="59"/>
        <v>3.9463640330011058</v>
      </c>
      <c r="D932" s="33">
        <f>SUMIFS('Contact Hours'!D:D,'Contact Hours'!$A:$A,Hours!$A932,'Contact Hours'!$B:$B,Hours!$B932)+SUMIFS('Contact Hours'!E:E,'Contact Hours'!$A:$A,Hours!$A932,'Contact Hours'!$B:$B,Hours!$B932)</f>
        <v>0</v>
      </c>
      <c r="E932" s="33">
        <f>SUMIFS('Contact Hours'!F:F,'Contact Hours'!$A:$A,Hours!$A932,'Contact Hours'!$B:$B,Hours!$B932)+SUMIFS('Contact Hours'!G:G,'Contact Hours'!$A:$A,Hours!$A932,'Contact Hours'!$B:$B,Hours!$B932)</f>
        <v>0</v>
      </c>
      <c r="F932" s="33">
        <f>SUMIFS('Contact Hours'!H:H,'Contact Hours'!$A:$A,Hours!$A932,'Contact Hours'!$B:$B,Hours!$B932)+SUMIFS('Contact Hours'!I:I,'Contact Hours'!$A:$A,Hours!$A932,'Contact Hours'!$B:$B,Hours!$B932)</f>
        <v>256</v>
      </c>
      <c r="G932" s="33">
        <f>SUMIFS('Contact Hours'!J:J,'Contact Hours'!$A:$A,Hours!$A932,'Contact Hours'!$B:$B,Hours!$B932)+SUMIFS('Contact Hours'!K:K,'Contact Hours'!$A:$A,Hours!$A932,'Contact Hours'!$B:$B,Hours!$B932)</f>
        <v>0</v>
      </c>
      <c r="H932" s="34">
        <f t="shared" si="56"/>
        <v>256</v>
      </c>
      <c r="I932" s="35">
        <f t="shared" si="57"/>
        <v>1010.2691924482831</v>
      </c>
      <c r="J932" s="35">
        <f t="shared" si="58"/>
        <v>0</v>
      </c>
    </row>
    <row r="933" spans="1:10">
      <c r="A933" s="30">
        <v>3603</v>
      </c>
      <c r="B933" s="31">
        <v>12</v>
      </c>
      <c r="C933" s="32">
        <f t="shared" si="59"/>
        <v>3.4644345655960382</v>
      </c>
      <c r="D933" s="33">
        <f>SUMIFS('Contact Hours'!D:D,'Contact Hours'!$A:$A,Hours!$A933,'Contact Hours'!$B:$B,Hours!$B933)+SUMIFS('Contact Hours'!E:E,'Contact Hours'!$A:$A,Hours!$A933,'Contact Hours'!$B:$B,Hours!$B933)</f>
        <v>99216</v>
      </c>
      <c r="E933" s="33">
        <f>SUMIFS('Contact Hours'!F:F,'Contact Hours'!$A:$A,Hours!$A933,'Contact Hours'!$B:$B,Hours!$B933)+SUMIFS('Contact Hours'!G:G,'Contact Hours'!$A:$A,Hours!$A933,'Contact Hours'!$B:$B,Hours!$B933)</f>
        <v>16704</v>
      </c>
      <c r="F933" s="33">
        <f>SUMIFS('Contact Hours'!H:H,'Contact Hours'!$A:$A,Hours!$A933,'Contact Hours'!$B:$B,Hours!$B933)+SUMIFS('Contact Hours'!I:I,'Contact Hours'!$A:$A,Hours!$A933,'Contact Hours'!$B:$B,Hours!$B933)</f>
        <v>0</v>
      </c>
      <c r="G933" s="33">
        <f>SUMIFS('Contact Hours'!J:J,'Contact Hours'!$A:$A,Hours!$A933,'Contact Hours'!$B:$B,Hours!$B933)+SUMIFS('Contact Hours'!K:K,'Contact Hours'!$A:$A,Hours!$A933,'Contact Hours'!$B:$B,Hours!$B933)</f>
        <v>0</v>
      </c>
      <c r="H933" s="34">
        <f t="shared" si="56"/>
        <v>115920</v>
      </c>
      <c r="I933" s="35">
        <f t="shared" si="57"/>
        <v>401597.25484389276</v>
      </c>
      <c r="J933" s="35">
        <f t="shared" si="58"/>
        <v>63656.906482087848</v>
      </c>
    </row>
    <row r="934" spans="1:10">
      <c r="A934" s="30">
        <v>3603</v>
      </c>
      <c r="B934" s="31">
        <v>13</v>
      </c>
      <c r="C934" s="32">
        <f t="shared" si="59"/>
        <v>3.1367935439018955</v>
      </c>
      <c r="D934" s="33">
        <f>SUMIFS('Contact Hours'!D:D,'Contact Hours'!$A:$A,Hours!$A934,'Contact Hours'!$B:$B,Hours!$B934)+SUMIFS('Contact Hours'!E:E,'Contact Hours'!$A:$A,Hours!$A934,'Contact Hours'!$B:$B,Hours!$B934)</f>
        <v>13360</v>
      </c>
      <c r="E934" s="33">
        <f>SUMIFS('Contact Hours'!F:F,'Contact Hours'!$A:$A,Hours!$A934,'Contact Hours'!$B:$B,Hours!$B934)+SUMIFS('Contact Hours'!G:G,'Contact Hours'!$A:$A,Hours!$A934,'Contact Hours'!$B:$B,Hours!$B934)</f>
        <v>0</v>
      </c>
      <c r="F934" s="33">
        <f>SUMIFS('Contact Hours'!H:H,'Contact Hours'!$A:$A,Hours!$A934,'Contact Hours'!$B:$B,Hours!$B934)+SUMIFS('Contact Hours'!I:I,'Contact Hours'!$A:$A,Hours!$A934,'Contact Hours'!$B:$B,Hours!$B934)</f>
        <v>0</v>
      </c>
      <c r="G934" s="33">
        <f>SUMIFS('Contact Hours'!J:J,'Contact Hours'!$A:$A,Hours!$A934,'Contact Hours'!$B:$B,Hours!$B934)+SUMIFS('Contact Hours'!K:K,'Contact Hours'!$A:$A,Hours!$A934,'Contact Hours'!$B:$B,Hours!$B934)</f>
        <v>0</v>
      </c>
      <c r="H934" s="34">
        <f t="shared" si="56"/>
        <v>13360</v>
      </c>
      <c r="I934" s="35">
        <f t="shared" si="57"/>
        <v>41907.561746529325</v>
      </c>
      <c r="J934" s="35">
        <f t="shared" si="58"/>
        <v>0</v>
      </c>
    </row>
    <row r="935" spans="1:10">
      <c r="A935" s="30">
        <v>3603</v>
      </c>
      <c r="B935" s="31">
        <v>14</v>
      </c>
      <c r="C935" s="32">
        <f t="shared" si="59"/>
        <v>4.5242823607997433</v>
      </c>
      <c r="D935" s="33">
        <f>SUMIFS('Contact Hours'!D:D,'Contact Hours'!$A:$A,Hours!$A935,'Contact Hours'!$B:$B,Hours!$B935)+SUMIFS('Contact Hours'!E:E,'Contact Hours'!$A:$A,Hours!$A935,'Contact Hours'!$B:$B,Hours!$B935)</f>
        <v>6912</v>
      </c>
      <c r="E935" s="33">
        <f>SUMIFS('Contact Hours'!F:F,'Contact Hours'!$A:$A,Hours!$A935,'Contact Hours'!$B:$B,Hours!$B935)+SUMIFS('Contact Hours'!G:G,'Contact Hours'!$A:$A,Hours!$A935,'Contact Hours'!$B:$B,Hours!$B935)</f>
        <v>0</v>
      </c>
      <c r="F935" s="33">
        <f>SUMIFS('Contact Hours'!H:H,'Contact Hours'!$A:$A,Hours!$A935,'Contact Hours'!$B:$B,Hours!$B935)+SUMIFS('Contact Hours'!I:I,'Contact Hours'!$A:$A,Hours!$A935,'Contact Hours'!$B:$B,Hours!$B935)</f>
        <v>33984</v>
      </c>
      <c r="G935" s="33">
        <f>SUMIFS('Contact Hours'!J:J,'Contact Hours'!$A:$A,Hours!$A935,'Contact Hours'!$B:$B,Hours!$B935)+SUMIFS('Contact Hours'!K:K,'Contact Hours'!$A:$A,Hours!$A935,'Contact Hours'!$B:$B,Hours!$B935)</f>
        <v>0</v>
      </c>
      <c r="H935" s="34">
        <f t="shared" si="56"/>
        <v>40896</v>
      </c>
      <c r="I935" s="35">
        <f t="shared" si="57"/>
        <v>185025.0514272663</v>
      </c>
      <c r="J935" s="35">
        <f t="shared" si="58"/>
        <v>0</v>
      </c>
    </row>
    <row r="936" spans="1:10">
      <c r="A936" s="30">
        <v>3603</v>
      </c>
      <c r="B936" s="31">
        <v>15</v>
      </c>
      <c r="C936" s="32">
        <f t="shared" si="59"/>
        <v>6.3259919541484555</v>
      </c>
      <c r="D936" s="33">
        <f>SUMIFS('Contact Hours'!D:D,'Contact Hours'!$A:$A,Hours!$A936,'Contact Hours'!$B:$B,Hours!$B936)+SUMIFS('Contact Hours'!E:E,'Contact Hours'!$A:$A,Hours!$A936,'Contact Hours'!$B:$B,Hours!$B936)</f>
        <v>0</v>
      </c>
      <c r="E936" s="33">
        <f>SUMIFS('Contact Hours'!F:F,'Contact Hours'!$A:$A,Hours!$A936,'Contact Hours'!$B:$B,Hours!$B936)+SUMIFS('Contact Hours'!G:G,'Contact Hours'!$A:$A,Hours!$A936,'Contact Hours'!$B:$B,Hours!$B936)</f>
        <v>0</v>
      </c>
      <c r="F936" s="33">
        <f>SUMIFS('Contact Hours'!H:H,'Contact Hours'!$A:$A,Hours!$A936,'Contact Hours'!$B:$B,Hours!$B936)+SUMIFS('Contact Hours'!I:I,'Contact Hours'!$A:$A,Hours!$A936,'Contact Hours'!$B:$B,Hours!$B936)</f>
        <v>0</v>
      </c>
      <c r="G936" s="33">
        <f>SUMIFS('Contact Hours'!J:J,'Contact Hours'!$A:$A,Hours!$A936,'Contact Hours'!$B:$B,Hours!$B936)+SUMIFS('Contact Hours'!K:K,'Contact Hours'!$A:$A,Hours!$A936,'Contact Hours'!$B:$B,Hours!$B936)</f>
        <v>0</v>
      </c>
      <c r="H936" s="34">
        <f t="shared" si="56"/>
        <v>0</v>
      </c>
      <c r="I936" s="35">
        <f t="shared" si="57"/>
        <v>0</v>
      </c>
      <c r="J936" s="35">
        <f t="shared" si="58"/>
        <v>0</v>
      </c>
    </row>
    <row r="937" spans="1:10">
      <c r="A937" s="30">
        <v>3603</v>
      </c>
      <c r="B937" s="31">
        <v>16</v>
      </c>
      <c r="C937" s="32">
        <f t="shared" si="59"/>
        <v>3.9794022593108487</v>
      </c>
      <c r="D937" s="33">
        <f>SUMIFS('Contact Hours'!D:D,'Contact Hours'!$A:$A,Hours!$A937,'Contact Hours'!$B:$B,Hours!$B937)+SUMIFS('Contact Hours'!E:E,'Contact Hours'!$A:$A,Hours!$A937,'Contact Hours'!$B:$B,Hours!$B937)</f>
        <v>9264</v>
      </c>
      <c r="E937" s="33">
        <f>SUMIFS('Contact Hours'!F:F,'Contact Hours'!$A:$A,Hours!$A937,'Contact Hours'!$B:$B,Hours!$B937)+SUMIFS('Contact Hours'!G:G,'Contact Hours'!$A:$A,Hours!$A937,'Contact Hours'!$B:$B,Hours!$B937)</f>
        <v>0</v>
      </c>
      <c r="F937" s="33">
        <f>SUMIFS('Contact Hours'!H:H,'Contact Hours'!$A:$A,Hours!$A937,'Contact Hours'!$B:$B,Hours!$B937)+SUMIFS('Contact Hours'!I:I,'Contact Hours'!$A:$A,Hours!$A937,'Contact Hours'!$B:$B,Hours!$B937)</f>
        <v>5760</v>
      </c>
      <c r="G937" s="33">
        <f>SUMIFS('Contact Hours'!J:J,'Contact Hours'!$A:$A,Hours!$A937,'Contact Hours'!$B:$B,Hours!$B937)+SUMIFS('Contact Hours'!K:K,'Contact Hours'!$A:$A,Hours!$A937,'Contact Hours'!$B:$B,Hours!$B937)</f>
        <v>7360</v>
      </c>
      <c r="H937" s="34">
        <f t="shared" si="56"/>
        <v>22384</v>
      </c>
      <c r="I937" s="35">
        <f t="shared" si="57"/>
        <v>89074.940172414033</v>
      </c>
      <c r="J937" s="35">
        <f t="shared" si="58"/>
        <v>0</v>
      </c>
    </row>
    <row r="938" spans="1:10">
      <c r="A938" s="30">
        <v>3603</v>
      </c>
      <c r="B938" s="31">
        <v>17</v>
      </c>
      <c r="C938" s="32">
        <f t="shared" si="59"/>
        <v>5.1679354505346593</v>
      </c>
      <c r="D938" s="33">
        <f>SUMIFS('Contact Hours'!D:D,'Contact Hours'!$A:$A,Hours!$A938,'Contact Hours'!$B:$B,Hours!$B938)+SUMIFS('Contact Hours'!E:E,'Contact Hours'!$A:$A,Hours!$A938,'Contact Hours'!$B:$B,Hours!$B938)</f>
        <v>0</v>
      </c>
      <c r="E938" s="33">
        <f>SUMIFS('Contact Hours'!F:F,'Contact Hours'!$A:$A,Hours!$A938,'Contact Hours'!$B:$B,Hours!$B938)+SUMIFS('Contact Hours'!G:G,'Contact Hours'!$A:$A,Hours!$A938,'Contact Hours'!$B:$B,Hours!$B938)</f>
        <v>0</v>
      </c>
      <c r="F938" s="33">
        <f>SUMIFS('Contact Hours'!H:H,'Contact Hours'!$A:$A,Hours!$A938,'Contact Hours'!$B:$B,Hours!$B938)+SUMIFS('Contact Hours'!I:I,'Contact Hours'!$A:$A,Hours!$A938,'Contact Hours'!$B:$B,Hours!$B938)</f>
        <v>0</v>
      </c>
      <c r="G938" s="33">
        <f>SUMIFS('Contact Hours'!J:J,'Contact Hours'!$A:$A,Hours!$A938,'Contact Hours'!$B:$B,Hours!$B938)+SUMIFS('Contact Hours'!K:K,'Contact Hours'!$A:$A,Hours!$A938,'Contact Hours'!$B:$B,Hours!$B938)</f>
        <v>0</v>
      </c>
      <c r="H938" s="34">
        <f t="shared" si="56"/>
        <v>0</v>
      </c>
      <c r="I938" s="35">
        <f t="shared" si="57"/>
        <v>0</v>
      </c>
      <c r="J938" s="35">
        <f t="shared" si="58"/>
        <v>0</v>
      </c>
    </row>
    <row r="939" spans="1:10">
      <c r="A939" s="30">
        <v>3603</v>
      </c>
      <c r="B939" s="31">
        <v>18</v>
      </c>
      <c r="C939" s="32">
        <f t="shared" si="59"/>
        <v>4.3474126583452906</v>
      </c>
      <c r="D939" s="33">
        <f>SUMIFS('Contact Hours'!D:D,'Contact Hours'!$A:$A,Hours!$A939,'Contact Hours'!$B:$B,Hours!$B939)+SUMIFS('Contact Hours'!E:E,'Contact Hours'!$A:$A,Hours!$A939,'Contact Hours'!$B:$B,Hours!$B939)</f>
        <v>0</v>
      </c>
      <c r="E939" s="33">
        <f>SUMIFS('Contact Hours'!F:F,'Contact Hours'!$A:$A,Hours!$A939,'Contact Hours'!$B:$B,Hours!$B939)+SUMIFS('Contact Hours'!G:G,'Contact Hours'!$A:$A,Hours!$A939,'Contact Hours'!$B:$B,Hours!$B939)</f>
        <v>0</v>
      </c>
      <c r="F939" s="33">
        <f>SUMIFS('Contact Hours'!H:H,'Contact Hours'!$A:$A,Hours!$A939,'Contact Hours'!$B:$B,Hours!$B939)+SUMIFS('Contact Hours'!I:I,'Contact Hours'!$A:$A,Hours!$A939,'Contact Hours'!$B:$B,Hours!$B939)</f>
        <v>21888</v>
      </c>
      <c r="G939" s="33">
        <f>SUMIFS('Contact Hours'!J:J,'Contact Hours'!$A:$A,Hours!$A939,'Contact Hours'!$B:$B,Hours!$B939)+SUMIFS('Contact Hours'!K:K,'Contact Hours'!$A:$A,Hours!$A939,'Contact Hours'!$B:$B,Hours!$B939)</f>
        <v>0</v>
      </c>
      <c r="H939" s="34">
        <f t="shared" si="56"/>
        <v>21888</v>
      </c>
      <c r="I939" s="35">
        <f t="shared" si="57"/>
        <v>95156.168265861721</v>
      </c>
      <c r="J939" s="35">
        <f t="shared" si="58"/>
        <v>0</v>
      </c>
    </row>
    <row r="940" spans="1:10">
      <c r="A940" s="30">
        <v>3603</v>
      </c>
      <c r="B940" s="31">
        <v>19</v>
      </c>
      <c r="C940" s="32">
        <f t="shared" si="59"/>
        <v>3.1428185541517317</v>
      </c>
      <c r="D940" s="33">
        <f>SUMIFS('Contact Hours'!D:D,'Contact Hours'!$A:$A,Hours!$A940,'Contact Hours'!$B:$B,Hours!$B940)+SUMIFS('Contact Hours'!E:E,'Contact Hours'!$A:$A,Hours!$A940,'Contact Hours'!$B:$B,Hours!$B940)</f>
        <v>56868</v>
      </c>
      <c r="E940" s="33">
        <f>SUMIFS('Contact Hours'!F:F,'Contact Hours'!$A:$A,Hours!$A940,'Contact Hours'!$B:$B,Hours!$B940)+SUMIFS('Contact Hours'!G:G,'Contact Hours'!$A:$A,Hours!$A940,'Contact Hours'!$B:$B,Hours!$B940)</f>
        <v>23984</v>
      </c>
      <c r="F940" s="33">
        <f>SUMIFS('Contact Hours'!H:H,'Contact Hours'!$A:$A,Hours!$A940,'Contact Hours'!$B:$B,Hours!$B940)+SUMIFS('Contact Hours'!I:I,'Contact Hours'!$A:$A,Hours!$A940,'Contact Hours'!$B:$B,Hours!$B940)</f>
        <v>0</v>
      </c>
      <c r="G940" s="33">
        <f>SUMIFS('Contact Hours'!J:J,'Contact Hours'!$A:$A,Hours!$A940,'Contact Hours'!$B:$B,Hours!$B940)+SUMIFS('Contact Hours'!K:K,'Contact Hours'!$A:$A,Hours!$A940,'Contact Hours'!$B:$B,Hours!$B940)</f>
        <v>0</v>
      </c>
      <c r="H940" s="34">
        <f t="shared" si="56"/>
        <v>80852</v>
      </c>
      <c r="I940" s="35">
        <f t="shared" si="57"/>
        <v>254103.16574027581</v>
      </c>
      <c r="J940" s="35">
        <f t="shared" si="58"/>
        <v>82915.096223052649</v>
      </c>
    </row>
    <row r="941" spans="1:10">
      <c r="A941" s="30">
        <v>3603</v>
      </c>
      <c r="B941" s="31">
        <v>20</v>
      </c>
      <c r="C941" s="32">
        <f t="shared" si="59"/>
        <v>3.4676861785003421</v>
      </c>
      <c r="D941" s="33">
        <f>SUMIFS('Contact Hours'!D:D,'Contact Hours'!$A:$A,Hours!$A941,'Contact Hours'!$B:$B,Hours!$B941)+SUMIFS('Contact Hours'!E:E,'Contact Hours'!$A:$A,Hours!$A941,'Contact Hours'!$B:$B,Hours!$B941)</f>
        <v>0</v>
      </c>
      <c r="E941" s="33">
        <f>SUMIFS('Contact Hours'!F:F,'Contact Hours'!$A:$A,Hours!$A941,'Contact Hours'!$B:$B,Hours!$B941)+SUMIFS('Contact Hours'!G:G,'Contact Hours'!$A:$A,Hours!$A941,'Contact Hours'!$B:$B,Hours!$B941)</f>
        <v>0</v>
      </c>
      <c r="F941" s="33">
        <f>SUMIFS('Contact Hours'!H:H,'Contact Hours'!$A:$A,Hours!$A941,'Contact Hours'!$B:$B,Hours!$B941)+SUMIFS('Contact Hours'!I:I,'Contact Hours'!$A:$A,Hours!$A941,'Contact Hours'!$B:$B,Hours!$B941)</f>
        <v>4000</v>
      </c>
      <c r="G941" s="33">
        <f>SUMIFS('Contact Hours'!J:J,'Contact Hours'!$A:$A,Hours!$A941,'Contact Hours'!$B:$B,Hours!$B941)+SUMIFS('Contact Hours'!K:K,'Contact Hours'!$A:$A,Hours!$A941,'Contact Hours'!$B:$B,Hours!$B941)</f>
        <v>0</v>
      </c>
      <c r="H941" s="34">
        <f t="shared" si="56"/>
        <v>4000</v>
      </c>
      <c r="I941" s="35">
        <f t="shared" si="57"/>
        <v>13870.744714001368</v>
      </c>
      <c r="J941" s="35">
        <f t="shared" si="58"/>
        <v>0</v>
      </c>
    </row>
    <row r="942" spans="1:10">
      <c r="A942" s="30">
        <v>3603</v>
      </c>
      <c r="B942" s="31">
        <v>21</v>
      </c>
      <c r="C942" s="32">
        <f t="shared" si="59"/>
        <v>4.5155009708581995</v>
      </c>
      <c r="D942" s="33">
        <f>SUMIFS('Contact Hours'!D:D,'Contact Hours'!$A:$A,Hours!$A942,'Contact Hours'!$B:$B,Hours!$B942)+SUMIFS('Contact Hours'!E:E,'Contact Hours'!$A:$A,Hours!$A942,'Contact Hours'!$B:$B,Hours!$B942)</f>
        <v>0</v>
      </c>
      <c r="E942" s="33">
        <f>SUMIFS('Contact Hours'!F:F,'Contact Hours'!$A:$A,Hours!$A942,'Contact Hours'!$B:$B,Hours!$B942)+SUMIFS('Contact Hours'!G:G,'Contact Hours'!$A:$A,Hours!$A942,'Contact Hours'!$B:$B,Hours!$B942)</f>
        <v>0</v>
      </c>
      <c r="F942" s="33">
        <f>SUMIFS('Contact Hours'!H:H,'Contact Hours'!$A:$A,Hours!$A942,'Contact Hours'!$B:$B,Hours!$B942)+SUMIFS('Contact Hours'!I:I,'Contact Hours'!$A:$A,Hours!$A942,'Contact Hours'!$B:$B,Hours!$B942)</f>
        <v>0</v>
      </c>
      <c r="G942" s="33">
        <f>SUMIFS('Contact Hours'!J:J,'Contact Hours'!$A:$A,Hours!$A942,'Contact Hours'!$B:$B,Hours!$B942)+SUMIFS('Contact Hours'!K:K,'Contact Hours'!$A:$A,Hours!$A942,'Contact Hours'!$B:$B,Hours!$B942)</f>
        <v>3680</v>
      </c>
      <c r="H942" s="34">
        <f t="shared" si="56"/>
        <v>3680</v>
      </c>
      <c r="I942" s="35">
        <f t="shared" si="57"/>
        <v>16617.043572758175</v>
      </c>
      <c r="J942" s="35">
        <f t="shared" si="58"/>
        <v>0</v>
      </c>
    </row>
    <row r="943" spans="1:10">
      <c r="A943" s="30">
        <v>3603</v>
      </c>
      <c r="B943" s="31">
        <v>22</v>
      </c>
      <c r="C943" s="32">
        <f t="shared" si="59"/>
        <v>4.1280585073572329</v>
      </c>
      <c r="D943" s="33">
        <f>SUMIFS('Contact Hours'!D:D,'Contact Hours'!$A:$A,Hours!$A943,'Contact Hours'!$B:$B,Hours!$B943)+SUMIFS('Contact Hours'!E:E,'Contact Hours'!$A:$A,Hours!$A943,'Contact Hours'!$B:$B,Hours!$B943)</f>
        <v>0</v>
      </c>
      <c r="E943" s="33">
        <f>SUMIFS('Contact Hours'!F:F,'Contact Hours'!$A:$A,Hours!$A943,'Contact Hours'!$B:$B,Hours!$B943)+SUMIFS('Contact Hours'!G:G,'Contact Hours'!$A:$A,Hours!$A943,'Contact Hours'!$B:$B,Hours!$B943)</f>
        <v>0</v>
      </c>
      <c r="F943" s="33">
        <f>SUMIFS('Contact Hours'!H:H,'Contact Hours'!$A:$A,Hours!$A943,'Contact Hours'!$B:$B,Hours!$B943)+SUMIFS('Contact Hours'!I:I,'Contact Hours'!$A:$A,Hours!$A943,'Contact Hours'!$B:$B,Hours!$B943)</f>
        <v>0</v>
      </c>
      <c r="G943" s="33">
        <f>SUMIFS('Contact Hours'!J:J,'Contact Hours'!$A:$A,Hours!$A943,'Contact Hours'!$B:$B,Hours!$B943)+SUMIFS('Contact Hours'!K:K,'Contact Hours'!$A:$A,Hours!$A943,'Contact Hours'!$B:$B,Hours!$B943)</f>
        <v>0</v>
      </c>
      <c r="H943" s="34">
        <f t="shared" si="56"/>
        <v>0</v>
      </c>
      <c r="I943" s="35">
        <f t="shared" si="57"/>
        <v>0</v>
      </c>
      <c r="J943" s="35">
        <f t="shared" si="58"/>
        <v>0</v>
      </c>
    </row>
    <row r="944" spans="1:10">
      <c r="A944" s="30">
        <v>3603</v>
      </c>
      <c r="B944" s="31">
        <v>23</v>
      </c>
      <c r="C944" s="32">
        <f t="shared" si="59"/>
        <v>4.0606764444742334</v>
      </c>
      <c r="D944" s="33">
        <f>SUMIFS('Contact Hours'!D:D,'Contact Hours'!$A:$A,Hours!$A944,'Contact Hours'!$B:$B,Hours!$B944)+SUMIFS('Contact Hours'!E:E,'Contact Hours'!$A:$A,Hours!$A944,'Contact Hours'!$B:$B,Hours!$B944)</f>
        <v>64800</v>
      </c>
      <c r="E944" s="33">
        <f>SUMIFS('Contact Hours'!F:F,'Contact Hours'!$A:$A,Hours!$A944,'Contact Hours'!$B:$B,Hours!$B944)+SUMIFS('Contact Hours'!G:G,'Contact Hours'!$A:$A,Hours!$A944,'Contact Hours'!$B:$B,Hours!$B944)</f>
        <v>0</v>
      </c>
      <c r="F944" s="33">
        <f>SUMIFS('Contact Hours'!H:H,'Contact Hours'!$A:$A,Hours!$A944,'Contact Hours'!$B:$B,Hours!$B944)+SUMIFS('Contact Hours'!I:I,'Contact Hours'!$A:$A,Hours!$A944,'Contact Hours'!$B:$B,Hours!$B944)</f>
        <v>0</v>
      </c>
      <c r="G944" s="33">
        <f>SUMIFS('Contact Hours'!J:J,'Contact Hours'!$A:$A,Hours!$A944,'Contact Hours'!$B:$B,Hours!$B944)+SUMIFS('Contact Hours'!K:K,'Contact Hours'!$A:$A,Hours!$A944,'Contact Hours'!$B:$B,Hours!$B944)</f>
        <v>0</v>
      </c>
      <c r="H944" s="34">
        <f t="shared" si="56"/>
        <v>64800</v>
      </c>
      <c r="I944" s="35">
        <f t="shared" si="57"/>
        <v>263131.8336019303</v>
      </c>
      <c r="J944" s="35">
        <f t="shared" si="58"/>
        <v>0</v>
      </c>
    </row>
    <row r="945" spans="1:10">
      <c r="A945" s="30">
        <v>3603</v>
      </c>
      <c r="B945" s="31">
        <v>24</v>
      </c>
      <c r="C945" s="32">
        <f t="shared" si="59"/>
        <v>3.6073208628655156</v>
      </c>
      <c r="D945" s="33">
        <f>SUMIFS('Contact Hours'!D:D,'Contact Hours'!$A:$A,Hours!$A945,'Contact Hours'!$B:$B,Hours!$B945)+SUMIFS('Contact Hours'!E:E,'Contact Hours'!$A:$A,Hours!$A945,'Contact Hours'!$B:$B,Hours!$B945)</f>
        <v>1056</v>
      </c>
      <c r="E945" s="33">
        <f>SUMIFS('Contact Hours'!F:F,'Contact Hours'!$A:$A,Hours!$A945,'Contact Hours'!$B:$B,Hours!$B945)+SUMIFS('Contact Hours'!G:G,'Contact Hours'!$A:$A,Hours!$A945,'Contact Hours'!$B:$B,Hours!$B945)</f>
        <v>0</v>
      </c>
      <c r="F945" s="33">
        <f>SUMIFS('Contact Hours'!H:H,'Contact Hours'!$A:$A,Hours!$A945,'Contact Hours'!$B:$B,Hours!$B945)+SUMIFS('Contact Hours'!I:I,'Contact Hours'!$A:$A,Hours!$A945,'Contact Hours'!$B:$B,Hours!$B945)</f>
        <v>0</v>
      </c>
      <c r="G945" s="33">
        <f>SUMIFS('Contact Hours'!J:J,'Contact Hours'!$A:$A,Hours!$A945,'Contact Hours'!$B:$B,Hours!$B945)+SUMIFS('Contact Hours'!K:K,'Contact Hours'!$A:$A,Hours!$A945,'Contact Hours'!$B:$B,Hours!$B945)</f>
        <v>23596</v>
      </c>
      <c r="H945" s="34">
        <f t="shared" si="56"/>
        <v>24652</v>
      </c>
      <c r="I945" s="35">
        <f t="shared" si="57"/>
        <v>88927.673911360689</v>
      </c>
      <c r="J945" s="35">
        <f t="shared" si="58"/>
        <v>0</v>
      </c>
    </row>
    <row r="946" spans="1:10">
      <c r="A946" s="30">
        <v>3603</v>
      </c>
      <c r="B946" s="31">
        <v>25</v>
      </c>
      <c r="C946" s="32">
        <f t="shared" si="59"/>
        <v>2.8175360535220126</v>
      </c>
      <c r="D946" s="33">
        <f>SUMIFS('Contact Hours'!D:D,'Contact Hours'!$A:$A,Hours!$A946,'Contact Hours'!$B:$B,Hours!$B946)+SUMIFS('Contact Hours'!E:E,'Contact Hours'!$A:$A,Hours!$A946,'Contact Hours'!$B:$B,Hours!$B946)</f>
        <v>180768</v>
      </c>
      <c r="E946" s="33">
        <f>SUMIFS('Contact Hours'!F:F,'Contact Hours'!$A:$A,Hours!$A946,'Contact Hours'!$B:$B,Hours!$B946)+SUMIFS('Contact Hours'!G:G,'Contact Hours'!$A:$A,Hours!$A946,'Contact Hours'!$B:$B,Hours!$B946)</f>
        <v>0</v>
      </c>
      <c r="F946" s="33">
        <f>SUMIFS('Contact Hours'!H:H,'Contact Hours'!$A:$A,Hours!$A946,'Contact Hours'!$B:$B,Hours!$B946)+SUMIFS('Contact Hours'!I:I,'Contact Hours'!$A:$A,Hours!$A946,'Contact Hours'!$B:$B,Hours!$B946)</f>
        <v>0</v>
      </c>
      <c r="G946" s="33">
        <f>SUMIFS('Contact Hours'!J:J,'Contact Hours'!$A:$A,Hours!$A946,'Contact Hours'!$B:$B,Hours!$B946)+SUMIFS('Contact Hours'!K:K,'Contact Hours'!$A:$A,Hours!$A946,'Contact Hours'!$B:$B,Hours!$B946)</f>
        <v>0</v>
      </c>
      <c r="H946" s="34">
        <f t="shared" si="56"/>
        <v>180768</v>
      </c>
      <c r="I946" s="35">
        <f t="shared" si="57"/>
        <v>509320.3573230672</v>
      </c>
      <c r="J946" s="35">
        <f t="shared" si="58"/>
        <v>0</v>
      </c>
    </row>
    <row r="947" spans="1:10">
      <c r="A947" s="30">
        <v>3603</v>
      </c>
      <c r="B947" s="31">
        <v>26</v>
      </c>
      <c r="C947" s="32">
        <f t="shared" si="59"/>
        <v>3.5195673951223614</v>
      </c>
      <c r="D947" s="33">
        <f>SUMIFS('Contact Hours'!D:D,'Contact Hours'!$A:$A,Hours!$A947,'Contact Hours'!$B:$B,Hours!$B947)+SUMIFS('Contact Hours'!E:E,'Contact Hours'!$A:$A,Hours!$A947,'Contact Hours'!$B:$B,Hours!$B947)</f>
        <v>33408</v>
      </c>
      <c r="E947" s="33">
        <f>SUMIFS('Contact Hours'!F:F,'Contact Hours'!$A:$A,Hours!$A947,'Contact Hours'!$B:$B,Hours!$B947)+SUMIFS('Contact Hours'!G:G,'Contact Hours'!$A:$A,Hours!$A947,'Contact Hours'!$B:$B,Hours!$B947)</f>
        <v>0</v>
      </c>
      <c r="F947" s="33">
        <f>SUMIFS('Contact Hours'!H:H,'Contact Hours'!$A:$A,Hours!$A947,'Contact Hours'!$B:$B,Hours!$B947)+SUMIFS('Contact Hours'!I:I,'Contact Hours'!$A:$A,Hours!$A947,'Contact Hours'!$B:$B,Hours!$B947)</f>
        <v>0</v>
      </c>
      <c r="G947" s="33">
        <f>SUMIFS('Contact Hours'!J:J,'Contact Hours'!$A:$A,Hours!$A947,'Contact Hours'!$B:$B,Hours!$B947)+SUMIFS('Contact Hours'!K:K,'Contact Hours'!$A:$A,Hours!$A947,'Contact Hours'!$B:$B,Hours!$B947)</f>
        <v>0</v>
      </c>
      <c r="H947" s="34">
        <f t="shared" si="56"/>
        <v>33408</v>
      </c>
      <c r="I947" s="35">
        <f t="shared" si="57"/>
        <v>117581.70753624785</v>
      </c>
      <c r="J947" s="35">
        <f t="shared" si="58"/>
        <v>0</v>
      </c>
    </row>
    <row r="948" spans="1:10">
      <c r="A948" s="30">
        <v>3603</v>
      </c>
      <c r="B948" s="31">
        <v>27</v>
      </c>
      <c r="C948" s="32">
        <f t="shared" si="59"/>
        <v>3.291477425248472</v>
      </c>
      <c r="D948" s="33">
        <f>SUMIFS('Contact Hours'!D:D,'Contact Hours'!$A:$A,Hours!$A948,'Contact Hours'!$B:$B,Hours!$B948)+SUMIFS('Contact Hours'!E:E,'Contact Hours'!$A:$A,Hours!$A948,'Contact Hours'!$B:$B,Hours!$B948)</f>
        <v>0</v>
      </c>
      <c r="E948" s="33">
        <f>SUMIFS('Contact Hours'!F:F,'Contact Hours'!$A:$A,Hours!$A948,'Contact Hours'!$B:$B,Hours!$B948)+SUMIFS('Contact Hours'!G:G,'Contact Hours'!$A:$A,Hours!$A948,'Contact Hours'!$B:$B,Hours!$B948)</f>
        <v>0</v>
      </c>
      <c r="F948" s="33">
        <f>SUMIFS('Contact Hours'!H:H,'Contact Hours'!$A:$A,Hours!$A948,'Contact Hours'!$B:$B,Hours!$B948)+SUMIFS('Contact Hours'!I:I,'Contact Hours'!$A:$A,Hours!$A948,'Contact Hours'!$B:$B,Hours!$B948)</f>
        <v>0</v>
      </c>
      <c r="G948" s="33">
        <f>SUMIFS('Contact Hours'!J:J,'Contact Hours'!$A:$A,Hours!$A948,'Contact Hours'!$B:$B,Hours!$B948)+SUMIFS('Contact Hours'!K:K,'Contact Hours'!$A:$A,Hours!$A948,'Contact Hours'!$B:$B,Hours!$B948)</f>
        <v>0</v>
      </c>
      <c r="H948" s="34">
        <f t="shared" si="56"/>
        <v>0</v>
      </c>
      <c r="I948" s="35">
        <f t="shared" si="57"/>
        <v>0</v>
      </c>
      <c r="J948" s="35">
        <f t="shared" si="58"/>
        <v>0</v>
      </c>
    </row>
    <row r="949" spans="1:10">
      <c r="A949" s="30">
        <v>29137</v>
      </c>
      <c r="B949" s="31">
        <v>1</v>
      </c>
      <c r="C949" s="32">
        <f t="shared" si="59"/>
        <v>2.8749802080704021</v>
      </c>
      <c r="D949" s="33">
        <f>SUMIFS('Contact Hours'!D:D,'Contact Hours'!$A:$A,Hours!$A949,'Contact Hours'!$B:$B,Hours!$B949)+SUMIFS('Contact Hours'!E:E,'Contact Hours'!$A:$A,Hours!$A949,'Contact Hours'!$B:$B,Hours!$B949)</f>
        <v>0</v>
      </c>
      <c r="E949" s="33">
        <f>SUMIFS('Contact Hours'!F:F,'Contact Hours'!$A:$A,Hours!$A949,'Contact Hours'!$B:$B,Hours!$B949)+SUMIFS('Contact Hours'!G:G,'Contact Hours'!$A:$A,Hours!$A949,'Contact Hours'!$B:$B,Hours!$B949)</f>
        <v>0</v>
      </c>
      <c r="F949" s="33">
        <f>SUMIFS('Contact Hours'!H:H,'Contact Hours'!$A:$A,Hours!$A949,'Contact Hours'!$B:$B,Hours!$B949)+SUMIFS('Contact Hours'!I:I,'Contact Hours'!$A:$A,Hours!$A949,'Contact Hours'!$B:$B,Hours!$B949)</f>
        <v>0</v>
      </c>
      <c r="G949" s="33">
        <f>SUMIFS('Contact Hours'!J:J,'Contact Hours'!$A:$A,Hours!$A949,'Contact Hours'!$B:$B,Hours!$B949)+SUMIFS('Contact Hours'!K:K,'Contact Hours'!$A:$A,Hours!$A949,'Contact Hours'!$B:$B,Hours!$B949)</f>
        <v>0</v>
      </c>
      <c r="H949" s="34">
        <f t="shared" si="56"/>
        <v>0</v>
      </c>
      <c r="I949" s="35">
        <f t="shared" si="57"/>
        <v>0</v>
      </c>
      <c r="J949" s="35">
        <f t="shared" si="58"/>
        <v>0</v>
      </c>
    </row>
    <row r="950" spans="1:10">
      <c r="A950" s="30">
        <v>29137</v>
      </c>
      <c r="B950" s="31">
        <v>2</v>
      </c>
      <c r="C950" s="32">
        <f t="shared" si="59"/>
        <v>3.4729204337351502</v>
      </c>
      <c r="D950" s="33">
        <f>SUMIFS('Contact Hours'!D:D,'Contact Hours'!$A:$A,Hours!$A950,'Contact Hours'!$B:$B,Hours!$B950)+SUMIFS('Contact Hours'!E:E,'Contact Hours'!$A:$A,Hours!$A950,'Contact Hours'!$B:$B,Hours!$B950)</f>
        <v>0</v>
      </c>
      <c r="E950" s="33">
        <f>SUMIFS('Contact Hours'!F:F,'Contact Hours'!$A:$A,Hours!$A950,'Contact Hours'!$B:$B,Hours!$B950)+SUMIFS('Contact Hours'!G:G,'Contact Hours'!$A:$A,Hours!$A950,'Contact Hours'!$B:$B,Hours!$B950)</f>
        <v>0</v>
      </c>
      <c r="F950" s="33">
        <f>SUMIFS('Contact Hours'!H:H,'Contact Hours'!$A:$A,Hours!$A950,'Contact Hours'!$B:$B,Hours!$B950)+SUMIFS('Contact Hours'!I:I,'Contact Hours'!$A:$A,Hours!$A950,'Contact Hours'!$B:$B,Hours!$B950)</f>
        <v>280208</v>
      </c>
      <c r="G950" s="33">
        <f>SUMIFS('Contact Hours'!J:J,'Contact Hours'!$A:$A,Hours!$A950,'Contact Hours'!$B:$B,Hours!$B950)+SUMIFS('Contact Hours'!K:K,'Contact Hours'!$A:$A,Hours!$A950,'Contact Hours'!$B:$B,Hours!$B950)</f>
        <v>3760</v>
      </c>
      <c r="H950" s="34">
        <f t="shared" si="56"/>
        <v>283968</v>
      </c>
      <c r="I950" s="35">
        <f t="shared" si="57"/>
        <v>986198.26972690318</v>
      </c>
      <c r="J950" s="35">
        <f t="shared" si="58"/>
        <v>0</v>
      </c>
    </row>
    <row r="951" spans="1:10">
      <c r="A951" s="30">
        <v>29137</v>
      </c>
      <c r="B951" s="31">
        <v>3</v>
      </c>
      <c r="C951" s="32">
        <f t="shared" si="59"/>
        <v>3.0862689776983747</v>
      </c>
      <c r="D951" s="33">
        <f>SUMIFS('Contact Hours'!D:D,'Contact Hours'!$A:$A,Hours!$A951,'Contact Hours'!$B:$B,Hours!$B951)+SUMIFS('Contact Hours'!E:E,'Contact Hours'!$A:$A,Hours!$A951,'Contact Hours'!$B:$B,Hours!$B951)</f>
        <v>1937568</v>
      </c>
      <c r="E951" s="33">
        <f>SUMIFS('Contact Hours'!F:F,'Contact Hours'!$A:$A,Hours!$A951,'Contact Hours'!$B:$B,Hours!$B951)+SUMIFS('Contact Hours'!G:G,'Contact Hours'!$A:$A,Hours!$A951,'Contact Hours'!$B:$B,Hours!$B951)</f>
        <v>0</v>
      </c>
      <c r="F951" s="33">
        <f>SUMIFS('Contact Hours'!H:H,'Contact Hours'!$A:$A,Hours!$A951,'Contact Hours'!$B:$B,Hours!$B951)+SUMIFS('Contact Hours'!I:I,'Contact Hours'!$A:$A,Hours!$A951,'Contact Hours'!$B:$B,Hours!$B951)</f>
        <v>187824</v>
      </c>
      <c r="G951" s="33">
        <f>SUMIFS('Contact Hours'!J:J,'Contact Hours'!$A:$A,Hours!$A951,'Contact Hours'!$B:$B,Hours!$B951)+SUMIFS('Contact Hours'!K:K,'Contact Hours'!$A:$A,Hours!$A951,'Contact Hours'!$B:$B,Hours!$B951)</f>
        <v>1480</v>
      </c>
      <c r="H951" s="34">
        <f t="shared" si="56"/>
        <v>2126872</v>
      </c>
      <c r="I951" s="35">
        <f t="shared" si="57"/>
        <v>6564099.0731352977</v>
      </c>
      <c r="J951" s="35">
        <f t="shared" si="58"/>
        <v>0</v>
      </c>
    </row>
    <row r="952" spans="1:10">
      <c r="A952" s="30">
        <v>29137</v>
      </c>
      <c r="B952" s="31">
        <v>4</v>
      </c>
      <c r="C952" s="32">
        <f t="shared" si="59"/>
        <v>2.7951067372194838</v>
      </c>
      <c r="D952" s="33">
        <f>SUMIFS('Contact Hours'!D:D,'Contact Hours'!$A:$A,Hours!$A952,'Contact Hours'!$B:$B,Hours!$B952)+SUMIFS('Contact Hours'!E:E,'Contact Hours'!$A:$A,Hours!$A952,'Contact Hours'!$B:$B,Hours!$B952)</f>
        <v>364624</v>
      </c>
      <c r="E952" s="33">
        <f>SUMIFS('Contact Hours'!F:F,'Contact Hours'!$A:$A,Hours!$A952,'Contact Hours'!$B:$B,Hours!$B952)+SUMIFS('Contact Hours'!G:G,'Contact Hours'!$A:$A,Hours!$A952,'Contact Hours'!$B:$B,Hours!$B952)</f>
        <v>0</v>
      </c>
      <c r="F952" s="33">
        <f>SUMIFS('Contact Hours'!H:H,'Contact Hours'!$A:$A,Hours!$A952,'Contact Hours'!$B:$B,Hours!$B952)+SUMIFS('Contact Hours'!I:I,'Contact Hours'!$A:$A,Hours!$A952,'Contact Hours'!$B:$B,Hours!$B952)</f>
        <v>386704</v>
      </c>
      <c r="G952" s="33">
        <f>SUMIFS('Contact Hours'!J:J,'Contact Hours'!$A:$A,Hours!$A952,'Contact Hours'!$B:$B,Hours!$B952)+SUMIFS('Contact Hours'!K:K,'Contact Hours'!$A:$A,Hours!$A952,'Contact Hours'!$B:$B,Hours!$B952)</f>
        <v>37381</v>
      </c>
      <c r="H952" s="34">
        <f t="shared" si="56"/>
        <v>788709</v>
      </c>
      <c r="I952" s="35">
        <f t="shared" si="57"/>
        <v>2204525.839605642</v>
      </c>
      <c r="J952" s="35">
        <f t="shared" si="58"/>
        <v>0</v>
      </c>
    </row>
    <row r="953" spans="1:10">
      <c r="A953" s="30">
        <v>29137</v>
      </c>
      <c r="B953" s="31">
        <v>5</v>
      </c>
      <c r="C953" s="32">
        <f t="shared" si="59"/>
        <v>7.969787458086997</v>
      </c>
      <c r="D953" s="33">
        <f>SUMIFS('Contact Hours'!D:D,'Contact Hours'!$A:$A,Hours!$A953,'Contact Hours'!$B:$B,Hours!$B953)+SUMIFS('Contact Hours'!E:E,'Contact Hours'!$A:$A,Hours!$A953,'Contact Hours'!$B:$B,Hours!$B953)</f>
        <v>0</v>
      </c>
      <c r="E953" s="33">
        <f>SUMIFS('Contact Hours'!F:F,'Contact Hours'!$A:$A,Hours!$A953,'Contact Hours'!$B:$B,Hours!$B953)+SUMIFS('Contact Hours'!G:G,'Contact Hours'!$A:$A,Hours!$A953,'Contact Hours'!$B:$B,Hours!$B953)</f>
        <v>0</v>
      </c>
      <c r="F953" s="33">
        <f>SUMIFS('Contact Hours'!H:H,'Contact Hours'!$A:$A,Hours!$A953,'Contact Hours'!$B:$B,Hours!$B953)+SUMIFS('Contact Hours'!I:I,'Contact Hours'!$A:$A,Hours!$A953,'Contact Hours'!$B:$B,Hours!$B953)</f>
        <v>0</v>
      </c>
      <c r="G953" s="33">
        <f>SUMIFS('Contact Hours'!J:J,'Contact Hours'!$A:$A,Hours!$A953,'Contact Hours'!$B:$B,Hours!$B953)+SUMIFS('Contact Hours'!K:K,'Contact Hours'!$A:$A,Hours!$A953,'Contact Hours'!$B:$B,Hours!$B953)</f>
        <v>384</v>
      </c>
      <c r="H953" s="34">
        <f t="shared" si="56"/>
        <v>384</v>
      </c>
      <c r="I953" s="35">
        <f t="shared" si="57"/>
        <v>3060.3983839054067</v>
      </c>
      <c r="J953" s="35">
        <f t="shared" si="58"/>
        <v>0</v>
      </c>
    </row>
    <row r="954" spans="1:10">
      <c r="A954" s="30">
        <v>29137</v>
      </c>
      <c r="B954" s="31">
        <v>6</v>
      </c>
      <c r="C954" s="32">
        <f t="shared" si="59"/>
        <v>2.5338472328563029</v>
      </c>
      <c r="D954" s="33">
        <f>SUMIFS('Contact Hours'!D:D,'Contact Hours'!$A:$A,Hours!$A954,'Contact Hours'!$B:$B,Hours!$B954)+SUMIFS('Contact Hours'!E:E,'Contact Hours'!$A:$A,Hours!$A954,'Contact Hours'!$B:$B,Hours!$B954)</f>
        <v>281856</v>
      </c>
      <c r="E954" s="33">
        <f>SUMIFS('Contact Hours'!F:F,'Contact Hours'!$A:$A,Hours!$A954,'Contact Hours'!$B:$B,Hours!$B954)+SUMIFS('Contact Hours'!G:G,'Contact Hours'!$A:$A,Hours!$A954,'Contact Hours'!$B:$B,Hours!$B954)</f>
        <v>0</v>
      </c>
      <c r="F954" s="33">
        <f>SUMIFS('Contact Hours'!H:H,'Contact Hours'!$A:$A,Hours!$A954,'Contact Hours'!$B:$B,Hours!$B954)+SUMIFS('Contact Hours'!I:I,'Contact Hours'!$A:$A,Hours!$A954,'Contact Hours'!$B:$B,Hours!$B954)</f>
        <v>61296</v>
      </c>
      <c r="G954" s="33">
        <f>SUMIFS('Contact Hours'!J:J,'Contact Hours'!$A:$A,Hours!$A954,'Contact Hours'!$B:$B,Hours!$B954)+SUMIFS('Contact Hours'!K:K,'Contact Hours'!$A:$A,Hours!$A954,'Contact Hours'!$B:$B,Hours!$B954)</f>
        <v>17992</v>
      </c>
      <c r="H954" s="34">
        <f t="shared" si="56"/>
        <v>361144</v>
      </c>
      <c r="I954" s="35">
        <f t="shared" si="57"/>
        <v>915083.72506265668</v>
      </c>
      <c r="J954" s="35">
        <f t="shared" si="58"/>
        <v>0</v>
      </c>
    </row>
    <row r="955" spans="1:10">
      <c r="A955" s="30">
        <v>29137</v>
      </c>
      <c r="B955" s="31">
        <v>7</v>
      </c>
      <c r="C955" s="32">
        <f t="shared" si="59"/>
        <v>3.4892163735959434</v>
      </c>
      <c r="D955" s="33">
        <f>SUMIFS('Contact Hours'!D:D,'Contact Hours'!$A:$A,Hours!$A955,'Contact Hours'!$B:$B,Hours!$B955)+SUMIFS('Contact Hours'!E:E,'Contact Hours'!$A:$A,Hours!$A955,'Contact Hours'!$B:$B,Hours!$B955)</f>
        <v>109904</v>
      </c>
      <c r="E955" s="33">
        <f>SUMIFS('Contact Hours'!F:F,'Contact Hours'!$A:$A,Hours!$A955,'Contact Hours'!$B:$B,Hours!$B955)+SUMIFS('Contact Hours'!G:G,'Contact Hours'!$A:$A,Hours!$A955,'Contact Hours'!$B:$B,Hours!$B955)</f>
        <v>0</v>
      </c>
      <c r="F955" s="33">
        <f>SUMIFS('Contact Hours'!H:H,'Contact Hours'!$A:$A,Hours!$A955,'Contact Hours'!$B:$B,Hours!$B955)+SUMIFS('Contact Hours'!I:I,'Contact Hours'!$A:$A,Hours!$A955,'Contact Hours'!$B:$B,Hours!$B955)</f>
        <v>202336</v>
      </c>
      <c r="G955" s="33">
        <f>SUMIFS('Contact Hours'!J:J,'Contact Hours'!$A:$A,Hours!$A955,'Contact Hours'!$B:$B,Hours!$B955)+SUMIFS('Contact Hours'!K:K,'Contact Hours'!$A:$A,Hours!$A955,'Contact Hours'!$B:$B,Hours!$B955)</f>
        <v>143</v>
      </c>
      <c r="H955" s="34">
        <f t="shared" si="56"/>
        <v>312383</v>
      </c>
      <c r="I955" s="35">
        <f t="shared" si="57"/>
        <v>1089971.8784330215</v>
      </c>
      <c r="J955" s="35">
        <f t="shared" si="58"/>
        <v>0</v>
      </c>
    </row>
    <row r="956" spans="1:10">
      <c r="A956" s="30">
        <v>29137</v>
      </c>
      <c r="B956" s="31">
        <v>8</v>
      </c>
      <c r="C956" s="32">
        <f t="shared" si="59"/>
        <v>4.382136402145127</v>
      </c>
      <c r="D956" s="33">
        <f>SUMIFS('Contact Hours'!D:D,'Contact Hours'!$A:$A,Hours!$A956,'Contact Hours'!$B:$B,Hours!$B956)+SUMIFS('Contact Hours'!E:E,'Contact Hours'!$A:$A,Hours!$A956,'Contact Hours'!$B:$B,Hours!$B956)</f>
        <v>0</v>
      </c>
      <c r="E956" s="33">
        <f>SUMIFS('Contact Hours'!F:F,'Contact Hours'!$A:$A,Hours!$A956,'Contact Hours'!$B:$B,Hours!$B956)+SUMIFS('Contact Hours'!G:G,'Contact Hours'!$A:$A,Hours!$A956,'Contact Hours'!$B:$B,Hours!$B956)</f>
        <v>0</v>
      </c>
      <c r="F956" s="33">
        <f>SUMIFS('Contact Hours'!H:H,'Contact Hours'!$A:$A,Hours!$A956,'Contact Hours'!$B:$B,Hours!$B956)+SUMIFS('Contact Hours'!I:I,'Contact Hours'!$A:$A,Hours!$A956,'Contact Hours'!$B:$B,Hours!$B956)</f>
        <v>108448</v>
      </c>
      <c r="G956" s="33">
        <f>SUMIFS('Contact Hours'!J:J,'Contact Hours'!$A:$A,Hours!$A956,'Contact Hours'!$B:$B,Hours!$B956)+SUMIFS('Contact Hours'!K:K,'Contact Hours'!$A:$A,Hours!$A956,'Contact Hours'!$B:$B,Hours!$B956)</f>
        <v>807</v>
      </c>
      <c r="H956" s="34">
        <f t="shared" si="56"/>
        <v>109255</v>
      </c>
      <c r="I956" s="35">
        <f t="shared" si="57"/>
        <v>478770.31261636585</v>
      </c>
      <c r="J956" s="35">
        <f t="shared" si="58"/>
        <v>0</v>
      </c>
    </row>
    <row r="957" spans="1:10">
      <c r="A957" s="30">
        <v>29137</v>
      </c>
      <c r="B957" s="31">
        <v>9</v>
      </c>
      <c r="C957" s="32">
        <f t="shared" si="59"/>
        <v>3.4333089032158068</v>
      </c>
      <c r="D957" s="33">
        <f>SUMIFS('Contact Hours'!D:D,'Contact Hours'!$A:$A,Hours!$A957,'Contact Hours'!$B:$B,Hours!$B957)+SUMIFS('Contact Hours'!E:E,'Contact Hours'!$A:$A,Hours!$A957,'Contact Hours'!$B:$B,Hours!$B957)</f>
        <v>138960</v>
      </c>
      <c r="E957" s="33">
        <f>SUMIFS('Contact Hours'!F:F,'Contact Hours'!$A:$A,Hours!$A957,'Contact Hours'!$B:$B,Hours!$B957)+SUMIFS('Contact Hours'!G:G,'Contact Hours'!$A:$A,Hours!$A957,'Contact Hours'!$B:$B,Hours!$B957)</f>
        <v>0</v>
      </c>
      <c r="F957" s="33">
        <f>SUMIFS('Contact Hours'!H:H,'Contact Hours'!$A:$A,Hours!$A957,'Contact Hours'!$B:$B,Hours!$B957)+SUMIFS('Contact Hours'!I:I,'Contact Hours'!$A:$A,Hours!$A957,'Contact Hours'!$B:$B,Hours!$B957)</f>
        <v>485568</v>
      </c>
      <c r="G957" s="33">
        <f>SUMIFS('Contact Hours'!J:J,'Contact Hours'!$A:$A,Hours!$A957,'Contact Hours'!$B:$B,Hours!$B957)+SUMIFS('Contact Hours'!K:K,'Contact Hours'!$A:$A,Hours!$A957,'Contact Hours'!$B:$B,Hours!$B957)</f>
        <v>19664</v>
      </c>
      <c r="H957" s="34">
        <f t="shared" si="56"/>
        <v>644192</v>
      </c>
      <c r="I957" s="35">
        <f t="shared" si="57"/>
        <v>2211710.1289803972</v>
      </c>
      <c r="J957" s="35">
        <f t="shared" si="58"/>
        <v>0</v>
      </c>
    </row>
    <row r="958" spans="1:10">
      <c r="A958" s="30">
        <v>29137</v>
      </c>
      <c r="B958" s="31">
        <v>10</v>
      </c>
      <c r="C958" s="32">
        <f t="shared" si="59"/>
        <v>5.2157956574584414</v>
      </c>
      <c r="D958" s="33">
        <f>SUMIFS('Contact Hours'!D:D,'Contact Hours'!$A:$A,Hours!$A958,'Contact Hours'!$B:$B,Hours!$B958)+SUMIFS('Contact Hours'!E:E,'Contact Hours'!$A:$A,Hours!$A958,'Contact Hours'!$B:$B,Hours!$B958)</f>
        <v>43104</v>
      </c>
      <c r="E958" s="33">
        <f>SUMIFS('Contact Hours'!F:F,'Contact Hours'!$A:$A,Hours!$A958,'Contact Hours'!$B:$B,Hours!$B958)+SUMIFS('Contact Hours'!G:G,'Contact Hours'!$A:$A,Hours!$A958,'Contact Hours'!$B:$B,Hours!$B958)</f>
        <v>0</v>
      </c>
      <c r="F958" s="33">
        <f>SUMIFS('Contact Hours'!H:H,'Contact Hours'!$A:$A,Hours!$A958,'Contact Hours'!$B:$B,Hours!$B958)+SUMIFS('Contact Hours'!I:I,'Contact Hours'!$A:$A,Hours!$A958,'Contact Hours'!$B:$B,Hours!$B958)</f>
        <v>0</v>
      </c>
      <c r="G958" s="33">
        <f>SUMIFS('Contact Hours'!J:J,'Contact Hours'!$A:$A,Hours!$A958,'Contact Hours'!$B:$B,Hours!$B958)+SUMIFS('Contact Hours'!K:K,'Contact Hours'!$A:$A,Hours!$A958,'Contact Hours'!$B:$B,Hours!$B958)</f>
        <v>0</v>
      </c>
      <c r="H958" s="34">
        <f t="shared" si="56"/>
        <v>43104</v>
      </c>
      <c r="I958" s="35">
        <f t="shared" si="57"/>
        <v>224821.65601908867</v>
      </c>
      <c r="J958" s="35">
        <f t="shared" si="58"/>
        <v>0</v>
      </c>
    </row>
    <row r="959" spans="1:10">
      <c r="A959" s="30">
        <v>29137</v>
      </c>
      <c r="B959" s="31">
        <v>11</v>
      </c>
      <c r="C959" s="32">
        <f t="shared" si="59"/>
        <v>3.9463640330011058</v>
      </c>
      <c r="D959" s="33">
        <f>SUMIFS('Contact Hours'!D:D,'Contact Hours'!$A:$A,Hours!$A959,'Contact Hours'!$B:$B,Hours!$B959)+SUMIFS('Contact Hours'!E:E,'Contact Hours'!$A:$A,Hours!$A959,'Contact Hours'!$B:$B,Hours!$B959)</f>
        <v>6528</v>
      </c>
      <c r="E959" s="33">
        <f>SUMIFS('Contact Hours'!F:F,'Contact Hours'!$A:$A,Hours!$A959,'Contact Hours'!$B:$B,Hours!$B959)+SUMIFS('Contact Hours'!G:G,'Contact Hours'!$A:$A,Hours!$A959,'Contact Hours'!$B:$B,Hours!$B959)</f>
        <v>0</v>
      </c>
      <c r="F959" s="33">
        <f>SUMIFS('Contact Hours'!H:H,'Contact Hours'!$A:$A,Hours!$A959,'Contact Hours'!$B:$B,Hours!$B959)+SUMIFS('Contact Hours'!I:I,'Contact Hours'!$A:$A,Hours!$A959,'Contact Hours'!$B:$B,Hours!$B959)</f>
        <v>354944</v>
      </c>
      <c r="G959" s="33">
        <f>SUMIFS('Contact Hours'!J:J,'Contact Hours'!$A:$A,Hours!$A959,'Contact Hours'!$B:$B,Hours!$B959)+SUMIFS('Contact Hours'!K:K,'Contact Hours'!$A:$A,Hours!$A959,'Contact Hours'!$B:$B,Hours!$B959)</f>
        <v>952</v>
      </c>
      <c r="H959" s="34">
        <f t="shared" si="56"/>
        <v>362424</v>
      </c>
      <c r="I959" s="35">
        <f t="shared" si="57"/>
        <v>1430257.0382963929</v>
      </c>
      <c r="J959" s="35">
        <f t="shared" si="58"/>
        <v>0</v>
      </c>
    </row>
    <row r="960" spans="1:10">
      <c r="A960" s="30">
        <v>29137</v>
      </c>
      <c r="B960" s="31">
        <v>12</v>
      </c>
      <c r="C960" s="32">
        <f t="shared" si="59"/>
        <v>3.4644345655960382</v>
      </c>
      <c r="D960" s="33">
        <f>SUMIFS('Contact Hours'!D:D,'Contact Hours'!$A:$A,Hours!$A960,'Contact Hours'!$B:$B,Hours!$B960)+SUMIFS('Contact Hours'!E:E,'Contact Hours'!$A:$A,Hours!$A960,'Contact Hours'!$B:$B,Hours!$B960)</f>
        <v>1132416</v>
      </c>
      <c r="E960" s="33">
        <f>SUMIFS('Contact Hours'!F:F,'Contact Hours'!$A:$A,Hours!$A960,'Contact Hours'!$B:$B,Hours!$B960)+SUMIFS('Contact Hours'!G:G,'Contact Hours'!$A:$A,Hours!$A960,'Contact Hours'!$B:$B,Hours!$B960)</f>
        <v>355792</v>
      </c>
      <c r="F960" s="33">
        <f>SUMIFS('Contact Hours'!H:H,'Contact Hours'!$A:$A,Hours!$A960,'Contact Hours'!$B:$B,Hours!$B960)+SUMIFS('Contact Hours'!I:I,'Contact Hours'!$A:$A,Hours!$A960,'Contact Hours'!$B:$B,Hours!$B960)</f>
        <v>13056</v>
      </c>
      <c r="G960" s="33">
        <f>SUMIFS('Contact Hours'!J:J,'Contact Hours'!$A:$A,Hours!$A960,'Contact Hours'!$B:$B,Hours!$B960)+SUMIFS('Contact Hours'!K:K,'Contact Hours'!$A:$A,Hours!$A960,'Contact Hours'!$B:$B,Hours!$B960)</f>
        <v>480</v>
      </c>
      <c r="H960" s="34">
        <f t="shared" si="56"/>
        <v>1501744</v>
      </c>
      <c r="I960" s="35">
        <f t="shared" si="57"/>
        <v>5202693.8222764572</v>
      </c>
      <c r="J960" s="35">
        <f t="shared" si="58"/>
        <v>1355879.9132588003</v>
      </c>
    </row>
    <row r="961" spans="1:10">
      <c r="A961" s="30">
        <v>29137</v>
      </c>
      <c r="B961" s="31">
        <v>13</v>
      </c>
      <c r="C961" s="32">
        <f t="shared" si="59"/>
        <v>3.1367935439018955</v>
      </c>
      <c r="D961" s="33">
        <f>SUMIFS('Contact Hours'!D:D,'Contact Hours'!$A:$A,Hours!$A961,'Contact Hours'!$B:$B,Hours!$B961)+SUMIFS('Contact Hours'!E:E,'Contact Hours'!$A:$A,Hours!$A961,'Contact Hours'!$B:$B,Hours!$B961)</f>
        <v>201008</v>
      </c>
      <c r="E961" s="33">
        <f>SUMIFS('Contact Hours'!F:F,'Contact Hours'!$A:$A,Hours!$A961,'Contact Hours'!$B:$B,Hours!$B961)+SUMIFS('Contact Hours'!G:G,'Contact Hours'!$A:$A,Hours!$A961,'Contact Hours'!$B:$B,Hours!$B961)</f>
        <v>0</v>
      </c>
      <c r="F961" s="33">
        <f>SUMIFS('Contact Hours'!H:H,'Contact Hours'!$A:$A,Hours!$A961,'Contact Hours'!$B:$B,Hours!$B961)+SUMIFS('Contact Hours'!I:I,'Contact Hours'!$A:$A,Hours!$A961,'Contact Hours'!$B:$B,Hours!$B961)</f>
        <v>0</v>
      </c>
      <c r="G961" s="33">
        <f>SUMIFS('Contact Hours'!J:J,'Contact Hours'!$A:$A,Hours!$A961,'Contact Hours'!$B:$B,Hours!$B961)+SUMIFS('Contact Hours'!K:K,'Contact Hours'!$A:$A,Hours!$A961,'Contact Hours'!$B:$B,Hours!$B961)</f>
        <v>0</v>
      </c>
      <c r="H961" s="34">
        <f t="shared" si="56"/>
        <v>201008</v>
      </c>
      <c r="I961" s="35">
        <f t="shared" si="57"/>
        <v>630520.59667263215</v>
      </c>
      <c r="J961" s="35">
        <f t="shared" si="58"/>
        <v>0</v>
      </c>
    </row>
    <row r="962" spans="1:10">
      <c r="A962" s="30">
        <v>29137</v>
      </c>
      <c r="B962" s="31">
        <v>14</v>
      </c>
      <c r="C962" s="32">
        <f t="shared" si="59"/>
        <v>4.5242823607997433</v>
      </c>
      <c r="D962" s="33">
        <f>SUMIFS('Contact Hours'!D:D,'Contact Hours'!$A:$A,Hours!$A962,'Contact Hours'!$B:$B,Hours!$B962)+SUMIFS('Contact Hours'!E:E,'Contact Hours'!$A:$A,Hours!$A962,'Contact Hours'!$B:$B,Hours!$B962)</f>
        <v>0</v>
      </c>
      <c r="E962" s="33">
        <f>SUMIFS('Contact Hours'!F:F,'Contact Hours'!$A:$A,Hours!$A962,'Contact Hours'!$B:$B,Hours!$B962)+SUMIFS('Contact Hours'!G:G,'Contact Hours'!$A:$A,Hours!$A962,'Contact Hours'!$B:$B,Hours!$B962)</f>
        <v>0</v>
      </c>
      <c r="F962" s="33">
        <f>SUMIFS('Contact Hours'!H:H,'Contact Hours'!$A:$A,Hours!$A962,'Contact Hours'!$B:$B,Hours!$B962)+SUMIFS('Contact Hours'!I:I,'Contact Hours'!$A:$A,Hours!$A962,'Contact Hours'!$B:$B,Hours!$B962)</f>
        <v>393504</v>
      </c>
      <c r="G962" s="33">
        <f>SUMIFS('Contact Hours'!J:J,'Contact Hours'!$A:$A,Hours!$A962,'Contact Hours'!$B:$B,Hours!$B962)+SUMIFS('Contact Hours'!K:K,'Contact Hours'!$A:$A,Hours!$A962,'Contact Hours'!$B:$B,Hours!$B962)</f>
        <v>8688</v>
      </c>
      <c r="H962" s="34">
        <f t="shared" si="56"/>
        <v>402192</v>
      </c>
      <c r="I962" s="35">
        <f t="shared" si="57"/>
        <v>1819630.1712547704</v>
      </c>
      <c r="J962" s="35">
        <f t="shared" si="58"/>
        <v>0</v>
      </c>
    </row>
    <row r="963" spans="1:10">
      <c r="A963" s="30">
        <v>29137</v>
      </c>
      <c r="B963" s="31">
        <v>15</v>
      </c>
      <c r="C963" s="32">
        <f t="shared" si="59"/>
        <v>6.3259919541484555</v>
      </c>
      <c r="D963" s="33">
        <f>SUMIFS('Contact Hours'!D:D,'Contact Hours'!$A:$A,Hours!$A963,'Contact Hours'!$B:$B,Hours!$B963)+SUMIFS('Contact Hours'!E:E,'Contact Hours'!$A:$A,Hours!$A963,'Contact Hours'!$B:$B,Hours!$B963)</f>
        <v>0</v>
      </c>
      <c r="E963" s="33">
        <f>SUMIFS('Contact Hours'!F:F,'Contact Hours'!$A:$A,Hours!$A963,'Contact Hours'!$B:$B,Hours!$B963)+SUMIFS('Contact Hours'!G:G,'Contact Hours'!$A:$A,Hours!$A963,'Contact Hours'!$B:$B,Hours!$B963)</f>
        <v>0</v>
      </c>
      <c r="F963" s="33">
        <f>SUMIFS('Contact Hours'!H:H,'Contact Hours'!$A:$A,Hours!$A963,'Contact Hours'!$B:$B,Hours!$B963)+SUMIFS('Contact Hours'!I:I,'Contact Hours'!$A:$A,Hours!$A963,'Contact Hours'!$B:$B,Hours!$B963)</f>
        <v>0</v>
      </c>
      <c r="G963" s="33">
        <f>SUMIFS('Contact Hours'!J:J,'Contact Hours'!$A:$A,Hours!$A963,'Contact Hours'!$B:$B,Hours!$B963)+SUMIFS('Contact Hours'!K:K,'Contact Hours'!$A:$A,Hours!$A963,'Contact Hours'!$B:$B,Hours!$B963)</f>
        <v>0</v>
      </c>
      <c r="H963" s="34">
        <f t="shared" si="56"/>
        <v>0</v>
      </c>
      <c r="I963" s="35">
        <f t="shared" si="57"/>
        <v>0</v>
      </c>
      <c r="J963" s="35">
        <f t="shared" si="58"/>
        <v>0</v>
      </c>
    </row>
    <row r="964" spans="1:10">
      <c r="A964" s="30">
        <v>29137</v>
      </c>
      <c r="B964" s="31">
        <v>16</v>
      </c>
      <c r="C964" s="32">
        <f t="shared" si="59"/>
        <v>3.9794022593108487</v>
      </c>
      <c r="D964" s="33">
        <f>SUMIFS('Contact Hours'!D:D,'Contact Hours'!$A:$A,Hours!$A964,'Contact Hours'!$B:$B,Hours!$B964)+SUMIFS('Contact Hours'!E:E,'Contact Hours'!$A:$A,Hours!$A964,'Contact Hours'!$B:$B,Hours!$B964)</f>
        <v>5376</v>
      </c>
      <c r="E964" s="33">
        <f>SUMIFS('Contact Hours'!F:F,'Contact Hours'!$A:$A,Hours!$A964,'Contact Hours'!$B:$B,Hours!$B964)+SUMIFS('Contact Hours'!G:G,'Contact Hours'!$A:$A,Hours!$A964,'Contact Hours'!$B:$B,Hours!$B964)</f>
        <v>0</v>
      </c>
      <c r="F964" s="33">
        <f>SUMIFS('Contact Hours'!H:H,'Contact Hours'!$A:$A,Hours!$A964,'Contact Hours'!$B:$B,Hours!$B964)+SUMIFS('Contact Hours'!I:I,'Contact Hours'!$A:$A,Hours!$A964,'Contact Hours'!$B:$B,Hours!$B964)</f>
        <v>655120</v>
      </c>
      <c r="G964" s="33">
        <f>SUMIFS('Contact Hours'!J:J,'Contact Hours'!$A:$A,Hours!$A964,'Contact Hours'!$B:$B,Hours!$B964)+SUMIFS('Contact Hours'!K:K,'Contact Hours'!$A:$A,Hours!$A964,'Contact Hours'!$B:$B,Hours!$B964)</f>
        <v>17287</v>
      </c>
      <c r="H964" s="34">
        <f t="shared" si="56"/>
        <v>677783</v>
      </c>
      <c r="I964" s="35">
        <f t="shared" si="57"/>
        <v>2697171.2015224849</v>
      </c>
      <c r="J964" s="35">
        <f t="shared" si="58"/>
        <v>0</v>
      </c>
    </row>
    <row r="965" spans="1:10">
      <c r="A965" s="30">
        <v>29137</v>
      </c>
      <c r="B965" s="31">
        <v>17</v>
      </c>
      <c r="C965" s="32">
        <f t="shared" si="59"/>
        <v>5.1679354505346593</v>
      </c>
      <c r="D965" s="33">
        <f>SUMIFS('Contact Hours'!D:D,'Contact Hours'!$A:$A,Hours!$A965,'Contact Hours'!$B:$B,Hours!$B965)+SUMIFS('Contact Hours'!E:E,'Contact Hours'!$A:$A,Hours!$A965,'Contact Hours'!$B:$B,Hours!$B965)</f>
        <v>0</v>
      </c>
      <c r="E965" s="33">
        <f>SUMIFS('Contact Hours'!F:F,'Contact Hours'!$A:$A,Hours!$A965,'Contact Hours'!$B:$B,Hours!$B965)+SUMIFS('Contact Hours'!G:G,'Contact Hours'!$A:$A,Hours!$A965,'Contact Hours'!$B:$B,Hours!$B965)</f>
        <v>0</v>
      </c>
      <c r="F965" s="33">
        <f>SUMIFS('Contact Hours'!H:H,'Contact Hours'!$A:$A,Hours!$A965,'Contact Hours'!$B:$B,Hours!$B965)+SUMIFS('Contact Hours'!I:I,'Contact Hours'!$A:$A,Hours!$A965,'Contact Hours'!$B:$B,Hours!$B965)</f>
        <v>93472</v>
      </c>
      <c r="G965" s="33">
        <f>SUMIFS('Contact Hours'!J:J,'Contact Hours'!$A:$A,Hours!$A965,'Contact Hours'!$B:$B,Hours!$B965)+SUMIFS('Contact Hours'!K:K,'Contact Hours'!$A:$A,Hours!$A965,'Contact Hours'!$B:$B,Hours!$B965)</f>
        <v>0</v>
      </c>
      <c r="H965" s="34">
        <f t="shared" ref="H965:H1028" si="60">SUM(D965:G965)</f>
        <v>93472</v>
      </c>
      <c r="I965" s="35">
        <f t="shared" ref="I965:I1028" si="61">H965*C965</f>
        <v>483057.26243237569</v>
      </c>
      <c r="J965" s="35">
        <f t="shared" ref="J965:J1028" si="62">(E965*1.1)*C965</f>
        <v>0</v>
      </c>
    </row>
    <row r="966" spans="1:10">
      <c r="A966" s="30">
        <v>29137</v>
      </c>
      <c r="B966" s="31">
        <v>18</v>
      </c>
      <c r="C966" s="32">
        <f t="shared" si="59"/>
        <v>4.3474126583452906</v>
      </c>
      <c r="D966" s="33">
        <f>SUMIFS('Contact Hours'!D:D,'Contact Hours'!$A:$A,Hours!$A966,'Contact Hours'!$B:$B,Hours!$B966)+SUMIFS('Contact Hours'!E:E,'Contact Hours'!$A:$A,Hours!$A966,'Contact Hours'!$B:$B,Hours!$B966)</f>
        <v>0</v>
      </c>
      <c r="E966" s="33">
        <f>SUMIFS('Contact Hours'!F:F,'Contact Hours'!$A:$A,Hours!$A966,'Contact Hours'!$B:$B,Hours!$B966)+SUMIFS('Contact Hours'!G:G,'Contact Hours'!$A:$A,Hours!$A966,'Contact Hours'!$B:$B,Hours!$B966)</f>
        <v>0</v>
      </c>
      <c r="F966" s="33">
        <f>SUMIFS('Contact Hours'!H:H,'Contact Hours'!$A:$A,Hours!$A966,'Contact Hours'!$B:$B,Hours!$B966)+SUMIFS('Contact Hours'!I:I,'Contact Hours'!$A:$A,Hours!$A966,'Contact Hours'!$B:$B,Hours!$B966)</f>
        <v>112240</v>
      </c>
      <c r="G966" s="33">
        <f>SUMIFS('Contact Hours'!J:J,'Contact Hours'!$A:$A,Hours!$A966,'Contact Hours'!$B:$B,Hours!$B966)+SUMIFS('Contact Hours'!K:K,'Contact Hours'!$A:$A,Hours!$A966,'Contact Hours'!$B:$B,Hours!$B966)</f>
        <v>0</v>
      </c>
      <c r="H966" s="34">
        <f t="shared" si="60"/>
        <v>112240</v>
      </c>
      <c r="I966" s="35">
        <f t="shared" si="61"/>
        <v>487953.5967726754</v>
      </c>
      <c r="J966" s="35">
        <f t="shared" si="62"/>
        <v>0</v>
      </c>
    </row>
    <row r="967" spans="1:10">
      <c r="A967" s="30">
        <v>29137</v>
      </c>
      <c r="B967" s="31">
        <v>19</v>
      </c>
      <c r="C967" s="32">
        <f t="shared" si="59"/>
        <v>3.1428185541517317</v>
      </c>
      <c r="D967" s="33">
        <f>SUMIFS('Contact Hours'!D:D,'Contact Hours'!$A:$A,Hours!$A967,'Contact Hours'!$B:$B,Hours!$B967)+SUMIFS('Contact Hours'!E:E,'Contact Hours'!$A:$A,Hours!$A967,'Contact Hours'!$B:$B,Hours!$B967)</f>
        <v>838656</v>
      </c>
      <c r="E967" s="33">
        <f>SUMIFS('Contact Hours'!F:F,'Contact Hours'!$A:$A,Hours!$A967,'Contact Hours'!$B:$B,Hours!$B967)+SUMIFS('Contact Hours'!G:G,'Contact Hours'!$A:$A,Hours!$A967,'Contact Hours'!$B:$B,Hours!$B967)</f>
        <v>304192</v>
      </c>
      <c r="F967" s="33">
        <f>SUMIFS('Contact Hours'!H:H,'Contact Hours'!$A:$A,Hours!$A967,'Contact Hours'!$B:$B,Hours!$B967)+SUMIFS('Contact Hours'!I:I,'Contact Hours'!$A:$A,Hours!$A967,'Contact Hours'!$B:$B,Hours!$B967)</f>
        <v>17616</v>
      </c>
      <c r="G967" s="33">
        <f>SUMIFS('Contact Hours'!J:J,'Contact Hours'!$A:$A,Hours!$A967,'Contact Hours'!$B:$B,Hours!$B967)+SUMIFS('Contact Hours'!K:K,'Contact Hours'!$A:$A,Hours!$A967,'Contact Hours'!$B:$B,Hours!$B967)</f>
        <v>0</v>
      </c>
      <c r="H967" s="34">
        <f t="shared" si="60"/>
        <v>1160464</v>
      </c>
      <c r="I967" s="35">
        <f t="shared" si="61"/>
        <v>3647127.7906251354</v>
      </c>
      <c r="J967" s="35">
        <f t="shared" si="62"/>
        <v>1051622.287786976</v>
      </c>
    </row>
    <row r="968" spans="1:10">
      <c r="A968" s="30">
        <v>29137</v>
      </c>
      <c r="B968" s="31">
        <v>20</v>
      </c>
      <c r="C968" s="32">
        <f t="shared" si="59"/>
        <v>3.4676861785003421</v>
      </c>
      <c r="D968" s="33">
        <f>SUMIFS('Contact Hours'!D:D,'Contact Hours'!$A:$A,Hours!$A968,'Contact Hours'!$B:$B,Hours!$B968)+SUMIFS('Contact Hours'!E:E,'Contact Hours'!$A:$A,Hours!$A968,'Contact Hours'!$B:$B,Hours!$B968)</f>
        <v>0</v>
      </c>
      <c r="E968" s="33">
        <f>SUMIFS('Contact Hours'!F:F,'Contact Hours'!$A:$A,Hours!$A968,'Contact Hours'!$B:$B,Hours!$B968)+SUMIFS('Contact Hours'!G:G,'Contact Hours'!$A:$A,Hours!$A968,'Contact Hours'!$B:$B,Hours!$B968)</f>
        <v>0</v>
      </c>
      <c r="F968" s="33">
        <f>SUMIFS('Contact Hours'!H:H,'Contact Hours'!$A:$A,Hours!$A968,'Contact Hours'!$B:$B,Hours!$B968)+SUMIFS('Contact Hours'!I:I,'Contact Hours'!$A:$A,Hours!$A968,'Contact Hours'!$B:$B,Hours!$B968)</f>
        <v>198992</v>
      </c>
      <c r="G968" s="33">
        <f>SUMIFS('Contact Hours'!J:J,'Contact Hours'!$A:$A,Hours!$A968,'Contact Hours'!$B:$B,Hours!$B968)+SUMIFS('Contact Hours'!K:K,'Contact Hours'!$A:$A,Hours!$A968,'Contact Hours'!$B:$B,Hours!$B968)</f>
        <v>0</v>
      </c>
      <c r="H968" s="34">
        <f t="shared" si="60"/>
        <v>198992</v>
      </c>
      <c r="I968" s="35">
        <f t="shared" si="61"/>
        <v>690041.80803214002</v>
      </c>
      <c r="J968" s="35">
        <f t="shared" si="62"/>
        <v>0</v>
      </c>
    </row>
    <row r="969" spans="1:10">
      <c r="A969" s="30">
        <v>29137</v>
      </c>
      <c r="B969" s="31">
        <v>21</v>
      </c>
      <c r="C969" s="32">
        <f t="shared" si="59"/>
        <v>4.5155009708581995</v>
      </c>
      <c r="D969" s="33">
        <f>SUMIFS('Contact Hours'!D:D,'Contact Hours'!$A:$A,Hours!$A969,'Contact Hours'!$B:$B,Hours!$B969)+SUMIFS('Contact Hours'!E:E,'Contact Hours'!$A:$A,Hours!$A969,'Contact Hours'!$B:$B,Hours!$B969)</f>
        <v>0</v>
      </c>
      <c r="E969" s="33">
        <f>SUMIFS('Contact Hours'!F:F,'Contact Hours'!$A:$A,Hours!$A969,'Contact Hours'!$B:$B,Hours!$B969)+SUMIFS('Contact Hours'!G:G,'Contact Hours'!$A:$A,Hours!$A969,'Contact Hours'!$B:$B,Hours!$B969)</f>
        <v>0</v>
      </c>
      <c r="F969" s="33">
        <f>SUMIFS('Contact Hours'!H:H,'Contact Hours'!$A:$A,Hours!$A969,'Contact Hours'!$B:$B,Hours!$B969)+SUMIFS('Contact Hours'!I:I,'Contact Hours'!$A:$A,Hours!$A969,'Contact Hours'!$B:$B,Hours!$B969)</f>
        <v>94848</v>
      </c>
      <c r="G969" s="33">
        <f>SUMIFS('Contact Hours'!J:J,'Contact Hours'!$A:$A,Hours!$A969,'Contact Hours'!$B:$B,Hours!$B969)+SUMIFS('Contact Hours'!K:K,'Contact Hours'!$A:$A,Hours!$A969,'Contact Hours'!$B:$B,Hours!$B969)</f>
        <v>92124</v>
      </c>
      <c r="H969" s="34">
        <f t="shared" si="60"/>
        <v>186972</v>
      </c>
      <c r="I969" s="35">
        <f t="shared" si="61"/>
        <v>844272.2475232993</v>
      </c>
      <c r="J969" s="35">
        <f t="shared" si="62"/>
        <v>0</v>
      </c>
    </row>
    <row r="970" spans="1:10">
      <c r="A970" s="30">
        <v>29137</v>
      </c>
      <c r="B970" s="31">
        <v>22</v>
      </c>
      <c r="C970" s="32">
        <f t="shared" si="59"/>
        <v>4.1280585073572329</v>
      </c>
      <c r="D970" s="33">
        <f>SUMIFS('Contact Hours'!D:D,'Contact Hours'!$A:$A,Hours!$A970,'Contact Hours'!$B:$B,Hours!$B970)+SUMIFS('Contact Hours'!E:E,'Contact Hours'!$A:$A,Hours!$A970,'Contact Hours'!$B:$B,Hours!$B970)</f>
        <v>0</v>
      </c>
      <c r="E970" s="33">
        <f>SUMIFS('Contact Hours'!F:F,'Contact Hours'!$A:$A,Hours!$A970,'Contact Hours'!$B:$B,Hours!$B970)+SUMIFS('Contact Hours'!G:G,'Contact Hours'!$A:$A,Hours!$A970,'Contact Hours'!$B:$B,Hours!$B970)</f>
        <v>0</v>
      </c>
      <c r="F970" s="33">
        <f>SUMIFS('Contact Hours'!H:H,'Contact Hours'!$A:$A,Hours!$A970,'Contact Hours'!$B:$B,Hours!$B970)+SUMIFS('Contact Hours'!I:I,'Contact Hours'!$A:$A,Hours!$A970,'Contact Hours'!$B:$B,Hours!$B970)</f>
        <v>5760</v>
      </c>
      <c r="G970" s="33">
        <f>SUMIFS('Contact Hours'!J:J,'Contact Hours'!$A:$A,Hours!$A970,'Contact Hours'!$B:$B,Hours!$B970)+SUMIFS('Contact Hours'!K:K,'Contact Hours'!$A:$A,Hours!$A970,'Contact Hours'!$B:$B,Hours!$B970)</f>
        <v>5720</v>
      </c>
      <c r="H970" s="34">
        <f t="shared" si="60"/>
        <v>11480</v>
      </c>
      <c r="I970" s="35">
        <f t="shared" si="61"/>
        <v>47390.11166446103</v>
      </c>
      <c r="J970" s="35">
        <f t="shared" si="62"/>
        <v>0</v>
      </c>
    </row>
    <row r="971" spans="1:10">
      <c r="A971" s="30">
        <v>29137</v>
      </c>
      <c r="B971" s="31">
        <v>23</v>
      </c>
      <c r="C971" s="32">
        <f t="shared" si="59"/>
        <v>4.0606764444742334</v>
      </c>
      <c r="D971" s="33">
        <f>SUMIFS('Contact Hours'!D:D,'Contact Hours'!$A:$A,Hours!$A971,'Contact Hours'!$B:$B,Hours!$B971)+SUMIFS('Contact Hours'!E:E,'Contact Hours'!$A:$A,Hours!$A971,'Contact Hours'!$B:$B,Hours!$B971)</f>
        <v>49824</v>
      </c>
      <c r="E971" s="33">
        <f>SUMIFS('Contact Hours'!F:F,'Contact Hours'!$A:$A,Hours!$A971,'Contact Hours'!$B:$B,Hours!$B971)+SUMIFS('Contact Hours'!G:G,'Contact Hours'!$A:$A,Hours!$A971,'Contact Hours'!$B:$B,Hours!$B971)</f>
        <v>0</v>
      </c>
      <c r="F971" s="33">
        <f>SUMIFS('Contact Hours'!H:H,'Contact Hours'!$A:$A,Hours!$A971,'Contact Hours'!$B:$B,Hours!$B971)+SUMIFS('Contact Hours'!I:I,'Contact Hours'!$A:$A,Hours!$A971,'Contact Hours'!$B:$B,Hours!$B971)</f>
        <v>0</v>
      </c>
      <c r="G971" s="33">
        <f>SUMIFS('Contact Hours'!J:J,'Contact Hours'!$A:$A,Hours!$A971,'Contact Hours'!$B:$B,Hours!$B971)+SUMIFS('Contact Hours'!K:K,'Contact Hours'!$A:$A,Hours!$A971,'Contact Hours'!$B:$B,Hours!$B971)</f>
        <v>0</v>
      </c>
      <c r="H971" s="34">
        <f t="shared" si="60"/>
        <v>49824</v>
      </c>
      <c r="I971" s="35">
        <f t="shared" si="61"/>
        <v>202319.14316948422</v>
      </c>
      <c r="J971" s="35">
        <f t="shared" si="62"/>
        <v>0</v>
      </c>
    </row>
    <row r="972" spans="1:10">
      <c r="A972" s="30">
        <v>29137</v>
      </c>
      <c r="B972" s="31">
        <v>24</v>
      </c>
      <c r="C972" s="32">
        <f t="shared" si="59"/>
        <v>3.6073208628655156</v>
      </c>
      <c r="D972" s="33">
        <f>SUMIFS('Contact Hours'!D:D,'Contact Hours'!$A:$A,Hours!$A972,'Contact Hours'!$B:$B,Hours!$B972)+SUMIFS('Contact Hours'!E:E,'Contact Hours'!$A:$A,Hours!$A972,'Contact Hours'!$B:$B,Hours!$B972)</f>
        <v>61440</v>
      </c>
      <c r="E972" s="33">
        <f>SUMIFS('Contact Hours'!F:F,'Contact Hours'!$A:$A,Hours!$A972,'Contact Hours'!$B:$B,Hours!$B972)+SUMIFS('Contact Hours'!G:G,'Contact Hours'!$A:$A,Hours!$A972,'Contact Hours'!$B:$B,Hours!$B972)</f>
        <v>0</v>
      </c>
      <c r="F972" s="33">
        <f>SUMIFS('Contact Hours'!H:H,'Contact Hours'!$A:$A,Hours!$A972,'Contact Hours'!$B:$B,Hours!$B972)+SUMIFS('Contact Hours'!I:I,'Contact Hours'!$A:$A,Hours!$A972,'Contact Hours'!$B:$B,Hours!$B972)</f>
        <v>40448</v>
      </c>
      <c r="G972" s="33">
        <f>SUMIFS('Contact Hours'!J:J,'Contact Hours'!$A:$A,Hours!$A972,'Contact Hours'!$B:$B,Hours!$B972)+SUMIFS('Contact Hours'!K:K,'Contact Hours'!$A:$A,Hours!$A972,'Contact Hours'!$B:$B,Hours!$B972)</f>
        <v>11192</v>
      </c>
      <c r="H972" s="34">
        <f t="shared" si="60"/>
        <v>113080</v>
      </c>
      <c r="I972" s="35">
        <f t="shared" si="61"/>
        <v>407915.84317283251</v>
      </c>
      <c r="J972" s="35">
        <f t="shared" si="62"/>
        <v>0</v>
      </c>
    </row>
    <row r="973" spans="1:10">
      <c r="A973" s="30">
        <v>29137</v>
      </c>
      <c r="B973" s="31">
        <v>25</v>
      </c>
      <c r="C973" s="32">
        <f t="shared" si="59"/>
        <v>2.8175360535220126</v>
      </c>
      <c r="D973" s="33">
        <f>SUMIFS('Contact Hours'!D:D,'Contact Hours'!$A:$A,Hours!$A973,'Contact Hours'!$B:$B,Hours!$B973)+SUMIFS('Contact Hours'!E:E,'Contact Hours'!$A:$A,Hours!$A973,'Contact Hours'!$B:$B,Hours!$B973)</f>
        <v>2064096</v>
      </c>
      <c r="E973" s="33">
        <f>SUMIFS('Contact Hours'!F:F,'Contact Hours'!$A:$A,Hours!$A973,'Contact Hours'!$B:$B,Hours!$B973)+SUMIFS('Contact Hours'!G:G,'Contact Hours'!$A:$A,Hours!$A973,'Contact Hours'!$B:$B,Hours!$B973)</f>
        <v>0</v>
      </c>
      <c r="F973" s="33">
        <f>SUMIFS('Contact Hours'!H:H,'Contact Hours'!$A:$A,Hours!$A973,'Contact Hours'!$B:$B,Hours!$B973)+SUMIFS('Contact Hours'!I:I,'Contact Hours'!$A:$A,Hours!$A973,'Contact Hours'!$B:$B,Hours!$B973)</f>
        <v>4512</v>
      </c>
      <c r="G973" s="33">
        <f>SUMIFS('Contact Hours'!J:J,'Contact Hours'!$A:$A,Hours!$A973,'Contact Hours'!$B:$B,Hours!$B973)+SUMIFS('Contact Hours'!K:K,'Contact Hours'!$A:$A,Hours!$A973,'Contact Hours'!$B:$B,Hours!$B973)</f>
        <v>0</v>
      </c>
      <c r="H973" s="34">
        <f t="shared" si="60"/>
        <v>2068608</v>
      </c>
      <c r="I973" s="35">
        <f t="shared" si="61"/>
        <v>5828377.6206040634</v>
      </c>
      <c r="J973" s="35">
        <f t="shared" si="62"/>
        <v>0</v>
      </c>
    </row>
    <row r="974" spans="1:10">
      <c r="A974" s="30">
        <v>29137</v>
      </c>
      <c r="B974" s="31">
        <v>26</v>
      </c>
      <c r="C974" s="32">
        <f t="shared" si="59"/>
        <v>3.5195673951223614</v>
      </c>
      <c r="D974" s="33">
        <f>SUMIFS('Contact Hours'!D:D,'Contact Hours'!$A:$A,Hours!$A974,'Contact Hours'!$B:$B,Hours!$B974)+SUMIFS('Contact Hours'!E:E,'Contact Hours'!$A:$A,Hours!$A974,'Contact Hours'!$B:$B,Hours!$B974)</f>
        <v>611256</v>
      </c>
      <c r="E974" s="33">
        <f>SUMIFS('Contact Hours'!F:F,'Contact Hours'!$A:$A,Hours!$A974,'Contact Hours'!$B:$B,Hours!$B974)+SUMIFS('Contact Hours'!G:G,'Contact Hours'!$A:$A,Hours!$A974,'Contact Hours'!$B:$B,Hours!$B974)</f>
        <v>0</v>
      </c>
      <c r="F974" s="33">
        <f>SUMIFS('Contact Hours'!H:H,'Contact Hours'!$A:$A,Hours!$A974,'Contact Hours'!$B:$B,Hours!$B974)+SUMIFS('Contact Hours'!I:I,'Contact Hours'!$A:$A,Hours!$A974,'Contact Hours'!$B:$B,Hours!$B974)</f>
        <v>38528</v>
      </c>
      <c r="G974" s="33">
        <f>SUMIFS('Contact Hours'!J:J,'Contact Hours'!$A:$A,Hours!$A974,'Contact Hours'!$B:$B,Hours!$B974)+SUMIFS('Contact Hours'!K:K,'Contact Hours'!$A:$A,Hours!$A974,'Contact Hours'!$B:$B,Hours!$B974)</f>
        <v>0</v>
      </c>
      <c r="H974" s="34">
        <f t="shared" si="60"/>
        <v>649784</v>
      </c>
      <c r="I974" s="35">
        <f t="shared" si="61"/>
        <v>2286958.5802721884</v>
      </c>
      <c r="J974" s="35">
        <f t="shared" si="62"/>
        <v>0</v>
      </c>
    </row>
    <row r="975" spans="1:10">
      <c r="A975" s="30">
        <v>29137</v>
      </c>
      <c r="B975" s="31">
        <v>27</v>
      </c>
      <c r="C975" s="32">
        <f t="shared" si="59"/>
        <v>3.291477425248472</v>
      </c>
      <c r="D975" s="33">
        <f>SUMIFS('Contact Hours'!D:D,'Contact Hours'!$A:$A,Hours!$A975,'Contact Hours'!$B:$B,Hours!$B975)+SUMIFS('Contact Hours'!E:E,'Contact Hours'!$A:$A,Hours!$A975,'Contact Hours'!$B:$B,Hours!$B975)</f>
        <v>0</v>
      </c>
      <c r="E975" s="33">
        <f>SUMIFS('Contact Hours'!F:F,'Contact Hours'!$A:$A,Hours!$A975,'Contact Hours'!$B:$B,Hours!$B975)+SUMIFS('Contact Hours'!G:G,'Contact Hours'!$A:$A,Hours!$A975,'Contact Hours'!$B:$B,Hours!$B975)</f>
        <v>0</v>
      </c>
      <c r="F975" s="33">
        <f>SUMIFS('Contact Hours'!H:H,'Contact Hours'!$A:$A,Hours!$A975,'Contact Hours'!$B:$B,Hours!$B975)+SUMIFS('Contact Hours'!I:I,'Contact Hours'!$A:$A,Hours!$A975,'Contact Hours'!$B:$B,Hours!$B975)</f>
        <v>0</v>
      </c>
      <c r="G975" s="33">
        <f>SUMIFS('Contact Hours'!J:J,'Contact Hours'!$A:$A,Hours!$A975,'Contact Hours'!$B:$B,Hours!$B975)+SUMIFS('Contact Hours'!K:K,'Contact Hours'!$A:$A,Hours!$A975,'Contact Hours'!$B:$B,Hours!$B975)</f>
        <v>0</v>
      </c>
      <c r="H975" s="34">
        <f t="shared" si="60"/>
        <v>0</v>
      </c>
      <c r="I975" s="35">
        <f t="shared" si="61"/>
        <v>0</v>
      </c>
      <c r="J975" s="35">
        <f t="shared" si="62"/>
        <v>0</v>
      </c>
    </row>
    <row r="976" spans="1:10">
      <c r="A976" s="30">
        <v>3611</v>
      </c>
      <c r="B976" s="31">
        <v>1</v>
      </c>
      <c r="C976" s="32">
        <f t="shared" si="59"/>
        <v>2.8749802080704021</v>
      </c>
      <c r="D976" s="33">
        <f>SUMIFS('Contact Hours'!D:D,'Contact Hours'!$A:$A,Hours!$A976,'Contact Hours'!$B:$B,Hours!$B976)+SUMIFS('Contact Hours'!E:E,'Contact Hours'!$A:$A,Hours!$A976,'Contact Hours'!$B:$B,Hours!$B976)</f>
        <v>47440</v>
      </c>
      <c r="E976" s="33">
        <f>SUMIFS('Contact Hours'!F:F,'Contact Hours'!$A:$A,Hours!$A976,'Contact Hours'!$B:$B,Hours!$B976)+SUMIFS('Contact Hours'!G:G,'Contact Hours'!$A:$A,Hours!$A976,'Contact Hours'!$B:$B,Hours!$B976)</f>
        <v>0</v>
      </c>
      <c r="F976" s="33">
        <f>SUMIFS('Contact Hours'!H:H,'Contact Hours'!$A:$A,Hours!$A976,'Contact Hours'!$B:$B,Hours!$B976)+SUMIFS('Contact Hours'!I:I,'Contact Hours'!$A:$A,Hours!$A976,'Contact Hours'!$B:$B,Hours!$B976)</f>
        <v>0</v>
      </c>
      <c r="G976" s="33">
        <f>SUMIFS('Contact Hours'!J:J,'Contact Hours'!$A:$A,Hours!$A976,'Contact Hours'!$B:$B,Hours!$B976)+SUMIFS('Contact Hours'!K:K,'Contact Hours'!$A:$A,Hours!$A976,'Contact Hours'!$B:$B,Hours!$B976)</f>
        <v>0</v>
      </c>
      <c r="H976" s="34">
        <f t="shared" si="60"/>
        <v>47440</v>
      </c>
      <c r="I976" s="35">
        <f t="shared" si="61"/>
        <v>136389.06107085987</v>
      </c>
      <c r="J976" s="35">
        <f t="shared" si="62"/>
        <v>0</v>
      </c>
    </row>
    <row r="977" spans="1:10">
      <c r="A977" s="30">
        <v>3611</v>
      </c>
      <c r="B977" s="31">
        <v>2</v>
      </c>
      <c r="C977" s="32">
        <f t="shared" si="59"/>
        <v>3.4729204337351502</v>
      </c>
      <c r="D977" s="33">
        <f>SUMIFS('Contact Hours'!D:D,'Contact Hours'!$A:$A,Hours!$A977,'Contact Hours'!$B:$B,Hours!$B977)+SUMIFS('Contact Hours'!E:E,'Contact Hours'!$A:$A,Hours!$A977,'Contact Hours'!$B:$B,Hours!$B977)</f>
        <v>0</v>
      </c>
      <c r="E977" s="33">
        <f>SUMIFS('Contact Hours'!F:F,'Contact Hours'!$A:$A,Hours!$A977,'Contact Hours'!$B:$B,Hours!$B977)+SUMIFS('Contact Hours'!G:G,'Contact Hours'!$A:$A,Hours!$A977,'Contact Hours'!$B:$B,Hours!$B977)</f>
        <v>0</v>
      </c>
      <c r="F977" s="33">
        <f>SUMIFS('Contact Hours'!H:H,'Contact Hours'!$A:$A,Hours!$A977,'Contact Hours'!$B:$B,Hours!$B977)+SUMIFS('Contact Hours'!I:I,'Contact Hours'!$A:$A,Hours!$A977,'Contact Hours'!$B:$B,Hours!$B977)</f>
        <v>158880</v>
      </c>
      <c r="G977" s="33">
        <f>SUMIFS('Contact Hours'!J:J,'Contact Hours'!$A:$A,Hours!$A977,'Contact Hours'!$B:$B,Hours!$B977)+SUMIFS('Contact Hours'!K:K,'Contact Hours'!$A:$A,Hours!$A977,'Contact Hours'!$B:$B,Hours!$B977)</f>
        <v>992</v>
      </c>
      <c r="H977" s="34">
        <f t="shared" si="60"/>
        <v>159872</v>
      </c>
      <c r="I977" s="35">
        <f t="shared" si="61"/>
        <v>555222.73558210593</v>
      </c>
      <c r="J977" s="35">
        <f t="shared" si="62"/>
        <v>0</v>
      </c>
    </row>
    <row r="978" spans="1:10">
      <c r="A978" s="30">
        <v>3611</v>
      </c>
      <c r="B978" s="31">
        <v>3</v>
      </c>
      <c r="C978" s="32">
        <f t="shared" si="59"/>
        <v>3.0862689776983747</v>
      </c>
      <c r="D978" s="33">
        <f>SUMIFS('Contact Hours'!D:D,'Contact Hours'!$A:$A,Hours!$A978,'Contact Hours'!$B:$B,Hours!$B978)+SUMIFS('Contact Hours'!E:E,'Contact Hours'!$A:$A,Hours!$A978,'Contact Hours'!$B:$B,Hours!$B978)</f>
        <v>441200</v>
      </c>
      <c r="E978" s="33">
        <f>SUMIFS('Contact Hours'!F:F,'Contact Hours'!$A:$A,Hours!$A978,'Contact Hours'!$B:$B,Hours!$B978)+SUMIFS('Contact Hours'!G:G,'Contact Hours'!$A:$A,Hours!$A978,'Contact Hours'!$B:$B,Hours!$B978)</f>
        <v>0</v>
      </c>
      <c r="F978" s="33">
        <f>SUMIFS('Contact Hours'!H:H,'Contact Hours'!$A:$A,Hours!$A978,'Contact Hours'!$B:$B,Hours!$B978)+SUMIFS('Contact Hours'!I:I,'Contact Hours'!$A:$A,Hours!$A978,'Contact Hours'!$B:$B,Hours!$B978)</f>
        <v>7264</v>
      </c>
      <c r="G978" s="33">
        <f>SUMIFS('Contact Hours'!J:J,'Contact Hours'!$A:$A,Hours!$A978,'Contact Hours'!$B:$B,Hours!$B978)+SUMIFS('Contact Hours'!K:K,'Contact Hours'!$A:$A,Hours!$A978,'Contact Hours'!$B:$B,Hours!$B978)</f>
        <v>0</v>
      </c>
      <c r="H978" s="34">
        <f t="shared" si="60"/>
        <v>448464</v>
      </c>
      <c r="I978" s="35">
        <f t="shared" si="61"/>
        <v>1384080.5308145238</v>
      </c>
      <c r="J978" s="35">
        <f t="shared" si="62"/>
        <v>0</v>
      </c>
    </row>
    <row r="979" spans="1:10">
      <c r="A979" s="30">
        <v>3611</v>
      </c>
      <c r="B979" s="31">
        <v>4</v>
      </c>
      <c r="C979" s="32">
        <f t="shared" si="59"/>
        <v>2.7951067372194838</v>
      </c>
      <c r="D979" s="33">
        <f>SUMIFS('Contact Hours'!D:D,'Contact Hours'!$A:$A,Hours!$A979,'Contact Hours'!$B:$B,Hours!$B979)+SUMIFS('Contact Hours'!E:E,'Contact Hours'!$A:$A,Hours!$A979,'Contact Hours'!$B:$B,Hours!$B979)</f>
        <v>159232</v>
      </c>
      <c r="E979" s="33">
        <f>SUMIFS('Contact Hours'!F:F,'Contact Hours'!$A:$A,Hours!$A979,'Contact Hours'!$B:$B,Hours!$B979)+SUMIFS('Contact Hours'!G:G,'Contact Hours'!$A:$A,Hours!$A979,'Contact Hours'!$B:$B,Hours!$B979)</f>
        <v>0</v>
      </c>
      <c r="F979" s="33">
        <f>SUMIFS('Contact Hours'!H:H,'Contact Hours'!$A:$A,Hours!$A979,'Contact Hours'!$B:$B,Hours!$B979)+SUMIFS('Contact Hours'!I:I,'Contact Hours'!$A:$A,Hours!$A979,'Contact Hours'!$B:$B,Hours!$B979)</f>
        <v>123536</v>
      </c>
      <c r="G979" s="33">
        <f>SUMIFS('Contact Hours'!J:J,'Contact Hours'!$A:$A,Hours!$A979,'Contact Hours'!$B:$B,Hours!$B979)+SUMIFS('Contact Hours'!K:K,'Contact Hours'!$A:$A,Hours!$A979,'Contact Hours'!$B:$B,Hours!$B979)</f>
        <v>98</v>
      </c>
      <c r="H979" s="34">
        <f t="shared" si="60"/>
        <v>282866</v>
      </c>
      <c r="I979" s="35">
        <f t="shared" si="61"/>
        <v>790640.66233032651</v>
      </c>
      <c r="J979" s="35">
        <f t="shared" si="62"/>
        <v>0</v>
      </c>
    </row>
    <row r="980" spans="1:10">
      <c r="A980" s="30">
        <v>3611</v>
      </c>
      <c r="B980" s="31">
        <v>5</v>
      </c>
      <c r="C980" s="32">
        <f t="shared" si="59"/>
        <v>7.969787458086997</v>
      </c>
      <c r="D980" s="33">
        <f>SUMIFS('Contact Hours'!D:D,'Contact Hours'!$A:$A,Hours!$A980,'Contact Hours'!$B:$B,Hours!$B980)+SUMIFS('Contact Hours'!E:E,'Contact Hours'!$A:$A,Hours!$A980,'Contact Hours'!$B:$B,Hours!$B980)</f>
        <v>0</v>
      </c>
      <c r="E980" s="33">
        <f>SUMIFS('Contact Hours'!F:F,'Contact Hours'!$A:$A,Hours!$A980,'Contact Hours'!$B:$B,Hours!$B980)+SUMIFS('Contact Hours'!G:G,'Contact Hours'!$A:$A,Hours!$A980,'Contact Hours'!$B:$B,Hours!$B980)</f>
        <v>0</v>
      </c>
      <c r="F980" s="33">
        <f>SUMIFS('Contact Hours'!H:H,'Contact Hours'!$A:$A,Hours!$A980,'Contact Hours'!$B:$B,Hours!$B980)+SUMIFS('Contact Hours'!I:I,'Contact Hours'!$A:$A,Hours!$A980,'Contact Hours'!$B:$B,Hours!$B980)</f>
        <v>480</v>
      </c>
      <c r="G980" s="33">
        <f>SUMIFS('Contact Hours'!J:J,'Contact Hours'!$A:$A,Hours!$A980,'Contact Hours'!$B:$B,Hours!$B980)+SUMIFS('Contact Hours'!K:K,'Contact Hours'!$A:$A,Hours!$A980,'Contact Hours'!$B:$B,Hours!$B980)</f>
        <v>0</v>
      </c>
      <c r="H980" s="34">
        <f t="shared" si="60"/>
        <v>480</v>
      </c>
      <c r="I980" s="35">
        <f t="shared" si="61"/>
        <v>3825.4979798817585</v>
      </c>
      <c r="J980" s="35">
        <f t="shared" si="62"/>
        <v>0</v>
      </c>
    </row>
    <row r="981" spans="1:10">
      <c r="A981" s="30">
        <v>3611</v>
      </c>
      <c r="B981" s="31">
        <v>6</v>
      </c>
      <c r="C981" s="32">
        <f t="shared" si="59"/>
        <v>2.5338472328563029</v>
      </c>
      <c r="D981" s="33">
        <f>SUMIFS('Contact Hours'!D:D,'Contact Hours'!$A:$A,Hours!$A981,'Contact Hours'!$B:$B,Hours!$B981)+SUMIFS('Contact Hours'!E:E,'Contact Hours'!$A:$A,Hours!$A981,'Contact Hours'!$B:$B,Hours!$B981)</f>
        <v>97456</v>
      </c>
      <c r="E981" s="33">
        <f>SUMIFS('Contact Hours'!F:F,'Contact Hours'!$A:$A,Hours!$A981,'Contact Hours'!$B:$B,Hours!$B981)+SUMIFS('Contact Hours'!G:G,'Contact Hours'!$A:$A,Hours!$A981,'Contact Hours'!$B:$B,Hours!$B981)</f>
        <v>0</v>
      </c>
      <c r="F981" s="33">
        <f>SUMIFS('Contact Hours'!H:H,'Contact Hours'!$A:$A,Hours!$A981,'Contact Hours'!$B:$B,Hours!$B981)+SUMIFS('Contact Hours'!I:I,'Contact Hours'!$A:$A,Hours!$A981,'Contact Hours'!$B:$B,Hours!$B981)</f>
        <v>50480</v>
      </c>
      <c r="G981" s="33">
        <f>SUMIFS('Contact Hours'!J:J,'Contact Hours'!$A:$A,Hours!$A981,'Contact Hours'!$B:$B,Hours!$B981)+SUMIFS('Contact Hours'!K:K,'Contact Hours'!$A:$A,Hours!$A981,'Contact Hours'!$B:$B,Hours!$B981)</f>
        <v>0</v>
      </c>
      <c r="H981" s="34">
        <f t="shared" si="60"/>
        <v>147936</v>
      </c>
      <c r="I981" s="35">
        <f t="shared" si="61"/>
        <v>374847.22423983004</v>
      </c>
      <c r="J981" s="35">
        <f t="shared" si="62"/>
        <v>0</v>
      </c>
    </row>
    <row r="982" spans="1:10">
      <c r="A982" s="30">
        <v>3611</v>
      </c>
      <c r="B982" s="31">
        <v>7</v>
      </c>
      <c r="C982" s="32">
        <f t="shared" si="59"/>
        <v>3.4892163735959434</v>
      </c>
      <c r="D982" s="33">
        <f>SUMIFS('Contact Hours'!D:D,'Contact Hours'!$A:$A,Hours!$A982,'Contact Hours'!$B:$B,Hours!$B982)+SUMIFS('Contact Hours'!E:E,'Contact Hours'!$A:$A,Hours!$A982,'Contact Hours'!$B:$B,Hours!$B982)</f>
        <v>12864</v>
      </c>
      <c r="E982" s="33">
        <f>SUMIFS('Contact Hours'!F:F,'Contact Hours'!$A:$A,Hours!$A982,'Contact Hours'!$B:$B,Hours!$B982)+SUMIFS('Contact Hours'!G:G,'Contact Hours'!$A:$A,Hours!$A982,'Contact Hours'!$B:$B,Hours!$B982)</f>
        <v>0</v>
      </c>
      <c r="F982" s="33">
        <f>SUMIFS('Contact Hours'!H:H,'Contact Hours'!$A:$A,Hours!$A982,'Contact Hours'!$B:$B,Hours!$B982)+SUMIFS('Contact Hours'!I:I,'Contact Hours'!$A:$A,Hours!$A982,'Contact Hours'!$B:$B,Hours!$B982)</f>
        <v>77536</v>
      </c>
      <c r="G982" s="33">
        <f>SUMIFS('Contact Hours'!J:J,'Contact Hours'!$A:$A,Hours!$A982,'Contact Hours'!$B:$B,Hours!$B982)+SUMIFS('Contact Hours'!K:K,'Contact Hours'!$A:$A,Hours!$A982,'Contact Hours'!$B:$B,Hours!$B982)</f>
        <v>11660</v>
      </c>
      <c r="H982" s="34">
        <f t="shared" si="60"/>
        <v>102060</v>
      </c>
      <c r="I982" s="35">
        <f t="shared" si="61"/>
        <v>356109.42308920197</v>
      </c>
      <c r="J982" s="35">
        <f t="shared" si="62"/>
        <v>0</v>
      </c>
    </row>
    <row r="983" spans="1:10">
      <c r="A983" s="30">
        <v>3611</v>
      </c>
      <c r="B983" s="31">
        <v>8</v>
      </c>
      <c r="C983" s="32">
        <f t="shared" si="59"/>
        <v>4.382136402145127</v>
      </c>
      <c r="D983" s="33">
        <f>SUMIFS('Contact Hours'!D:D,'Contact Hours'!$A:$A,Hours!$A983,'Contact Hours'!$B:$B,Hours!$B983)+SUMIFS('Contact Hours'!E:E,'Contact Hours'!$A:$A,Hours!$A983,'Contact Hours'!$B:$B,Hours!$B983)</f>
        <v>0</v>
      </c>
      <c r="E983" s="33">
        <f>SUMIFS('Contact Hours'!F:F,'Contact Hours'!$A:$A,Hours!$A983,'Contact Hours'!$B:$B,Hours!$B983)+SUMIFS('Contact Hours'!G:G,'Contact Hours'!$A:$A,Hours!$A983,'Contact Hours'!$B:$B,Hours!$B983)</f>
        <v>0</v>
      </c>
      <c r="F983" s="33">
        <f>SUMIFS('Contact Hours'!H:H,'Contact Hours'!$A:$A,Hours!$A983,'Contact Hours'!$B:$B,Hours!$B983)+SUMIFS('Contact Hours'!I:I,'Contact Hours'!$A:$A,Hours!$A983,'Contact Hours'!$B:$B,Hours!$B983)</f>
        <v>25728</v>
      </c>
      <c r="G983" s="33">
        <f>SUMIFS('Contact Hours'!J:J,'Contact Hours'!$A:$A,Hours!$A983,'Contact Hours'!$B:$B,Hours!$B983)+SUMIFS('Contact Hours'!K:K,'Contact Hours'!$A:$A,Hours!$A983,'Contact Hours'!$B:$B,Hours!$B983)</f>
        <v>0</v>
      </c>
      <c r="H983" s="34">
        <f t="shared" si="60"/>
        <v>25728</v>
      </c>
      <c r="I983" s="35">
        <f t="shared" si="61"/>
        <v>112743.60535438983</v>
      </c>
      <c r="J983" s="35">
        <f t="shared" si="62"/>
        <v>0</v>
      </c>
    </row>
    <row r="984" spans="1:10">
      <c r="A984" s="30">
        <v>3611</v>
      </c>
      <c r="B984" s="31">
        <v>9</v>
      </c>
      <c r="C984" s="32">
        <f t="shared" si="59"/>
        <v>3.4333089032158068</v>
      </c>
      <c r="D984" s="33">
        <f>SUMIFS('Contact Hours'!D:D,'Contact Hours'!$A:$A,Hours!$A984,'Contact Hours'!$B:$B,Hours!$B984)+SUMIFS('Contact Hours'!E:E,'Contact Hours'!$A:$A,Hours!$A984,'Contact Hours'!$B:$B,Hours!$B984)</f>
        <v>46592</v>
      </c>
      <c r="E984" s="33">
        <f>SUMIFS('Contact Hours'!F:F,'Contact Hours'!$A:$A,Hours!$A984,'Contact Hours'!$B:$B,Hours!$B984)+SUMIFS('Contact Hours'!G:G,'Contact Hours'!$A:$A,Hours!$A984,'Contact Hours'!$B:$B,Hours!$B984)</f>
        <v>0</v>
      </c>
      <c r="F984" s="33">
        <f>SUMIFS('Contact Hours'!H:H,'Contact Hours'!$A:$A,Hours!$A984,'Contact Hours'!$B:$B,Hours!$B984)+SUMIFS('Contact Hours'!I:I,'Contact Hours'!$A:$A,Hours!$A984,'Contact Hours'!$B:$B,Hours!$B984)</f>
        <v>207616</v>
      </c>
      <c r="G984" s="33">
        <f>SUMIFS('Contact Hours'!J:J,'Contact Hours'!$A:$A,Hours!$A984,'Contact Hours'!$B:$B,Hours!$B984)+SUMIFS('Contact Hours'!K:K,'Contact Hours'!$A:$A,Hours!$A984,'Contact Hours'!$B:$B,Hours!$B984)</f>
        <v>0</v>
      </c>
      <c r="H984" s="34">
        <f t="shared" si="60"/>
        <v>254208</v>
      </c>
      <c r="I984" s="35">
        <f t="shared" si="61"/>
        <v>872774.58966868382</v>
      </c>
      <c r="J984" s="35">
        <f t="shared" si="62"/>
        <v>0</v>
      </c>
    </row>
    <row r="985" spans="1:10">
      <c r="A985" s="30">
        <v>3611</v>
      </c>
      <c r="B985" s="31">
        <v>10</v>
      </c>
      <c r="C985" s="32">
        <f t="shared" si="59"/>
        <v>5.2157956574584414</v>
      </c>
      <c r="D985" s="33">
        <f>SUMIFS('Contact Hours'!D:D,'Contact Hours'!$A:$A,Hours!$A985,'Contact Hours'!$B:$B,Hours!$B985)+SUMIFS('Contact Hours'!E:E,'Contact Hours'!$A:$A,Hours!$A985,'Contact Hours'!$B:$B,Hours!$B985)</f>
        <v>6304</v>
      </c>
      <c r="E985" s="33">
        <f>SUMIFS('Contact Hours'!F:F,'Contact Hours'!$A:$A,Hours!$A985,'Contact Hours'!$B:$B,Hours!$B985)+SUMIFS('Contact Hours'!G:G,'Contact Hours'!$A:$A,Hours!$A985,'Contact Hours'!$B:$B,Hours!$B985)</f>
        <v>0</v>
      </c>
      <c r="F985" s="33">
        <f>SUMIFS('Contact Hours'!H:H,'Contact Hours'!$A:$A,Hours!$A985,'Contact Hours'!$B:$B,Hours!$B985)+SUMIFS('Contact Hours'!I:I,'Contact Hours'!$A:$A,Hours!$A985,'Contact Hours'!$B:$B,Hours!$B985)</f>
        <v>0</v>
      </c>
      <c r="G985" s="33">
        <f>SUMIFS('Contact Hours'!J:J,'Contact Hours'!$A:$A,Hours!$A985,'Contact Hours'!$B:$B,Hours!$B985)+SUMIFS('Contact Hours'!K:K,'Contact Hours'!$A:$A,Hours!$A985,'Contact Hours'!$B:$B,Hours!$B985)</f>
        <v>0</v>
      </c>
      <c r="H985" s="34">
        <f t="shared" si="60"/>
        <v>6304</v>
      </c>
      <c r="I985" s="35">
        <f t="shared" si="61"/>
        <v>32880.375824618015</v>
      </c>
      <c r="J985" s="35">
        <f t="shared" si="62"/>
        <v>0</v>
      </c>
    </row>
    <row r="986" spans="1:10">
      <c r="A986" s="30">
        <v>3611</v>
      </c>
      <c r="B986" s="31">
        <v>11</v>
      </c>
      <c r="C986" s="32">
        <f t="shared" si="59"/>
        <v>3.9463640330011058</v>
      </c>
      <c r="D986" s="33">
        <f>SUMIFS('Contact Hours'!D:D,'Contact Hours'!$A:$A,Hours!$A986,'Contact Hours'!$B:$B,Hours!$B986)+SUMIFS('Contact Hours'!E:E,'Contact Hours'!$A:$A,Hours!$A986,'Contact Hours'!$B:$B,Hours!$B986)</f>
        <v>3456</v>
      </c>
      <c r="E986" s="33">
        <f>SUMIFS('Contact Hours'!F:F,'Contact Hours'!$A:$A,Hours!$A986,'Contact Hours'!$B:$B,Hours!$B986)+SUMIFS('Contact Hours'!G:G,'Contact Hours'!$A:$A,Hours!$A986,'Contact Hours'!$B:$B,Hours!$B986)</f>
        <v>0</v>
      </c>
      <c r="F986" s="33">
        <f>SUMIFS('Contact Hours'!H:H,'Contact Hours'!$A:$A,Hours!$A986,'Contact Hours'!$B:$B,Hours!$B986)+SUMIFS('Contact Hours'!I:I,'Contact Hours'!$A:$A,Hours!$A986,'Contact Hours'!$B:$B,Hours!$B986)</f>
        <v>59424</v>
      </c>
      <c r="G986" s="33">
        <f>SUMIFS('Contact Hours'!J:J,'Contact Hours'!$A:$A,Hours!$A986,'Contact Hours'!$B:$B,Hours!$B986)+SUMIFS('Contact Hours'!K:K,'Contact Hours'!$A:$A,Hours!$A986,'Contact Hours'!$B:$B,Hours!$B986)</f>
        <v>384</v>
      </c>
      <c r="H986" s="34">
        <f t="shared" si="60"/>
        <v>63264</v>
      </c>
      <c r="I986" s="35">
        <f t="shared" si="61"/>
        <v>249662.77418378196</v>
      </c>
      <c r="J986" s="35">
        <f t="shared" si="62"/>
        <v>0</v>
      </c>
    </row>
    <row r="987" spans="1:10">
      <c r="A987" s="30">
        <v>3611</v>
      </c>
      <c r="B987" s="31">
        <v>12</v>
      </c>
      <c r="C987" s="32">
        <f t="shared" si="59"/>
        <v>3.4644345655960382</v>
      </c>
      <c r="D987" s="33">
        <f>SUMIFS('Contact Hours'!D:D,'Contact Hours'!$A:$A,Hours!$A987,'Contact Hours'!$B:$B,Hours!$B987)+SUMIFS('Contact Hours'!E:E,'Contact Hours'!$A:$A,Hours!$A987,'Contact Hours'!$B:$B,Hours!$B987)</f>
        <v>294176</v>
      </c>
      <c r="E987" s="33">
        <f>SUMIFS('Contact Hours'!F:F,'Contact Hours'!$A:$A,Hours!$A987,'Contact Hours'!$B:$B,Hours!$B987)+SUMIFS('Contact Hours'!G:G,'Contact Hours'!$A:$A,Hours!$A987,'Contact Hours'!$B:$B,Hours!$B987)</f>
        <v>53680</v>
      </c>
      <c r="F987" s="33">
        <f>SUMIFS('Contact Hours'!H:H,'Contact Hours'!$A:$A,Hours!$A987,'Contact Hours'!$B:$B,Hours!$B987)+SUMIFS('Contact Hours'!I:I,'Contact Hours'!$A:$A,Hours!$A987,'Contact Hours'!$B:$B,Hours!$B987)</f>
        <v>0</v>
      </c>
      <c r="G987" s="33">
        <f>SUMIFS('Contact Hours'!J:J,'Contact Hours'!$A:$A,Hours!$A987,'Contact Hours'!$B:$B,Hours!$B987)+SUMIFS('Contact Hours'!K:K,'Contact Hours'!$A:$A,Hours!$A987,'Contact Hours'!$B:$B,Hours!$B987)</f>
        <v>0</v>
      </c>
      <c r="H987" s="34">
        <f t="shared" si="60"/>
        <v>347856</v>
      </c>
      <c r="I987" s="35">
        <f t="shared" si="61"/>
        <v>1205124.3502499755</v>
      </c>
      <c r="J987" s="35">
        <f t="shared" si="62"/>
        <v>204567.9322293149</v>
      </c>
    </row>
    <row r="988" spans="1:10">
      <c r="A988" s="30">
        <v>3611</v>
      </c>
      <c r="B988" s="31">
        <v>13</v>
      </c>
      <c r="C988" s="32">
        <f t="shared" si="59"/>
        <v>3.1367935439018955</v>
      </c>
      <c r="D988" s="33">
        <f>SUMIFS('Contact Hours'!D:D,'Contact Hours'!$A:$A,Hours!$A988,'Contact Hours'!$B:$B,Hours!$B988)+SUMIFS('Contact Hours'!E:E,'Contact Hours'!$A:$A,Hours!$A988,'Contact Hours'!$B:$B,Hours!$B988)</f>
        <v>53904</v>
      </c>
      <c r="E988" s="33">
        <f>SUMIFS('Contact Hours'!F:F,'Contact Hours'!$A:$A,Hours!$A988,'Contact Hours'!$B:$B,Hours!$B988)+SUMIFS('Contact Hours'!G:G,'Contact Hours'!$A:$A,Hours!$A988,'Contact Hours'!$B:$B,Hours!$B988)</f>
        <v>0</v>
      </c>
      <c r="F988" s="33">
        <f>SUMIFS('Contact Hours'!H:H,'Contact Hours'!$A:$A,Hours!$A988,'Contact Hours'!$B:$B,Hours!$B988)+SUMIFS('Contact Hours'!I:I,'Contact Hours'!$A:$A,Hours!$A988,'Contact Hours'!$B:$B,Hours!$B988)</f>
        <v>0</v>
      </c>
      <c r="G988" s="33">
        <f>SUMIFS('Contact Hours'!J:J,'Contact Hours'!$A:$A,Hours!$A988,'Contact Hours'!$B:$B,Hours!$B988)+SUMIFS('Contact Hours'!K:K,'Contact Hours'!$A:$A,Hours!$A988,'Contact Hours'!$B:$B,Hours!$B988)</f>
        <v>0</v>
      </c>
      <c r="H988" s="34">
        <f t="shared" si="60"/>
        <v>53904</v>
      </c>
      <c r="I988" s="35">
        <f t="shared" si="61"/>
        <v>169085.71919048778</v>
      </c>
      <c r="J988" s="35">
        <f t="shared" si="62"/>
        <v>0</v>
      </c>
    </row>
    <row r="989" spans="1:10">
      <c r="A989" s="30">
        <v>3611</v>
      </c>
      <c r="B989" s="31">
        <v>14</v>
      </c>
      <c r="C989" s="32">
        <f t="shared" si="59"/>
        <v>4.5242823607997433</v>
      </c>
      <c r="D989" s="33">
        <f>SUMIFS('Contact Hours'!D:D,'Contact Hours'!$A:$A,Hours!$A989,'Contact Hours'!$B:$B,Hours!$B989)+SUMIFS('Contact Hours'!E:E,'Contact Hours'!$A:$A,Hours!$A989,'Contact Hours'!$B:$B,Hours!$B989)</f>
        <v>0</v>
      </c>
      <c r="E989" s="33">
        <f>SUMIFS('Contact Hours'!F:F,'Contact Hours'!$A:$A,Hours!$A989,'Contact Hours'!$B:$B,Hours!$B989)+SUMIFS('Contact Hours'!G:G,'Contact Hours'!$A:$A,Hours!$A989,'Contact Hours'!$B:$B,Hours!$B989)</f>
        <v>0</v>
      </c>
      <c r="F989" s="33">
        <f>SUMIFS('Contact Hours'!H:H,'Contact Hours'!$A:$A,Hours!$A989,'Contact Hours'!$B:$B,Hours!$B989)+SUMIFS('Contact Hours'!I:I,'Contact Hours'!$A:$A,Hours!$A989,'Contact Hours'!$B:$B,Hours!$B989)</f>
        <v>116576</v>
      </c>
      <c r="G989" s="33">
        <f>SUMIFS('Contact Hours'!J:J,'Contact Hours'!$A:$A,Hours!$A989,'Contact Hours'!$B:$B,Hours!$B989)+SUMIFS('Contact Hours'!K:K,'Contact Hours'!$A:$A,Hours!$A989,'Contact Hours'!$B:$B,Hours!$B989)</f>
        <v>5380</v>
      </c>
      <c r="H989" s="34">
        <f t="shared" si="60"/>
        <v>121956</v>
      </c>
      <c r="I989" s="35">
        <f t="shared" si="61"/>
        <v>551763.37959369353</v>
      </c>
      <c r="J989" s="35">
        <f t="shared" si="62"/>
        <v>0</v>
      </c>
    </row>
    <row r="990" spans="1:10">
      <c r="A990" s="30">
        <v>3611</v>
      </c>
      <c r="B990" s="31">
        <v>15</v>
      </c>
      <c r="C990" s="32">
        <f t="shared" si="59"/>
        <v>6.3259919541484555</v>
      </c>
      <c r="D990" s="33">
        <f>SUMIFS('Contact Hours'!D:D,'Contact Hours'!$A:$A,Hours!$A990,'Contact Hours'!$B:$B,Hours!$B990)+SUMIFS('Contact Hours'!E:E,'Contact Hours'!$A:$A,Hours!$A990,'Contact Hours'!$B:$B,Hours!$B990)</f>
        <v>0</v>
      </c>
      <c r="E990" s="33">
        <f>SUMIFS('Contact Hours'!F:F,'Contact Hours'!$A:$A,Hours!$A990,'Contact Hours'!$B:$B,Hours!$B990)+SUMIFS('Contact Hours'!G:G,'Contact Hours'!$A:$A,Hours!$A990,'Contact Hours'!$B:$B,Hours!$B990)</f>
        <v>0</v>
      </c>
      <c r="F990" s="33">
        <f>SUMIFS('Contact Hours'!H:H,'Contact Hours'!$A:$A,Hours!$A990,'Contact Hours'!$B:$B,Hours!$B990)+SUMIFS('Contact Hours'!I:I,'Contact Hours'!$A:$A,Hours!$A990,'Contact Hours'!$B:$B,Hours!$B990)</f>
        <v>0</v>
      </c>
      <c r="G990" s="33">
        <f>SUMIFS('Contact Hours'!J:J,'Contact Hours'!$A:$A,Hours!$A990,'Contact Hours'!$B:$B,Hours!$B990)+SUMIFS('Contact Hours'!K:K,'Contact Hours'!$A:$A,Hours!$A990,'Contact Hours'!$B:$B,Hours!$B990)</f>
        <v>0</v>
      </c>
      <c r="H990" s="34">
        <f t="shared" si="60"/>
        <v>0</v>
      </c>
      <c r="I990" s="35">
        <f t="shared" si="61"/>
        <v>0</v>
      </c>
      <c r="J990" s="35">
        <f t="shared" si="62"/>
        <v>0</v>
      </c>
    </row>
    <row r="991" spans="1:10">
      <c r="A991" s="30">
        <v>3611</v>
      </c>
      <c r="B991" s="31">
        <v>16</v>
      </c>
      <c r="C991" s="32">
        <f t="shared" ref="C991:C1054" si="63">C964</f>
        <v>3.9794022593108487</v>
      </c>
      <c r="D991" s="33">
        <f>SUMIFS('Contact Hours'!D:D,'Contact Hours'!$A:$A,Hours!$A991,'Contact Hours'!$B:$B,Hours!$B991)+SUMIFS('Contact Hours'!E:E,'Contact Hours'!$A:$A,Hours!$A991,'Contact Hours'!$B:$B,Hours!$B991)</f>
        <v>28224</v>
      </c>
      <c r="E991" s="33">
        <f>SUMIFS('Contact Hours'!F:F,'Contact Hours'!$A:$A,Hours!$A991,'Contact Hours'!$B:$B,Hours!$B991)+SUMIFS('Contact Hours'!G:G,'Contact Hours'!$A:$A,Hours!$A991,'Contact Hours'!$B:$B,Hours!$B991)</f>
        <v>0</v>
      </c>
      <c r="F991" s="33">
        <f>SUMIFS('Contact Hours'!H:H,'Contact Hours'!$A:$A,Hours!$A991,'Contact Hours'!$B:$B,Hours!$B991)+SUMIFS('Contact Hours'!I:I,'Contact Hours'!$A:$A,Hours!$A991,'Contact Hours'!$B:$B,Hours!$B991)</f>
        <v>111312</v>
      </c>
      <c r="G991" s="33">
        <f>SUMIFS('Contact Hours'!J:J,'Contact Hours'!$A:$A,Hours!$A991,'Contact Hours'!$B:$B,Hours!$B991)+SUMIFS('Contact Hours'!K:K,'Contact Hours'!$A:$A,Hours!$A991,'Contact Hours'!$B:$B,Hours!$B991)</f>
        <v>22517</v>
      </c>
      <c r="H991" s="34">
        <f t="shared" si="60"/>
        <v>162053</v>
      </c>
      <c r="I991" s="35">
        <f t="shared" si="61"/>
        <v>644874.07432810101</v>
      </c>
      <c r="J991" s="35">
        <f t="shared" si="62"/>
        <v>0</v>
      </c>
    </row>
    <row r="992" spans="1:10">
      <c r="A992" s="30">
        <v>3611</v>
      </c>
      <c r="B992" s="31">
        <v>17</v>
      </c>
      <c r="C992" s="32">
        <f t="shared" si="63"/>
        <v>5.1679354505346593</v>
      </c>
      <c r="D992" s="33">
        <f>SUMIFS('Contact Hours'!D:D,'Contact Hours'!$A:$A,Hours!$A992,'Contact Hours'!$B:$B,Hours!$B992)+SUMIFS('Contact Hours'!E:E,'Contact Hours'!$A:$A,Hours!$A992,'Contact Hours'!$B:$B,Hours!$B992)</f>
        <v>0</v>
      </c>
      <c r="E992" s="33">
        <f>SUMIFS('Contact Hours'!F:F,'Contact Hours'!$A:$A,Hours!$A992,'Contact Hours'!$B:$B,Hours!$B992)+SUMIFS('Contact Hours'!G:G,'Contact Hours'!$A:$A,Hours!$A992,'Contact Hours'!$B:$B,Hours!$B992)</f>
        <v>0</v>
      </c>
      <c r="F992" s="33">
        <f>SUMIFS('Contact Hours'!H:H,'Contact Hours'!$A:$A,Hours!$A992,'Contact Hours'!$B:$B,Hours!$B992)+SUMIFS('Contact Hours'!I:I,'Contact Hours'!$A:$A,Hours!$A992,'Contact Hours'!$B:$B,Hours!$B992)</f>
        <v>28716</v>
      </c>
      <c r="G992" s="33">
        <f>SUMIFS('Contact Hours'!J:J,'Contact Hours'!$A:$A,Hours!$A992,'Contact Hours'!$B:$B,Hours!$B992)+SUMIFS('Contact Hours'!K:K,'Contact Hours'!$A:$A,Hours!$A992,'Contact Hours'!$B:$B,Hours!$B992)</f>
        <v>0</v>
      </c>
      <c r="H992" s="34">
        <f t="shared" si="60"/>
        <v>28716</v>
      </c>
      <c r="I992" s="35">
        <f t="shared" si="61"/>
        <v>148402.43439755327</v>
      </c>
      <c r="J992" s="35">
        <f t="shared" si="62"/>
        <v>0</v>
      </c>
    </row>
    <row r="993" spans="1:10">
      <c r="A993" s="30">
        <v>3611</v>
      </c>
      <c r="B993" s="31">
        <v>18</v>
      </c>
      <c r="C993" s="32">
        <f t="shared" si="63"/>
        <v>4.3474126583452906</v>
      </c>
      <c r="D993" s="33">
        <f>SUMIFS('Contact Hours'!D:D,'Contact Hours'!$A:$A,Hours!$A993,'Contact Hours'!$B:$B,Hours!$B993)+SUMIFS('Contact Hours'!E:E,'Contact Hours'!$A:$A,Hours!$A993,'Contact Hours'!$B:$B,Hours!$B993)</f>
        <v>0</v>
      </c>
      <c r="E993" s="33">
        <f>SUMIFS('Contact Hours'!F:F,'Contact Hours'!$A:$A,Hours!$A993,'Contact Hours'!$B:$B,Hours!$B993)+SUMIFS('Contact Hours'!G:G,'Contact Hours'!$A:$A,Hours!$A993,'Contact Hours'!$B:$B,Hours!$B993)</f>
        <v>0</v>
      </c>
      <c r="F993" s="33">
        <f>SUMIFS('Contact Hours'!H:H,'Contact Hours'!$A:$A,Hours!$A993,'Contact Hours'!$B:$B,Hours!$B993)+SUMIFS('Contact Hours'!I:I,'Contact Hours'!$A:$A,Hours!$A993,'Contact Hours'!$B:$B,Hours!$B993)</f>
        <v>67056</v>
      </c>
      <c r="G993" s="33">
        <f>SUMIFS('Contact Hours'!J:J,'Contact Hours'!$A:$A,Hours!$A993,'Contact Hours'!$B:$B,Hours!$B993)+SUMIFS('Contact Hours'!K:K,'Contact Hours'!$A:$A,Hours!$A993,'Contact Hours'!$B:$B,Hours!$B993)</f>
        <v>0</v>
      </c>
      <c r="H993" s="34">
        <f t="shared" si="60"/>
        <v>67056</v>
      </c>
      <c r="I993" s="35">
        <f t="shared" si="61"/>
        <v>291520.10321800178</v>
      </c>
      <c r="J993" s="35">
        <f t="shared" si="62"/>
        <v>0</v>
      </c>
    </row>
    <row r="994" spans="1:10">
      <c r="A994" s="30">
        <v>3611</v>
      </c>
      <c r="B994" s="31">
        <v>19</v>
      </c>
      <c r="C994" s="32">
        <f t="shared" si="63"/>
        <v>3.1428185541517317</v>
      </c>
      <c r="D994" s="33">
        <f>SUMIFS('Contact Hours'!D:D,'Contact Hours'!$A:$A,Hours!$A994,'Contact Hours'!$B:$B,Hours!$B994)+SUMIFS('Contact Hours'!E:E,'Contact Hours'!$A:$A,Hours!$A994,'Contact Hours'!$B:$B,Hours!$B994)</f>
        <v>287856</v>
      </c>
      <c r="E994" s="33">
        <f>SUMIFS('Contact Hours'!F:F,'Contact Hours'!$A:$A,Hours!$A994,'Contact Hours'!$B:$B,Hours!$B994)+SUMIFS('Contact Hours'!G:G,'Contact Hours'!$A:$A,Hours!$A994,'Contact Hours'!$B:$B,Hours!$B994)</f>
        <v>61056</v>
      </c>
      <c r="F994" s="33">
        <f>SUMIFS('Contact Hours'!H:H,'Contact Hours'!$A:$A,Hours!$A994,'Contact Hours'!$B:$B,Hours!$B994)+SUMIFS('Contact Hours'!I:I,'Contact Hours'!$A:$A,Hours!$A994,'Contact Hours'!$B:$B,Hours!$B994)</f>
        <v>720</v>
      </c>
      <c r="G994" s="33">
        <f>SUMIFS('Contact Hours'!J:J,'Contact Hours'!$A:$A,Hours!$A994,'Contact Hours'!$B:$B,Hours!$B994)+SUMIFS('Contact Hours'!K:K,'Contact Hours'!$A:$A,Hours!$A994,'Contact Hours'!$B:$B,Hours!$B994)</f>
        <v>0</v>
      </c>
      <c r="H994" s="34">
        <f t="shared" si="60"/>
        <v>349632</v>
      </c>
      <c r="I994" s="35">
        <f t="shared" si="61"/>
        <v>1098829.9367251783</v>
      </c>
      <c r="J994" s="35">
        <f t="shared" si="62"/>
        <v>211076.72260651697</v>
      </c>
    </row>
    <row r="995" spans="1:10">
      <c r="A995" s="30">
        <v>3611</v>
      </c>
      <c r="B995" s="31">
        <v>20</v>
      </c>
      <c r="C995" s="32">
        <f t="shared" si="63"/>
        <v>3.4676861785003421</v>
      </c>
      <c r="D995" s="33">
        <f>SUMIFS('Contact Hours'!D:D,'Contact Hours'!$A:$A,Hours!$A995,'Contact Hours'!$B:$B,Hours!$B995)+SUMIFS('Contact Hours'!E:E,'Contact Hours'!$A:$A,Hours!$A995,'Contact Hours'!$B:$B,Hours!$B995)</f>
        <v>0</v>
      </c>
      <c r="E995" s="33">
        <f>SUMIFS('Contact Hours'!F:F,'Contact Hours'!$A:$A,Hours!$A995,'Contact Hours'!$B:$B,Hours!$B995)+SUMIFS('Contact Hours'!G:G,'Contact Hours'!$A:$A,Hours!$A995,'Contact Hours'!$B:$B,Hours!$B995)</f>
        <v>0</v>
      </c>
      <c r="F995" s="33">
        <f>SUMIFS('Contact Hours'!H:H,'Contact Hours'!$A:$A,Hours!$A995,'Contact Hours'!$B:$B,Hours!$B995)+SUMIFS('Contact Hours'!I:I,'Contact Hours'!$A:$A,Hours!$A995,'Contact Hours'!$B:$B,Hours!$B995)</f>
        <v>71392</v>
      </c>
      <c r="G995" s="33">
        <f>SUMIFS('Contact Hours'!J:J,'Contact Hours'!$A:$A,Hours!$A995,'Contact Hours'!$B:$B,Hours!$B995)+SUMIFS('Contact Hours'!K:K,'Contact Hours'!$A:$A,Hours!$A995,'Contact Hours'!$B:$B,Hours!$B995)</f>
        <v>0</v>
      </c>
      <c r="H995" s="34">
        <f t="shared" si="60"/>
        <v>71392</v>
      </c>
      <c r="I995" s="35">
        <f t="shared" si="61"/>
        <v>247565.05165549641</v>
      </c>
      <c r="J995" s="35">
        <f t="shared" si="62"/>
        <v>0</v>
      </c>
    </row>
    <row r="996" spans="1:10">
      <c r="A996" s="30">
        <v>3611</v>
      </c>
      <c r="B996" s="31">
        <v>21</v>
      </c>
      <c r="C996" s="32">
        <f t="shared" si="63"/>
        <v>4.5155009708581995</v>
      </c>
      <c r="D996" s="33">
        <f>SUMIFS('Contact Hours'!D:D,'Contact Hours'!$A:$A,Hours!$A996,'Contact Hours'!$B:$B,Hours!$B996)+SUMIFS('Contact Hours'!E:E,'Contact Hours'!$A:$A,Hours!$A996,'Contact Hours'!$B:$B,Hours!$B996)</f>
        <v>0</v>
      </c>
      <c r="E996" s="33">
        <f>SUMIFS('Contact Hours'!F:F,'Contact Hours'!$A:$A,Hours!$A996,'Contact Hours'!$B:$B,Hours!$B996)+SUMIFS('Contact Hours'!G:G,'Contact Hours'!$A:$A,Hours!$A996,'Contact Hours'!$B:$B,Hours!$B996)</f>
        <v>0</v>
      </c>
      <c r="F996" s="33">
        <f>SUMIFS('Contact Hours'!H:H,'Contact Hours'!$A:$A,Hours!$A996,'Contact Hours'!$B:$B,Hours!$B996)+SUMIFS('Contact Hours'!I:I,'Contact Hours'!$A:$A,Hours!$A996,'Contact Hours'!$B:$B,Hours!$B996)</f>
        <v>38480</v>
      </c>
      <c r="G996" s="33">
        <f>SUMIFS('Contact Hours'!J:J,'Contact Hours'!$A:$A,Hours!$A996,'Contact Hours'!$B:$B,Hours!$B996)+SUMIFS('Contact Hours'!K:K,'Contact Hours'!$A:$A,Hours!$A996,'Contact Hours'!$B:$B,Hours!$B996)</f>
        <v>26100</v>
      </c>
      <c r="H996" s="34">
        <f t="shared" si="60"/>
        <v>64580</v>
      </c>
      <c r="I996" s="35">
        <f t="shared" si="61"/>
        <v>291611.05269802251</v>
      </c>
      <c r="J996" s="35">
        <f t="shared" si="62"/>
        <v>0</v>
      </c>
    </row>
    <row r="997" spans="1:10">
      <c r="A997" s="30">
        <v>3611</v>
      </c>
      <c r="B997" s="31">
        <v>22</v>
      </c>
      <c r="C997" s="32">
        <f t="shared" si="63"/>
        <v>4.1280585073572329</v>
      </c>
      <c r="D997" s="33">
        <f>SUMIFS('Contact Hours'!D:D,'Contact Hours'!$A:$A,Hours!$A997,'Contact Hours'!$B:$B,Hours!$B997)+SUMIFS('Contact Hours'!E:E,'Contact Hours'!$A:$A,Hours!$A997,'Contact Hours'!$B:$B,Hours!$B997)</f>
        <v>0</v>
      </c>
      <c r="E997" s="33">
        <f>SUMIFS('Contact Hours'!F:F,'Contact Hours'!$A:$A,Hours!$A997,'Contact Hours'!$B:$B,Hours!$B997)+SUMIFS('Contact Hours'!G:G,'Contact Hours'!$A:$A,Hours!$A997,'Contact Hours'!$B:$B,Hours!$B997)</f>
        <v>0</v>
      </c>
      <c r="F997" s="33">
        <f>SUMIFS('Contact Hours'!H:H,'Contact Hours'!$A:$A,Hours!$A997,'Contact Hours'!$B:$B,Hours!$B997)+SUMIFS('Contact Hours'!I:I,'Contact Hours'!$A:$A,Hours!$A997,'Contact Hours'!$B:$B,Hours!$B997)</f>
        <v>6336</v>
      </c>
      <c r="G997" s="33">
        <f>SUMIFS('Contact Hours'!J:J,'Contact Hours'!$A:$A,Hours!$A997,'Contact Hours'!$B:$B,Hours!$B997)+SUMIFS('Contact Hours'!K:K,'Contact Hours'!$A:$A,Hours!$A997,'Contact Hours'!$B:$B,Hours!$B997)</f>
        <v>0</v>
      </c>
      <c r="H997" s="34">
        <f t="shared" si="60"/>
        <v>6336</v>
      </c>
      <c r="I997" s="35">
        <f t="shared" si="61"/>
        <v>26155.378702615428</v>
      </c>
      <c r="J997" s="35">
        <f t="shared" si="62"/>
        <v>0</v>
      </c>
    </row>
    <row r="998" spans="1:10">
      <c r="A998" s="30">
        <v>3611</v>
      </c>
      <c r="B998" s="31">
        <v>23</v>
      </c>
      <c r="C998" s="32">
        <f t="shared" si="63"/>
        <v>4.0606764444742334</v>
      </c>
      <c r="D998" s="33">
        <f>SUMIFS('Contact Hours'!D:D,'Contact Hours'!$A:$A,Hours!$A998,'Contact Hours'!$B:$B,Hours!$B998)+SUMIFS('Contact Hours'!E:E,'Contact Hours'!$A:$A,Hours!$A998,'Contact Hours'!$B:$B,Hours!$B998)</f>
        <v>89328</v>
      </c>
      <c r="E998" s="33">
        <f>SUMIFS('Contact Hours'!F:F,'Contact Hours'!$A:$A,Hours!$A998,'Contact Hours'!$B:$B,Hours!$B998)+SUMIFS('Contact Hours'!G:G,'Contact Hours'!$A:$A,Hours!$A998,'Contact Hours'!$B:$B,Hours!$B998)</f>
        <v>0</v>
      </c>
      <c r="F998" s="33">
        <f>SUMIFS('Contact Hours'!H:H,'Contact Hours'!$A:$A,Hours!$A998,'Contact Hours'!$B:$B,Hours!$B998)+SUMIFS('Contact Hours'!I:I,'Contact Hours'!$A:$A,Hours!$A998,'Contact Hours'!$B:$B,Hours!$B998)</f>
        <v>0</v>
      </c>
      <c r="G998" s="33">
        <f>SUMIFS('Contact Hours'!J:J,'Contact Hours'!$A:$A,Hours!$A998,'Contact Hours'!$B:$B,Hours!$B998)+SUMIFS('Contact Hours'!K:K,'Contact Hours'!$A:$A,Hours!$A998,'Contact Hours'!$B:$B,Hours!$B998)</f>
        <v>0</v>
      </c>
      <c r="H998" s="34">
        <f t="shared" si="60"/>
        <v>89328</v>
      </c>
      <c r="I998" s="35">
        <f t="shared" si="61"/>
        <v>362732.10543199431</v>
      </c>
      <c r="J998" s="35">
        <f t="shared" si="62"/>
        <v>0</v>
      </c>
    </row>
    <row r="999" spans="1:10">
      <c r="A999" s="30">
        <v>3611</v>
      </c>
      <c r="B999" s="31">
        <v>24</v>
      </c>
      <c r="C999" s="32">
        <f t="shared" si="63"/>
        <v>3.6073208628655156</v>
      </c>
      <c r="D999" s="33">
        <f>SUMIFS('Contact Hours'!D:D,'Contact Hours'!$A:$A,Hours!$A999,'Contact Hours'!$B:$B,Hours!$B999)+SUMIFS('Contact Hours'!E:E,'Contact Hours'!$A:$A,Hours!$A999,'Contact Hours'!$B:$B,Hours!$B999)</f>
        <v>23376</v>
      </c>
      <c r="E999" s="33">
        <f>SUMIFS('Contact Hours'!F:F,'Contact Hours'!$A:$A,Hours!$A999,'Contact Hours'!$B:$B,Hours!$B999)+SUMIFS('Contact Hours'!G:G,'Contact Hours'!$A:$A,Hours!$A999,'Contact Hours'!$B:$B,Hours!$B999)</f>
        <v>0</v>
      </c>
      <c r="F999" s="33">
        <f>SUMIFS('Contact Hours'!H:H,'Contact Hours'!$A:$A,Hours!$A999,'Contact Hours'!$B:$B,Hours!$B999)+SUMIFS('Contact Hours'!I:I,'Contact Hours'!$A:$A,Hours!$A999,'Contact Hours'!$B:$B,Hours!$B999)</f>
        <v>53760</v>
      </c>
      <c r="G999" s="33">
        <f>SUMIFS('Contact Hours'!J:J,'Contact Hours'!$A:$A,Hours!$A999,'Contact Hours'!$B:$B,Hours!$B999)+SUMIFS('Contact Hours'!K:K,'Contact Hours'!$A:$A,Hours!$A999,'Contact Hours'!$B:$B,Hours!$B999)</f>
        <v>152</v>
      </c>
      <c r="H999" s="34">
        <f t="shared" si="60"/>
        <v>77288</v>
      </c>
      <c r="I999" s="35">
        <f t="shared" si="61"/>
        <v>278802.61484914995</v>
      </c>
      <c r="J999" s="35">
        <f t="shared" si="62"/>
        <v>0</v>
      </c>
    </row>
    <row r="1000" spans="1:10">
      <c r="A1000" s="30">
        <v>3611</v>
      </c>
      <c r="B1000" s="31">
        <v>25</v>
      </c>
      <c r="C1000" s="32">
        <f t="shared" si="63"/>
        <v>2.8175360535220126</v>
      </c>
      <c r="D1000" s="33">
        <f>SUMIFS('Contact Hours'!D:D,'Contact Hours'!$A:$A,Hours!$A1000,'Contact Hours'!$B:$B,Hours!$B1000)+SUMIFS('Contact Hours'!E:E,'Contact Hours'!$A:$A,Hours!$A1000,'Contact Hours'!$B:$B,Hours!$B1000)</f>
        <v>597040</v>
      </c>
      <c r="E1000" s="33">
        <f>SUMIFS('Contact Hours'!F:F,'Contact Hours'!$A:$A,Hours!$A1000,'Contact Hours'!$B:$B,Hours!$B1000)+SUMIFS('Contact Hours'!G:G,'Contact Hours'!$A:$A,Hours!$A1000,'Contact Hours'!$B:$B,Hours!$B1000)</f>
        <v>0</v>
      </c>
      <c r="F1000" s="33">
        <f>SUMIFS('Contact Hours'!H:H,'Contact Hours'!$A:$A,Hours!$A1000,'Contact Hours'!$B:$B,Hours!$B1000)+SUMIFS('Contact Hours'!I:I,'Contact Hours'!$A:$A,Hours!$A1000,'Contact Hours'!$B:$B,Hours!$B1000)</f>
        <v>0</v>
      </c>
      <c r="G1000" s="33">
        <f>SUMIFS('Contact Hours'!J:J,'Contact Hours'!$A:$A,Hours!$A1000,'Contact Hours'!$B:$B,Hours!$B1000)+SUMIFS('Contact Hours'!K:K,'Contact Hours'!$A:$A,Hours!$A1000,'Contact Hours'!$B:$B,Hours!$B1000)</f>
        <v>0</v>
      </c>
      <c r="H1000" s="34">
        <f t="shared" si="60"/>
        <v>597040</v>
      </c>
      <c r="I1000" s="35">
        <f t="shared" si="61"/>
        <v>1682181.7253947824</v>
      </c>
      <c r="J1000" s="35">
        <f t="shared" si="62"/>
        <v>0</v>
      </c>
    </row>
    <row r="1001" spans="1:10">
      <c r="A1001" s="30">
        <v>3611</v>
      </c>
      <c r="B1001" s="31">
        <v>26</v>
      </c>
      <c r="C1001" s="32">
        <f t="shared" si="63"/>
        <v>3.5195673951223614</v>
      </c>
      <c r="D1001" s="33">
        <f>SUMIFS('Contact Hours'!D:D,'Contact Hours'!$A:$A,Hours!$A1001,'Contact Hours'!$B:$B,Hours!$B1001)+SUMIFS('Contact Hours'!E:E,'Contact Hours'!$A:$A,Hours!$A1001,'Contact Hours'!$B:$B,Hours!$B1001)</f>
        <v>134576</v>
      </c>
      <c r="E1001" s="33">
        <f>SUMIFS('Contact Hours'!F:F,'Contact Hours'!$A:$A,Hours!$A1001,'Contact Hours'!$B:$B,Hours!$B1001)+SUMIFS('Contact Hours'!G:G,'Contact Hours'!$A:$A,Hours!$A1001,'Contact Hours'!$B:$B,Hours!$B1001)</f>
        <v>0</v>
      </c>
      <c r="F1001" s="33">
        <f>SUMIFS('Contact Hours'!H:H,'Contact Hours'!$A:$A,Hours!$A1001,'Contact Hours'!$B:$B,Hours!$B1001)+SUMIFS('Contact Hours'!I:I,'Contact Hours'!$A:$A,Hours!$A1001,'Contact Hours'!$B:$B,Hours!$B1001)</f>
        <v>98928</v>
      </c>
      <c r="G1001" s="33">
        <f>SUMIFS('Contact Hours'!J:J,'Contact Hours'!$A:$A,Hours!$A1001,'Contact Hours'!$B:$B,Hours!$B1001)+SUMIFS('Contact Hours'!K:K,'Contact Hours'!$A:$A,Hours!$A1001,'Contact Hours'!$B:$B,Hours!$B1001)</f>
        <v>0</v>
      </c>
      <c r="H1001" s="34">
        <f t="shared" si="60"/>
        <v>233504</v>
      </c>
      <c r="I1001" s="35">
        <f t="shared" si="61"/>
        <v>821833.06503065187</v>
      </c>
      <c r="J1001" s="35">
        <f t="shared" si="62"/>
        <v>0</v>
      </c>
    </row>
    <row r="1002" spans="1:10">
      <c r="A1002" s="30">
        <v>3611</v>
      </c>
      <c r="B1002" s="31">
        <v>27</v>
      </c>
      <c r="C1002" s="32">
        <f t="shared" si="63"/>
        <v>3.291477425248472</v>
      </c>
      <c r="D1002" s="33">
        <f>SUMIFS('Contact Hours'!D:D,'Contact Hours'!$A:$A,Hours!$A1002,'Contact Hours'!$B:$B,Hours!$B1002)+SUMIFS('Contact Hours'!E:E,'Contact Hours'!$A:$A,Hours!$A1002,'Contact Hours'!$B:$B,Hours!$B1002)</f>
        <v>0</v>
      </c>
      <c r="E1002" s="33">
        <f>SUMIFS('Contact Hours'!F:F,'Contact Hours'!$A:$A,Hours!$A1002,'Contact Hours'!$B:$B,Hours!$B1002)+SUMIFS('Contact Hours'!G:G,'Contact Hours'!$A:$A,Hours!$A1002,'Contact Hours'!$B:$B,Hours!$B1002)</f>
        <v>0</v>
      </c>
      <c r="F1002" s="33">
        <f>SUMIFS('Contact Hours'!H:H,'Contact Hours'!$A:$A,Hours!$A1002,'Contact Hours'!$B:$B,Hours!$B1002)+SUMIFS('Contact Hours'!I:I,'Contact Hours'!$A:$A,Hours!$A1002,'Contact Hours'!$B:$B,Hours!$B1002)</f>
        <v>0</v>
      </c>
      <c r="G1002" s="33">
        <f>SUMIFS('Contact Hours'!J:J,'Contact Hours'!$A:$A,Hours!$A1002,'Contact Hours'!$B:$B,Hours!$B1002)+SUMIFS('Contact Hours'!K:K,'Contact Hours'!$A:$A,Hours!$A1002,'Contact Hours'!$B:$B,Hours!$B1002)</f>
        <v>0</v>
      </c>
      <c r="H1002" s="34">
        <f t="shared" si="60"/>
        <v>0</v>
      </c>
      <c r="I1002" s="35">
        <f t="shared" si="61"/>
        <v>0</v>
      </c>
      <c r="J1002" s="35">
        <f t="shared" si="62"/>
        <v>0</v>
      </c>
    </row>
    <row r="1003" spans="1:10">
      <c r="A1003" s="30">
        <v>31034</v>
      </c>
      <c r="B1003" s="31">
        <v>1</v>
      </c>
      <c r="C1003" s="32">
        <f t="shared" si="63"/>
        <v>2.8749802080704021</v>
      </c>
      <c r="D1003" s="33">
        <f>SUMIFS('Contact Hours'!D:D,'Contact Hours'!$A:$A,Hours!$A1003,'Contact Hours'!$B:$B,Hours!$B1003)+SUMIFS('Contact Hours'!E:E,'Contact Hours'!$A:$A,Hours!$A1003,'Contact Hours'!$B:$B,Hours!$B1003)</f>
        <v>1056</v>
      </c>
      <c r="E1003" s="33">
        <f>SUMIFS('Contact Hours'!F:F,'Contact Hours'!$A:$A,Hours!$A1003,'Contact Hours'!$B:$B,Hours!$B1003)+SUMIFS('Contact Hours'!G:G,'Contact Hours'!$A:$A,Hours!$A1003,'Contact Hours'!$B:$B,Hours!$B1003)</f>
        <v>0</v>
      </c>
      <c r="F1003" s="33">
        <f>SUMIFS('Contact Hours'!H:H,'Contact Hours'!$A:$A,Hours!$A1003,'Contact Hours'!$B:$B,Hours!$B1003)+SUMIFS('Contact Hours'!I:I,'Contact Hours'!$A:$A,Hours!$A1003,'Contact Hours'!$B:$B,Hours!$B1003)</f>
        <v>0</v>
      </c>
      <c r="G1003" s="33">
        <f>SUMIFS('Contact Hours'!J:J,'Contact Hours'!$A:$A,Hours!$A1003,'Contact Hours'!$B:$B,Hours!$B1003)+SUMIFS('Contact Hours'!K:K,'Contact Hours'!$A:$A,Hours!$A1003,'Contact Hours'!$B:$B,Hours!$B1003)</f>
        <v>400</v>
      </c>
      <c r="H1003" s="34">
        <f t="shared" si="60"/>
        <v>1456</v>
      </c>
      <c r="I1003" s="35">
        <f t="shared" si="61"/>
        <v>4185.9711829505059</v>
      </c>
      <c r="J1003" s="35">
        <f t="shared" si="62"/>
        <v>0</v>
      </c>
    </row>
    <row r="1004" spans="1:10">
      <c r="A1004" s="30">
        <v>31034</v>
      </c>
      <c r="B1004" s="31">
        <v>2</v>
      </c>
      <c r="C1004" s="32">
        <f t="shared" si="63"/>
        <v>3.4729204337351502</v>
      </c>
      <c r="D1004" s="33">
        <f>SUMIFS('Contact Hours'!D:D,'Contact Hours'!$A:$A,Hours!$A1004,'Contact Hours'!$B:$B,Hours!$B1004)+SUMIFS('Contact Hours'!E:E,'Contact Hours'!$A:$A,Hours!$A1004,'Contact Hours'!$B:$B,Hours!$B1004)</f>
        <v>46176</v>
      </c>
      <c r="E1004" s="33">
        <f>SUMIFS('Contact Hours'!F:F,'Contact Hours'!$A:$A,Hours!$A1004,'Contact Hours'!$B:$B,Hours!$B1004)+SUMIFS('Contact Hours'!G:G,'Contact Hours'!$A:$A,Hours!$A1004,'Contact Hours'!$B:$B,Hours!$B1004)</f>
        <v>0</v>
      </c>
      <c r="F1004" s="33">
        <f>SUMIFS('Contact Hours'!H:H,'Contact Hours'!$A:$A,Hours!$A1004,'Contact Hours'!$B:$B,Hours!$B1004)+SUMIFS('Contact Hours'!I:I,'Contact Hours'!$A:$A,Hours!$A1004,'Contact Hours'!$B:$B,Hours!$B1004)</f>
        <v>564848</v>
      </c>
      <c r="G1004" s="33">
        <f>SUMIFS('Contact Hours'!J:J,'Contact Hours'!$A:$A,Hours!$A1004,'Contact Hours'!$B:$B,Hours!$B1004)+SUMIFS('Contact Hours'!K:K,'Contact Hours'!$A:$A,Hours!$A1004,'Contact Hours'!$B:$B,Hours!$B1004)</f>
        <v>9264</v>
      </c>
      <c r="H1004" s="34">
        <f t="shared" si="60"/>
        <v>620288</v>
      </c>
      <c r="I1004" s="35">
        <f t="shared" si="61"/>
        <v>2154210.8700007088</v>
      </c>
      <c r="J1004" s="35">
        <f t="shared" si="62"/>
        <v>0</v>
      </c>
    </row>
    <row r="1005" spans="1:10">
      <c r="A1005" s="30">
        <v>31034</v>
      </c>
      <c r="B1005" s="31">
        <v>3</v>
      </c>
      <c r="C1005" s="32">
        <f t="shared" si="63"/>
        <v>3.0862689776983747</v>
      </c>
      <c r="D1005" s="33">
        <f>SUMIFS('Contact Hours'!D:D,'Contact Hours'!$A:$A,Hours!$A1005,'Contact Hours'!$B:$B,Hours!$B1005)+SUMIFS('Contact Hours'!E:E,'Contact Hours'!$A:$A,Hours!$A1005,'Contact Hours'!$B:$B,Hours!$B1005)</f>
        <v>1456816</v>
      </c>
      <c r="E1005" s="33">
        <f>SUMIFS('Contact Hours'!F:F,'Contact Hours'!$A:$A,Hours!$A1005,'Contact Hours'!$B:$B,Hours!$B1005)+SUMIFS('Contact Hours'!G:G,'Contact Hours'!$A:$A,Hours!$A1005,'Contact Hours'!$B:$B,Hours!$B1005)</f>
        <v>0</v>
      </c>
      <c r="F1005" s="33">
        <f>SUMIFS('Contact Hours'!H:H,'Contact Hours'!$A:$A,Hours!$A1005,'Contact Hours'!$B:$B,Hours!$B1005)+SUMIFS('Contact Hours'!I:I,'Contact Hours'!$A:$A,Hours!$A1005,'Contact Hours'!$B:$B,Hours!$B1005)</f>
        <v>0</v>
      </c>
      <c r="G1005" s="33">
        <f>SUMIFS('Contact Hours'!J:J,'Contact Hours'!$A:$A,Hours!$A1005,'Contact Hours'!$B:$B,Hours!$B1005)+SUMIFS('Contact Hours'!K:K,'Contact Hours'!$A:$A,Hours!$A1005,'Contact Hours'!$B:$B,Hours!$B1005)</f>
        <v>0</v>
      </c>
      <c r="H1005" s="34">
        <f t="shared" si="60"/>
        <v>1456816</v>
      </c>
      <c r="I1005" s="35">
        <f t="shared" si="61"/>
        <v>4496126.0270146355</v>
      </c>
      <c r="J1005" s="35">
        <f t="shared" si="62"/>
        <v>0</v>
      </c>
    </row>
    <row r="1006" spans="1:10">
      <c r="A1006" s="30">
        <v>31034</v>
      </c>
      <c r="B1006" s="31">
        <v>4</v>
      </c>
      <c r="C1006" s="32">
        <f t="shared" si="63"/>
        <v>2.7951067372194838</v>
      </c>
      <c r="D1006" s="33">
        <f>SUMIFS('Contact Hours'!D:D,'Contact Hours'!$A:$A,Hours!$A1006,'Contact Hours'!$B:$B,Hours!$B1006)+SUMIFS('Contact Hours'!E:E,'Contact Hours'!$A:$A,Hours!$A1006,'Contact Hours'!$B:$B,Hours!$B1006)</f>
        <v>489568</v>
      </c>
      <c r="E1006" s="33">
        <f>SUMIFS('Contact Hours'!F:F,'Contact Hours'!$A:$A,Hours!$A1006,'Contact Hours'!$B:$B,Hours!$B1006)+SUMIFS('Contact Hours'!G:G,'Contact Hours'!$A:$A,Hours!$A1006,'Contact Hours'!$B:$B,Hours!$B1006)</f>
        <v>0</v>
      </c>
      <c r="F1006" s="33">
        <f>SUMIFS('Contact Hours'!H:H,'Contact Hours'!$A:$A,Hours!$A1006,'Contact Hours'!$B:$B,Hours!$B1006)+SUMIFS('Contact Hours'!I:I,'Contact Hours'!$A:$A,Hours!$A1006,'Contact Hours'!$B:$B,Hours!$B1006)</f>
        <v>351168</v>
      </c>
      <c r="G1006" s="33">
        <f>SUMIFS('Contact Hours'!J:J,'Contact Hours'!$A:$A,Hours!$A1006,'Contact Hours'!$B:$B,Hours!$B1006)+SUMIFS('Contact Hours'!K:K,'Contact Hours'!$A:$A,Hours!$A1006,'Contact Hours'!$B:$B,Hours!$B1006)</f>
        <v>68783</v>
      </c>
      <c r="H1006" s="34">
        <f t="shared" si="60"/>
        <v>909519</v>
      </c>
      <c r="I1006" s="35">
        <f t="shared" si="61"/>
        <v>2542202.6845291276</v>
      </c>
      <c r="J1006" s="35">
        <f t="shared" si="62"/>
        <v>0</v>
      </c>
    </row>
    <row r="1007" spans="1:10">
      <c r="A1007" s="30">
        <v>31034</v>
      </c>
      <c r="B1007" s="31">
        <v>5</v>
      </c>
      <c r="C1007" s="32">
        <f t="shared" si="63"/>
        <v>7.969787458086997</v>
      </c>
      <c r="D1007" s="33">
        <f>SUMIFS('Contact Hours'!D:D,'Contact Hours'!$A:$A,Hours!$A1007,'Contact Hours'!$B:$B,Hours!$B1007)+SUMIFS('Contact Hours'!E:E,'Contact Hours'!$A:$A,Hours!$A1007,'Contact Hours'!$B:$B,Hours!$B1007)</f>
        <v>0</v>
      </c>
      <c r="E1007" s="33">
        <f>SUMIFS('Contact Hours'!F:F,'Contact Hours'!$A:$A,Hours!$A1007,'Contact Hours'!$B:$B,Hours!$B1007)+SUMIFS('Contact Hours'!G:G,'Contact Hours'!$A:$A,Hours!$A1007,'Contact Hours'!$B:$B,Hours!$B1007)</f>
        <v>0</v>
      </c>
      <c r="F1007" s="33">
        <f>SUMIFS('Contact Hours'!H:H,'Contact Hours'!$A:$A,Hours!$A1007,'Contact Hours'!$B:$B,Hours!$B1007)+SUMIFS('Contact Hours'!I:I,'Contact Hours'!$A:$A,Hours!$A1007,'Contact Hours'!$B:$B,Hours!$B1007)</f>
        <v>0</v>
      </c>
      <c r="G1007" s="33">
        <f>SUMIFS('Contact Hours'!J:J,'Contact Hours'!$A:$A,Hours!$A1007,'Contact Hours'!$B:$B,Hours!$B1007)+SUMIFS('Contact Hours'!K:K,'Contact Hours'!$A:$A,Hours!$A1007,'Contact Hours'!$B:$B,Hours!$B1007)</f>
        <v>1349</v>
      </c>
      <c r="H1007" s="34">
        <f t="shared" si="60"/>
        <v>1349</v>
      </c>
      <c r="I1007" s="35">
        <f t="shared" si="61"/>
        <v>10751.243280959359</v>
      </c>
      <c r="J1007" s="35">
        <f t="shared" si="62"/>
        <v>0</v>
      </c>
    </row>
    <row r="1008" spans="1:10">
      <c r="A1008" s="30">
        <v>31034</v>
      </c>
      <c r="B1008" s="31">
        <v>6</v>
      </c>
      <c r="C1008" s="32">
        <f t="shared" si="63"/>
        <v>2.5338472328563029</v>
      </c>
      <c r="D1008" s="33">
        <f>SUMIFS('Contact Hours'!D:D,'Contact Hours'!$A:$A,Hours!$A1008,'Contact Hours'!$B:$B,Hours!$B1008)+SUMIFS('Contact Hours'!E:E,'Contact Hours'!$A:$A,Hours!$A1008,'Contact Hours'!$B:$B,Hours!$B1008)</f>
        <v>245952</v>
      </c>
      <c r="E1008" s="33">
        <f>SUMIFS('Contact Hours'!F:F,'Contact Hours'!$A:$A,Hours!$A1008,'Contact Hours'!$B:$B,Hours!$B1008)+SUMIFS('Contact Hours'!G:G,'Contact Hours'!$A:$A,Hours!$A1008,'Contact Hours'!$B:$B,Hours!$B1008)</f>
        <v>0</v>
      </c>
      <c r="F1008" s="33">
        <f>SUMIFS('Contact Hours'!H:H,'Contact Hours'!$A:$A,Hours!$A1008,'Contact Hours'!$B:$B,Hours!$B1008)+SUMIFS('Contact Hours'!I:I,'Contact Hours'!$A:$A,Hours!$A1008,'Contact Hours'!$B:$B,Hours!$B1008)</f>
        <v>0</v>
      </c>
      <c r="G1008" s="33">
        <f>SUMIFS('Contact Hours'!J:J,'Contact Hours'!$A:$A,Hours!$A1008,'Contact Hours'!$B:$B,Hours!$B1008)+SUMIFS('Contact Hours'!K:K,'Contact Hours'!$A:$A,Hours!$A1008,'Contact Hours'!$B:$B,Hours!$B1008)</f>
        <v>28668</v>
      </c>
      <c r="H1008" s="34">
        <f t="shared" si="60"/>
        <v>274620</v>
      </c>
      <c r="I1008" s="35">
        <f t="shared" si="61"/>
        <v>695845.12708699785</v>
      </c>
      <c r="J1008" s="35">
        <f t="shared" si="62"/>
        <v>0</v>
      </c>
    </row>
    <row r="1009" spans="1:10">
      <c r="A1009" s="30">
        <v>31034</v>
      </c>
      <c r="B1009" s="31">
        <v>7</v>
      </c>
      <c r="C1009" s="32">
        <f t="shared" si="63"/>
        <v>3.4892163735959434</v>
      </c>
      <c r="D1009" s="33">
        <f>SUMIFS('Contact Hours'!D:D,'Contact Hours'!$A:$A,Hours!$A1009,'Contact Hours'!$B:$B,Hours!$B1009)+SUMIFS('Contact Hours'!E:E,'Contact Hours'!$A:$A,Hours!$A1009,'Contact Hours'!$B:$B,Hours!$B1009)</f>
        <v>267408</v>
      </c>
      <c r="E1009" s="33">
        <f>SUMIFS('Contact Hours'!F:F,'Contact Hours'!$A:$A,Hours!$A1009,'Contact Hours'!$B:$B,Hours!$B1009)+SUMIFS('Contact Hours'!G:G,'Contact Hours'!$A:$A,Hours!$A1009,'Contact Hours'!$B:$B,Hours!$B1009)</f>
        <v>0</v>
      </c>
      <c r="F1009" s="33">
        <f>SUMIFS('Contact Hours'!H:H,'Contact Hours'!$A:$A,Hours!$A1009,'Contact Hours'!$B:$B,Hours!$B1009)+SUMIFS('Contact Hours'!I:I,'Contact Hours'!$A:$A,Hours!$A1009,'Contact Hours'!$B:$B,Hours!$B1009)</f>
        <v>233312</v>
      </c>
      <c r="G1009" s="33">
        <f>SUMIFS('Contact Hours'!J:J,'Contact Hours'!$A:$A,Hours!$A1009,'Contact Hours'!$B:$B,Hours!$B1009)+SUMIFS('Contact Hours'!K:K,'Contact Hours'!$A:$A,Hours!$A1009,'Contact Hours'!$B:$B,Hours!$B1009)</f>
        <v>2956</v>
      </c>
      <c r="H1009" s="34">
        <f t="shared" si="60"/>
        <v>503676</v>
      </c>
      <c r="I1009" s="35">
        <f t="shared" si="61"/>
        <v>1757434.5461873105</v>
      </c>
      <c r="J1009" s="35">
        <f t="shared" si="62"/>
        <v>0</v>
      </c>
    </row>
    <row r="1010" spans="1:10">
      <c r="A1010" s="30">
        <v>31034</v>
      </c>
      <c r="B1010" s="31">
        <v>8</v>
      </c>
      <c r="C1010" s="32">
        <f t="shared" si="63"/>
        <v>4.382136402145127</v>
      </c>
      <c r="D1010" s="33">
        <f>SUMIFS('Contact Hours'!D:D,'Contact Hours'!$A:$A,Hours!$A1010,'Contact Hours'!$B:$B,Hours!$B1010)+SUMIFS('Contact Hours'!E:E,'Contact Hours'!$A:$A,Hours!$A1010,'Contact Hours'!$B:$B,Hours!$B1010)</f>
        <v>0</v>
      </c>
      <c r="E1010" s="33">
        <f>SUMIFS('Contact Hours'!F:F,'Contact Hours'!$A:$A,Hours!$A1010,'Contact Hours'!$B:$B,Hours!$B1010)+SUMIFS('Contact Hours'!G:G,'Contact Hours'!$A:$A,Hours!$A1010,'Contact Hours'!$B:$B,Hours!$B1010)</f>
        <v>0</v>
      </c>
      <c r="F1010" s="33">
        <f>SUMIFS('Contact Hours'!H:H,'Contact Hours'!$A:$A,Hours!$A1010,'Contact Hours'!$B:$B,Hours!$B1010)+SUMIFS('Contact Hours'!I:I,'Contact Hours'!$A:$A,Hours!$A1010,'Contact Hours'!$B:$B,Hours!$B1010)</f>
        <v>111952</v>
      </c>
      <c r="G1010" s="33">
        <f>SUMIFS('Contact Hours'!J:J,'Contact Hours'!$A:$A,Hours!$A1010,'Contact Hours'!$B:$B,Hours!$B1010)+SUMIFS('Contact Hours'!K:K,'Contact Hours'!$A:$A,Hours!$A1010,'Contact Hours'!$B:$B,Hours!$B1010)</f>
        <v>0</v>
      </c>
      <c r="H1010" s="34">
        <f t="shared" si="60"/>
        <v>111952</v>
      </c>
      <c r="I1010" s="35">
        <f t="shared" si="61"/>
        <v>490588.93449295126</v>
      </c>
      <c r="J1010" s="35">
        <f t="shared" si="62"/>
        <v>0</v>
      </c>
    </row>
    <row r="1011" spans="1:10">
      <c r="A1011" s="30">
        <v>31034</v>
      </c>
      <c r="B1011" s="31">
        <v>9</v>
      </c>
      <c r="C1011" s="32">
        <f t="shared" si="63"/>
        <v>3.4333089032158068</v>
      </c>
      <c r="D1011" s="33">
        <f>SUMIFS('Contact Hours'!D:D,'Contact Hours'!$A:$A,Hours!$A1011,'Contact Hours'!$B:$B,Hours!$B1011)+SUMIFS('Contact Hours'!E:E,'Contact Hours'!$A:$A,Hours!$A1011,'Contact Hours'!$B:$B,Hours!$B1011)</f>
        <v>153120</v>
      </c>
      <c r="E1011" s="33">
        <f>SUMIFS('Contact Hours'!F:F,'Contact Hours'!$A:$A,Hours!$A1011,'Contact Hours'!$B:$B,Hours!$B1011)+SUMIFS('Contact Hours'!G:G,'Contact Hours'!$A:$A,Hours!$A1011,'Contact Hours'!$B:$B,Hours!$B1011)</f>
        <v>0</v>
      </c>
      <c r="F1011" s="33">
        <f>SUMIFS('Contact Hours'!H:H,'Contact Hours'!$A:$A,Hours!$A1011,'Contact Hours'!$B:$B,Hours!$B1011)+SUMIFS('Contact Hours'!I:I,'Contact Hours'!$A:$A,Hours!$A1011,'Contact Hours'!$B:$B,Hours!$B1011)</f>
        <v>166784</v>
      </c>
      <c r="G1011" s="33">
        <f>SUMIFS('Contact Hours'!J:J,'Contact Hours'!$A:$A,Hours!$A1011,'Contact Hours'!$B:$B,Hours!$B1011)+SUMIFS('Contact Hours'!K:K,'Contact Hours'!$A:$A,Hours!$A1011,'Contact Hours'!$B:$B,Hours!$B1011)</f>
        <v>10328</v>
      </c>
      <c r="H1011" s="34">
        <f t="shared" si="60"/>
        <v>330232</v>
      </c>
      <c r="I1011" s="35">
        <f t="shared" si="61"/>
        <v>1133788.4657267623</v>
      </c>
      <c r="J1011" s="35">
        <f t="shared" si="62"/>
        <v>0</v>
      </c>
    </row>
    <row r="1012" spans="1:10">
      <c r="A1012" s="30">
        <v>31034</v>
      </c>
      <c r="B1012" s="31">
        <v>10</v>
      </c>
      <c r="C1012" s="32">
        <f t="shared" si="63"/>
        <v>5.2157956574584414</v>
      </c>
      <c r="D1012" s="33">
        <f>SUMIFS('Contact Hours'!D:D,'Contact Hours'!$A:$A,Hours!$A1012,'Contact Hours'!$B:$B,Hours!$B1012)+SUMIFS('Contact Hours'!E:E,'Contact Hours'!$A:$A,Hours!$A1012,'Contact Hours'!$B:$B,Hours!$B1012)</f>
        <v>28800</v>
      </c>
      <c r="E1012" s="33">
        <f>SUMIFS('Contact Hours'!F:F,'Contact Hours'!$A:$A,Hours!$A1012,'Contact Hours'!$B:$B,Hours!$B1012)+SUMIFS('Contact Hours'!G:G,'Contact Hours'!$A:$A,Hours!$A1012,'Contact Hours'!$B:$B,Hours!$B1012)</f>
        <v>0</v>
      </c>
      <c r="F1012" s="33">
        <f>SUMIFS('Contact Hours'!H:H,'Contact Hours'!$A:$A,Hours!$A1012,'Contact Hours'!$B:$B,Hours!$B1012)+SUMIFS('Contact Hours'!I:I,'Contact Hours'!$A:$A,Hours!$A1012,'Contact Hours'!$B:$B,Hours!$B1012)</f>
        <v>0</v>
      </c>
      <c r="G1012" s="33">
        <f>SUMIFS('Contact Hours'!J:J,'Contact Hours'!$A:$A,Hours!$A1012,'Contact Hours'!$B:$B,Hours!$B1012)+SUMIFS('Contact Hours'!K:K,'Contact Hours'!$A:$A,Hours!$A1012,'Contact Hours'!$B:$B,Hours!$B1012)</f>
        <v>0</v>
      </c>
      <c r="H1012" s="34">
        <f t="shared" si="60"/>
        <v>28800</v>
      </c>
      <c r="I1012" s="35">
        <f t="shared" si="61"/>
        <v>150214.91493480312</v>
      </c>
      <c r="J1012" s="35">
        <f t="shared" si="62"/>
        <v>0</v>
      </c>
    </row>
    <row r="1013" spans="1:10">
      <c r="A1013" s="30">
        <v>31034</v>
      </c>
      <c r="B1013" s="31">
        <v>11</v>
      </c>
      <c r="C1013" s="32">
        <f t="shared" si="63"/>
        <v>3.9463640330011058</v>
      </c>
      <c r="D1013" s="33">
        <f>SUMIFS('Contact Hours'!D:D,'Contact Hours'!$A:$A,Hours!$A1013,'Contact Hours'!$B:$B,Hours!$B1013)+SUMIFS('Contact Hours'!E:E,'Contact Hours'!$A:$A,Hours!$A1013,'Contact Hours'!$B:$B,Hours!$B1013)</f>
        <v>12496</v>
      </c>
      <c r="E1013" s="33">
        <f>SUMIFS('Contact Hours'!F:F,'Contact Hours'!$A:$A,Hours!$A1013,'Contact Hours'!$B:$B,Hours!$B1013)+SUMIFS('Contact Hours'!G:G,'Contact Hours'!$A:$A,Hours!$A1013,'Contact Hours'!$B:$B,Hours!$B1013)</f>
        <v>0</v>
      </c>
      <c r="F1013" s="33">
        <f>SUMIFS('Contact Hours'!H:H,'Contact Hours'!$A:$A,Hours!$A1013,'Contact Hours'!$B:$B,Hours!$B1013)+SUMIFS('Contact Hours'!I:I,'Contact Hours'!$A:$A,Hours!$A1013,'Contact Hours'!$B:$B,Hours!$B1013)</f>
        <v>211552</v>
      </c>
      <c r="G1013" s="33">
        <f>SUMIFS('Contact Hours'!J:J,'Contact Hours'!$A:$A,Hours!$A1013,'Contact Hours'!$B:$B,Hours!$B1013)+SUMIFS('Contact Hours'!K:K,'Contact Hours'!$A:$A,Hours!$A1013,'Contact Hours'!$B:$B,Hours!$B1013)</f>
        <v>15271</v>
      </c>
      <c r="H1013" s="34">
        <f t="shared" si="60"/>
        <v>239319</v>
      </c>
      <c r="I1013" s="35">
        <f t="shared" si="61"/>
        <v>944439.89401379169</v>
      </c>
      <c r="J1013" s="35">
        <f t="shared" si="62"/>
        <v>0</v>
      </c>
    </row>
    <row r="1014" spans="1:10">
      <c r="A1014" s="30">
        <v>31034</v>
      </c>
      <c r="B1014" s="31">
        <v>12</v>
      </c>
      <c r="C1014" s="32">
        <f t="shared" si="63"/>
        <v>3.4644345655960382</v>
      </c>
      <c r="D1014" s="33">
        <f>SUMIFS('Contact Hours'!D:D,'Contact Hours'!$A:$A,Hours!$A1014,'Contact Hours'!$B:$B,Hours!$B1014)+SUMIFS('Contact Hours'!E:E,'Contact Hours'!$A:$A,Hours!$A1014,'Contact Hours'!$B:$B,Hours!$B1014)</f>
        <v>975360</v>
      </c>
      <c r="E1014" s="33">
        <f>SUMIFS('Contact Hours'!F:F,'Contact Hours'!$A:$A,Hours!$A1014,'Contact Hours'!$B:$B,Hours!$B1014)+SUMIFS('Contact Hours'!G:G,'Contact Hours'!$A:$A,Hours!$A1014,'Contact Hours'!$B:$B,Hours!$B1014)</f>
        <v>239168</v>
      </c>
      <c r="F1014" s="33">
        <f>SUMIFS('Contact Hours'!H:H,'Contact Hours'!$A:$A,Hours!$A1014,'Contact Hours'!$B:$B,Hours!$B1014)+SUMIFS('Contact Hours'!I:I,'Contact Hours'!$A:$A,Hours!$A1014,'Contact Hours'!$B:$B,Hours!$B1014)</f>
        <v>0</v>
      </c>
      <c r="G1014" s="33">
        <f>SUMIFS('Contact Hours'!J:J,'Contact Hours'!$A:$A,Hours!$A1014,'Contact Hours'!$B:$B,Hours!$B1014)+SUMIFS('Contact Hours'!K:K,'Contact Hours'!$A:$A,Hours!$A1014,'Contact Hours'!$B:$B,Hours!$B1014)</f>
        <v>0</v>
      </c>
      <c r="H1014" s="34">
        <f t="shared" si="60"/>
        <v>1214528</v>
      </c>
      <c r="I1014" s="35">
        <f t="shared" si="61"/>
        <v>4207652.7840842251</v>
      </c>
      <c r="J1014" s="35">
        <f t="shared" si="62"/>
        <v>911440.0748029208</v>
      </c>
    </row>
    <row r="1015" spans="1:10">
      <c r="A1015" s="30">
        <v>31034</v>
      </c>
      <c r="B1015" s="31">
        <v>13</v>
      </c>
      <c r="C1015" s="32">
        <f t="shared" si="63"/>
        <v>3.1367935439018955</v>
      </c>
      <c r="D1015" s="33">
        <f>SUMIFS('Contact Hours'!D:D,'Contact Hours'!$A:$A,Hours!$A1015,'Contact Hours'!$B:$B,Hours!$B1015)+SUMIFS('Contact Hours'!E:E,'Contact Hours'!$A:$A,Hours!$A1015,'Contact Hours'!$B:$B,Hours!$B1015)</f>
        <v>269312</v>
      </c>
      <c r="E1015" s="33">
        <f>SUMIFS('Contact Hours'!F:F,'Contact Hours'!$A:$A,Hours!$A1015,'Contact Hours'!$B:$B,Hours!$B1015)+SUMIFS('Contact Hours'!G:G,'Contact Hours'!$A:$A,Hours!$A1015,'Contact Hours'!$B:$B,Hours!$B1015)</f>
        <v>0</v>
      </c>
      <c r="F1015" s="33">
        <f>SUMIFS('Contact Hours'!H:H,'Contact Hours'!$A:$A,Hours!$A1015,'Contact Hours'!$B:$B,Hours!$B1015)+SUMIFS('Contact Hours'!I:I,'Contact Hours'!$A:$A,Hours!$A1015,'Contact Hours'!$B:$B,Hours!$B1015)</f>
        <v>24240</v>
      </c>
      <c r="G1015" s="33">
        <f>SUMIFS('Contact Hours'!J:J,'Contact Hours'!$A:$A,Hours!$A1015,'Contact Hours'!$B:$B,Hours!$B1015)+SUMIFS('Contact Hours'!K:K,'Contact Hours'!$A:$A,Hours!$A1015,'Contact Hours'!$B:$B,Hours!$B1015)</f>
        <v>0</v>
      </c>
      <c r="H1015" s="34">
        <f t="shared" si="60"/>
        <v>293552</v>
      </c>
      <c r="I1015" s="35">
        <f t="shared" si="61"/>
        <v>920812.01839948923</v>
      </c>
      <c r="J1015" s="35">
        <f t="shared" si="62"/>
        <v>0</v>
      </c>
    </row>
    <row r="1016" spans="1:10">
      <c r="A1016" s="30">
        <v>31034</v>
      </c>
      <c r="B1016" s="31">
        <v>14</v>
      </c>
      <c r="C1016" s="32">
        <f t="shared" si="63"/>
        <v>4.5242823607997433</v>
      </c>
      <c r="D1016" s="33">
        <f>SUMIFS('Contact Hours'!D:D,'Contact Hours'!$A:$A,Hours!$A1016,'Contact Hours'!$B:$B,Hours!$B1016)+SUMIFS('Contact Hours'!E:E,'Contact Hours'!$A:$A,Hours!$A1016,'Contact Hours'!$B:$B,Hours!$B1016)</f>
        <v>27840</v>
      </c>
      <c r="E1016" s="33">
        <f>SUMIFS('Contact Hours'!F:F,'Contact Hours'!$A:$A,Hours!$A1016,'Contact Hours'!$B:$B,Hours!$B1016)+SUMIFS('Contact Hours'!G:G,'Contact Hours'!$A:$A,Hours!$A1016,'Contact Hours'!$B:$B,Hours!$B1016)</f>
        <v>0</v>
      </c>
      <c r="F1016" s="33">
        <f>SUMIFS('Contact Hours'!H:H,'Contact Hours'!$A:$A,Hours!$A1016,'Contact Hours'!$B:$B,Hours!$B1016)+SUMIFS('Contact Hours'!I:I,'Contact Hours'!$A:$A,Hours!$A1016,'Contact Hours'!$B:$B,Hours!$B1016)</f>
        <v>338144</v>
      </c>
      <c r="G1016" s="33">
        <f>SUMIFS('Contact Hours'!J:J,'Contact Hours'!$A:$A,Hours!$A1016,'Contact Hours'!$B:$B,Hours!$B1016)+SUMIFS('Contact Hours'!K:K,'Contact Hours'!$A:$A,Hours!$A1016,'Contact Hours'!$B:$B,Hours!$B1016)</f>
        <v>17406</v>
      </c>
      <c r="H1016" s="34">
        <f t="shared" si="60"/>
        <v>383390</v>
      </c>
      <c r="I1016" s="35">
        <f t="shared" si="61"/>
        <v>1734564.6143070136</v>
      </c>
      <c r="J1016" s="35">
        <f t="shared" si="62"/>
        <v>0</v>
      </c>
    </row>
    <row r="1017" spans="1:10">
      <c r="A1017" s="30">
        <v>31034</v>
      </c>
      <c r="B1017" s="31">
        <v>15</v>
      </c>
      <c r="C1017" s="32">
        <f t="shared" si="63"/>
        <v>6.3259919541484555</v>
      </c>
      <c r="D1017" s="33">
        <f>SUMIFS('Contact Hours'!D:D,'Contact Hours'!$A:$A,Hours!$A1017,'Contact Hours'!$B:$B,Hours!$B1017)+SUMIFS('Contact Hours'!E:E,'Contact Hours'!$A:$A,Hours!$A1017,'Contact Hours'!$B:$B,Hours!$B1017)</f>
        <v>0</v>
      </c>
      <c r="E1017" s="33">
        <f>SUMIFS('Contact Hours'!F:F,'Contact Hours'!$A:$A,Hours!$A1017,'Contact Hours'!$B:$B,Hours!$B1017)+SUMIFS('Contact Hours'!G:G,'Contact Hours'!$A:$A,Hours!$A1017,'Contact Hours'!$B:$B,Hours!$B1017)</f>
        <v>0</v>
      </c>
      <c r="F1017" s="33">
        <f>SUMIFS('Contact Hours'!H:H,'Contact Hours'!$A:$A,Hours!$A1017,'Contact Hours'!$B:$B,Hours!$B1017)+SUMIFS('Contact Hours'!I:I,'Contact Hours'!$A:$A,Hours!$A1017,'Contact Hours'!$B:$B,Hours!$B1017)</f>
        <v>0</v>
      </c>
      <c r="G1017" s="33">
        <f>SUMIFS('Contact Hours'!J:J,'Contact Hours'!$A:$A,Hours!$A1017,'Contact Hours'!$B:$B,Hours!$B1017)+SUMIFS('Contact Hours'!K:K,'Contact Hours'!$A:$A,Hours!$A1017,'Contact Hours'!$B:$B,Hours!$B1017)</f>
        <v>0</v>
      </c>
      <c r="H1017" s="34">
        <f t="shared" si="60"/>
        <v>0</v>
      </c>
      <c r="I1017" s="35">
        <f t="shared" si="61"/>
        <v>0</v>
      </c>
      <c r="J1017" s="35">
        <f t="shared" si="62"/>
        <v>0</v>
      </c>
    </row>
    <row r="1018" spans="1:10">
      <c r="A1018" s="30">
        <v>31034</v>
      </c>
      <c r="B1018" s="31">
        <v>16</v>
      </c>
      <c r="C1018" s="32">
        <f t="shared" si="63"/>
        <v>3.9794022593108487</v>
      </c>
      <c r="D1018" s="33">
        <f>SUMIFS('Contact Hours'!D:D,'Contact Hours'!$A:$A,Hours!$A1018,'Contact Hours'!$B:$B,Hours!$B1018)+SUMIFS('Contact Hours'!E:E,'Contact Hours'!$A:$A,Hours!$A1018,'Contact Hours'!$B:$B,Hours!$B1018)</f>
        <v>7440</v>
      </c>
      <c r="E1018" s="33">
        <f>SUMIFS('Contact Hours'!F:F,'Contact Hours'!$A:$A,Hours!$A1018,'Contact Hours'!$B:$B,Hours!$B1018)+SUMIFS('Contact Hours'!G:G,'Contact Hours'!$A:$A,Hours!$A1018,'Contact Hours'!$B:$B,Hours!$B1018)</f>
        <v>0</v>
      </c>
      <c r="F1018" s="33">
        <f>SUMIFS('Contact Hours'!H:H,'Contact Hours'!$A:$A,Hours!$A1018,'Contact Hours'!$B:$B,Hours!$B1018)+SUMIFS('Contact Hours'!I:I,'Contact Hours'!$A:$A,Hours!$A1018,'Contact Hours'!$B:$B,Hours!$B1018)</f>
        <v>244072</v>
      </c>
      <c r="G1018" s="33">
        <f>SUMIFS('Contact Hours'!J:J,'Contact Hours'!$A:$A,Hours!$A1018,'Contact Hours'!$B:$B,Hours!$B1018)+SUMIFS('Contact Hours'!K:K,'Contact Hours'!$A:$A,Hours!$A1018,'Contact Hours'!$B:$B,Hours!$B1018)</f>
        <v>4301</v>
      </c>
      <c r="H1018" s="34">
        <f t="shared" si="60"/>
        <v>255813</v>
      </c>
      <c r="I1018" s="35">
        <f t="shared" si="61"/>
        <v>1017982.8301610862</v>
      </c>
      <c r="J1018" s="35">
        <f t="shared" si="62"/>
        <v>0</v>
      </c>
    </row>
    <row r="1019" spans="1:10">
      <c r="A1019" s="30">
        <v>31034</v>
      </c>
      <c r="B1019" s="31">
        <v>17</v>
      </c>
      <c r="C1019" s="32">
        <f t="shared" si="63"/>
        <v>5.1679354505346593</v>
      </c>
      <c r="D1019" s="33">
        <f>SUMIFS('Contact Hours'!D:D,'Contact Hours'!$A:$A,Hours!$A1019,'Contact Hours'!$B:$B,Hours!$B1019)+SUMIFS('Contact Hours'!E:E,'Contact Hours'!$A:$A,Hours!$A1019,'Contact Hours'!$B:$B,Hours!$B1019)</f>
        <v>0</v>
      </c>
      <c r="E1019" s="33">
        <f>SUMIFS('Contact Hours'!F:F,'Contact Hours'!$A:$A,Hours!$A1019,'Contact Hours'!$B:$B,Hours!$B1019)+SUMIFS('Contact Hours'!G:G,'Contact Hours'!$A:$A,Hours!$A1019,'Contact Hours'!$B:$B,Hours!$B1019)</f>
        <v>0</v>
      </c>
      <c r="F1019" s="33">
        <f>SUMIFS('Contact Hours'!H:H,'Contact Hours'!$A:$A,Hours!$A1019,'Contact Hours'!$B:$B,Hours!$B1019)+SUMIFS('Contact Hours'!I:I,'Contact Hours'!$A:$A,Hours!$A1019,'Contact Hours'!$B:$B,Hours!$B1019)</f>
        <v>36928</v>
      </c>
      <c r="G1019" s="33">
        <f>SUMIFS('Contact Hours'!J:J,'Contact Hours'!$A:$A,Hours!$A1019,'Contact Hours'!$B:$B,Hours!$B1019)+SUMIFS('Contact Hours'!K:K,'Contact Hours'!$A:$A,Hours!$A1019,'Contact Hours'!$B:$B,Hours!$B1019)</f>
        <v>0</v>
      </c>
      <c r="H1019" s="34">
        <f t="shared" si="60"/>
        <v>36928</v>
      </c>
      <c r="I1019" s="35">
        <f t="shared" si="61"/>
        <v>190841.52031734391</v>
      </c>
      <c r="J1019" s="35">
        <f t="shared" si="62"/>
        <v>0</v>
      </c>
    </row>
    <row r="1020" spans="1:10">
      <c r="A1020" s="30">
        <v>31034</v>
      </c>
      <c r="B1020" s="31">
        <v>18</v>
      </c>
      <c r="C1020" s="32">
        <f t="shared" si="63"/>
        <v>4.3474126583452906</v>
      </c>
      <c r="D1020" s="33">
        <f>SUMIFS('Contact Hours'!D:D,'Contact Hours'!$A:$A,Hours!$A1020,'Contact Hours'!$B:$B,Hours!$B1020)+SUMIFS('Contact Hours'!E:E,'Contact Hours'!$A:$A,Hours!$A1020,'Contact Hours'!$B:$B,Hours!$B1020)</f>
        <v>0</v>
      </c>
      <c r="E1020" s="33">
        <f>SUMIFS('Contact Hours'!F:F,'Contact Hours'!$A:$A,Hours!$A1020,'Contact Hours'!$B:$B,Hours!$B1020)+SUMIFS('Contact Hours'!G:G,'Contact Hours'!$A:$A,Hours!$A1020,'Contact Hours'!$B:$B,Hours!$B1020)</f>
        <v>0</v>
      </c>
      <c r="F1020" s="33">
        <f>SUMIFS('Contact Hours'!H:H,'Contact Hours'!$A:$A,Hours!$A1020,'Contact Hours'!$B:$B,Hours!$B1020)+SUMIFS('Contact Hours'!I:I,'Contact Hours'!$A:$A,Hours!$A1020,'Contact Hours'!$B:$B,Hours!$B1020)</f>
        <v>259968</v>
      </c>
      <c r="G1020" s="33">
        <f>SUMIFS('Contact Hours'!J:J,'Contact Hours'!$A:$A,Hours!$A1020,'Contact Hours'!$B:$B,Hours!$B1020)+SUMIFS('Contact Hours'!K:K,'Contact Hours'!$A:$A,Hours!$A1020,'Contact Hours'!$B:$B,Hours!$B1020)</f>
        <v>0</v>
      </c>
      <c r="H1020" s="34">
        <f t="shared" si="60"/>
        <v>259968</v>
      </c>
      <c r="I1020" s="35">
        <f t="shared" si="61"/>
        <v>1130188.1739647086</v>
      </c>
      <c r="J1020" s="35">
        <f t="shared" si="62"/>
        <v>0</v>
      </c>
    </row>
    <row r="1021" spans="1:10">
      <c r="A1021" s="30">
        <v>31034</v>
      </c>
      <c r="B1021" s="31">
        <v>19</v>
      </c>
      <c r="C1021" s="32">
        <f t="shared" si="63"/>
        <v>3.1428185541517317</v>
      </c>
      <c r="D1021" s="33">
        <f>SUMIFS('Contact Hours'!D:D,'Contact Hours'!$A:$A,Hours!$A1021,'Contact Hours'!$B:$B,Hours!$B1021)+SUMIFS('Contact Hours'!E:E,'Contact Hours'!$A:$A,Hours!$A1021,'Contact Hours'!$B:$B,Hours!$B1021)</f>
        <v>836544</v>
      </c>
      <c r="E1021" s="33">
        <f>SUMIFS('Contact Hours'!F:F,'Contact Hours'!$A:$A,Hours!$A1021,'Contact Hours'!$B:$B,Hours!$B1021)+SUMIFS('Contact Hours'!G:G,'Contact Hours'!$A:$A,Hours!$A1021,'Contact Hours'!$B:$B,Hours!$B1021)</f>
        <v>218688</v>
      </c>
      <c r="F1021" s="33">
        <f>SUMIFS('Contact Hours'!H:H,'Contact Hours'!$A:$A,Hours!$A1021,'Contact Hours'!$B:$B,Hours!$B1021)+SUMIFS('Contact Hours'!I:I,'Contact Hours'!$A:$A,Hours!$A1021,'Contact Hours'!$B:$B,Hours!$B1021)</f>
        <v>0</v>
      </c>
      <c r="G1021" s="33">
        <f>SUMIFS('Contact Hours'!J:J,'Contact Hours'!$A:$A,Hours!$A1021,'Contact Hours'!$B:$B,Hours!$B1021)+SUMIFS('Contact Hours'!K:K,'Contact Hours'!$A:$A,Hours!$A1021,'Contact Hours'!$B:$B,Hours!$B1021)</f>
        <v>1044</v>
      </c>
      <c r="H1021" s="34">
        <f t="shared" si="60"/>
        <v>1056276</v>
      </c>
      <c r="I1021" s="35">
        <f t="shared" si="61"/>
        <v>3319683.8111051745</v>
      </c>
      <c r="J1021" s="35">
        <f t="shared" si="62"/>
        <v>756026.37436736736</v>
      </c>
    </row>
    <row r="1022" spans="1:10">
      <c r="A1022" s="30">
        <v>31034</v>
      </c>
      <c r="B1022" s="31">
        <v>20</v>
      </c>
      <c r="C1022" s="32">
        <f t="shared" si="63"/>
        <v>3.4676861785003421</v>
      </c>
      <c r="D1022" s="33">
        <f>SUMIFS('Contact Hours'!D:D,'Contact Hours'!$A:$A,Hours!$A1022,'Contact Hours'!$B:$B,Hours!$B1022)+SUMIFS('Contact Hours'!E:E,'Contact Hours'!$A:$A,Hours!$A1022,'Contact Hours'!$B:$B,Hours!$B1022)</f>
        <v>0</v>
      </c>
      <c r="E1022" s="33">
        <f>SUMIFS('Contact Hours'!F:F,'Contact Hours'!$A:$A,Hours!$A1022,'Contact Hours'!$B:$B,Hours!$B1022)+SUMIFS('Contact Hours'!G:G,'Contact Hours'!$A:$A,Hours!$A1022,'Contact Hours'!$B:$B,Hours!$B1022)</f>
        <v>0</v>
      </c>
      <c r="F1022" s="33">
        <f>SUMIFS('Contact Hours'!H:H,'Contact Hours'!$A:$A,Hours!$A1022,'Contact Hours'!$B:$B,Hours!$B1022)+SUMIFS('Contact Hours'!I:I,'Contact Hours'!$A:$A,Hours!$A1022,'Contact Hours'!$B:$B,Hours!$B1022)</f>
        <v>205264</v>
      </c>
      <c r="G1022" s="33">
        <f>SUMIFS('Contact Hours'!J:J,'Contact Hours'!$A:$A,Hours!$A1022,'Contact Hours'!$B:$B,Hours!$B1022)+SUMIFS('Contact Hours'!K:K,'Contact Hours'!$A:$A,Hours!$A1022,'Contact Hours'!$B:$B,Hours!$B1022)</f>
        <v>0</v>
      </c>
      <c r="H1022" s="34">
        <f t="shared" si="60"/>
        <v>205264</v>
      </c>
      <c r="I1022" s="35">
        <f t="shared" si="61"/>
        <v>711791.13574369426</v>
      </c>
      <c r="J1022" s="35">
        <f t="shared" si="62"/>
        <v>0</v>
      </c>
    </row>
    <row r="1023" spans="1:10">
      <c r="A1023" s="30">
        <v>31034</v>
      </c>
      <c r="B1023" s="31">
        <v>21</v>
      </c>
      <c r="C1023" s="32">
        <f t="shared" si="63"/>
        <v>4.5155009708581995</v>
      </c>
      <c r="D1023" s="33">
        <f>SUMIFS('Contact Hours'!D:D,'Contact Hours'!$A:$A,Hours!$A1023,'Contact Hours'!$B:$B,Hours!$B1023)+SUMIFS('Contact Hours'!E:E,'Contact Hours'!$A:$A,Hours!$A1023,'Contact Hours'!$B:$B,Hours!$B1023)</f>
        <v>0</v>
      </c>
      <c r="E1023" s="33">
        <f>SUMIFS('Contact Hours'!F:F,'Contact Hours'!$A:$A,Hours!$A1023,'Contact Hours'!$B:$B,Hours!$B1023)+SUMIFS('Contact Hours'!G:G,'Contact Hours'!$A:$A,Hours!$A1023,'Contact Hours'!$B:$B,Hours!$B1023)</f>
        <v>0</v>
      </c>
      <c r="F1023" s="33">
        <f>SUMIFS('Contact Hours'!H:H,'Contact Hours'!$A:$A,Hours!$A1023,'Contact Hours'!$B:$B,Hours!$B1023)+SUMIFS('Contact Hours'!I:I,'Contact Hours'!$A:$A,Hours!$A1023,'Contact Hours'!$B:$B,Hours!$B1023)</f>
        <v>96752</v>
      </c>
      <c r="G1023" s="33">
        <f>SUMIFS('Contact Hours'!J:J,'Contact Hours'!$A:$A,Hours!$A1023,'Contact Hours'!$B:$B,Hours!$B1023)+SUMIFS('Contact Hours'!K:K,'Contact Hours'!$A:$A,Hours!$A1023,'Contact Hours'!$B:$B,Hours!$B1023)</f>
        <v>15698</v>
      </c>
      <c r="H1023" s="34">
        <f t="shared" si="60"/>
        <v>112450</v>
      </c>
      <c r="I1023" s="35">
        <f t="shared" si="61"/>
        <v>507768.08417300455</v>
      </c>
      <c r="J1023" s="35">
        <f t="shared" si="62"/>
        <v>0</v>
      </c>
    </row>
    <row r="1024" spans="1:10">
      <c r="A1024" s="30">
        <v>31034</v>
      </c>
      <c r="B1024" s="31">
        <v>22</v>
      </c>
      <c r="C1024" s="32">
        <f t="shared" si="63"/>
        <v>4.1280585073572329</v>
      </c>
      <c r="D1024" s="33">
        <f>SUMIFS('Contact Hours'!D:D,'Contact Hours'!$A:$A,Hours!$A1024,'Contact Hours'!$B:$B,Hours!$B1024)+SUMIFS('Contact Hours'!E:E,'Contact Hours'!$A:$A,Hours!$A1024,'Contact Hours'!$B:$B,Hours!$B1024)</f>
        <v>0</v>
      </c>
      <c r="E1024" s="33">
        <f>SUMIFS('Contact Hours'!F:F,'Contact Hours'!$A:$A,Hours!$A1024,'Contact Hours'!$B:$B,Hours!$B1024)+SUMIFS('Contact Hours'!G:G,'Contact Hours'!$A:$A,Hours!$A1024,'Contact Hours'!$B:$B,Hours!$B1024)</f>
        <v>0</v>
      </c>
      <c r="F1024" s="33">
        <f>SUMIFS('Contact Hours'!H:H,'Contact Hours'!$A:$A,Hours!$A1024,'Contact Hours'!$B:$B,Hours!$B1024)+SUMIFS('Contact Hours'!I:I,'Contact Hours'!$A:$A,Hours!$A1024,'Contact Hours'!$B:$B,Hours!$B1024)</f>
        <v>53008</v>
      </c>
      <c r="G1024" s="33">
        <f>SUMIFS('Contact Hours'!J:J,'Contact Hours'!$A:$A,Hours!$A1024,'Contact Hours'!$B:$B,Hours!$B1024)+SUMIFS('Contact Hours'!K:K,'Contact Hours'!$A:$A,Hours!$A1024,'Contact Hours'!$B:$B,Hours!$B1024)</f>
        <v>672</v>
      </c>
      <c r="H1024" s="34">
        <f t="shared" si="60"/>
        <v>53680</v>
      </c>
      <c r="I1024" s="35">
        <f t="shared" si="61"/>
        <v>221594.18067493627</v>
      </c>
      <c r="J1024" s="35">
        <f t="shared" si="62"/>
        <v>0</v>
      </c>
    </row>
    <row r="1025" spans="1:10">
      <c r="A1025" s="30">
        <v>31034</v>
      </c>
      <c r="B1025" s="31">
        <v>23</v>
      </c>
      <c r="C1025" s="32">
        <f t="shared" si="63"/>
        <v>4.0606764444742334</v>
      </c>
      <c r="D1025" s="33">
        <f>SUMIFS('Contact Hours'!D:D,'Contact Hours'!$A:$A,Hours!$A1025,'Contact Hours'!$B:$B,Hours!$B1025)+SUMIFS('Contact Hours'!E:E,'Contact Hours'!$A:$A,Hours!$A1025,'Contact Hours'!$B:$B,Hours!$B1025)</f>
        <v>41872</v>
      </c>
      <c r="E1025" s="33">
        <f>SUMIFS('Contact Hours'!F:F,'Contact Hours'!$A:$A,Hours!$A1025,'Contact Hours'!$B:$B,Hours!$B1025)+SUMIFS('Contact Hours'!G:G,'Contact Hours'!$A:$A,Hours!$A1025,'Contact Hours'!$B:$B,Hours!$B1025)</f>
        <v>0</v>
      </c>
      <c r="F1025" s="33">
        <f>SUMIFS('Contact Hours'!H:H,'Contact Hours'!$A:$A,Hours!$A1025,'Contact Hours'!$B:$B,Hours!$B1025)+SUMIFS('Contact Hours'!I:I,'Contact Hours'!$A:$A,Hours!$A1025,'Contact Hours'!$B:$B,Hours!$B1025)</f>
        <v>4576</v>
      </c>
      <c r="G1025" s="33">
        <f>SUMIFS('Contact Hours'!J:J,'Contact Hours'!$A:$A,Hours!$A1025,'Contact Hours'!$B:$B,Hours!$B1025)+SUMIFS('Contact Hours'!K:K,'Contact Hours'!$A:$A,Hours!$A1025,'Contact Hours'!$B:$B,Hours!$B1025)</f>
        <v>0</v>
      </c>
      <c r="H1025" s="34">
        <f t="shared" si="60"/>
        <v>46448</v>
      </c>
      <c r="I1025" s="35">
        <f t="shared" si="61"/>
        <v>188610.2994929392</v>
      </c>
      <c r="J1025" s="35">
        <f t="shared" si="62"/>
        <v>0</v>
      </c>
    </row>
    <row r="1026" spans="1:10">
      <c r="A1026" s="30">
        <v>31034</v>
      </c>
      <c r="B1026" s="31">
        <v>24</v>
      </c>
      <c r="C1026" s="32">
        <f t="shared" si="63"/>
        <v>3.6073208628655156</v>
      </c>
      <c r="D1026" s="33">
        <f>SUMIFS('Contact Hours'!D:D,'Contact Hours'!$A:$A,Hours!$A1026,'Contact Hours'!$B:$B,Hours!$B1026)+SUMIFS('Contact Hours'!E:E,'Contact Hours'!$A:$A,Hours!$A1026,'Contact Hours'!$B:$B,Hours!$B1026)</f>
        <v>182400</v>
      </c>
      <c r="E1026" s="33">
        <f>SUMIFS('Contact Hours'!F:F,'Contact Hours'!$A:$A,Hours!$A1026,'Contact Hours'!$B:$B,Hours!$B1026)+SUMIFS('Contact Hours'!G:G,'Contact Hours'!$A:$A,Hours!$A1026,'Contact Hours'!$B:$B,Hours!$B1026)</f>
        <v>0</v>
      </c>
      <c r="F1026" s="33">
        <f>SUMIFS('Contact Hours'!H:H,'Contact Hours'!$A:$A,Hours!$A1026,'Contact Hours'!$B:$B,Hours!$B1026)+SUMIFS('Contact Hours'!I:I,'Contact Hours'!$A:$A,Hours!$A1026,'Contact Hours'!$B:$B,Hours!$B1026)</f>
        <v>85824</v>
      </c>
      <c r="G1026" s="33">
        <f>SUMIFS('Contact Hours'!J:J,'Contact Hours'!$A:$A,Hours!$A1026,'Contact Hours'!$B:$B,Hours!$B1026)+SUMIFS('Contact Hours'!K:K,'Contact Hours'!$A:$A,Hours!$A1026,'Contact Hours'!$B:$B,Hours!$B1026)</f>
        <v>19777</v>
      </c>
      <c r="H1026" s="34">
        <f t="shared" si="60"/>
        <v>288001</v>
      </c>
      <c r="I1026" s="35">
        <f t="shared" si="61"/>
        <v>1038912.0158261313</v>
      </c>
      <c r="J1026" s="35">
        <f t="shared" si="62"/>
        <v>0</v>
      </c>
    </row>
    <row r="1027" spans="1:10">
      <c r="A1027" s="30">
        <v>31034</v>
      </c>
      <c r="B1027" s="31">
        <v>25</v>
      </c>
      <c r="C1027" s="32">
        <f t="shared" si="63"/>
        <v>2.8175360535220126</v>
      </c>
      <c r="D1027" s="33">
        <f>SUMIFS('Contact Hours'!D:D,'Contact Hours'!$A:$A,Hours!$A1027,'Contact Hours'!$B:$B,Hours!$B1027)+SUMIFS('Contact Hours'!E:E,'Contact Hours'!$A:$A,Hours!$A1027,'Contact Hours'!$B:$B,Hours!$B1027)</f>
        <v>1744272</v>
      </c>
      <c r="E1027" s="33">
        <f>SUMIFS('Contact Hours'!F:F,'Contact Hours'!$A:$A,Hours!$A1027,'Contact Hours'!$B:$B,Hours!$B1027)+SUMIFS('Contact Hours'!G:G,'Contact Hours'!$A:$A,Hours!$A1027,'Contact Hours'!$B:$B,Hours!$B1027)</f>
        <v>0</v>
      </c>
      <c r="F1027" s="33">
        <f>SUMIFS('Contact Hours'!H:H,'Contact Hours'!$A:$A,Hours!$A1027,'Contact Hours'!$B:$B,Hours!$B1027)+SUMIFS('Contact Hours'!I:I,'Contact Hours'!$A:$A,Hours!$A1027,'Contact Hours'!$B:$B,Hours!$B1027)</f>
        <v>0</v>
      </c>
      <c r="G1027" s="33">
        <f>SUMIFS('Contact Hours'!J:J,'Contact Hours'!$A:$A,Hours!$A1027,'Contact Hours'!$B:$B,Hours!$B1027)+SUMIFS('Contact Hours'!K:K,'Contact Hours'!$A:$A,Hours!$A1027,'Contact Hours'!$B:$B,Hours!$B1027)</f>
        <v>0</v>
      </c>
      <c r="H1027" s="34">
        <f t="shared" si="60"/>
        <v>1744272</v>
      </c>
      <c r="I1027" s="35">
        <f t="shared" si="61"/>
        <v>4914549.2471489478</v>
      </c>
      <c r="J1027" s="35">
        <f t="shared" si="62"/>
        <v>0</v>
      </c>
    </row>
    <row r="1028" spans="1:10">
      <c r="A1028" s="30">
        <v>31034</v>
      </c>
      <c r="B1028" s="31">
        <v>26</v>
      </c>
      <c r="C1028" s="32">
        <f t="shared" si="63"/>
        <v>3.5195673951223614</v>
      </c>
      <c r="D1028" s="33">
        <f>SUMIFS('Contact Hours'!D:D,'Contact Hours'!$A:$A,Hours!$A1028,'Contact Hours'!$B:$B,Hours!$B1028)+SUMIFS('Contact Hours'!E:E,'Contact Hours'!$A:$A,Hours!$A1028,'Contact Hours'!$B:$B,Hours!$B1028)</f>
        <v>483264</v>
      </c>
      <c r="E1028" s="33">
        <f>SUMIFS('Contact Hours'!F:F,'Contact Hours'!$A:$A,Hours!$A1028,'Contact Hours'!$B:$B,Hours!$B1028)+SUMIFS('Contact Hours'!G:G,'Contact Hours'!$A:$A,Hours!$A1028,'Contact Hours'!$B:$B,Hours!$B1028)</f>
        <v>0</v>
      </c>
      <c r="F1028" s="33">
        <f>SUMIFS('Contact Hours'!H:H,'Contact Hours'!$A:$A,Hours!$A1028,'Contact Hours'!$B:$B,Hours!$B1028)+SUMIFS('Contact Hours'!I:I,'Contact Hours'!$A:$A,Hours!$A1028,'Contact Hours'!$B:$B,Hours!$B1028)</f>
        <v>31392</v>
      </c>
      <c r="G1028" s="33">
        <f>SUMIFS('Contact Hours'!J:J,'Contact Hours'!$A:$A,Hours!$A1028,'Contact Hours'!$B:$B,Hours!$B1028)+SUMIFS('Contact Hours'!K:K,'Contact Hours'!$A:$A,Hours!$A1028,'Contact Hours'!$B:$B,Hours!$B1028)</f>
        <v>400</v>
      </c>
      <c r="H1028" s="34">
        <f t="shared" si="60"/>
        <v>515056</v>
      </c>
      <c r="I1028" s="35">
        <f t="shared" si="61"/>
        <v>1812774.3042621429</v>
      </c>
      <c r="J1028" s="35">
        <f t="shared" si="62"/>
        <v>0</v>
      </c>
    </row>
    <row r="1029" spans="1:10">
      <c r="A1029" s="30">
        <v>31034</v>
      </c>
      <c r="B1029" s="31">
        <v>27</v>
      </c>
      <c r="C1029" s="32">
        <f t="shared" si="63"/>
        <v>3.291477425248472</v>
      </c>
      <c r="D1029" s="33">
        <f>SUMIFS('Contact Hours'!D:D,'Contact Hours'!$A:$A,Hours!$A1029,'Contact Hours'!$B:$B,Hours!$B1029)+SUMIFS('Contact Hours'!E:E,'Contact Hours'!$A:$A,Hours!$A1029,'Contact Hours'!$B:$B,Hours!$B1029)</f>
        <v>0</v>
      </c>
      <c r="E1029" s="33">
        <f>SUMIFS('Contact Hours'!F:F,'Contact Hours'!$A:$A,Hours!$A1029,'Contact Hours'!$B:$B,Hours!$B1029)+SUMIFS('Contact Hours'!G:G,'Contact Hours'!$A:$A,Hours!$A1029,'Contact Hours'!$B:$B,Hours!$B1029)</f>
        <v>0</v>
      </c>
      <c r="F1029" s="33">
        <f>SUMIFS('Contact Hours'!H:H,'Contact Hours'!$A:$A,Hours!$A1029,'Contact Hours'!$B:$B,Hours!$B1029)+SUMIFS('Contact Hours'!I:I,'Contact Hours'!$A:$A,Hours!$A1029,'Contact Hours'!$B:$B,Hours!$B1029)</f>
        <v>0</v>
      </c>
      <c r="G1029" s="33">
        <f>SUMIFS('Contact Hours'!J:J,'Contact Hours'!$A:$A,Hours!$A1029,'Contact Hours'!$B:$B,Hours!$B1029)+SUMIFS('Contact Hours'!K:K,'Contact Hours'!$A:$A,Hours!$A1029,'Contact Hours'!$B:$B,Hours!$B1029)</f>
        <v>0</v>
      </c>
      <c r="H1029" s="34">
        <f t="shared" ref="H1029:H1092" si="64">SUM(D1029:G1029)</f>
        <v>0</v>
      </c>
      <c r="I1029" s="35">
        <f t="shared" ref="I1029:I1092" si="65">H1029*C1029</f>
        <v>0</v>
      </c>
      <c r="J1029" s="35">
        <f t="shared" ref="J1029:J1092" si="66">(E1029*1.1)*C1029</f>
        <v>0</v>
      </c>
    </row>
    <row r="1030" spans="1:10">
      <c r="A1030" s="30">
        <v>3614</v>
      </c>
      <c r="B1030" s="31">
        <v>1</v>
      </c>
      <c r="C1030" s="32">
        <f t="shared" si="63"/>
        <v>2.8749802080704021</v>
      </c>
      <c r="D1030" s="33">
        <f>SUMIFS('Contact Hours'!D:D,'Contact Hours'!$A:$A,Hours!$A1030,'Contact Hours'!$B:$B,Hours!$B1030)+SUMIFS('Contact Hours'!E:E,'Contact Hours'!$A:$A,Hours!$A1030,'Contact Hours'!$B:$B,Hours!$B1030)</f>
        <v>2176</v>
      </c>
      <c r="E1030" s="33">
        <f>SUMIFS('Contact Hours'!F:F,'Contact Hours'!$A:$A,Hours!$A1030,'Contact Hours'!$B:$B,Hours!$B1030)+SUMIFS('Contact Hours'!G:G,'Contact Hours'!$A:$A,Hours!$A1030,'Contact Hours'!$B:$B,Hours!$B1030)</f>
        <v>0</v>
      </c>
      <c r="F1030" s="33">
        <f>SUMIFS('Contact Hours'!H:H,'Contact Hours'!$A:$A,Hours!$A1030,'Contact Hours'!$B:$B,Hours!$B1030)+SUMIFS('Contact Hours'!I:I,'Contact Hours'!$A:$A,Hours!$A1030,'Contact Hours'!$B:$B,Hours!$B1030)</f>
        <v>11808</v>
      </c>
      <c r="G1030" s="33">
        <f>SUMIFS('Contact Hours'!J:J,'Contact Hours'!$A:$A,Hours!$A1030,'Contact Hours'!$B:$B,Hours!$B1030)+SUMIFS('Contact Hours'!K:K,'Contact Hours'!$A:$A,Hours!$A1030,'Contact Hours'!$B:$B,Hours!$B1030)</f>
        <v>0</v>
      </c>
      <c r="H1030" s="34">
        <f t="shared" si="64"/>
        <v>13984</v>
      </c>
      <c r="I1030" s="35">
        <f t="shared" si="65"/>
        <v>40203.723229656505</v>
      </c>
      <c r="J1030" s="35">
        <f t="shared" si="66"/>
        <v>0</v>
      </c>
    </row>
    <row r="1031" spans="1:10">
      <c r="A1031" s="30">
        <v>3614</v>
      </c>
      <c r="B1031" s="31">
        <v>2</v>
      </c>
      <c r="C1031" s="32">
        <f t="shared" si="63"/>
        <v>3.4729204337351502</v>
      </c>
      <c r="D1031" s="33">
        <f>SUMIFS('Contact Hours'!D:D,'Contact Hours'!$A:$A,Hours!$A1031,'Contact Hours'!$B:$B,Hours!$B1031)+SUMIFS('Contact Hours'!E:E,'Contact Hours'!$A:$A,Hours!$A1031,'Contact Hours'!$B:$B,Hours!$B1031)</f>
        <v>0</v>
      </c>
      <c r="E1031" s="33">
        <f>SUMIFS('Contact Hours'!F:F,'Contact Hours'!$A:$A,Hours!$A1031,'Contact Hours'!$B:$B,Hours!$B1031)+SUMIFS('Contact Hours'!G:G,'Contact Hours'!$A:$A,Hours!$A1031,'Contact Hours'!$B:$B,Hours!$B1031)</f>
        <v>0</v>
      </c>
      <c r="F1031" s="33">
        <f>SUMIFS('Contact Hours'!H:H,'Contact Hours'!$A:$A,Hours!$A1031,'Contact Hours'!$B:$B,Hours!$B1031)+SUMIFS('Contact Hours'!I:I,'Contact Hours'!$A:$A,Hours!$A1031,'Contact Hours'!$B:$B,Hours!$B1031)</f>
        <v>131776</v>
      </c>
      <c r="G1031" s="33">
        <f>SUMIFS('Contact Hours'!J:J,'Contact Hours'!$A:$A,Hours!$A1031,'Contact Hours'!$B:$B,Hours!$B1031)+SUMIFS('Contact Hours'!K:K,'Contact Hours'!$A:$A,Hours!$A1031,'Contact Hours'!$B:$B,Hours!$B1031)</f>
        <v>0</v>
      </c>
      <c r="H1031" s="34">
        <f t="shared" si="64"/>
        <v>131776</v>
      </c>
      <c r="I1031" s="35">
        <f t="shared" si="65"/>
        <v>457647.56307588314</v>
      </c>
      <c r="J1031" s="35">
        <f t="shared" si="66"/>
        <v>0</v>
      </c>
    </row>
    <row r="1032" spans="1:10">
      <c r="A1032" s="30">
        <v>3614</v>
      </c>
      <c r="B1032" s="31">
        <v>3</v>
      </c>
      <c r="C1032" s="32">
        <f t="shared" si="63"/>
        <v>3.0862689776983747</v>
      </c>
      <c r="D1032" s="33">
        <f>SUMIFS('Contact Hours'!D:D,'Contact Hours'!$A:$A,Hours!$A1032,'Contact Hours'!$B:$B,Hours!$B1032)+SUMIFS('Contact Hours'!E:E,'Contact Hours'!$A:$A,Hours!$A1032,'Contact Hours'!$B:$B,Hours!$B1032)</f>
        <v>254224</v>
      </c>
      <c r="E1032" s="33">
        <f>SUMIFS('Contact Hours'!F:F,'Contact Hours'!$A:$A,Hours!$A1032,'Contact Hours'!$B:$B,Hours!$B1032)+SUMIFS('Contact Hours'!G:G,'Contact Hours'!$A:$A,Hours!$A1032,'Contact Hours'!$B:$B,Hours!$B1032)</f>
        <v>0</v>
      </c>
      <c r="F1032" s="33">
        <f>SUMIFS('Contact Hours'!H:H,'Contact Hours'!$A:$A,Hours!$A1032,'Contact Hours'!$B:$B,Hours!$B1032)+SUMIFS('Contact Hours'!I:I,'Contact Hours'!$A:$A,Hours!$A1032,'Contact Hours'!$B:$B,Hours!$B1032)</f>
        <v>0</v>
      </c>
      <c r="G1032" s="33">
        <f>SUMIFS('Contact Hours'!J:J,'Contact Hours'!$A:$A,Hours!$A1032,'Contact Hours'!$B:$B,Hours!$B1032)+SUMIFS('Contact Hours'!K:K,'Contact Hours'!$A:$A,Hours!$A1032,'Contact Hours'!$B:$B,Hours!$B1032)</f>
        <v>0</v>
      </c>
      <c r="H1032" s="34">
        <f t="shared" si="64"/>
        <v>254224</v>
      </c>
      <c r="I1032" s="35">
        <f t="shared" si="65"/>
        <v>784603.64458639163</v>
      </c>
      <c r="J1032" s="35">
        <f t="shared" si="66"/>
        <v>0</v>
      </c>
    </row>
    <row r="1033" spans="1:10">
      <c r="A1033" s="30">
        <v>3614</v>
      </c>
      <c r="B1033" s="31">
        <v>4</v>
      </c>
      <c r="C1033" s="32">
        <f t="shared" si="63"/>
        <v>2.7951067372194838</v>
      </c>
      <c r="D1033" s="33">
        <f>SUMIFS('Contact Hours'!D:D,'Contact Hours'!$A:$A,Hours!$A1033,'Contact Hours'!$B:$B,Hours!$B1033)+SUMIFS('Contact Hours'!E:E,'Contact Hours'!$A:$A,Hours!$A1033,'Contact Hours'!$B:$B,Hours!$B1033)</f>
        <v>53616</v>
      </c>
      <c r="E1033" s="33">
        <f>SUMIFS('Contact Hours'!F:F,'Contact Hours'!$A:$A,Hours!$A1033,'Contact Hours'!$B:$B,Hours!$B1033)+SUMIFS('Contact Hours'!G:G,'Contact Hours'!$A:$A,Hours!$A1033,'Contact Hours'!$B:$B,Hours!$B1033)</f>
        <v>0</v>
      </c>
      <c r="F1033" s="33">
        <f>SUMIFS('Contact Hours'!H:H,'Contact Hours'!$A:$A,Hours!$A1033,'Contact Hours'!$B:$B,Hours!$B1033)+SUMIFS('Contact Hours'!I:I,'Contact Hours'!$A:$A,Hours!$A1033,'Contact Hours'!$B:$B,Hours!$B1033)</f>
        <v>70064</v>
      </c>
      <c r="G1033" s="33">
        <f>SUMIFS('Contact Hours'!J:J,'Contact Hours'!$A:$A,Hours!$A1033,'Contact Hours'!$B:$B,Hours!$B1033)+SUMIFS('Contact Hours'!K:K,'Contact Hours'!$A:$A,Hours!$A1033,'Contact Hours'!$B:$B,Hours!$B1033)</f>
        <v>3864</v>
      </c>
      <c r="H1033" s="34">
        <f t="shared" si="64"/>
        <v>127544</v>
      </c>
      <c r="I1033" s="35">
        <f t="shared" si="65"/>
        <v>356499.09369192185</v>
      </c>
      <c r="J1033" s="35">
        <f t="shared" si="66"/>
        <v>0</v>
      </c>
    </row>
    <row r="1034" spans="1:10">
      <c r="A1034" s="30">
        <v>3614</v>
      </c>
      <c r="B1034" s="31">
        <v>5</v>
      </c>
      <c r="C1034" s="32">
        <f t="shared" si="63"/>
        <v>7.969787458086997</v>
      </c>
      <c r="D1034" s="33">
        <f>SUMIFS('Contact Hours'!D:D,'Contact Hours'!$A:$A,Hours!$A1034,'Contact Hours'!$B:$B,Hours!$B1034)+SUMIFS('Contact Hours'!E:E,'Contact Hours'!$A:$A,Hours!$A1034,'Contact Hours'!$B:$B,Hours!$B1034)</f>
        <v>0</v>
      </c>
      <c r="E1034" s="33">
        <f>SUMIFS('Contact Hours'!F:F,'Contact Hours'!$A:$A,Hours!$A1034,'Contact Hours'!$B:$B,Hours!$B1034)+SUMIFS('Contact Hours'!G:G,'Contact Hours'!$A:$A,Hours!$A1034,'Contact Hours'!$B:$B,Hours!$B1034)</f>
        <v>0</v>
      </c>
      <c r="F1034" s="33">
        <f>SUMIFS('Contact Hours'!H:H,'Contact Hours'!$A:$A,Hours!$A1034,'Contact Hours'!$B:$B,Hours!$B1034)+SUMIFS('Contact Hours'!I:I,'Contact Hours'!$A:$A,Hours!$A1034,'Contact Hours'!$B:$B,Hours!$B1034)</f>
        <v>0</v>
      </c>
      <c r="G1034" s="33">
        <f>SUMIFS('Contact Hours'!J:J,'Contact Hours'!$A:$A,Hours!$A1034,'Contact Hours'!$B:$B,Hours!$B1034)+SUMIFS('Contact Hours'!K:K,'Contact Hours'!$A:$A,Hours!$A1034,'Contact Hours'!$B:$B,Hours!$B1034)</f>
        <v>0</v>
      </c>
      <c r="H1034" s="34">
        <f t="shared" si="64"/>
        <v>0</v>
      </c>
      <c r="I1034" s="35">
        <f t="shared" si="65"/>
        <v>0</v>
      </c>
      <c r="J1034" s="35">
        <f t="shared" si="66"/>
        <v>0</v>
      </c>
    </row>
    <row r="1035" spans="1:10">
      <c r="A1035" s="30">
        <v>3614</v>
      </c>
      <c r="B1035" s="31">
        <v>6</v>
      </c>
      <c r="C1035" s="32">
        <f t="shared" si="63"/>
        <v>2.5338472328563029</v>
      </c>
      <c r="D1035" s="33">
        <f>SUMIFS('Contact Hours'!D:D,'Contact Hours'!$A:$A,Hours!$A1035,'Contact Hours'!$B:$B,Hours!$B1035)+SUMIFS('Contact Hours'!E:E,'Contact Hours'!$A:$A,Hours!$A1035,'Contact Hours'!$B:$B,Hours!$B1035)</f>
        <v>54720</v>
      </c>
      <c r="E1035" s="33">
        <f>SUMIFS('Contact Hours'!F:F,'Contact Hours'!$A:$A,Hours!$A1035,'Contact Hours'!$B:$B,Hours!$B1035)+SUMIFS('Contact Hours'!G:G,'Contact Hours'!$A:$A,Hours!$A1035,'Contact Hours'!$B:$B,Hours!$B1035)</f>
        <v>0</v>
      </c>
      <c r="F1035" s="33">
        <f>SUMIFS('Contact Hours'!H:H,'Contact Hours'!$A:$A,Hours!$A1035,'Contact Hours'!$B:$B,Hours!$B1035)+SUMIFS('Contact Hours'!I:I,'Contact Hours'!$A:$A,Hours!$A1035,'Contact Hours'!$B:$B,Hours!$B1035)</f>
        <v>0</v>
      </c>
      <c r="G1035" s="33">
        <f>SUMIFS('Contact Hours'!J:J,'Contact Hours'!$A:$A,Hours!$A1035,'Contact Hours'!$B:$B,Hours!$B1035)+SUMIFS('Contact Hours'!K:K,'Contact Hours'!$A:$A,Hours!$A1035,'Contact Hours'!$B:$B,Hours!$B1035)</f>
        <v>0</v>
      </c>
      <c r="H1035" s="34">
        <f t="shared" si="64"/>
        <v>54720</v>
      </c>
      <c r="I1035" s="35">
        <f t="shared" si="65"/>
        <v>138652.12058189689</v>
      </c>
      <c r="J1035" s="35">
        <f t="shared" si="66"/>
        <v>0</v>
      </c>
    </row>
    <row r="1036" spans="1:10">
      <c r="A1036" s="30">
        <v>3614</v>
      </c>
      <c r="B1036" s="31">
        <v>7</v>
      </c>
      <c r="C1036" s="32">
        <f t="shared" si="63"/>
        <v>3.4892163735959434</v>
      </c>
      <c r="D1036" s="33">
        <f>SUMIFS('Contact Hours'!D:D,'Contact Hours'!$A:$A,Hours!$A1036,'Contact Hours'!$B:$B,Hours!$B1036)+SUMIFS('Contact Hours'!E:E,'Contact Hours'!$A:$A,Hours!$A1036,'Contact Hours'!$B:$B,Hours!$B1036)</f>
        <v>32272</v>
      </c>
      <c r="E1036" s="33">
        <f>SUMIFS('Contact Hours'!F:F,'Contact Hours'!$A:$A,Hours!$A1036,'Contact Hours'!$B:$B,Hours!$B1036)+SUMIFS('Contact Hours'!G:G,'Contact Hours'!$A:$A,Hours!$A1036,'Contact Hours'!$B:$B,Hours!$B1036)</f>
        <v>0</v>
      </c>
      <c r="F1036" s="33">
        <f>SUMIFS('Contact Hours'!H:H,'Contact Hours'!$A:$A,Hours!$A1036,'Contact Hours'!$B:$B,Hours!$B1036)+SUMIFS('Contact Hours'!I:I,'Contact Hours'!$A:$A,Hours!$A1036,'Contact Hours'!$B:$B,Hours!$B1036)</f>
        <v>26416</v>
      </c>
      <c r="G1036" s="33">
        <f>SUMIFS('Contact Hours'!J:J,'Contact Hours'!$A:$A,Hours!$A1036,'Contact Hours'!$B:$B,Hours!$B1036)+SUMIFS('Contact Hours'!K:K,'Contact Hours'!$A:$A,Hours!$A1036,'Contact Hours'!$B:$B,Hours!$B1036)</f>
        <v>0</v>
      </c>
      <c r="H1036" s="34">
        <f t="shared" si="64"/>
        <v>58688</v>
      </c>
      <c r="I1036" s="35">
        <f t="shared" si="65"/>
        <v>204775.13053359871</v>
      </c>
      <c r="J1036" s="35">
        <f t="shared" si="66"/>
        <v>0</v>
      </c>
    </row>
    <row r="1037" spans="1:10">
      <c r="A1037" s="30">
        <v>3614</v>
      </c>
      <c r="B1037" s="31">
        <v>8</v>
      </c>
      <c r="C1037" s="32">
        <f t="shared" si="63"/>
        <v>4.382136402145127</v>
      </c>
      <c r="D1037" s="33">
        <f>SUMIFS('Contact Hours'!D:D,'Contact Hours'!$A:$A,Hours!$A1037,'Contact Hours'!$B:$B,Hours!$B1037)+SUMIFS('Contact Hours'!E:E,'Contact Hours'!$A:$A,Hours!$A1037,'Contact Hours'!$B:$B,Hours!$B1037)</f>
        <v>0</v>
      </c>
      <c r="E1037" s="33">
        <f>SUMIFS('Contact Hours'!F:F,'Contact Hours'!$A:$A,Hours!$A1037,'Contact Hours'!$B:$B,Hours!$B1037)+SUMIFS('Contact Hours'!G:G,'Contact Hours'!$A:$A,Hours!$A1037,'Contact Hours'!$B:$B,Hours!$B1037)</f>
        <v>0</v>
      </c>
      <c r="F1037" s="33">
        <f>SUMIFS('Contact Hours'!H:H,'Contact Hours'!$A:$A,Hours!$A1037,'Contact Hours'!$B:$B,Hours!$B1037)+SUMIFS('Contact Hours'!I:I,'Contact Hours'!$A:$A,Hours!$A1037,'Contact Hours'!$B:$B,Hours!$B1037)</f>
        <v>35328</v>
      </c>
      <c r="G1037" s="33">
        <f>SUMIFS('Contact Hours'!J:J,'Contact Hours'!$A:$A,Hours!$A1037,'Contact Hours'!$B:$B,Hours!$B1037)+SUMIFS('Contact Hours'!K:K,'Contact Hours'!$A:$A,Hours!$A1037,'Contact Hours'!$B:$B,Hours!$B1037)</f>
        <v>23128</v>
      </c>
      <c r="H1037" s="34">
        <f t="shared" si="64"/>
        <v>58456</v>
      </c>
      <c r="I1037" s="35">
        <f t="shared" si="65"/>
        <v>256162.16552379556</v>
      </c>
      <c r="J1037" s="35">
        <f t="shared" si="66"/>
        <v>0</v>
      </c>
    </row>
    <row r="1038" spans="1:10">
      <c r="A1038" s="30">
        <v>3614</v>
      </c>
      <c r="B1038" s="31">
        <v>9</v>
      </c>
      <c r="C1038" s="32">
        <f t="shared" si="63"/>
        <v>3.4333089032158068</v>
      </c>
      <c r="D1038" s="33">
        <f>SUMIFS('Contact Hours'!D:D,'Contact Hours'!$A:$A,Hours!$A1038,'Contact Hours'!$B:$B,Hours!$B1038)+SUMIFS('Contact Hours'!E:E,'Contact Hours'!$A:$A,Hours!$A1038,'Contact Hours'!$B:$B,Hours!$B1038)</f>
        <v>32816</v>
      </c>
      <c r="E1038" s="33">
        <f>SUMIFS('Contact Hours'!F:F,'Contact Hours'!$A:$A,Hours!$A1038,'Contact Hours'!$B:$B,Hours!$B1038)+SUMIFS('Contact Hours'!G:G,'Contact Hours'!$A:$A,Hours!$A1038,'Contact Hours'!$B:$B,Hours!$B1038)</f>
        <v>0</v>
      </c>
      <c r="F1038" s="33">
        <f>SUMIFS('Contact Hours'!H:H,'Contact Hours'!$A:$A,Hours!$A1038,'Contact Hours'!$B:$B,Hours!$B1038)+SUMIFS('Contact Hours'!I:I,'Contact Hours'!$A:$A,Hours!$A1038,'Contact Hours'!$B:$B,Hours!$B1038)</f>
        <v>66688</v>
      </c>
      <c r="G1038" s="33">
        <f>SUMIFS('Contact Hours'!J:J,'Contact Hours'!$A:$A,Hours!$A1038,'Contact Hours'!$B:$B,Hours!$B1038)+SUMIFS('Contact Hours'!K:K,'Contact Hours'!$A:$A,Hours!$A1038,'Contact Hours'!$B:$B,Hours!$B1038)</f>
        <v>3500</v>
      </c>
      <c r="H1038" s="34">
        <f t="shared" si="64"/>
        <v>103004</v>
      </c>
      <c r="I1038" s="35">
        <f t="shared" si="65"/>
        <v>353644.55026684096</v>
      </c>
      <c r="J1038" s="35">
        <f t="shared" si="66"/>
        <v>0</v>
      </c>
    </row>
    <row r="1039" spans="1:10">
      <c r="A1039" s="30">
        <v>3614</v>
      </c>
      <c r="B1039" s="31">
        <v>10</v>
      </c>
      <c r="C1039" s="32">
        <f t="shared" si="63"/>
        <v>5.2157956574584414</v>
      </c>
      <c r="D1039" s="33">
        <f>SUMIFS('Contact Hours'!D:D,'Contact Hours'!$A:$A,Hours!$A1039,'Contact Hours'!$B:$B,Hours!$B1039)+SUMIFS('Contact Hours'!E:E,'Contact Hours'!$A:$A,Hours!$A1039,'Contact Hours'!$B:$B,Hours!$B1039)</f>
        <v>800</v>
      </c>
      <c r="E1039" s="33">
        <f>SUMIFS('Contact Hours'!F:F,'Contact Hours'!$A:$A,Hours!$A1039,'Contact Hours'!$B:$B,Hours!$B1039)+SUMIFS('Contact Hours'!G:G,'Contact Hours'!$A:$A,Hours!$A1039,'Contact Hours'!$B:$B,Hours!$B1039)</f>
        <v>0</v>
      </c>
      <c r="F1039" s="33">
        <f>SUMIFS('Contact Hours'!H:H,'Contact Hours'!$A:$A,Hours!$A1039,'Contact Hours'!$B:$B,Hours!$B1039)+SUMIFS('Contact Hours'!I:I,'Contact Hours'!$A:$A,Hours!$A1039,'Contact Hours'!$B:$B,Hours!$B1039)</f>
        <v>0</v>
      </c>
      <c r="G1039" s="33">
        <f>SUMIFS('Contact Hours'!J:J,'Contact Hours'!$A:$A,Hours!$A1039,'Contact Hours'!$B:$B,Hours!$B1039)+SUMIFS('Contact Hours'!K:K,'Contact Hours'!$A:$A,Hours!$A1039,'Contact Hours'!$B:$B,Hours!$B1039)</f>
        <v>0</v>
      </c>
      <c r="H1039" s="34">
        <f t="shared" si="64"/>
        <v>800</v>
      </c>
      <c r="I1039" s="35">
        <f t="shared" si="65"/>
        <v>4172.6365259667527</v>
      </c>
      <c r="J1039" s="35">
        <f t="shared" si="66"/>
        <v>0</v>
      </c>
    </row>
    <row r="1040" spans="1:10">
      <c r="A1040" s="30">
        <v>3614</v>
      </c>
      <c r="B1040" s="31">
        <v>11</v>
      </c>
      <c r="C1040" s="32">
        <f t="shared" si="63"/>
        <v>3.9463640330011058</v>
      </c>
      <c r="D1040" s="33">
        <f>SUMIFS('Contact Hours'!D:D,'Contact Hours'!$A:$A,Hours!$A1040,'Contact Hours'!$B:$B,Hours!$B1040)+SUMIFS('Contact Hours'!E:E,'Contact Hours'!$A:$A,Hours!$A1040,'Contact Hours'!$B:$B,Hours!$B1040)</f>
        <v>384</v>
      </c>
      <c r="E1040" s="33">
        <f>SUMIFS('Contact Hours'!F:F,'Contact Hours'!$A:$A,Hours!$A1040,'Contact Hours'!$B:$B,Hours!$B1040)+SUMIFS('Contact Hours'!G:G,'Contact Hours'!$A:$A,Hours!$A1040,'Contact Hours'!$B:$B,Hours!$B1040)</f>
        <v>0</v>
      </c>
      <c r="F1040" s="33">
        <f>SUMIFS('Contact Hours'!H:H,'Contact Hours'!$A:$A,Hours!$A1040,'Contact Hours'!$B:$B,Hours!$B1040)+SUMIFS('Contact Hours'!I:I,'Contact Hours'!$A:$A,Hours!$A1040,'Contact Hours'!$B:$B,Hours!$B1040)</f>
        <v>42016</v>
      </c>
      <c r="G1040" s="33">
        <f>SUMIFS('Contact Hours'!J:J,'Contact Hours'!$A:$A,Hours!$A1040,'Contact Hours'!$B:$B,Hours!$B1040)+SUMIFS('Contact Hours'!K:K,'Contact Hours'!$A:$A,Hours!$A1040,'Contact Hours'!$B:$B,Hours!$B1040)</f>
        <v>0</v>
      </c>
      <c r="H1040" s="34">
        <f t="shared" si="64"/>
        <v>42400</v>
      </c>
      <c r="I1040" s="35">
        <f t="shared" si="65"/>
        <v>167325.8349992469</v>
      </c>
      <c r="J1040" s="35">
        <f t="shared" si="66"/>
        <v>0</v>
      </c>
    </row>
    <row r="1041" spans="1:10">
      <c r="A1041" s="30">
        <v>3614</v>
      </c>
      <c r="B1041" s="31">
        <v>12</v>
      </c>
      <c r="C1041" s="32">
        <f t="shared" si="63"/>
        <v>3.4644345655960382</v>
      </c>
      <c r="D1041" s="33">
        <f>SUMIFS('Contact Hours'!D:D,'Contact Hours'!$A:$A,Hours!$A1041,'Contact Hours'!$B:$B,Hours!$B1041)+SUMIFS('Contact Hours'!E:E,'Contact Hours'!$A:$A,Hours!$A1041,'Contact Hours'!$B:$B,Hours!$B1041)</f>
        <v>281290</v>
      </c>
      <c r="E1041" s="33">
        <f>SUMIFS('Contact Hours'!F:F,'Contact Hours'!$A:$A,Hours!$A1041,'Contact Hours'!$B:$B,Hours!$B1041)+SUMIFS('Contact Hours'!G:G,'Contact Hours'!$A:$A,Hours!$A1041,'Contact Hours'!$B:$B,Hours!$B1041)</f>
        <v>52635</v>
      </c>
      <c r="F1041" s="33">
        <f>SUMIFS('Contact Hours'!H:H,'Contact Hours'!$A:$A,Hours!$A1041,'Contact Hours'!$B:$B,Hours!$B1041)+SUMIFS('Contact Hours'!I:I,'Contact Hours'!$A:$A,Hours!$A1041,'Contact Hours'!$B:$B,Hours!$B1041)</f>
        <v>0</v>
      </c>
      <c r="G1041" s="33">
        <f>SUMIFS('Contact Hours'!J:J,'Contact Hours'!$A:$A,Hours!$A1041,'Contact Hours'!$B:$B,Hours!$B1041)+SUMIFS('Contact Hours'!K:K,'Contact Hours'!$A:$A,Hours!$A1041,'Contact Hours'!$B:$B,Hours!$B1041)</f>
        <v>0</v>
      </c>
      <c r="H1041" s="34">
        <f t="shared" si="64"/>
        <v>333925</v>
      </c>
      <c r="I1041" s="35">
        <f t="shared" si="65"/>
        <v>1156861.312316657</v>
      </c>
      <c r="J1041" s="35">
        <f t="shared" si="66"/>
        <v>200585.56469616224</v>
      </c>
    </row>
    <row r="1042" spans="1:10">
      <c r="A1042" s="30">
        <v>3614</v>
      </c>
      <c r="B1042" s="31">
        <v>13</v>
      </c>
      <c r="C1042" s="32">
        <f t="shared" si="63"/>
        <v>3.1367935439018955</v>
      </c>
      <c r="D1042" s="33">
        <f>SUMIFS('Contact Hours'!D:D,'Contact Hours'!$A:$A,Hours!$A1042,'Contact Hours'!$B:$B,Hours!$B1042)+SUMIFS('Contact Hours'!E:E,'Contact Hours'!$A:$A,Hours!$A1042,'Contact Hours'!$B:$B,Hours!$B1042)</f>
        <v>3072</v>
      </c>
      <c r="E1042" s="33">
        <f>SUMIFS('Contact Hours'!F:F,'Contact Hours'!$A:$A,Hours!$A1042,'Contact Hours'!$B:$B,Hours!$B1042)+SUMIFS('Contact Hours'!G:G,'Contact Hours'!$A:$A,Hours!$A1042,'Contact Hours'!$B:$B,Hours!$B1042)</f>
        <v>0</v>
      </c>
      <c r="F1042" s="33">
        <f>SUMIFS('Contact Hours'!H:H,'Contact Hours'!$A:$A,Hours!$A1042,'Contact Hours'!$B:$B,Hours!$B1042)+SUMIFS('Contact Hours'!I:I,'Contact Hours'!$A:$A,Hours!$A1042,'Contact Hours'!$B:$B,Hours!$B1042)</f>
        <v>0</v>
      </c>
      <c r="G1042" s="33">
        <f>SUMIFS('Contact Hours'!J:J,'Contact Hours'!$A:$A,Hours!$A1042,'Contact Hours'!$B:$B,Hours!$B1042)+SUMIFS('Contact Hours'!K:K,'Contact Hours'!$A:$A,Hours!$A1042,'Contact Hours'!$B:$B,Hours!$B1042)</f>
        <v>0</v>
      </c>
      <c r="H1042" s="34">
        <f t="shared" si="64"/>
        <v>3072</v>
      </c>
      <c r="I1042" s="35">
        <f t="shared" si="65"/>
        <v>9636.2297668666233</v>
      </c>
      <c r="J1042" s="35">
        <f t="shared" si="66"/>
        <v>0</v>
      </c>
    </row>
    <row r="1043" spans="1:10">
      <c r="A1043" s="30">
        <v>3614</v>
      </c>
      <c r="B1043" s="31">
        <v>14</v>
      </c>
      <c r="C1043" s="32">
        <f t="shared" si="63"/>
        <v>4.5242823607997433</v>
      </c>
      <c r="D1043" s="33">
        <f>SUMIFS('Contact Hours'!D:D,'Contact Hours'!$A:$A,Hours!$A1043,'Contact Hours'!$B:$B,Hours!$B1043)+SUMIFS('Contact Hours'!E:E,'Contact Hours'!$A:$A,Hours!$A1043,'Contact Hours'!$B:$B,Hours!$B1043)</f>
        <v>0</v>
      </c>
      <c r="E1043" s="33">
        <f>SUMIFS('Contact Hours'!F:F,'Contact Hours'!$A:$A,Hours!$A1043,'Contact Hours'!$B:$B,Hours!$B1043)+SUMIFS('Contact Hours'!G:G,'Contact Hours'!$A:$A,Hours!$A1043,'Contact Hours'!$B:$B,Hours!$B1043)</f>
        <v>0</v>
      </c>
      <c r="F1043" s="33">
        <f>SUMIFS('Contact Hours'!H:H,'Contact Hours'!$A:$A,Hours!$A1043,'Contact Hours'!$B:$B,Hours!$B1043)+SUMIFS('Contact Hours'!I:I,'Contact Hours'!$A:$A,Hours!$A1043,'Contact Hours'!$B:$B,Hours!$B1043)</f>
        <v>88944</v>
      </c>
      <c r="G1043" s="33">
        <f>SUMIFS('Contact Hours'!J:J,'Contact Hours'!$A:$A,Hours!$A1043,'Contact Hours'!$B:$B,Hours!$B1043)+SUMIFS('Contact Hours'!K:K,'Contact Hours'!$A:$A,Hours!$A1043,'Contact Hours'!$B:$B,Hours!$B1043)</f>
        <v>6543</v>
      </c>
      <c r="H1043" s="34">
        <f t="shared" si="64"/>
        <v>95487</v>
      </c>
      <c r="I1043" s="35">
        <f t="shared" si="65"/>
        <v>432010.14978568512</v>
      </c>
      <c r="J1043" s="35">
        <f t="shared" si="66"/>
        <v>0</v>
      </c>
    </row>
    <row r="1044" spans="1:10">
      <c r="A1044" s="30">
        <v>3614</v>
      </c>
      <c r="B1044" s="31">
        <v>15</v>
      </c>
      <c r="C1044" s="32">
        <f t="shared" si="63"/>
        <v>6.3259919541484555</v>
      </c>
      <c r="D1044" s="33">
        <f>SUMIFS('Contact Hours'!D:D,'Contact Hours'!$A:$A,Hours!$A1044,'Contact Hours'!$B:$B,Hours!$B1044)+SUMIFS('Contact Hours'!E:E,'Contact Hours'!$A:$A,Hours!$A1044,'Contact Hours'!$B:$B,Hours!$B1044)</f>
        <v>0</v>
      </c>
      <c r="E1044" s="33">
        <f>SUMIFS('Contact Hours'!F:F,'Contact Hours'!$A:$A,Hours!$A1044,'Contact Hours'!$B:$B,Hours!$B1044)+SUMIFS('Contact Hours'!G:G,'Contact Hours'!$A:$A,Hours!$A1044,'Contact Hours'!$B:$B,Hours!$B1044)</f>
        <v>0</v>
      </c>
      <c r="F1044" s="33">
        <f>SUMIFS('Contact Hours'!H:H,'Contact Hours'!$A:$A,Hours!$A1044,'Contact Hours'!$B:$B,Hours!$B1044)+SUMIFS('Contact Hours'!I:I,'Contact Hours'!$A:$A,Hours!$A1044,'Contact Hours'!$B:$B,Hours!$B1044)</f>
        <v>0</v>
      </c>
      <c r="G1044" s="33">
        <f>SUMIFS('Contact Hours'!J:J,'Contact Hours'!$A:$A,Hours!$A1044,'Contact Hours'!$B:$B,Hours!$B1044)+SUMIFS('Contact Hours'!K:K,'Contact Hours'!$A:$A,Hours!$A1044,'Contact Hours'!$B:$B,Hours!$B1044)</f>
        <v>0</v>
      </c>
      <c r="H1044" s="34">
        <f t="shared" si="64"/>
        <v>0</v>
      </c>
      <c r="I1044" s="35">
        <f t="shared" si="65"/>
        <v>0</v>
      </c>
      <c r="J1044" s="35">
        <f t="shared" si="66"/>
        <v>0</v>
      </c>
    </row>
    <row r="1045" spans="1:10">
      <c r="A1045" s="30">
        <v>3614</v>
      </c>
      <c r="B1045" s="31">
        <v>16</v>
      </c>
      <c r="C1045" s="32">
        <f t="shared" si="63"/>
        <v>3.9794022593108487</v>
      </c>
      <c r="D1045" s="33">
        <f>SUMIFS('Contact Hours'!D:D,'Contact Hours'!$A:$A,Hours!$A1045,'Contact Hours'!$B:$B,Hours!$B1045)+SUMIFS('Contact Hours'!E:E,'Contact Hours'!$A:$A,Hours!$A1045,'Contact Hours'!$B:$B,Hours!$B1045)</f>
        <v>15648</v>
      </c>
      <c r="E1045" s="33">
        <f>SUMIFS('Contact Hours'!F:F,'Contact Hours'!$A:$A,Hours!$A1045,'Contact Hours'!$B:$B,Hours!$B1045)+SUMIFS('Contact Hours'!G:G,'Contact Hours'!$A:$A,Hours!$A1045,'Contact Hours'!$B:$B,Hours!$B1045)</f>
        <v>0</v>
      </c>
      <c r="F1045" s="33">
        <f>SUMIFS('Contact Hours'!H:H,'Contact Hours'!$A:$A,Hours!$A1045,'Contact Hours'!$B:$B,Hours!$B1045)+SUMIFS('Contact Hours'!I:I,'Contact Hours'!$A:$A,Hours!$A1045,'Contact Hours'!$B:$B,Hours!$B1045)</f>
        <v>134240</v>
      </c>
      <c r="G1045" s="33">
        <f>SUMIFS('Contact Hours'!J:J,'Contact Hours'!$A:$A,Hours!$A1045,'Contact Hours'!$B:$B,Hours!$B1045)+SUMIFS('Contact Hours'!K:K,'Contact Hours'!$A:$A,Hours!$A1045,'Contact Hours'!$B:$B,Hours!$B1045)</f>
        <v>14355</v>
      </c>
      <c r="H1045" s="34">
        <f t="shared" si="64"/>
        <v>164243</v>
      </c>
      <c r="I1045" s="35">
        <f t="shared" si="65"/>
        <v>653588.96527599171</v>
      </c>
      <c r="J1045" s="35">
        <f t="shared" si="66"/>
        <v>0</v>
      </c>
    </row>
    <row r="1046" spans="1:10">
      <c r="A1046" s="30">
        <v>3614</v>
      </c>
      <c r="B1046" s="31">
        <v>17</v>
      </c>
      <c r="C1046" s="32">
        <f t="shared" si="63"/>
        <v>5.1679354505346593</v>
      </c>
      <c r="D1046" s="33">
        <f>SUMIFS('Contact Hours'!D:D,'Contact Hours'!$A:$A,Hours!$A1046,'Contact Hours'!$B:$B,Hours!$B1046)+SUMIFS('Contact Hours'!E:E,'Contact Hours'!$A:$A,Hours!$A1046,'Contact Hours'!$B:$B,Hours!$B1046)</f>
        <v>0</v>
      </c>
      <c r="E1046" s="33">
        <f>SUMIFS('Contact Hours'!F:F,'Contact Hours'!$A:$A,Hours!$A1046,'Contact Hours'!$B:$B,Hours!$B1046)+SUMIFS('Contact Hours'!G:G,'Contact Hours'!$A:$A,Hours!$A1046,'Contact Hours'!$B:$B,Hours!$B1046)</f>
        <v>0</v>
      </c>
      <c r="F1046" s="33">
        <f>SUMIFS('Contact Hours'!H:H,'Contact Hours'!$A:$A,Hours!$A1046,'Contact Hours'!$B:$B,Hours!$B1046)+SUMIFS('Contact Hours'!I:I,'Contact Hours'!$A:$A,Hours!$A1046,'Contact Hours'!$B:$B,Hours!$B1046)</f>
        <v>0</v>
      </c>
      <c r="G1046" s="33">
        <f>SUMIFS('Contact Hours'!J:J,'Contact Hours'!$A:$A,Hours!$A1046,'Contact Hours'!$B:$B,Hours!$B1046)+SUMIFS('Contact Hours'!K:K,'Contact Hours'!$A:$A,Hours!$A1046,'Contact Hours'!$B:$B,Hours!$B1046)</f>
        <v>0</v>
      </c>
      <c r="H1046" s="34">
        <f t="shared" si="64"/>
        <v>0</v>
      </c>
      <c r="I1046" s="35">
        <f t="shared" si="65"/>
        <v>0</v>
      </c>
      <c r="J1046" s="35">
        <f t="shared" si="66"/>
        <v>0</v>
      </c>
    </row>
    <row r="1047" spans="1:10">
      <c r="A1047" s="30">
        <v>3614</v>
      </c>
      <c r="B1047" s="31">
        <v>18</v>
      </c>
      <c r="C1047" s="32">
        <f t="shared" si="63"/>
        <v>4.3474126583452906</v>
      </c>
      <c r="D1047" s="33">
        <f>SUMIFS('Contact Hours'!D:D,'Contact Hours'!$A:$A,Hours!$A1047,'Contact Hours'!$B:$B,Hours!$B1047)+SUMIFS('Contact Hours'!E:E,'Contact Hours'!$A:$A,Hours!$A1047,'Contact Hours'!$B:$B,Hours!$B1047)</f>
        <v>0</v>
      </c>
      <c r="E1047" s="33">
        <f>SUMIFS('Contact Hours'!F:F,'Contact Hours'!$A:$A,Hours!$A1047,'Contact Hours'!$B:$B,Hours!$B1047)+SUMIFS('Contact Hours'!G:G,'Contact Hours'!$A:$A,Hours!$A1047,'Contact Hours'!$B:$B,Hours!$B1047)</f>
        <v>0</v>
      </c>
      <c r="F1047" s="33">
        <f>SUMIFS('Contact Hours'!H:H,'Contact Hours'!$A:$A,Hours!$A1047,'Contact Hours'!$B:$B,Hours!$B1047)+SUMIFS('Contact Hours'!I:I,'Contact Hours'!$A:$A,Hours!$A1047,'Contact Hours'!$B:$B,Hours!$B1047)</f>
        <v>64864</v>
      </c>
      <c r="G1047" s="33">
        <f>SUMIFS('Contact Hours'!J:J,'Contact Hours'!$A:$A,Hours!$A1047,'Contact Hours'!$B:$B,Hours!$B1047)+SUMIFS('Contact Hours'!K:K,'Contact Hours'!$A:$A,Hours!$A1047,'Contact Hours'!$B:$B,Hours!$B1047)</f>
        <v>0</v>
      </c>
      <c r="H1047" s="34">
        <f t="shared" si="64"/>
        <v>64864</v>
      </c>
      <c r="I1047" s="35">
        <f t="shared" si="65"/>
        <v>281990.57467090891</v>
      </c>
      <c r="J1047" s="35">
        <f t="shared" si="66"/>
        <v>0</v>
      </c>
    </row>
    <row r="1048" spans="1:10">
      <c r="A1048" s="30">
        <v>3614</v>
      </c>
      <c r="B1048" s="31">
        <v>19</v>
      </c>
      <c r="C1048" s="32">
        <f t="shared" si="63"/>
        <v>3.1428185541517317</v>
      </c>
      <c r="D1048" s="33">
        <f>SUMIFS('Contact Hours'!D:D,'Contact Hours'!$A:$A,Hours!$A1048,'Contact Hours'!$B:$B,Hours!$B1048)+SUMIFS('Contact Hours'!E:E,'Contact Hours'!$A:$A,Hours!$A1048,'Contact Hours'!$B:$B,Hours!$B1048)</f>
        <v>109280</v>
      </c>
      <c r="E1048" s="33">
        <f>SUMIFS('Contact Hours'!F:F,'Contact Hours'!$A:$A,Hours!$A1048,'Contact Hours'!$B:$B,Hours!$B1048)+SUMIFS('Contact Hours'!G:G,'Contact Hours'!$A:$A,Hours!$A1048,'Contact Hours'!$B:$B,Hours!$B1048)</f>
        <v>37216</v>
      </c>
      <c r="F1048" s="33">
        <f>SUMIFS('Contact Hours'!H:H,'Contact Hours'!$A:$A,Hours!$A1048,'Contact Hours'!$B:$B,Hours!$B1048)+SUMIFS('Contact Hours'!I:I,'Contact Hours'!$A:$A,Hours!$A1048,'Contact Hours'!$B:$B,Hours!$B1048)</f>
        <v>0</v>
      </c>
      <c r="G1048" s="33">
        <f>SUMIFS('Contact Hours'!J:J,'Contact Hours'!$A:$A,Hours!$A1048,'Contact Hours'!$B:$B,Hours!$B1048)+SUMIFS('Contact Hours'!K:K,'Contact Hours'!$A:$A,Hours!$A1048,'Contact Hours'!$B:$B,Hours!$B1048)</f>
        <v>0</v>
      </c>
      <c r="H1048" s="34">
        <f t="shared" si="64"/>
        <v>146496</v>
      </c>
      <c r="I1048" s="35">
        <f t="shared" si="65"/>
        <v>460410.34690901206</v>
      </c>
      <c r="J1048" s="35">
        <f t="shared" si="66"/>
        <v>128659.44884244195</v>
      </c>
    </row>
    <row r="1049" spans="1:10">
      <c r="A1049" s="30">
        <v>3614</v>
      </c>
      <c r="B1049" s="31">
        <v>20</v>
      </c>
      <c r="C1049" s="32">
        <f t="shared" si="63"/>
        <v>3.4676861785003421</v>
      </c>
      <c r="D1049" s="33">
        <f>SUMIFS('Contact Hours'!D:D,'Contact Hours'!$A:$A,Hours!$A1049,'Contact Hours'!$B:$B,Hours!$B1049)+SUMIFS('Contact Hours'!E:E,'Contact Hours'!$A:$A,Hours!$A1049,'Contact Hours'!$B:$B,Hours!$B1049)</f>
        <v>0</v>
      </c>
      <c r="E1049" s="33">
        <f>SUMIFS('Contact Hours'!F:F,'Contact Hours'!$A:$A,Hours!$A1049,'Contact Hours'!$B:$B,Hours!$B1049)+SUMIFS('Contact Hours'!G:G,'Contact Hours'!$A:$A,Hours!$A1049,'Contact Hours'!$B:$B,Hours!$B1049)</f>
        <v>0</v>
      </c>
      <c r="F1049" s="33">
        <f>SUMIFS('Contact Hours'!H:H,'Contact Hours'!$A:$A,Hours!$A1049,'Contact Hours'!$B:$B,Hours!$B1049)+SUMIFS('Contact Hours'!I:I,'Contact Hours'!$A:$A,Hours!$A1049,'Contact Hours'!$B:$B,Hours!$B1049)</f>
        <v>66480</v>
      </c>
      <c r="G1049" s="33">
        <f>SUMIFS('Contact Hours'!J:J,'Contact Hours'!$A:$A,Hours!$A1049,'Contact Hours'!$B:$B,Hours!$B1049)+SUMIFS('Contact Hours'!K:K,'Contact Hours'!$A:$A,Hours!$A1049,'Contact Hours'!$B:$B,Hours!$B1049)</f>
        <v>0</v>
      </c>
      <c r="H1049" s="34">
        <f t="shared" si="64"/>
        <v>66480</v>
      </c>
      <c r="I1049" s="35">
        <f t="shared" si="65"/>
        <v>230531.77714670275</v>
      </c>
      <c r="J1049" s="35">
        <f t="shared" si="66"/>
        <v>0</v>
      </c>
    </row>
    <row r="1050" spans="1:10">
      <c r="A1050" s="30">
        <v>3614</v>
      </c>
      <c r="B1050" s="31">
        <v>21</v>
      </c>
      <c r="C1050" s="32">
        <f t="shared" si="63"/>
        <v>4.5155009708581995</v>
      </c>
      <c r="D1050" s="33">
        <f>SUMIFS('Contact Hours'!D:D,'Contact Hours'!$A:$A,Hours!$A1050,'Contact Hours'!$B:$B,Hours!$B1050)+SUMIFS('Contact Hours'!E:E,'Contact Hours'!$A:$A,Hours!$A1050,'Contact Hours'!$B:$B,Hours!$B1050)</f>
        <v>0</v>
      </c>
      <c r="E1050" s="33">
        <f>SUMIFS('Contact Hours'!F:F,'Contact Hours'!$A:$A,Hours!$A1050,'Contact Hours'!$B:$B,Hours!$B1050)+SUMIFS('Contact Hours'!G:G,'Contact Hours'!$A:$A,Hours!$A1050,'Contact Hours'!$B:$B,Hours!$B1050)</f>
        <v>0</v>
      </c>
      <c r="F1050" s="33">
        <f>SUMIFS('Contact Hours'!H:H,'Contact Hours'!$A:$A,Hours!$A1050,'Contact Hours'!$B:$B,Hours!$B1050)+SUMIFS('Contact Hours'!I:I,'Contact Hours'!$A:$A,Hours!$A1050,'Contact Hours'!$B:$B,Hours!$B1050)</f>
        <v>46928</v>
      </c>
      <c r="G1050" s="33">
        <f>SUMIFS('Contact Hours'!J:J,'Contact Hours'!$A:$A,Hours!$A1050,'Contact Hours'!$B:$B,Hours!$B1050)+SUMIFS('Contact Hours'!K:K,'Contact Hours'!$A:$A,Hours!$A1050,'Contact Hours'!$B:$B,Hours!$B1050)</f>
        <v>34645</v>
      </c>
      <c r="H1050" s="34">
        <f t="shared" si="64"/>
        <v>81573</v>
      </c>
      <c r="I1050" s="35">
        <f t="shared" si="65"/>
        <v>368342.96069581591</v>
      </c>
      <c r="J1050" s="35">
        <f t="shared" si="66"/>
        <v>0</v>
      </c>
    </row>
    <row r="1051" spans="1:10">
      <c r="A1051" s="30">
        <v>3614</v>
      </c>
      <c r="B1051" s="31">
        <v>22</v>
      </c>
      <c r="C1051" s="32">
        <f t="shared" si="63"/>
        <v>4.1280585073572329</v>
      </c>
      <c r="D1051" s="33">
        <f>SUMIFS('Contact Hours'!D:D,'Contact Hours'!$A:$A,Hours!$A1051,'Contact Hours'!$B:$B,Hours!$B1051)+SUMIFS('Contact Hours'!E:E,'Contact Hours'!$A:$A,Hours!$A1051,'Contact Hours'!$B:$B,Hours!$B1051)</f>
        <v>0</v>
      </c>
      <c r="E1051" s="33">
        <f>SUMIFS('Contact Hours'!F:F,'Contact Hours'!$A:$A,Hours!$A1051,'Contact Hours'!$B:$B,Hours!$B1051)+SUMIFS('Contact Hours'!G:G,'Contact Hours'!$A:$A,Hours!$A1051,'Contact Hours'!$B:$B,Hours!$B1051)</f>
        <v>0</v>
      </c>
      <c r="F1051" s="33">
        <f>SUMIFS('Contact Hours'!H:H,'Contact Hours'!$A:$A,Hours!$A1051,'Contact Hours'!$B:$B,Hours!$B1051)+SUMIFS('Contact Hours'!I:I,'Contact Hours'!$A:$A,Hours!$A1051,'Contact Hours'!$B:$B,Hours!$B1051)</f>
        <v>7680</v>
      </c>
      <c r="G1051" s="33">
        <f>SUMIFS('Contact Hours'!J:J,'Contact Hours'!$A:$A,Hours!$A1051,'Contact Hours'!$B:$B,Hours!$B1051)+SUMIFS('Contact Hours'!K:K,'Contact Hours'!$A:$A,Hours!$A1051,'Contact Hours'!$B:$B,Hours!$B1051)</f>
        <v>0</v>
      </c>
      <c r="H1051" s="34">
        <f t="shared" si="64"/>
        <v>7680</v>
      </c>
      <c r="I1051" s="35">
        <f t="shared" si="65"/>
        <v>31703.48933650355</v>
      </c>
      <c r="J1051" s="35">
        <f t="shared" si="66"/>
        <v>0</v>
      </c>
    </row>
    <row r="1052" spans="1:10">
      <c r="A1052" s="30">
        <v>3614</v>
      </c>
      <c r="B1052" s="31">
        <v>23</v>
      </c>
      <c r="C1052" s="32">
        <f t="shared" si="63"/>
        <v>4.0606764444742334</v>
      </c>
      <c r="D1052" s="33">
        <f>SUMIFS('Contact Hours'!D:D,'Contact Hours'!$A:$A,Hours!$A1052,'Contact Hours'!$B:$B,Hours!$B1052)+SUMIFS('Contact Hours'!E:E,'Contact Hours'!$A:$A,Hours!$A1052,'Contact Hours'!$B:$B,Hours!$B1052)</f>
        <v>6240</v>
      </c>
      <c r="E1052" s="33">
        <f>SUMIFS('Contact Hours'!F:F,'Contact Hours'!$A:$A,Hours!$A1052,'Contact Hours'!$B:$B,Hours!$B1052)+SUMIFS('Contact Hours'!G:G,'Contact Hours'!$A:$A,Hours!$A1052,'Contact Hours'!$B:$B,Hours!$B1052)</f>
        <v>0</v>
      </c>
      <c r="F1052" s="33">
        <f>SUMIFS('Contact Hours'!H:H,'Contact Hours'!$A:$A,Hours!$A1052,'Contact Hours'!$B:$B,Hours!$B1052)+SUMIFS('Contact Hours'!I:I,'Contact Hours'!$A:$A,Hours!$A1052,'Contact Hours'!$B:$B,Hours!$B1052)</f>
        <v>0</v>
      </c>
      <c r="G1052" s="33">
        <f>SUMIFS('Contact Hours'!J:J,'Contact Hours'!$A:$A,Hours!$A1052,'Contact Hours'!$B:$B,Hours!$B1052)+SUMIFS('Contact Hours'!K:K,'Contact Hours'!$A:$A,Hours!$A1052,'Contact Hours'!$B:$B,Hours!$B1052)</f>
        <v>0</v>
      </c>
      <c r="H1052" s="34">
        <f t="shared" si="64"/>
        <v>6240</v>
      </c>
      <c r="I1052" s="35">
        <f t="shared" si="65"/>
        <v>25338.621013519216</v>
      </c>
      <c r="J1052" s="35">
        <f t="shared" si="66"/>
        <v>0</v>
      </c>
    </row>
    <row r="1053" spans="1:10">
      <c r="A1053" s="30">
        <v>3614</v>
      </c>
      <c r="B1053" s="31">
        <v>24</v>
      </c>
      <c r="C1053" s="32">
        <f t="shared" si="63"/>
        <v>3.6073208628655156</v>
      </c>
      <c r="D1053" s="33">
        <f>SUMIFS('Contact Hours'!D:D,'Contact Hours'!$A:$A,Hours!$A1053,'Contact Hours'!$B:$B,Hours!$B1053)+SUMIFS('Contact Hours'!E:E,'Contact Hours'!$A:$A,Hours!$A1053,'Contact Hours'!$B:$B,Hours!$B1053)</f>
        <v>25776</v>
      </c>
      <c r="E1053" s="33">
        <f>SUMIFS('Contact Hours'!F:F,'Contact Hours'!$A:$A,Hours!$A1053,'Contact Hours'!$B:$B,Hours!$B1053)+SUMIFS('Contact Hours'!G:G,'Contact Hours'!$A:$A,Hours!$A1053,'Contact Hours'!$B:$B,Hours!$B1053)</f>
        <v>0</v>
      </c>
      <c r="F1053" s="33">
        <f>SUMIFS('Contact Hours'!H:H,'Contact Hours'!$A:$A,Hours!$A1053,'Contact Hours'!$B:$B,Hours!$B1053)+SUMIFS('Contact Hours'!I:I,'Contact Hours'!$A:$A,Hours!$A1053,'Contact Hours'!$B:$B,Hours!$B1053)</f>
        <v>47632</v>
      </c>
      <c r="G1053" s="33">
        <f>SUMIFS('Contact Hours'!J:J,'Contact Hours'!$A:$A,Hours!$A1053,'Contact Hours'!$B:$B,Hours!$B1053)+SUMIFS('Contact Hours'!K:K,'Contact Hours'!$A:$A,Hours!$A1053,'Contact Hours'!$B:$B,Hours!$B1053)</f>
        <v>4712</v>
      </c>
      <c r="H1053" s="34">
        <f t="shared" si="64"/>
        <v>78120</v>
      </c>
      <c r="I1053" s="35">
        <f t="shared" si="65"/>
        <v>281803.90580705408</v>
      </c>
      <c r="J1053" s="35">
        <f t="shared" si="66"/>
        <v>0</v>
      </c>
    </row>
    <row r="1054" spans="1:10">
      <c r="A1054" s="30">
        <v>3614</v>
      </c>
      <c r="B1054" s="31">
        <v>25</v>
      </c>
      <c r="C1054" s="32">
        <f t="shared" si="63"/>
        <v>2.8175360535220126</v>
      </c>
      <c r="D1054" s="33">
        <f>SUMIFS('Contact Hours'!D:D,'Contact Hours'!$A:$A,Hours!$A1054,'Contact Hours'!$B:$B,Hours!$B1054)+SUMIFS('Contact Hours'!E:E,'Contact Hours'!$A:$A,Hours!$A1054,'Contact Hours'!$B:$B,Hours!$B1054)</f>
        <v>456576</v>
      </c>
      <c r="E1054" s="33">
        <f>SUMIFS('Contact Hours'!F:F,'Contact Hours'!$A:$A,Hours!$A1054,'Contact Hours'!$B:$B,Hours!$B1054)+SUMIFS('Contact Hours'!G:G,'Contact Hours'!$A:$A,Hours!$A1054,'Contact Hours'!$B:$B,Hours!$B1054)</f>
        <v>0</v>
      </c>
      <c r="F1054" s="33">
        <f>SUMIFS('Contact Hours'!H:H,'Contact Hours'!$A:$A,Hours!$A1054,'Contact Hours'!$B:$B,Hours!$B1054)+SUMIFS('Contact Hours'!I:I,'Contact Hours'!$A:$A,Hours!$A1054,'Contact Hours'!$B:$B,Hours!$B1054)</f>
        <v>3264</v>
      </c>
      <c r="G1054" s="33">
        <f>SUMIFS('Contact Hours'!J:J,'Contact Hours'!$A:$A,Hours!$A1054,'Contact Hours'!$B:$B,Hours!$B1054)+SUMIFS('Contact Hours'!K:K,'Contact Hours'!$A:$A,Hours!$A1054,'Contact Hours'!$B:$B,Hours!$B1054)</f>
        <v>0</v>
      </c>
      <c r="H1054" s="34">
        <f t="shared" si="64"/>
        <v>459840</v>
      </c>
      <c r="I1054" s="35">
        <f t="shared" si="65"/>
        <v>1295615.7788515622</v>
      </c>
      <c r="J1054" s="35">
        <f t="shared" si="66"/>
        <v>0</v>
      </c>
    </row>
    <row r="1055" spans="1:10">
      <c r="A1055" s="30">
        <v>3614</v>
      </c>
      <c r="B1055" s="31">
        <v>26</v>
      </c>
      <c r="C1055" s="32">
        <f t="shared" ref="C1055:C1118" si="67">C1028</f>
        <v>3.5195673951223614</v>
      </c>
      <c r="D1055" s="33">
        <f>SUMIFS('Contact Hours'!D:D,'Contact Hours'!$A:$A,Hours!$A1055,'Contact Hours'!$B:$B,Hours!$B1055)+SUMIFS('Contact Hours'!E:E,'Contact Hours'!$A:$A,Hours!$A1055,'Contact Hours'!$B:$B,Hours!$B1055)</f>
        <v>54864</v>
      </c>
      <c r="E1055" s="33">
        <f>SUMIFS('Contact Hours'!F:F,'Contact Hours'!$A:$A,Hours!$A1055,'Contact Hours'!$B:$B,Hours!$B1055)+SUMIFS('Contact Hours'!G:G,'Contact Hours'!$A:$A,Hours!$A1055,'Contact Hours'!$B:$B,Hours!$B1055)</f>
        <v>0</v>
      </c>
      <c r="F1055" s="33">
        <f>SUMIFS('Contact Hours'!H:H,'Contact Hours'!$A:$A,Hours!$A1055,'Contact Hours'!$B:$B,Hours!$B1055)+SUMIFS('Contact Hours'!I:I,'Contact Hours'!$A:$A,Hours!$A1055,'Contact Hours'!$B:$B,Hours!$B1055)</f>
        <v>0</v>
      </c>
      <c r="G1055" s="33">
        <f>SUMIFS('Contact Hours'!J:J,'Contact Hours'!$A:$A,Hours!$A1055,'Contact Hours'!$B:$B,Hours!$B1055)+SUMIFS('Contact Hours'!K:K,'Contact Hours'!$A:$A,Hours!$A1055,'Contact Hours'!$B:$B,Hours!$B1055)</f>
        <v>0</v>
      </c>
      <c r="H1055" s="34">
        <f t="shared" si="64"/>
        <v>54864</v>
      </c>
      <c r="I1055" s="35">
        <f t="shared" si="65"/>
        <v>193097.54556599323</v>
      </c>
      <c r="J1055" s="35">
        <f t="shared" si="66"/>
        <v>0</v>
      </c>
    </row>
    <row r="1056" spans="1:10">
      <c r="A1056" s="30">
        <v>3614</v>
      </c>
      <c r="B1056" s="31">
        <v>27</v>
      </c>
      <c r="C1056" s="32">
        <f t="shared" si="67"/>
        <v>3.291477425248472</v>
      </c>
      <c r="D1056" s="33">
        <f>SUMIFS('Contact Hours'!D:D,'Contact Hours'!$A:$A,Hours!$A1056,'Contact Hours'!$B:$B,Hours!$B1056)+SUMIFS('Contact Hours'!E:E,'Contact Hours'!$A:$A,Hours!$A1056,'Contact Hours'!$B:$B,Hours!$B1056)</f>
        <v>0</v>
      </c>
      <c r="E1056" s="33">
        <f>SUMIFS('Contact Hours'!F:F,'Contact Hours'!$A:$A,Hours!$A1056,'Contact Hours'!$B:$B,Hours!$B1056)+SUMIFS('Contact Hours'!G:G,'Contact Hours'!$A:$A,Hours!$A1056,'Contact Hours'!$B:$B,Hours!$B1056)</f>
        <v>0</v>
      </c>
      <c r="F1056" s="33">
        <f>SUMIFS('Contact Hours'!H:H,'Contact Hours'!$A:$A,Hours!$A1056,'Contact Hours'!$B:$B,Hours!$B1056)+SUMIFS('Contact Hours'!I:I,'Contact Hours'!$A:$A,Hours!$A1056,'Contact Hours'!$B:$B,Hours!$B1056)</f>
        <v>0</v>
      </c>
      <c r="G1056" s="33">
        <f>SUMIFS('Contact Hours'!J:J,'Contact Hours'!$A:$A,Hours!$A1056,'Contact Hours'!$B:$B,Hours!$B1056)+SUMIFS('Contact Hours'!K:K,'Contact Hours'!$A:$A,Hours!$A1056,'Contact Hours'!$B:$B,Hours!$B1056)</f>
        <v>0</v>
      </c>
      <c r="H1056" s="34">
        <f t="shared" si="64"/>
        <v>0</v>
      </c>
      <c r="I1056" s="35">
        <f t="shared" si="65"/>
        <v>0</v>
      </c>
      <c r="J1056" s="35">
        <f t="shared" si="66"/>
        <v>0</v>
      </c>
    </row>
    <row r="1057" spans="1:10">
      <c r="A1057" s="30">
        <v>3626</v>
      </c>
      <c r="B1057" s="31">
        <v>1</v>
      </c>
      <c r="C1057" s="32">
        <f t="shared" si="67"/>
        <v>2.8749802080704021</v>
      </c>
      <c r="D1057" s="33">
        <f>SUMIFS('Contact Hours'!D:D,'Contact Hours'!$A:$A,Hours!$A1057,'Contact Hours'!$B:$B,Hours!$B1057)+SUMIFS('Contact Hours'!E:E,'Contact Hours'!$A:$A,Hours!$A1057,'Contact Hours'!$B:$B,Hours!$B1057)</f>
        <v>24240</v>
      </c>
      <c r="E1057" s="33">
        <f>SUMIFS('Contact Hours'!F:F,'Contact Hours'!$A:$A,Hours!$A1057,'Contact Hours'!$B:$B,Hours!$B1057)+SUMIFS('Contact Hours'!G:G,'Contact Hours'!$A:$A,Hours!$A1057,'Contact Hours'!$B:$B,Hours!$B1057)</f>
        <v>0</v>
      </c>
      <c r="F1057" s="33">
        <f>SUMIFS('Contact Hours'!H:H,'Contact Hours'!$A:$A,Hours!$A1057,'Contact Hours'!$B:$B,Hours!$B1057)+SUMIFS('Contact Hours'!I:I,'Contact Hours'!$A:$A,Hours!$A1057,'Contact Hours'!$B:$B,Hours!$B1057)</f>
        <v>19936</v>
      </c>
      <c r="G1057" s="33">
        <f>SUMIFS('Contact Hours'!J:J,'Contact Hours'!$A:$A,Hours!$A1057,'Contact Hours'!$B:$B,Hours!$B1057)+SUMIFS('Contact Hours'!K:K,'Contact Hours'!$A:$A,Hours!$A1057,'Contact Hours'!$B:$B,Hours!$B1057)</f>
        <v>0</v>
      </c>
      <c r="H1057" s="34">
        <f t="shared" si="64"/>
        <v>44176</v>
      </c>
      <c r="I1057" s="35">
        <f t="shared" si="65"/>
        <v>127005.12567171808</v>
      </c>
      <c r="J1057" s="35">
        <f t="shared" si="66"/>
        <v>0</v>
      </c>
    </row>
    <row r="1058" spans="1:10">
      <c r="A1058" s="30">
        <v>3626</v>
      </c>
      <c r="B1058" s="31">
        <v>2</v>
      </c>
      <c r="C1058" s="32">
        <f t="shared" si="67"/>
        <v>3.4729204337351502</v>
      </c>
      <c r="D1058" s="33">
        <f>SUMIFS('Contact Hours'!D:D,'Contact Hours'!$A:$A,Hours!$A1058,'Contact Hours'!$B:$B,Hours!$B1058)+SUMIFS('Contact Hours'!E:E,'Contact Hours'!$A:$A,Hours!$A1058,'Contact Hours'!$B:$B,Hours!$B1058)</f>
        <v>4608</v>
      </c>
      <c r="E1058" s="33">
        <f>SUMIFS('Contact Hours'!F:F,'Contact Hours'!$A:$A,Hours!$A1058,'Contact Hours'!$B:$B,Hours!$B1058)+SUMIFS('Contact Hours'!G:G,'Contact Hours'!$A:$A,Hours!$A1058,'Contact Hours'!$B:$B,Hours!$B1058)</f>
        <v>0</v>
      </c>
      <c r="F1058" s="33">
        <f>SUMIFS('Contact Hours'!H:H,'Contact Hours'!$A:$A,Hours!$A1058,'Contact Hours'!$B:$B,Hours!$B1058)+SUMIFS('Contact Hours'!I:I,'Contact Hours'!$A:$A,Hours!$A1058,'Contact Hours'!$B:$B,Hours!$B1058)</f>
        <v>86608</v>
      </c>
      <c r="G1058" s="33">
        <f>SUMIFS('Contact Hours'!J:J,'Contact Hours'!$A:$A,Hours!$A1058,'Contact Hours'!$B:$B,Hours!$B1058)+SUMIFS('Contact Hours'!K:K,'Contact Hours'!$A:$A,Hours!$A1058,'Contact Hours'!$B:$B,Hours!$B1058)</f>
        <v>6288</v>
      </c>
      <c r="H1058" s="34">
        <f t="shared" si="64"/>
        <v>97504</v>
      </c>
      <c r="I1058" s="35">
        <f t="shared" si="65"/>
        <v>338623.63397091208</v>
      </c>
      <c r="J1058" s="35">
        <f t="shared" si="66"/>
        <v>0</v>
      </c>
    </row>
    <row r="1059" spans="1:10">
      <c r="A1059" s="30">
        <v>3626</v>
      </c>
      <c r="B1059" s="31">
        <v>3</v>
      </c>
      <c r="C1059" s="32">
        <f t="shared" si="67"/>
        <v>3.0862689776983747</v>
      </c>
      <c r="D1059" s="33">
        <f>SUMIFS('Contact Hours'!D:D,'Contact Hours'!$A:$A,Hours!$A1059,'Contact Hours'!$B:$B,Hours!$B1059)+SUMIFS('Contact Hours'!E:E,'Contact Hours'!$A:$A,Hours!$A1059,'Contact Hours'!$B:$B,Hours!$B1059)</f>
        <v>2209718</v>
      </c>
      <c r="E1059" s="33">
        <f>SUMIFS('Contact Hours'!F:F,'Contact Hours'!$A:$A,Hours!$A1059,'Contact Hours'!$B:$B,Hours!$B1059)+SUMIFS('Contact Hours'!G:G,'Contact Hours'!$A:$A,Hours!$A1059,'Contact Hours'!$B:$B,Hours!$B1059)</f>
        <v>0</v>
      </c>
      <c r="F1059" s="33">
        <f>SUMIFS('Contact Hours'!H:H,'Contact Hours'!$A:$A,Hours!$A1059,'Contact Hours'!$B:$B,Hours!$B1059)+SUMIFS('Contact Hours'!I:I,'Contact Hours'!$A:$A,Hours!$A1059,'Contact Hours'!$B:$B,Hours!$B1059)</f>
        <v>0</v>
      </c>
      <c r="G1059" s="33">
        <f>SUMIFS('Contact Hours'!J:J,'Contact Hours'!$A:$A,Hours!$A1059,'Contact Hours'!$B:$B,Hours!$B1059)+SUMIFS('Contact Hours'!K:K,'Contact Hours'!$A:$A,Hours!$A1059,'Contact Hours'!$B:$B,Hours!$B1059)</f>
        <v>320</v>
      </c>
      <c r="H1059" s="34">
        <f t="shared" si="64"/>
        <v>2210038</v>
      </c>
      <c r="I1059" s="35">
        <f t="shared" si="65"/>
        <v>6820771.7189345602</v>
      </c>
      <c r="J1059" s="35">
        <f t="shared" si="66"/>
        <v>0</v>
      </c>
    </row>
    <row r="1060" spans="1:10">
      <c r="A1060" s="30">
        <v>3626</v>
      </c>
      <c r="B1060" s="31">
        <v>4</v>
      </c>
      <c r="C1060" s="32">
        <f t="shared" si="67"/>
        <v>2.7951067372194838</v>
      </c>
      <c r="D1060" s="33">
        <f>SUMIFS('Contact Hours'!D:D,'Contact Hours'!$A:$A,Hours!$A1060,'Contact Hours'!$B:$B,Hours!$B1060)+SUMIFS('Contact Hours'!E:E,'Contact Hours'!$A:$A,Hours!$A1060,'Contact Hours'!$B:$B,Hours!$B1060)</f>
        <v>628000</v>
      </c>
      <c r="E1060" s="33">
        <f>SUMIFS('Contact Hours'!F:F,'Contact Hours'!$A:$A,Hours!$A1060,'Contact Hours'!$B:$B,Hours!$B1060)+SUMIFS('Contact Hours'!G:G,'Contact Hours'!$A:$A,Hours!$A1060,'Contact Hours'!$B:$B,Hours!$B1060)</f>
        <v>0</v>
      </c>
      <c r="F1060" s="33">
        <f>SUMIFS('Contact Hours'!H:H,'Contact Hours'!$A:$A,Hours!$A1060,'Contact Hours'!$B:$B,Hours!$B1060)+SUMIFS('Contact Hours'!I:I,'Contact Hours'!$A:$A,Hours!$A1060,'Contact Hours'!$B:$B,Hours!$B1060)</f>
        <v>467536</v>
      </c>
      <c r="G1060" s="33">
        <f>SUMIFS('Contact Hours'!J:J,'Contact Hours'!$A:$A,Hours!$A1060,'Contact Hours'!$B:$B,Hours!$B1060)+SUMIFS('Contact Hours'!K:K,'Contact Hours'!$A:$A,Hours!$A1060,'Contact Hours'!$B:$B,Hours!$B1060)</f>
        <v>20665</v>
      </c>
      <c r="H1060" s="34">
        <f t="shared" si="64"/>
        <v>1116201</v>
      </c>
      <c r="I1060" s="35">
        <f t="shared" si="65"/>
        <v>3119900.9351911251</v>
      </c>
      <c r="J1060" s="35">
        <f t="shared" si="66"/>
        <v>0</v>
      </c>
    </row>
    <row r="1061" spans="1:10">
      <c r="A1061" s="30">
        <v>3626</v>
      </c>
      <c r="B1061" s="31">
        <v>5</v>
      </c>
      <c r="C1061" s="32">
        <f t="shared" si="67"/>
        <v>7.969787458086997</v>
      </c>
      <c r="D1061" s="33">
        <f>SUMIFS('Contact Hours'!D:D,'Contact Hours'!$A:$A,Hours!$A1061,'Contact Hours'!$B:$B,Hours!$B1061)+SUMIFS('Contact Hours'!E:E,'Contact Hours'!$A:$A,Hours!$A1061,'Contact Hours'!$B:$B,Hours!$B1061)</f>
        <v>0</v>
      </c>
      <c r="E1061" s="33">
        <f>SUMIFS('Contact Hours'!F:F,'Contact Hours'!$A:$A,Hours!$A1061,'Contact Hours'!$B:$B,Hours!$B1061)+SUMIFS('Contact Hours'!G:G,'Contact Hours'!$A:$A,Hours!$A1061,'Contact Hours'!$B:$B,Hours!$B1061)</f>
        <v>0</v>
      </c>
      <c r="F1061" s="33">
        <f>SUMIFS('Contact Hours'!H:H,'Contact Hours'!$A:$A,Hours!$A1061,'Contact Hours'!$B:$B,Hours!$B1061)+SUMIFS('Contact Hours'!I:I,'Contact Hours'!$A:$A,Hours!$A1061,'Contact Hours'!$B:$B,Hours!$B1061)</f>
        <v>53056</v>
      </c>
      <c r="G1061" s="33">
        <f>SUMIFS('Contact Hours'!J:J,'Contact Hours'!$A:$A,Hours!$A1061,'Contact Hours'!$B:$B,Hours!$B1061)+SUMIFS('Contact Hours'!K:K,'Contact Hours'!$A:$A,Hours!$A1061,'Contact Hours'!$B:$B,Hours!$B1061)</f>
        <v>128</v>
      </c>
      <c r="H1061" s="34">
        <f t="shared" si="64"/>
        <v>53184</v>
      </c>
      <c r="I1061" s="35">
        <f t="shared" si="65"/>
        <v>423865.17617089883</v>
      </c>
      <c r="J1061" s="35">
        <f t="shared" si="66"/>
        <v>0</v>
      </c>
    </row>
    <row r="1062" spans="1:10">
      <c r="A1062" s="30">
        <v>3626</v>
      </c>
      <c r="B1062" s="31">
        <v>6</v>
      </c>
      <c r="C1062" s="32">
        <f t="shared" si="67"/>
        <v>2.5338472328563029</v>
      </c>
      <c r="D1062" s="33">
        <f>SUMIFS('Contact Hours'!D:D,'Contact Hours'!$A:$A,Hours!$A1062,'Contact Hours'!$B:$B,Hours!$B1062)+SUMIFS('Contact Hours'!E:E,'Contact Hours'!$A:$A,Hours!$A1062,'Contact Hours'!$B:$B,Hours!$B1062)</f>
        <v>598864</v>
      </c>
      <c r="E1062" s="33">
        <f>SUMIFS('Contact Hours'!F:F,'Contact Hours'!$A:$A,Hours!$A1062,'Contact Hours'!$B:$B,Hours!$B1062)+SUMIFS('Contact Hours'!G:G,'Contact Hours'!$A:$A,Hours!$A1062,'Contact Hours'!$B:$B,Hours!$B1062)</f>
        <v>0</v>
      </c>
      <c r="F1062" s="33">
        <f>SUMIFS('Contact Hours'!H:H,'Contact Hours'!$A:$A,Hours!$A1062,'Contact Hours'!$B:$B,Hours!$B1062)+SUMIFS('Contact Hours'!I:I,'Contact Hours'!$A:$A,Hours!$A1062,'Contact Hours'!$B:$B,Hours!$B1062)</f>
        <v>53520</v>
      </c>
      <c r="G1062" s="33">
        <f>SUMIFS('Contact Hours'!J:J,'Contact Hours'!$A:$A,Hours!$A1062,'Contact Hours'!$B:$B,Hours!$B1062)+SUMIFS('Contact Hours'!K:K,'Contact Hours'!$A:$A,Hours!$A1062,'Contact Hours'!$B:$B,Hours!$B1062)</f>
        <v>201872</v>
      </c>
      <c r="H1062" s="34">
        <f t="shared" si="64"/>
        <v>854256</v>
      </c>
      <c r="I1062" s="35">
        <f t="shared" si="65"/>
        <v>2164554.2017508941</v>
      </c>
      <c r="J1062" s="35">
        <f t="shared" si="66"/>
        <v>0</v>
      </c>
    </row>
    <row r="1063" spans="1:10">
      <c r="A1063" s="30">
        <v>3626</v>
      </c>
      <c r="B1063" s="31">
        <v>7</v>
      </c>
      <c r="C1063" s="32">
        <f t="shared" si="67"/>
        <v>3.4892163735959434</v>
      </c>
      <c r="D1063" s="33">
        <f>SUMIFS('Contact Hours'!D:D,'Contact Hours'!$A:$A,Hours!$A1063,'Contact Hours'!$B:$B,Hours!$B1063)+SUMIFS('Contact Hours'!E:E,'Contact Hours'!$A:$A,Hours!$A1063,'Contact Hours'!$B:$B,Hours!$B1063)</f>
        <v>226048</v>
      </c>
      <c r="E1063" s="33">
        <f>SUMIFS('Contact Hours'!F:F,'Contact Hours'!$A:$A,Hours!$A1063,'Contact Hours'!$B:$B,Hours!$B1063)+SUMIFS('Contact Hours'!G:G,'Contact Hours'!$A:$A,Hours!$A1063,'Contact Hours'!$B:$B,Hours!$B1063)</f>
        <v>0</v>
      </c>
      <c r="F1063" s="33">
        <f>SUMIFS('Contact Hours'!H:H,'Contact Hours'!$A:$A,Hours!$A1063,'Contact Hours'!$B:$B,Hours!$B1063)+SUMIFS('Contact Hours'!I:I,'Contact Hours'!$A:$A,Hours!$A1063,'Contact Hours'!$B:$B,Hours!$B1063)</f>
        <v>333868</v>
      </c>
      <c r="G1063" s="33">
        <f>SUMIFS('Contact Hours'!J:J,'Contact Hours'!$A:$A,Hours!$A1063,'Contact Hours'!$B:$B,Hours!$B1063)+SUMIFS('Contact Hours'!K:K,'Contact Hours'!$A:$A,Hours!$A1063,'Contact Hours'!$B:$B,Hours!$B1063)</f>
        <v>5723</v>
      </c>
      <c r="H1063" s="34">
        <f t="shared" si="64"/>
        <v>565639</v>
      </c>
      <c r="I1063" s="35">
        <f t="shared" si="65"/>
        <v>1973636.8603444358</v>
      </c>
      <c r="J1063" s="35">
        <f t="shared" si="66"/>
        <v>0</v>
      </c>
    </row>
    <row r="1064" spans="1:10">
      <c r="A1064" s="30">
        <v>3626</v>
      </c>
      <c r="B1064" s="31">
        <v>8</v>
      </c>
      <c r="C1064" s="32">
        <f t="shared" si="67"/>
        <v>4.382136402145127</v>
      </c>
      <c r="D1064" s="33">
        <f>SUMIFS('Contact Hours'!D:D,'Contact Hours'!$A:$A,Hours!$A1064,'Contact Hours'!$B:$B,Hours!$B1064)+SUMIFS('Contact Hours'!E:E,'Contact Hours'!$A:$A,Hours!$A1064,'Contact Hours'!$B:$B,Hours!$B1064)</f>
        <v>0</v>
      </c>
      <c r="E1064" s="33">
        <f>SUMIFS('Contact Hours'!F:F,'Contact Hours'!$A:$A,Hours!$A1064,'Contact Hours'!$B:$B,Hours!$B1064)+SUMIFS('Contact Hours'!G:G,'Contact Hours'!$A:$A,Hours!$A1064,'Contact Hours'!$B:$B,Hours!$B1064)</f>
        <v>0</v>
      </c>
      <c r="F1064" s="33">
        <f>SUMIFS('Contact Hours'!H:H,'Contact Hours'!$A:$A,Hours!$A1064,'Contact Hours'!$B:$B,Hours!$B1064)+SUMIFS('Contact Hours'!I:I,'Contact Hours'!$A:$A,Hours!$A1064,'Contact Hours'!$B:$B,Hours!$B1064)</f>
        <v>13632</v>
      </c>
      <c r="G1064" s="33">
        <f>SUMIFS('Contact Hours'!J:J,'Contact Hours'!$A:$A,Hours!$A1064,'Contact Hours'!$B:$B,Hours!$B1064)+SUMIFS('Contact Hours'!K:K,'Contact Hours'!$A:$A,Hours!$A1064,'Contact Hours'!$B:$B,Hours!$B1064)</f>
        <v>112</v>
      </c>
      <c r="H1064" s="34">
        <f t="shared" si="64"/>
        <v>13744</v>
      </c>
      <c r="I1064" s="35">
        <f t="shared" si="65"/>
        <v>60228.082711082629</v>
      </c>
      <c r="J1064" s="35">
        <f t="shared" si="66"/>
        <v>0</v>
      </c>
    </row>
    <row r="1065" spans="1:10">
      <c r="A1065" s="30">
        <v>3626</v>
      </c>
      <c r="B1065" s="31">
        <v>9</v>
      </c>
      <c r="C1065" s="32">
        <f t="shared" si="67"/>
        <v>3.4333089032158068</v>
      </c>
      <c r="D1065" s="33">
        <f>SUMIFS('Contact Hours'!D:D,'Contact Hours'!$A:$A,Hours!$A1065,'Contact Hours'!$B:$B,Hours!$B1065)+SUMIFS('Contact Hours'!E:E,'Contact Hours'!$A:$A,Hours!$A1065,'Contact Hours'!$B:$B,Hours!$B1065)</f>
        <v>93424</v>
      </c>
      <c r="E1065" s="33">
        <f>SUMIFS('Contact Hours'!F:F,'Contact Hours'!$A:$A,Hours!$A1065,'Contact Hours'!$B:$B,Hours!$B1065)+SUMIFS('Contact Hours'!G:G,'Contact Hours'!$A:$A,Hours!$A1065,'Contact Hours'!$B:$B,Hours!$B1065)</f>
        <v>0</v>
      </c>
      <c r="F1065" s="33">
        <f>SUMIFS('Contact Hours'!H:H,'Contact Hours'!$A:$A,Hours!$A1065,'Contact Hours'!$B:$B,Hours!$B1065)+SUMIFS('Contact Hours'!I:I,'Contact Hours'!$A:$A,Hours!$A1065,'Contact Hours'!$B:$B,Hours!$B1065)</f>
        <v>71072</v>
      </c>
      <c r="G1065" s="33">
        <f>SUMIFS('Contact Hours'!J:J,'Contact Hours'!$A:$A,Hours!$A1065,'Contact Hours'!$B:$B,Hours!$B1065)+SUMIFS('Contact Hours'!K:K,'Contact Hours'!$A:$A,Hours!$A1065,'Contact Hours'!$B:$B,Hours!$B1065)</f>
        <v>0</v>
      </c>
      <c r="H1065" s="34">
        <f t="shared" si="64"/>
        <v>164496</v>
      </c>
      <c r="I1065" s="35">
        <f t="shared" si="65"/>
        <v>564765.58134338737</v>
      </c>
      <c r="J1065" s="35">
        <f t="shared" si="66"/>
        <v>0</v>
      </c>
    </row>
    <row r="1066" spans="1:10">
      <c r="A1066" s="30">
        <v>3626</v>
      </c>
      <c r="B1066" s="31">
        <v>10</v>
      </c>
      <c r="C1066" s="32">
        <f t="shared" si="67"/>
        <v>5.2157956574584414</v>
      </c>
      <c r="D1066" s="33">
        <f>SUMIFS('Contact Hours'!D:D,'Contact Hours'!$A:$A,Hours!$A1066,'Contact Hours'!$B:$B,Hours!$B1066)+SUMIFS('Contact Hours'!E:E,'Contact Hours'!$A:$A,Hours!$A1066,'Contact Hours'!$B:$B,Hours!$B1066)</f>
        <v>21664</v>
      </c>
      <c r="E1066" s="33">
        <f>SUMIFS('Contact Hours'!F:F,'Contact Hours'!$A:$A,Hours!$A1066,'Contact Hours'!$B:$B,Hours!$B1066)+SUMIFS('Contact Hours'!G:G,'Contact Hours'!$A:$A,Hours!$A1066,'Contact Hours'!$B:$B,Hours!$B1066)</f>
        <v>0</v>
      </c>
      <c r="F1066" s="33">
        <f>SUMIFS('Contact Hours'!H:H,'Contact Hours'!$A:$A,Hours!$A1066,'Contact Hours'!$B:$B,Hours!$B1066)+SUMIFS('Contact Hours'!I:I,'Contact Hours'!$A:$A,Hours!$A1066,'Contact Hours'!$B:$B,Hours!$B1066)</f>
        <v>960</v>
      </c>
      <c r="G1066" s="33">
        <f>SUMIFS('Contact Hours'!J:J,'Contact Hours'!$A:$A,Hours!$A1066,'Contact Hours'!$B:$B,Hours!$B1066)+SUMIFS('Contact Hours'!K:K,'Contact Hours'!$A:$A,Hours!$A1066,'Contact Hours'!$B:$B,Hours!$B1066)</f>
        <v>0</v>
      </c>
      <c r="H1066" s="34">
        <f t="shared" si="64"/>
        <v>22624</v>
      </c>
      <c r="I1066" s="35">
        <f t="shared" si="65"/>
        <v>118002.16095433978</v>
      </c>
      <c r="J1066" s="35">
        <f t="shared" si="66"/>
        <v>0</v>
      </c>
    </row>
    <row r="1067" spans="1:10">
      <c r="A1067" s="30">
        <v>3626</v>
      </c>
      <c r="B1067" s="31">
        <v>11</v>
      </c>
      <c r="C1067" s="32">
        <f t="shared" si="67"/>
        <v>3.9463640330011058</v>
      </c>
      <c r="D1067" s="33">
        <f>SUMIFS('Contact Hours'!D:D,'Contact Hours'!$A:$A,Hours!$A1067,'Contact Hours'!$B:$B,Hours!$B1067)+SUMIFS('Contact Hours'!E:E,'Contact Hours'!$A:$A,Hours!$A1067,'Contact Hours'!$B:$B,Hours!$B1067)</f>
        <v>15024</v>
      </c>
      <c r="E1067" s="33">
        <f>SUMIFS('Contact Hours'!F:F,'Contact Hours'!$A:$A,Hours!$A1067,'Contact Hours'!$B:$B,Hours!$B1067)+SUMIFS('Contact Hours'!G:G,'Contact Hours'!$A:$A,Hours!$A1067,'Contact Hours'!$B:$B,Hours!$B1067)</f>
        <v>0</v>
      </c>
      <c r="F1067" s="33">
        <f>SUMIFS('Contact Hours'!H:H,'Contact Hours'!$A:$A,Hours!$A1067,'Contact Hours'!$B:$B,Hours!$B1067)+SUMIFS('Contact Hours'!I:I,'Contact Hours'!$A:$A,Hours!$A1067,'Contact Hours'!$B:$B,Hours!$B1067)</f>
        <v>167520</v>
      </c>
      <c r="G1067" s="33">
        <f>SUMIFS('Contact Hours'!J:J,'Contact Hours'!$A:$A,Hours!$A1067,'Contact Hours'!$B:$B,Hours!$B1067)+SUMIFS('Contact Hours'!K:K,'Contact Hours'!$A:$A,Hours!$A1067,'Contact Hours'!$B:$B,Hours!$B1067)</f>
        <v>5241</v>
      </c>
      <c r="H1067" s="34">
        <f t="shared" si="64"/>
        <v>187785</v>
      </c>
      <c r="I1067" s="35">
        <f t="shared" si="65"/>
        <v>741067.96993711265</v>
      </c>
      <c r="J1067" s="35">
        <f t="shared" si="66"/>
        <v>0</v>
      </c>
    </row>
    <row r="1068" spans="1:10">
      <c r="A1068" s="30">
        <v>3626</v>
      </c>
      <c r="B1068" s="31">
        <v>12</v>
      </c>
      <c r="C1068" s="32">
        <f t="shared" si="67"/>
        <v>3.4644345655960382</v>
      </c>
      <c r="D1068" s="33">
        <f>SUMIFS('Contact Hours'!D:D,'Contact Hours'!$A:$A,Hours!$A1068,'Contact Hours'!$B:$B,Hours!$B1068)+SUMIFS('Contact Hours'!E:E,'Contact Hours'!$A:$A,Hours!$A1068,'Contact Hours'!$B:$B,Hours!$B1068)</f>
        <v>1860432</v>
      </c>
      <c r="E1068" s="33">
        <f>SUMIFS('Contact Hours'!F:F,'Contact Hours'!$A:$A,Hours!$A1068,'Contact Hours'!$B:$B,Hours!$B1068)+SUMIFS('Contact Hours'!G:G,'Contact Hours'!$A:$A,Hours!$A1068,'Contact Hours'!$B:$B,Hours!$B1068)</f>
        <v>273984</v>
      </c>
      <c r="F1068" s="33">
        <f>SUMIFS('Contact Hours'!H:H,'Contact Hours'!$A:$A,Hours!$A1068,'Contact Hours'!$B:$B,Hours!$B1068)+SUMIFS('Contact Hours'!I:I,'Contact Hours'!$A:$A,Hours!$A1068,'Contact Hours'!$B:$B,Hours!$B1068)</f>
        <v>7360</v>
      </c>
      <c r="G1068" s="33">
        <f>SUMIFS('Contact Hours'!J:J,'Contact Hours'!$A:$A,Hours!$A1068,'Contact Hours'!$B:$B,Hours!$B1068)+SUMIFS('Contact Hours'!K:K,'Contact Hours'!$A:$A,Hours!$A1068,'Contact Hours'!$B:$B,Hours!$B1068)</f>
        <v>0</v>
      </c>
      <c r="H1068" s="34">
        <f t="shared" si="64"/>
        <v>2141776</v>
      </c>
      <c r="I1068" s="35">
        <f t="shared" si="65"/>
        <v>7420042.8061640207</v>
      </c>
      <c r="J1068" s="35">
        <f t="shared" si="66"/>
        <v>1044119.6040222915</v>
      </c>
    </row>
    <row r="1069" spans="1:10">
      <c r="A1069" s="30">
        <v>3626</v>
      </c>
      <c r="B1069" s="31">
        <v>13</v>
      </c>
      <c r="C1069" s="32">
        <f t="shared" si="67"/>
        <v>3.1367935439018955</v>
      </c>
      <c r="D1069" s="33">
        <f>SUMIFS('Contact Hours'!D:D,'Contact Hours'!$A:$A,Hours!$A1069,'Contact Hours'!$B:$B,Hours!$B1069)+SUMIFS('Contact Hours'!E:E,'Contact Hours'!$A:$A,Hours!$A1069,'Contact Hours'!$B:$B,Hours!$B1069)</f>
        <v>397232</v>
      </c>
      <c r="E1069" s="33">
        <f>SUMIFS('Contact Hours'!F:F,'Contact Hours'!$A:$A,Hours!$A1069,'Contact Hours'!$B:$B,Hours!$B1069)+SUMIFS('Contact Hours'!G:G,'Contact Hours'!$A:$A,Hours!$A1069,'Contact Hours'!$B:$B,Hours!$B1069)</f>
        <v>0</v>
      </c>
      <c r="F1069" s="33">
        <f>SUMIFS('Contact Hours'!H:H,'Contact Hours'!$A:$A,Hours!$A1069,'Contact Hours'!$B:$B,Hours!$B1069)+SUMIFS('Contact Hours'!I:I,'Contact Hours'!$A:$A,Hours!$A1069,'Contact Hours'!$B:$B,Hours!$B1069)</f>
        <v>37248</v>
      </c>
      <c r="G1069" s="33">
        <f>SUMIFS('Contact Hours'!J:J,'Contact Hours'!$A:$A,Hours!$A1069,'Contact Hours'!$B:$B,Hours!$B1069)+SUMIFS('Contact Hours'!K:K,'Contact Hours'!$A:$A,Hours!$A1069,'Contact Hours'!$B:$B,Hours!$B1069)</f>
        <v>0</v>
      </c>
      <c r="H1069" s="34">
        <f t="shared" si="64"/>
        <v>434480</v>
      </c>
      <c r="I1069" s="35">
        <f t="shared" si="65"/>
        <v>1362874.0589544955</v>
      </c>
      <c r="J1069" s="35">
        <f t="shared" si="66"/>
        <v>0</v>
      </c>
    </row>
    <row r="1070" spans="1:10">
      <c r="A1070" s="30">
        <v>3626</v>
      </c>
      <c r="B1070" s="31">
        <v>14</v>
      </c>
      <c r="C1070" s="32">
        <f t="shared" si="67"/>
        <v>4.5242823607997433</v>
      </c>
      <c r="D1070" s="33">
        <f>SUMIFS('Contact Hours'!D:D,'Contact Hours'!$A:$A,Hours!$A1070,'Contact Hours'!$B:$B,Hours!$B1070)+SUMIFS('Contact Hours'!E:E,'Contact Hours'!$A:$A,Hours!$A1070,'Contact Hours'!$B:$B,Hours!$B1070)</f>
        <v>0</v>
      </c>
      <c r="E1070" s="33">
        <f>SUMIFS('Contact Hours'!F:F,'Contact Hours'!$A:$A,Hours!$A1070,'Contact Hours'!$B:$B,Hours!$B1070)+SUMIFS('Contact Hours'!G:G,'Contact Hours'!$A:$A,Hours!$A1070,'Contact Hours'!$B:$B,Hours!$B1070)</f>
        <v>0</v>
      </c>
      <c r="F1070" s="33">
        <f>SUMIFS('Contact Hours'!H:H,'Contact Hours'!$A:$A,Hours!$A1070,'Contact Hours'!$B:$B,Hours!$B1070)+SUMIFS('Contact Hours'!I:I,'Contact Hours'!$A:$A,Hours!$A1070,'Contact Hours'!$B:$B,Hours!$B1070)</f>
        <v>358816</v>
      </c>
      <c r="G1070" s="33">
        <f>SUMIFS('Contact Hours'!J:J,'Contact Hours'!$A:$A,Hours!$A1070,'Contact Hours'!$B:$B,Hours!$B1070)+SUMIFS('Contact Hours'!K:K,'Contact Hours'!$A:$A,Hours!$A1070,'Contact Hours'!$B:$B,Hours!$B1070)</f>
        <v>264</v>
      </c>
      <c r="H1070" s="34">
        <f t="shared" si="64"/>
        <v>359080</v>
      </c>
      <c r="I1070" s="35">
        <f t="shared" si="65"/>
        <v>1624579.3101159718</v>
      </c>
      <c r="J1070" s="35">
        <f t="shared" si="66"/>
        <v>0</v>
      </c>
    </row>
    <row r="1071" spans="1:10">
      <c r="A1071" s="30">
        <v>3626</v>
      </c>
      <c r="B1071" s="31">
        <v>15</v>
      </c>
      <c r="C1071" s="32">
        <f t="shared" si="67"/>
        <v>6.3259919541484555</v>
      </c>
      <c r="D1071" s="33">
        <f>SUMIFS('Contact Hours'!D:D,'Contact Hours'!$A:$A,Hours!$A1071,'Contact Hours'!$B:$B,Hours!$B1071)+SUMIFS('Contact Hours'!E:E,'Contact Hours'!$A:$A,Hours!$A1071,'Contact Hours'!$B:$B,Hours!$B1071)</f>
        <v>0</v>
      </c>
      <c r="E1071" s="33">
        <f>SUMIFS('Contact Hours'!F:F,'Contact Hours'!$A:$A,Hours!$A1071,'Contact Hours'!$B:$B,Hours!$B1071)+SUMIFS('Contact Hours'!G:G,'Contact Hours'!$A:$A,Hours!$A1071,'Contact Hours'!$B:$B,Hours!$B1071)</f>
        <v>0</v>
      </c>
      <c r="F1071" s="33">
        <f>SUMIFS('Contact Hours'!H:H,'Contact Hours'!$A:$A,Hours!$A1071,'Contact Hours'!$B:$B,Hours!$B1071)+SUMIFS('Contact Hours'!I:I,'Contact Hours'!$A:$A,Hours!$A1071,'Contact Hours'!$B:$B,Hours!$B1071)</f>
        <v>32400</v>
      </c>
      <c r="G1071" s="33">
        <f>SUMIFS('Contact Hours'!J:J,'Contact Hours'!$A:$A,Hours!$A1071,'Contact Hours'!$B:$B,Hours!$B1071)+SUMIFS('Contact Hours'!K:K,'Contact Hours'!$A:$A,Hours!$A1071,'Contact Hours'!$B:$B,Hours!$B1071)</f>
        <v>0</v>
      </c>
      <c r="H1071" s="34">
        <f t="shared" si="64"/>
        <v>32400</v>
      </c>
      <c r="I1071" s="35">
        <f t="shared" si="65"/>
        <v>204962.13931440996</v>
      </c>
      <c r="J1071" s="35">
        <f t="shared" si="66"/>
        <v>0</v>
      </c>
    </row>
    <row r="1072" spans="1:10">
      <c r="A1072" s="30">
        <v>3626</v>
      </c>
      <c r="B1072" s="31">
        <v>16</v>
      </c>
      <c r="C1072" s="32">
        <f t="shared" si="67"/>
        <v>3.9794022593108487</v>
      </c>
      <c r="D1072" s="33">
        <f>SUMIFS('Contact Hours'!D:D,'Contact Hours'!$A:$A,Hours!$A1072,'Contact Hours'!$B:$B,Hours!$B1072)+SUMIFS('Contact Hours'!E:E,'Contact Hours'!$A:$A,Hours!$A1072,'Contact Hours'!$B:$B,Hours!$B1072)</f>
        <v>55392</v>
      </c>
      <c r="E1072" s="33">
        <f>SUMIFS('Contact Hours'!F:F,'Contact Hours'!$A:$A,Hours!$A1072,'Contact Hours'!$B:$B,Hours!$B1072)+SUMIFS('Contact Hours'!G:G,'Contact Hours'!$A:$A,Hours!$A1072,'Contact Hours'!$B:$B,Hours!$B1072)</f>
        <v>0</v>
      </c>
      <c r="F1072" s="33">
        <f>SUMIFS('Contact Hours'!H:H,'Contact Hours'!$A:$A,Hours!$A1072,'Contact Hours'!$B:$B,Hours!$B1072)+SUMIFS('Contact Hours'!I:I,'Contact Hours'!$A:$A,Hours!$A1072,'Contact Hours'!$B:$B,Hours!$B1072)</f>
        <v>430742</v>
      </c>
      <c r="G1072" s="33">
        <f>SUMIFS('Contact Hours'!J:J,'Contact Hours'!$A:$A,Hours!$A1072,'Contact Hours'!$B:$B,Hours!$B1072)+SUMIFS('Contact Hours'!K:K,'Contact Hours'!$A:$A,Hours!$A1072,'Contact Hours'!$B:$B,Hours!$B1072)</f>
        <v>31240</v>
      </c>
      <c r="H1072" s="34">
        <f t="shared" si="64"/>
        <v>517374</v>
      </c>
      <c r="I1072" s="35">
        <f t="shared" si="65"/>
        <v>2058839.2645086909</v>
      </c>
      <c r="J1072" s="35">
        <f t="shared" si="66"/>
        <v>0</v>
      </c>
    </row>
    <row r="1073" spans="1:10">
      <c r="A1073" s="30">
        <v>3626</v>
      </c>
      <c r="B1073" s="31">
        <v>17</v>
      </c>
      <c r="C1073" s="32">
        <f t="shared" si="67"/>
        <v>5.1679354505346593</v>
      </c>
      <c r="D1073" s="33">
        <f>SUMIFS('Contact Hours'!D:D,'Contact Hours'!$A:$A,Hours!$A1073,'Contact Hours'!$B:$B,Hours!$B1073)+SUMIFS('Contact Hours'!E:E,'Contact Hours'!$A:$A,Hours!$A1073,'Contact Hours'!$B:$B,Hours!$B1073)</f>
        <v>0</v>
      </c>
      <c r="E1073" s="33">
        <f>SUMIFS('Contact Hours'!F:F,'Contact Hours'!$A:$A,Hours!$A1073,'Contact Hours'!$B:$B,Hours!$B1073)+SUMIFS('Contact Hours'!G:G,'Contact Hours'!$A:$A,Hours!$A1073,'Contact Hours'!$B:$B,Hours!$B1073)</f>
        <v>0</v>
      </c>
      <c r="F1073" s="33">
        <f>SUMIFS('Contact Hours'!H:H,'Contact Hours'!$A:$A,Hours!$A1073,'Contact Hours'!$B:$B,Hours!$B1073)+SUMIFS('Contact Hours'!I:I,'Contact Hours'!$A:$A,Hours!$A1073,'Contact Hours'!$B:$B,Hours!$B1073)</f>
        <v>31344</v>
      </c>
      <c r="G1073" s="33">
        <f>SUMIFS('Contact Hours'!J:J,'Contact Hours'!$A:$A,Hours!$A1073,'Contact Hours'!$B:$B,Hours!$B1073)+SUMIFS('Contact Hours'!K:K,'Contact Hours'!$A:$A,Hours!$A1073,'Contact Hours'!$B:$B,Hours!$B1073)</f>
        <v>0</v>
      </c>
      <c r="H1073" s="34">
        <f t="shared" si="64"/>
        <v>31344</v>
      </c>
      <c r="I1073" s="35">
        <f t="shared" si="65"/>
        <v>161983.76876155837</v>
      </c>
      <c r="J1073" s="35">
        <f t="shared" si="66"/>
        <v>0</v>
      </c>
    </row>
    <row r="1074" spans="1:10">
      <c r="A1074" s="30">
        <v>3626</v>
      </c>
      <c r="B1074" s="31">
        <v>18</v>
      </c>
      <c r="C1074" s="32">
        <f t="shared" si="67"/>
        <v>4.3474126583452906</v>
      </c>
      <c r="D1074" s="33">
        <f>SUMIFS('Contact Hours'!D:D,'Contact Hours'!$A:$A,Hours!$A1074,'Contact Hours'!$B:$B,Hours!$B1074)+SUMIFS('Contact Hours'!E:E,'Contact Hours'!$A:$A,Hours!$A1074,'Contact Hours'!$B:$B,Hours!$B1074)</f>
        <v>0</v>
      </c>
      <c r="E1074" s="33">
        <f>SUMIFS('Contact Hours'!F:F,'Contact Hours'!$A:$A,Hours!$A1074,'Contact Hours'!$B:$B,Hours!$B1074)+SUMIFS('Contact Hours'!G:G,'Contact Hours'!$A:$A,Hours!$A1074,'Contact Hours'!$B:$B,Hours!$B1074)</f>
        <v>0</v>
      </c>
      <c r="F1074" s="33">
        <f>SUMIFS('Contact Hours'!H:H,'Contact Hours'!$A:$A,Hours!$A1074,'Contact Hours'!$B:$B,Hours!$B1074)+SUMIFS('Contact Hours'!I:I,'Contact Hours'!$A:$A,Hours!$A1074,'Contact Hours'!$B:$B,Hours!$B1074)</f>
        <v>37472</v>
      </c>
      <c r="G1074" s="33">
        <f>SUMIFS('Contact Hours'!J:J,'Contact Hours'!$A:$A,Hours!$A1074,'Contact Hours'!$B:$B,Hours!$B1074)+SUMIFS('Contact Hours'!K:K,'Contact Hours'!$A:$A,Hours!$A1074,'Contact Hours'!$B:$B,Hours!$B1074)</f>
        <v>0</v>
      </c>
      <c r="H1074" s="34">
        <f t="shared" si="64"/>
        <v>37472</v>
      </c>
      <c r="I1074" s="35">
        <f t="shared" si="65"/>
        <v>162906.24713351473</v>
      </c>
      <c r="J1074" s="35">
        <f t="shared" si="66"/>
        <v>0</v>
      </c>
    </row>
    <row r="1075" spans="1:10">
      <c r="A1075" s="30">
        <v>3626</v>
      </c>
      <c r="B1075" s="31">
        <v>19</v>
      </c>
      <c r="C1075" s="32">
        <f t="shared" si="67"/>
        <v>3.1428185541517317</v>
      </c>
      <c r="D1075" s="33">
        <f>SUMIFS('Contact Hours'!D:D,'Contact Hours'!$A:$A,Hours!$A1075,'Contact Hours'!$B:$B,Hours!$B1075)+SUMIFS('Contact Hours'!E:E,'Contact Hours'!$A:$A,Hours!$A1075,'Contact Hours'!$B:$B,Hours!$B1075)</f>
        <v>1357648</v>
      </c>
      <c r="E1075" s="33">
        <f>SUMIFS('Contact Hours'!F:F,'Contact Hours'!$A:$A,Hours!$A1075,'Contact Hours'!$B:$B,Hours!$B1075)+SUMIFS('Contact Hours'!G:G,'Contact Hours'!$A:$A,Hours!$A1075,'Contact Hours'!$B:$B,Hours!$B1075)</f>
        <v>165392</v>
      </c>
      <c r="F1075" s="33">
        <f>SUMIFS('Contact Hours'!H:H,'Contact Hours'!$A:$A,Hours!$A1075,'Contact Hours'!$B:$B,Hours!$B1075)+SUMIFS('Contact Hours'!I:I,'Contact Hours'!$A:$A,Hours!$A1075,'Contact Hours'!$B:$B,Hours!$B1075)</f>
        <v>1872</v>
      </c>
      <c r="G1075" s="33">
        <f>SUMIFS('Contact Hours'!J:J,'Contact Hours'!$A:$A,Hours!$A1075,'Contact Hours'!$B:$B,Hours!$B1075)+SUMIFS('Contact Hours'!K:K,'Contact Hours'!$A:$A,Hours!$A1075,'Contact Hours'!$B:$B,Hours!$B1075)</f>
        <v>150</v>
      </c>
      <c r="H1075" s="34">
        <f t="shared" si="64"/>
        <v>1525062</v>
      </c>
      <c r="I1075" s="35">
        <f t="shared" si="65"/>
        <v>4792993.1498317486</v>
      </c>
      <c r="J1075" s="35">
        <f t="shared" si="66"/>
        <v>571776.75093908957</v>
      </c>
    </row>
    <row r="1076" spans="1:10">
      <c r="A1076" s="30">
        <v>3626</v>
      </c>
      <c r="B1076" s="31">
        <v>20</v>
      </c>
      <c r="C1076" s="32">
        <f t="shared" si="67"/>
        <v>3.4676861785003421</v>
      </c>
      <c r="D1076" s="33">
        <f>SUMIFS('Contact Hours'!D:D,'Contact Hours'!$A:$A,Hours!$A1076,'Contact Hours'!$B:$B,Hours!$B1076)+SUMIFS('Contact Hours'!E:E,'Contact Hours'!$A:$A,Hours!$A1076,'Contact Hours'!$B:$B,Hours!$B1076)</f>
        <v>0</v>
      </c>
      <c r="E1076" s="33">
        <f>SUMIFS('Contact Hours'!F:F,'Contact Hours'!$A:$A,Hours!$A1076,'Contact Hours'!$B:$B,Hours!$B1076)+SUMIFS('Contact Hours'!G:G,'Contact Hours'!$A:$A,Hours!$A1076,'Contact Hours'!$B:$B,Hours!$B1076)</f>
        <v>0</v>
      </c>
      <c r="F1076" s="33">
        <f>SUMIFS('Contact Hours'!H:H,'Contact Hours'!$A:$A,Hours!$A1076,'Contact Hours'!$B:$B,Hours!$B1076)+SUMIFS('Contact Hours'!I:I,'Contact Hours'!$A:$A,Hours!$A1076,'Contact Hours'!$B:$B,Hours!$B1076)</f>
        <v>140160</v>
      </c>
      <c r="G1076" s="33">
        <f>SUMIFS('Contact Hours'!J:J,'Contact Hours'!$A:$A,Hours!$A1076,'Contact Hours'!$B:$B,Hours!$B1076)+SUMIFS('Contact Hours'!K:K,'Contact Hours'!$A:$A,Hours!$A1076,'Contact Hours'!$B:$B,Hours!$B1076)</f>
        <v>1584</v>
      </c>
      <c r="H1076" s="34">
        <f t="shared" si="64"/>
        <v>141744</v>
      </c>
      <c r="I1076" s="35">
        <f t="shared" si="65"/>
        <v>491523.70968535251</v>
      </c>
      <c r="J1076" s="35">
        <f t="shared" si="66"/>
        <v>0</v>
      </c>
    </row>
    <row r="1077" spans="1:10">
      <c r="A1077" s="30">
        <v>3626</v>
      </c>
      <c r="B1077" s="31">
        <v>21</v>
      </c>
      <c r="C1077" s="32">
        <f t="shared" si="67"/>
        <v>4.5155009708581995</v>
      </c>
      <c r="D1077" s="33">
        <f>SUMIFS('Contact Hours'!D:D,'Contact Hours'!$A:$A,Hours!$A1077,'Contact Hours'!$B:$B,Hours!$B1077)+SUMIFS('Contact Hours'!E:E,'Contact Hours'!$A:$A,Hours!$A1077,'Contact Hours'!$B:$B,Hours!$B1077)</f>
        <v>0</v>
      </c>
      <c r="E1077" s="33">
        <f>SUMIFS('Contact Hours'!F:F,'Contact Hours'!$A:$A,Hours!$A1077,'Contact Hours'!$B:$B,Hours!$B1077)+SUMIFS('Contact Hours'!G:G,'Contact Hours'!$A:$A,Hours!$A1077,'Contact Hours'!$B:$B,Hours!$B1077)</f>
        <v>0</v>
      </c>
      <c r="F1077" s="33">
        <f>SUMIFS('Contact Hours'!H:H,'Contact Hours'!$A:$A,Hours!$A1077,'Contact Hours'!$B:$B,Hours!$B1077)+SUMIFS('Contact Hours'!I:I,'Contact Hours'!$A:$A,Hours!$A1077,'Contact Hours'!$B:$B,Hours!$B1077)</f>
        <v>170704</v>
      </c>
      <c r="G1077" s="33">
        <f>SUMIFS('Contact Hours'!J:J,'Contact Hours'!$A:$A,Hours!$A1077,'Contact Hours'!$B:$B,Hours!$B1077)+SUMIFS('Contact Hours'!K:K,'Contact Hours'!$A:$A,Hours!$A1077,'Contact Hours'!$B:$B,Hours!$B1077)</f>
        <v>1712</v>
      </c>
      <c r="H1077" s="34">
        <f t="shared" si="64"/>
        <v>172416</v>
      </c>
      <c r="I1077" s="35">
        <f t="shared" si="65"/>
        <v>778544.61539148737</v>
      </c>
      <c r="J1077" s="35">
        <f t="shared" si="66"/>
        <v>0</v>
      </c>
    </row>
    <row r="1078" spans="1:10">
      <c r="A1078" s="30">
        <v>3626</v>
      </c>
      <c r="B1078" s="31">
        <v>22</v>
      </c>
      <c r="C1078" s="32">
        <f t="shared" si="67"/>
        <v>4.1280585073572329</v>
      </c>
      <c r="D1078" s="33">
        <f>SUMIFS('Contact Hours'!D:D,'Contact Hours'!$A:$A,Hours!$A1078,'Contact Hours'!$B:$B,Hours!$B1078)+SUMIFS('Contact Hours'!E:E,'Contact Hours'!$A:$A,Hours!$A1078,'Contact Hours'!$B:$B,Hours!$B1078)</f>
        <v>0</v>
      </c>
      <c r="E1078" s="33">
        <f>SUMIFS('Contact Hours'!F:F,'Contact Hours'!$A:$A,Hours!$A1078,'Contact Hours'!$B:$B,Hours!$B1078)+SUMIFS('Contact Hours'!G:G,'Contact Hours'!$A:$A,Hours!$A1078,'Contact Hours'!$B:$B,Hours!$B1078)</f>
        <v>0</v>
      </c>
      <c r="F1078" s="33">
        <f>SUMIFS('Contact Hours'!H:H,'Contact Hours'!$A:$A,Hours!$A1078,'Contact Hours'!$B:$B,Hours!$B1078)+SUMIFS('Contact Hours'!I:I,'Contact Hours'!$A:$A,Hours!$A1078,'Contact Hours'!$B:$B,Hours!$B1078)</f>
        <v>73144</v>
      </c>
      <c r="G1078" s="33">
        <f>SUMIFS('Contact Hours'!J:J,'Contact Hours'!$A:$A,Hours!$A1078,'Contact Hours'!$B:$B,Hours!$B1078)+SUMIFS('Contact Hours'!K:K,'Contact Hours'!$A:$A,Hours!$A1078,'Contact Hours'!$B:$B,Hours!$B1078)</f>
        <v>12512</v>
      </c>
      <c r="H1078" s="34">
        <f t="shared" si="64"/>
        <v>85656</v>
      </c>
      <c r="I1078" s="35">
        <f t="shared" si="65"/>
        <v>353592.97950619116</v>
      </c>
      <c r="J1078" s="35">
        <f t="shared" si="66"/>
        <v>0</v>
      </c>
    </row>
    <row r="1079" spans="1:10">
      <c r="A1079" s="30">
        <v>3626</v>
      </c>
      <c r="B1079" s="31">
        <v>23</v>
      </c>
      <c r="C1079" s="32">
        <f t="shared" si="67"/>
        <v>4.0606764444742334</v>
      </c>
      <c r="D1079" s="33">
        <f>SUMIFS('Contact Hours'!D:D,'Contact Hours'!$A:$A,Hours!$A1079,'Contact Hours'!$B:$B,Hours!$B1079)+SUMIFS('Contact Hours'!E:E,'Contact Hours'!$A:$A,Hours!$A1079,'Contact Hours'!$B:$B,Hours!$B1079)</f>
        <v>351696</v>
      </c>
      <c r="E1079" s="33">
        <f>SUMIFS('Contact Hours'!F:F,'Contact Hours'!$A:$A,Hours!$A1079,'Contact Hours'!$B:$B,Hours!$B1079)+SUMIFS('Contact Hours'!G:G,'Contact Hours'!$A:$A,Hours!$A1079,'Contact Hours'!$B:$B,Hours!$B1079)</f>
        <v>0</v>
      </c>
      <c r="F1079" s="33">
        <f>SUMIFS('Contact Hours'!H:H,'Contact Hours'!$A:$A,Hours!$A1079,'Contact Hours'!$B:$B,Hours!$B1079)+SUMIFS('Contact Hours'!I:I,'Contact Hours'!$A:$A,Hours!$A1079,'Contact Hours'!$B:$B,Hours!$B1079)</f>
        <v>0</v>
      </c>
      <c r="G1079" s="33">
        <f>SUMIFS('Contact Hours'!J:J,'Contact Hours'!$A:$A,Hours!$A1079,'Contact Hours'!$B:$B,Hours!$B1079)+SUMIFS('Contact Hours'!K:K,'Contact Hours'!$A:$A,Hours!$A1079,'Contact Hours'!$B:$B,Hours!$B1079)</f>
        <v>442</v>
      </c>
      <c r="H1079" s="34">
        <f t="shared" si="64"/>
        <v>352138</v>
      </c>
      <c r="I1079" s="35">
        <f t="shared" si="65"/>
        <v>1429918.4818042675</v>
      </c>
      <c r="J1079" s="35">
        <f t="shared" si="66"/>
        <v>0</v>
      </c>
    </row>
    <row r="1080" spans="1:10">
      <c r="A1080" s="30">
        <v>3626</v>
      </c>
      <c r="B1080" s="31">
        <v>24</v>
      </c>
      <c r="C1080" s="32">
        <f t="shared" si="67"/>
        <v>3.6073208628655156</v>
      </c>
      <c r="D1080" s="33">
        <f>SUMIFS('Contact Hours'!D:D,'Contact Hours'!$A:$A,Hours!$A1080,'Contact Hours'!$B:$B,Hours!$B1080)+SUMIFS('Contact Hours'!E:E,'Contact Hours'!$A:$A,Hours!$A1080,'Contact Hours'!$B:$B,Hours!$B1080)</f>
        <v>77616</v>
      </c>
      <c r="E1080" s="33">
        <f>SUMIFS('Contact Hours'!F:F,'Contact Hours'!$A:$A,Hours!$A1080,'Contact Hours'!$B:$B,Hours!$B1080)+SUMIFS('Contact Hours'!G:G,'Contact Hours'!$A:$A,Hours!$A1080,'Contact Hours'!$B:$B,Hours!$B1080)</f>
        <v>0</v>
      </c>
      <c r="F1080" s="33">
        <f>SUMIFS('Contact Hours'!H:H,'Contact Hours'!$A:$A,Hours!$A1080,'Contact Hours'!$B:$B,Hours!$B1080)+SUMIFS('Contact Hours'!I:I,'Contact Hours'!$A:$A,Hours!$A1080,'Contact Hours'!$B:$B,Hours!$B1080)</f>
        <v>114976</v>
      </c>
      <c r="G1080" s="33">
        <f>SUMIFS('Contact Hours'!J:J,'Contact Hours'!$A:$A,Hours!$A1080,'Contact Hours'!$B:$B,Hours!$B1080)+SUMIFS('Contact Hours'!K:K,'Contact Hours'!$A:$A,Hours!$A1080,'Contact Hours'!$B:$B,Hours!$B1080)</f>
        <v>336722</v>
      </c>
      <c r="H1080" s="34">
        <f t="shared" si="64"/>
        <v>529314</v>
      </c>
      <c r="I1080" s="35">
        <f t="shared" si="65"/>
        <v>1909405.4352067974</v>
      </c>
      <c r="J1080" s="35">
        <f t="shared" si="66"/>
        <v>0</v>
      </c>
    </row>
    <row r="1081" spans="1:10">
      <c r="A1081" s="30">
        <v>3626</v>
      </c>
      <c r="B1081" s="31">
        <v>25</v>
      </c>
      <c r="C1081" s="32">
        <f t="shared" si="67"/>
        <v>2.8175360535220126</v>
      </c>
      <c r="D1081" s="33">
        <f>SUMIFS('Contact Hours'!D:D,'Contact Hours'!$A:$A,Hours!$A1081,'Contact Hours'!$B:$B,Hours!$B1081)+SUMIFS('Contact Hours'!E:E,'Contact Hours'!$A:$A,Hours!$A1081,'Contact Hours'!$B:$B,Hours!$B1081)</f>
        <v>3123696</v>
      </c>
      <c r="E1081" s="33">
        <f>SUMIFS('Contact Hours'!F:F,'Contact Hours'!$A:$A,Hours!$A1081,'Contact Hours'!$B:$B,Hours!$B1081)+SUMIFS('Contact Hours'!G:G,'Contact Hours'!$A:$A,Hours!$A1081,'Contact Hours'!$B:$B,Hours!$B1081)</f>
        <v>0</v>
      </c>
      <c r="F1081" s="33">
        <f>SUMIFS('Contact Hours'!H:H,'Contact Hours'!$A:$A,Hours!$A1081,'Contact Hours'!$B:$B,Hours!$B1081)+SUMIFS('Contact Hours'!I:I,'Contact Hours'!$A:$A,Hours!$A1081,'Contact Hours'!$B:$B,Hours!$B1081)</f>
        <v>17632</v>
      </c>
      <c r="G1081" s="33">
        <f>SUMIFS('Contact Hours'!J:J,'Contact Hours'!$A:$A,Hours!$A1081,'Contact Hours'!$B:$B,Hours!$B1081)+SUMIFS('Contact Hours'!K:K,'Contact Hours'!$A:$A,Hours!$A1081,'Contact Hours'!$B:$B,Hours!$B1081)</f>
        <v>0</v>
      </c>
      <c r="H1081" s="34">
        <f t="shared" si="64"/>
        <v>3141328</v>
      </c>
      <c r="I1081" s="35">
        <f t="shared" si="65"/>
        <v>8850804.8959381972</v>
      </c>
      <c r="J1081" s="35">
        <f t="shared" si="66"/>
        <v>0</v>
      </c>
    </row>
    <row r="1082" spans="1:10">
      <c r="A1082" s="30">
        <v>3626</v>
      </c>
      <c r="B1082" s="31">
        <v>26</v>
      </c>
      <c r="C1082" s="32">
        <f t="shared" si="67"/>
        <v>3.5195673951223614</v>
      </c>
      <c r="D1082" s="33">
        <f>SUMIFS('Contact Hours'!D:D,'Contact Hours'!$A:$A,Hours!$A1082,'Contact Hours'!$B:$B,Hours!$B1082)+SUMIFS('Contact Hours'!E:E,'Contact Hours'!$A:$A,Hours!$A1082,'Contact Hours'!$B:$B,Hours!$B1082)</f>
        <v>965760</v>
      </c>
      <c r="E1082" s="33">
        <f>SUMIFS('Contact Hours'!F:F,'Contact Hours'!$A:$A,Hours!$A1082,'Contact Hours'!$B:$B,Hours!$B1082)+SUMIFS('Contact Hours'!G:G,'Contact Hours'!$A:$A,Hours!$A1082,'Contact Hours'!$B:$B,Hours!$B1082)</f>
        <v>0</v>
      </c>
      <c r="F1082" s="33">
        <f>SUMIFS('Contact Hours'!H:H,'Contact Hours'!$A:$A,Hours!$A1082,'Contact Hours'!$B:$B,Hours!$B1082)+SUMIFS('Contact Hours'!I:I,'Contact Hours'!$A:$A,Hours!$A1082,'Contact Hours'!$B:$B,Hours!$B1082)</f>
        <v>49088</v>
      </c>
      <c r="G1082" s="33">
        <f>SUMIFS('Contact Hours'!J:J,'Contact Hours'!$A:$A,Hours!$A1082,'Contact Hours'!$B:$B,Hours!$B1082)+SUMIFS('Contact Hours'!K:K,'Contact Hours'!$A:$A,Hours!$A1082,'Contact Hours'!$B:$B,Hours!$B1082)</f>
        <v>2320</v>
      </c>
      <c r="H1082" s="34">
        <f t="shared" si="64"/>
        <v>1017168</v>
      </c>
      <c r="I1082" s="35">
        <f t="shared" si="65"/>
        <v>3579991.3281618222</v>
      </c>
      <c r="J1082" s="35">
        <f t="shared" si="66"/>
        <v>0</v>
      </c>
    </row>
    <row r="1083" spans="1:10">
      <c r="A1083" s="30">
        <v>3626</v>
      </c>
      <c r="B1083" s="31">
        <v>27</v>
      </c>
      <c r="C1083" s="32">
        <f t="shared" si="67"/>
        <v>3.291477425248472</v>
      </c>
      <c r="D1083" s="33">
        <f>SUMIFS('Contact Hours'!D:D,'Contact Hours'!$A:$A,Hours!$A1083,'Contact Hours'!$B:$B,Hours!$B1083)+SUMIFS('Contact Hours'!E:E,'Contact Hours'!$A:$A,Hours!$A1083,'Contact Hours'!$B:$B,Hours!$B1083)</f>
        <v>0</v>
      </c>
      <c r="E1083" s="33">
        <f>SUMIFS('Contact Hours'!F:F,'Contact Hours'!$A:$A,Hours!$A1083,'Contact Hours'!$B:$B,Hours!$B1083)+SUMIFS('Contact Hours'!G:G,'Contact Hours'!$A:$A,Hours!$A1083,'Contact Hours'!$B:$B,Hours!$B1083)</f>
        <v>0</v>
      </c>
      <c r="F1083" s="33">
        <f>SUMIFS('Contact Hours'!H:H,'Contact Hours'!$A:$A,Hours!$A1083,'Contact Hours'!$B:$B,Hours!$B1083)+SUMIFS('Contact Hours'!I:I,'Contact Hours'!$A:$A,Hours!$A1083,'Contact Hours'!$B:$B,Hours!$B1083)</f>
        <v>0</v>
      </c>
      <c r="G1083" s="33">
        <f>SUMIFS('Contact Hours'!J:J,'Contact Hours'!$A:$A,Hours!$A1083,'Contact Hours'!$B:$B,Hours!$B1083)+SUMIFS('Contact Hours'!K:K,'Contact Hours'!$A:$A,Hours!$A1083,'Contact Hours'!$B:$B,Hours!$B1083)</f>
        <v>0</v>
      </c>
      <c r="H1083" s="34">
        <f t="shared" si="64"/>
        <v>0</v>
      </c>
      <c r="I1083" s="35">
        <f t="shared" si="65"/>
        <v>0</v>
      </c>
      <c r="J1083" s="35">
        <f t="shared" si="66"/>
        <v>0</v>
      </c>
    </row>
    <row r="1084" spans="1:10">
      <c r="A1084" s="30">
        <v>3627</v>
      </c>
      <c r="B1084" s="31">
        <v>1</v>
      </c>
      <c r="C1084" s="32">
        <f t="shared" si="67"/>
        <v>2.8749802080704021</v>
      </c>
      <c r="D1084" s="33">
        <f>SUMIFS('Contact Hours'!D:D,'Contact Hours'!$A:$A,Hours!$A1084,'Contact Hours'!$B:$B,Hours!$B1084)+SUMIFS('Contact Hours'!E:E,'Contact Hours'!$A:$A,Hours!$A1084,'Contact Hours'!$B:$B,Hours!$B1084)</f>
        <v>8688</v>
      </c>
      <c r="E1084" s="33">
        <f>SUMIFS('Contact Hours'!F:F,'Contact Hours'!$A:$A,Hours!$A1084,'Contact Hours'!$B:$B,Hours!$B1084)+SUMIFS('Contact Hours'!G:G,'Contact Hours'!$A:$A,Hours!$A1084,'Contact Hours'!$B:$B,Hours!$B1084)</f>
        <v>0</v>
      </c>
      <c r="F1084" s="33">
        <f>SUMIFS('Contact Hours'!H:H,'Contact Hours'!$A:$A,Hours!$A1084,'Contact Hours'!$B:$B,Hours!$B1084)+SUMIFS('Contact Hours'!I:I,'Contact Hours'!$A:$A,Hours!$A1084,'Contact Hours'!$B:$B,Hours!$B1084)</f>
        <v>0</v>
      </c>
      <c r="G1084" s="33">
        <f>SUMIFS('Contact Hours'!J:J,'Contact Hours'!$A:$A,Hours!$A1084,'Contact Hours'!$B:$B,Hours!$B1084)+SUMIFS('Contact Hours'!K:K,'Contact Hours'!$A:$A,Hours!$A1084,'Contact Hours'!$B:$B,Hours!$B1084)</f>
        <v>0</v>
      </c>
      <c r="H1084" s="34">
        <f t="shared" si="64"/>
        <v>8688</v>
      </c>
      <c r="I1084" s="35">
        <f t="shared" si="65"/>
        <v>24977.828047715655</v>
      </c>
      <c r="J1084" s="35">
        <f t="shared" si="66"/>
        <v>0</v>
      </c>
    </row>
    <row r="1085" spans="1:10">
      <c r="A1085" s="30">
        <v>3627</v>
      </c>
      <c r="B1085" s="31">
        <v>2</v>
      </c>
      <c r="C1085" s="32">
        <f t="shared" si="67"/>
        <v>3.4729204337351502</v>
      </c>
      <c r="D1085" s="33">
        <f>SUMIFS('Contact Hours'!D:D,'Contact Hours'!$A:$A,Hours!$A1085,'Contact Hours'!$B:$B,Hours!$B1085)+SUMIFS('Contact Hours'!E:E,'Contact Hours'!$A:$A,Hours!$A1085,'Contact Hours'!$B:$B,Hours!$B1085)</f>
        <v>0</v>
      </c>
      <c r="E1085" s="33">
        <f>SUMIFS('Contact Hours'!F:F,'Contact Hours'!$A:$A,Hours!$A1085,'Contact Hours'!$B:$B,Hours!$B1085)+SUMIFS('Contact Hours'!G:G,'Contact Hours'!$A:$A,Hours!$A1085,'Contact Hours'!$B:$B,Hours!$B1085)</f>
        <v>0</v>
      </c>
      <c r="F1085" s="33">
        <f>SUMIFS('Contact Hours'!H:H,'Contact Hours'!$A:$A,Hours!$A1085,'Contact Hours'!$B:$B,Hours!$B1085)+SUMIFS('Contact Hours'!I:I,'Contact Hours'!$A:$A,Hours!$A1085,'Contact Hours'!$B:$B,Hours!$B1085)</f>
        <v>0</v>
      </c>
      <c r="G1085" s="33">
        <f>SUMIFS('Contact Hours'!J:J,'Contact Hours'!$A:$A,Hours!$A1085,'Contact Hours'!$B:$B,Hours!$B1085)+SUMIFS('Contact Hours'!K:K,'Contact Hours'!$A:$A,Hours!$A1085,'Contact Hours'!$B:$B,Hours!$B1085)</f>
        <v>0</v>
      </c>
      <c r="H1085" s="34">
        <f t="shared" si="64"/>
        <v>0</v>
      </c>
      <c r="I1085" s="35">
        <f t="shared" si="65"/>
        <v>0</v>
      </c>
      <c r="J1085" s="35">
        <f t="shared" si="66"/>
        <v>0</v>
      </c>
    </row>
    <row r="1086" spans="1:10">
      <c r="A1086" s="30">
        <v>3627</v>
      </c>
      <c r="B1086" s="31">
        <v>3</v>
      </c>
      <c r="C1086" s="32">
        <f t="shared" si="67"/>
        <v>3.0862689776983747</v>
      </c>
      <c r="D1086" s="33">
        <f>SUMIFS('Contact Hours'!D:D,'Contact Hours'!$A:$A,Hours!$A1086,'Contact Hours'!$B:$B,Hours!$B1086)+SUMIFS('Contact Hours'!E:E,'Contact Hours'!$A:$A,Hours!$A1086,'Contact Hours'!$B:$B,Hours!$B1086)</f>
        <v>320144</v>
      </c>
      <c r="E1086" s="33">
        <f>SUMIFS('Contact Hours'!F:F,'Contact Hours'!$A:$A,Hours!$A1086,'Contact Hours'!$B:$B,Hours!$B1086)+SUMIFS('Contact Hours'!G:G,'Contact Hours'!$A:$A,Hours!$A1086,'Contact Hours'!$B:$B,Hours!$B1086)</f>
        <v>0</v>
      </c>
      <c r="F1086" s="33">
        <f>SUMIFS('Contact Hours'!H:H,'Contact Hours'!$A:$A,Hours!$A1086,'Contact Hours'!$B:$B,Hours!$B1086)+SUMIFS('Contact Hours'!I:I,'Contact Hours'!$A:$A,Hours!$A1086,'Contact Hours'!$B:$B,Hours!$B1086)</f>
        <v>0</v>
      </c>
      <c r="G1086" s="33">
        <f>SUMIFS('Contact Hours'!J:J,'Contact Hours'!$A:$A,Hours!$A1086,'Contact Hours'!$B:$B,Hours!$B1086)+SUMIFS('Contact Hours'!K:K,'Contact Hours'!$A:$A,Hours!$A1086,'Contact Hours'!$B:$B,Hours!$B1086)</f>
        <v>0</v>
      </c>
      <c r="H1086" s="34">
        <f t="shared" si="64"/>
        <v>320144</v>
      </c>
      <c r="I1086" s="35">
        <f t="shared" si="65"/>
        <v>988050.49559626845</v>
      </c>
      <c r="J1086" s="35">
        <f t="shared" si="66"/>
        <v>0</v>
      </c>
    </row>
    <row r="1087" spans="1:10">
      <c r="A1087" s="30">
        <v>3627</v>
      </c>
      <c r="B1087" s="31">
        <v>4</v>
      </c>
      <c r="C1087" s="32">
        <f t="shared" si="67"/>
        <v>2.7951067372194838</v>
      </c>
      <c r="D1087" s="33">
        <f>SUMIFS('Contact Hours'!D:D,'Contact Hours'!$A:$A,Hours!$A1087,'Contact Hours'!$B:$B,Hours!$B1087)+SUMIFS('Contact Hours'!E:E,'Contact Hours'!$A:$A,Hours!$A1087,'Contact Hours'!$B:$B,Hours!$B1087)</f>
        <v>67696</v>
      </c>
      <c r="E1087" s="33">
        <f>SUMIFS('Contact Hours'!F:F,'Contact Hours'!$A:$A,Hours!$A1087,'Contact Hours'!$B:$B,Hours!$B1087)+SUMIFS('Contact Hours'!G:G,'Contact Hours'!$A:$A,Hours!$A1087,'Contact Hours'!$B:$B,Hours!$B1087)</f>
        <v>0</v>
      </c>
      <c r="F1087" s="33">
        <f>SUMIFS('Contact Hours'!H:H,'Contact Hours'!$A:$A,Hours!$A1087,'Contact Hours'!$B:$B,Hours!$B1087)+SUMIFS('Contact Hours'!I:I,'Contact Hours'!$A:$A,Hours!$A1087,'Contact Hours'!$B:$B,Hours!$B1087)</f>
        <v>46096</v>
      </c>
      <c r="G1087" s="33">
        <f>SUMIFS('Contact Hours'!J:J,'Contact Hours'!$A:$A,Hours!$A1087,'Contact Hours'!$B:$B,Hours!$B1087)+SUMIFS('Contact Hours'!K:K,'Contact Hours'!$A:$A,Hours!$A1087,'Contact Hours'!$B:$B,Hours!$B1087)</f>
        <v>9381</v>
      </c>
      <c r="H1087" s="34">
        <f t="shared" si="64"/>
        <v>123173</v>
      </c>
      <c r="I1087" s="35">
        <f t="shared" si="65"/>
        <v>344281.68214353547</v>
      </c>
      <c r="J1087" s="35">
        <f t="shared" si="66"/>
        <v>0</v>
      </c>
    </row>
    <row r="1088" spans="1:10">
      <c r="A1088" s="30">
        <v>3627</v>
      </c>
      <c r="B1088" s="31">
        <v>5</v>
      </c>
      <c r="C1088" s="32">
        <f t="shared" si="67"/>
        <v>7.969787458086997</v>
      </c>
      <c r="D1088" s="33">
        <f>SUMIFS('Contact Hours'!D:D,'Contact Hours'!$A:$A,Hours!$A1088,'Contact Hours'!$B:$B,Hours!$B1088)+SUMIFS('Contact Hours'!E:E,'Contact Hours'!$A:$A,Hours!$A1088,'Contact Hours'!$B:$B,Hours!$B1088)</f>
        <v>0</v>
      </c>
      <c r="E1088" s="33">
        <f>SUMIFS('Contact Hours'!F:F,'Contact Hours'!$A:$A,Hours!$A1088,'Contact Hours'!$B:$B,Hours!$B1088)+SUMIFS('Contact Hours'!G:G,'Contact Hours'!$A:$A,Hours!$A1088,'Contact Hours'!$B:$B,Hours!$B1088)</f>
        <v>0</v>
      </c>
      <c r="F1088" s="33">
        <f>SUMIFS('Contact Hours'!H:H,'Contact Hours'!$A:$A,Hours!$A1088,'Contact Hours'!$B:$B,Hours!$B1088)+SUMIFS('Contact Hours'!I:I,'Contact Hours'!$A:$A,Hours!$A1088,'Contact Hours'!$B:$B,Hours!$B1088)</f>
        <v>0</v>
      </c>
      <c r="G1088" s="33">
        <f>SUMIFS('Contact Hours'!J:J,'Contact Hours'!$A:$A,Hours!$A1088,'Contact Hours'!$B:$B,Hours!$B1088)+SUMIFS('Contact Hours'!K:K,'Contact Hours'!$A:$A,Hours!$A1088,'Contact Hours'!$B:$B,Hours!$B1088)</f>
        <v>0</v>
      </c>
      <c r="H1088" s="34">
        <f t="shared" si="64"/>
        <v>0</v>
      </c>
      <c r="I1088" s="35">
        <f t="shared" si="65"/>
        <v>0</v>
      </c>
      <c r="J1088" s="35">
        <f t="shared" si="66"/>
        <v>0</v>
      </c>
    </row>
    <row r="1089" spans="1:10">
      <c r="A1089" s="30">
        <v>3627</v>
      </c>
      <c r="B1089" s="31">
        <v>6</v>
      </c>
      <c r="C1089" s="32">
        <f t="shared" si="67"/>
        <v>2.5338472328563029</v>
      </c>
      <c r="D1089" s="33">
        <f>SUMIFS('Contact Hours'!D:D,'Contact Hours'!$A:$A,Hours!$A1089,'Contact Hours'!$B:$B,Hours!$B1089)+SUMIFS('Contact Hours'!E:E,'Contact Hours'!$A:$A,Hours!$A1089,'Contact Hours'!$B:$B,Hours!$B1089)</f>
        <v>43392</v>
      </c>
      <c r="E1089" s="33">
        <f>SUMIFS('Contact Hours'!F:F,'Contact Hours'!$A:$A,Hours!$A1089,'Contact Hours'!$B:$B,Hours!$B1089)+SUMIFS('Contact Hours'!G:G,'Contact Hours'!$A:$A,Hours!$A1089,'Contact Hours'!$B:$B,Hours!$B1089)</f>
        <v>0</v>
      </c>
      <c r="F1089" s="33">
        <f>SUMIFS('Contact Hours'!H:H,'Contact Hours'!$A:$A,Hours!$A1089,'Contact Hours'!$B:$B,Hours!$B1089)+SUMIFS('Contact Hours'!I:I,'Contact Hours'!$A:$A,Hours!$A1089,'Contact Hours'!$B:$B,Hours!$B1089)</f>
        <v>0</v>
      </c>
      <c r="G1089" s="33">
        <f>SUMIFS('Contact Hours'!J:J,'Contact Hours'!$A:$A,Hours!$A1089,'Contact Hours'!$B:$B,Hours!$B1089)+SUMIFS('Contact Hours'!K:K,'Contact Hours'!$A:$A,Hours!$A1089,'Contact Hours'!$B:$B,Hours!$B1089)</f>
        <v>0</v>
      </c>
      <c r="H1089" s="34">
        <f t="shared" si="64"/>
        <v>43392</v>
      </c>
      <c r="I1089" s="35">
        <f t="shared" si="65"/>
        <v>109948.69912810069</v>
      </c>
      <c r="J1089" s="35">
        <f t="shared" si="66"/>
        <v>0</v>
      </c>
    </row>
    <row r="1090" spans="1:10">
      <c r="A1090" s="30">
        <v>3627</v>
      </c>
      <c r="B1090" s="31">
        <v>7</v>
      </c>
      <c r="C1090" s="32">
        <f t="shared" si="67"/>
        <v>3.4892163735959434</v>
      </c>
      <c r="D1090" s="33">
        <f>SUMIFS('Contact Hours'!D:D,'Contact Hours'!$A:$A,Hours!$A1090,'Contact Hours'!$B:$B,Hours!$B1090)+SUMIFS('Contact Hours'!E:E,'Contact Hours'!$A:$A,Hours!$A1090,'Contact Hours'!$B:$B,Hours!$B1090)</f>
        <v>27392</v>
      </c>
      <c r="E1090" s="33">
        <f>SUMIFS('Contact Hours'!F:F,'Contact Hours'!$A:$A,Hours!$A1090,'Contact Hours'!$B:$B,Hours!$B1090)+SUMIFS('Contact Hours'!G:G,'Contact Hours'!$A:$A,Hours!$A1090,'Contact Hours'!$B:$B,Hours!$B1090)</f>
        <v>0</v>
      </c>
      <c r="F1090" s="33">
        <f>SUMIFS('Contact Hours'!H:H,'Contact Hours'!$A:$A,Hours!$A1090,'Contact Hours'!$B:$B,Hours!$B1090)+SUMIFS('Contact Hours'!I:I,'Contact Hours'!$A:$A,Hours!$A1090,'Contact Hours'!$B:$B,Hours!$B1090)</f>
        <v>20608</v>
      </c>
      <c r="G1090" s="33">
        <f>SUMIFS('Contact Hours'!J:J,'Contact Hours'!$A:$A,Hours!$A1090,'Contact Hours'!$B:$B,Hours!$B1090)+SUMIFS('Contact Hours'!K:K,'Contact Hours'!$A:$A,Hours!$A1090,'Contact Hours'!$B:$B,Hours!$B1090)</f>
        <v>160</v>
      </c>
      <c r="H1090" s="34">
        <f t="shared" si="64"/>
        <v>48160</v>
      </c>
      <c r="I1090" s="35">
        <f t="shared" si="65"/>
        <v>168040.66055238064</v>
      </c>
      <c r="J1090" s="35">
        <f t="shared" si="66"/>
        <v>0</v>
      </c>
    </row>
    <row r="1091" spans="1:10">
      <c r="A1091" s="30">
        <v>3627</v>
      </c>
      <c r="B1091" s="31">
        <v>8</v>
      </c>
      <c r="C1091" s="32">
        <f t="shared" si="67"/>
        <v>4.382136402145127</v>
      </c>
      <c r="D1091" s="33">
        <f>SUMIFS('Contact Hours'!D:D,'Contact Hours'!$A:$A,Hours!$A1091,'Contact Hours'!$B:$B,Hours!$B1091)+SUMIFS('Contact Hours'!E:E,'Contact Hours'!$A:$A,Hours!$A1091,'Contact Hours'!$B:$B,Hours!$B1091)</f>
        <v>0</v>
      </c>
      <c r="E1091" s="33">
        <f>SUMIFS('Contact Hours'!F:F,'Contact Hours'!$A:$A,Hours!$A1091,'Contact Hours'!$B:$B,Hours!$B1091)+SUMIFS('Contact Hours'!G:G,'Contact Hours'!$A:$A,Hours!$A1091,'Contact Hours'!$B:$B,Hours!$B1091)</f>
        <v>0</v>
      </c>
      <c r="F1091" s="33">
        <f>SUMIFS('Contact Hours'!H:H,'Contact Hours'!$A:$A,Hours!$A1091,'Contact Hours'!$B:$B,Hours!$B1091)+SUMIFS('Contact Hours'!I:I,'Contact Hours'!$A:$A,Hours!$A1091,'Contact Hours'!$B:$B,Hours!$B1091)</f>
        <v>1360</v>
      </c>
      <c r="G1091" s="33">
        <f>SUMIFS('Contact Hours'!J:J,'Contact Hours'!$A:$A,Hours!$A1091,'Contact Hours'!$B:$B,Hours!$B1091)+SUMIFS('Contact Hours'!K:K,'Contact Hours'!$A:$A,Hours!$A1091,'Contact Hours'!$B:$B,Hours!$B1091)</f>
        <v>0</v>
      </c>
      <c r="H1091" s="34">
        <f t="shared" si="64"/>
        <v>1360</v>
      </c>
      <c r="I1091" s="35">
        <f t="shared" si="65"/>
        <v>5959.705506917373</v>
      </c>
      <c r="J1091" s="35">
        <f t="shared" si="66"/>
        <v>0</v>
      </c>
    </row>
    <row r="1092" spans="1:10">
      <c r="A1092" s="30">
        <v>3627</v>
      </c>
      <c r="B1092" s="31">
        <v>9</v>
      </c>
      <c r="C1092" s="32">
        <f t="shared" si="67"/>
        <v>3.4333089032158068</v>
      </c>
      <c r="D1092" s="33">
        <f>SUMIFS('Contact Hours'!D:D,'Contact Hours'!$A:$A,Hours!$A1092,'Contact Hours'!$B:$B,Hours!$B1092)+SUMIFS('Contact Hours'!E:E,'Contact Hours'!$A:$A,Hours!$A1092,'Contact Hours'!$B:$B,Hours!$B1092)</f>
        <v>23712</v>
      </c>
      <c r="E1092" s="33">
        <f>SUMIFS('Contact Hours'!F:F,'Contact Hours'!$A:$A,Hours!$A1092,'Contact Hours'!$B:$B,Hours!$B1092)+SUMIFS('Contact Hours'!G:G,'Contact Hours'!$A:$A,Hours!$A1092,'Contact Hours'!$B:$B,Hours!$B1092)</f>
        <v>0</v>
      </c>
      <c r="F1092" s="33">
        <f>SUMIFS('Contact Hours'!H:H,'Contact Hours'!$A:$A,Hours!$A1092,'Contact Hours'!$B:$B,Hours!$B1092)+SUMIFS('Contact Hours'!I:I,'Contact Hours'!$A:$A,Hours!$A1092,'Contact Hours'!$B:$B,Hours!$B1092)</f>
        <v>7536</v>
      </c>
      <c r="G1092" s="33">
        <f>SUMIFS('Contact Hours'!J:J,'Contact Hours'!$A:$A,Hours!$A1092,'Contact Hours'!$B:$B,Hours!$B1092)+SUMIFS('Contact Hours'!K:K,'Contact Hours'!$A:$A,Hours!$A1092,'Contact Hours'!$B:$B,Hours!$B1092)</f>
        <v>1360</v>
      </c>
      <c r="H1092" s="34">
        <f t="shared" si="64"/>
        <v>32608</v>
      </c>
      <c r="I1092" s="35">
        <f t="shared" si="65"/>
        <v>111953.33671606104</v>
      </c>
      <c r="J1092" s="35">
        <f t="shared" si="66"/>
        <v>0</v>
      </c>
    </row>
    <row r="1093" spans="1:10">
      <c r="A1093" s="30">
        <v>3627</v>
      </c>
      <c r="B1093" s="31">
        <v>10</v>
      </c>
      <c r="C1093" s="32">
        <f t="shared" si="67"/>
        <v>5.2157956574584414</v>
      </c>
      <c r="D1093" s="33">
        <f>SUMIFS('Contact Hours'!D:D,'Contact Hours'!$A:$A,Hours!$A1093,'Contact Hours'!$B:$B,Hours!$B1093)+SUMIFS('Contact Hours'!E:E,'Contact Hours'!$A:$A,Hours!$A1093,'Contact Hours'!$B:$B,Hours!$B1093)</f>
        <v>1024</v>
      </c>
      <c r="E1093" s="33">
        <f>SUMIFS('Contact Hours'!F:F,'Contact Hours'!$A:$A,Hours!$A1093,'Contact Hours'!$B:$B,Hours!$B1093)+SUMIFS('Contact Hours'!G:G,'Contact Hours'!$A:$A,Hours!$A1093,'Contact Hours'!$B:$B,Hours!$B1093)</f>
        <v>0</v>
      </c>
      <c r="F1093" s="33">
        <f>SUMIFS('Contact Hours'!H:H,'Contact Hours'!$A:$A,Hours!$A1093,'Contact Hours'!$B:$B,Hours!$B1093)+SUMIFS('Contact Hours'!I:I,'Contact Hours'!$A:$A,Hours!$A1093,'Contact Hours'!$B:$B,Hours!$B1093)</f>
        <v>0</v>
      </c>
      <c r="G1093" s="33">
        <f>SUMIFS('Contact Hours'!J:J,'Contact Hours'!$A:$A,Hours!$A1093,'Contact Hours'!$B:$B,Hours!$B1093)+SUMIFS('Contact Hours'!K:K,'Contact Hours'!$A:$A,Hours!$A1093,'Contact Hours'!$B:$B,Hours!$B1093)</f>
        <v>0</v>
      </c>
      <c r="H1093" s="34">
        <f t="shared" ref="H1093:H1156" si="68">SUM(D1093:G1093)</f>
        <v>1024</v>
      </c>
      <c r="I1093" s="35">
        <f t="shared" ref="I1093:I1156" si="69">H1093*C1093</f>
        <v>5340.974753237444</v>
      </c>
      <c r="J1093" s="35">
        <f t="shared" ref="J1093:J1156" si="70">(E1093*1.1)*C1093</f>
        <v>0</v>
      </c>
    </row>
    <row r="1094" spans="1:10">
      <c r="A1094" s="30">
        <v>3627</v>
      </c>
      <c r="B1094" s="31">
        <v>11</v>
      </c>
      <c r="C1094" s="32">
        <f t="shared" si="67"/>
        <v>3.9463640330011058</v>
      </c>
      <c r="D1094" s="33">
        <f>SUMIFS('Contact Hours'!D:D,'Contact Hours'!$A:$A,Hours!$A1094,'Contact Hours'!$B:$B,Hours!$B1094)+SUMIFS('Contact Hours'!E:E,'Contact Hours'!$A:$A,Hours!$A1094,'Contact Hours'!$B:$B,Hours!$B1094)</f>
        <v>2208</v>
      </c>
      <c r="E1094" s="33">
        <f>SUMIFS('Contact Hours'!F:F,'Contact Hours'!$A:$A,Hours!$A1094,'Contact Hours'!$B:$B,Hours!$B1094)+SUMIFS('Contact Hours'!G:G,'Contact Hours'!$A:$A,Hours!$A1094,'Contact Hours'!$B:$B,Hours!$B1094)</f>
        <v>0</v>
      </c>
      <c r="F1094" s="33">
        <f>SUMIFS('Contact Hours'!H:H,'Contact Hours'!$A:$A,Hours!$A1094,'Contact Hours'!$B:$B,Hours!$B1094)+SUMIFS('Contact Hours'!I:I,'Contact Hours'!$A:$A,Hours!$A1094,'Contact Hours'!$B:$B,Hours!$B1094)</f>
        <v>23168</v>
      </c>
      <c r="G1094" s="33">
        <f>SUMIFS('Contact Hours'!J:J,'Contact Hours'!$A:$A,Hours!$A1094,'Contact Hours'!$B:$B,Hours!$B1094)+SUMIFS('Contact Hours'!K:K,'Contact Hours'!$A:$A,Hours!$A1094,'Contact Hours'!$B:$B,Hours!$B1094)</f>
        <v>880</v>
      </c>
      <c r="H1094" s="34">
        <f t="shared" si="68"/>
        <v>26256</v>
      </c>
      <c r="I1094" s="35">
        <f t="shared" si="69"/>
        <v>103615.73405047704</v>
      </c>
      <c r="J1094" s="35">
        <f t="shared" si="70"/>
        <v>0</v>
      </c>
    </row>
    <row r="1095" spans="1:10">
      <c r="A1095" s="30">
        <v>3627</v>
      </c>
      <c r="B1095" s="31">
        <v>12</v>
      </c>
      <c r="C1095" s="32">
        <f t="shared" si="67"/>
        <v>3.4644345655960382</v>
      </c>
      <c r="D1095" s="33">
        <f>SUMIFS('Contact Hours'!D:D,'Contact Hours'!$A:$A,Hours!$A1095,'Contact Hours'!$B:$B,Hours!$B1095)+SUMIFS('Contact Hours'!E:E,'Contact Hours'!$A:$A,Hours!$A1095,'Contact Hours'!$B:$B,Hours!$B1095)</f>
        <v>237216</v>
      </c>
      <c r="E1095" s="33">
        <f>SUMIFS('Contact Hours'!F:F,'Contact Hours'!$A:$A,Hours!$A1095,'Contact Hours'!$B:$B,Hours!$B1095)+SUMIFS('Contact Hours'!G:G,'Contact Hours'!$A:$A,Hours!$A1095,'Contact Hours'!$B:$B,Hours!$B1095)</f>
        <v>10976</v>
      </c>
      <c r="F1095" s="33">
        <f>SUMIFS('Contact Hours'!H:H,'Contact Hours'!$A:$A,Hours!$A1095,'Contact Hours'!$B:$B,Hours!$B1095)+SUMIFS('Contact Hours'!I:I,'Contact Hours'!$A:$A,Hours!$A1095,'Contact Hours'!$B:$B,Hours!$B1095)</f>
        <v>0</v>
      </c>
      <c r="G1095" s="33">
        <f>SUMIFS('Contact Hours'!J:J,'Contact Hours'!$A:$A,Hours!$A1095,'Contact Hours'!$B:$B,Hours!$B1095)+SUMIFS('Contact Hours'!K:K,'Contact Hours'!$A:$A,Hours!$A1095,'Contact Hours'!$B:$B,Hours!$B1095)</f>
        <v>0</v>
      </c>
      <c r="H1095" s="34">
        <f t="shared" si="68"/>
        <v>248192</v>
      </c>
      <c r="I1095" s="35">
        <f t="shared" si="69"/>
        <v>859844.94370441197</v>
      </c>
      <c r="J1095" s="35">
        <f t="shared" si="70"/>
        <v>41828.197171180327</v>
      </c>
    </row>
    <row r="1096" spans="1:10">
      <c r="A1096" s="30">
        <v>3627</v>
      </c>
      <c r="B1096" s="31">
        <v>13</v>
      </c>
      <c r="C1096" s="32">
        <f t="shared" si="67"/>
        <v>3.1367935439018955</v>
      </c>
      <c r="D1096" s="33">
        <f>SUMIFS('Contact Hours'!D:D,'Contact Hours'!$A:$A,Hours!$A1096,'Contact Hours'!$B:$B,Hours!$B1096)+SUMIFS('Contact Hours'!E:E,'Contact Hours'!$A:$A,Hours!$A1096,'Contact Hours'!$B:$B,Hours!$B1096)</f>
        <v>25600</v>
      </c>
      <c r="E1096" s="33">
        <f>SUMIFS('Contact Hours'!F:F,'Contact Hours'!$A:$A,Hours!$A1096,'Contact Hours'!$B:$B,Hours!$B1096)+SUMIFS('Contact Hours'!G:G,'Contact Hours'!$A:$A,Hours!$A1096,'Contact Hours'!$B:$B,Hours!$B1096)</f>
        <v>0</v>
      </c>
      <c r="F1096" s="33">
        <f>SUMIFS('Contact Hours'!H:H,'Contact Hours'!$A:$A,Hours!$A1096,'Contact Hours'!$B:$B,Hours!$B1096)+SUMIFS('Contact Hours'!I:I,'Contact Hours'!$A:$A,Hours!$A1096,'Contact Hours'!$B:$B,Hours!$B1096)</f>
        <v>0</v>
      </c>
      <c r="G1096" s="33">
        <f>SUMIFS('Contact Hours'!J:J,'Contact Hours'!$A:$A,Hours!$A1096,'Contact Hours'!$B:$B,Hours!$B1096)+SUMIFS('Contact Hours'!K:K,'Contact Hours'!$A:$A,Hours!$A1096,'Contact Hours'!$B:$B,Hours!$B1096)</f>
        <v>0</v>
      </c>
      <c r="H1096" s="34">
        <f t="shared" si="68"/>
        <v>25600</v>
      </c>
      <c r="I1096" s="35">
        <f t="shared" si="69"/>
        <v>80301.91472388852</v>
      </c>
      <c r="J1096" s="35">
        <f t="shared" si="70"/>
        <v>0</v>
      </c>
    </row>
    <row r="1097" spans="1:10">
      <c r="A1097" s="30">
        <v>3627</v>
      </c>
      <c r="B1097" s="31">
        <v>14</v>
      </c>
      <c r="C1097" s="32">
        <f t="shared" si="67"/>
        <v>4.5242823607997433</v>
      </c>
      <c r="D1097" s="33">
        <f>SUMIFS('Contact Hours'!D:D,'Contact Hours'!$A:$A,Hours!$A1097,'Contact Hours'!$B:$B,Hours!$B1097)+SUMIFS('Contact Hours'!E:E,'Contact Hours'!$A:$A,Hours!$A1097,'Contact Hours'!$B:$B,Hours!$B1097)</f>
        <v>0</v>
      </c>
      <c r="E1097" s="33">
        <f>SUMIFS('Contact Hours'!F:F,'Contact Hours'!$A:$A,Hours!$A1097,'Contact Hours'!$B:$B,Hours!$B1097)+SUMIFS('Contact Hours'!G:G,'Contact Hours'!$A:$A,Hours!$A1097,'Contact Hours'!$B:$B,Hours!$B1097)</f>
        <v>0</v>
      </c>
      <c r="F1097" s="33">
        <f>SUMIFS('Contact Hours'!H:H,'Contact Hours'!$A:$A,Hours!$A1097,'Contact Hours'!$B:$B,Hours!$B1097)+SUMIFS('Contact Hours'!I:I,'Contact Hours'!$A:$A,Hours!$A1097,'Contact Hours'!$B:$B,Hours!$B1097)</f>
        <v>117760</v>
      </c>
      <c r="G1097" s="33">
        <f>SUMIFS('Contact Hours'!J:J,'Contact Hours'!$A:$A,Hours!$A1097,'Contact Hours'!$B:$B,Hours!$B1097)+SUMIFS('Contact Hours'!K:K,'Contact Hours'!$A:$A,Hours!$A1097,'Contact Hours'!$B:$B,Hours!$B1097)</f>
        <v>3900</v>
      </c>
      <c r="H1097" s="34">
        <f t="shared" si="68"/>
        <v>121660</v>
      </c>
      <c r="I1097" s="35">
        <f t="shared" si="69"/>
        <v>550424.19201489678</v>
      </c>
      <c r="J1097" s="35">
        <f t="shared" si="70"/>
        <v>0</v>
      </c>
    </row>
    <row r="1098" spans="1:10">
      <c r="A1098" s="30">
        <v>3627</v>
      </c>
      <c r="B1098" s="31">
        <v>15</v>
      </c>
      <c r="C1098" s="32">
        <f t="shared" si="67"/>
        <v>6.3259919541484555</v>
      </c>
      <c r="D1098" s="33">
        <f>SUMIFS('Contact Hours'!D:D,'Contact Hours'!$A:$A,Hours!$A1098,'Contact Hours'!$B:$B,Hours!$B1098)+SUMIFS('Contact Hours'!E:E,'Contact Hours'!$A:$A,Hours!$A1098,'Contact Hours'!$B:$B,Hours!$B1098)</f>
        <v>0</v>
      </c>
      <c r="E1098" s="33">
        <f>SUMIFS('Contact Hours'!F:F,'Contact Hours'!$A:$A,Hours!$A1098,'Contact Hours'!$B:$B,Hours!$B1098)+SUMIFS('Contact Hours'!G:G,'Contact Hours'!$A:$A,Hours!$A1098,'Contact Hours'!$B:$B,Hours!$B1098)</f>
        <v>0</v>
      </c>
      <c r="F1098" s="33">
        <f>SUMIFS('Contact Hours'!H:H,'Contact Hours'!$A:$A,Hours!$A1098,'Contact Hours'!$B:$B,Hours!$B1098)+SUMIFS('Contact Hours'!I:I,'Contact Hours'!$A:$A,Hours!$A1098,'Contact Hours'!$B:$B,Hours!$B1098)</f>
        <v>16880</v>
      </c>
      <c r="G1098" s="33">
        <f>SUMIFS('Contact Hours'!J:J,'Contact Hours'!$A:$A,Hours!$A1098,'Contact Hours'!$B:$B,Hours!$B1098)+SUMIFS('Contact Hours'!K:K,'Contact Hours'!$A:$A,Hours!$A1098,'Contact Hours'!$B:$B,Hours!$B1098)</f>
        <v>0</v>
      </c>
      <c r="H1098" s="34">
        <f t="shared" si="68"/>
        <v>16880</v>
      </c>
      <c r="I1098" s="35">
        <f t="shared" si="69"/>
        <v>106782.74418602593</v>
      </c>
      <c r="J1098" s="35">
        <f t="shared" si="70"/>
        <v>0</v>
      </c>
    </row>
    <row r="1099" spans="1:10">
      <c r="A1099" s="30">
        <v>3627</v>
      </c>
      <c r="B1099" s="31">
        <v>16</v>
      </c>
      <c r="C1099" s="32">
        <f t="shared" si="67"/>
        <v>3.9794022593108487</v>
      </c>
      <c r="D1099" s="33">
        <f>SUMIFS('Contact Hours'!D:D,'Contact Hours'!$A:$A,Hours!$A1099,'Contact Hours'!$B:$B,Hours!$B1099)+SUMIFS('Contact Hours'!E:E,'Contact Hours'!$A:$A,Hours!$A1099,'Contact Hours'!$B:$B,Hours!$B1099)</f>
        <v>8208</v>
      </c>
      <c r="E1099" s="33">
        <f>SUMIFS('Contact Hours'!F:F,'Contact Hours'!$A:$A,Hours!$A1099,'Contact Hours'!$B:$B,Hours!$B1099)+SUMIFS('Contact Hours'!G:G,'Contact Hours'!$A:$A,Hours!$A1099,'Contact Hours'!$B:$B,Hours!$B1099)</f>
        <v>0</v>
      </c>
      <c r="F1099" s="33">
        <f>SUMIFS('Contact Hours'!H:H,'Contact Hours'!$A:$A,Hours!$A1099,'Contact Hours'!$B:$B,Hours!$B1099)+SUMIFS('Contact Hours'!I:I,'Contact Hours'!$A:$A,Hours!$A1099,'Contact Hours'!$B:$B,Hours!$B1099)</f>
        <v>76936</v>
      </c>
      <c r="G1099" s="33">
        <f>SUMIFS('Contact Hours'!J:J,'Contact Hours'!$A:$A,Hours!$A1099,'Contact Hours'!$B:$B,Hours!$B1099)+SUMIFS('Contact Hours'!K:K,'Contact Hours'!$A:$A,Hours!$A1099,'Contact Hours'!$B:$B,Hours!$B1099)</f>
        <v>50083</v>
      </c>
      <c r="H1099" s="34">
        <f t="shared" si="68"/>
        <v>135227</v>
      </c>
      <c r="I1099" s="35">
        <f t="shared" si="69"/>
        <v>538122.62931982812</v>
      </c>
      <c r="J1099" s="35">
        <f t="shared" si="70"/>
        <v>0</v>
      </c>
    </row>
    <row r="1100" spans="1:10">
      <c r="A1100" s="30">
        <v>3627</v>
      </c>
      <c r="B1100" s="31">
        <v>17</v>
      </c>
      <c r="C1100" s="32">
        <f t="shared" si="67"/>
        <v>5.1679354505346593</v>
      </c>
      <c r="D1100" s="33">
        <f>SUMIFS('Contact Hours'!D:D,'Contact Hours'!$A:$A,Hours!$A1100,'Contact Hours'!$B:$B,Hours!$B1100)+SUMIFS('Contact Hours'!E:E,'Contact Hours'!$A:$A,Hours!$A1100,'Contact Hours'!$B:$B,Hours!$B1100)</f>
        <v>0</v>
      </c>
      <c r="E1100" s="33">
        <f>SUMIFS('Contact Hours'!F:F,'Contact Hours'!$A:$A,Hours!$A1100,'Contact Hours'!$B:$B,Hours!$B1100)+SUMIFS('Contact Hours'!G:G,'Contact Hours'!$A:$A,Hours!$A1100,'Contact Hours'!$B:$B,Hours!$B1100)</f>
        <v>0</v>
      </c>
      <c r="F1100" s="33">
        <f>SUMIFS('Contact Hours'!H:H,'Contact Hours'!$A:$A,Hours!$A1100,'Contact Hours'!$B:$B,Hours!$B1100)+SUMIFS('Contact Hours'!I:I,'Contact Hours'!$A:$A,Hours!$A1100,'Contact Hours'!$B:$B,Hours!$B1100)</f>
        <v>22288</v>
      </c>
      <c r="G1100" s="33">
        <f>SUMIFS('Contact Hours'!J:J,'Contact Hours'!$A:$A,Hours!$A1100,'Contact Hours'!$B:$B,Hours!$B1100)+SUMIFS('Contact Hours'!K:K,'Contact Hours'!$A:$A,Hours!$A1100,'Contact Hours'!$B:$B,Hours!$B1100)</f>
        <v>0</v>
      </c>
      <c r="H1100" s="34">
        <f t="shared" si="68"/>
        <v>22288</v>
      </c>
      <c r="I1100" s="35">
        <f t="shared" si="69"/>
        <v>115182.94532151648</v>
      </c>
      <c r="J1100" s="35">
        <f t="shared" si="70"/>
        <v>0</v>
      </c>
    </row>
    <row r="1101" spans="1:10">
      <c r="A1101" s="30">
        <v>3627</v>
      </c>
      <c r="B1101" s="31">
        <v>18</v>
      </c>
      <c r="C1101" s="32">
        <f t="shared" si="67"/>
        <v>4.3474126583452906</v>
      </c>
      <c r="D1101" s="33">
        <f>SUMIFS('Contact Hours'!D:D,'Contact Hours'!$A:$A,Hours!$A1101,'Contact Hours'!$B:$B,Hours!$B1101)+SUMIFS('Contact Hours'!E:E,'Contact Hours'!$A:$A,Hours!$A1101,'Contact Hours'!$B:$B,Hours!$B1101)</f>
        <v>0</v>
      </c>
      <c r="E1101" s="33">
        <f>SUMIFS('Contact Hours'!F:F,'Contact Hours'!$A:$A,Hours!$A1101,'Contact Hours'!$B:$B,Hours!$B1101)+SUMIFS('Contact Hours'!G:G,'Contact Hours'!$A:$A,Hours!$A1101,'Contact Hours'!$B:$B,Hours!$B1101)</f>
        <v>0</v>
      </c>
      <c r="F1101" s="33">
        <f>SUMIFS('Contact Hours'!H:H,'Contact Hours'!$A:$A,Hours!$A1101,'Contact Hours'!$B:$B,Hours!$B1101)+SUMIFS('Contact Hours'!I:I,'Contact Hours'!$A:$A,Hours!$A1101,'Contact Hours'!$B:$B,Hours!$B1101)</f>
        <v>26432</v>
      </c>
      <c r="G1101" s="33">
        <f>SUMIFS('Contact Hours'!J:J,'Contact Hours'!$A:$A,Hours!$A1101,'Contact Hours'!$B:$B,Hours!$B1101)+SUMIFS('Contact Hours'!K:K,'Contact Hours'!$A:$A,Hours!$A1101,'Contact Hours'!$B:$B,Hours!$B1101)</f>
        <v>0</v>
      </c>
      <c r="H1101" s="34">
        <f t="shared" si="68"/>
        <v>26432</v>
      </c>
      <c r="I1101" s="35">
        <f t="shared" si="69"/>
        <v>114910.81138538272</v>
      </c>
      <c r="J1101" s="35">
        <f t="shared" si="70"/>
        <v>0</v>
      </c>
    </row>
    <row r="1102" spans="1:10">
      <c r="A1102" s="30">
        <v>3627</v>
      </c>
      <c r="B1102" s="31">
        <v>19</v>
      </c>
      <c r="C1102" s="32">
        <f t="shared" si="67"/>
        <v>3.1428185541517317</v>
      </c>
      <c r="D1102" s="33">
        <f>SUMIFS('Contact Hours'!D:D,'Contact Hours'!$A:$A,Hours!$A1102,'Contact Hours'!$B:$B,Hours!$B1102)+SUMIFS('Contact Hours'!E:E,'Contact Hours'!$A:$A,Hours!$A1102,'Contact Hours'!$B:$B,Hours!$B1102)</f>
        <v>130352</v>
      </c>
      <c r="E1102" s="33">
        <f>SUMIFS('Contact Hours'!F:F,'Contact Hours'!$A:$A,Hours!$A1102,'Contact Hours'!$B:$B,Hours!$B1102)+SUMIFS('Contact Hours'!G:G,'Contact Hours'!$A:$A,Hours!$A1102,'Contact Hours'!$B:$B,Hours!$B1102)</f>
        <v>16032</v>
      </c>
      <c r="F1102" s="33">
        <f>SUMIFS('Contact Hours'!H:H,'Contact Hours'!$A:$A,Hours!$A1102,'Contact Hours'!$B:$B,Hours!$B1102)+SUMIFS('Contact Hours'!I:I,'Contact Hours'!$A:$A,Hours!$A1102,'Contact Hours'!$B:$B,Hours!$B1102)</f>
        <v>960</v>
      </c>
      <c r="G1102" s="33">
        <f>SUMIFS('Contact Hours'!J:J,'Contact Hours'!$A:$A,Hours!$A1102,'Contact Hours'!$B:$B,Hours!$B1102)+SUMIFS('Contact Hours'!K:K,'Contact Hours'!$A:$A,Hours!$A1102,'Contact Hours'!$B:$B,Hours!$B1102)</f>
        <v>6319</v>
      </c>
      <c r="H1102" s="34">
        <f t="shared" si="68"/>
        <v>153663</v>
      </c>
      <c r="I1102" s="35">
        <f t="shared" si="69"/>
        <v>482934.92748661753</v>
      </c>
      <c r="J1102" s="35">
        <f t="shared" si="70"/>
        <v>55424.233766176621</v>
      </c>
    </row>
    <row r="1103" spans="1:10">
      <c r="A1103" s="30">
        <v>3627</v>
      </c>
      <c r="B1103" s="31">
        <v>20</v>
      </c>
      <c r="C1103" s="32">
        <f t="shared" si="67"/>
        <v>3.4676861785003421</v>
      </c>
      <c r="D1103" s="33">
        <f>SUMIFS('Contact Hours'!D:D,'Contact Hours'!$A:$A,Hours!$A1103,'Contact Hours'!$B:$B,Hours!$B1103)+SUMIFS('Contact Hours'!E:E,'Contact Hours'!$A:$A,Hours!$A1103,'Contact Hours'!$B:$B,Hours!$B1103)</f>
        <v>0</v>
      </c>
      <c r="E1103" s="33">
        <f>SUMIFS('Contact Hours'!F:F,'Contact Hours'!$A:$A,Hours!$A1103,'Contact Hours'!$B:$B,Hours!$B1103)+SUMIFS('Contact Hours'!G:G,'Contact Hours'!$A:$A,Hours!$A1103,'Contact Hours'!$B:$B,Hours!$B1103)</f>
        <v>0</v>
      </c>
      <c r="F1103" s="33">
        <f>SUMIFS('Contact Hours'!H:H,'Contact Hours'!$A:$A,Hours!$A1103,'Contact Hours'!$B:$B,Hours!$B1103)+SUMIFS('Contact Hours'!I:I,'Contact Hours'!$A:$A,Hours!$A1103,'Contact Hours'!$B:$B,Hours!$B1103)</f>
        <v>0</v>
      </c>
      <c r="G1103" s="33">
        <f>SUMIFS('Contact Hours'!J:J,'Contact Hours'!$A:$A,Hours!$A1103,'Contact Hours'!$B:$B,Hours!$B1103)+SUMIFS('Contact Hours'!K:K,'Contact Hours'!$A:$A,Hours!$A1103,'Contact Hours'!$B:$B,Hours!$B1103)</f>
        <v>0</v>
      </c>
      <c r="H1103" s="34">
        <f t="shared" si="68"/>
        <v>0</v>
      </c>
      <c r="I1103" s="35">
        <f t="shared" si="69"/>
        <v>0</v>
      </c>
      <c r="J1103" s="35">
        <f t="shared" si="70"/>
        <v>0</v>
      </c>
    </row>
    <row r="1104" spans="1:10">
      <c r="A1104" s="30">
        <v>3627</v>
      </c>
      <c r="B1104" s="31">
        <v>21</v>
      </c>
      <c r="C1104" s="32">
        <f t="shared" si="67"/>
        <v>4.5155009708581995</v>
      </c>
      <c r="D1104" s="33">
        <f>SUMIFS('Contact Hours'!D:D,'Contact Hours'!$A:$A,Hours!$A1104,'Contact Hours'!$B:$B,Hours!$B1104)+SUMIFS('Contact Hours'!E:E,'Contact Hours'!$A:$A,Hours!$A1104,'Contact Hours'!$B:$B,Hours!$B1104)</f>
        <v>0</v>
      </c>
      <c r="E1104" s="33">
        <f>SUMIFS('Contact Hours'!F:F,'Contact Hours'!$A:$A,Hours!$A1104,'Contact Hours'!$B:$B,Hours!$B1104)+SUMIFS('Contact Hours'!G:G,'Contact Hours'!$A:$A,Hours!$A1104,'Contact Hours'!$B:$B,Hours!$B1104)</f>
        <v>0</v>
      </c>
      <c r="F1104" s="33">
        <f>SUMIFS('Contact Hours'!H:H,'Contact Hours'!$A:$A,Hours!$A1104,'Contact Hours'!$B:$B,Hours!$B1104)+SUMIFS('Contact Hours'!I:I,'Contact Hours'!$A:$A,Hours!$A1104,'Contact Hours'!$B:$B,Hours!$B1104)</f>
        <v>0</v>
      </c>
      <c r="G1104" s="33">
        <f>SUMIFS('Contact Hours'!J:J,'Contact Hours'!$A:$A,Hours!$A1104,'Contact Hours'!$B:$B,Hours!$B1104)+SUMIFS('Contact Hours'!K:K,'Contact Hours'!$A:$A,Hours!$A1104,'Contact Hours'!$B:$B,Hours!$B1104)</f>
        <v>3430</v>
      </c>
      <c r="H1104" s="34">
        <f t="shared" si="68"/>
        <v>3430</v>
      </c>
      <c r="I1104" s="35">
        <f t="shared" si="69"/>
        <v>15488.168330043623</v>
      </c>
      <c r="J1104" s="35">
        <f t="shared" si="70"/>
        <v>0</v>
      </c>
    </row>
    <row r="1105" spans="1:10">
      <c r="A1105" s="30">
        <v>3627</v>
      </c>
      <c r="B1105" s="31">
        <v>22</v>
      </c>
      <c r="C1105" s="32">
        <f t="shared" si="67"/>
        <v>4.1280585073572329</v>
      </c>
      <c r="D1105" s="33">
        <f>SUMIFS('Contact Hours'!D:D,'Contact Hours'!$A:$A,Hours!$A1105,'Contact Hours'!$B:$B,Hours!$B1105)+SUMIFS('Contact Hours'!E:E,'Contact Hours'!$A:$A,Hours!$A1105,'Contact Hours'!$B:$B,Hours!$B1105)</f>
        <v>0</v>
      </c>
      <c r="E1105" s="33">
        <f>SUMIFS('Contact Hours'!F:F,'Contact Hours'!$A:$A,Hours!$A1105,'Contact Hours'!$B:$B,Hours!$B1105)+SUMIFS('Contact Hours'!G:G,'Contact Hours'!$A:$A,Hours!$A1105,'Contact Hours'!$B:$B,Hours!$B1105)</f>
        <v>0</v>
      </c>
      <c r="F1105" s="33">
        <f>SUMIFS('Contact Hours'!H:H,'Contact Hours'!$A:$A,Hours!$A1105,'Contact Hours'!$B:$B,Hours!$B1105)+SUMIFS('Contact Hours'!I:I,'Contact Hours'!$A:$A,Hours!$A1105,'Contact Hours'!$B:$B,Hours!$B1105)</f>
        <v>7776</v>
      </c>
      <c r="G1105" s="33">
        <f>SUMIFS('Contact Hours'!J:J,'Contact Hours'!$A:$A,Hours!$A1105,'Contact Hours'!$B:$B,Hours!$B1105)+SUMIFS('Contact Hours'!K:K,'Contact Hours'!$A:$A,Hours!$A1105,'Contact Hours'!$B:$B,Hours!$B1105)</f>
        <v>0</v>
      </c>
      <c r="H1105" s="34">
        <f t="shared" si="68"/>
        <v>7776</v>
      </c>
      <c r="I1105" s="35">
        <f t="shared" si="69"/>
        <v>32099.782953209844</v>
      </c>
      <c r="J1105" s="35">
        <f t="shared" si="70"/>
        <v>0</v>
      </c>
    </row>
    <row r="1106" spans="1:10">
      <c r="A1106" s="30">
        <v>3627</v>
      </c>
      <c r="B1106" s="31">
        <v>23</v>
      </c>
      <c r="C1106" s="32">
        <f t="shared" si="67"/>
        <v>4.0606764444742334</v>
      </c>
      <c r="D1106" s="33">
        <f>SUMIFS('Contact Hours'!D:D,'Contact Hours'!$A:$A,Hours!$A1106,'Contact Hours'!$B:$B,Hours!$B1106)+SUMIFS('Contact Hours'!E:E,'Contact Hours'!$A:$A,Hours!$A1106,'Contact Hours'!$B:$B,Hours!$B1106)</f>
        <v>11376</v>
      </c>
      <c r="E1106" s="33">
        <f>SUMIFS('Contact Hours'!F:F,'Contact Hours'!$A:$A,Hours!$A1106,'Contact Hours'!$B:$B,Hours!$B1106)+SUMIFS('Contact Hours'!G:G,'Contact Hours'!$A:$A,Hours!$A1106,'Contact Hours'!$B:$B,Hours!$B1106)</f>
        <v>0</v>
      </c>
      <c r="F1106" s="33">
        <f>SUMIFS('Contact Hours'!H:H,'Contact Hours'!$A:$A,Hours!$A1106,'Contact Hours'!$B:$B,Hours!$B1106)+SUMIFS('Contact Hours'!I:I,'Contact Hours'!$A:$A,Hours!$A1106,'Contact Hours'!$B:$B,Hours!$B1106)</f>
        <v>0</v>
      </c>
      <c r="G1106" s="33">
        <f>SUMIFS('Contact Hours'!J:J,'Contact Hours'!$A:$A,Hours!$A1106,'Contact Hours'!$B:$B,Hours!$B1106)+SUMIFS('Contact Hours'!K:K,'Contact Hours'!$A:$A,Hours!$A1106,'Contact Hours'!$B:$B,Hours!$B1106)</f>
        <v>0</v>
      </c>
      <c r="H1106" s="34">
        <f t="shared" si="68"/>
        <v>11376</v>
      </c>
      <c r="I1106" s="35">
        <f t="shared" si="69"/>
        <v>46194.255232338881</v>
      </c>
      <c r="J1106" s="35">
        <f t="shared" si="70"/>
        <v>0</v>
      </c>
    </row>
    <row r="1107" spans="1:10">
      <c r="A1107" s="30">
        <v>3627</v>
      </c>
      <c r="B1107" s="31">
        <v>24</v>
      </c>
      <c r="C1107" s="32">
        <f t="shared" si="67"/>
        <v>3.6073208628655156</v>
      </c>
      <c r="D1107" s="33">
        <f>SUMIFS('Contact Hours'!D:D,'Contact Hours'!$A:$A,Hours!$A1107,'Contact Hours'!$B:$B,Hours!$B1107)+SUMIFS('Contact Hours'!E:E,'Contact Hours'!$A:$A,Hours!$A1107,'Contact Hours'!$B:$B,Hours!$B1107)</f>
        <v>13152</v>
      </c>
      <c r="E1107" s="33">
        <f>SUMIFS('Contact Hours'!F:F,'Contact Hours'!$A:$A,Hours!$A1107,'Contact Hours'!$B:$B,Hours!$B1107)+SUMIFS('Contact Hours'!G:G,'Contact Hours'!$A:$A,Hours!$A1107,'Contact Hours'!$B:$B,Hours!$B1107)</f>
        <v>0</v>
      </c>
      <c r="F1107" s="33">
        <f>SUMIFS('Contact Hours'!H:H,'Contact Hours'!$A:$A,Hours!$A1107,'Contact Hours'!$B:$B,Hours!$B1107)+SUMIFS('Contact Hours'!I:I,'Contact Hours'!$A:$A,Hours!$A1107,'Contact Hours'!$B:$B,Hours!$B1107)</f>
        <v>57184</v>
      </c>
      <c r="G1107" s="33">
        <f>SUMIFS('Contact Hours'!J:J,'Contact Hours'!$A:$A,Hours!$A1107,'Contact Hours'!$B:$B,Hours!$B1107)+SUMIFS('Contact Hours'!K:K,'Contact Hours'!$A:$A,Hours!$A1107,'Contact Hours'!$B:$B,Hours!$B1107)</f>
        <v>272</v>
      </c>
      <c r="H1107" s="34">
        <f t="shared" si="68"/>
        <v>70608</v>
      </c>
      <c r="I1107" s="35">
        <f t="shared" si="69"/>
        <v>254705.71148520833</v>
      </c>
      <c r="J1107" s="35">
        <f t="shared" si="70"/>
        <v>0</v>
      </c>
    </row>
    <row r="1108" spans="1:10">
      <c r="A1108" s="30">
        <v>3627</v>
      </c>
      <c r="B1108" s="31">
        <v>25</v>
      </c>
      <c r="C1108" s="32">
        <f t="shared" si="67"/>
        <v>2.8175360535220126</v>
      </c>
      <c r="D1108" s="33">
        <f>SUMIFS('Contact Hours'!D:D,'Contact Hours'!$A:$A,Hours!$A1108,'Contact Hours'!$B:$B,Hours!$B1108)+SUMIFS('Contact Hours'!E:E,'Contact Hours'!$A:$A,Hours!$A1108,'Contact Hours'!$B:$B,Hours!$B1108)</f>
        <v>368064</v>
      </c>
      <c r="E1108" s="33">
        <f>SUMIFS('Contact Hours'!F:F,'Contact Hours'!$A:$A,Hours!$A1108,'Contact Hours'!$B:$B,Hours!$B1108)+SUMIFS('Contact Hours'!G:G,'Contact Hours'!$A:$A,Hours!$A1108,'Contact Hours'!$B:$B,Hours!$B1108)</f>
        <v>0</v>
      </c>
      <c r="F1108" s="33">
        <f>SUMIFS('Contact Hours'!H:H,'Contact Hours'!$A:$A,Hours!$A1108,'Contact Hours'!$B:$B,Hours!$B1108)+SUMIFS('Contact Hours'!I:I,'Contact Hours'!$A:$A,Hours!$A1108,'Contact Hours'!$B:$B,Hours!$B1108)</f>
        <v>0</v>
      </c>
      <c r="G1108" s="33">
        <f>SUMIFS('Contact Hours'!J:J,'Contact Hours'!$A:$A,Hours!$A1108,'Contact Hours'!$B:$B,Hours!$B1108)+SUMIFS('Contact Hours'!K:K,'Contact Hours'!$A:$A,Hours!$A1108,'Contact Hours'!$B:$B,Hours!$B1108)</f>
        <v>0</v>
      </c>
      <c r="H1108" s="34">
        <f t="shared" si="68"/>
        <v>368064</v>
      </c>
      <c r="I1108" s="35">
        <f t="shared" si="69"/>
        <v>1037033.5900035261</v>
      </c>
      <c r="J1108" s="35">
        <f t="shared" si="70"/>
        <v>0</v>
      </c>
    </row>
    <row r="1109" spans="1:10">
      <c r="A1109" s="30">
        <v>3627</v>
      </c>
      <c r="B1109" s="31">
        <v>26</v>
      </c>
      <c r="C1109" s="32">
        <f t="shared" si="67"/>
        <v>3.5195673951223614</v>
      </c>
      <c r="D1109" s="33">
        <f>SUMIFS('Contact Hours'!D:D,'Contact Hours'!$A:$A,Hours!$A1109,'Contact Hours'!$B:$B,Hours!$B1109)+SUMIFS('Contact Hours'!E:E,'Contact Hours'!$A:$A,Hours!$A1109,'Contact Hours'!$B:$B,Hours!$B1109)</f>
        <v>119128</v>
      </c>
      <c r="E1109" s="33">
        <f>SUMIFS('Contact Hours'!F:F,'Contact Hours'!$A:$A,Hours!$A1109,'Contact Hours'!$B:$B,Hours!$B1109)+SUMIFS('Contact Hours'!G:G,'Contact Hours'!$A:$A,Hours!$A1109,'Contact Hours'!$B:$B,Hours!$B1109)</f>
        <v>0</v>
      </c>
      <c r="F1109" s="33">
        <f>SUMIFS('Contact Hours'!H:H,'Contact Hours'!$A:$A,Hours!$A1109,'Contact Hours'!$B:$B,Hours!$B1109)+SUMIFS('Contact Hours'!I:I,'Contact Hours'!$A:$A,Hours!$A1109,'Contact Hours'!$B:$B,Hours!$B1109)</f>
        <v>0</v>
      </c>
      <c r="G1109" s="33">
        <f>SUMIFS('Contact Hours'!J:J,'Contact Hours'!$A:$A,Hours!$A1109,'Contact Hours'!$B:$B,Hours!$B1109)+SUMIFS('Contact Hours'!K:K,'Contact Hours'!$A:$A,Hours!$A1109,'Contact Hours'!$B:$B,Hours!$B1109)</f>
        <v>48</v>
      </c>
      <c r="H1109" s="34">
        <f t="shared" si="68"/>
        <v>119176</v>
      </c>
      <c r="I1109" s="35">
        <f t="shared" si="69"/>
        <v>419447.96388110257</v>
      </c>
      <c r="J1109" s="35">
        <f t="shared" si="70"/>
        <v>0</v>
      </c>
    </row>
    <row r="1110" spans="1:10">
      <c r="A1110" s="30">
        <v>3627</v>
      </c>
      <c r="B1110" s="31">
        <v>27</v>
      </c>
      <c r="C1110" s="32">
        <f t="shared" si="67"/>
        <v>3.291477425248472</v>
      </c>
      <c r="D1110" s="33">
        <f>SUMIFS('Contact Hours'!D:D,'Contact Hours'!$A:$A,Hours!$A1110,'Contact Hours'!$B:$B,Hours!$B1110)+SUMIFS('Contact Hours'!E:E,'Contact Hours'!$A:$A,Hours!$A1110,'Contact Hours'!$B:$B,Hours!$B1110)</f>
        <v>0</v>
      </c>
      <c r="E1110" s="33">
        <f>SUMIFS('Contact Hours'!F:F,'Contact Hours'!$A:$A,Hours!$A1110,'Contact Hours'!$B:$B,Hours!$B1110)+SUMIFS('Contact Hours'!G:G,'Contact Hours'!$A:$A,Hours!$A1110,'Contact Hours'!$B:$B,Hours!$B1110)</f>
        <v>0</v>
      </c>
      <c r="F1110" s="33">
        <f>SUMIFS('Contact Hours'!H:H,'Contact Hours'!$A:$A,Hours!$A1110,'Contact Hours'!$B:$B,Hours!$B1110)+SUMIFS('Contact Hours'!I:I,'Contact Hours'!$A:$A,Hours!$A1110,'Contact Hours'!$B:$B,Hours!$B1110)</f>
        <v>0</v>
      </c>
      <c r="G1110" s="33">
        <f>SUMIFS('Contact Hours'!J:J,'Contact Hours'!$A:$A,Hours!$A1110,'Contact Hours'!$B:$B,Hours!$B1110)+SUMIFS('Contact Hours'!K:K,'Contact Hours'!$A:$A,Hours!$A1110,'Contact Hours'!$B:$B,Hours!$B1110)</f>
        <v>0</v>
      </c>
      <c r="H1110" s="34">
        <f t="shared" si="68"/>
        <v>0</v>
      </c>
      <c r="I1110" s="35">
        <f t="shared" si="69"/>
        <v>0</v>
      </c>
      <c r="J1110" s="35">
        <f t="shared" si="70"/>
        <v>0</v>
      </c>
    </row>
    <row r="1111" spans="1:10">
      <c r="A1111" s="30">
        <v>3628</v>
      </c>
      <c r="B1111" s="31">
        <v>1</v>
      </c>
      <c r="C1111" s="32">
        <f t="shared" si="67"/>
        <v>2.8749802080704021</v>
      </c>
      <c r="D1111" s="33">
        <f>SUMIFS('Contact Hours'!D:D,'Contact Hours'!$A:$A,Hours!$A1111,'Contact Hours'!$B:$B,Hours!$B1111)+SUMIFS('Contact Hours'!E:E,'Contact Hours'!$A:$A,Hours!$A1111,'Contact Hours'!$B:$B,Hours!$B1111)</f>
        <v>1536</v>
      </c>
      <c r="E1111" s="33">
        <f>SUMIFS('Contact Hours'!F:F,'Contact Hours'!$A:$A,Hours!$A1111,'Contact Hours'!$B:$B,Hours!$B1111)+SUMIFS('Contact Hours'!G:G,'Contact Hours'!$A:$A,Hours!$A1111,'Contact Hours'!$B:$B,Hours!$B1111)</f>
        <v>0</v>
      </c>
      <c r="F1111" s="33">
        <f>SUMIFS('Contact Hours'!H:H,'Contact Hours'!$A:$A,Hours!$A1111,'Contact Hours'!$B:$B,Hours!$B1111)+SUMIFS('Contact Hours'!I:I,'Contact Hours'!$A:$A,Hours!$A1111,'Contact Hours'!$B:$B,Hours!$B1111)</f>
        <v>4672</v>
      </c>
      <c r="G1111" s="33">
        <f>SUMIFS('Contact Hours'!J:J,'Contact Hours'!$A:$A,Hours!$A1111,'Contact Hours'!$B:$B,Hours!$B1111)+SUMIFS('Contact Hours'!K:K,'Contact Hours'!$A:$A,Hours!$A1111,'Contact Hours'!$B:$B,Hours!$B1111)</f>
        <v>0</v>
      </c>
      <c r="H1111" s="34">
        <f t="shared" si="68"/>
        <v>6208</v>
      </c>
      <c r="I1111" s="35">
        <f t="shared" si="69"/>
        <v>17847.877131701058</v>
      </c>
      <c r="J1111" s="35">
        <f t="shared" si="70"/>
        <v>0</v>
      </c>
    </row>
    <row r="1112" spans="1:10">
      <c r="A1112" s="30">
        <v>3628</v>
      </c>
      <c r="B1112" s="31">
        <v>2</v>
      </c>
      <c r="C1112" s="32">
        <f t="shared" si="67"/>
        <v>3.4729204337351502</v>
      </c>
      <c r="D1112" s="33">
        <f>SUMIFS('Contact Hours'!D:D,'Contact Hours'!$A:$A,Hours!$A1112,'Contact Hours'!$B:$B,Hours!$B1112)+SUMIFS('Contact Hours'!E:E,'Contact Hours'!$A:$A,Hours!$A1112,'Contact Hours'!$B:$B,Hours!$B1112)</f>
        <v>0</v>
      </c>
      <c r="E1112" s="33">
        <f>SUMIFS('Contact Hours'!F:F,'Contact Hours'!$A:$A,Hours!$A1112,'Contact Hours'!$B:$B,Hours!$B1112)+SUMIFS('Contact Hours'!G:G,'Contact Hours'!$A:$A,Hours!$A1112,'Contact Hours'!$B:$B,Hours!$B1112)</f>
        <v>0</v>
      </c>
      <c r="F1112" s="33">
        <f>SUMIFS('Contact Hours'!H:H,'Contact Hours'!$A:$A,Hours!$A1112,'Contact Hours'!$B:$B,Hours!$B1112)+SUMIFS('Contact Hours'!I:I,'Contact Hours'!$A:$A,Hours!$A1112,'Contact Hours'!$B:$B,Hours!$B1112)</f>
        <v>84480</v>
      </c>
      <c r="G1112" s="33">
        <f>SUMIFS('Contact Hours'!J:J,'Contact Hours'!$A:$A,Hours!$A1112,'Contact Hours'!$B:$B,Hours!$B1112)+SUMIFS('Contact Hours'!K:K,'Contact Hours'!$A:$A,Hours!$A1112,'Contact Hours'!$B:$B,Hours!$B1112)</f>
        <v>32080</v>
      </c>
      <c r="H1112" s="34">
        <f t="shared" si="68"/>
        <v>116560</v>
      </c>
      <c r="I1112" s="35">
        <f t="shared" si="69"/>
        <v>404803.60575616913</v>
      </c>
      <c r="J1112" s="35">
        <f t="shared" si="70"/>
        <v>0</v>
      </c>
    </row>
    <row r="1113" spans="1:10">
      <c r="A1113" s="30">
        <v>3628</v>
      </c>
      <c r="B1113" s="31">
        <v>3</v>
      </c>
      <c r="C1113" s="32">
        <f t="shared" si="67"/>
        <v>3.0862689776983747</v>
      </c>
      <c r="D1113" s="33">
        <f>SUMIFS('Contact Hours'!D:D,'Contact Hours'!$A:$A,Hours!$A1113,'Contact Hours'!$B:$B,Hours!$B1113)+SUMIFS('Contact Hours'!E:E,'Contact Hours'!$A:$A,Hours!$A1113,'Contact Hours'!$B:$B,Hours!$B1113)</f>
        <v>185072</v>
      </c>
      <c r="E1113" s="33">
        <f>SUMIFS('Contact Hours'!F:F,'Contact Hours'!$A:$A,Hours!$A1113,'Contact Hours'!$B:$B,Hours!$B1113)+SUMIFS('Contact Hours'!G:G,'Contact Hours'!$A:$A,Hours!$A1113,'Contact Hours'!$B:$B,Hours!$B1113)</f>
        <v>0</v>
      </c>
      <c r="F1113" s="33">
        <f>SUMIFS('Contact Hours'!H:H,'Contact Hours'!$A:$A,Hours!$A1113,'Contact Hours'!$B:$B,Hours!$B1113)+SUMIFS('Contact Hours'!I:I,'Contact Hours'!$A:$A,Hours!$A1113,'Contact Hours'!$B:$B,Hours!$B1113)</f>
        <v>0</v>
      </c>
      <c r="G1113" s="33">
        <f>SUMIFS('Contact Hours'!J:J,'Contact Hours'!$A:$A,Hours!$A1113,'Contact Hours'!$B:$B,Hours!$B1113)+SUMIFS('Contact Hours'!K:K,'Contact Hours'!$A:$A,Hours!$A1113,'Contact Hours'!$B:$B,Hours!$B1113)</f>
        <v>0</v>
      </c>
      <c r="H1113" s="34">
        <f t="shared" si="68"/>
        <v>185072</v>
      </c>
      <c r="I1113" s="35">
        <f t="shared" si="69"/>
        <v>571181.97224059363</v>
      </c>
      <c r="J1113" s="35">
        <f t="shared" si="70"/>
        <v>0</v>
      </c>
    </row>
    <row r="1114" spans="1:10">
      <c r="A1114" s="30">
        <v>3628</v>
      </c>
      <c r="B1114" s="31">
        <v>4</v>
      </c>
      <c r="C1114" s="32">
        <f t="shared" si="67"/>
        <v>2.7951067372194838</v>
      </c>
      <c r="D1114" s="33">
        <f>SUMIFS('Contact Hours'!D:D,'Contact Hours'!$A:$A,Hours!$A1114,'Contact Hours'!$B:$B,Hours!$B1114)+SUMIFS('Contact Hours'!E:E,'Contact Hours'!$A:$A,Hours!$A1114,'Contact Hours'!$B:$B,Hours!$B1114)</f>
        <v>20208</v>
      </c>
      <c r="E1114" s="33">
        <f>SUMIFS('Contact Hours'!F:F,'Contact Hours'!$A:$A,Hours!$A1114,'Contact Hours'!$B:$B,Hours!$B1114)+SUMIFS('Contact Hours'!G:G,'Contact Hours'!$A:$A,Hours!$A1114,'Contact Hours'!$B:$B,Hours!$B1114)</f>
        <v>0</v>
      </c>
      <c r="F1114" s="33">
        <f>SUMIFS('Contact Hours'!H:H,'Contact Hours'!$A:$A,Hours!$A1114,'Contact Hours'!$B:$B,Hours!$B1114)+SUMIFS('Contact Hours'!I:I,'Contact Hours'!$A:$A,Hours!$A1114,'Contact Hours'!$B:$B,Hours!$B1114)</f>
        <v>32208</v>
      </c>
      <c r="G1114" s="33">
        <f>SUMIFS('Contact Hours'!J:J,'Contact Hours'!$A:$A,Hours!$A1114,'Contact Hours'!$B:$B,Hours!$B1114)+SUMIFS('Contact Hours'!K:K,'Contact Hours'!$A:$A,Hours!$A1114,'Contact Hours'!$B:$B,Hours!$B1114)</f>
        <v>3619</v>
      </c>
      <c r="H1114" s="34">
        <f t="shared" si="68"/>
        <v>56035</v>
      </c>
      <c r="I1114" s="35">
        <f t="shared" si="69"/>
        <v>156623.80602009376</v>
      </c>
      <c r="J1114" s="35">
        <f t="shared" si="70"/>
        <v>0</v>
      </c>
    </row>
    <row r="1115" spans="1:10">
      <c r="A1115" s="30">
        <v>3628</v>
      </c>
      <c r="B1115" s="31">
        <v>5</v>
      </c>
      <c r="C1115" s="32">
        <f t="shared" si="67"/>
        <v>7.969787458086997</v>
      </c>
      <c r="D1115" s="33">
        <f>SUMIFS('Contact Hours'!D:D,'Contact Hours'!$A:$A,Hours!$A1115,'Contact Hours'!$B:$B,Hours!$B1115)+SUMIFS('Contact Hours'!E:E,'Contact Hours'!$A:$A,Hours!$A1115,'Contact Hours'!$B:$B,Hours!$B1115)</f>
        <v>0</v>
      </c>
      <c r="E1115" s="33">
        <f>SUMIFS('Contact Hours'!F:F,'Contact Hours'!$A:$A,Hours!$A1115,'Contact Hours'!$B:$B,Hours!$B1115)+SUMIFS('Contact Hours'!G:G,'Contact Hours'!$A:$A,Hours!$A1115,'Contact Hours'!$B:$B,Hours!$B1115)</f>
        <v>0</v>
      </c>
      <c r="F1115" s="33">
        <f>SUMIFS('Contact Hours'!H:H,'Contact Hours'!$A:$A,Hours!$A1115,'Contact Hours'!$B:$B,Hours!$B1115)+SUMIFS('Contact Hours'!I:I,'Contact Hours'!$A:$A,Hours!$A1115,'Contact Hours'!$B:$B,Hours!$B1115)</f>
        <v>0</v>
      </c>
      <c r="G1115" s="33">
        <f>SUMIFS('Contact Hours'!J:J,'Contact Hours'!$A:$A,Hours!$A1115,'Contact Hours'!$B:$B,Hours!$B1115)+SUMIFS('Contact Hours'!K:K,'Contact Hours'!$A:$A,Hours!$A1115,'Contact Hours'!$B:$B,Hours!$B1115)</f>
        <v>0</v>
      </c>
      <c r="H1115" s="34">
        <f t="shared" si="68"/>
        <v>0</v>
      </c>
      <c r="I1115" s="35">
        <f t="shared" si="69"/>
        <v>0</v>
      </c>
      <c r="J1115" s="35">
        <f t="shared" si="70"/>
        <v>0</v>
      </c>
    </row>
    <row r="1116" spans="1:10">
      <c r="A1116" s="30">
        <v>3628</v>
      </c>
      <c r="B1116" s="31">
        <v>6</v>
      </c>
      <c r="C1116" s="32">
        <f t="shared" si="67"/>
        <v>2.5338472328563029</v>
      </c>
      <c r="D1116" s="33">
        <f>SUMIFS('Contact Hours'!D:D,'Contact Hours'!$A:$A,Hours!$A1116,'Contact Hours'!$B:$B,Hours!$B1116)+SUMIFS('Contact Hours'!E:E,'Contact Hours'!$A:$A,Hours!$A1116,'Contact Hours'!$B:$B,Hours!$B1116)</f>
        <v>25488</v>
      </c>
      <c r="E1116" s="33">
        <f>SUMIFS('Contact Hours'!F:F,'Contact Hours'!$A:$A,Hours!$A1116,'Contact Hours'!$B:$B,Hours!$B1116)+SUMIFS('Contact Hours'!G:G,'Contact Hours'!$A:$A,Hours!$A1116,'Contact Hours'!$B:$B,Hours!$B1116)</f>
        <v>0</v>
      </c>
      <c r="F1116" s="33">
        <f>SUMIFS('Contact Hours'!H:H,'Contact Hours'!$A:$A,Hours!$A1116,'Contact Hours'!$B:$B,Hours!$B1116)+SUMIFS('Contact Hours'!I:I,'Contact Hours'!$A:$A,Hours!$A1116,'Contact Hours'!$B:$B,Hours!$B1116)</f>
        <v>0</v>
      </c>
      <c r="G1116" s="33">
        <f>SUMIFS('Contact Hours'!J:J,'Contact Hours'!$A:$A,Hours!$A1116,'Contact Hours'!$B:$B,Hours!$B1116)+SUMIFS('Contact Hours'!K:K,'Contact Hours'!$A:$A,Hours!$A1116,'Contact Hours'!$B:$B,Hours!$B1116)</f>
        <v>0</v>
      </c>
      <c r="H1116" s="34">
        <f t="shared" si="68"/>
        <v>25488</v>
      </c>
      <c r="I1116" s="35">
        <f t="shared" si="69"/>
        <v>64582.698271041445</v>
      </c>
      <c r="J1116" s="35">
        <f t="shared" si="70"/>
        <v>0</v>
      </c>
    </row>
    <row r="1117" spans="1:10">
      <c r="A1117" s="30">
        <v>3628</v>
      </c>
      <c r="B1117" s="31">
        <v>7</v>
      </c>
      <c r="C1117" s="32">
        <f t="shared" si="67"/>
        <v>3.4892163735959434</v>
      </c>
      <c r="D1117" s="33">
        <f>SUMIFS('Contact Hours'!D:D,'Contact Hours'!$A:$A,Hours!$A1117,'Contact Hours'!$B:$B,Hours!$B1117)+SUMIFS('Contact Hours'!E:E,'Contact Hours'!$A:$A,Hours!$A1117,'Contact Hours'!$B:$B,Hours!$B1117)</f>
        <v>1248</v>
      </c>
      <c r="E1117" s="33">
        <f>SUMIFS('Contact Hours'!F:F,'Contact Hours'!$A:$A,Hours!$A1117,'Contact Hours'!$B:$B,Hours!$B1117)+SUMIFS('Contact Hours'!G:G,'Contact Hours'!$A:$A,Hours!$A1117,'Contact Hours'!$B:$B,Hours!$B1117)</f>
        <v>0</v>
      </c>
      <c r="F1117" s="33">
        <f>SUMIFS('Contact Hours'!H:H,'Contact Hours'!$A:$A,Hours!$A1117,'Contact Hours'!$B:$B,Hours!$B1117)+SUMIFS('Contact Hours'!I:I,'Contact Hours'!$A:$A,Hours!$A1117,'Contact Hours'!$B:$B,Hours!$B1117)</f>
        <v>5568</v>
      </c>
      <c r="G1117" s="33">
        <f>SUMIFS('Contact Hours'!J:J,'Contact Hours'!$A:$A,Hours!$A1117,'Contact Hours'!$B:$B,Hours!$B1117)+SUMIFS('Contact Hours'!K:K,'Contact Hours'!$A:$A,Hours!$A1117,'Contact Hours'!$B:$B,Hours!$B1117)</f>
        <v>108</v>
      </c>
      <c r="H1117" s="34">
        <f t="shared" si="68"/>
        <v>6924</v>
      </c>
      <c r="I1117" s="35">
        <f t="shared" si="69"/>
        <v>24159.334170778311</v>
      </c>
      <c r="J1117" s="35">
        <f t="shared" si="70"/>
        <v>0</v>
      </c>
    </row>
    <row r="1118" spans="1:10">
      <c r="A1118" s="30">
        <v>3628</v>
      </c>
      <c r="B1118" s="31">
        <v>8</v>
      </c>
      <c r="C1118" s="32">
        <f t="shared" si="67"/>
        <v>4.382136402145127</v>
      </c>
      <c r="D1118" s="33">
        <f>SUMIFS('Contact Hours'!D:D,'Contact Hours'!$A:$A,Hours!$A1118,'Contact Hours'!$B:$B,Hours!$B1118)+SUMIFS('Contact Hours'!E:E,'Contact Hours'!$A:$A,Hours!$A1118,'Contact Hours'!$B:$B,Hours!$B1118)</f>
        <v>0</v>
      </c>
      <c r="E1118" s="33">
        <f>SUMIFS('Contact Hours'!F:F,'Contact Hours'!$A:$A,Hours!$A1118,'Contact Hours'!$B:$B,Hours!$B1118)+SUMIFS('Contact Hours'!G:G,'Contact Hours'!$A:$A,Hours!$A1118,'Contact Hours'!$B:$B,Hours!$B1118)</f>
        <v>0</v>
      </c>
      <c r="F1118" s="33">
        <f>SUMIFS('Contact Hours'!H:H,'Contact Hours'!$A:$A,Hours!$A1118,'Contact Hours'!$B:$B,Hours!$B1118)+SUMIFS('Contact Hours'!I:I,'Contact Hours'!$A:$A,Hours!$A1118,'Contact Hours'!$B:$B,Hours!$B1118)</f>
        <v>18784</v>
      </c>
      <c r="G1118" s="33">
        <f>SUMIFS('Contact Hours'!J:J,'Contact Hours'!$A:$A,Hours!$A1118,'Contact Hours'!$B:$B,Hours!$B1118)+SUMIFS('Contact Hours'!K:K,'Contact Hours'!$A:$A,Hours!$A1118,'Contact Hours'!$B:$B,Hours!$B1118)</f>
        <v>0</v>
      </c>
      <c r="H1118" s="34">
        <f t="shared" si="68"/>
        <v>18784</v>
      </c>
      <c r="I1118" s="35">
        <f t="shared" si="69"/>
        <v>82314.050177894067</v>
      </c>
      <c r="J1118" s="35">
        <f t="shared" si="70"/>
        <v>0</v>
      </c>
    </row>
    <row r="1119" spans="1:10">
      <c r="A1119" s="30">
        <v>3628</v>
      </c>
      <c r="B1119" s="31">
        <v>9</v>
      </c>
      <c r="C1119" s="32">
        <f t="shared" ref="C1119:C1182" si="71">C1092</f>
        <v>3.4333089032158068</v>
      </c>
      <c r="D1119" s="33">
        <f>SUMIFS('Contact Hours'!D:D,'Contact Hours'!$A:$A,Hours!$A1119,'Contact Hours'!$B:$B,Hours!$B1119)+SUMIFS('Contact Hours'!E:E,'Contact Hours'!$A:$A,Hours!$A1119,'Contact Hours'!$B:$B,Hours!$B1119)</f>
        <v>5504</v>
      </c>
      <c r="E1119" s="33">
        <f>SUMIFS('Contact Hours'!F:F,'Contact Hours'!$A:$A,Hours!$A1119,'Contact Hours'!$B:$B,Hours!$B1119)+SUMIFS('Contact Hours'!G:G,'Contact Hours'!$A:$A,Hours!$A1119,'Contact Hours'!$B:$B,Hours!$B1119)</f>
        <v>0</v>
      </c>
      <c r="F1119" s="33">
        <f>SUMIFS('Contact Hours'!H:H,'Contact Hours'!$A:$A,Hours!$A1119,'Contact Hours'!$B:$B,Hours!$B1119)+SUMIFS('Contact Hours'!I:I,'Contact Hours'!$A:$A,Hours!$A1119,'Contact Hours'!$B:$B,Hours!$B1119)</f>
        <v>109840</v>
      </c>
      <c r="G1119" s="33">
        <f>SUMIFS('Contact Hours'!J:J,'Contact Hours'!$A:$A,Hours!$A1119,'Contact Hours'!$B:$B,Hours!$B1119)+SUMIFS('Contact Hours'!K:K,'Contact Hours'!$A:$A,Hours!$A1119,'Contact Hours'!$B:$B,Hours!$B1119)</f>
        <v>20720</v>
      </c>
      <c r="H1119" s="34">
        <f t="shared" si="68"/>
        <v>136064</v>
      </c>
      <c r="I1119" s="35">
        <f t="shared" si="69"/>
        <v>467149.74260715552</v>
      </c>
      <c r="J1119" s="35">
        <f t="shared" si="70"/>
        <v>0</v>
      </c>
    </row>
    <row r="1120" spans="1:10">
      <c r="A1120" s="30">
        <v>3628</v>
      </c>
      <c r="B1120" s="31">
        <v>10</v>
      </c>
      <c r="C1120" s="32">
        <f t="shared" si="71"/>
        <v>5.2157956574584414</v>
      </c>
      <c r="D1120" s="33">
        <f>SUMIFS('Contact Hours'!D:D,'Contact Hours'!$A:$A,Hours!$A1120,'Contact Hours'!$B:$B,Hours!$B1120)+SUMIFS('Contact Hours'!E:E,'Contact Hours'!$A:$A,Hours!$A1120,'Contact Hours'!$B:$B,Hours!$B1120)</f>
        <v>0</v>
      </c>
      <c r="E1120" s="33">
        <f>SUMIFS('Contact Hours'!F:F,'Contact Hours'!$A:$A,Hours!$A1120,'Contact Hours'!$B:$B,Hours!$B1120)+SUMIFS('Contact Hours'!G:G,'Contact Hours'!$A:$A,Hours!$A1120,'Contact Hours'!$B:$B,Hours!$B1120)</f>
        <v>0</v>
      </c>
      <c r="F1120" s="33">
        <f>SUMIFS('Contact Hours'!H:H,'Contact Hours'!$A:$A,Hours!$A1120,'Contact Hours'!$B:$B,Hours!$B1120)+SUMIFS('Contact Hours'!I:I,'Contact Hours'!$A:$A,Hours!$A1120,'Contact Hours'!$B:$B,Hours!$B1120)</f>
        <v>0</v>
      </c>
      <c r="G1120" s="33">
        <f>SUMIFS('Contact Hours'!J:J,'Contact Hours'!$A:$A,Hours!$A1120,'Contact Hours'!$B:$B,Hours!$B1120)+SUMIFS('Contact Hours'!K:K,'Contact Hours'!$A:$A,Hours!$A1120,'Contact Hours'!$B:$B,Hours!$B1120)</f>
        <v>0</v>
      </c>
      <c r="H1120" s="34">
        <f t="shared" si="68"/>
        <v>0</v>
      </c>
      <c r="I1120" s="35">
        <f t="shared" si="69"/>
        <v>0</v>
      </c>
      <c r="J1120" s="35">
        <f t="shared" si="70"/>
        <v>0</v>
      </c>
    </row>
    <row r="1121" spans="1:10">
      <c r="A1121" s="30">
        <v>3628</v>
      </c>
      <c r="B1121" s="31">
        <v>11</v>
      </c>
      <c r="C1121" s="32">
        <f t="shared" si="71"/>
        <v>3.9463640330011058</v>
      </c>
      <c r="D1121" s="33">
        <f>SUMIFS('Contact Hours'!D:D,'Contact Hours'!$A:$A,Hours!$A1121,'Contact Hours'!$B:$B,Hours!$B1121)+SUMIFS('Contact Hours'!E:E,'Contact Hours'!$A:$A,Hours!$A1121,'Contact Hours'!$B:$B,Hours!$B1121)</f>
        <v>0</v>
      </c>
      <c r="E1121" s="33">
        <f>SUMIFS('Contact Hours'!F:F,'Contact Hours'!$A:$A,Hours!$A1121,'Contact Hours'!$B:$B,Hours!$B1121)+SUMIFS('Contact Hours'!G:G,'Contact Hours'!$A:$A,Hours!$A1121,'Contact Hours'!$B:$B,Hours!$B1121)</f>
        <v>0</v>
      </c>
      <c r="F1121" s="33">
        <f>SUMIFS('Contact Hours'!H:H,'Contact Hours'!$A:$A,Hours!$A1121,'Contact Hours'!$B:$B,Hours!$B1121)+SUMIFS('Contact Hours'!I:I,'Contact Hours'!$A:$A,Hours!$A1121,'Contact Hours'!$B:$B,Hours!$B1121)</f>
        <v>78160</v>
      </c>
      <c r="G1121" s="33">
        <f>SUMIFS('Contact Hours'!J:J,'Contact Hours'!$A:$A,Hours!$A1121,'Contact Hours'!$B:$B,Hours!$B1121)+SUMIFS('Contact Hours'!K:K,'Contact Hours'!$A:$A,Hours!$A1121,'Contact Hours'!$B:$B,Hours!$B1121)</f>
        <v>61458</v>
      </c>
      <c r="H1121" s="34">
        <f t="shared" si="68"/>
        <v>139618</v>
      </c>
      <c r="I1121" s="35">
        <f t="shared" si="69"/>
        <v>550983.45355954836</v>
      </c>
      <c r="J1121" s="35">
        <f t="shared" si="70"/>
        <v>0</v>
      </c>
    </row>
    <row r="1122" spans="1:10">
      <c r="A1122" s="30">
        <v>3628</v>
      </c>
      <c r="B1122" s="31">
        <v>12</v>
      </c>
      <c r="C1122" s="32">
        <f t="shared" si="71"/>
        <v>3.4644345655960382</v>
      </c>
      <c r="D1122" s="33">
        <f>SUMIFS('Contact Hours'!D:D,'Contact Hours'!$A:$A,Hours!$A1122,'Contact Hours'!$B:$B,Hours!$B1122)+SUMIFS('Contact Hours'!E:E,'Contact Hours'!$A:$A,Hours!$A1122,'Contact Hours'!$B:$B,Hours!$B1122)</f>
        <v>128704</v>
      </c>
      <c r="E1122" s="33">
        <f>SUMIFS('Contact Hours'!F:F,'Contact Hours'!$A:$A,Hours!$A1122,'Contact Hours'!$B:$B,Hours!$B1122)+SUMIFS('Contact Hours'!G:G,'Contact Hours'!$A:$A,Hours!$A1122,'Contact Hours'!$B:$B,Hours!$B1122)</f>
        <v>10335</v>
      </c>
      <c r="F1122" s="33">
        <f>SUMIFS('Contact Hours'!H:H,'Contact Hours'!$A:$A,Hours!$A1122,'Contact Hours'!$B:$B,Hours!$B1122)+SUMIFS('Contact Hours'!I:I,'Contact Hours'!$A:$A,Hours!$A1122,'Contact Hours'!$B:$B,Hours!$B1122)</f>
        <v>0</v>
      </c>
      <c r="G1122" s="33">
        <f>SUMIFS('Contact Hours'!J:J,'Contact Hours'!$A:$A,Hours!$A1122,'Contact Hours'!$B:$B,Hours!$B1122)+SUMIFS('Contact Hours'!K:K,'Contact Hours'!$A:$A,Hours!$A1122,'Contact Hours'!$B:$B,Hours!$B1122)</f>
        <v>0</v>
      </c>
      <c r="H1122" s="34">
        <f t="shared" si="68"/>
        <v>139039</v>
      </c>
      <c r="I1122" s="35">
        <f t="shared" si="69"/>
        <v>481691.51756590756</v>
      </c>
      <c r="J1122" s="35">
        <f t="shared" si="70"/>
        <v>39385.424358978569</v>
      </c>
    </row>
    <row r="1123" spans="1:10">
      <c r="A1123" s="30">
        <v>3628</v>
      </c>
      <c r="B1123" s="31">
        <v>13</v>
      </c>
      <c r="C1123" s="32">
        <f t="shared" si="71"/>
        <v>3.1367935439018955</v>
      </c>
      <c r="D1123" s="33">
        <f>SUMIFS('Contact Hours'!D:D,'Contact Hours'!$A:$A,Hours!$A1123,'Contact Hours'!$B:$B,Hours!$B1123)+SUMIFS('Contact Hours'!E:E,'Contact Hours'!$A:$A,Hours!$A1123,'Contact Hours'!$B:$B,Hours!$B1123)</f>
        <v>20432</v>
      </c>
      <c r="E1123" s="33">
        <f>SUMIFS('Contact Hours'!F:F,'Contact Hours'!$A:$A,Hours!$A1123,'Contact Hours'!$B:$B,Hours!$B1123)+SUMIFS('Contact Hours'!G:G,'Contact Hours'!$A:$A,Hours!$A1123,'Contact Hours'!$B:$B,Hours!$B1123)</f>
        <v>0</v>
      </c>
      <c r="F1123" s="33">
        <f>SUMIFS('Contact Hours'!H:H,'Contact Hours'!$A:$A,Hours!$A1123,'Contact Hours'!$B:$B,Hours!$B1123)+SUMIFS('Contact Hours'!I:I,'Contact Hours'!$A:$A,Hours!$A1123,'Contact Hours'!$B:$B,Hours!$B1123)</f>
        <v>0</v>
      </c>
      <c r="G1123" s="33">
        <f>SUMIFS('Contact Hours'!J:J,'Contact Hours'!$A:$A,Hours!$A1123,'Contact Hours'!$B:$B,Hours!$B1123)+SUMIFS('Contact Hours'!K:K,'Contact Hours'!$A:$A,Hours!$A1123,'Contact Hours'!$B:$B,Hours!$B1123)</f>
        <v>0</v>
      </c>
      <c r="H1123" s="34">
        <f t="shared" si="68"/>
        <v>20432</v>
      </c>
      <c r="I1123" s="35">
        <f t="shared" si="69"/>
        <v>64090.965689003526</v>
      </c>
      <c r="J1123" s="35">
        <f t="shared" si="70"/>
        <v>0</v>
      </c>
    </row>
    <row r="1124" spans="1:10">
      <c r="A1124" s="30">
        <v>3628</v>
      </c>
      <c r="B1124" s="31">
        <v>14</v>
      </c>
      <c r="C1124" s="32">
        <f t="shared" si="71"/>
        <v>4.5242823607997433</v>
      </c>
      <c r="D1124" s="33">
        <f>SUMIFS('Contact Hours'!D:D,'Contact Hours'!$A:$A,Hours!$A1124,'Contact Hours'!$B:$B,Hours!$B1124)+SUMIFS('Contact Hours'!E:E,'Contact Hours'!$A:$A,Hours!$A1124,'Contact Hours'!$B:$B,Hours!$B1124)</f>
        <v>0</v>
      </c>
      <c r="E1124" s="33">
        <f>SUMIFS('Contact Hours'!F:F,'Contact Hours'!$A:$A,Hours!$A1124,'Contact Hours'!$B:$B,Hours!$B1124)+SUMIFS('Contact Hours'!G:G,'Contact Hours'!$A:$A,Hours!$A1124,'Contact Hours'!$B:$B,Hours!$B1124)</f>
        <v>0</v>
      </c>
      <c r="F1124" s="33">
        <f>SUMIFS('Contact Hours'!H:H,'Contact Hours'!$A:$A,Hours!$A1124,'Contact Hours'!$B:$B,Hours!$B1124)+SUMIFS('Contact Hours'!I:I,'Contact Hours'!$A:$A,Hours!$A1124,'Contact Hours'!$B:$B,Hours!$B1124)</f>
        <v>102208</v>
      </c>
      <c r="G1124" s="33">
        <f>SUMIFS('Contact Hours'!J:J,'Contact Hours'!$A:$A,Hours!$A1124,'Contact Hours'!$B:$B,Hours!$B1124)+SUMIFS('Contact Hours'!K:K,'Contact Hours'!$A:$A,Hours!$A1124,'Contact Hours'!$B:$B,Hours!$B1124)</f>
        <v>6770</v>
      </c>
      <c r="H1124" s="34">
        <f t="shared" si="68"/>
        <v>108978</v>
      </c>
      <c r="I1124" s="35">
        <f t="shared" si="69"/>
        <v>493047.24311523442</v>
      </c>
      <c r="J1124" s="35">
        <f t="shared" si="70"/>
        <v>0</v>
      </c>
    </row>
    <row r="1125" spans="1:10">
      <c r="A1125" s="30">
        <v>3628</v>
      </c>
      <c r="B1125" s="31">
        <v>15</v>
      </c>
      <c r="C1125" s="32">
        <f t="shared" si="71"/>
        <v>6.3259919541484555</v>
      </c>
      <c r="D1125" s="33">
        <f>SUMIFS('Contact Hours'!D:D,'Contact Hours'!$A:$A,Hours!$A1125,'Contact Hours'!$B:$B,Hours!$B1125)+SUMIFS('Contact Hours'!E:E,'Contact Hours'!$A:$A,Hours!$A1125,'Contact Hours'!$B:$B,Hours!$B1125)</f>
        <v>0</v>
      </c>
      <c r="E1125" s="33">
        <f>SUMIFS('Contact Hours'!F:F,'Contact Hours'!$A:$A,Hours!$A1125,'Contact Hours'!$B:$B,Hours!$B1125)+SUMIFS('Contact Hours'!G:G,'Contact Hours'!$A:$A,Hours!$A1125,'Contact Hours'!$B:$B,Hours!$B1125)</f>
        <v>0</v>
      </c>
      <c r="F1125" s="33">
        <f>SUMIFS('Contact Hours'!H:H,'Contact Hours'!$A:$A,Hours!$A1125,'Contact Hours'!$B:$B,Hours!$B1125)+SUMIFS('Contact Hours'!I:I,'Contact Hours'!$A:$A,Hours!$A1125,'Contact Hours'!$B:$B,Hours!$B1125)</f>
        <v>0</v>
      </c>
      <c r="G1125" s="33">
        <f>SUMIFS('Contact Hours'!J:J,'Contact Hours'!$A:$A,Hours!$A1125,'Contact Hours'!$B:$B,Hours!$B1125)+SUMIFS('Contact Hours'!K:K,'Contact Hours'!$A:$A,Hours!$A1125,'Contact Hours'!$B:$B,Hours!$B1125)</f>
        <v>0</v>
      </c>
      <c r="H1125" s="34">
        <f t="shared" si="68"/>
        <v>0</v>
      </c>
      <c r="I1125" s="35">
        <f t="shared" si="69"/>
        <v>0</v>
      </c>
      <c r="J1125" s="35">
        <f t="shared" si="70"/>
        <v>0</v>
      </c>
    </row>
    <row r="1126" spans="1:10">
      <c r="A1126" s="30">
        <v>3628</v>
      </c>
      <c r="B1126" s="31">
        <v>16</v>
      </c>
      <c r="C1126" s="32">
        <f t="shared" si="71"/>
        <v>3.9794022593108487</v>
      </c>
      <c r="D1126" s="33">
        <f>SUMIFS('Contact Hours'!D:D,'Contact Hours'!$A:$A,Hours!$A1126,'Contact Hours'!$B:$B,Hours!$B1126)+SUMIFS('Contact Hours'!E:E,'Contact Hours'!$A:$A,Hours!$A1126,'Contact Hours'!$B:$B,Hours!$B1126)</f>
        <v>480</v>
      </c>
      <c r="E1126" s="33">
        <f>SUMIFS('Contact Hours'!F:F,'Contact Hours'!$A:$A,Hours!$A1126,'Contact Hours'!$B:$B,Hours!$B1126)+SUMIFS('Contact Hours'!G:G,'Contact Hours'!$A:$A,Hours!$A1126,'Contact Hours'!$B:$B,Hours!$B1126)</f>
        <v>0</v>
      </c>
      <c r="F1126" s="33">
        <f>SUMIFS('Contact Hours'!H:H,'Contact Hours'!$A:$A,Hours!$A1126,'Contact Hours'!$B:$B,Hours!$B1126)+SUMIFS('Contact Hours'!I:I,'Contact Hours'!$A:$A,Hours!$A1126,'Contact Hours'!$B:$B,Hours!$B1126)</f>
        <v>30320</v>
      </c>
      <c r="G1126" s="33">
        <f>SUMIFS('Contact Hours'!J:J,'Contact Hours'!$A:$A,Hours!$A1126,'Contact Hours'!$B:$B,Hours!$B1126)+SUMIFS('Contact Hours'!K:K,'Contact Hours'!$A:$A,Hours!$A1126,'Contact Hours'!$B:$B,Hours!$B1126)</f>
        <v>8575</v>
      </c>
      <c r="H1126" s="34">
        <f t="shared" si="68"/>
        <v>39375</v>
      </c>
      <c r="I1126" s="35">
        <f t="shared" si="69"/>
        <v>156688.96396036466</v>
      </c>
      <c r="J1126" s="35">
        <f t="shared" si="70"/>
        <v>0</v>
      </c>
    </row>
    <row r="1127" spans="1:10">
      <c r="A1127" s="30">
        <v>3628</v>
      </c>
      <c r="B1127" s="31">
        <v>17</v>
      </c>
      <c r="C1127" s="32">
        <f t="shared" si="71"/>
        <v>5.1679354505346593</v>
      </c>
      <c r="D1127" s="33">
        <f>SUMIFS('Contact Hours'!D:D,'Contact Hours'!$A:$A,Hours!$A1127,'Contact Hours'!$B:$B,Hours!$B1127)+SUMIFS('Contact Hours'!E:E,'Contact Hours'!$A:$A,Hours!$A1127,'Contact Hours'!$B:$B,Hours!$B1127)</f>
        <v>0</v>
      </c>
      <c r="E1127" s="33">
        <f>SUMIFS('Contact Hours'!F:F,'Contact Hours'!$A:$A,Hours!$A1127,'Contact Hours'!$B:$B,Hours!$B1127)+SUMIFS('Contact Hours'!G:G,'Contact Hours'!$A:$A,Hours!$A1127,'Contact Hours'!$B:$B,Hours!$B1127)</f>
        <v>0</v>
      </c>
      <c r="F1127" s="33">
        <f>SUMIFS('Contact Hours'!H:H,'Contact Hours'!$A:$A,Hours!$A1127,'Contact Hours'!$B:$B,Hours!$B1127)+SUMIFS('Contact Hours'!I:I,'Contact Hours'!$A:$A,Hours!$A1127,'Contact Hours'!$B:$B,Hours!$B1127)</f>
        <v>0</v>
      </c>
      <c r="G1127" s="33">
        <f>SUMIFS('Contact Hours'!J:J,'Contact Hours'!$A:$A,Hours!$A1127,'Contact Hours'!$B:$B,Hours!$B1127)+SUMIFS('Contact Hours'!K:K,'Contact Hours'!$A:$A,Hours!$A1127,'Contact Hours'!$B:$B,Hours!$B1127)</f>
        <v>0</v>
      </c>
      <c r="H1127" s="34">
        <f t="shared" si="68"/>
        <v>0</v>
      </c>
      <c r="I1127" s="35">
        <f t="shared" si="69"/>
        <v>0</v>
      </c>
      <c r="J1127" s="35">
        <f t="shared" si="70"/>
        <v>0</v>
      </c>
    </row>
    <row r="1128" spans="1:10">
      <c r="A1128" s="30">
        <v>3628</v>
      </c>
      <c r="B1128" s="31">
        <v>18</v>
      </c>
      <c r="C1128" s="32">
        <f t="shared" si="71"/>
        <v>4.3474126583452906</v>
      </c>
      <c r="D1128" s="33">
        <f>SUMIFS('Contact Hours'!D:D,'Contact Hours'!$A:$A,Hours!$A1128,'Contact Hours'!$B:$B,Hours!$B1128)+SUMIFS('Contact Hours'!E:E,'Contact Hours'!$A:$A,Hours!$A1128,'Contact Hours'!$B:$B,Hours!$B1128)</f>
        <v>0</v>
      </c>
      <c r="E1128" s="33">
        <f>SUMIFS('Contact Hours'!F:F,'Contact Hours'!$A:$A,Hours!$A1128,'Contact Hours'!$B:$B,Hours!$B1128)+SUMIFS('Contact Hours'!G:G,'Contact Hours'!$A:$A,Hours!$A1128,'Contact Hours'!$B:$B,Hours!$B1128)</f>
        <v>0</v>
      </c>
      <c r="F1128" s="33">
        <f>SUMIFS('Contact Hours'!H:H,'Contact Hours'!$A:$A,Hours!$A1128,'Contact Hours'!$B:$B,Hours!$B1128)+SUMIFS('Contact Hours'!I:I,'Contact Hours'!$A:$A,Hours!$A1128,'Contact Hours'!$B:$B,Hours!$B1128)</f>
        <v>52624</v>
      </c>
      <c r="G1128" s="33">
        <f>SUMIFS('Contact Hours'!J:J,'Contact Hours'!$A:$A,Hours!$A1128,'Contact Hours'!$B:$B,Hours!$B1128)+SUMIFS('Contact Hours'!K:K,'Contact Hours'!$A:$A,Hours!$A1128,'Contact Hours'!$B:$B,Hours!$B1128)</f>
        <v>0</v>
      </c>
      <c r="H1128" s="34">
        <f t="shared" si="68"/>
        <v>52624</v>
      </c>
      <c r="I1128" s="35">
        <f t="shared" si="69"/>
        <v>228778.24373276258</v>
      </c>
      <c r="J1128" s="35">
        <f t="shared" si="70"/>
        <v>0</v>
      </c>
    </row>
    <row r="1129" spans="1:10">
      <c r="A1129" s="30">
        <v>3628</v>
      </c>
      <c r="B1129" s="31">
        <v>19</v>
      </c>
      <c r="C1129" s="32">
        <f t="shared" si="71"/>
        <v>3.1428185541517317</v>
      </c>
      <c r="D1129" s="33">
        <f>SUMIFS('Contact Hours'!D:D,'Contact Hours'!$A:$A,Hours!$A1129,'Contact Hours'!$B:$B,Hours!$B1129)+SUMIFS('Contact Hours'!E:E,'Contact Hours'!$A:$A,Hours!$A1129,'Contact Hours'!$B:$B,Hours!$B1129)</f>
        <v>87328</v>
      </c>
      <c r="E1129" s="33">
        <f>SUMIFS('Contact Hours'!F:F,'Contact Hours'!$A:$A,Hours!$A1129,'Contact Hours'!$B:$B,Hours!$B1129)+SUMIFS('Contact Hours'!G:G,'Contact Hours'!$A:$A,Hours!$A1129,'Contact Hours'!$B:$B,Hours!$B1129)</f>
        <v>16034</v>
      </c>
      <c r="F1129" s="33">
        <f>SUMIFS('Contact Hours'!H:H,'Contact Hours'!$A:$A,Hours!$A1129,'Contact Hours'!$B:$B,Hours!$B1129)+SUMIFS('Contact Hours'!I:I,'Contact Hours'!$A:$A,Hours!$A1129,'Contact Hours'!$B:$B,Hours!$B1129)</f>
        <v>64</v>
      </c>
      <c r="G1129" s="33">
        <f>SUMIFS('Contact Hours'!J:J,'Contact Hours'!$A:$A,Hours!$A1129,'Contact Hours'!$B:$B,Hours!$B1129)+SUMIFS('Contact Hours'!K:K,'Contact Hours'!$A:$A,Hours!$A1129,'Contact Hours'!$B:$B,Hours!$B1129)</f>
        <v>0</v>
      </c>
      <c r="H1129" s="34">
        <f t="shared" si="68"/>
        <v>103426</v>
      </c>
      <c r="I1129" s="35">
        <f t="shared" si="69"/>
        <v>325049.151781697</v>
      </c>
      <c r="J1129" s="35">
        <f t="shared" si="70"/>
        <v>55431.147966995755</v>
      </c>
    </row>
    <row r="1130" spans="1:10">
      <c r="A1130" s="30">
        <v>3628</v>
      </c>
      <c r="B1130" s="31">
        <v>20</v>
      </c>
      <c r="C1130" s="32">
        <f t="shared" si="71"/>
        <v>3.4676861785003421</v>
      </c>
      <c r="D1130" s="33">
        <f>SUMIFS('Contact Hours'!D:D,'Contact Hours'!$A:$A,Hours!$A1130,'Contact Hours'!$B:$B,Hours!$B1130)+SUMIFS('Contact Hours'!E:E,'Contact Hours'!$A:$A,Hours!$A1130,'Contact Hours'!$B:$B,Hours!$B1130)</f>
        <v>0</v>
      </c>
      <c r="E1130" s="33">
        <f>SUMIFS('Contact Hours'!F:F,'Contact Hours'!$A:$A,Hours!$A1130,'Contact Hours'!$B:$B,Hours!$B1130)+SUMIFS('Contact Hours'!G:G,'Contact Hours'!$A:$A,Hours!$A1130,'Contact Hours'!$B:$B,Hours!$B1130)</f>
        <v>0</v>
      </c>
      <c r="F1130" s="33">
        <f>SUMIFS('Contact Hours'!H:H,'Contact Hours'!$A:$A,Hours!$A1130,'Contact Hours'!$B:$B,Hours!$B1130)+SUMIFS('Contact Hours'!I:I,'Contact Hours'!$A:$A,Hours!$A1130,'Contact Hours'!$B:$B,Hours!$B1130)</f>
        <v>46784</v>
      </c>
      <c r="G1130" s="33">
        <f>SUMIFS('Contact Hours'!J:J,'Contact Hours'!$A:$A,Hours!$A1130,'Contact Hours'!$B:$B,Hours!$B1130)+SUMIFS('Contact Hours'!K:K,'Contact Hours'!$A:$A,Hours!$A1130,'Contact Hours'!$B:$B,Hours!$B1130)</f>
        <v>17568</v>
      </c>
      <c r="H1130" s="34">
        <f t="shared" si="68"/>
        <v>64352</v>
      </c>
      <c r="I1130" s="35">
        <f t="shared" si="69"/>
        <v>223152.54095885402</v>
      </c>
      <c r="J1130" s="35">
        <f t="shared" si="70"/>
        <v>0</v>
      </c>
    </row>
    <row r="1131" spans="1:10">
      <c r="A1131" s="30">
        <v>3628</v>
      </c>
      <c r="B1131" s="31">
        <v>21</v>
      </c>
      <c r="C1131" s="32">
        <f t="shared" si="71"/>
        <v>4.5155009708581995</v>
      </c>
      <c r="D1131" s="33">
        <f>SUMIFS('Contact Hours'!D:D,'Contact Hours'!$A:$A,Hours!$A1131,'Contact Hours'!$B:$B,Hours!$B1131)+SUMIFS('Contact Hours'!E:E,'Contact Hours'!$A:$A,Hours!$A1131,'Contact Hours'!$B:$B,Hours!$B1131)</f>
        <v>0</v>
      </c>
      <c r="E1131" s="33">
        <f>SUMIFS('Contact Hours'!F:F,'Contact Hours'!$A:$A,Hours!$A1131,'Contact Hours'!$B:$B,Hours!$B1131)+SUMIFS('Contact Hours'!G:G,'Contact Hours'!$A:$A,Hours!$A1131,'Contact Hours'!$B:$B,Hours!$B1131)</f>
        <v>0</v>
      </c>
      <c r="F1131" s="33">
        <f>SUMIFS('Contact Hours'!H:H,'Contact Hours'!$A:$A,Hours!$A1131,'Contact Hours'!$B:$B,Hours!$B1131)+SUMIFS('Contact Hours'!I:I,'Contact Hours'!$A:$A,Hours!$A1131,'Contact Hours'!$B:$B,Hours!$B1131)</f>
        <v>12944</v>
      </c>
      <c r="G1131" s="33">
        <f>SUMIFS('Contact Hours'!J:J,'Contact Hours'!$A:$A,Hours!$A1131,'Contact Hours'!$B:$B,Hours!$B1131)+SUMIFS('Contact Hours'!K:K,'Contact Hours'!$A:$A,Hours!$A1131,'Contact Hours'!$B:$B,Hours!$B1131)</f>
        <v>15044</v>
      </c>
      <c r="H1131" s="34">
        <f t="shared" si="68"/>
        <v>27988</v>
      </c>
      <c r="I1131" s="35">
        <f t="shared" si="69"/>
        <v>126379.84117237928</v>
      </c>
      <c r="J1131" s="35">
        <f t="shared" si="70"/>
        <v>0</v>
      </c>
    </row>
    <row r="1132" spans="1:10">
      <c r="A1132" s="30">
        <v>3628</v>
      </c>
      <c r="B1132" s="31">
        <v>22</v>
      </c>
      <c r="C1132" s="32">
        <f t="shared" si="71"/>
        <v>4.1280585073572329</v>
      </c>
      <c r="D1132" s="33">
        <f>SUMIFS('Contact Hours'!D:D,'Contact Hours'!$A:$A,Hours!$A1132,'Contact Hours'!$B:$B,Hours!$B1132)+SUMIFS('Contact Hours'!E:E,'Contact Hours'!$A:$A,Hours!$A1132,'Contact Hours'!$B:$B,Hours!$B1132)</f>
        <v>0</v>
      </c>
      <c r="E1132" s="33">
        <f>SUMIFS('Contact Hours'!F:F,'Contact Hours'!$A:$A,Hours!$A1132,'Contact Hours'!$B:$B,Hours!$B1132)+SUMIFS('Contact Hours'!G:G,'Contact Hours'!$A:$A,Hours!$A1132,'Contact Hours'!$B:$B,Hours!$B1132)</f>
        <v>0</v>
      </c>
      <c r="F1132" s="33">
        <f>SUMIFS('Contact Hours'!H:H,'Contact Hours'!$A:$A,Hours!$A1132,'Contact Hours'!$B:$B,Hours!$B1132)+SUMIFS('Contact Hours'!I:I,'Contact Hours'!$A:$A,Hours!$A1132,'Contact Hours'!$B:$B,Hours!$B1132)</f>
        <v>0</v>
      </c>
      <c r="G1132" s="33">
        <f>SUMIFS('Contact Hours'!J:J,'Contact Hours'!$A:$A,Hours!$A1132,'Contact Hours'!$B:$B,Hours!$B1132)+SUMIFS('Contact Hours'!K:K,'Contact Hours'!$A:$A,Hours!$A1132,'Contact Hours'!$B:$B,Hours!$B1132)</f>
        <v>0</v>
      </c>
      <c r="H1132" s="34">
        <f t="shared" si="68"/>
        <v>0</v>
      </c>
      <c r="I1132" s="35">
        <f t="shared" si="69"/>
        <v>0</v>
      </c>
      <c r="J1132" s="35">
        <f t="shared" si="70"/>
        <v>0</v>
      </c>
    </row>
    <row r="1133" spans="1:10">
      <c r="A1133" s="30">
        <v>3628</v>
      </c>
      <c r="B1133" s="31">
        <v>23</v>
      </c>
      <c r="C1133" s="32">
        <f t="shared" si="71"/>
        <v>4.0606764444742334</v>
      </c>
      <c r="D1133" s="33">
        <f>SUMIFS('Contact Hours'!D:D,'Contact Hours'!$A:$A,Hours!$A1133,'Contact Hours'!$B:$B,Hours!$B1133)+SUMIFS('Contact Hours'!E:E,'Contact Hours'!$A:$A,Hours!$A1133,'Contact Hours'!$B:$B,Hours!$B1133)</f>
        <v>640</v>
      </c>
      <c r="E1133" s="33">
        <f>SUMIFS('Contact Hours'!F:F,'Contact Hours'!$A:$A,Hours!$A1133,'Contact Hours'!$B:$B,Hours!$B1133)+SUMIFS('Contact Hours'!G:G,'Contact Hours'!$A:$A,Hours!$A1133,'Contact Hours'!$B:$B,Hours!$B1133)</f>
        <v>0</v>
      </c>
      <c r="F1133" s="33">
        <f>SUMIFS('Contact Hours'!H:H,'Contact Hours'!$A:$A,Hours!$A1133,'Contact Hours'!$B:$B,Hours!$B1133)+SUMIFS('Contact Hours'!I:I,'Contact Hours'!$A:$A,Hours!$A1133,'Contact Hours'!$B:$B,Hours!$B1133)</f>
        <v>0</v>
      </c>
      <c r="G1133" s="33">
        <f>SUMIFS('Contact Hours'!J:J,'Contact Hours'!$A:$A,Hours!$A1133,'Contact Hours'!$B:$B,Hours!$B1133)+SUMIFS('Contact Hours'!K:K,'Contact Hours'!$A:$A,Hours!$A1133,'Contact Hours'!$B:$B,Hours!$B1133)</f>
        <v>0</v>
      </c>
      <c r="H1133" s="34">
        <f t="shared" si="68"/>
        <v>640</v>
      </c>
      <c r="I1133" s="35">
        <f t="shared" si="69"/>
        <v>2598.8329244635092</v>
      </c>
      <c r="J1133" s="35">
        <f t="shared" si="70"/>
        <v>0</v>
      </c>
    </row>
    <row r="1134" spans="1:10">
      <c r="A1134" s="30">
        <v>3628</v>
      </c>
      <c r="B1134" s="31">
        <v>24</v>
      </c>
      <c r="C1134" s="32">
        <f t="shared" si="71"/>
        <v>3.6073208628655156</v>
      </c>
      <c r="D1134" s="33">
        <f>SUMIFS('Contact Hours'!D:D,'Contact Hours'!$A:$A,Hours!$A1134,'Contact Hours'!$B:$B,Hours!$B1134)+SUMIFS('Contact Hours'!E:E,'Contact Hours'!$A:$A,Hours!$A1134,'Contact Hours'!$B:$B,Hours!$B1134)</f>
        <v>7488</v>
      </c>
      <c r="E1134" s="33">
        <f>SUMIFS('Contact Hours'!F:F,'Contact Hours'!$A:$A,Hours!$A1134,'Contact Hours'!$B:$B,Hours!$B1134)+SUMIFS('Contact Hours'!G:G,'Contact Hours'!$A:$A,Hours!$A1134,'Contact Hours'!$B:$B,Hours!$B1134)</f>
        <v>0</v>
      </c>
      <c r="F1134" s="33">
        <f>SUMIFS('Contact Hours'!H:H,'Contact Hours'!$A:$A,Hours!$A1134,'Contact Hours'!$B:$B,Hours!$B1134)+SUMIFS('Contact Hours'!I:I,'Contact Hours'!$A:$A,Hours!$A1134,'Contact Hours'!$B:$B,Hours!$B1134)</f>
        <v>0</v>
      </c>
      <c r="G1134" s="33">
        <f>SUMIFS('Contact Hours'!J:J,'Contact Hours'!$A:$A,Hours!$A1134,'Contact Hours'!$B:$B,Hours!$B1134)+SUMIFS('Contact Hours'!K:K,'Contact Hours'!$A:$A,Hours!$A1134,'Contact Hours'!$B:$B,Hours!$B1134)</f>
        <v>0</v>
      </c>
      <c r="H1134" s="34">
        <f t="shared" si="68"/>
        <v>7488</v>
      </c>
      <c r="I1134" s="35">
        <f t="shared" si="69"/>
        <v>27011.618621136982</v>
      </c>
      <c r="J1134" s="35">
        <f t="shared" si="70"/>
        <v>0</v>
      </c>
    </row>
    <row r="1135" spans="1:10">
      <c r="A1135" s="30">
        <v>3628</v>
      </c>
      <c r="B1135" s="31">
        <v>25</v>
      </c>
      <c r="C1135" s="32">
        <f t="shared" si="71"/>
        <v>2.8175360535220126</v>
      </c>
      <c r="D1135" s="33">
        <f>SUMIFS('Contact Hours'!D:D,'Contact Hours'!$A:$A,Hours!$A1135,'Contact Hours'!$B:$B,Hours!$B1135)+SUMIFS('Contact Hours'!E:E,'Contact Hours'!$A:$A,Hours!$A1135,'Contact Hours'!$B:$B,Hours!$B1135)</f>
        <v>224256</v>
      </c>
      <c r="E1135" s="33">
        <f>SUMIFS('Contact Hours'!F:F,'Contact Hours'!$A:$A,Hours!$A1135,'Contact Hours'!$B:$B,Hours!$B1135)+SUMIFS('Contact Hours'!G:G,'Contact Hours'!$A:$A,Hours!$A1135,'Contact Hours'!$B:$B,Hours!$B1135)</f>
        <v>0</v>
      </c>
      <c r="F1135" s="33">
        <f>SUMIFS('Contact Hours'!H:H,'Contact Hours'!$A:$A,Hours!$A1135,'Contact Hours'!$B:$B,Hours!$B1135)+SUMIFS('Contact Hours'!I:I,'Contact Hours'!$A:$A,Hours!$A1135,'Contact Hours'!$B:$B,Hours!$B1135)</f>
        <v>0</v>
      </c>
      <c r="G1135" s="33">
        <f>SUMIFS('Contact Hours'!J:J,'Contact Hours'!$A:$A,Hours!$A1135,'Contact Hours'!$B:$B,Hours!$B1135)+SUMIFS('Contact Hours'!K:K,'Contact Hours'!$A:$A,Hours!$A1135,'Contact Hours'!$B:$B,Hours!$B1135)</f>
        <v>0</v>
      </c>
      <c r="H1135" s="34">
        <f t="shared" si="68"/>
        <v>224256</v>
      </c>
      <c r="I1135" s="35">
        <f t="shared" si="69"/>
        <v>631849.36521863251</v>
      </c>
      <c r="J1135" s="35">
        <f t="shared" si="70"/>
        <v>0</v>
      </c>
    </row>
    <row r="1136" spans="1:10">
      <c r="A1136" s="30">
        <v>3628</v>
      </c>
      <c r="B1136" s="31">
        <v>26</v>
      </c>
      <c r="C1136" s="32">
        <f t="shared" si="71"/>
        <v>3.5195673951223614</v>
      </c>
      <c r="D1136" s="33">
        <f>SUMIFS('Contact Hours'!D:D,'Contact Hours'!$A:$A,Hours!$A1136,'Contact Hours'!$B:$B,Hours!$B1136)+SUMIFS('Contact Hours'!E:E,'Contact Hours'!$A:$A,Hours!$A1136,'Contact Hours'!$B:$B,Hours!$B1136)</f>
        <v>49216</v>
      </c>
      <c r="E1136" s="33">
        <f>SUMIFS('Contact Hours'!F:F,'Contact Hours'!$A:$A,Hours!$A1136,'Contact Hours'!$B:$B,Hours!$B1136)+SUMIFS('Contact Hours'!G:G,'Contact Hours'!$A:$A,Hours!$A1136,'Contact Hours'!$B:$B,Hours!$B1136)</f>
        <v>0</v>
      </c>
      <c r="F1136" s="33">
        <f>SUMIFS('Contact Hours'!H:H,'Contact Hours'!$A:$A,Hours!$A1136,'Contact Hours'!$B:$B,Hours!$B1136)+SUMIFS('Contact Hours'!I:I,'Contact Hours'!$A:$A,Hours!$A1136,'Contact Hours'!$B:$B,Hours!$B1136)</f>
        <v>0</v>
      </c>
      <c r="G1136" s="33">
        <f>SUMIFS('Contact Hours'!J:J,'Contact Hours'!$A:$A,Hours!$A1136,'Contact Hours'!$B:$B,Hours!$B1136)+SUMIFS('Contact Hours'!K:K,'Contact Hours'!$A:$A,Hours!$A1136,'Contact Hours'!$B:$B,Hours!$B1136)</f>
        <v>5544</v>
      </c>
      <c r="H1136" s="34">
        <f t="shared" si="68"/>
        <v>54760</v>
      </c>
      <c r="I1136" s="35">
        <f t="shared" si="69"/>
        <v>192731.5105569005</v>
      </c>
      <c r="J1136" s="35">
        <f t="shared" si="70"/>
        <v>0</v>
      </c>
    </row>
    <row r="1137" spans="1:10">
      <c r="A1137" s="30">
        <v>3628</v>
      </c>
      <c r="B1137" s="31">
        <v>27</v>
      </c>
      <c r="C1137" s="32">
        <f t="shared" si="71"/>
        <v>3.291477425248472</v>
      </c>
      <c r="D1137" s="33">
        <f>SUMIFS('Contact Hours'!D:D,'Contact Hours'!$A:$A,Hours!$A1137,'Contact Hours'!$B:$B,Hours!$B1137)+SUMIFS('Contact Hours'!E:E,'Contact Hours'!$A:$A,Hours!$A1137,'Contact Hours'!$B:$B,Hours!$B1137)</f>
        <v>0</v>
      </c>
      <c r="E1137" s="33">
        <f>SUMIFS('Contact Hours'!F:F,'Contact Hours'!$A:$A,Hours!$A1137,'Contact Hours'!$B:$B,Hours!$B1137)+SUMIFS('Contact Hours'!G:G,'Contact Hours'!$A:$A,Hours!$A1137,'Contact Hours'!$B:$B,Hours!$B1137)</f>
        <v>0</v>
      </c>
      <c r="F1137" s="33">
        <f>SUMIFS('Contact Hours'!H:H,'Contact Hours'!$A:$A,Hours!$A1137,'Contact Hours'!$B:$B,Hours!$B1137)+SUMIFS('Contact Hours'!I:I,'Contact Hours'!$A:$A,Hours!$A1137,'Contact Hours'!$B:$B,Hours!$B1137)</f>
        <v>0</v>
      </c>
      <c r="G1137" s="33">
        <f>SUMIFS('Contact Hours'!J:J,'Contact Hours'!$A:$A,Hours!$A1137,'Contact Hours'!$B:$B,Hours!$B1137)+SUMIFS('Contact Hours'!K:K,'Contact Hours'!$A:$A,Hours!$A1137,'Contact Hours'!$B:$B,Hours!$B1137)</f>
        <v>0</v>
      </c>
      <c r="H1137" s="34">
        <f t="shared" si="68"/>
        <v>0</v>
      </c>
      <c r="I1137" s="35">
        <f t="shared" si="69"/>
        <v>0</v>
      </c>
      <c r="J1137" s="35">
        <f t="shared" si="70"/>
        <v>0</v>
      </c>
    </row>
    <row r="1138" spans="1:10">
      <c r="A1138" s="30">
        <v>3643</v>
      </c>
      <c r="B1138" s="31">
        <v>1</v>
      </c>
      <c r="C1138" s="32">
        <f t="shared" si="71"/>
        <v>2.8749802080704021</v>
      </c>
      <c r="D1138" s="33">
        <f>SUMIFS('Contact Hours'!D:D,'Contact Hours'!$A:$A,Hours!$A1138,'Contact Hours'!$B:$B,Hours!$B1138)+SUMIFS('Contact Hours'!E:E,'Contact Hours'!$A:$A,Hours!$A1138,'Contact Hours'!$B:$B,Hours!$B1138)</f>
        <v>1504</v>
      </c>
      <c r="E1138" s="33">
        <f>SUMIFS('Contact Hours'!F:F,'Contact Hours'!$A:$A,Hours!$A1138,'Contact Hours'!$B:$B,Hours!$B1138)+SUMIFS('Contact Hours'!G:G,'Contact Hours'!$A:$A,Hours!$A1138,'Contact Hours'!$B:$B,Hours!$B1138)</f>
        <v>0</v>
      </c>
      <c r="F1138" s="33">
        <f>SUMIFS('Contact Hours'!H:H,'Contact Hours'!$A:$A,Hours!$A1138,'Contact Hours'!$B:$B,Hours!$B1138)+SUMIFS('Contact Hours'!I:I,'Contact Hours'!$A:$A,Hours!$A1138,'Contact Hours'!$B:$B,Hours!$B1138)</f>
        <v>0</v>
      </c>
      <c r="G1138" s="33">
        <f>SUMIFS('Contact Hours'!J:J,'Contact Hours'!$A:$A,Hours!$A1138,'Contact Hours'!$B:$B,Hours!$B1138)+SUMIFS('Contact Hours'!K:K,'Contact Hours'!$A:$A,Hours!$A1138,'Contact Hours'!$B:$B,Hours!$B1138)</f>
        <v>0</v>
      </c>
      <c r="H1138" s="34">
        <f t="shared" si="68"/>
        <v>1504</v>
      </c>
      <c r="I1138" s="35">
        <f t="shared" si="69"/>
        <v>4323.9702329378852</v>
      </c>
      <c r="J1138" s="35">
        <f t="shared" si="70"/>
        <v>0</v>
      </c>
    </row>
    <row r="1139" spans="1:10">
      <c r="A1139" s="30">
        <v>3643</v>
      </c>
      <c r="B1139" s="31">
        <v>2</v>
      </c>
      <c r="C1139" s="32">
        <f t="shared" si="71"/>
        <v>3.4729204337351502</v>
      </c>
      <c r="D1139" s="33">
        <f>SUMIFS('Contact Hours'!D:D,'Contact Hours'!$A:$A,Hours!$A1139,'Contact Hours'!$B:$B,Hours!$B1139)+SUMIFS('Contact Hours'!E:E,'Contact Hours'!$A:$A,Hours!$A1139,'Contact Hours'!$B:$B,Hours!$B1139)</f>
        <v>19632</v>
      </c>
      <c r="E1139" s="33">
        <f>SUMIFS('Contact Hours'!F:F,'Contact Hours'!$A:$A,Hours!$A1139,'Contact Hours'!$B:$B,Hours!$B1139)+SUMIFS('Contact Hours'!G:G,'Contact Hours'!$A:$A,Hours!$A1139,'Contact Hours'!$B:$B,Hours!$B1139)</f>
        <v>0</v>
      </c>
      <c r="F1139" s="33">
        <f>SUMIFS('Contact Hours'!H:H,'Contact Hours'!$A:$A,Hours!$A1139,'Contact Hours'!$B:$B,Hours!$B1139)+SUMIFS('Contact Hours'!I:I,'Contact Hours'!$A:$A,Hours!$A1139,'Contact Hours'!$B:$B,Hours!$B1139)</f>
        <v>1440</v>
      </c>
      <c r="G1139" s="33">
        <f>SUMIFS('Contact Hours'!J:J,'Contact Hours'!$A:$A,Hours!$A1139,'Contact Hours'!$B:$B,Hours!$B1139)+SUMIFS('Contact Hours'!K:K,'Contact Hours'!$A:$A,Hours!$A1139,'Contact Hours'!$B:$B,Hours!$B1139)</f>
        <v>11720</v>
      </c>
      <c r="H1139" s="34">
        <f t="shared" si="68"/>
        <v>32792</v>
      </c>
      <c r="I1139" s="35">
        <f t="shared" si="69"/>
        <v>113884.00686304305</v>
      </c>
      <c r="J1139" s="35">
        <f t="shared" si="70"/>
        <v>0</v>
      </c>
    </row>
    <row r="1140" spans="1:10">
      <c r="A1140" s="30">
        <v>3643</v>
      </c>
      <c r="B1140" s="31">
        <v>3</v>
      </c>
      <c r="C1140" s="32">
        <f t="shared" si="71"/>
        <v>3.0862689776983747</v>
      </c>
      <c r="D1140" s="33">
        <f>SUMIFS('Contact Hours'!D:D,'Contact Hours'!$A:$A,Hours!$A1140,'Contact Hours'!$B:$B,Hours!$B1140)+SUMIFS('Contact Hours'!E:E,'Contact Hours'!$A:$A,Hours!$A1140,'Contact Hours'!$B:$B,Hours!$B1140)</f>
        <v>297392</v>
      </c>
      <c r="E1140" s="33">
        <f>SUMIFS('Contact Hours'!F:F,'Contact Hours'!$A:$A,Hours!$A1140,'Contact Hours'!$B:$B,Hours!$B1140)+SUMIFS('Contact Hours'!G:G,'Contact Hours'!$A:$A,Hours!$A1140,'Contact Hours'!$B:$B,Hours!$B1140)</f>
        <v>0</v>
      </c>
      <c r="F1140" s="33">
        <f>SUMIFS('Contact Hours'!H:H,'Contact Hours'!$A:$A,Hours!$A1140,'Contact Hours'!$B:$B,Hours!$B1140)+SUMIFS('Contact Hours'!I:I,'Contact Hours'!$A:$A,Hours!$A1140,'Contact Hours'!$B:$B,Hours!$B1140)</f>
        <v>0</v>
      </c>
      <c r="G1140" s="33">
        <f>SUMIFS('Contact Hours'!J:J,'Contact Hours'!$A:$A,Hours!$A1140,'Contact Hours'!$B:$B,Hours!$B1140)+SUMIFS('Contact Hours'!K:K,'Contact Hours'!$A:$A,Hours!$A1140,'Contact Hours'!$B:$B,Hours!$B1140)</f>
        <v>0</v>
      </c>
      <c r="H1140" s="34">
        <f t="shared" si="68"/>
        <v>297392</v>
      </c>
      <c r="I1140" s="35">
        <f t="shared" si="69"/>
        <v>917831.70381567511</v>
      </c>
      <c r="J1140" s="35">
        <f t="shared" si="70"/>
        <v>0</v>
      </c>
    </row>
    <row r="1141" spans="1:10">
      <c r="A1141" s="30">
        <v>3643</v>
      </c>
      <c r="B1141" s="31">
        <v>4</v>
      </c>
      <c r="C1141" s="32">
        <f t="shared" si="71"/>
        <v>2.7951067372194838</v>
      </c>
      <c r="D1141" s="33">
        <f>SUMIFS('Contact Hours'!D:D,'Contact Hours'!$A:$A,Hours!$A1141,'Contact Hours'!$B:$B,Hours!$B1141)+SUMIFS('Contact Hours'!E:E,'Contact Hours'!$A:$A,Hours!$A1141,'Contact Hours'!$B:$B,Hours!$B1141)</f>
        <v>33648</v>
      </c>
      <c r="E1141" s="33">
        <f>SUMIFS('Contact Hours'!F:F,'Contact Hours'!$A:$A,Hours!$A1141,'Contact Hours'!$B:$B,Hours!$B1141)+SUMIFS('Contact Hours'!G:G,'Contact Hours'!$A:$A,Hours!$A1141,'Contact Hours'!$B:$B,Hours!$B1141)</f>
        <v>0</v>
      </c>
      <c r="F1141" s="33">
        <f>SUMIFS('Contact Hours'!H:H,'Contact Hours'!$A:$A,Hours!$A1141,'Contact Hours'!$B:$B,Hours!$B1141)+SUMIFS('Contact Hours'!I:I,'Contact Hours'!$A:$A,Hours!$A1141,'Contact Hours'!$B:$B,Hours!$B1141)</f>
        <v>36992</v>
      </c>
      <c r="G1141" s="33">
        <f>SUMIFS('Contact Hours'!J:J,'Contact Hours'!$A:$A,Hours!$A1141,'Contact Hours'!$B:$B,Hours!$B1141)+SUMIFS('Contact Hours'!K:K,'Contact Hours'!$A:$A,Hours!$A1141,'Contact Hours'!$B:$B,Hours!$B1141)</f>
        <v>0</v>
      </c>
      <c r="H1141" s="34">
        <f t="shared" si="68"/>
        <v>70640</v>
      </c>
      <c r="I1141" s="35">
        <f t="shared" si="69"/>
        <v>197446.33991718432</v>
      </c>
      <c r="J1141" s="35">
        <f t="shared" si="70"/>
        <v>0</v>
      </c>
    </row>
    <row r="1142" spans="1:10">
      <c r="A1142" s="30">
        <v>3643</v>
      </c>
      <c r="B1142" s="31">
        <v>5</v>
      </c>
      <c r="C1142" s="32">
        <f t="shared" si="71"/>
        <v>7.969787458086997</v>
      </c>
      <c r="D1142" s="33">
        <f>SUMIFS('Contact Hours'!D:D,'Contact Hours'!$A:$A,Hours!$A1142,'Contact Hours'!$B:$B,Hours!$B1142)+SUMIFS('Contact Hours'!E:E,'Contact Hours'!$A:$A,Hours!$A1142,'Contact Hours'!$B:$B,Hours!$B1142)</f>
        <v>0</v>
      </c>
      <c r="E1142" s="33">
        <f>SUMIFS('Contact Hours'!F:F,'Contact Hours'!$A:$A,Hours!$A1142,'Contact Hours'!$B:$B,Hours!$B1142)+SUMIFS('Contact Hours'!G:G,'Contact Hours'!$A:$A,Hours!$A1142,'Contact Hours'!$B:$B,Hours!$B1142)</f>
        <v>0</v>
      </c>
      <c r="F1142" s="33">
        <f>SUMIFS('Contact Hours'!H:H,'Contact Hours'!$A:$A,Hours!$A1142,'Contact Hours'!$B:$B,Hours!$B1142)+SUMIFS('Contact Hours'!I:I,'Contact Hours'!$A:$A,Hours!$A1142,'Contact Hours'!$B:$B,Hours!$B1142)</f>
        <v>0</v>
      </c>
      <c r="G1142" s="33">
        <f>SUMIFS('Contact Hours'!J:J,'Contact Hours'!$A:$A,Hours!$A1142,'Contact Hours'!$B:$B,Hours!$B1142)+SUMIFS('Contact Hours'!K:K,'Contact Hours'!$A:$A,Hours!$A1142,'Contact Hours'!$B:$B,Hours!$B1142)</f>
        <v>448</v>
      </c>
      <c r="H1142" s="34">
        <f t="shared" si="68"/>
        <v>448</v>
      </c>
      <c r="I1142" s="35">
        <f t="shared" si="69"/>
        <v>3570.4647812229746</v>
      </c>
      <c r="J1142" s="35">
        <f t="shared" si="70"/>
        <v>0</v>
      </c>
    </row>
    <row r="1143" spans="1:10">
      <c r="A1143" s="30">
        <v>3643</v>
      </c>
      <c r="B1143" s="31">
        <v>6</v>
      </c>
      <c r="C1143" s="32">
        <f t="shared" si="71"/>
        <v>2.5338472328563029</v>
      </c>
      <c r="D1143" s="33">
        <f>SUMIFS('Contact Hours'!D:D,'Contact Hours'!$A:$A,Hours!$A1143,'Contact Hours'!$B:$B,Hours!$B1143)+SUMIFS('Contact Hours'!E:E,'Contact Hours'!$A:$A,Hours!$A1143,'Contact Hours'!$B:$B,Hours!$B1143)</f>
        <v>143040</v>
      </c>
      <c r="E1143" s="33">
        <f>SUMIFS('Contact Hours'!F:F,'Contact Hours'!$A:$A,Hours!$A1143,'Contact Hours'!$B:$B,Hours!$B1143)+SUMIFS('Contact Hours'!G:G,'Contact Hours'!$A:$A,Hours!$A1143,'Contact Hours'!$B:$B,Hours!$B1143)</f>
        <v>0</v>
      </c>
      <c r="F1143" s="33">
        <f>SUMIFS('Contact Hours'!H:H,'Contact Hours'!$A:$A,Hours!$A1143,'Contact Hours'!$B:$B,Hours!$B1143)+SUMIFS('Contact Hours'!I:I,'Contact Hours'!$A:$A,Hours!$A1143,'Contact Hours'!$B:$B,Hours!$B1143)</f>
        <v>0</v>
      </c>
      <c r="G1143" s="33">
        <f>SUMIFS('Contact Hours'!J:J,'Contact Hours'!$A:$A,Hours!$A1143,'Contact Hours'!$B:$B,Hours!$B1143)+SUMIFS('Contact Hours'!K:K,'Contact Hours'!$A:$A,Hours!$A1143,'Contact Hours'!$B:$B,Hours!$B1143)</f>
        <v>0</v>
      </c>
      <c r="H1143" s="34">
        <f t="shared" si="68"/>
        <v>143040</v>
      </c>
      <c r="I1143" s="35">
        <f t="shared" si="69"/>
        <v>362441.50818776555</v>
      </c>
      <c r="J1143" s="35">
        <f t="shared" si="70"/>
        <v>0</v>
      </c>
    </row>
    <row r="1144" spans="1:10">
      <c r="A1144" s="30">
        <v>3643</v>
      </c>
      <c r="B1144" s="31">
        <v>7</v>
      </c>
      <c r="C1144" s="32">
        <f t="shared" si="71"/>
        <v>3.4892163735959434</v>
      </c>
      <c r="D1144" s="33">
        <f>SUMIFS('Contact Hours'!D:D,'Contact Hours'!$A:$A,Hours!$A1144,'Contact Hours'!$B:$B,Hours!$B1144)+SUMIFS('Contact Hours'!E:E,'Contact Hours'!$A:$A,Hours!$A1144,'Contact Hours'!$B:$B,Hours!$B1144)</f>
        <v>9984</v>
      </c>
      <c r="E1144" s="33">
        <f>SUMIFS('Contact Hours'!F:F,'Contact Hours'!$A:$A,Hours!$A1144,'Contact Hours'!$B:$B,Hours!$B1144)+SUMIFS('Contact Hours'!G:G,'Contact Hours'!$A:$A,Hours!$A1144,'Contact Hours'!$B:$B,Hours!$B1144)</f>
        <v>0</v>
      </c>
      <c r="F1144" s="33">
        <f>SUMIFS('Contact Hours'!H:H,'Contact Hours'!$A:$A,Hours!$A1144,'Contact Hours'!$B:$B,Hours!$B1144)+SUMIFS('Contact Hours'!I:I,'Contact Hours'!$A:$A,Hours!$A1144,'Contact Hours'!$B:$B,Hours!$B1144)</f>
        <v>19904</v>
      </c>
      <c r="G1144" s="33">
        <f>SUMIFS('Contact Hours'!J:J,'Contact Hours'!$A:$A,Hours!$A1144,'Contact Hours'!$B:$B,Hours!$B1144)+SUMIFS('Contact Hours'!K:K,'Contact Hours'!$A:$A,Hours!$A1144,'Contact Hours'!$B:$B,Hours!$B1144)</f>
        <v>0</v>
      </c>
      <c r="H1144" s="34">
        <f t="shared" si="68"/>
        <v>29888</v>
      </c>
      <c r="I1144" s="35">
        <f t="shared" si="69"/>
        <v>104285.69897403555</v>
      </c>
      <c r="J1144" s="35">
        <f t="shared" si="70"/>
        <v>0</v>
      </c>
    </row>
    <row r="1145" spans="1:10">
      <c r="A1145" s="30">
        <v>3643</v>
      </c>
      <c r="B1145" s="31">
        <v>8</v>
      </c>
      <c r="C1145" s="32">
        <f t="shared" si="71"/>
        <v>4.382136402145127</v>
      </c>
      <c r="D1145" s="33">
        <f>SUMIFS('Contact Hours'!D:D,'Contact Hours'!$A:$A,Hours!$A1145,'Contact Hours'!$B:$B,Hours!$B1145)+SUMIFS('Contact Hours'!E:E,'Contact Hours'!$A:$A,Hours!$A1145,'Contact Hours'!$B:$B,Hours!$B1145)</f>
        <v>0</v>
      </c>
      <c r="E1145" s="33">
        <f>SUMIFS('Contact Hours'!F:F,'Contact Hours'!$A:$A,Hours!$A1145,'Contact Hours'!$B:$B,Hours!$B1145)+SUMIFS('Contact Hours'!G:G,'Contact Hours'!$A:$A,Hours!$A1145,'Contact Hours'!$B:$B,Hours!$B1145)</f>
        <v>0</v>
      </c>
      <c r="F1145" s="33">
        <f>SUMIFS('Contact Hours'!H:H,'Contact Hours'!$A:$A,Hours!$A1145,'Contact Hours'!$B:$B,Hours!$B1145)+SUMIFS('Contact Hours'!I:I,'Contact Hours'!$A:$A,Hours!$A1145,'Contact Hours'!$B:$B,Hours!$B1145)</f>
        <v>40352</v>
      </c>
      <c r="G1145" s="33">
        <f>SUMIFS('Contact Hours'!J:J,'Contact Hours'!$A:$A,Hours!$A1145,'Contact Hours'!$B:$B,Hours!$B1145)+SUMIFS('Contact Hours'!K:K,'Contact Hours'!$A:$A,Hours!$A1145,'Contact Hours'!$B:$B,Hours!$B1145)</f>
        <v>12480</v>
      </c>
      <c r="H1145" s="34">
        <f t="shared" si="68"/>
        <v>52832</v>
      </c>
      <c r="I1145" s="35">
        <f t="shared" si="69"/>
        <v>231517.03039813135</v>
      </c>
      <c r="J1145" s="35">
        <f t="shared" si="70"/>
        <v>0</v>
      </c>
    </row>
    <row r="1146" spans="1:10">
      <c r="A1146" s="30">
        <v>3643</v>
      </c>
      <c r="B1146" s="31">
        <v>9</v>
      </c>
      <c r="C1146" s="32">
        <f t="shared" si="71"/>
        <v>3.4333089032158068</v>
      </c>
      <c r="D1146" s="33">
        <f>SUMIFS('Contact Hours'!D:D,'Contact Hours'!$A:$A,Hours!$A1146,'Contact Hours'!$B:$B,Hours!$B1146)+SUMIFS('Contact Hours'!E:E,'Contact Hours'!$A:$A,Hours!$A1146,'Contact Hours'!$B:$B,Hours!$B1146)</f>
        <v>10512</v>
      </c>
      <c r="E1146" s="33">
        <f>SUMIFS('Contact Hours'!F:F,'Contact Hours'!$A:$A,Hours!$A1146,'Contact Hours'!$B:$B,Hours!$B1146)+SUMIFS('Contact Hours'!G:G,'Contact Hours'!$A:$A,Hours!$A1146,'Contact Hours'!$B:$B,Hours!$B1146)</f>
        <v>0</v>
      </c>
      <c r="F1146" s="33">
        <f>SUMIFS('Contact Hours'!H:H,'Contact Hours'!$A:$A,Hours!$A1146,'Contact Hours'!$B:$B,Hours!$B1146)+SUMIFS('Contact Hours'!I:I,'Contact Hours'!$A:$A,Hours!$A1146,'Contact Hours'!$B:$B,Hours!$B1146)</f>
        <v>18400</v>
      </c>
      <c r="G1146" s="33">
        <f>SUMIFS('Contact Hours'!J:J,'Contact Hours'!$A:$A,Hours!$A1146,'Contact Hours'!$B:$B,Hours!$B1146)+SUMIFS('Contact Hours'!K:K,'Contact Hours'!$A:$A,Hours!$A1146,'Contact Hours'!$B:$B,Hours!$B1146)</f>
        <v>528</v>
      </c>
      <c r="H1146" s="34">
        <f t="shared" si="68"/>
        <v>29440</v>
      </c>
      <c r="I1146" s="35">
        <f t="shared" si="69"/>
        <v>101076.61411067336</v>
      </c>
      <c r="J1146" s="35">
        <f t="shared" si="70"/>
        <v>0</v>
      </c>
    </row>
    <row r="1147" spans="1:10">
      <c r="A1147" s="30">
        <v>3643</v>
      </c>
      <c r="B1147" s="31">
        <v>10</v>
      </c>
      <c r="C1147" s="32">
        <f t="shared" si="71"/>
        <v>5.2157956574584414</v>
      </c>
      <c r="D1147" s="33">
        <f>SUMIFS('Contact Hours'!D:D,'Contact Hours'!$A:$A,Hours!$A1147,'Contact Hours'!$B:$B,Hours!$B1147)+SUMIFS('Contact Hours'!E:E,'Contact Hours'!$A:$A,Hours!$A1147,'Contact Hours'!$B:$B,Hours!$B1147)</f>
        <v>256</v>
      </c>
      <c r="E1147" s="33">
        <f>SUMIFS('Contact Hours'!F:F,'Contact Hours'!$A:$A,Hours!$A1147,'Contact Hours'!$B:$B,Hours!$B1147)+SUMIFS('Contact Hours'!G:G,'Contact Hours'!$A:$A,Hours!$A1147,'Contact Hours'!$B:$B,Hours!$B1147)</f>
        <v>0</v>
      </c>
      <c r="F1147" s="33">
        <f>SUMIFS('Contact Hours'!H:H,'Contact Hours'!$A:$A,Hours!$A1147,'Contact Hours'!$B:$B,Hours!$B1147)+SUMIFS('Contact Hours'!I:I,'Contact Hours'!$A:$A,Hours!$A1147,'Contact Hours'!$B:$B,Hours!$B1147)</f>
        <v>0</v>
      </c>
      <c r="G1147" s="33">
        <f>SUMIFS('Contact Hours'!J:J,'Contact Hours'!$A:$A,Hours!$A1147,'Contact Hours'!$B:$B,Hours!$B1147)+SUMIFS('Contact Hours'!K:K,'Contact Hours'!$A:$A,Hours!$A1147,'Contact Hours'!$B:$B,Hours!$B1147)</f>
        <v>0</v>
      </c>
      <c r="H1147" s="34">
        <f t="shared" si="68"/>
        <v>256</v>
      </c>
      <c r="I1147" s="35">
        <f t="shared" si="69"/>
        <v>1335.243688309361</v>
      </c>
      <c r="J1147" s="35">
        <f t="shared" si="70"/>
        <v>0</v>
      </c>
    </row>
    <row r="1148" spans="1:10">
      <c r="A1148" s="30">
        <v>3643</v>
      </c>
      <c r="B1148" s="31">
        <v>11</v>
      </c>
      <c r="C1148" s="32">
        <f t="shared" si="71"/>
        <v>3.9463640330011058</v>
      </c>
      <c r="D1148" s="33">
        <f>SUMIFS('Contact Hours'!D:D,'Contact Hours'!$A:$A,Hours!$A1148,'Contact Hours'!$B:$B,Hours!$B1148)+SUMIFS('Contact Hours'!E:E,'Contact Hours'!$A:$A,Hours!$A1148,'Contact Hours'!$B:$B,Hours!$B1148)</f>
        <v>8640</v>
      </c>
      <c r="E1148" s="33">
        <f>SUMIFS('Contact Hours'!F:F,'Contact Hours'!$A:$A,Hours!$A1148,'Contact Hours'!$B:$B,Hours!$B1148)+SUMIFS('Contact Hours'!G:G,'Contact Hours'!$A:$A,Hours!$A1148,'Contact Hours'!$B:$B,Hours!$B1148)</f>
        <v>0</v>
      </c>
      <c r="F1148" s="33">
        <f>SUMIFS('Contact Hours'!H:H,'Contact Hours'!$A:$A,Hours!$A1148,'Contact Hours'!$B:$B,Hours!$B1148)+SUMIFS('Contact Hours'!I:I,'Contact Hours'!$A:$A,Hours!$A1148,'Contact Hours'!$B:$B,Hours!$B1148)</f>
        <v>50400</v>
      </c>
      <c r="G1148" s="33">
        <f>SUMIFS('Contact Hours'!J:J,'Contact Hours'!$A:$A,Hours!$A1148,'Contact Hours'!$B:$B,Hours!$B1148)+SUMIFS('Contact Hours'!K:K,'Contact Hours'!$A:$A,Hours!$A1148,'Contact Hours'!$B:$B,Hours!$B1148)</f>
        <v>420</v>
      </c>
      <c r="H1148" s="34">
        <f t="shared" si="68"/>
        <v>59460</v>
      </c>
      <c r="I1148" s="35">
        <f t="shared" si="69"/>
        <v>234650.80540224575</v>
      </c>
      <c r="J1148" s="35">
        <f t="shared" si="70"/>
        <v>0</v>
      </c>
    </row>
    <row r="1149" spans="1:10">
      <c r="A1149" s="30">
        <v>3643</v>
      </c>
      <c r="B1149" s="31">
        <v>12</v>
      </c>
      <c r="C1149" s="32">
        <f t="shared" si="71"/>
        <v>3.4644345655960382</v>
      </c>
      <c r="D1149" s="33">
        <f>SUMIFS('Contact Hours'!D:D,'Contact Hours'!$A:$A,Hours!$A1149,'Contact Hours'!$B:$B,Hours!$B1149)+SUMIFS('Contact Hours'!E:E,'Contact Hours'!$A:$A,Hours!$A1149,'Contact Hours'!$B:$B,Hours!$B1149)</f>
        <v>241824</v>
      </c>
      <c r="E1149" s="33">
        <f>SUMIFS('Contact Hours'!F:F,'Contact Hours'!$A:$A,Hours!$A1149,'Contact Hours'!$B:$B,Hours!$B1149)+SUMIFS('Contact Hours'!G:G,'Contact Hours'!$A:$A,Hours!$A1149,'Contact Hours'!$B:$B,Hours!$B1149)</f>
        <v>32040</v>
      </c>
      <c r="F1149" s="33">
        <f>SUMIFS('Contact Hours'!H:H,'Contact Hours'!$A:$A,Hours!$A1149,'Contact Hours'!$B:$B,Hours!$B1149)+SUMIFS('Contact Hours'!I:I,'Contact Hours'!$A:$A,Hours!$A1149,'Contact Hours'!$B:$B,Hours!$B1149)</f>
        <v>0</v>
      </c>
      <c r="G1149" s="33">
        <f>SUMIFS('Contact Hours'!J:J,'Contact Hours'!$A:$A,Hours!$A1149,'Contact Hours'!$B:$B,Hours!$B1149)+SUMIFS('Contact Hours'!K:K,'Contact Hours'!$A:$A,Hours!$A1149,'Contact Hours'!$B:$B,Hours!$B1149)</f>
        <v>0</v>
      </c>
      <c r="H1149" s="34">
        <f t="shared" si="68"/>
        <v>273864</v>
      </c>
      <c r="I1149" s="35">
        <f t="shared" si="69"/>
        <v>948783.90787239338</v>
      </c>
      <c r="J1149" s="35">
        <f t="shared" si="70"/>
        <v>122100.53182986677</v>
      </c>
    </row>
    <row r="1150" spans="1:10">
      <c r="A1150" s="30">
        <v>3643</v>
      </c>
      <c r="B1150" s="31">
        <v>13</v>
      </c>
      <c r="C1150" s="32">
        <f t="shared" si="71"/>
        <v>3.1367935439018955</v>
      </c>
      <c r="D1150" s="33">
        <f>SUMIFS('Contact Hours'!D:D,'Contact Hours'!$A:$A,Hours!$A1150,'Contact Hours'!$B:$B,Hours!$B1150)+SUMIFS('Contact Hours'!E:E,'Contact Hours'!$A:$A,Hours!$A1150,'Contact Hours'!$B:$B,Hours!$B1150)</f>
        <v>202176</v>
      </c>
      <c r="E1150" s="33">
        <f>SUMIFS('Contact Hours'!F:F,'Contact Hours'!$A:$A,Hours!$A1150,'Contact Hours'!$B:$B,Hours!$B1150)+SUMIFS('Contact Hours'!G:G,'Contact Hours'!$A:$A,Hours!$A1150,'Contact Hours'!$B:$B,Hours!$B1150)</f>
        <v>0</v>
      </c>
      <c r="F1150" s="33">
        <f>SUMIFS('Contact Hours'!H:H,'Contact Hours'!$A:$A,Hours!$A1150,'Contact Hours'!$B:$B,Hours!$B1150)+SUMIFS('Contact Hours'!I:I,'Contact Hours'!$A:$A,Hours!$A1150,'Contact Hours'!$B:$B,Hours!$B1150)</f>
        <v>0</v>
      </c>
      <c r="G1150" s="33">
        <f>SUMIFS('Contact Hours'!J:J,'Contact Hours'!$A:$A,Hours!$A1150,'Contact Hours'!$B:$B,Hours!$B1150)+SUMIFS('Contact Hours'!K:K,'Contact Hours'!$A:$A,Hours!$A1150,'Contact Hours'!$B:$B,Hours!$B1150)</f>
        <v>0</v>
      </c>
      <c r="H1150" s="34">
        <f t="shared" si="68"/>
        <v>202176</v>
      </c>
      <c r="I1150" s="35">
        <f t="shared" si="69"/>
        <v>634184.37153190956</v>
      </c>
      <c r="J1150" s="35">
        <f t="shared" si="70"/>
        <v>0</v>
      </c>
    </row>
    <row r="1151" spans="1:10">
      <c r="A1151" s="30">
        <v>3643</v>
      </c>
      <c r="B1151" s="31">
        <v>14</v>
      </c>
      <c r="C1151" s="32">
        <f t="shared" si="71"/>
        <v>4.5242823607997433</v>
      </c>
      <c r="D1151" s="33">
        <f>SUMIFS('Contact Hours'!D:D,'Contact Hours'!$A:$A,Hours!$A1151,'Contact Hours'!$B:$B,Hours!$B1151)+SUMIFS('Contact Hours'!E:E,'Contact Hours'!$A:$A,Hours!$A1151,'Contact Hours'!$B:$B,Hours!$B1151)</f>
        <v>0</v>
      </c>
      <c r="E1151" s="33">
        <f>SUMIFS('Contact Hours'!F:F,'Contact Hours'!$A:$A,Hours!$A1151,'Contact Hours'!$B:$B,Hours!$B1151)+SUMIFS('Contact Hours'!G:G,'Contact Hours'!$A:$A,Hours!$A1151,'Contact Hours'!$B:$B,Hours!$B1151)</f>
        <v>0</v>
      </c>
      <c r="F1151" s="33">
        <f>SUMIFS('Contact Hours'!H:H,'Contact Hours'!$A:$A,Hours!$A1151,'Contact Hours'!$B:$B,Hours!$B1151)+SUMIFS('Contact Hours'!I:I,'Contact Hours'!$A:$A,Hours!$A1151,'Contact Hours'!$B:$B,Hours!$B1151)</f>
        <v>52288</v>
      </c>
      <c r="G1151" s="33">
        <f>SUMIFS('Contact Hours'!J:J,'Contact Hours'!$A:$A,Hours!$A1151,'Contact Hours'!$B:$B,Hours!$B1151)+SUMIFS('Contact Hours'!K:K,'Contact Hours'!$A:$A,Hours!$A1151,'Contact Hours'!$B:$B,Hours!$B1151)</f>
        <v>3040</v>
      </c>
      <c r="H1151" s="34">
        <f t="shared" si="68"/>
        <v>55328</v>
      </c>
      <c r="I1151" s="35">
        <f t="shared" si="69"/>
        <v>250319.4944583282</v>
      </c>
      <c r="J1151" s="35">
        <f t="shared" si="70"/>
        <v>0</v>
      </c>
    </row>
    <row r="1152" spans="1:10">
      <c r="A1152" s="30">
        <v>3643</v>
      </c>
      <c r="B1152" s="31">
        <v>15</v>
      </c>
      <c r="C1152" s="32">
        <f t="shared" si="71"/>
        <v>6.3259919541484555</v>
      </c>
      <c r="D1152" s="33">
        <f>SUMIFS('Contact Hours'!D:D,'Contact Hours'!$A:$A,Hours!$A1152,'Contact Hours'!$B:$B,Hours!$B1152)+SUMIFS('Contact Hours'!E:E,'Contact Hours'!$A:$A,Hours!$A1152,'Contact Hours'!$B:$B,Hours!$B1152)</f>
        <v>0</v>
      </c>
      <c r="E1152" s="33">
        <f>SUMIFS('Contact Hours'!F:F,'Contact Hours'!$A:$A,Hours!$A1152,'Contact Hours'!$B:$B,Hours!$B1152)+SUMIFS('Contact Hours'!G:G,'Contact Hours'!$A:$A,Hours!$A1152,'Contact Hours'!$B:$B,Hours!$B1152)</f>
        <v>0</v>
      </c>
      <c r="F1152" s="33">
        <f>SUMIFS('Contact Hours'!H:H,'Contact Hours'!$A:$A,Hours!$A1152,'Contact Hours'!$B:$B,Hours!$B1152)+SUMIFS('Contact Hours'!I:I,'Contact Hours'!$A:$A,Hours!$A1152,'Contact Hours'!$B:$B,Hours!$B1152)</f>
        <v>0</v>
      </c>
      <c r="G1152" s="33">
        <f>SUMIFS('Contact Hours'!J:J,'Contact Hours'!$A:$A,Hours!$A1152,'Contact Hours'!$B:$B,Hours!$B1152)+SUMIFS('Contact Hours'!K:K,'Contact Hours'!$A:$A,Hours!$A1152,'Contact Hours'!$B:$B,Hours!$B1152)</f>
        <v>0</v>
      </c>
      <c r="H1152" s="34">
        <f t="shared" si="68"/>
        <v>0</v>
      </c>
      <c r="I1152" s="35">
        <f t="shared" si="69"/>
        <v>0</v>
      </c>
      <c r="J1152" s="35">
        <f t="shared" si="70"/>
        <v>0</v>
      </c>
    </row>
    <row r="1153" spans="1:10">
      <c r="A1153" s="30">
        <v>3643</v>
      </c>
      <c r="B1153" s="31">
        <v>16</v>
      </c>
      <c r="C1153" s="32">
        <f t="shared" si="71"/>
        <v>3.9794022593108487</v>
      </c>
      <c r="D1153" s="33">
        <f>SUMIFS('Contact Hours'!D:D,'Contact Hours'!$A:$A,Hours!$A1153,'Contact Hours'!$B:$B,Hours!$B1153)+SUMIFS('Contact Hours'!E:E,'Contact Hours'!$A:$A,Hours!$A1153,'Contact Hours'!$B:$B,Hours!$B1153)</f>
        <v>2400</v>
      </c>
      <c r="E1153" s="33">
        <f>SUMIFS('Contact Hours'!F:F,'Contact Hours'!$A:$A,Hours!$A1153,'Contact Hours'!$B:$B,Hours!$B1153)+SUMIFS('Contact Hours'!G:G,'Contact Hours'!$A:$A,Hours!$A1153,'Contact Hours'!$B:$B,Hours!$B1153)</f>
        <v>0</v>
      </c>
      <c r="F1153" s="33">
        <f>SUMIFS('Contact Hours'!H:H,'Contact Hours'!$A:$A,Hours!$A1153,'Contact Hours'!$B:$B,Hours!$B1153)+SUMIFS('Contact Hours'!I:I,'Contact Hours'!$A:$A,Hours!$A1153,'Contact Hours'!$B:$B,Hours!$B1153)</f>
        <v>45456</v>
      </c>
      <c r="G1153" s="33">
        <f>SUMIFS('Contact Hours'!J:J,'Contact Hours'!$A:$A,Hours!$A1153,'Contact Hours'!$B:$B,Hours!$B1153)+SUMIFS('Contact Hours'!K:K,'Contact Hours'!$A:$A,Hours!$A1153,'Contact Hours'!$B:$B,Hours!$B1153)</f>
        <v>8352</v>
      </c>
      <c r="H1153" s="34">
        <f t="shared" si="68"/>
        <v>56208</v>
      </c>
      <c r="I1153" s="35">
        <f t="shared" si="69"/>
        <v>223674.24219134418</v>
      </c>
      <c r="J1153" s="35">
        <f t="shared" si="70"/>
        <v>0</v>
      </c>
    </row>
    <row r="1154" spans="1:10">
      <c r="A1154" s="30">
        <v>3643</v>
      </c>
      <c r="B1154" s="31">
        <v>17</v>
      </c>
      <c r="C1154" s="32">
        <f t="shared" si="71"/>
        <v>5.1679354505346593</v>
      </c>
      <c r="D1154" s="33">
        <f>SUMIFS('Contact Hours'!D:D,'Contact Hours'!$A:$A,Hours!$A1154,'Contact Hours'!$B:$B,Hours!$B1154)+SUMIFS('Contact Hours'!E:E,'Contact Hours'!$A:$A,Hours!$A1154,'Contact Hours'!$B:$B,Hours!$B1154)</f>
        <v>0</v>
      </c>
      <c r="E1154" s="33">
        <f>SUMIFS('Contact Hours'!F:F,'Contact Hours'!$A:$A,Hours!$A1154,'Contact Hours'!$B:$B,Hours!$B1154)+SUMIFS('Contact Hours'!G:G,'Contact Hours'!$A:$A,Hours!$A1154,'Contact Hours'!$B:$B,Hours!$B1154)</f>
        <v>0</v>
      </c>
      <c r="F1154" s="33">
        <f>SUMIFS('Contact Hours'!H:H,'Contact Hours'!$A:$A,Hours!$A1154,'Contact Hours'!$B:$B,Hours!$B1154)+SUMIFS('Contact Hours'!I:I,'Contact Hours'!$A:$A,Hours!$A1154,'Contact Hours'!$B:$B,Hours!$B1154)</f>
        <v>13776</v>
      </c>
      <c r="G1154" s="33">
        <f>SUMIFS('Contact Hours'!J:J,'Contact Hours'!$A:$A,Hours!$A1154,'Contact Hours'!$B:$B,Hours!$B1154)+SUMIFS('Contact Hours'!K:K,'Contact Hours'!$A:$A,Hours!$A1154,'Contact Hours'!$B:$B,Hours!$B1154)</f>
        <v>0</v>
      </c>
      <c r="H1154" s="34">
        <f t="shared" si="68"/>
        <v>13776</v>
      </c>
      <c r="I1154" s="35">
        <f t="shared" si="69"/>
        <v>71193.478766565473</v>
      </c>
      <c r="J1154" s="35">
        <f t="shared" si="70"/>
        <v>0</v>
      </c>
    </row>
    <row r="1155" spans="1:10">
      <c r="A1155" s="30">
        <v>3643</v>
      </c>
      <c r="B1155" s="31">
        <v>18</v>
      </c>
      <c r="C1155" s="32">
        <f t="shared" si="71"/>
        <v>4.3474126583452906</v>
      </c>
      <c r="D1155" s="33">
        <f>SUMIFS('Contact Hours'!D:D,'Contact Hours'!$A:$A,Hours!$A1155,'Contact Hours'!$B:$B,Hours!$B1155)+SUMIFS('Contact Hours'!E:E,'Contact Hours'!$A:$A,Hours!$A1155,'Contact Hours'!$B:$B,Hours!$B1155)</f>
        <v>0</v>
      </c>
      <c r="E1155" s="33">
        <f>SUMIFS('Contact Hours'!F:F,'Contact Hours'!$A:$A,Hours!$A1155,'Contact Hours'!$B:$B,Hours!$B1155)+SUMIFS('Contact Hours'!G:G,'Contact Hours'!$A:$A,Hours!$A1155,'Contact Hours'!$B:$B,Hours!$B1155)</f>
        <v>0</v>
      </c>
      <c r="F1155" s="33">
        <f>SUMIFS('Contact Hours'!H:H,'Contact Hours'!$A:$A,Hours!$A1155,'Contact Hours'!$B:$B,Hours!$B1155)+SUMIFS('Contact Hours'!I:I,'Contact Hours'!$A:$A,Hours!$A1155,'Contact Hours'!$B:$B,Hours!$B1155)</f>
        <v>22016</v>
      </c>
      <c r="G1155" s="33">
        <f>SUMIFS('Contact Hours'!J:J,'Contact Hours'!$A:$A,Hours!$A1155,'Contact Hours'!$B:$B,Hours!$B1155)+SUMIFS('Contact Hours'!K:K,'Contact Hours'!$A:$A,Hours!$A1155,'Contact Hours'!$B:$B,Hours!$B1155)</f>
        <v>0</v>
      </c>
      <c r="H1155" s="34">
        <f t="shared" si="68"/>
        <v>22016</v>
      </c>
      <c r="I1155" s="35">
        <f t="shared" si="69"/>
        <v>95712.637086129922</v>
      </c>
      <c r="J1155" s="35">
        <f t="shared" si="70"/>
        <v>0</v>
      </c>
    </row>
    <row r="1156" spans="1:10">
      <c r="A1156" s="30">
        <v>3643</v>
      </c>
      <c r="B1156" s="31">
        <v>19</v>
      </c>
      <c r="C1156" s="32">
        <f t="shared" si="71"/>
        <v>3.1428185541517317</v>
      </c>
      <c r="D1156" s="33">
        <f>SUMIFS('Contact Hours'!D:D,'Contact Hours'!$A:$A,Hours!$A1156,'Contact Hours'!$B:$B,Hours!$B1156)+SUMIFS('Contact Hours'!E:E,'Contact Hours'!$A:$A,Hours!$A1156,'Contact Hours'!$B:$B,Hours!$B1156)</f>
        <v>270640</v>
      </c>
      <c r="E1156" s="33">
        <f>SUMIFS('Contact Hours'!F:F,'Contact Hours'!$A:$A,Hours!$A1156,'Contact Hours'!$B:$B,Hours!$B1156)+SUMIFS('Contact Hours'!G:G,'Contact Hours'!$A:$A,Hours!$A1156,'Contact Hours'!$B:$B,Hours!$B1156)</f>
        <v>25572</v>
      </c>
      <c r="F1156" s="33">
        <f>SUMIFS('Contact Hours'!H:H,'Contact Hours'!$A:$A,Hours!$A1156,'Contact Hours'!$B:$B,Hours!$B1156)+SUMIFS('Contact Hours'!I:I,'Contact Hours'!$A:$A,Hours!$A1156,'Contact Hours'!$B:$B,Hours!$B1156)</f>
        <v>0</v>
      </c>
      <c r="G1156" s="33">
        <f>SUMIFS('Contact Hours'!J:J,'Contact Hours'!$A:$A,Hours!$A1156,'Contact Hours'!$B:$B,Hours!$B1156)+SUMIFS('Contact Hours'!K:K,'Contact Hours'!$A:$A,Hours!$A1156,'Contact Hours'!$B:$B,Hours!$B1156)</f>
        <v>0</v>
      </c>
      <c r="H1156" s="34">
        <f t="shared" si="68"/>
        <v>296212</v>
      </c>
      <c r="I1156" s="35">
        <f t="shared" si="69"/>
        <v>930940.56956239277</v>
      </c>
      <c r="J1156" s="35">
        <f t="shared" si="70"/>
        <v>88404.971673444888</v>
      </c>
    </row>
    <row r="1157" spans="1:10">
      <c r="A1157" s="30">
        <v>3643</v>
      </c>
      <c r="B1157" s="31">
        <v>20</v>
      </c>
      <c r="C1157" s="32">
        <f t="shared" si="71"/>
        <v>3.4676861785003421</v>
      </c>
      <c r="D1157" s="33">
        <f>SUMIFS('Contact Hours'!D:D,'Contact Hours'!$A:$A,Hours!$A1157,'Contact Hours'!$B:$B,Hours!$B1157)+SUMIFS('Contact Hours'!E:E,'Contact Hours'!$A:$A,Hours!$A1157,'Contact Hours'!$B:$B,Hours!$B1157)</f>
        <v>0</v>
      </c>
      <c r="E1157" s="33">
        <f>SUMIFS('Contact Hours'!F:F,'Contact Hours'!$A:$A,Hours!$A1157,'Contact Hours'!$B:$B,Hours!$B1157)+SUMIFS('Contact Hours'!G:G,'Contact Hours'!$A:$A,Hours!$A1157,'Contact Hours'!$B:$B,Hours!$B1157)</f>
        <v>0</v>
      </c>
      <c r="F1157" s="33">
        <f>SUMIFS('Contact Hours'!H:H,'Contact Hours'!$A:$A,Hours!$A1157,'Contact Hours'!$B:$B,Hours!$B1157)+SUMIFS('Contact Hours'!I:I,'Contact Hours'!$A:$A,Hours!$A1157,'Contact Hours'!$B:$B,Hours!$B1157)</f>
        <v>43600</v>
      </c>
      <c r="G1157" s="33">
        <f>SUMIFS('Contact Hours'!J:J,'Contact Hours'!$A:$A,Hours!$A1157,'Contact Hours'!$B:$B,Hours!$B1157)+SUMIFS('Contact Hours'!K:K,'Contact Hours'!$A:$A,Hours!$A1157,'Contact Hours'!$B:$B,Hours!$B1157)</f>
        <v>0</v>
      </c>
      <c r="H1157" s="34">
        <f t="shared" ref="H1157:H1220" si="72">SUM(D1157:G1157)</f>
        <v>43600</v>
      </c>
      <c r="I1157" s="35">
        <f t="shared" ref="I1157:I1220" si="73">H1157*C1157</f>
        <v>151191.1173826149</v>
      </c>
      <c r="J1157" s="35">
        <f t="shared" ref="J1157:J1220" si="74">(E1157*1.1)*C1157</f>
        <v>0</v>
      </c>
    </row>
    <row r="1158" spans="1:10">
      <c r="A1158" s="30">
        <v>3643</v>
      </c>
      <c r="B1158" s="31">
        <v>21</v>
      </c>
      <c r="C1158" s="32">
        <f t="shared" si="71"/>
        <v>4.5155009708581995</v>
      </c>
      <c r="D1158" s="33">
        <f>SUMIFS('Contact Hours'!D:D,'Contact Hours'!$A:$A,Hours!$A1158,'Contact Hours'!$B:$B,Hours!$B1158)+SUMIFS('Contact Hours'!E:E,'Contact Hours'!$A:$A,Hours!$A1158,'Contact Hours'!$B:$B,Hours!$B1158)</f>
        <v>0</v>
      </c>
      <c r="E1158" s="33">
        <f>SUMIFS('Contact Hours'!F:F,'Contact Hours'!$A:$A,Hours!$A1158,'Contact Hours'!$B:$B,Hours!$B1158)+SUMIFS('Contact Hours'!G:G,'Contact Hours'!$A:$A,Hours!$A1158,'Contact Hours'!$B:$B,Hours!$B1158)</f>
        <v>0</v>
      </c>
      <c r="F1158" s="33">
        <f>SUMIFS('Contact Hours'!H:H,'Contact Hours'!$A:$A,Hours!$A1158,'Contact Hours'!$B:$B,Hours!$B1158)+SUMIFS('Contact Hours'!I:I,'Contact Hours'!$A:$A,Hours!$A1158,'Contact Hours'!$B:$B,Hours!$B1158)</f>
        <v>0</v>
      </c>
      <c r="G1158" s="33">
        <f>SUMIFS('Contact Hours'!J:J,'Contact Hours'!$A:$A,Hours!$A1158,'Contact Hours'!$B:$B,Hours!$B1158)+SUMIFS('Contact Hours'!K:K,'Contact Hours'!$A:$A,Hours!$A1158,'Contact Hours'!$B:$B,Hours!$B1158)</f>
        <v>2820</v>
      </c>
      <c r="H1158" s="34">
        <f t="shared" si="72"/>
        <v>2820</v>
      </c>
      <c r="I1158" s="35">
        <f t="shared" si="73"/>
        <v>12733.712737820122</v>
      </c>
      <c r="J1158" s="35">
        <f t="shared" si="74"/>
        <v>0</v>
      </c>
    </row>
    <row r="1159" spans="1:10">
      <c r="A1159" s="30">
        <v>3643</v>
      </c>
      <c r="B1159" s="31">
        <v>22</v>
      </c>
      <c r="C1159" s="32">
        <f t="shared" si="71"/>
        <v>4.1280585073572329</v>
      </c>
      <c r="D1159" s="33">
        <f>SUMIFS('Contact Hours'!D:D,'Contact Hours'!$A:$A,Hours!$A1159,'Contact Hours'!$B:$B,Hours!$B1159)+SUMIFS('Contact Hours'!E:E,'Contact Hours'!$A:$A,Hours!$A1159,'Contact Hours'!$B:$B,Hours!$B1159)</f>
        <v>0</v>
      </c>
      <c r="E1159" s="33">
        <f>SUMIFS('Contact Hours'!F:F,'Contact Hours'!$A:$A,Hours!$A1159,'Contact Hours'!$B:$B,Hours!$B1159)+SUMIFS('Contact Hours'!G:G,'Contact Hours'!$A:$A,Hours!$A1159,'Contact Hours'!$B:$B,Hours!$B1159)</f>
        <v>0</v>
      </c>
      <c r="F1159" s="33">
        <f>SUMIFS('Contact Hours'!H:H,'Contact Hours'!$A:$A,Hours!$A1159,'Contact Hours'!$B:$B,Hours!$B1159)+SUMIFS('Contact Hours'!I:I,'Contact Hours'!$A:$A,Hours!$A1159,'Contact Hours'!$B:$B,Hours!$B1159)</f>
        <v>4672</v>
      </c>
      <c r="G1159" s="33">
        <f>SUMIFS('Contact Hours'!J:J,'Contact Hours'!$A:$A,Hours!$A1159,'Contact Hours'!$B:$B,Hours!$B1159)+SUMIFS('Contact Hours'!K:K,'Contact Hours'!$A:$A,Hours!$A1159,'Contact Hours'!$B:$B,Hours!$B1159)</f>
        <v>0</v>
      </c>
      <c r="H1159" s="34">
        <f t="shared" si="72"/>
        <v>4672</v>
      </c>
      <c r="I1159" s="35">
        <f t="shared" si="73"/>
        <v>19286.289346372992</v>
      </c>
      <c r="J1159" s="35">
        <f t="shared" si="74"/>
        <v>0</v>
      </c>
    </row>
    <row r="1160" spans="1:10">
      <c r="A1160" s="30">
        <v>3643</v>
      </c>
      <c r="B1160" s="31">
        <v>23</v>
      </c>
      <c r="C1160" s="32">
        <f t="shared" si="71"/>
        <v>4.0606764444742334</v>
      </c>
      <c r="D1160" s="33">
        <f>SUMIFS('Contact Hours'!D:D,'Contact Hours'!$A:$A,Hours!$A1160,'Contact Hours'!$B:$B,Hours!$B1160)+SUMIFS('Contact Hours'!E:E,'Contact Hours'!$A:$A,Hours!$A1160,'Contact Hours'!$B:$B,Hours!$B1160)</f>
        <v>3280</v>
      </c>
      <c r="E1160" s="33">
        <f>SUMIFS('Contact Hours'!F:F,'Contact Hours'!$A:$A,Hours!$A1160,'Contact Hours'!$B:$B,Hours!$B1160)+SUMIFS('Contact Hours'!G:G,'Contact Hours'!$A:$A,Hours!$A1160,'Contact Hours'!$B:$B,Hours!$B1160)</f>
        <v>0</v>
      </c>
      <c r="F1160" s="33">
        <f>SUMIFS('Contact Hours'!H:H,'Contact Hours'!$A:$A,Hours!$A1160,'Contact Hours'!$B:$B,Hours!$B1160)+SUMIFS('Contact Hours'!I:I,'Contact Hours'!$A:$A,Hours!$A1160,'Contact Hours'!$B:$B,Hours!$B1160)</f>
        <v>0</v>
      </c>
      <c r="G1160" s="33">
        <f>SUMIFS('Contact Hours'!J:J,'Contact Hours'!$A:$A,Hours!$A1160,'Contact Hours'!$B:$B,Hours!$B1160)+SUMIFS('Contact Hours'!K:K,'Contact Hours'!$A:$A,Hours!$A1160,'Contact Hours'!$B:$B,Hours!$B1160)</f>
        <v>0</v>
      </c>
      <c r="H1160" s="34">
        <f t="shared" si="72"/>
        <v>3280</v>
      </c>
      <c r="I1160" s="35">
        <f t="shared" si="73"/>
        <v>13319.018737875485</v>
      </c>
      <c r="J1160" s="35">
        <f t="shared" si="74"/>
        <v>0</v>
      </c>
    </row>
    <row r="1161" spans="1:10">
      <c r="A1161" s="30">
        <v>3643</v>
      </c>
      <c r="B1161" s="31">
        <v>24</v>
      </c>
      <c r="C1161" s="32">
        <f t="shared" si="71"/>
        <v>3.6073208628655156</v>
      </c>
      <c r="D1161" s="33">
        <f>SUMIFS('Contact Hours'!D:D,'Contact Hours'!$A:$A,Hours!$A1161,'Contact Hours'!$B:$B,Hours!$B1161)+SUMIFS('Contact Hours'!E:E,'Contact Hours'!$A:$A,Hours!$A1161,'Contact Hours'!$B:$B,Hours!$B1161)</f>
        <v>55200</v>
      </c>
      <c r="E1161" s="33">
        <f>SUMIFS('Contact Hours'!F:F,'Contact Hours'!$A:$A,Hours!$A1161,'Contact Hours'!$B:$B,Hours!$B1161)+SUMIFS('Contact Hours'!G:G,'Contact Hours'!$A:$A,Hours!$A1161,'Contact Hours'!$B:$B,Hours!$B1161)</f>
        <v>0</v>
      </c>
      <c r="F1161" s="33">
        <f>SUMIFS('Contact Hours'!H:H,'Contact Hours'!$A:$A,Hours!$A1161,'Contact Hours'!$B:$B,Hours!$B1161)+SUMIFS('Contact Hours'!I:I,'Contact Hours'!$A:$A,Hours!$A1161,'Contact Hours'!$B:$B,Hours!$B1161)</f>
        <v>0</v>
      </c>
      <c r="G1161" s="33">
        <f>SUMIFS('Contact Hours'!J:J,'Contact Hours'!$A:$A,Hours!$A1161,'Contact Hours'!$B:$B,Hours!$B1161)+SUMIFS('Contact Hours'!K:K,'Contact Hours'!$A:$A,Hours!$A1161,'Contact Hours'!$B:$B,Hours!$B1161)</f>
        <v>22000</v>
      </c>
      <c r="H1161" s="34">
        <f t="shared" si="72"/>
        <v>77200</v>
      </c>
      <c r="I1161" s="35">
        <f t="shared" si="73"/>
        <v>278485.17061321781</v>
      </c>
      <c r="J1161" s="35">
        <f t="shared" si="74"/>
        <v>0</v>
      </c>
    </row>
    <row r="1162" spans="1:10">
      <c r="A1162" s="30">
        <v>3643</v>
      </c>
      <c r="B1162" s="31">
        <v>25</v>
      </c>
      <c r="C1162" s="32">
        <f t="shared" si="71"/>
        <v>2.8175360535220126</v>
      </c>
      <c r="D1162" s="33">
        <f>SUMIFS('Contact Hours'!D:D,'Contact Hours'!$A:$A,Hours!$A1162,'Contact Hours'!$B:$B,Hours!$B1162)+SUMIFS('Contact Hours'!E:E,'Contact Hours'!$A:$A,Hours!$A1162,'Contact Hours'!$B:$B,Hours!$B1162)</f>
        <v>578880</v>
      </c>
      <c r="E1162" s="33">
        <f>SUMIFS('Contact Hours'!F:F,'Contact Hours'!$A:$A,Hours!$A1162,'Contact Hours'!$B:$B,Hours!$B1162)+SUMIFS('Contact Hours'!G:G,'Contact Hours'!$A:$A,Hours!$A1162,'Contact Hours'!$B:$B,Hours!$B1162)</f>
        <v>0</v>
      </c>
      <c r="F1162" s="33">
        <f>SUMIFS('Contact Hours'!H:H,'Contact Hours'!$A:$A,Hours!$A1162,'Contact Hours'!$B:$B,Hours!$B1162)+SUMIFS('Contact Hours'!I:I,'Contact Hours'!$A:$A,Hours!$A1162,'Contact Hours'!$B:$B,Hours!$B1162)</f>
        <v>0</v>
      </c>
      <c r="G1162" s="33">
        <f>SUMIFS('Contact Hours'!J:J,'Contact Hours'!$A:$A,Hours!$A1162,'Contact Hours'!$B:$B,Hours!$B1162)+SUMIFS('Contact Hours'!K:K,'Contact Hours'!$A:$A,Hours!$A1162,'Contact Hours'!$B:$B,Hours!$B1162)</f>
        <v>0</v>
      </c>
      <c r="H1162" s="34">
        <f t="shared" si="72"/>
        <v>578880</v>
      </c>
      <c r="I1162" s="35">
        <f t="shared" si="73"/>
        <v>1631015.2706628228</v>
      </c>
      <c r="J1162" s="35">
        <f t="shared" si="74"/>
        <v>0</v>
      </c>
    </row>
    <row r="1163" spans="1:10">
      <c r="A1163" s="30">
        <v>3643</v>
      </c>
      <c r="B1163" s="31">
        <v>26</v>
      </c>
      <c r="C1163" s="32">
        <f t="shared" si="71"/>
        <v>3.5195673951223614</v>
      </c>
      <c r="D1163" s="33">
        <f>SUMIFS('Contact Hours'!D:D,'Contact Hours'!$A:$A,Hours!$A1163,'Contact Hours'!$B:$B,Hours!$B1163)+SUMIFS('Contact Hours'!E:E,'Contact Hours'!$A:$A,Hours!$A1163,'Contact Hours'!$B:$B,Hours!$B1163)</f>
        <v>211712</v>
      </c>
      <c r="E1163" s="33">
        <f>SUMIFS('Contact Hours'!F:F,'Contact Hours'!$A:$A,Hours!$A1163,'Contact Hours'!$B:$B,Hours!$B1163)+SUMIFS('Contact Hours'!G:G,'Contact Hours'!$A:$A,Hours!$A1163,'Contact Hours'!$B:$B,Hours!$B1163)</f>
        <v>0</v>
      </c>
      <c r="F1163" s="33">
        <f>SUMIFS('Contact Hours'!H:H,'Contact Hours'!$A:$A,Hours!$A1163,'Contact Hours'!$B:$B,Hours!$B1163)+SUMIFS('Contact Hours'!I:I,'Contact Hours'!$A:$A,Hours!$A1163,'Contact Hours'!$B:$B,Hours!$B1163)</f>
        <v>0</v>
      </c>
      <c r="G1163" s="33">
        <f>SUMIFS('Contact Hours'!J:J,'Contact Hours'!$A:$A,Hours!$A1163,'Contact Hours'!$B:$B,Hours!$B1163)+SUMIFS('Contact Hours'!K:K,'Contact Hours'!$A:$A,Hours!$A1163,'Contact Hours'!$B:$B,Hours!$B1163)</f>
        <v>0</v>
      </c>
      <c r="H1163" s="34">
        <f t="shared" si="72"/>
        <v>211712</v>
      </c>
      <c r="I1163" s="35">
        <f t="shared" si="73"/>
        <v>745134.65235614532</v>
      </c>
      <c r="J1163" s="35">
        <f t="shared" si="74"/>
        <v>0</v>
      </c>
    </row>
    <row r="1164" spans="1:10">
      <c r="A1164" s="30">
        <v>3643</v>
      </c>
      <c r="B1164" s="31">
        <v>27</v>
      </c>
      <c r="C1164" s="32">
        <f t="shared" si="71"/>
        <v>3.291477425248472</v>
      </c>
      <c r="D1164" s="33">
        <f>SUMIFS('Contact Hours'!D:D,'Contact Hours'!$A:$A,Hours!$A1164,'Contact Hours'!$B:$B,Hours!$B1164)+SUMIFS('Contact Hours'!E:E,'Contact Hours'!$A:$A,Hours!$A1164,'Contact Hours'!$B:$B,Hours!$B1164)</f>
        <v>0</v>
      </c>
      <c r="E1164" s="33">
        <f>SUMIFS('Contact Hours'!F:F,'Contact Hours'!$A:$A,Hours!$A1164,'Contact Hours'!$B:$B,Hours!$B1164)+SUMIFS('Contact Hours'!G:G,'Contact Hours'!$A:$A,Hours!$A1164,'Contact Hours'!$B:$B,Hours!$B1164)</f>
        <v>0</v>
      </c>
      <c r="F1164" s="33">
        <f>SUMIFS('Contact Hours'!H:H,'Contact Hours'!$A:$A,Hours!$A1164,'Contact Hours'!$B:$B,Hours!$B1164)+SUMIFS('Contact Hours'!I:I,'Contact Hours'!$A:$A,Hours!$A1164,'Contact Hours'!$B:$B,Hours!$B1164)</f>
        <v>0</v>
      </c>
      <c r="G1164" s="33">
        <f>SUMIFS('Contact Hours'!J:J,'Contact Hours'!$A:$A,Hours!$A1164,'Contact Hours'!$B:$B,Hours!$B1164)+SUMIFS('Contact Hours'!K:K,'Contact Hours'!$A:$A,Hours!$A1164,'Contact Hours'!$B:$B,Hours!$B1164)</f>
        <v>0</v>
      </c>
      <c r="H1164" s="34">
        <f t="shared" si="72"/>
        <v>0</v>
      </c>
      <c r="I1164" s="35">
        <f t="shared" si="73"/>
        <v>0</v>
      </c>
      <c r="J1164" s="35">
        <f t="shared" si="74"/>
        <v>0</v>
      </c>
    </row>
    <row r="1165" spans="1:10">
      <c r="A1165" s="30">
        <v>3572</v>
      </c>
      <c r="B1165" s="31">
        <v>1</v>
      </c>
      <c r="C1165" s="32">
        <f t="shared" si="71"/>
        <v>2.8749802080704021</v>
      </c>
      <c r="D1165" s="33">
        <f>SUMIFS('Contact Hours'!D:D,'Contact Hours'!$A:$A,Hours!$A1165,'Contact Hours'!$B:$B,Hours!$B1165)+SUMIFS('Contact Hours'!E:E,'Contact Hours'!$A:$A,Hours!$A1165,'Contact Hours'!$B:$B,Hours!$B1165)</f>
        <v>8720</v>
      </c>
      <c r="E1165" s="33">
        <f>SUMIFS('Contact Hours'!F:F,'Contact Hours'!$A:$A,Hours!$A1165,'Contact Hours'!$B:$B,Hours!$B1165)+SUMIFS('Contact Hours'!G:G,'Contact Hours'!$A:$A,Hours!$A1165,'Contact Hours'!$B:$B,Hours!$B1165)</f>
        <v>0</v>
      </c>
      <c r="F1165" s="33">
        <f>SUMIFS('Contact Hours'!H:H,'Contact Hours'!$A:$A,Hours!$A1165,'Contact Hours'!$B:$B,Hours!$B1165)+SUMIFS('Contact Hours'!I:I,'Contact Hours'!$A:$A,Hours!$A1165,'Contact Hours'!$B:$B,Hours!$B1165)</f>
        <v>29456</v>
      </c>
      <c r="G1165" s="33">
        <f>SUMIFS('Contact Hours'!J:J,'Contact Hours'!$A:$A,Hours!$A1165,'Contact Hours'!$B:$B,Hours!$B1165)+SUMIFS('Contact Hours'!K:K,'Contact Hours'!$A:$A,Hours!$A1165,'Contact Hours'!$B:$B,Hours!$B1165)</f>
        <v>96</v>
      </c>
      <c r="H1165" s="34">
        <f t="shared" si="72"/>
        <v>38272</v>
      </c>
      <c r="I1165" s="35">
        <f t="shared" si="73"/>
        <v>110031.24252327043</v>
      </c>
      <c r="J1165" s="35">
        <f t="shared" si="74"/>
        <v>0</v>
      </c>
    </row>
    <row r="1166" spans="1:10">
      <c r="A1166" s="30">
        <v>3572</v>
      </c>
      <c r="B1166" s="31">
        <v>2</v>
      </c>
      <c r="C1166" s="32">
        <f t="shared" si="71"/>
        <v>3.4729204337351502</v>
      </c>
      <c r="D1166" s="33">
        <f>SUMIFS('Contact Hours'!D:D,'Contact Hours'!$A:$A,Hours!$A1166,'Contact Hours'!$B:$B,Hours!$B1166)+SUMIFS('Contact Hours'!E:E,'Contact Hours'!$A:$A,Hours!$A1166,'Contact Hours'!$B:$B,Hours!$B1166)</f>
        <v>0</v>
      </c>
      <c r="E1166" s="33">
        <f>SUMIFS('Contact Hours'!F:F,'Contact Hours'!$A:$A,Hours!$A1166,'Contact Hours'!$B:$B,Hours!$B1166)+SUMIFS('Contact Hours'!G:G,'Contact Hours'!$A:$A,Hours!$A1166,'Contact Hours'!$B:$B,Hours!$B1166)</f>
        <v>0</v>
      </c>
      <c r="F1166" s="33">
        <f>SUMIFS('Contact Hours'!H:H,'Contact Hours'!$A:$A,Hours!$A1166,'Contact Hours'!$B:$B,Hours!$B1166)+SUMIFS('Contact Hours'!I:I,'Contact Hours'!$A:$A,Hours!$A1166,'Contact Hours'!$B:$B,Hours!$B1166)</f>
        <v>124816</v>
      </c>
      <c r="G1166" s="33">
        <f>SUMIFS('Contact Hours'!J:J,'Contact Hours'!$A:$A,Hours!$A1166,'Contact Hours'!$B:$B,Hours!$B1166)+SUMIFS('Contact Hours'!K:K,'Contact Hours'!$A:$A,Hours!$A1166,'Contact Hours'!$B:$B,Hours!$B1166)</f>
        <v>10336</v>
      </c>
      <c r="H1166" s="34">
        <f t="shared" si="72"/>
        <v>135152</v>
      </c>
      <c r="I1166" s="35">
        <f t="shared" si="73"/>
        <v>469372.14246017305</v>
      </c>
      <c r="J1166" s="35">
        <f t="shared" si="74"/>
        <v>0</v>
      </c>
    </row>
    <row r="1167" spans="1:10">
      <c r="A1167" s="30">
        <v>3572</v>
      </c>
      <c r="B1167" s="31">
        <v>3</v>
      </c>
      <c r="C1167" s="32">
        <f t="shared" si="71"/>
        <v>3.0862689776983747</v>
      </c>
      <c r="D1167" s="33">
        <f>SUMIFS('Contact Hours'!D:D,'Contact Hours'!$A:$A,Hours!$A1167,'Contact Hours'!$B:$B,Hours!$B1167)+SUMIFS('Contact Hours'!E:E,'Contact Hours'!$A:$A,Hours!$A1167,'Contact Hours'!$B:$B,Hours!$B1167)</f>
        <v>282528</v>
      </c>
      <c r="E1167" s="33">
        <f>SUMIFS('Contact Hours'!F:F,'Contact Hours'!$A:$A,Hours!$A1167,'Contact Hours'!$B:$B,Hours!$B1167)+SUMIFS('Contact Hours'!G:G,'Contact Hours'!$A:$A,Hours!$A1167,'Contact Hours'!$B:$B,Hours!$B1167)</f>
        <v>0</v>
      </c>
      <c r="F1167" s="33">
        <f>SUMIFS('Contact Hours'!H:H,'Contact Hours'!$A:$A,Hours!$A1167,'Contact Hours'!$B:$B,Hours!$B1167)+SUMIFS('Contact Hours'!I:I,'Contact Hours'!$A:$A,Hours!$A1167,'Contact Hours'!$B:$B,Hours!$B1167)</f>
        <v>7680</v>
      </c>
      <c r="G1167" s="33">
        <f>SUMIFS('Contact Hours'!J:J,'Contact Hours'!$A:$A,Hours!$A1167,'Contact Hours'!$B:$B,Hours!$B1167)+SUMIFS('Contact Hours'!K:K,'Contact Hours'!$A:$A,Hours!$A1167,'Contact Hours'!$B:$B,Hours!$B1167)</f>
        <v>3880</v>
      </c>
      <c r="H1167" s="34">
        <f t="shared" si="72"/>
        <v>294088</v>
      </c>
      <c r="I1167" s="35">
        <f t="shared" si="73"/>
        <v>907634.67111335963</v>
      </c>
      <c r="J1167" s="35">
        <f t="shared" si="74"/>
        <v>0</v>
      </c>
    </row>
    <row r="1168" spans="1:10">
      <c r="A1168" s="30">
        <v>3572</v>
      </c>
      <c r="B1168" s="31">
        <v>4</v>
      </c>
      <c r="C1168" s="32">
        <f t="shared" si="71"/>
        <v>2.7951067372194838</v>
      </c>
      <c r="D1168" s="33">
        <f>SUMIFS('Contact Hours'!D:D,'Contact Hours'!$A:$A,Hours!$A1168,'Contact Hours'!$B:$B,Hours!$B1168)+SUMIFS('Contact Hours'!E:E,'Contact Hours'!$A:$A,Hours!$A1168,'Contact Hours'!$B:$B,Hours!$B1168)</f>
        <v>83520</v>
      </c>
      <c r="E1168" s="33">
        <f>SUMIFS('Contact Hours'!F:F,'Contact Hours'!$A:$A,Hours!$A1168,'Contact Hours'!$B:$B,Hours!$B1168)+SUMIFS('Contact Hours'!G:G,'Contact Hours'!$A:$A,Hours!$A1168,'Contact Hours'!$B:$B,Hours!$B1168)</f>
        <v>0</v>
      </c>
      <c r="F1168" s="33">
        <f>SUMIFS('Contact Hours'!H:H,'Contact Hours'!$A:$A,Hours!$A1168,'Contact Hours'!$B:$B,Hours!$B1168)+SUMIFS('Contact Hours'!I:I,'Contact Hours'!$A:$A,Hours!$A1168,'Contact Hours'!$B:$B,Hours!$B1168)</f>
        <v>64636</v>
      </c>
      <c r="G1168" s="33">
        <f>SUMIFS('Contact Hours'!J:J,'Contact Hours'!$A:$A,Hours!$A1168,'Contact Hours'!$B:$B,Hours!$B1168)+SUMIFS('Contact Hours'!K:K,'Contact Hours'!$A:$A,Hours!$A1168,'Contact Hours'!$B:$B,Hours!$B1168)</f>
        <v>11430</v>
      </c>
      <c r="H1168" s="34">
        <f t="shared" si="72"/>
        <v>159586</v>
      </c>
      <c r="I1168" s="35">
        <f t="shared" si="73"/>
        <v>446059.90376590856</v>
      </c>
      <c r="J1168" s="35">
        <f t="shared" si="74"/>
        <v>0</v>
      </c>
    </row>
    <row r="1169" spans="1:10">
      <c r="A1169" s="30">
        <v>3572</v>
      </c>
      <c r="B1169" s="31">
        <v>5</v>
      </c>
      <c r="C1169" s="32">
        <f t="shared" si="71"/>
        <v>7.969787458086997</v>
      </c>
      <c r="D1169" s="33">
        <f>SUMIFS('Contact Hours'!D:D,'Contact Hours'!$A:$A,Hours!$A1169,'Contact Hours'!$B:$B,Hours!$B1169)+SUMIFS('Contact Hours'!E:E,'Contact Hours'!$A:$A,Hours!$A1169,'Contact Hours'!$B:$B,Hours!$B1169)</f>
        <v>0</v>
      </c>
      <c r="E1169" s="33">
        <f>SUMIFS('Contact Hours'!F:F,'Contact Hours'!$A:$A,Hours!$A1169,'Contact Hours'!$B:$B,Hours!$B1169)+SUMIFS('Contact Hours'!G:G,'Contact Hours'!$A:$A,Hours!$A1169,'Contact Hours'!$B:$B,Hours!$B1169)</f>
        <v>0</v>
      </c>
      <c r="F1169" s="33">
        <f>SUMIFS('Contact Hours'!H:H,'Contact Hours'!$A:$A,Hours!$A1169,'Contact Hours'!$B:$B,Hours!$B1169)+SUMIFS('Contact Hours'!I:I,'Contact Hours'!$A:$A,Hours!$A1169,'Contact Hours'!$B:$B,Hours!$B1169)</f>
        <v>0</v>
      </c>
      <c r="G1169" s="33">
        <f>SUMIFS('Contact Hours'!J:J,'Contact Hours'!$A:$A,Hours!$A1169,'Contact Hours'!$B:$B,Hours!$B1169)+SUMIFS('Contact Hours'!K:K,'Contact Hours'!$A:$A,Hours!$A1169,'Contact Hours'!$B:$B,Hours!$B1169)</f>
        <v>0</v>
      </c>
      <c r="H1169" s="34">
        <f t="shared" si="72"/>
        <v>0</v>
      </c>
      <c r="I1169" s="35">
        <f t="shared" si="73"/>
        <v>0</v>
      </c>
      <c r="J1169" s="35">
        <f t="shared" si="74"/>
        <v>0</v>
      </c>
    </row>
    <row r="1170" spans="1:10">
      <c r="A1170" s="30">
        <v>3572</v>
      </c>
      <c r="B1170" s="31">
        <v>6</v>
      </c>
      <c r="C1170" s="32">
        <f t="shared" si="71"/>
        <v>2.5338472328563029</v>
      </c>
      <c r="D1170" s="33">
        <f>SUMIFS('Contact Hours'!D:D,'Contact Hours'!$A:$A,Hours!$A1170,'Contact Hours'!$B:$B,Hours!$B1170)+SUMIFS('Contact Hours'!E:E,'Contact Hours'!$A:$A,Hours!$A1170,'Contact Hours'!$B:$B,Hours!$B1170)</f>
        <v>31440</v>
      </c>
      <c r="E1170" s="33">
        <f>SUMIFS('Contact Hours'!F:F,'Contact Hours'!$A:$A,Hours!$A1170,'Contact Hours'!$B:$B,Hours!$B1170)+SUMIFS('Contact Hours'!G:G,'Contact Hours'!$A:$A,Hours!$A1170,'Contact Hours'!$B:$B,Hours!$B1170)</f>
        <v>0</v>
      </c>
      <c r="F1170" s="33">
        <f>SUMIFS('Contact Hours'!H:H,'Contact Hours'!$A:$A,Hours!$A1170,'Contact Hours'!$B:$B,Hours!$B1170)+SUMIFS('Contact Hours'!I:I,'Contact Hours'!$A:$A,Hours!$A1170,'Contact Hours'!$B:$B,Hours!$B1170)</f>
        <v>0</v>
      </c>
      <c r="G1170" s="33">
        <f>SUMIFS('Contact Hours'!J:J,'Contact Hours'!$A:$A,Hours!$A1170,'Contact Hours'!$B:$B,Hours!$B1170)+SUMIFS('Contact Hours'!K:K,'Contact Hours'!$A:$A,Hours!$A1170,'Contact Hours'!$B:$B,Hours!$B1170)</f>
        <v>0</v>
      </c>
      <c r="H1170" s="34">
        <f t="shared" si="72"/>
        <v>31440</v>
      </c>
      <c r="I1170" s="35">
        <f t="shared" si="73"/>
        <v>79664.157001002168</v>
      </c>
      <c r="J1170" s="35">
        <f t="shared" si="74"/>
        <v>0</v>
      </c>
    </row>
    <row r="1171" spans="1:10">
      <c r="A1171" s="30">
        <v>3572</v>
      </c>
      <c r="B1171" s="31">
        <v>7</v>
      </c>
      <c r="C1171" s="32">
        <f t="shared" si="71"/>
        <v>3.4892163735959434</v>
      </c>
      <c r="D1171" s="33">
        <f>SUMIFS('Contact Hours'!D:D,'Contact Hours'!$A:$A,Hours!$A1171,'Contact Hours'!$B:$B,Hours!$B1171)+SUMIFS('Contact Hours'!E:E,'Contact Hours'!$A:$A,Hours!$A1171,'Contact Hours'!$B:$B,Hours!$B1171)</f>
        <v>6624</v>
      </c>
      <c r="E1171" s="33">
        <f>SUMIFS('Contact Hours'!F:F,'Contact Hours'!$A:$A,Hours!$A1171,'Contact Hours'!$B:$B,Hours!$B1171)+SUMIFS('Contact Hours'!G:G,'Contact Hours'!$A:$A,Hours!$A1171,'Contact Hours'!$B:$B,Hours!$B1171)</f>
        <v>0</v>
      </c>
      <c r="F1171" s="33">
        <f>SUMIFS('Contact Hours'!H:H,'Contact Hours'!$A:$A,Hours!$A1171,'Contact Hours'!$B:$B,Hours!$B1171)+SUMIFS('Contact Hours'!I:I,'Contact Hours'!$A:$A,Hours!$A1171,'Contact Hours'!$B:$B,Hours!$B1171)</f>
        <v>25728</v>
      </c>
      <c r="G1171" s="33">
        <f>SUMIFS('Contact Hours'!J:J,'Contact Hours'!$A:$A,Hours!$A1171,'Contact Hours'!$B:$B,Hours!$B1171)+SUMIFS('Contact Hours'!K:K,'Contact Hours'!$A:$A,Hours!$A1171,'Contact Hours'!$B:$B,Hours!$B1171)</f>
        <v>16536</v>
      </c>
      <c r="H1171" s="34">
        <f t="shared" si="72"/>
        <v>48888</v>
      </c>
      <c r="I1171" s="35">
        <f t="shared" si="73"/>
        <v>170580.81007235849</v>
      </c>
      <c r="J1171" s="35">
        <f t="shared" si="74"/>
        <v>0</v>
      </c>
    </row>
    <row r="1172" spans="1:10">
      <c r="A1172" s="30">
        <v>3572</v>
      </c>
      <c r="B1172" s="31">
        <v>8</v>
      </c>
      <c r="C1172" s="32">
        <f t="shared" si="71"/>
        <v>4.382136402145127</v>
      </c>
      <c r="D1172" s="33">
        <f>SUMIFS('Contact Hours'!D:D,'Contact Hours'!$A:$A,Hours!$A1172,'Contact Hours'!$B:$B,Hours!$B1172)+SUMIFS('Contact Hours'!E:E,'Contact Hours'!$A:$A,Hours!$A1172,'Contact Hours'!$B:$B,Hours!$B1172)</f>
        <v>0</v>
      </c>
      <c r="E1172" s="33">
        <f>SUMIFS('Contact Hours'!F:F,'Contact Hours'!$A:$A,Hours!$A1172,'Contact Hours'!$B:$B,Hours!$B1172)+SUMIFS('Contact Hours'!G:G,'Contact Hours'!$A:$A,Hours!$A1172,'Contact Hours'!$B:$B,Hours!$B1172)</f>
        <v>0</v>
      </c>
      <c r="F1172" s="33">
        <f>SUMIFS('Contact Hours'!H:H,'Contact Hours'!$A:$A,Hours!$A1172,'Contact Hours'!$B:$B,Hours!$B1172)+SUMIFS('Contact Hours'!I:I,'Contact Hours'!$A:$A,Hours!$A1172,'Contact Hours'!$B:$B,Hours!$B1172)</f>
        <v>27792</v>
      </c>
      <c r="G1172" s="33">
        <f>SUMIFS('Contact Hours'!J:J,'Contact Hours'!$A:$A,Hours!$A1172,'Contact Hours'!$B:$B,Hours!$B1172)+SUMIFS('Contact Hours'!K:K,'Contact Hours'!$A:$A,Hours!$A1172,'Contact Hours'!$B:$B,Hours!$B1172)</f>
        <v>32480</v>
      </c>
      <c r="H1172" s="34">
        <f t="shared" si="72"/>
        <v>60272</v>
      </c>
      <c r="I1172" s="35">
        <f t="shared" si="73"/>
        <v>264120.1252300911</v>
      </c>
      <c r="J1172" s="35">
        <f t="shared" si="74"/>
        <v>0</v>
      </c>
    </row>
    <row r="1173" spans="1:10">
      <c r="A1173" s="30">
        <v>3572</v>
      </c>
      <c r="B1173" s="31">
        <v>9</v>
      </c>
      <c r="C1173" s="32">
        <f t="shared" si="71"/>
        <v>3.4333089032158068</v>
      </c>
      <c r="D1173" s="33">
        <f>SUMIFS('Contact Hours'!D:D,'Contact Hours'!$A:$A,Hours!$A1173,'Contact Hours'!$B:$B,Hours!$B1173)+SUMIFS('Contact Hours'!E:E,'Contact Hours'!$A:$A,Hours!$A1173,'Contact Hours'!$B:$B,Hours!$B1173)</f>
        <v>23408</v>
      </c>
      <c r="E1173" s="33">
        <f>SUMIFS('Contact Hours'!F:F,'Contact Hours'!$A:$A,Hours!$A1173,'Contact Hours'!$B:$B,Hours!$B1173)+SUMIFS('Contact Hours'!G:G,'Contact Hours'!$A:$A,Hours!$A1173,'Contact Hours'!$B:$B,Hours!$B1173)</f>
        <v>0</v>
      </c>
      <c r="F1173" s="33">
        <f>SUMIFS('Contact Hours'!H:H,'Contact Hours'!$A:$A,Hours!$A1173,'Contact Hours'!$B:$B,Hours!$B1173)+SUMIFS('Contact Hours'!I:I,'Contact Hours'!$A:$A,Hours!$A1173,'Contact Hours'!$B:$B,Hours!$B1173)</f>
        <v>193488</v>
      </c>
      <c r="G1173" s="33">
        <f>SUMIFS('Contact Hours'!J:J,'Contact Hours'!$A:$A,Hours!$A1173,'Contact Hours'!$B:$B,Hours!$B1173)+SUMIFS('Contact Hours'!K:K,'Contact Hours'!$A:$A,Hours!$A1173,'Contact Hours'!$B:$B,Hours!$B1173)</f>
        <v>0</v>
      </c>
      <c r="H1173" s="34">
        <f t="shared" si="72"/>
        <v>216896</v>
      </c>
      <c r="I1173" s="35">
        <f t="shared" si="73"/>
        <v>744670.96787189564</v>
      </c>
      <c r="J1173" s="35">
        <f t="shared" si="74"/>
        <v>0</v>
      </c>
    </row>
    <row r="1174" spans="1:10">
      <c r="A1174" s="30">
        <v>3572</v>
      </c>
      <c r="B1174" s="31">
        <v>10</v>
      </c>
      <c r="C1174" s="32">
        <f t="shared" si="71"/>
        <v>5.2157956574584414</v>
      </c>
      <c r="D1174" s="33">
        <f>SUMIFS('Contact Hours'!D:D,'Contact Hours'!$A:$A,Hours!$A1174,'Contact Hours'!$B:$B,Hours!$B1174)+SUMIFS('Contact Hours'!E:E,'Contact Hours'!$A:$A,Hours!$A1174,'Contact Hours'!$B:$B,Hours!$B1174)</f>
        <v>0</v>
      </c>
      <c r="E1174" s="33">
        <f>SUMIFS('Contact Hours'!F:F,'Contact Hours'!$A:$A,Hours!$A1174,'Contact Hours'!$B:$B,Hours!$B1174)+SUMIFS('Contact Hours'!G:G,'Contact Hours'!$A:$A,Hours!$A1174,'Contact Hours'!$B:$B,Hours!$B1174)</f>
        <v>0</v>
      </c>
      <c r="F1174" s="33">
        <f>SUMIFS('Contact Hours'!H:H,'Contact Hours'!$A:$A,Hours!$A1174,'Contact Hours'!$B:$B,Hours!$B1174)+SUMIFS('Contact Hours'!I:I,'Contact Hours'!$A:$A,Hours!$A1174,'Contact Hours'!$B:$B,Hours!$B1174)</f>
        <v>0</v>
      </c>
      <c r="G1174" s="33">
        <f>SUMIFS('Contact Hours'!J:J,'Contact Hours'!$A:$A,Hours!$A1174,'Contact Hours'!$B:$B,Hours!$B1174)+SUMIFS('Contact Hours'!K:K,'Contact Hours'!$A:$A,Hours!$A1174,'Contact Hours'!$B:$B,Hours!$B1174)</f>
        <v>0</v>
      </c>
      <c r="H1174" s="34">
        <f t="shared" si="72"/>
        <v>0</v>
      </c>
      <c r="I1174" s="35">
        <f t="shared" si="73"/>
        <v>0</v>
      </c>
      <c r="J1174" s="35">
        <f t="shared" si="74"/>
        <v>0</v>
      </c>
    </row>
    <row r="1175" spans="1:10">
      <c r="A1175" s="30">
        <v>3572</v>
      </c>
      <c r="B1175" s="31">
        <v>11</v>
      </c>
      <c r="C1175" s="32">
        <f t="shared" si="71"/>
        <v>3.9463640330011058</v>
      </c>
      <c r="D1175" s="33">
        <f>SUMIFS('Contact Hours'!D:D,'Contact Hours'!$A:$A,Hours!$A1175,'Contact Hours'!$B:$B,Hours!$B1175)+SUMIFS('Contact Hours'!E:E,'Contact Hours'!$A:$A,Hours!$A1175,'Contact Hours'!$B:$B,Hours!$B1175)</f>
        <v>0</v>
      </c>
      <c r="E1175" s="33">
        <f>SUMIFS('Contact Hours'!F:F,'Contact Hours'!$A:$A,Hours!$A1175,'Contact Hours'!$B:$B,Hours!$B1175)+SUMIFS('Contact Hours'!G:G,'Contact Hours'!$A:$A,Hours!$A1175,'Contact Hours'!$B:$B,Hours!$B1175)</f>
        <v>0</v>
      </c>
      <c r="F1175" s="33">
        <f>SUMIFS('Contact Hours'!H:H,'Contact Hours'!$A:$A,Hours!$A1175,'Contact Hours'!$B:$B,Hours!$B1175)+SUMIFS('Contact Hours'!I:I,'Contact Hours'!$A:$A,Hours!$A1175,'Contact Hours'!$B:$B,Hours!$B1175)</f>
        <v>36576</v>
      </c>
      <c r="G1175" s="33">
        <f>SUMIFS('Contact Hours'!J:J,'Contact Hours'!$A:$A,Hours!$A1175,'Contact Hours'!$B:$B,Hours!$B1175)+SUMIFS('Contact Hours'!K:K,'Contact Hours'!$A:$A,Hours!$A1175,'Contact Hours'!$B:$B,Hours!$B1175)</f>
        <v>0</v>
      </c>
      <c r="H1175" s="34">
        <f t="shared" si="72"/>
        <v>36576</v>
      </c>
      <c r="I1175" s="35">
        <f t="shared" si="73"/>
        <v>144342.21087104845</v>
      </c>
      <c r="J1175" s="35">
        <f t="shared" si="74"/>
        <v>0</v>
      </c>
    </row>
    <row r="1176" spans="1:10">
      <c r="A1176" s="30">
        <v>3572</v>
      </c>
      <c r="B1176" s="31">
        <v>12</v>
      </c>
      <c r="C1176" s="32">
        <f t="shared" si="71"/>
        <v>3.4644345655960382</v>
      </c>
      <c r="D1176" s="33">
        <f>SUMIFS('Contact Hours'!D:D,'Contact Hours'!$A:$A,Hours!$A1176,'Contact Hours'!$B:$B,Hours!$B1176)+SUMIFS('Contact Hours'!E:E,'Contact Hours'!$A:$A,Hours!$A1176,'Contact Hours'!$B:$B,Hours!$B1176)</f>
        <v>267896</v>
      </c>
      <c r="E1176" s="33">
        <f>SUMIFS('Contact Hours'!F:F,'Contact Hours'!$A:$A,Hours!$A1176,'Contact Hours'!$B:$B,Hours!$B1176)+SUMIFS('Contact Hours'!G:G,'Contact Hours'!$A:$A,Hours!$A1176,'Contact Hours'!$B:$B,Hours!$B1176)</f>
        <v>432</v>
      </c>
      <c r="F1176" s="33">
        <f>SUMIFS('Contact Hours'!H:H,'Contact Hours'!$A:$A,Hours!$A1176,'Contact Hours'!$B:$B,Hours!$B1176)+SUMIFS('Contact Hours'!I:I,'Contact Hours'!$A:$A,Hours!$A1176,'Contact Hours'!$B:$B,Hours!$B1176)</f>
        <v>0</v>
      </c>
      <c r="G1176" s="33">
        <f>SUMIFS('Contact Hours'!J:J,'Contact Hours'!$A:$A,Hours!$A1176,'Contact Hours'!$B:$B,Hours!$B1176)+SUMIFS('Contact Hours'!K:K,'Contact Hours'!$A:$A,Hours!$A1176,'Contact Hours'!$B:$B,Hours!$B1176)</f>
        <v>0</v>
      </c>
      <c r="H1176" s="34">
        <f t="shared" si="72"/>
        <v>268328</v>
      </c>
      <c r="I1176" s="35">
        <f t="shared" si="73"/>
        <v>929604.7981172537</v>
      </c>
      <c r="J1176" s="35">
        <f t="shared" si="74"/>
        <v>1646.2993055712375</v>
      </c>
    </row>
    <row r="1177" spans="1:10">
      <c r="A1177" s="30">
        <v>3572</v>
      </c>
      <c r="B1177" s="31">
        <v>13</v>
      </c>
      <c r="C1177" s="32">
        <f t="shared" si="71"/>
        <v>3.1367935439018955</v>
      </c>
      <c r="D1177" s="33">
        <f>SUMIFS('Contact Hours'!D:D,'Contact Hours'!$A:$A,Hours!$A1177,'Contact Hours'!$B:$B,Hours!$B1177)+SUMIFS('Contact Hours'!E:E,'Contact Hours'!$A:$A,Hours!$A1177,'Contact Hours'!$B:$B,Hours!$B1177)</f>
        <v>40128</v>
      </c>
      <c r="E1177" s="33">
        <f>SUMIFS('Contact Hours'!F:F,'Contact Hours'!$A:$A,Hours!$A1177,'Contact Hours'!$B:$B,Hours!$B1177)+SUMIFS('Contact Hours'!G:G,'Contact Hours'!$A:$A,Hours!$A1177,'Contact Hours'!$B:$B,Hours!$B1177)</f>
        <v>0</v>
      </c>
      <c r="F1177" s="33">
        <f>SUMIFS('Contact Hours'!H:H,'Contact Hours'!$A:$A,Hours!$A1177,'Contact Hours'!$B:$B,Hours!$B1177)+SUMIFS('Contact Hours'!I:I,'Contact Hours'!$A:$A,Hours!$A1177,'Contact Hours'!$B:$B,Hours!$B1177)</f>
        <v>0</v>
      </c>
      <c r="G1177" s="33">
        <f>SUMIFS('Contact Hours'!J:J,'Contact Hours'!$A:$A,Hours!$A1177,'Contact Hours'!$B:$B,Hours!$B1177)+SUMIFS('Contact Hours'!K:K,'Contact Hours'!$A:$A,Hours!$A1177,'Contact Hours'!$B:$B,Hours!$B1177)</f>
        <v>0</v>
      </c>
      <c r="H1177" s="34">
        <f t="shared" si="72"/>
        <v>40128</v>
      </c>
      <c r="I1177" s="35">
        <f t="shared" si="73"/>
        <v>125873.25132969527</v>
      </c>
      <c r="J1177" s="35">
        <f t="shared" si="74"/>
        <v>0</v>
      </c>
    </row>
    <row r="1178" spans="1:10">
      <c r="A1178" s="30">
        <v>3572</v>
      </c>
      <c r="B1178" s="31">
        <v>14</v>
      </c>
      <c r="C1178" s="32">
        <f t="shared" si="71"/>
        <v>4.5242823607997433</v>
      </c>
      <c r="D1178" s="33">
        <f>SUMIFS('Contact Hours'!D:D,'Contact Hours'!$A:$A,Hours!$A1178,'Contact Hours'!$B:$B,Hours!$B1178)+SUMIFS('Contact Hours'!E:E,'Contact Hours'!$A:$A,Hours!$A1178,'Contact Hours'!$B:$B,Hours!$B1178)</f>
        <v>21040</v>
      </c>
      <c r="E1178" s="33">
        <f>SUMIFS('Contact Hours'!F:F,'Contact Hours'!$A:$A,Hours!$A1178,'Contact Hours'!$B:$B,Hours!$B1178)+SUMIFS('Contact Hours'!G:G,'Contact Hours'!$A:$A,Hours!$A1178,'Contact Hours'!$B:$B,Hours!$B1178)</f>
        <v>0</v>
      </c>
      <c r="F1178" s="33">
        <f>SUMIFS('Contact Hours'!H:H,'Contact Hours'!$A:$A,Hours!$A1178,'Contact Hours'!$B:$B,Hours!$B1178)+SUMIFS('Contact Hours'!I:I,'Contact Hours'!$A:$A,Hours!$A1178,'Contact Hours'!$B:$B,Hours!$B1178)</f>
        <v>184880</v>
      </c>
      <c r="G1178" s="33">
        <f>SUMIFS('Contact Hours'!J:J,'Contact Hours'!$A:$A,Hours!$A1178,'Contact Hours'!$B:$B,Hours!$B1178)+SUMIFS('Contact Hours'!K:K,'Contact Hours'!$A:$A,Hours!$A1178,'Contact Hours'!$B:$B,Hours!$B1178)</f>
        <v>1344</v>
      </c>
      <c r="H1178" s="34">
        <f t="shared" si="72"/>
        <v>207264</v>
      </c>
      <c r="I1178" s="35">
        <f t="shared" si="73"/>
        <v>937720.85922879796</v>
      </c>
      <c r="J1178" s="35">
        <f t="shared" si="74"/>
        <v>0</v>
      </c>
    </row>
    <row r="1179" spans="1:10">
      <c r="A1179" s="30">
        <v>3572</v>
      </c>
      <c r="B1179" s="31">
        <v>15</v>
      </c>
      <c r="C1179" s="32">
        <f t="shared" si="71"/>
        <v>6.3259919541484555</v>
      </c>
      <c r="D1179" s="33">
        <f>SUMIFS('Contact Hours'!D:D,'Contact Hours'!$A:$A,Hours!$A1179,'Contact Hours'!$B:$B,Hours!$B1179)+SUMIFS('Contact Hours'!E:E,'Contact Hours'!$A:$A,Hours!$A1179,'Contact Hours'!$B:$B,Hours!$B1179)</f>
        <v>0</v>
      </c>
      <c r="E1179" s="33">
        <f>SUMIFS('Contact Hours'!F:F,'Contact Hours'!$A:$A,Hours!$A1179,'Contact Hours'!$B:$B,Hours!$B1179)+SUMIFS('Contact Hours'!G:G,'Contact Hours'!$A:$A,Hours!$A1179,'Contact Hours'!$B:$B,Hours!$B1179)</f>
        <v>0</v>
      </c>
      <c r="F1179" s="33">
        <f>SUMIFS('Contact Hours'!H:H,'Contact Hours'!$A:$A,Hours!$A1179,'Contact Hours'!$B:$B,Hours!$B1179)+SUMIFS('Contact Hours'!I:I,'Contact Hours'!$A:$A,Hours!$A1179,'Contact Hours'!$B:$B,Hours!$B1179)</f>
        <v>0</v>
      </c>
      <c r="G1179" s="33">
        <f>SUMIFS('Contact Hours'!J:J,'Contact Hours'!$A:$A,Hours!$A1179,'Contact Hours'!$B:$B,Hours!$B1179)+SUMIFS('Contact Hours'!K:K,'Contact Hours'!$A:$A,Hours!$A1179,'Contact Hours'!$B:$B,Hours!$B1179)</f>
        <v>0</v>
      </c>
      <c r="H1179" s="34">
        <f t="shared" si="72"/>
        <v>0</v>
      </c>
      <c r="I1179" s="35">
        <f t="shared" si="73"/>
        <v>0</v>
      </c>
      <c r="J1179" s="35">
        <f t="shared" si="74"/>
        <v>0</v>
      </c>
    </row>
    <row r="1180" spans="1:10">
      <c r="A1180" s="30">
        <v>3572</v>
      </c>
      <c r="B1180" s="31">
        <v>16</v>
      </c>
      <c r="C1180" s="32">
        <f t="shared" si="71"/>
        <v>3.9794022593108487</v>
      </c>
      <c r="D1180" s="33">
        <f>SUMIFS('Contact Hours'!D:D,'Contact Hours'!$A:$A,Hours!$A1180,'Contact Hours'!$B:$B,Hours!$B1180)+SUMIFS('Contact Hours'!E:E,'Contact Hours'!$A:$A,Hours!$A1180,'Contact Hours'!$B:$B,Hours!$B1180)</f>
        <v>9024</v>
      </c>
      <c r="E1180" s="33">
        <f>SUMIFS('Contact Hours'!F:F,'Contact Hours'!$A:$A,Hours!$A1180,'Contact Hours'!$B:$B,Hours!$B1180)+SUMIFS('Contact Hours'!G:G,'Contact Hours'!$A:$A,Hours!$A1180,'Contact Hours'!$B:$B,Hours!$B1180)</f>
        <v>0</v>
      </c>
      <c r="F1180" s="33">
        <f>SUMIFS('Contact Hours'!H:H,'Contact Hours'!$A:$A,Hours!$A1180,'Contact Hours'!$B:$B,Hours!$B1180)+SUMIFS('Contact Hours'!I:I,'Contact Hours'!$A:$A,Hours!$A1180,'Contact Hours'!$B:$B,Hours!$B1180)</f>
        <v>119760</v>
      </c>
      <c r="G1180" s="33">
        <f>SUMIFS('Contact Hours'!J:J,'Contact Hours'!$A:$A,Hours!$A1180,'Contact Hours'!$B:$B,Hours!$B1180)+SUMIFS('Contact Hours'!K:K,'Contact Hours'!$A:$A,Hours!$A1180,'Contact Hours'!$B:$B,Hours!$B1180)</f>
        <v>817</v>
      </c>
      <c r="H1180" s="34">
        <f t="shared" si="72"/>
        <v>129601</v>
      </c>
      <c r="I1180" s="35">
        <f t="shared" si="73"/>
        <v>515734.51220894529</v>
      </c>
      <c r="J1180" s="35">
        <f t="shared" si="74"/>
        <v>0</v>
      </c>
    </row>
    <row r="1181" spans="1:10">
      <c r="A1181" s="30">
        <v>3572</v>
      </c>
      <c r="B1181" s="31">
        <v>17</v>
      </c>
      <c r="C1181" s="32">
        <f t="shared" si="71"/>
        <v>5.1679354505346593</v>
      </c>
      <c r="D1181" s="33">
        <f>SUMIFS('Contact Hours'!D:D,'Contact Hours'!$A:$A,Hours!$A1181,'Contact Hours'!$B:$B,Hours!$B1181)+SUMIFS('Contact Hours'!E:E,'Contact Hours'!$A:$A,Hours!$A1181,'Contact Hours'!$B:$B,Hours!$B1181)</f>
        <v>0</v>
      </c>
      <c r="E1181" s="33">
        <f>SUMIFS('Contact Hours'!F:F,'Contact Hours'!$A:$A,Hours!$A1181,'Contact Hours'!$B:$B,Hours!$B1181)+SUMIFS('Contact Hours'!G:G,'Contact Hours'!$A:$A,Hours!$A1181,'Contact Hours'!$B:$B,Hours!$B1181)</f>
        <v>0</v>
      </c>
      <c r="F1181" s="33">
        <f>SUMIFS('Contact Hours'!H:H,'Contact Hours'!$A:$A,Hours!$A1181,'Contact Hours'!$B:$B,Hours!$B1181)+SUMIFS('Contact Hours'!I:I,'Contact Hours'!$A:$A,Hours!$A1181,'Contact Hours'!$B:$B,Hours!$B1181)</f>
        <v>0</v>
      </c>
      <c r="G1181" s="33">
        <f>SUMIFS('Contact Hours'!J:J,'Contact Hours'!$A:$A,Hours!$A1181,'Contact Hours'!$B:$B,Hours!$B1181)+SUMIFS('Contact Hours'!K:K,'Contact Hours'!$A:$A,Hours!$A1181,'Contact Hours'!$B:$B,Hours!$B1181)</f>
        <v>0</v>
      </c>
      <c r="H1181" s="34">
        <f t="shared" si="72"/>
        <v>0</v>
      </c>
      <c r="I1181" s="35">
        <f t="shared" si="73"/>
        <v>0</v>
      </c>
      <c r="J1181" s="35">
        <f t="shared" si="74"/>
        <v>0</v>
      </c>
    </row>
    <row r="1182" spans="1:10">
      <c r="A1182" s="30">
        <v>3572</v>
      </c>
      <c r="B1182" s="31">
        <v>18</v>
      </c>
      <c r="C1182" s="32">
        <f t="shared" si="71"/>
        <v>4.3474126583452906</v>
      </c>
      <c r="D1182" s="33">
        <f>SUMIFS('Contact Hours'!D:D,'Contact Hours'!$A:$A,Hours!$A1182,'Contact Hours'!$B:$B,Hours!$B1182)+SUMIFS('Contact Hours'!E:E,'Contact Hours'!$A:$A,Hours!$A1182,'Contact Hours'!$B:$B,Hours!$B1182)</f>
        <v>0</v>
      </c>
      <c r="E1182" s="33">
        <f>SUMIFS('Contact Hours'!F:F,'Contact Hours'!$A:$A,Hours!$A1182,'Contact Hours'!$B:$B,Hours!$B1182)+SUMIFS('Contact Hours'!G:G,'Contact Hours'!$A:$A,Hours!$A1182,'Contact Hours'!$B:$B,Hours!$B1182)</f>
        <v>0</v>
      </c>
      <c r="F1182" s="33">
        <f>SUMIFS('Contact Hours'!H:H,'Contact Hours'!$A:$A,Hours!$A1182,'Contact Hours'!$B:$B,Hours!$B1182)+SUMIFS('Contact Hours'!I:I,'Contact Hours'!$A:$A,Hours!$A1182,'Contact Hours'!$B:$B,Hours!$B1182)</f>
        <v>59920</v>
      </c>
      <c r="G1182" s="33">
        <f>SUMIFS('Contact Hours'!J:J,'Contact Hours'!$A:$A,Hours!$A1182,'Contact Hours'!$B:$B,Hours!$B1182)+SUMIFS('Contact Hours'!K:K,'Contact Hours'!$A:$A,Hours!$A1182,'Contact Hours'!$B:$B,Hours!$B1182)</f>
        <v>48</v>
      </c>
      <c r="H1182" s="34">
        <f t="shared" si="72"/>
        <v>59968</v>
      </c>
      <c r="I1182" s="35">
        <f t="shared" si="73"/>
        <v>260705.64229565038</v>
      </c>
      <c r="J1182" s="35">
        <f t="shared" si="74"/>
        <v>0</v>
      </c>
    </row>
    <row r="1183" spans="1:10">
      <c r="A1183" s="30">
        <v>3572</v>
      </c>
      <c r="B1183" s="31">
        <v>19</v>
      </c>
      <c r="C1183" s="32">
        <f t="shared" ref="C1183:C1246" si="75">C1156</f>
        <v>3.1428185541517317</v>
      </c>
      <c r="D1183" s="33">
        <f>SUMIFS('Contact Hours'!D:D,'Contact Hours'!$A:$A,Hours!$A1183,'Contact Hours'!$B:$B,Hours!$B1183)+SUMIFS('Contact Hours'!E:E,'Contact Hours'!$A:$A,Hours!$A1183,'Contact Hours'!$B:$B,Hours!$B1183)</f>
        <v>124704</v>
      </c>
      <c r="E1183" s="33">
        <f>SUMIFS('Contact Hours'!F:F,'Contact Hours'!$A:$A,Hours!$A1183,'Contact Hours'!$B:$B,Hours!$B1183)+SUMIFS('Contact Hours'!G:G,'Contact Hours'!$A:$A,Hours!$A1183,'Contact Hours'!$B:$B,Hours!$B1183)</f>
        <v>35584</v>
      </c>
      <c r="F1183" s="33">
        <f>SUMIFS('Contact Hours'!H:H,'Contact Hours'!$A:$A,Hours!$A1183,'Contact Hours'!$B:$B,Hours!$B1183)+SUMIFS('Contact Hours'!I:I,'Contact Hours'!$A:$A,Hours!$A1183,'Contact Hours'!$B:$B,Hours!$B1183)</f>
        <v>0</v>
      </c>
      <c r="G1183" s="33">
        <f>SUMIFS('Contact Hours'!J:J,'Contact Hours'!$A:$A,Hours!$A1183,'Contact Hours'!$B:$B,Hours!$B1183)+SUMIFS('Contact Hours'!K:K,'Contact Hours'!$A:$A,Hours!$A1183,'Contact Hours'!$B:$B,Hours!$B1183)</f>
        <v>0</v>
      </c>
      <c r="H1183" s="34">
        <f t="shared" si="72"/>
        <v>160288</v>
      </c>
      <c r="I1183" s="35">
        <f t="shared" si="73"/>
        <v>503756.10040787276</v>
      </c>
      <c r="J1183" s="35">
        <f t="shared" si="74"/>
        <v>123017.46097402874</v>
      </c>
    </row>
    <row r="1184" spans="1:10">
      <c r="A1184" s="30">
        <v>3572</v>
      </c>
      <c r="B1184" s="31">
        <v>20</v>
      </c>
      <c r="C1184" s="32">
        <f t="shared" si="75"/>
        <v>3.4676861785003421</v>
      </c>
      <c r="D1184" s="33">
        <f>SUMIFS('Contact Hours'!D:D,'Contact Hours'!$A:$A,Hours!$A1184,'Contact Hours'!$B:$B,Hours!$B1184)+SUMIFS('Contact Hours'!E:E,'Contact Hours'!$A:$A,Hours!$A1184,'Contact Hours'!$B:$B,Hours!$B1184)</f>
        <v>0</v>
      </c>
      <c r="E1184" s="33">
        <f>SUMIFS('Contact Hours'!F:F,'Contact Hours'!$A:$A,Hours!$A1184,'Contact Hours'!$B:$B,Hours!$B1184)+SUMIFS('Contact Hours'!G:G,'Contact Hours'!$A:$A,Hours!$A1184,'Contact Hours'!$B:$B,Hours!$B1184)</f>
        <v>0</v>
      </c>
      <c r="F1184" s="33">
        <f>SUMIFS('Contact Hours'!H:H,'Contact Hours'!$A:$A,Hours!$A1184,'Contact Hours'!$B:$B,Hours!$B1184)+SUMIFS('Contact Hours'!I:I,'Contact Hours'!$A:$A,Hours!$A1184,'Contact Hours'!$B:$B,Hours!$B1184)</f>
        <v>20480</v>
      </c>
      <c r="G1184" s="33">
        <f>SUMIFS('Contact Hours'!J:J,'Contact Hours'!$A:$A,Hours!$A1184,'Contact Hours'!$B:$B,Hours!$B1184)+SUMIFS('Contact Hours'!K:K,'Contact Hours'!$A:$A,Hours!$A1184,'Contact Hours'!$B:$B,Hours!$B1184)</f>
        <v>16704</v>
      </c>
      <c r="H1184" s="34">
        <f t="shared" si="72"/>
        <v>37184</v>
      </c>
      <c r="I1184" s="35">
        <f t="shared" si="73"/>
        <v>128942.44286135671</v>
      </c>
      <c r="J1184" s="35">
        <f t="shared" si="74"/>
        <v>0</v>
      </c>
    </row>
    <row r="1185" spans="1:10">
      <c r="A1185" s="30">
        <v>3572</v>
      </c>
      <c r="B1185" s="31">
        <v>21</v>
      </c>
      <c r="C1185" s="32">
        <f t="shared" si="75"/>
        <v>4.5155009708581995</v>
      </c>
      <c r="D1185" s="33">
        <f>SUMIFS('Contact Hours'!D:D,'Contact Hours'!$A:$A,Hours!$A1185,'Contact Hours'!$B:$B,Hours!$B1185)+SUMIFS('Contact Hours'!E:E,'Contact Hours'!$A:$A,Hours!$A1185,'Contact Hours'!$B:$B,Hours!$B1185)</f>
        <v>0</v>
      </c>
      <c r="E1185" s="33">
        <f>SUMIFS('Contact Hours'!F:F,'Contact Hours'!$A:$A,Hours!$A1185,'Contact Hours'!$B:$B,Hours!$B1185)+SUMIFS('Contact Hours'!G:G,'Contact Hours'!$A:$A,Hours!$A1185,'Contact Hours'!$B:$B,Hours!$B1185)</f>
        <v>0</v>
      </c>
      <c r="F1185" s="33">
        <f>SUMIFS('Contact Hours'!H:H,'Contact Hours'!$A:$A,Hours!$A1185,'Contact Hours'!$B:$B,Hours!$B1185)+SUMIFS('Contact Hours'!I:I,'Contact Hours'!$A:$A,Hours!$A1185,'Contact Hours'!$B:$B,Hours!$B1185)</f>
        <v>0</v>
      </c>
      <c r="G1185" s="33">
        <f>SUMIFS('Contact Hours'!J:J,'Contact Hours'!$A:$A,Hours!$A1185,'Contact Hours'!$B:$B,Hours!$B1185)+SUMIFS('Contact Hours'!K:K,'Contact Hours'!$A:$A,Hours!$A1185,'Contact Hours'!$B:$B,Hours!$B1185)</f>
        <v>1680</v>
      </c>
      <c r="H1185" s="34">
        <f t="shared" si="72"/>
        <v>1680</v>
      </c>
      <c r="I1185" s="35">
        <f t="shared" si="73"/>
        <v>7586.041631041775</v>
      </c>
      <c r="J1185" s="35">
        <f t="shared" si="74"/>
        <v>0</v>
      </c>
    </row>
    <row r="1186" spans="1:10">
      <c r="A1186" s="30">
        <v>3572</v>
      </c>
      <c r="B1186" s="31">
        <v>22</v>
      </c>
      <c r="C1186" s="32">
        <f t="shared" si="75"/>
        <v>4.1280585073572329</v>
      </c>
      <c r="D1186" s="33">
        <f>SUMIFS('Contact Hours'!D:D,'Contact Hours'!$A:$A,Hours!$A1186,'Contact Hours'!$B:$B,Hours!$B1186)+SUMIFS('Contact Hours'!E:E,'Contact Hours'!$A:$A,Hours!$A1186,'Contact Hours'!$B:$B,Hours!$B1186)</f>
        <v>0</v>
      </c>
      <c r="E1186" s="33">
        <f>SUMIFS('Contact Hours'!F:F,'Contact Hours'!$A:$A,Hours!$A1186,'Contact Hours'!$B:$B,Hours!$B1186)+SUMIFS('Contact Hours'!G:G,'Contact Hours'!$A:$A,Hours!$A1186,'Contact Hours'!$B:$B,Hours!$B1186)</f>
        <v>0</v>
      </c>
      <c r="F1186" s="33">
        <f>SUMIFS('Contact Hours'!H:H,'Contact Hours'!$A:$A,Hours!$A1186,'Contact Hours'!$B:$B,Hours!$B1186)+SUMIFS('Contact Hours'!I:I,'Contact Hours'!$A:$A,Hours!$A1186,'Contact Hours'!$B:$B,Hours!$B1186)</f>
        <v>6000</v>
      </c>
      <c r="G1186" s="33">
        <f>SUMIFS('Contact Hours'!J:J,'Contact Hours'!$A:$A,Hours!$A1186,'Contact Hours'!$B:$B,Hours!$B1186)+SUMIFS('Contact Hours'!K:K,'Contact Hours'!$A:$A,Hours!$A1186,'Contact Hours'!$B:$B,Hours!$B1186)</f>
        <v>0</v>
      </c>
      <c r="H1186" s="34">
        <f t="shared" si="72"/>
        <v>6000</v>
      </c>
      <c r="I1186" s="35">
        <f t="shared" si="73"/>
        <v>24768.351044143397</v>
      </c>
      <c r="J1186" s="35">
        <f t="shared" si="74"/>
        <v>0</v>
      </c>
    </row>
    <row r="1187" spans="1:10">
      <c r="A1187" s="30">
        <v>3572</v>
      </c>
      <c r="B1187" s="31">
        <v>23</v>
      </c>
      <c r="C1187" s="32">
        <f t="shared" si="75"/>
        <v>4.0606764444742334</v>
      </c>
      <c r="D1187" s="33">
        <f>SUMIFS('Contact Hours'!D:D,'Contact Hours'!$A:$A,Hours!$A1187,'Contact Hours'!$B:$B,Hours!$B1187)+SUMIFS('Contact Hours'!E:E,'Contact Hours'!$A:$A,Hours!$A1187,'Contact Hours'!$B:$B,Hours!$B1187)</f>
        <v>53408</v>
      </c>
      <c r="E1187" s="33">
        <f>SUMIFS('Contact Hours'!F:F,'Contact Hours'!$A:$A,Hours!$A1187,'Contact Hours'!$B:$B,Hours!$B1187)+SUMIFS('Contact Hours'!G:G,'Contact Hours'!$A:$A,Hours!$A1187,'Contact Hours'!$B:$B,Hours!$B1187)</f>
        <v>0</v>
      </c>
      <c r="F1187" s="33">
        <f>SUMIFS('Contact Hours'!H:H,'Contact Hours'!$A:$A,Hours!$A1187,'Contact Hours'!$B:$B,Hours!$B1187)+SUMIFS('Contact Hours'!I:I,'Contact Hours'!$A:$A,Hours!$A1187,'Contact Hours'!$B:$B,Hours!$B1187)</f>
        <v>0</v>
      </c>
      <c r="G1187" s="33">
        <f>SUMIFS('Contact Hours'!J:J,'Contact Hours'!$A:$A,Hours!$A1187,'Contact Hours'!$B:$B,Hours!$B1187)+SUMIFS('Contact Hours'!K:K,'Contact Hours'!$A:$A,Hours!$A1187,'Contact Hours'!$B:$B,Hours!$B1187)</f>
        <v>0</v>
      </c>
      <c r="H1187" s="34">
        <f t="shared" si="72"/>
        <v>53408</v>
      </c>
      <c r="I1187" s="35">
        <f t="shared" si="73"/>
        <v>216872.60754647985</v>
      </c>
      <c r="J1187" s="35">
        <f t="shared" si="74"/>
        <v>0</v>
      </c>
    </row>
    <row r="1188" spans="1:10">
      <c r="A1188" s="30">
        <v>3572</v>
      </c>
      <c r="B1188" s="31">
        <v>24</v>
      </c>
      <c r="C1188" s="32">
        <f t="shared" si="75"/>
        <v>3.6073208628655156</v>
      </c>
      <c r="D1188" s="33">
        <f>SUMIFS('Contact Hours'!D:D,'Contact Hours'!$A:$A,Hours!$A1188,'Contact Hours'!$B:$B,Hours!$B1188)+SUMIFS('Contact Hours'!E:E,'Contact Hours'!$A:$A,Hours!$A1188,'Contact Hours'!$B:$B,Hours!$B1188)</f>
        <v>7248</v>
      </c>
      <c r="E1188" s="33">
        <f>SUMIFS('Contact Hours'!F:F,'Contact Hours'!$A:$A,Hours!$A1188,'Contact Hours'!$B:$B,Hours!$B1188)+SUMIFS('Contact Hours'!G:G,'Contact Hours'!$A:$A,Hours!$A1188,'Contact Hours'!$B:$B,Hours!$B1188)</f>
        <v>0</v>
      </c>
      <c r="F1188" s="33">
        <f>SUMIFS('Contact Hours'!H:H,'Contact Hours'!$A:$A,Hours!$A1188,'Contact Hours'!$B:$B,Hours!$B1188)+SUMIFS('Contact Hours'!I:I,'Contact Hours'!$A:$A,Hours!$A1188,'Contact Hours'!$B:$B,Hours!$B1188)</f>
        <v>12352</v>
      </c>
      <c r="G1188" s="33">
        <f>SUMIFS('Contact Hours'!J:J,'Contact Hours'!$A:$A,Hours!$A1188,'Contact Hours'!$B:$B,Hours!$B1188)+SUMIFS('Contact Hours'!K:K,'Contact Hours'!$A:$A,Hours!$A1188,'Contact Hours'!$B:$B,Hours!$B1188)</f>
        <v>351054</v>
      </c>
      <c r="H1188" s="34">
        <f t="shared" si="72"/>
        <v>370654</v>
      </c>
      <c r="I1188" s="35">
        <f t="shared" si="73"/>
        <v>1337067.9071045548</v>
      </c>
      <c r="J1188" s="35">
        <f t="shared" si="74"/>
        <v>0</v>
      </c>
    </row>
    <row r="1189" spans="1:10">
      <c r="A1189" s="30">
        <v>3572</v>
      </c>
      <c r="B1189" s="31">
        <v>25</v>
      </c>
      <c r="C1189" s="32">
        <f t="shared" si="75"/>
        <v>2.8175360535220126</v>
      </c>
      <c r="D1189" s="33">
        <f>SUMIFS('Contact Hours'!D:D,'Contact Hours'!$A:$A,Hours!$A1189,'Contact Hours'!$B:$B,Hours!$B1189)+SUMIFS('Contact Hours'!E:E,'Contact Hours'!$A:$A,Hours!$A1189,'Contact Hours'!$B:$B,Hours!$B1189)</f>
        <v>448112</v>
      </c>
      <c r="E1189" s="33">
        <f>SUMIFS('Contact Hours'!F:F,'Contact Hours'!$A:$A,Hours!$A1189,'Contact Hours'!$B:$B,Hours!$B1189)+SUMIFS('Contact Hours'!G:G,'Contact Hours'!$A:$A,Hours!$A1189,'Contact Hours'!$B:$B,Hours!$B1189)</f>
        <v>0</v>
      </c>
      <c r="F1189" s="33">
        <f>SUMIFS('Contact Hours'!H:H,'Contact Hours'!$A:$A,Hours!$A1189,'Contact Hours'!$B:$B,Hours!$B1189)+SUMIFS('Contact Hours'!I:I,'Contact Hours'!$A:$A,Hours!$A1189,'Contact Hours'!$B:$B,Hours!$B1189)</f>
        <v>0</v>
      </c>
      <c r="G1189" s="33">
        <f>SUMIFS('Contact Hours'!J:J,'Contact Hours'!$A:$A,Hours!$A1189,'Contact Hours'!$B:$B,Hours!$B1189)+SUMIFS('Contact Hours'!K:K,'Contact Hours'!$A:$A,Hours!$A1189,'Contact Hours'!$B:$B,Hours!$B1189)</f>
        <v>0</v>
      </c>
      <c r="H1189" s="34">
        <f t="shared" si="72"/>
        <v>448112</v>
      </c>
      <c r="I1189" s="35">
        <f t="shared" si="73"/>
        <v>1262571.716015856</v>
      </c>
      <c r="J1189" s="35">
        <f t="shared" si="74"/>
        <v>0</v>
      </c>
    </row>
    <row r="1190" spans="1:10">
      <c r="A1190" s="30">
        <v>3572</v>
      </c>
      <c r="B1190" s="31">
        <v>26</v>
      </c>
      <c r="C1190" s="32">
        <f t="shared" si="75"/>
        <v>3.5195673951223614</v>
      </c>
      <c r="D1190" s="33">
        <f>SUMIFS('Contact Hours'!D:D,'Contact Hours'!$A:$A,Hours!$A1190,'Contact Hours'!$B:$B,Hours!$B1190)+SUMIFS('Contact Hours'!E:E,'Contact Hours'!$A:$A,Hours!$A1190,'Contact Hours'!$B:$B,Hours!$B1190)</f>
        <v>116096</v>
      </c>
      <c r="E1190" s="33">
        <f>SUMIFS('Contact Hours'!F:F,'Contact Hours'!$A:$A,Hours!$A1190,'Contact Hours'!$B:$B,Hours!$B1190)+SUMIFS('Contact Hours'!G:G,'Contact Hours'!$A:$A,Hours!$A1190,'Contact Hours'!$B:$B,Hours!$B1190)</f>
        <v>0</v>
      </c>
      <c r="F1190" s="33">
        <f>SUMIFS('Contact Hours'!H:H,'Contact Hours'!$A:$A,Hours!$A1190,'Contact Hours'!$B:$B,Hours!$B1190)+SUMIFS('Contact Hours'!I:I,'Contact Hours'!$A:$A,Hours!$A1190,'Contact Hours'!$B:$B,Hours!$B1190)</f>
        <v>0</v>
      </c>
      <c r="G1190" s="33">
        <f>SUMIFS('Contact Hours'!J:J,'Contact Hours'!$A:$A,Hours!$A1190,'Contact Hours'!$B:$B,Hours!$B1190)+SUMIFS('Contact Hours'!K:K,'Contact Hours'!$A:$A,Hours!$A1190,'Contact Hours'!$B:$B,Hours!$B1190)</f>
        <v>1664</v>
      </c>
      <c r="H1190" s="34">
        <f t="shared" si="72"/>
        <v>117760</v>
      </c>
      <c r="I1190" s="35">
        <f t="shared" si="73"/>
        <v>414464.2564496093</v>
      </c>
      <c r="J1190" s="35">
        <f t="shared" si="74"/>
        <v>0</v>
      </c>
    </row>
    <row r="1191" spans="1:10">
      <c r="A1191" s="30">
        <v>3572</v>
      </c>
      <c r="B1191" s="31">
        <v>27</v>
      </c>
      <c r="C1191" s="32">
        <f t="shared" si="75"/>
        <v>3.291477425248472</v>
      </c>
      <c r="D1191" s="33">
        <f>SUMIFS('Contact Hours'!D:D,'Contact Hours'!$A:$A,Hours!$A1191,'Contact Hours'!$B:$B,Hours!$B1191)+SUMIFS('Contact Hours'!E:E,'Contact Hours'!$A:$A,Hours!$A1191,'Contact Hours'!$B:$B,Hours!$B1191)</f>
        <v>0</v>
      </c>
      <c r="E1191" s="33">
        <f>SUMIFS('Contact Hours'!F:F,'Contact Hours'!$A:$A,Hours!$A1191,'Contact Hours'!$B:$B,Hours!$B1191)+SUMIFS('Contact Hours'!G:G,'Contact Hours'!$A:$A,Hours!$A1191,'Contact Hours'!$B:$B,Hours!$B1191)</f>
        <v>0</v>
      </c>
      <c r="F1191" s="33">
        <f>SUMIFS('Contact Hours'!H:H,'Contact Hours'!$A:$A,Hours!$A1191,'Contact Hours'!$B:$B,Hours!$B1191)+SUMIFS('Contact Hours'!I:I,'Contact Hours'!$A:$A,Hours!$A1191,'Contact Hours'!$B:$B,Hours!$B1191)</f>
        <v>0</v>
      </c>
      <c r="G1191" s="33">
        <f>SUMIFS('Contact Hours'!J:J,'Contact Hours'!$A:$A,Hours!$A1191,'Contact Hours'!$B:$B,Hours!$B1191)+SUMIFS('Contact Hours'!K:K,'Contact Hours'!$A:$A,Hours!$A1191,'Contact Hours'!$B:$B,Hours!$B1191)</f>
        <v>0</v>
      </c>
      <c r="H1191" s="34">
        <f t="shared" si="72"/>
        <v>0</v>
      </c>
      <c r="I1191" s="35">
        <f t="shared" si="73"/>
        <v>0</v>
      </c>
      <c r="J1191" s="35">
        <f t="shared" si="74"/>
        <v>0</v>
      </c>
    </row>
    <row r="1192" spans="1:10">
      <c r="A1192" s="30">
        <v>3648</v>
      </c>
      <c r="B1192" s="31">
        <v>1</v>
      </c>
      <c r="C1192" s="32">
        <f t="shared" si="75"/>
        <v>2.8749802080704021</v>
      </c>
      <c r="D1192" s="33">
        <f>SUMIFS('Contact Hours'!D:D,'Contact Hours'!$A:$A,Hours!$A1192,'Contact Hours'!$B:$B,Hours!$B1192)+SUMIFS('Contact Hours'!E:E,'Contact Hours'!$A:$A,Hours!$A1192,'Contact Hours'!$B:$B,Hours!$B1192)</f>
        <v>1248</v>
      </c>
      <c r="E1192" s="33">
        <f>SUMIFS('Contact Hours'!F:F,'Contact Hours'!$A:$A,Hours!$A1192,'Contact Hours'!$B:$B,Hours!$B1192)+SUMIFS('Contact Hours'!G:G,'Contact Hours'!$A:$A,Hours!$A1192,'Contact Hours'!$B:$B,Hours!$B1192)</f>
        <v>0</v>
      </c>
      <c r="F1192" s="33">
        <f>SUMIFS('Contact Hours'!H:H,'Contact Hours'!$A:$A,Hours!$A1192,'Contact Hours'!$B:$B,Hours!$B1192)+SUMIFS('Contact Hours'!I:I,'Contact Hours'!$A:$A,Hours!$A1192,'Contact Hours'!$B:$B,Hours!$B1192)</f>
        <v>0</v>
      </c>
      <c r="G1192" s="33">
        <f>SUMIFS('Contact Hours'!J:J,'Contact Hours'!$A:$A,Hours!$A1192,'Contact Hours'!$B:$B,Hours!$B1192)+SUMIFS('Contact Hours'!K:K,'Contact Hours'!$A:$A,Hours!$A1192,'Contact Hours'!$B:$B,Hours!$B1192)</f>
        <v>0</v>
      </c>
      <c r="H1192" s="34">
        <f t="shared" si="72"/>
        <v>1248</v>
      </c>
      <c r="I1192" s="35">
        <f t="shared" si="73"/>
        <v>3587.9752996718616</v>
      </c>
      <c r="J1192" s="35">
        <f t="shared" si="74"/>
        <v>0</v>
      </c>
    </row>
    <row r="1193" spans="1:10">
      <c r="A1193" s="30">
        <v>3648</v>
      </c>
      <c r="B1193" s="31">
        <v>2</v>
      </c>
      <c r="C1193" s="32">
        <f t="shared" si="75"/>
        <v>3.4729204337351502</v>
      </c>
      <c r="D1193" s="33">
        <f>SUMIFS('Contact Hours'!D:D,'Contact Hours'!$A:$A,Hours!$A1193,'Contact Hours'!$B:$B,Hours!$B1193)+SUMIFS('Contact Hours'!E:E,'Contact Hours'!$A:$A,Hours!$A1193,'Contact Hours'!$B:$B,Hours!$B1193)</f>
        <v>0</v>
      </c>
      <c r="E1193" s="33">
        <f>SUMIFS('Contact Hours'!F:F,'Contact Hours'!$A:$A,Hours!$A1193,'Contact Hours'!$B:$B,Hours!$B1193)+SUMIFS('Contact Hours'!G:G,'Contact Hours'!$A:$A,Hours!$A1193,'Contact Hours'!$B:$B,Hours!$B1193)</f>
        <v>0</v>
      </c>
      <c r="F1193" s="33">
        <f>SUMIFS('Contact Hours'!H:H,'Contact Hours'!$A:$A,Hours!$A1193,'Contact Hours'!$B:$B,Hours!$B1193)+SUMIFS('Contact Hours'!I:I,'Contact Hours'!$A:$A,Hours!$A1193,'Contact Hours'!$B:$B,Hours!$B1193)</f>
        <v>43920</v>
      </c>
      <c r="G1193" s="33">
        <f>SUMIFS('Contact Hours'!J:J,'Contact Hours'!$A:$A,Hours!$A1193,'Contact Hours'!$B:$B,Hours!$B1193)+SUMIFS('Contact Hours'!K:K,'Contact Hours'!$A:$A,Hours!$A1193,'Contact Hours'!$B:$B,Hours!$B1193)</f>
        <v>576</v>
      </c>
      <c r="H1193" s="34">
        <f t="shared" si="72"/>
        <v>44496</v>
      </c>
      <c r="I1193" s="35">
        <f t="shared" si="73"/>
        <v>154531.06761947923</v>
      </c>
      <c r="J1193" s="35">
        <f t="shared" si="74"/>
        <v>0</v>
      </c>
    </row>
    <row r="1194" spans="1:10">
      <c r="A1194" s="30">
        <v>3648</v>
      </c>
      <c r="B1194" s="31">
        <v>3</v>
      </c>
      <c r="C1194" s="32">
        <f t="shared" si="75"/>
        <v>3.0862689776983747</v>
      </c>
      <c r="D1194" s="33">
        <f>SUMIFS('Contact Hours'!D:D,'Contact Hours'!$A:$A,Hours!$A1194,'Contact Hours'!$B:$B,Hours!$B1194)+SUMIFS('Contact Hours'!E:E,'Contact Hours'!$A:$A,Hours!$A1194,'Contact Hours'!$B:$B,Hours!$B1194)</f>
        <v>835008</v>
      </c>
      <c r="E1194" s="33">
        <f>SUMIFS('Contact Hours'!F:F,'Contact Hours'!$A:$A,Hours!$A1194,'Contact Hours'!$B:$B,Hours!$B1194)+SUMIFS('Contact Hours'!G:G,'Contact Hours'!$A:$A,Hours!$A1194,'Contact Hours'!$B:$B,Hours!$B1194)</f>
        <v>0</v>
      </c>
      <c r="F1194" s="33">
        <f>SUMIFS('Contact Hours'!H:H,'Contact Hours'!$A:$A,Hours!$A1194,'Contact Hours'!$B:$B,Hours!$B1194)+SUMIFS('Contact Hours'!I:I,'Contact Hours'!$A:$A,Hours!$A1194,'Contact Hours'!$B:$B,Hours!$B1194)</f>
        <v>0</v>
      </c>
      <c r="G1194" s="33">
        <f>SUMIFS('Contact Hours'!J:J,'Contact Hours'!$A:$A,Hours!$A1194,'Contact Hours'!$B:$B,Hours!$B1194)+SUMIFS('Contact Hours'!K:K,'Contact Hours'!$A:$A,Hours!$A1194,'Contact Hours'!$B:$B,Hours!$B1194)</f>
        <v>740</v>
      </c>
      <c r="H1194" s="34">
        <f t="shared" si="72"/>
        <v>835748</v>
      </c>
      <c r="I1194" s="35">
        <f t="shared" si="73"/>
        <v>2579343.1255734614</v>
      </c>
      <c r="J1194" s="35">
        <f t="shared" si="74"/>
        <v>0</v>
      </c>
    </row>
    <row r="1195" spans="1:10">
      <c r="A1195" s="30">
        <v>3648</v>
      </c>
      <c r="B1195" s="31">
        <v>4</v>
      </c>
      <c r="C1195" s="32">
        <f t="shared" si="75"/>
        <v>2.7951067372194838</v>
      </c>
      <c r="D1195" s="33">
        <f>SUMIFS('Contact Hours'!D:D,'Contact Hours'!$A:$A,Hours!$A1195,'Contact Hours'!$B:$B,Hours!$B1195)+SUMIFS('Contact Hours'!E:E,'Contact Hours'!$A:$A,Hours!$A1195,'Contact Hours'!$B:$B,Hours!$B1195)</f>
        <v>126624</v>
      </c>
      <c r="E1195" s="33">
        <f>SUMIFS('Contact Hours'!F:F,'Contact Hours'!$A:$A,Hours!$A1195,'Contact Hours'!$B:$B,Hours!$B1195)+SUMIFS('Contact Hours'!G:G,'Contact Hours'!$A:$A,Hours!$A1195,'Contact Hours'!$B:$B,Hours!$B1195)</f>
        <v>0</v>
      </c>
      <c r="F1195" s="33">
        <f>SUMIFS('Contact Hours'!H:H,'Contact Hours'!$A:$A,Hours!$A1195,'Contact Hours'!$B:$B,Hours!$B1195)+SUMIFS('Contact Hours'!I:I,'Contact Hours'!$A:$A,Hours!$A1195,'Contact Hours'!$B:$B,Hours!$B1195)</f>
        <v>213952</v>
      </c>
      <c r="G1195" s="33">
        <f>SUMIFS('Contact Hours'!J:J,'Contact Hours'!$A:$A,Hours!$A1195,'Contact Hours'!$B:$B,Hours!$B1195)+SUMIFS('Contact Hours'!K:K,'Contact Hours'!$A:$A,Hours!$A1195,'Contact Hours'!$B:$B,Hours!$B1195)</f>
        <v>2681</v>
      </c>
      <c r="H1195" s="34">
        <f t="shared" si="72"/>
        <v>343257</v>
      </c>
      <c r="I1195" s="35">
        <f t="shared" si="73"/>
        <v>959439.95329774835</v>
      </c>
      <c r="J1195" s="35">
        <f t="shared" si="74"/>
        <v>0</v>
      </c>
    </row>
    <row r="1196" spans="1:10">
      <c r="A1196" s="30">
        <v>3648</v>
      </c>
      <c r="B1196" s="31">
        <v>5</v>
      </c>
      <c r="C1196" s="32">
        <f t="shared" si="75"/>
        <v>7.969787458086997</v>
      </c>
      <c r="D1196" s="33">
        <f>SUMIFS('Contact Hours'!D:D,'Contact Hours'!$A:$A,Hours!$A1196,'Contact Hours'!$B:$B,Hours!$B1196)+SUMIFS('Contact Hours'!E:E,'Contact Hours'!$A:$A,Hours!$A1196,'Contact Hours'!$B:$B,Hours!$B1196)</f>
        <v>0</v>
      </c>
      <c r="E1196" s="33">
        <f>SUMIFS('Contact Hours'!F:F,'Contact Hours'!$A:$A,Hours!$A1196,'Contact Hours'!$B:$B,Hours!$B1196)+SUMIFS('Contact Hours'!G:G,'Contact Hours'!$A:$A,Hours!$A1196,'Contact Hours'!$B:$B,Hours!$B1196)</f>
        <v>0</v>
      </c>
      <c r="F1196" s="33">
        <f>SUMIFS('Contact Hours'!H:H,'Contact Hours'!$A:$A,Hours!$A1196,'Contact Hours'!$B:$B,Hours!$B1196)+SUMIFS('Contact Hours'!I:I,'Contact Hours'!$A:$A,Hours!$A1196,'Contact Hours'!$B:$B,Hours!$B1196)</f>
        <v>0</v>
      </c>
      <c r="G1196" s="33">
        <f>SUMIFS('Contact Hours'!J:J,'Contact Hours'!$A:$A,Hours!$A1196,'Contact Hours'!$B:$B,Hours!$B1196)+SUMIFS('Contact Hours'!K:K,'Contact Hours'!$A:$A,Hours!$A1196,'Contact Hours'!$B:$B,Hours!$B1196)</f>
        <v>0</v>
      </c>
      <c r="H1196" s="34">
        <f t="shared" si="72"/>
        <v>0</v>
      </c>
      <c r="I1196" s="35">
        <f t="shared" si="73"/>
        <v>0</v>
      </c>
      <c r="J1196" s="35">
        <f t="shared" si="74"/>
        <v>0</v>
      </c>
    </row>
    <row r="1197" spans="1:10">
      <c r="A1197" s="30">
        <v>3648</v>
      </c>
      <c r="B1197" s="31">
        <v>6</v>
      </c>
      <c r="C1197" s="32">
        <f t="shared" si="75"/>
        <v>2.5338472328563029</v>
      </c>
      <c r="D1197" s="33">
        <f>SUMIFS('Contact Hours'!D:D,'Contact Hours'!$A:$A,Hours!$A1197,'Contact Hours'!$B:$B,Hours!$B1197)+SUMIFS('Contact Hours'!E:E,'Contact Hours'!$A:$A,Hours!$A1197,'Contact Hours'!$B:$B,Hours!$B1197)</f>
        <v>148832</v>
      </c>
      <c r="E1197" s="33">
        <f>SUMIFS('Contact Hours'!F:F,'Contact Hours'!$A:$A,Hours!$A1197,'Contact Hours'!$B:$B,Hours!$B1197)+SUMIFS('Contact Hours'!G:G,'Contact Hours'!$A:$A,Hours!$A1197,'Contact Hours'!$B:$B,Hours!$B1197)</f>
        <v>0</v>
      </c>
      <c r="F1197" s="33">
        <f>SUMIFS('Contact Hours'!H:H,'Contact Hours'!$A:$A,Hours!$A1197,'Contact Hours'!$B:$B,Hours!$B1197)+SUMIFS('Contact Hours'!I:I,'Contact Hours'!$A:$A,Hours!$A1197,'Contact Hours'!$B:$B,Hours!$B1197)</f>
        <v>42624</v>
      </c>
      <c r="G1197" s="33">
        <f>SUMIFS('Contact Hours'!J:J,'Contact Hours'!$A:$A,Hours!$A1197,'Contact Hours'!$B:$B,Hours!$B1197)+SUMIFS('Contact Hours'!K:K,'Contact Hours'!$A:$A,Hours!$A1197,'Contact Hours'!$B:$B,Hours!$B1197)</f>
        <v>0</v>
      </c>
      <c r="H1197" s="34">
        <f t="shared" si="72"/>
        <v>191456</v>
      </c>
      <c r="I1197" s="35">
        <f t="shared" si="73"/>
        <v>485120.25581373629</v>
      </c>
      <c r="J1197" s="35">
        <f t="shared" si="74"/>
        <v>0</v>
      </c>
    </row>
    <row r="1198" spans="1:10">
      <c r="A1198" s="30">
        <v>3648</v>
      </c>
      <c r="B1198" s="31">
        <v>7</v>
      </c>
      <c r="C1198" s="32">
        <f t="shared" si="75"/>
        <v>3.4892163735959434</v>
      </c>
      <c r="D1198" s="33">
        <f>SUMIFS('Contact Hours'!D:D,'Contact Hours'!$A:$A,Hours!$A1198,'Contact Hours'!$B:$B,Hours!$B1198)+SUMIFS('Contact Hours'!E:E,'Contact Hours'!$A:$A,Hours!$A1198,'Contact Hours'!$B:$B,Hours!$B1198)</f>
        <v>48128</v>
      </c>
      <c r="E1198" s="33">
        <f>SUMIFS('Contact Hours'!F:F,'Contact Hours'!$A:$A,Hours!$A1198,'Contact Hours'!$B:$B,Hours!$B1198)+SUMIFS('Contact Hours'!G:G,'Contact Hours'!$A:$A,Hours!$A1198,'Contact Hours'!$B:$B,Hours!$B1198)</f>
        <v>0</v>
      </c>
      <c r="F1198" s="33">
        <f>SUMIFS('Contact Hours'!H:H,'Contact Hours'!$A:$A,Hours!$A1198,'Contact Hours'!$B:$B,Hours!$B1198)+SUMIFS('Contact Hours'!I:I,'Contact Hours'!$A:$A,Hours!$A1198,'Contact Hours'!$B:$B,Hours!$B1198)</f>
        <v>59072</v>
      </c>
      <c r="G1198" s="33">
        <f>SUMIFS('Contact Hours'!J:J,'Contact Hours'!$A:$A,Hours!$A1198,'Contact Hours'!$B:$B,Hours!$B1198)+SUMIFS('Contact Hours'!K:K,'Contact Hours'!$A:$A,Hours!$A1198,'Contact Hours'!$B:$B,Hours!$B1198)</f>
        <v>736</v>
      </c>
      <c r="H1198" s="34">
        <f t="shared" si="72"/>
        <v>107936</v>
      </c>
      <c r="I1198" s="35">
        <f t="shared" si="73"/>
        <v>376612.05850045173</v>
      </c>
      <c r="J1198" s="35">
        <f t="shared" si="74"/>
        <v>0</v>
      </c>
    </row>
    <row r="1199" spans="1:10">
      <c r="A1199" s="30">
        <v>3648</v>
      </c>
      <c r="B1199" s="31">
        <v>8</v>
      </c>
      <c r="C1199" s="32">
        <f t="shared" si="75"/>
        <v>4.382136402145127</v>
      </c>
      <c r="D1199" s="33">
        <f>SUMIFS('Contact Hours'!D:D,'Contact Hours'!$A:$A,Hours!$A1199,'Contact Hours'!$B:$B,Hours!$B1199)+SUMIFS('Contact Hours'!E:E,'Contact Hours'!$A:$A,Hours!$A1199,'Contact Hours'!$B:$B,Hours!$B1199)</f>
        <v>0</v>
      </c>
      <c r="E1199" s="33">
        <f>SUMIFS('Contact Hours'!F:F,'Contact Hours'!$A:$A,Hours!$A1199,'Contact Hours'!$B:$B,Hours!$B1199)+SUMIFS('Contact Hours'!G:G,'Contact Hours'!$A:$A,Hours!$A1199,'Contact Hours'!$B:$B,Hours!$B1199)</f>
        <v>0</v>
      </c>
      <c r="F1199" s="33">
        <f>SUMIFS('Contact Hours'!H:H,'Contact Hours'!$A:$A,Hours!$A1199,'Contact Hours'!$B:$B,Hours!$B1199)+SUMIFS('Contact Hours'!I:I,'Contact Hours'!$A:$A,Hours!$A1199,'Contact Hours'!$B:$B,Hours!$B1199)</f>
        <v>6160</v>
      </c>
      <c r="G1199" s="33">
        <f>SUMIFS('Contact Hours'!J:J,'Contact Hours'!$A:$A,Hours!$A1199,'Contact Hours'!$B:$B,Hours!$B1199)+SUMIFS('Contact Hours'!K:K,'Contact Hours'!$A:$A,Hours!$A1199,'Contact Hours'!$B:$B,Hours!$B1199)</f>
        <v>266</v>
      </c>
      <c r="H1199" s="34">
        <f t="shared" si="72"/>
        <v>6426</v>
      </c>
      <c r="I1199" s="35">
        <f t="shared" si="73"/>
        <v>28159.608520184585</v>
      </c>
      <c r="J1199" s="35">
        <f t="shared" si="74"/>
        <v>0</v>
      </c>
    </row>
    <row r="1200" spans="1:10">
      <c r="A1200" s="30">
        <v>3648</v>
      </c>
      <c r="B1200" s="31">
        <v>9</v>
      </c>
      <c r="C1200" s="32">
        <f t="shared" si="75"/>
        <v>3.4333089032158068</v>
      </c>
      <c r="D1200" s="33">
        <f>SUMIFS('Contact Hours'!D:D,'Contact Hours'!$A:$A,Hours!$A1200,'Contact Hours'!$B:$B,Hours!$B1200)+SUMIFS('Contact Hours'!E:E,'Contact Hours'!$A:$A,Hours!$A1200,'Contact Hours'!$B:$B,Hours!$B1200)</f>
        <v>35536</v>
      </c>
      <c r="E1200" s="33">
        <f>SUMIFS('Contact Hours'!F:F,'Contact Hours'!$A:$A,Hours!$A1200,'Contact Hours'!$B:$B,Hours!$B1200)+SUMIFS('Contact Hours'!G:G,'Contact Hours'!$A:$A,Hours!$A1200,'Contact Hours'!$B:$B,Hours!$B1200)</f>
        <v>0</v>
      </c>
      <c r="F1200" s="33">
        <f>SUMIFS('Contact Hours'!H:H,'Contact Hours'!$A:$A,Hours!$A1200,'Contact Hours'!$B:$B,Hours!$B1200)+SUMIFS('Contact Hours'!I:I,'Contact Hours'!$A:$A,Hours!$A1200,'Contact Hours'!$B:$B,Hours!$B1200)</f>
        <v>56272</v>
      </c>
      <c r="G1200" s="33">
        <f>SUMIFS('Contact Hours'!J:J,'Contact Hours'!$A:$A,Hours!$A1200,'Contact Hours'!$B:$B,Hours!$B1200)+SUMIFS('Contact Hours'!K:K,'Contact Hours'!$A:$A,Hours!$A1200,'Contact Hours'!$B:$B,Hours!$B1200)</f>
        <v>0</v>
      </c>
      <c r="H1200" s="34">
        <f t="shared" si="72"/>
        <v>91808</v>
      </c>
      <c r="I1200" s="35">
        <f t="shared" si="73"/>
        <v>315205.22378643678</v>
      </c>
      <c r="J1200" s="35">
        <f t="shared" si="74"/>
        <v>0</v>
      </c>
    </row>
    <row r="1201" spans="1:10">
      <c r="A1201" s="30">
        <v>3648</v>
      </c>
      <c r="B1201" s="31">
        <v>10</v>
      </c>
      <c r="C1201" s="32">
        <f t="shared" si="75"/>
        <v>5.2157956574584414</v>
      </c>
      <c r="D1201" s="33">
        <f>SUMIFS('Contact Hours'!D:D,'Contact Hours'!$A:$A,Hours!$A1201,'Contact Hours'!$B:$B,Hours!$B1201)+SUMIFS('Contact Hours'!E:E,'Contact Hours'!$A:$A,Hours!$A1201,'Contact Hours'!$B:$B,Hours!$B1201)</f>
        <v>5312</v>
      </c>
      <c r="E1201" s="33">
        <f>SUMIFS('Contact Hours'!F:F,'Contact Hours'!$A:$A,Hours!$A1201,'Contact Hours'!$B:$B,Hours!$B1201)+SUMIFS('Contact Hours'!G:G,'Contact Hours'!$A:$A,Hours!$A1201,'Contact Hours'!$B:$B,Hours!$B1201)</f>
        <v>0</v>
      </c>
      <c r="F1201" s="33">
        <f>SUMIFS('Contact Hours'!H:H,'Contact Hours'!$A:$A,Hours!$A1201,'Contact Hours'!$B:$B,Hours!$B1201)+SUMIFS('Contact Hours'!I:I,'Contact Hours'!$A:$A,Hours!$A1201,'Contact Hours'!$B:$B,Hours!$B1201)</f>
        <v>0</v>
      </c>
      <c r="G1201" s="33">
        <f>SUMIFS('Contact Hours'!J:J,'Contact Hours'!$A:$A,Hours!$A1201,'Contact Hours'!$B:$B,Hours!$B1201)+SUMIFS('Contact Hours'!K:K,'Contact Hours'!$A:$A,Hours!$A1201,'Contact Hours'!$B:$B,Hours!$B1201)</f>
        <v>0</v>
      </c>
      <c r="H1201" s="34">
        <f t="shared" si="72"/>
        <v>5312</v>
      </c>
      <c r="I1201" s="35">
        <f t="shared" si="73"/>
        <v>27706.306532419239</v>
      </c>
      <c r="J1201" s="35">
        <f t="shared" si="74"/>
        <v>0</v>
      </c>
    </row>
    <row r="1202" spans="1:10">
      <c r="A1202" s="30">
        <v>3648</v>
      </c>
      <c r="B1202" s="31">
        <v>11</v>
      </c>
      <c r="C1202" s="32">
        <f t="shared" si="75"/>
        <v>3.9463640330011058</v>
      </c>
      <c r="D1202" s="33">
        <f>SUMIFS('Contact Hours'!D:D,'Contact Hours'!$A:$A,Hours!$A1202,'Contact Hours'!$B:$B,Hours!$B1202)+SUMIFS('Contact Hours'!E:E,'Contact Hours'!$A:$A,Hours!$A1202,'Contact Hours'!$B:$B,Hours!$B1202)</f>
        <v>2016</v>
      </c>
      <c r="E1202" s="33">
        <f>SUMIFS('Contact Hours'!F:F,'Contact Hours'!$A:$A,Hours!$A1202,'Contact Hours'!$B:$B,Hours!$B1202)+SUMIFS('Contact Hours'!G:G,'Contact Hours'!$A:$A,Hours!$A1202,'Contact Hours'!$B:$B,Hours!$B1202)</f>
        <v>0</v>
      </c>
      <c r="F1202" s="33">
        <f>SUMIFS('Contact Hours'!H:H,'Contact Hours'!$A:$A,Hours!$A1202,'Contact Hours'!$B:$B,Hours!$B1202)+SUMIFS('Contact Hours'!I:I,'Contact Hours'!$A:$A,Hours!$A1202,'Contact Hours'!$B:$B,Hours!$B1202)</f>
        <v>130464</v>
      </c>
      <c r="G1202" s="33">
        <f>SUMIFS('Contact Hours'!J:J,'Contact Hours'!$A:$A,Hours!$A1202,'Contact Hours'!$B:$B,Hours!$B1202)+SUMIFS('Contact Hours'!K:K,'Contact Hours'!$A:$A,Hours!$A1202,'Contact Hours'!$B:$B,Hours!$B1202)</f>
        <v>0</v>
      </c>
      <c r="H1202" s="34">
        <f t="shared" si="72"/>
        <v>132480</v>
      </c>
      <c r="I1202" s="35">
        <f t="shared" si="73"/>
        <v>522814.30709198653</v>
      </c>
      <c r="J1202" s="35">
        <f t="shared" si="74"/>
        <v>0</v>
      </c>
    </row>
    <row r="1203" spans="1:10">
      <c r="A1203" s="30">
        <v>3648</v>
      </c>
      <c r="B1203" s="31">
        <v>12</v>
      </c>
      <c r="C1203" s="32">
        <f t="shared" si="75"/>
        <v>3.4644345655960382</v>
      </c>
      <c r="D1203" s="33">
        <f>SUMIFS('Contact Hours'!D:D,'Contact Hours'!$A:$A,Hours!$A1203,'Contact Hours'!$B:$B,Hours!$B1203)+SUMIFS('Contact Hours'!E:E,'Contact Hours'!$A:$A,Hours!$A1203,'Contact Hours'!$B:$B,Hours!$B1203)</f>
        <v>450048</v>
      </c>
      <c r="E1203" s="33">
        <f>SUMIFS('Contact Hours'!F:F,'Contact Hours'!$A:$A,Hours!$A1203,'Contact Hours'!$B:$B,Hours!$B1203)+SUMIFS('Contact Hours'!G:G,'Contact Hours'!$A:$A,Hours!$A1203,'Contact Hours'!$B:$B,Hours!$B1203)</f>
        <v>63248</v>
      </c>
      <c r="F1203" s="33">
        <f>SUMIFS('Contact Hours'!H:H,'Contact Hours'!$A:$A,Hours!$A1203,'Contact Hours'!$B:$B,Hours!$B1203)+SUMIFS('Contact Hours'!I:I,'Contact Hours'!$A:$A,Hours!$A1203,'Contact Hours'!$B:$B,Hours!$B1203)</f>
        <v>0</v>
      </c>
      <c r="G1203" s="33">
        <f>SUMIFS('Contact Hours'!J:J,'Contact Hours'!$A:$A,Hours!$A1203,'Contact Hours'!$B:$B,Hours!$B1203)+SUMIFS('Contact Hours'!K:K,'Contact Hours'!$A:$A,Hours!$A1203,'Contact Hours'!$B:$B,Hours!$B1203)</f>
        <v>0</v>
      </c>
      <c r="H1203" s="34">
        <f t="shared" si="72"/>
        <v>513296</v>
      </c>
      <c r="I1203" s="35">
        <f t="shared" si="73"/>
        <v>1778280.4047821839</v>
      </c>
      <c r="J1203" s="35">
        <f t="shared" si="74"/>
        <v>241030.41314530006</v>
      </c>
    </row>
    <row r="1204" spans="1:10">
      <c r="A1204" s="30">
        <v>3648</v>
      </c>
      <c r="B1204" s="31">
        <v>13</v>
      </c>
      <c r="C1204" s="32">
        <f t="shared" si="75"/>
        <v>3.1367935439018955</v>
      </c>
      <c r="D1204" s="33">
        <f>SUMIFS('Contact Hours'!D:D,'Contact Hours'!$A:$A,Hours!$A1204,'Contact Hours'!$B:$B,Hours!$B1204)+SUMIFS('Contact Hours'!E:E,'Contact Hours'!$A:$A,Hours!$A1204,'Contact Hours'!$B:$B,Hours!$B1204)</f>
        <v>47120</v>
      </c>
      <c r="E1204" s="33">
        <f>SUMIFS('Contact Hours'!F:F,'Contact Hours'!$A:$A,Hours!$A1204,'Contact Hours'!$B:$B,Hours!$B1204)+SUMIFS('Contact Hours'!G:G,'Contact Hours'!$A:$A,Hours!$A1204,'Contact Hours'!$B:$B,Hours!$B1204)</f>
        <v>0</v>
      </c>
      <c r="F1204" s="33">
        <f>SUMIFS('Contact Hours'!H:H,'Contact Hours'!$A:$A,Hours!$A1204,'Contact Hours'!$B:$B,Hours!$B1204)+SUMIFS('Contact Hours'!I:I,'Contact Hours'!$A:$A,Hours!$A1204,'Contact Hours'!$B:$B,Hours!$B1204)</f>
        <v>17984</v>
      </c>
      <c r="G1204" s="33">
        <f>SUMIFS('Contact Hours'!J:J,'Contact Hours'!$A:$A,Hours!$A1204,'Contact Hours'!$B:$B,Hours!$B1204)+SUMIFS('Contact Hours'!K:K,'Contact Hours'!$A:$A,Hours!$A1204,'Contact Hours'!$B:$B,Hours!$B1204)</f>
        <v>0</v>
      </c>
      <c r="H1204" s="34">
        <f t="shared" si="72"/>
        <v>65104</v>
      </c>
      <c r="I1204" s="35">
        <f t="shared" si="73"/>
        <v>204217.806882189</v>
      </c>
      <c r="J1204" s="35">
        <f t="shared" si="74"/>
        <v>0</v>
      </c>
    </row>
    <row r="1205" spans="1:10">
      <c r="A1205" s="30">
        <v>3648</v>
      </c>
      <c r="B1205" s="31">
        <v>14</v>
      </c>
      <c r="C1205" s="32">
        <f t="shared" si="75"/>
        <v>4.5242823607997433</v>
      </c>
      <c r="D1205" s="33">
        <f>SUMIFS('Contact Hours'!D:D,'Contact Hours'!$A:$A,Hours!$A1205,'Contact Hours'!$B:$B,Hours!$B1205)+SUMIFS('Contact Hours'!E:E,'Contact Hours'!$A:$A,Hours!$A1205,'Contact Hours'!$B:$B,Hours!$B1205)</f>
        <v>0</v>
      </c>
      <c r="E1205" s="33">
        <f>SUMIFS('Contact Hours'!F:F,'Contact Hours'!$A:$A,Hours!$A1205,'Contact Hours'!$B:$B,Hours!$B1205)+SUMIFS('Contact Hours'!G:G,'Contact Hours'!$A:$A,Hours!$A1205,'Contact Hours'!$B:$B,Hours!$B1205)</f>
        <v>0</v>
      </c>
      <c r="F1205" s="33">
        <f>SUMIFS('Contact Hours'!H:H,'Contact Hours'!$A:$A,Hours!$A1205,'Contact Hours'!$B:$B,Hours!$B1205)+SUMIFS('Contact Hours'!I:I,'Contact Hours'!$A:$A,Hours!$A1205,'Contact Hours'!$B:$B,Hours!$B1205)</f>
        <v>296528</v>
      </c>
      <c r="G1205" s="33">
        <f>SUMIFS('Contact Hours'!J:J,'Contact Hours'!$A:$A,Hours!$A1205,'Contact Hours'!$B:$B,Hours!$B1205)+SUMIFS('Contact Hours'!K:K,'Contact Hours'!$A:$A,Hours!$A1205,'Contact Hours'!$B:$B,Hours!$B1205)</f>
        <v>8218</v>
      </c>
      <c r="H1205" s="34">
        <f t="shared" si="72"/>
        <v>304746</v>
      </c>
      <c r="I1205" s="35">
        <f t="shared" si="73"/>
        <v>1378756.9523242787</v>
      </c>
      <c r="J1205" s="35">
        <f t="shared" si="74"/>
        <v>0</v>
      </c>
    </row>
    <row r="1206" spans="1:10">
      <c r="A1206" s="30">
        <v>3648</v>
      </c>
      <c r="B1206" s="31">
        <v>15</v>
      </c>
      <c r="C1206" s="32">
        <f t="shared" si="75"/>
        <v>6.3259919541484555</v>
      </c>
      <c r="D1206" s="33">
        <f>SUMIFS('Contact Hours'!D:D,'Contact Hours'!$A:$A,Hours!$A1206,'Contact Hours'!$B:$B,Hours!$B1206)+SUMIFS('Contact Hours'!E:E,'Contact Hours'!$A:$A,Hours!$A1206,'Contact Hours'!$B:$B,Hours!$B1206)</f>
        <v>8688</v>
      </c>
      <c r="E1206" s="33">
        <f>SUMIFS('Contact Hours'!F:F,'Contact Hours'!$A:$A,Hours!$A1206,'Contact Hours'!$B:$B,Hours!$B1206)+SUMIFS('Contact Hours'!G:G,'Contact Hours'!$A:$A,Hours!$A1206,'Contact Hours'!$B:$B,Hours!$B1206)</f>
        <v>0</v>
      </c>
      <c r="F1206" s="33">
        <f>SUMIFS('Contact Hours'!H:H,'Contact Hours'!$A:$A,Hours!$A1206,'Contact Hours'!$B:$B,Hours!$B1206)+SUMIFS('Contact Hours'!I:I,'Contact Hours'!$A:$A,Hours!$A1206,'Contact Hours'!$B:$B,Hours!$B1206)</f>
        <v>45696</v>
      </c>
      <c r="G1206" s="33">
        <f>SUMIFS('Contact Hours'!J:J,'Contact Hours'!$A:$A,Hours!$A1206,'Contact Hours'!$B:$B,Hours!$B1206)+SUMIFS('Contact Hours'!K:K,'Contact Hours'!$A:$A,Hours!$A1206,'Contact Hours'!$B:$B,Hours!$B1206)</f>
        <v>0</v>
      </c>
      <c r="H1206" s="34">
        <f t="shared" si="72"/>
        <v>54384</v>
      </c>
      <c r="I1206" s="35">
        <f t="shared" si="73"/>
        <v>344032.74643440958</v>
      </c>
      <c r="J1206" s="35">
        <f t="shared" si="74"/>
        <v>0</v>
      </c>
    </row>
    <row r="1207" spans="1:10">
      <c r="A1207" s="30">
        <v>3648</v>
      </c>
      <c r="B1207" s="31">
        <v>16</v>
      </c>
      <c r="C1207" s="32">
        <f t="shared" si="75"/>
        <v>3.9794022593108487</v>
      </c>
      <c r="D1207" s="33">
        <f>SUMIFS('Contact Hours'!D:D,'Contact Hours'!$A:$A,Hours!$A1207,'Contact Hours'!$B:$B,Hours!$B1207)+SUMIFS('Contact Hours'!E:E,'Contact Hours'!$A:$A,Hours!$A1207,'Contact Hours'!$B:$B,Hours!$B1207)</f>
        <v>19968</v>
      </c>
      <c r="E1207" s="33">
        <f>SUMIFS('Contact Hours'!F:F,'Contact Hours'!$A:$A,Hours!$A1207,'Contact Hours'!$B:$B,Hours!$B1207)+SUMIFS('Contact Hours'!G:G,'Contact Hours'!$A:$A,Hours!$A1207,'Contact Hours'!$B:$B,Hours!$B1207)</f>
        <v>0</v>
      </c>
      <c r="F1207" s="33">
        <f>SUMIFS('Contact Hours'!H:H,'Contact Hours'!$A:$A,Hours!$A1207,'Contact Hours'!$B:$B,Hours!$B1207)+SUMIFS('Contact Hours'!I:I,'Contact Hours'!$A:$A,Hours!$A1207,'Contact Hours'!$B:$B,Hours!$B1207)</f>
        <v>334000</v>
      </c>
      <c r="G1207" s="33">
        <f>SUMIFS('Contact Hours'!J:J,'Contact Hours'!$A:$A,Hours!$A1207,'Contact Hours'!$B:$B,Hours!$B1207)+SUMIFS('Contact Hours'!K:K,'Contact Hours'!$A:$A,Hours!$A1207,'Contact Hours'!$B:$B,Hours!$B1207)</f>
        <v>21452</v>
      </c>
      <c r="H1207" s="34">
        <f t="shared" si="72"/>
        <v>375420</v>
      </c>
      <c r="I1207" s="35">
        <f t="shared" si="73"/>
        <v>1493947.1961904787</v>
      </c>
      <c r="J1207" s="35">
        <f t="shared" si="74"/>
        <v>0</v>
      </c>
    </row>
    <row r="1208" spans="1:10">
      <c r="A1208" s="30">
        <v>3648</v>
      </c>
      <c r="B1208" s="31">
        <v>17</v>
      </c>
      <c r="C1208" s="32">
        <f t="shared" si="75"/>
        <v>5.1679354505346593</v>
      </c>
      <c r="D1208" s="33">
        <f>SUMIFS('Contact Hours'!D:D,'Contact Hours'!$A:$A,Hours!$A1208,'Contact Hours'!$B:$B,Hours!$B1208)+SUMIFS('Contact Hours'!E:E,'Contact Hours'!$A:$A,Hours!$A1208,'Contact Hours'!$B:$B,Hours!$B1208)</f>
        <v>0</v>
      </c>
      <c r="E1208" s="33">
        <f>SUMIFS('Contact Hours'!F:F,'Contact Hours'!$A:$A,Hours!$A1208,'Contact Hours'!$B:$B,Hours!$B1208)+SUMIFS('Contact Hours'!G:G,'Contact Hours'!$A:$A,Hours!$A1208,'Contact Hours'!$B:$B,Hours!$B1208)</f>
        <v>0</v>
      </c>
      <c r="F1208" s="33">
        <f>SUMIFS('Contact Hours'!H:H,'Contact Hours'!$A:$A,Hours!$A1208,'Contact Hours'!$B:$B,Hours!$B1208)+SUMIFS('Contact Hours'!I:I,'Contact Hours'!$A:$A,Hours!$A1208,'Contact Hours'!$B:$B,Hours!$B1208)</f>
        <v>23808</v>
      </c>
      <c r="G1208" s="33">
        <f>SUMIFS('Contact Hours'!J:J,'Contact Hours'!$A:$A,Hours!$A1208,'Contact Hours'!$B:$B,Hours!$B1208)+SUMIFS('Contact Hours'!K:K,'Contact Hours'!$A:$A,Hours!$A1208,'Contact Hours'!$B:$B,Hours!$B1208)</f>
        <v>0</v>
      </c>
      <c r="H1208" s="34">
        <f t="shared" si="72"/>
        <v>23808</v>
      </c>
      <c r="I1208" s="35">
        <f t="shared" si="73"/>
        <v>123038.20720632917</v>
      </c>
      <c r="J1208" s="35">
        <f t="shared" si="74"/>
        <v>0</v>
      </c>
    </row>
    <row r="1209" spans="1:10">
      <c r="A1209" s="30">
        <v>3648</v>
      </c>
      <c r="B1209" s="31">
        <v>18</v>
      </c>
      <c r="C1209" s="32">
        <f t="shared" si="75"/>
        <v>4.3474126583452906</v>
      </c>
      <c r="D1209" s="33">
        <f>SUMIFS('Contact Hours'!D:D,'Contact Hours'!$A:$A,Hours!$A1209,'Contact Hours'!$B:$B,Hours!$B1209)+SUMIFS('Contact Hours'!E:E,'Contact Hours'!$A:$A,Hours!$A1209,'Contact Hours'!$B:$B,Hours!$B1209)</f>
        <v>0</v>
      </c>
      <c r="E1209" s="33">
        <f>SUMIFS('Contact Hours'!F:F,'Contact Hours'!$A:$A,Hours!$A1209,'Contact Hours'!$B:$B,Hours!$B1209)+SUMIFS('Contact Hours'!G:G,'Contact Hours'!$A:$A,Hours!$A1209,'Contact Hours'!$B:$B,Hours!$B1209)</f>
        <v>0</v>
      </c>
      <c r="F1209" s="33">
        <f>SUMIFS('Contact Hours'!H:H,'Contact Hours'!$A:$A,Hours!$A1209,'Contact Hours'!$B:$B,Hours!$B1209)+SUMIFS('Contact Hours'!I:I,'Contact Hours'!$A:$A,Hours!$A1209,'Contact Hours'!$B:$B,Hours!$B1209)</f>
        <v>143424</v>
      </c>
      <c r="G1209" s="33">
        <f>SUMIFS('Contact Hours'!J:J,'Contact Hours'!$A:$A,Hours!$A1209,'Contact Hours'!$B:$B,Hours!$B1209)+SUMIFS('Contact Hours'!K:K,'Contact Hours'!$A:$A,Hours!$A1209,'Contact Hours'!$B:$B,Hours!$B1209)</f>
        <v>0</v>
      </c>
      <c r="H1209" s="34">
        <f t="shared" si="72"/>
        <v>143424</v>
      </c>
      <c r="I1209" s="35">
        <f t="shared" si="73"/>
        <v>623523.31311051501</v>
      </c>
      <c r="J1209" s="35">
        <f t="shared" si="74"/>
        <v>0</v>
      </c>
    </row>
    <row r="1210" spans="1:10">
      <c r="A1210" s="30">
        <v>3648</v>
      </c>
      <c r="B1210" s="31">
        <v>19</v>
      </c>
      <c r="C1210" s="32">
        <f t="shared" si="75"/>
        <v>3.1428185541517317</v>
      </c>
      <c r="D1210" s="33">
        <f>SUMIFS('Contact Hours'!D:D,'Contact Hours'!$A:$A,Hours!$A1210,'Contact Hours'!$B:$B,Hours!$B1210)+SUMIFS('Contact Hours'!E:E,'Contact Hours'!$A:$A,Hours!$A1210,'Contact Hours'!$B:$B,Hours!$B1210)</f>
        <v>350640</v>
      </c>
      <c r="E1210" s="33">
        <f>SUMIFS('Contact Hours'!F:F,'Contact Hours'!$A:$A,Hours!$A1210,'Contact Hours'!$B:$B,Hours!$B1210)+SUMIFS('Contact Hours'!G:G,'Contact Hours'!$A:$A,Hours!$A1210,'Contact Hours'!$B:$B,Hours!$B1210)</f>
        <v>73808</v>
      </c>
      <c r="F1210" s="33">
        <f>SUMIFS('Contact Hours'!H:H,'Contact Hours'!$A:$A,Hours!$A1210,'Contact Hours'!$B:$B,Hours!$B1210)+SUMIFS('Contact Hours'!I:I,'Contact Hours'!$A:$A,Hours!$A1210,'Contact Hours'!$B:$B,Hours!$B1210)</f>
        <v>3152</v>
      </c>
      <c r="G1210" s="33">
        <f>SUMIFS('Contact Hours'!J:J,'Contact Hours'!$A:$A,Hours!$A1210,'Contact Hours'!$B:$B,Hours!$B1210)+SUMIFS('Contact Hours'!K:K,'Contact Hours'!$A:$A,Hours!$A1210,'Contact Hours'!$B:$B,Hours!$B1210)</f>
        <v>0</v>
      </c>
      <c r="H1210" s="34">
        <f t="shared" si="72"/>
        <v>427600</v>
      </c>
      <c r="I1210" s="35">
        <f t="shared" si="73"/>
        <v>1343869.2137552805</v>
      </c>
      <c r="J1210" s="35">
        <f t="shared" si="74"/>
        <v>255161.66702931412</v>
      </c>
    </row>
    <row r="1211" spans="1:10">
      <c r="A1211" s="30">
        <v>3648</v>
      </c>
      <c r="B1211" s="31">
        <v>20</v>
      </c>
      <c r="C1211" s="32">
        <f t="shared" si="75"/>
        <v>3.4676861785003421</v>
      </c>
      <c r="D1211" s="33">
        <f>SUMIFS('Contact Hours'!D:D,'Contact Hours'!$A:$A,Hours!$A1211,'Contact Hours'!$B:$B,Hours!$B1211)+SUMIFS('Contact Hours'!E:E,'Contact Hours'!$A:$A,Hours!$A1211,'Contact Hours'!$B:$B,Hours!$B1211)</f>
        <v>0</v>
      </c>
      <c r="E1211" s="33">
        <f>SUMIFS('Contact Hours'!F:F,'Contact Hours'!$A:$A,Hours!$A1211,'Contact Hours'!$B:$B,Hours!$B1211)+SUMIFS('Contact Hours'!G:G,'Contact Hours'!$A:$A,Hours!$A1211,'Contact Hours'!$B:$B,Hours!$B1211)</f>
        <v>0</v>
      </c>
      <c r="F1211" s="33">
        <f>SUMIFS('Contact Hours'!H:H,'Contact Hours'!$A:$A,Hours!$A1211,'Contact Hours'!$B:$B,Hours!$B1211)+SUMIFS('Contact Hours'!I:I,'Contact Hours'!$A:$A,Hours!$A1211,'Contact Hours'!$B:$B,Hours!$B1211)</f>
        <v>50128</v>
      </c>
      <c r="G1211" s="33">
        <f>SUMIFS('Contact Hours'!J:J,'Contact Hours'!$A:$A,Hours!$A1211,'Contact Hours'!$B:$B,Hours!$B1211)+SUMIFS('Contact Hours'!K:K,'Contact Hours'!$A:$A,Hours!$A1211,'Contact Hours'!$B:$B,Hours!$B1211)</f>
        <v>0</v>
      </c>
      <c r="H1211" s="34">
        <f t="shared" si="72"/>
        <v>50128</v>
      </c>
      <c r="I1211" s="35">
        <f t="shared" si="73"/>
        <v>173828.17275586515</v>
      </c>
      <c r="J1211" s="35">
        <f t="shared" si="74"/>
        <v>0</v>
      </c>
    </row>
    <row r="1212" spans="1:10">
      <c r="A1212" s="30">
        <v>3648</v>
      </c>
      <c r="B1212" s="31">
        <v>21</v>
      </c>
      <c r="C1212" s="32">
        <f t="shared" si="75"/>
        <v>4.5155009708581995</v>
      </c>
      <c r="D1212" s="33">
        <f>SUMIFS('Contact Hours'!D:D,'Contact Hours'!$A:$A,Hours!$A1212,'Contact Hours'!$B:$B,Hours!$B1212)+SUMIFS('Contact Hours'!E:E,'Contact Hours'!$A:$A,Hours!$A1212,'Contact Hours'!$B:$B,Hours!$B1212)</f>
        <v>0</v>
      </c>
      <c r="E1212" s="33">
        <f>SUMIFS('Contact Hours'!F:F,'Contact Hours'!$A:$A,Hours!$A1212,'Contact Hours'!$B:$B,Hours!$B1212)+SUMIFS('Contact Hours'!G:G,'Contact Hours'!$A:$A,Hours!$A1212,'Contact Hours'!$B:$B,Hours!$B1212)</f>
        <v>0</v>
      </c>
      <c r="F1212" s="33">
        <f>SUMIFS('Contact Hours'!H:H,'Contact Hours'!$A:$A,Hours!$A1212,'Contact Hours'!$B:$B,Hours!$B1212)+SUMIFS('Contact Hours'!I:I,'Contact Hours'!$A:$A,Hours!$A1212,'Contact Hours'!$B:$B,Hours!$B1212)</f>
        <v>0</v>
      </c>
      <c r="G1212" s="33">
        <f>SUMIFS('Contact Hours'!J:J,'Contact Hours'!$A:$A,Hours!$A1212,'Contact Hours'!$B:$B,Hours!$B1212)+SUMIFS('Contact Hours'!K:K,'Contact Hours'!$A:$A,Hours!$A1212,'Contact Hours'!$B:$B,Hours!$B1212)</f>
        <v>42160</v>
      </c>
      <c r="H1212" s="34">
        <f t="shared" si="72"/>
        <v>42160</v>
      </c>
      <c r="I1212" s="35">
        <f t="shared" si="73"/>
        <v>190373.5209313817</v>
      </c>
      <c r="J1212" s="35">
        <f t="shared" si="74"/>
        <v>0</v>
      </c>
    </row>
    <row r="1213" spans="1:10">
      <c r="A1213" s="30">
        <v>3648</v>
      </c>
      <c r="B1213" s="31">
        <v>22</v>
      </c>
      <c r="C1213" s="32">
        <f t="shared" si="75"/>
        <v>4.1280585073572329</v>
      </c>
      <c r="D1213" s="33">
        <f>SUMIFS('Contact Hours'!D:D,'Contact Hours'!$A:$A,Hours!$A1213,'Contact Hours'!$B:$B,Hours!$B1213)+SUMIFS('Contact Hours'!E:E,'Contact Hours'!$A:$A,Hours!$A1213,'Contact Hours'!$B:$B,Hours!$B1213)</f>
        <v>0</v>
      </c>
      <c r="E1213" s="33">
        <f>SUMIFS('Contact Hours'!F:F,'Contact Hours'!$A:$A,Hours!$A1213,'Contact Hours'!$B:$B,Hours!$B1213)+SUMIFS('Contact Hours'!G:G,'Contact Hours'!$A:$A,Hours!$A1213,'Contact Hours'!$B:$B,Hours!$B1213)</f>
        <v>0</v>
      </c>
      <c r="F1213" s="33">
        <f>SUMIFS('Contact Hours'!H:H,'Contact Hours'!$A:$A,Hours!$A1213,'Contact Hours'!$B:$B,Hours!$B1213)+SUMIFS('Contact Hours'!I:I,'Contact Hours'!$A:$A,Hours!$A1213,'Contact Hours'!$B:$B,Hours!$B1213)</f>
        <v>7328</v>
      </c>
      <c r="G1213" s="33">
        <f>SUMIFS('Contact Hours'!J:J,'Contact Hours'!$A:$A,Hours!$A1213,'Contact Hours'!$B:$B,Hours!$B1213)+SUMIFS('Contact Hours'!K:K,'Contact Hours'!$A:$A,Hours!$A1213,'Contact Hours'!$B:$B,Hours!$B1213)</f>
        <v>0</v>
      </c>
      <c r="H1213" s="34">
        <f t="shared" si="72"/>
        <v>7328</v>
      </c>
      <c r="I1213" s="35">
        <f t="shared" si="73"/>
        <v>30250.412741913802</v>
      </c>
      <c r="J1213" s="35">
        <f t="shared" si="74"/>
        <v>0</v>
      </c>
    </row>
    <row r="1214" spans="1:10">
      <c r="A1214" s="30">
        <v>3648</v>
      </c>
      <c r="B1214" s="31">
        <v>23</v>
      </c>
      <c r="C1214" s="32">
        <f t="shared" si="75"/>
        <v>4.0606764444742334</v>
      </c>
      <c r="D1214" s="33">
        <f>SUMIFS('Contact Hours'!D:D,'Contact Hours'!$A:$A,Hours!$A1214,'Contact Hours'!$B:$B,Hours!$B1214)+SUMIFS('Contact Hours'!E:E,'Contact Hours'!$A:$A,Hours!$A1214,'Contact Hours'!$B:$B,Hours!$B1214)</f>
        <v>58480</v>
      </c>
      <c r="E1214" s="33">
        <f>SUMIFS('Contact Hours'!F:F,'Contact Hours'!$A:$A,Hours!$A1214,'Contact Hours'!$B:$B,Hours!$B1214)+SUMIFS('Contact Hours'!G:G,'Contact Hours'!$A:$A,Hours!$A1214,'Contact Hours'!$B:$B,Hours!$B1214)</f>
        <v>0</v>
      </c>
      <c r="F1214" s="33">
        <f>SUMIFS('Contact Hours'!H:H,'Contact Hours'!$A:$A,Hours!$A1214,'Contact Hours'!$B:$B,Hours!$B1214)+SUMIFS('Contact Hours'!I:I,'Contact Hours'!$A:$A,Hours!$A1214,'Contact Hours'!$B:$B,Hours!$B1214)</f>
        <v>6288</v>
      </c>
      <c r="G1214" s="33">
        <f>SUMIFS('Contact Hours'!J:J,'Contact Hours'!$A:$A,Hours!$A1214,'Contact Hours'!$B:$B,Hours!$B1214)+SUMIFS('Contact Hours'!K:K,'Contact Hours'!$A:$A,Hours!$A1214,'Contact Hours'!$B:$B,Hours!$B1214)</f>
        <v>0</v>
      </c>
      <c r="H1214" s="34">
        <f t="shared" si="72"/>
        <v>64768</v>
      </c>
      <c r="I1214" s="35">
        <f t="shared" si="73"/>
        <v>263001.89195570716</v>
      </c>
      <c r="J1214" s="35">
        <f t="shared" si="74"/>
        <v>0</v>
      </c>
    </row>
    <row r="1215" spans="1:10">
      <c r="A1215" s="30">
        <v>3648</v>
      </c>
      <c r="B1215" s="31">
        <v>24</v>
      </c>
      <c r="C1215" s="32">
        <f t="shared" si="75"/>
        <v>3.6073208628655156</v>
      </c>
      <c r="D1215" s="33">
        <f>SUMIFS('Contact Hours'!D:D,'Contact Hours'!$A:$A,Hours!$A1215,'Contact Hours'!$B:$B,Hours!$B1215)+SUMIFS('Contact Hours'!E:E,'Contact Hours'!$A:$A,Hours!$A1215,'Contact Hours'!$B:$B,Hours!$B1215)</f>
        <v>49024</v>
      </c>
      <c r="E1215" s="33">
        <f>SUMIFS('Contact Hours'!F:F,'Contact Hours'!$A:$A,Hours!$A1215,'Contact Hours'!$B:$B,Hours!$B1215)+SUMIFS('Contact Hours'!G:G,'Contact Hours'!$A:$A,Hours!$A1215,'Contact Hours'!$B:$B,Hours!$B1215)</f>
        <v>0</v>
      </c>
      <c r="F1215" s="33">
        <f>SUMIFS('Contact Hours'!H:H,'Contact Hours'!$A:$A,Hours!$A1215,'Contact Hours'!$B:$B,Hours!$B1215)+SUMIFS('Contact Hours'!I:I,'Contact Hours'!$A:$A,Hours!$A1215,'Contact Hours'!$B:$B,Hours!$B1215)</f>
        <v>29760</v>
      </c>
      <c r="G1215" s="33">
        <f>SUMIFS('Contact Hours'!J:J,'Contact Hours'!$A:$A,Hours!$A1215,'Contact Hours'!$B:$B,Hours!$B1215)+SUMIFS('Contact Hours'!K:K,'Contact Hours'!$A:$A,Hours!$A1215,'Contact Hours'!$B:$B,Hours!$B1215)</f>
        <v>34463</v>
      </c>
      <c r="H1215" s="34">
        <f t="shared" si="72"/>
        <v>113247</v>
      </c>
      <c r="I1215" s="35">
        <f t="shared" si="73"/>
        <v>408518.26575693104</v>
      </c>
      <c r="J1215" s="35">
        <f t="shared" si="74"/>
        <v>0</v>
      </c>
    </row>
    <row r="1216" spans="1:10">
      <c r="A1216" s="30">
        <v>3648</v>
      </c>
      <c r="B1216" s="31">
        <v>25</v>
      </c>
      <c r="C1216" s="32">
        <f t="shared" si="75"/>
        <v>2.8175360535220126</v>
      </c>
      <c r="D1216" s="33">
        <f>SUMIFS('Contact Hours'!D:D,'Contact Hours'!$A:$A,Hours!$A1216,'Contact Hours'!$B:$B,Hours!$B1216)+SUMIFS('Contact Hours'!E:E,'Contact Hours'!$A:$A,Hours!$A1216,'Contact Hours'!$B:$B,Hours!$B1216)</f>
        <v>908464</v>
      </c>
      <c r="E1216" s="33">
        <f>SUMIFS('Contact Hours'!F:F,'Contact Hours'!$A:$A,Hours!$A1216,'Contact Hours'!$B:$B,Hours!$B1216)+SUMIFS('Contact Hours'!G:G,'Contact Hours'!$A:$A,Hours!$A1216,'Contact Hours'!$B:$B,Hours!$B1216)</f>
        <v>0</v>
      </c>
      <c r="F1216" s="33">
        <f>SUMIFS('Contact Hours'!H:H,'Contact Hours'!$A:$A,Hours!$A1216,'Contact Hours'!$B:$B,Hours!$B1216)+SUMIFS('Contact Hours'!I:I,'Contact Hours'!$A:$A,Hours!$A1216,'Contact Hours'!$B:$B,Hours!$B1216)</f>
        <v>640</v>
      </c>
      <c r="G1216" s="33">
        <f>SUMIFS('Contact Hours'!J:J,'Contact Hours'!$A:$A,Hours!$A1216,'Contact Hours'!$B:$B,Hours!$B1216)+SUMIFS('Contact Hours'!K:K,'Contact Hours'!$A:$A,Hours!$A1216,'Contact Hours'!$B:$B,Hours!$B1216)</f>
        <v>0</v>
      </c>
      <c r="H1216" s="34">
        <f t="shared" si="72"/>
        <v>909104</v>
      </c>
      <c r="I1216" s="35">
        <f t="shared" si="73"/>
        <v>2561433.2964010756</v>
      </c>
      <c r="J1216" s="35">
        <f t="shared" si="74"/>
        <v>0</v>
      </c>
    </row>
    <row r="1217" spans="1:10">
      <c r="A1217" s="30">
        <v>3648</v>
      </c>
      <c r="B1217" s="31">
        <v>26</v>
      </c>
      <c r="C1217" s="32">
        <f t="shared" si="75"/>
        <v>3.5195673951223614</v>
      </c>
      <c r="D1217" s="33">
        <f>SUMIFS('Contact Hours'!D:D,'Contact Hours'!$A:$A,Hours!$A1217,'Contact Hours'!$B:$B,Hours!$B1217)+SUMIFS('Contact Hours'!E:E,'Contact Hours'!$A:$A,Hours!$A1217,'Contact Hours'!$B:$B,Hours!$B1217)</f>
        <v>313392</v>
      </c>
      <c r="E1217" s="33">
        <f>SUMIFS('Contact Hours'!F:F,'Contact Hours'!$A:$A,Hours!$A1217,'Contact Hours'!$B:$B,Hours!$B1217)+SUMIFS('Contact Hours'!G:G,'Contact Hours'!$A:$A,Hours!$A1217,'Contact Hours'!$B:$B,Hours!$B1217)</f>
        <v>0</v>
      </c>
      <c r="F1217" s="33">
        <f>SUMIFS('Contact Hours'!H:H,'Contact Hours'!$A:$A,Hours!$A1217,'Contact Hours'!$B:$B,Hours!$B1217)+SUMIFS('Contact Hours'!I:I,'Contact Hours'!$A:$A,Hours!$A1217,'Contact Hours'!$B:$B,Hours!$B1217)</f>
        <v>42384</v>
      </c>
      <c r="G1217" s="33">
        <f>SUMIFS('Contact Hours'!J:J,'Contact Hours'!$A:$A,Hours!$A1217,'Contact Hours'!$B:$B,Hours!$B1217)+SUMIFS('Contact Hours'!K:K,'Contact Hours'!$A:$A,Hours!$A1217,'Contact Hours'!$B:$B,Hours!$B1217)</f>
        <v>0</v>
      </c>
      <c r="H1217" s="34">
        <f t="shared" si="72"/>
        <v>355776</v>
      </c>
      <c r="I1217" s="35">
        <f t="shared" si="73"/>
        <v>1252177.6095670532</v>
      </c>
      <c r="J1217" s="35">
        <f t="shared" si="74"/>
        <v>0</v>
      </c>
    </row>
    <row r="1218" spans="1:10">
      <c r="A1218" s="30">
        <v>3648</v>
      </c>
      <c r="B1218" s="31">
        <v>27</v>
      </c>
      <c r="C1218" s="32">
        <f t="shared" si="75"/>
        <v>3.291477425248472</v>
      </c>
      <c r="D1218" s="33">
        <f>SUMIFS('Contact Hours'!D:D,'Contact Hours'!$A:$A,Hours!$A1218,'Contact Hours'!$B:$B,Hours!$B1218)+SUMIFS('Contact Hours'!E:E,'Contact Hours'!$A:$A,Hours!$A1218,'Contact Hours'!$B:$B,Hours!$B1218)</f>
        <v>0</v>
      </c>
      <c r="E1218" s="33">
        <f>SUMIFS('Contact Hours'!F:F,'Contact Hours'!$A:$A,Hours!$A1218,'Contact Hours'!$B:$B,Hours!$B1218)+SUMIFS('Contact Hours'!G:G,'Contact Hours'!$A:$A,Hours!$A1218,'Contact Hours'!$B:$B,Hours!$B1218)</f>
        <v>0</v>
      </c>
      <c r="F1218" s="33">
        <f>SUMIFS('Contact Hours'!H:H,'Contact Hours'!$A:$A,Hours!$A1218,'Contact Hours'!$B:$B,Hours!$B1218)+SUMIFS('Contact Hours'!I:I,'Contact Hours'!$A:$A,Hours!$A1218,'Contact Hours'!$B:$B,Hours!$B1218)</f>
        <v>0</v>
      </c>
      <c r="G1218" s="33">
        <f>SUMIFS('Contact Hours'!J:J,'Contact Hours'!$A:$A,Hours!$A1218,'Contact Hours'!$B:$B,Hours!$B1218)+SUMIFS('Contact Hours'!K:K,'Contact Hours'!$A:$A,Hours!$A1218,'Contact Hours'!$B:$B,Hours!$B1218)</f>
        <v>0</v>
      </c>
      <c r="H1218" s="34">
        <f t="shared" si="72"/>
        <v>0</v>
      </c>
      <c r="I1218" s="35">
        <f t="shared" si="73"/>
        <v>0</v>
      </c>
      <c r="J1218" s="35">
        <f t="shared" si="74"/>
        <v>0</v>
      </c>
    </row>
    <row r="1219" spans="1:10">
      <c r="A1219" s="30">
        <v>10060</v>
      </c>
      <c r="B1219" s="31">
        <v>1</v>
      </c>
      <c r="C1219" s="32">
        <f t="shared" si="75"/>
        <v>2.8749802080704021</v>
      </c>
      <c r="D1219" s="33">
        <f>SUMIFS('Contact Hours'!D:D,'Contact Hours'!$A:$A,Hours!$A1219,'Contact Hours'!$B:$B,Hours!$B1219)+SUMIFS('Contact Hours'!E:E,'Contact Hours'!$A:$A,Hours!$A1219,'Contact Hours'!$B:$B,Hours!$B1219)</f>
        <v>3648</v>
      </c>
      <c r="E1219" s="33">
        <f>SUMIFS('Contact Hours'!F:F,'Contact Hours'!$A:$A,Hours!$A1219,'Contact Hours'!$B:$B,Hours!$B1219)+SUMIFS('Contact Hours'!G:G,'Contact Hours'!$A:$A,Hours!$A1219,'Contact Hours'!$B:$B,Hours!$B1219)</f>
        <v>0</v>
      </c>
      <c r="F1219" s="33">
        <f>SUMIFS('Contact Hours'!H:H,'Contact Hours'!$A:$A,Hours!$A1219,'Contact Hours'!$B:$B,Hours!$B1219)+SUMIFS('Contact Hours'!I:I,'Contact Hours'!$A:$A,Hours!$A1219,'Contact Hours'!$B:$B,Hours!$B1219)</f>
        <v>3552</v>
      </c>
      <c r="G1219" s="33">
        <f>SUMIFS('Contact Hours'!J:J,'Contact Hours'!$A:$A,Hours!$A1219,'Contact Hours'!$B:$B,Hours!$B1219)+SUMIFS('Contact Hours'!K:K,'Contact Hours'!$A:$A,Hours!$A1219,'Contact Hours'!$B:$B,Hours!$B1219)</f>
        <v>0</v>
      </c>
      <c r="H1219" s="34">
        <f t="shared" si="72"/>
        <v>7200</v>
      </c>
      <c r="I1219" s="35">
        <f t="shared" si="73"/>
        <v>20699.857498106896</v>
      </c>
      <c r="J1219" s="35">
        <f t="shared" si="74"/>
        <v>0</v>
      </c>
    </row>
    <row r="1220" spans="1:10">
      <c r="A1220" s="30">
        <v>10060</v>
      </c>
      <c r="B1220" s="31">
        <v>2</v>
      </c>
      <c r="C1220" s="32">
        <f t="shared" si="75"/>
        <v>3.4729204337351502</v>
      </c>
      <c r="D1220" s="33">
        <f>SUMIFS('Contact Hours'!D:D,'Contact Hours'!$A:$A,Hours!$A1220,'Contact Hours'!$B:$B,Hours!$B1220)+SUMIFS('Contact Hours'!E:E,'Contact Hours'!$A:$A,Hours!$A1220,'Contact Hours'!$B:$B,Hours!$B1220)</f>
        <v>0</v>
      </c>
      <c r="E1220" s="33">
        <f>SUMIFS('Contact Hours'!F:F,'Contact Hours'!$A:$A,Hours!$A1220,'Contact Hours'!$B:$B,Hours!$B1220)+SUMIFS('Contact Hours'!G:G,'Contact Hours'!$A:$A,Hours!$A1220,'Contact Hours'!$B:$B,Hours!$B1220)</f>
        <v>0</v>
      </c>
      <c r="F1220" s="33">
        <f>SUMIFS('Contact Hours'!H:H,'Contact Hours'!$A:$A,Hours!$A1220,'Contact Hours'!$B:$B,Hours!$B1220)+SUMIFS('Contact Hours'!I:I,'Contact Hours'!$A:$A,Hours!$A1220,'Contact Hours'!$B:$B,Hours!$B1220)</f>
        <v>33952</v>
      </c>
      <c r="G1220" s="33">
        <f>SUMIFS('Contact Hours'!J:J,'Contact Hours'!$A:$A,Hours!$A1220,'Contact Hours'!$B:$B,Hours!$B1220)+SUMIFS('Contact Hours'!K:K,'Contact Hours'!$A:$A,Hours!$A1220,'Contact Hours'!$B:$B,Hours!$B1220)</f>
        <v>0</v>
      </c>
      <c r="H1220" s="34">
        <f t="shared" si="72"/>
        <v>33952</v>
      </c>
      <c r="I1220" s="35">
        <f t="shared" si="73"/>
        <v>117912.59456617582</v>
      </c>
      <c r="J1220" s="35">
        <f t="shared" si="74"/>
        <v>0</v>
      </c>
    </row>
    <row r="1221" spans="1:10">
      <c r="A1221" s="30">
        <v>10060</v>
      </c>
      <c r="B1221" s="31">
        <v>3</v>
      </c>
      <c r="C1221" s="32">
        <f t="shared" si="75"/>
        <v>3.0862689776983747</v>
      </c>
      <c r="D1221" s="33">
        <f>SUMIFS('Contact Hours'!D:D,'Contact Hours'!$A:$A,Hours!$A1221,'Contact Hours'!$B:$B,Hours!$B1221)+SUMIFS('Contact Hours'!E:E,'Contact Hours'!$A:$A,Hours!$A1221,'Contact Hours'!$B:$B,Hours!$B1221)</f>
        <v>98336</v>
      </c>
      <c r="E1221" s="33">
        <f>SUMIFS('Contact Hours'!F:F,'Contact Hours'!$A:$A,Hours!$A1221,'Contact Hours'!$B:$B,Hours!$B1221)+SUMIFS('Contact Hours'!G:G,'Contact Hours'!$A:$A,Hours!$A1221,'Contact Hours'!$B:$B,Hours!$B1221)</f>
        <v>0</v>
      </c>
      <c r="F1221" s="33">
        <f>SUMIFS('Contact Hours'!H:H,'Contact Hours'!$A:$A,Hours!$A1221,'Contact Hours'!$B:$B,Hours!$B1221)+SUMIFS('Contact Hours'!I:I,'Contact Hours'!$A:$A,Hours!$A1221,'Contact Hours'!$B:$B,Hours!$B1221)</f>
        <v>0</v>
      </c>
      <c r="G1221" s="33">
        <f>SUMIFS('Contact Hours'!J:J,'Contact Hours'!$A:$A,Hours!$A1221,'Contact Hours'!$B:$B,Hours!$B1221)+SUMIFS('Contact Hours'!K:K,'Contact Hours'!$A:$A,Hours!$A1221,'Contact Hours'!$B:$B,Hours!$B1221)</f>
        <v>0</v>
      </c>
      <c r="H1221" s="34">
        <f t="shared" ref="H1221:H1284" si="76">SUM(D1221:G1221)</f>
        <v>98336</v>
      </c>
      <c r="I1221" s="35">
        <f t="shared" ref="I1221:I1284" si="77">H1221*C1221</f>
        <v>303491.3461909474</v>
      </c>
      <c r="J1221" s="35">
        <f t="shared" ref="J1221:J1284" si="78">(E1221*1.1)*C1221</f>
        <v>0</v>
      </c>
    </row>
    <row r="1222" spans="1:10">
      <c r="A1222" s="30">
        <v>10060</v>
      </c>
      <c r="B1222" s="31">
        <v>4</v>
      </c>
      <c r="C1222" s="32">
        <f t="shared" si="75"/>
        <v>2.7951067372194838</v>
      </c>
      <c r="D1222" s="33">
        <f>SUMIFS('Contact Hours'!D:D,'Contact Hours'!$A:$A,Hours!$A1222,'Contact Hours'!$B:$B,Hours!$B1222)+SUMIFS('Contact Hours'!E:E,'Contact Hours'!$A:$A,Hours!$A1222,'Contact Hours'!$B:$B,Hours!$B1222)</f>
        <v>5280</v>
      </c>
      <c r="E1222" s="33">
        <f>SUMIFS('Contact Hours'!F:F,'Contact Hours'!$A:$A,Hours!$A1222,'Contact Hours'!$B:$B,Hours!$B1222)+SUMIFS('Contact Hours'!G:G,'Contact Hours'!$A:$A,Hours!$A1222,'Contact Hours'!$B:$B,Hours!$B1222)</f>
        <v>0</v>
      </c>
      <c r="F1222" s="33">
        <f>SUMIFS('Contact Hours'!H:H,'Contact Hours'!$A:$A,Hours!$A1222,'Contact Hours'!$B:$B,Hours!$B1222)+SUMIFS('Contact Hours'!I:I,'Contact Hours'!$A:$A,Hours!$A1222,'Contact Hours'!$B:$B,Hours!$B1222)</f>
        <v>30752</v>
      </c>
      <c r="G1222" s="33">
        <f>SUMIFS('Contact Hours'!J:J,'Contact Hours'!$A:$A,Hours!$A1222,'Contact Hours'!$B:$B,Hours!$B1222)+SUMIFS('Contact Hours'!K:K,'Contact Hours'!$A:$A,Hours!$A1222,'Contact Hours'!$B:$B,Hours!$B1222)</f>
        <v>9105</v>
      </c>
      <c r="H1222" s="34">
        <f t="shared" si="76"/>
        <v>45137</v>
      </c>
      <c r="I1222" s="35">
        <f t="shared" si="77"/>
        <v>126162.73279787584</v>
      </c>
      <c r="J1222" s="35">
        <f t="shared" si="78"/>
        <v>0</v>
      </c>
    </row>
    <row r="1223" spans="1:10">
      <c r="A1223" s="30">
        <v>10060</v>
      </c>
      <c r="B1223" s="31">
        <v>5</v>
      </c>
      <c r="C1223" s="32">
        <f t="shared" si="75"/>
        <v>7.969787458086997</v>
      </c>
      <c r="D1223" s="33">
        <f>SUMIFS('Contact Hours'!D:D,'Contact Hours'!$A:$A,Hours!$A1223,'Contact Hours'!$B:$B,Hours!$B1223)+SUMIFS('Contact Hours'!E:E,'Contact Hours'!$A:$A,Hours!$A1223,'Contact Hours'!$B:$B,Hours!$B1223)</f>
        <v>0</v>
      </c>
      <c r="E1223" s="33">
        <f>SUMIFS('Contact Hours'!F:F,'Contact Hours'!$A:$A,Hours!$A1223,'Contact Hours'!$B:$B,Hours!$B1223)+SUMIFS('Contact Hours'!G:G,'Contact Hours'!$A:$A,Hours!$A1223,'Contact Hours'!$B:$B,Hours!$B1223)</f>
        <v>0</v>
      </c>
      <c r="F1223" s="33">
        <f>SUMIFS('Contact Hours'!H:H,'Contact Hours'!$A:$A,Hours!$A1223,'Contact Hours'!$B:$B,Hours!$B1223)+SUMIFS('Contact Hours'!I:I,'Contact Hours'!$A:$A,Hours!$A1223,'Contact Hours'!$B:$B,Hours!$B1223)</f>
        <v>0</v>
      </c>
      <c r="G1223" s="33">
        <f>SUMIFS('Contact Hours'!J:J,'Contact Hours'!$A:$A,Hours!$A1223,'Contact Hours'!$B:$B,Hours!$B1223)+SUMIFS('Contact Hours'!K:K,'Contact Hours'!$A:$A,Hours!$A1223,'Contact Hours'!$B:$B,Hours!$B1223)</f>
        <v>0</v>
      </c>
      <c r="H1223" s="34">
        <f t="shared" si="76"/>
        <v>0</v>
      </c>
      <c r="I1223" s="35">
        <f t="shared" si="77"/>
        <v>0</v>
      </c>
      <c r="J1223" s="35">
        <f t="shared" si="78"/>
        <v>0</v>
      </c>
    </row>
    <row r="1224" spans="1:10">
      <c r="A1224" s="30">
        <v>10060</v>
      </c>
      <c r="B1224" s="31">
        <v>6</v>
      </c>
      <c r="C1224" s="32">
        <f t="shared" si="75"/>
        <v>2.5338472328563029</v>
      </c>
      <c r="D1224" s="33">
        <f>SUMIFS('Contact Hours'!D:D,'Contact Hours'!$A:$A,Hours!$A1224,'Contact Hours'!$B:$B,Hours!$B1224)+SUMIFS('Contact Hours'!E:E,'Contact Hours'!$A:$A,Hours!$A1224,'Contact Hours'!$B:$B,Hours!$B1224)</f>
        <v>19632</v>
      </c>
      <c r="E1224" s="33">
        <f>SUMIFS('Contact Hours'!F:F,'Contact Hours'!$A:$A,Hours!$A1224,'Contact Hours'!$B:$B,Hours!$B1224)+SUMIFS('Contact Hours'!G:G,'Contact Hours'!$A:$A,Hours!$A1224,'Contact Hours'!$B:$B,Hours!$B1224)</f>
        <v>0</v>
      </c>
      <c r="F1224" s="33">
        <f>SUMIFS('Contact Hours'!H:H,'Contact Hours'!$A:$A,Hours!$A1224,'Contact Hours'!$B:$B,Hours!$B1224)+SUMIFS('Contact Hours'!I:I,'Contact Hours'!$A:$A,Hours!$A1224,'Contact Hours'!$B:$B,Hours!$B1224)</f>
        <v>0</v>
      </c>
      <c r="G1224" s="33">
        <f>SUMIFS('Contact Hours'!J:J,'Contact Hours'!$A:$A,Hours!$A1224,'Contact Hours'!$B:$B,Hours!$B1224)+SUMIFS('Contact Hours'!K:K,'Contact Hours'!$A:$A,Hours!$A1224,'Contact Hours'!$B:$B,Hours!$B1224)</f>
        <v>0</v>
      </c>
      <c r="H1224" s="34">
        <f t="shared" si="76"/>
        <v>19632</v>
      </c>
      <c r="I1224" s="35">
        <f t="shared" si="77"/>
        <v>49744.488875434938</v>
      </c>
      <c r="J1224" s="35">
        <f t="shared" si="78"/>
        <v>0</v>
      </c>
    </row>
    <row r="1225" spans="1:10">
      <c r="A1225" s="30">
        <v>10060</v>
      </c>
      <c r="B1225" s="31">
        <v>7</v>
      </c>
      <c r="C1225" s="32">
        <f t="shared" si="75"/>
        <v>3.4892163735959434</v>
      </c>
      <c r="D1225" s="33">
        <f>SUMIFS('Contact Hours'!D:D,'Contact Hours'!$A:$A,Hours!$A1225,'Contact Hours'!$B:$B,Hours!$B1225)+SUMIFS('Contact Hours'!E:E,'Contact Hours'!$A:$A,Hours!$A1225,'Contact Hours'!$B:$B,Hours!$B1225)</f>
        <v>4800</v>
      </c>
      <c r="E1225" s="33">
        <f>SUMIFS('Contact Hours'!F:F,'Contact Hours'!$A:$A,Hours!$A1225,'Contact Hours'!$B:$B,Hours!$B1225)+SUMIFS('Contact Hours'!G:G,'Contact Hours'!$A:$A,Hours!$A1225,'Contact Hours'!$B:$B,Hours!$B1225)</f>
        <v>0</v>
      </c>
      <c r="F1225" s="33">
        <f>SUMIFS('Contact Hours'!H:H,'Contact Hours'!$A:$A,Hours!$A1225,'Contact Hours'!$B:$B,Hours!$B1225)+SUMIFS('Contact Hours'!I:I,'Contact Hours'!$A:$A,Hours!$A1225,'Contact Hours'!$B:$B,Hours!$B1225)</f>
        <v>10304</v>
      </c>
      <c r="G1225" s="33">
        <f>SUMIFS('Contact Hours'!J:J,'Contact Hours'!$A:$A,Hours!$A1225,'Contact Hours'!$B:$B,Hours!$B1225)+SUMIFS('Contact Hours'!K:K,'Contact Hours'!$A:$A,Hours!$A1225,'Contact Hours'!$B:$B,Hours!$B1225)</f>
        <v>1088</v>
      </c>
      <c r="H1225" s="34">
        <f t="shared" si="76"/>
        <v>16192</v>
      </c>
      <c r="I1225" s="35">
        <f t="shared" si="77"/>
        <v>56497.391521265512</v>
      </c>
      <c r="J1225" s="35">
        <f t="shared" si="78"/>
        <v>0</v>
      </c>
    </row>
    <row r="1226" spans="1:10">
      <c r="A1226" s="30">
        <v>10060</v>
      </c>
      <c r="B1226" s="31">
        <v>8</v>
      </c>
      <c r="C1226" s="32">
        <f t="shared" si="75"/>
        <v>4.382136402145127</v>
      </c>
      <c r="D1226" s="33">
        <f>SUMIFS('Contact Hours'!D:D,'Contact Hours'!$A:$A,Hours!$A1226,'Contact Hours'!$B:$B,Hours!$B1226)+SUMIFS('Contact Hours'!E:E,'Contact Hours'!$A:$A,Hours!$A1226,'Contact Hours'!$B:$B,Hours!$B1226)</f>
        <v>0</v>
      </c>
      <c r="E1226" s="33">
        <f>SUMIFS('Contact Hours'!F:F,'Contact Hours'!$A:$A,Hours!$A1226,'Contact Hours'!$B:$B,Hours!$B1226)+SUMIFS('Contact Hours'!G:G,'Contact Hours'!$A:$A,Hours!$A1226,'Contact Hours'!$B:$B,Hours!$B1226)</f>
        <v>0</v>
      </c>
      <c r="F1226" s="33">
        <f>SUMIFS('Contact Hours'!H:H,'Contact Hours'!$A:$A,Hours!$A1226,'Contact Hours'!$B:$B,Hours!$B1226)+SUMIFS('Contact Hours'!I:I,'Contact Hours'!$A:$A,Hours!$A1226,'Contact Hours'!$B:$B,Hours!$B1226)</f>
        <v>14320</v>
      </c>
      <c r="G1226" s="33">
        <f>SUMIFS('Contact Hours'!J:J,'Contact Hours'!$A:$A,Hours!$A1226,'Contact Hours'!$B:$B,Hours!$B1226)+SUMIFS('Contact Hours'!K:K,'Contact Hours'!$A:$A,Hours!$A1226,'Contact Hours'!$B:$B,Hours!$B1226)</f>
        <v>0</v>
      </c>
      <c r="H1226" s="34">
        <f t="shared" si="76"/>
        <v>14320</v>
      </c>
      <c r="I1226" s="35">
        <f t="shared" si="77"/>
        <v>62752.193278718216</v>
      </c>
      <c r="J1226" s="35">
        <f t="shared" si="78"/>
        <v>0</v>
      </c>
    </row>
    <row r="1227" spans="1:10">
      <c r="A1227" s="30">
        <v>10060</v>
      </c>
      <c r="B1227" s="31">
        <v>9</v>
      </c>
      <c r="C1227" s="32">
        <f t="shared" si="75"/>
        <v>3.4333089032158068</v>
      </c>
      <c r="D1227" s="33">
        <f>SUMIFS('Contact Hours'!D:D,'Contact Hours'!$A:$A,Hours!$A1227,'Contact Hours'!$B:$B,Hours!$B1227)+SUMIFS('Contact Hours'!E:E,'Contact Hours'!$A:$A,Hours!$A1227,'Contact Hours'!$B:$B,Hours!$B1227)</f>
        <v>5440</v>
      </c>
      <c r="E1227" s="33">
        <f>SUMIFS('Contact Hours'!F:F,'Contact Hours'!$A:$A,Hours!$A1227,'Contact Hours'!$B:$B,Hours!$B1227)+SUMIFS('Contact Hours'!G:G,'Contact Hours'!$A:$A,Hours!$A1227,'Contact Hours'!$B:$B,Hours!$B1227)</f>
        <v>0</v>
      </c>
      <c r="F1227" s="33">
        <f>SUMIFS('Contact Hours'!H:H,'Contact Hours'!$A:$A,Hours!$A1227,'Contact Hours'!$B:$B,Hours!$B1227)+SUMIFS('Contact Hours'!I:I,'Contact Hours'!$A:$A,Hours!$A1227,'Contact Hours'!$B:$B,Hours!$B1227)</f>
        <v>58576</v>
      </c>
      <c r="G1227" s="33">
        <f>SUMIFS('Contact Hours'!J:J,'Contact Hours'!$A:$A,Hours!$A1227,'Contact Hours'!$B:$B,Hours!$B1227)+SUMIFS('Contact Hours'!K:K,'Contact Hours'!$A:$A,Hours!$A1227,'Contact Hours'!$B:$B,Hours!$B1227)</f>
        <v>5745</v>
      </c>
      <c r="H1227" s="34">
        <f t="shared" si="76"/>
        <v>69761</v>
      </c>
      <c r="I1227" s="35">
        <f t="shared" si="77"/>
        <v>239511.0623972379</v>
      </c>
      <c r="J1227" s="35">
        <f t="shared" si="78"/>
        <v>0</v>
      </c>
    </row>
    <row r="1228" spans="1:10">
      <c r="A1228" s="30">
        <v>10060</v>
      </c>
      <c r="B1228" s="31">
        <v>10</v>
      </c>
      <c r="C1228" s="32">
        <f t="shared" si="75"/>
        <v>5.2157956574584414</v>
      </c>
      <c r="D1228" s="33">
        <f>SUMIFS('Contact Hours'!D:D,'Contact Hours'!$A:$A,Hours!$A1228,'Contact Hours'!$B:$B,Hours!$B1228)+SUMIFS('Contact Hours'!E:E,'Contact Hours'!$A:$A,Hours!$A1228,'Contact Hours'!$B:$B,Hours!$B1228)</f>
        <v>0</v>
      </c>
      <c r="E1228" s="33">
        <f>SUMIFS('Contact Hours'!F:F,'Contact Hours'!$A:$A,Hours!$A1228,'Contact Hours'!$B:$B,Hours!$B1228)+SUMIFS('Contact Hours'!G:G,'Contact Hours'!$A:$A,Hours!$A1228,'Contact Hours'!$B:$B,Hours!$B1228)</f>
        <v>0</v>
      </c>
      <c r="F1228" s="33">
        <f>SUMIFS('Contact Hours'!H:H,'Contact Hours'!$A:$A,Hours!$A1228,'Contact Hours'!$B:$B,Hours!$B1228)+SUMIFS('Contact Hours'!I:I,'Contact Hours'!$A:$A,Hours!$A1228,'Contact Hours'!$B:$B,Hours!$B1228)</f>
        <v>0</v>
      </c>
      <c r="G1228" s="33">
        <f>SUMIFS('Contact Hours'!J:J,'Contact Hours'!$A:$A,Hours!$A1228,'Contact Hours'!$B:$B,Hours!$B1228)+SUMIFS('Contact Hours'!K:K,'Contact Hours'!$A:$A,Hours!$A1228,'Contact Hours'!$B:$B,Hours!$B1228)</f>
        <v>0</v>
      </c>
      <c r="H1228" s="34">
        <f t="shared" si="76"/>
        <v>0</v>
      </c>
      <c r="I1228" s="35">
        <f t="shared" si="77"/>
        <v>0</v>
      </c>
      <c r="J1228" s="35">
        <f t="shared" si="78"/>
        <v>0</v>
      </c>
    </row>
    <row r="1229" spans="1:10">
      <c r="A1229" s="30">
        <v>10060</v>
      </c>
      <c r="B1229" s="31">
        <v>11</v>
      </c>
      <c r="C1229" s="32">
        <f t="shared" si="75"/>
        <v>3.9463640330011058</v>
      </c>
      <c r="D1229" s="33">
        <f>SUMIFS('Contact Hours'!D:D,'Contact Hours'!$A:$A,Hours!$A1229,'Contact Hours'!$B:$B,Hours!$B1229)+SUMIFS('Contact Hours'!E:E,'Contact Hours'!$A:$A,Hours!$A1229,'Contact Hours'!$B:$B,Hours!$B1229)</f>
        <v>0</v>
      </c>
      <c r="E1229" s="33">
        <f>SUMIFS('Contact Hours'!F:F,'Contact Hours'!$A:$A,Hours!$A1229,'Contact Hours'!$B:$B,Hours!$B1229)+SUMIFS('Contact Hours'!G:G,'Contact Hours'!$A:$A,Hours!$A1229,'Contact Hours'!$B:$B,Hours!$B1229)</f>
        <v>0</v>
      </c>
      <c r="F1229" s="33">
        <f>SUMIFS('Contact Hours'!H:H,'Contact Hours'!$A:$A,Hours!$A1229,'Contact Hours'!$B:$B,Hours!$B1229)+SUMIFS('Contact Hours'!I:I,'Contact Hours'!$A:$A,Hours!$A1229,'Contact Hours'!$B:$B,Hours!$B1229)</f>
        <v>16480</v>
      </c>
      <c r="G1229" s="33">
        <f>SUMIFS('Contact Hours'!J:J,'Contact Hours'!$A:$A,Hours!$A1229,'Contact Hours'!$B:$B,Hours!$B1229)+SUMIFS('Contact Hours'!K:K,'Contact Hours'!$A:$A,Hours!$A1229,'Contact Hours'!$B:$B,Hours!$B1229)</f>
        <v>1008</v>
      </c>
      <c r="H1229" s="34">
        <f t="shared" si="76"/>
        <v>17488</v>
      </c>
      <c r="I1229" s="35">
        <f t="shared" si="77"/>
        <v>69014.014209123343</v>
      </c>
      <c r="J1229" s="35">
        <f t="shared" si="78"/>
        <v>0</v>
      </c>
    </row>
    <row r="1230" spans="1:10">
      <c r="A1230" s="30">
        <v>10060</v>
      </c>
      <c r="B1230" s="31">
        <v>12</v>
      </c>
      <c r="C1230" s="32">
        <f t="shared" si="75"/>
        <v>3.4644345655960382</v>
      </c>
      <c r="D1230" s="33">
        <f>SUMIFS('Contact Hours'!D:D,'Contact Hours'!$A:$A,Hours!$A1230,'Contact Hours'!$B:$B,Hours!$B1230)+SUMIFS('Contact Hours'!E:E,'Contact Hours'!$A:$A,Hours!$A1230,'Contact Hours'!$B:$B,Hours!$B1230)</f>
        <v>74400</v>
      </c>
      <c r="E1230" s="33">
        <f>SUMIFS('Contact Hours'!F:F,'Contact Hours'!$A:$A,Hours!$A1230,'Contact Hours'!$B:$B,Hours!$B1230)+SUMIFS('Contact Hours'!G:G,'Contact Hours'!$A:$A,Hours!$A1230,'Contact Hours'!$B:$B,Hours!$B1230)</f>
        <v>576</v>
      </c>
      <c r="F1230" s="33">
        <f>SUMIFS('Contact Hours'!H:H,'Contact Hours'!$A:$A,Hours!$A1230,'Contact Hours'!$B:$B,Hours!$B1230)+SUMIFS('Contact Hours'!I:I,'Contact Hours'!$A:$A,Hours!$A1230,'Contact Hours'!$B:$B,Hours!$B1230)</f>
        <v>0</v>
      </c>
      <c r="G1230" s="33">
        <f>SUMIFS('Contact Hours'!J:J,'Contact Hours'!$A:$A,Hours!$A1230,'Contact Hours'!$B:$B,Hours!$B1230)+SUMIFS('Contact Hours'!K:K,'Contact Hours'!$A:$A,Hours!$A1230,'Contact Hours'!$B:$B,Hours!$B1230)</f>
        <v>0</v>
      </c>
      <c r="H1230" s="34">
        <f t="shared" si="76"/>
        <v>74976</v>
      </c>
      <c r="I1230" s="35">
        <f t="shared" si="77"/>
        <v>259749.44599012856</v>
      </c>
      <c r="J1230" s="35">
        <f t="shared" si="78"/>
        <v>2195.06574076165</v>
      </c>
    </row>
    <row r="1231" spans="1:10">
      <c r="A1231" s="30">
        <v>10060</v>
      </c>
      <c r="B1231" s="31">
        <v>13</v>
      </c>
      <c r="C1231" s="32">
        <f t="shared" si="75"/>
        <v>3.1367935439018955</v>
      </c>
      <c r="D1231" s="33">
        <f>SUMIFS('Contact Hours'!D:D,'Contact Hours'!$A:$A,Hours!$A1231,'Contact Hours'!$B:$B,Hours!$B1231)+SUMIFS('Contact Hours'!E:E,'Contact Hours'!$A:$A,Hours!$A1231,'Contact Hours'!$B:$B,Hours!$B1231)</f>
        <v>7520</v>
      </c>
      <c r="E1231" s="33">
        <f>SUMIFS('Contact Hours'!F:F,'Contact Hours'!$A:$A,Hours!$A1231,'Contact Hours'!$B:$B,Hours!$B1231)+SUMIFS('Contact Hours'!G:G,'Contact Hours'!$A:$A,Hours!$A1231,'Contact Hours'!$B:$B,Hours!$B1231)</f>
        <v>0</v>
      </c>
      <c r="F1231" s="33">
        <f>SUMIFS('Contact Hours'!H:H,'Contact Hours'!$A:$A,Hours!$A1231,'Contact Hours'!$B:$B,Hours!$B1231)+SUMIFS('Contact Hours'!I:I,'Contact Hours'!$A:$A,Hours!$A1231,'Contact Hours'!$B:$B,Hours!$B1231)</f>
        <v>0</v>
      </c>
      <c r="G1231" s="33">
        <f>SUMIFS('Contact Hours'!J:J,'Contact Hours'!$A:$A,Hours!$A1231,'Contact Hours'!$B:$B,Hours!$B1231)+SUMIFS('Contact Hours'!K:K,'Contact Hours'!$A:$A,Hours!$A1231,'Contact Hours'!$B:$B,Hours!$B1231)</f>
        <v>0</v>
      </c>
      <c r="H1231" s="34">
        <f t="shared" si="76"/>
        <v>7520</v>
      </c>
      <c r="I1231" s="35">
        <f t="shared" si="77"/>
        <v>23588.687450142254</v>
      </c>
      <c r="J1231" s="35">
        <f t="shared" si="78"/>
        <v>0</v>
      </c>
    </row>
    <row r="1232" spans="1:10">
      <c r="A1232" s="30">
        <v>10060</v>
      </c>
      <c r="B1232" s="31">
        <v>14</v>
      </c>
      <c r="C1232" s="32">
        <f t="shared" si="75"/>
        <v>4.5242823607997433</v>
      </c>
      <c r="D1232" s="33">
        <f>SUMIFS('Contact Hours'!D:D,'Contact Hours'!$A:$A,Hours!$A1232,'Contact Hours'!$B:$B,Hours!$B1232)+SUMIFS('Contact Hours'!E:E,'Contact Hours'!$A:$A,Hours!$A1232,'Contact Hours'!$B:$B,Hours!$B1232)</f>
        <v>0</v>
      </c>
      <c r="E1232" s="33">
        <f>SUMIFS('Contact Hours'!F:F,'Contact Hours'!$A:$A,Hours!$A1232,'Contact Hours'!$B:$B,Hours!$B1232)+SUMIFS('Contact Hours'!G:G,'Contact Hours'!$A:$A,Hours!$A1232,'Contact Hours'!$B:$B,Hours!$B1232)</f>
        <v>0</v>
      </c>
      <c r="F1232" s="33">
        <f>SUMIFS('Contact Hours'!H:H,'Contact Hours'!$A:$A,Hours!$A1232,'Contact Hours'!$B:$B,Hours!$B1232)+SUMIFS('Contact Hours'!I:I,'Contact Hours'!$A:$A,Hours!$A1232,'Contact Hours'!$B:$B,Hours!$B1232)</f>
        <v>93472</v>
      </c>
      <c r="G1232" s="33">
        <f>SUMIFS('Contact Hours'!J:J,'Contact Hours'!$A:$A,Hours!$A1232,'Contact Hours'!$B:$B,Hours!$B1232)+SUMIFS('Contact Hours'!K:K,'Contact Hours'!$A:$A,Hours!$A1232,'Contact Hours'!$B:$B,Hours!$B1232)</f>
        <v>3480</v>
      </c>
      <c r="H1232" s="34">
        <f t="shared" si="76"/>
        <v>96952</v>
      </c>
      <c r="I1232" s="35">
        <f t="shared" si="77"/>
        <v>438638.2234442567</v>
      </c>
      <c r="J1232" s="35">
        <f t="shared" si="78"/>
        <v>0</v>
      </c>
    </row>
    <row r="1233" spans="1:10">
      <c r="A1233" s="30">
        <v>10060</v>
      </c>
      <c r="B1233" s="31">
        <v>15</v>
      </c>
      <c r="C1233" s="32">
        <f t="shared" si="75"/>
        <v>6.3259919541484555</v>
      </c>
      <c r="D1233" s="33">
        <f>SUMIFS('Contact Hours'!D:D,'Contact Hours'!$A:$A,Hours!$A1233,'Contact Hours'!$B:$B,Hours!$B1233)+SUMIFS('Contact Hours'!E:E,'Contact Hours'!$A:$A,Hours!$A1233,'Contact Hours'!$B:$B,Hours!$B1233)</f>
        <v>0</v>
      </c>
      <c r="E1233" s="33">
        <f>SUMIFS('Contact Hours'!F:F,'Contact Hours'!$A:$A,Hours!$A1233,'Contact Hours'!$B:$B,Hours!$B1233)+SUMIFS('Contact Hours'!G:G,'Contact Hours'!$A:$A,Hours!$A1233,'Contact Hours'!$B:$B,Hours!$B1233)</f>
        <v>0</v>
      </c>
      <c r="F1233" s="33">
        <f>SUMIFS('Contact Hours'!H:H,'Contact Hours'!$A:$A,Hours!$A1233,'Contact Hours'!$B:$B,Hours!$B1233)+SUMIFS('Contact Hours'!I:I,'Contact Hours'!$A:$A,Hours!$A1233,'Contact Hours'!$B:$B,Hours!$B1233)</f>
        <v>0</v>
      </c>
      <c r="G1233" s="33">
        <f>SUMIFS('Contact Hours'!J:J,'Contact Hours'!$A:$A,Hours!$A1233,'Contact Hours'!$B:$B,Hours!$B1233)+SUMIFS('Contact Hours'!K:K,'Contact Hours'!$A:$A,Hours!$A1233,'Contact Hours'!$B:$B,Hours!$B1233)</f>
        <v>0</v>
      </c>
      <c r="H1233" s="34">
        <f t="shared" si="76"/>
        <v>0</v>
      </c>
      <c r="I1233" s="35">
        <f t="shared" si="77"/>
        <v>0</v>
      </c>
      <c r="J1233" s="35">
        <f t="shared" si="78"/>
        <v>0</v>
      </c>
    </row>
    <row r="1234" spans="1:10">
      <c r="A1234" s="30">
        <v>10060</v>
      </c>
      <c r="B1234" s="31">
        <v>16</v>
      </c>
      <c r="C1234" s="32">
        <f t="shared" si="75"/>
        <v>3.9794022593108487</v>
      </c>
      <c r="D1234" s="33">
        <f>SUMIFS('Contact Hours'!D:D,'Contact Hours'!$A:$A,Hours!$A1234,'Contact Hours'!$B:$B,Hours!$B1234)+SUMIFS('Contact Hours'!E:E,'Contact Hours'!$A:$A,Hours!$A1234,'Contact Hours'!$B:$B,Hours!$B1234)</f>
        <v>1104</v>
      </c>
      <c r="E1234" s="33">
        <f>SUMIFS('Contact Hours'!F:F,'Contact Hours'!$A:$A,Hours!$A1234,'Contact Hours'!$B:$B,Hours!$B1234)+SUMIFS('Contact Hours'!G:G,'Contact Hours'!$A:$A,Hours!$A1234,'Contact Hours'!$B:$B,Hours!$B1234)</f>
        <v>0</v>
      </c>
      <c r="F1234" s="33">
        <f>SUMIFS('Contact Hours'!H:H,'Contact Hours'!$A:$A,Hours!$A1234,'Contact Hours'!$B:$B,Hours!$B1234)+SUMIFS('Contact Hours'!I:I,'Contact Hours'!$A:$A,Hours!$A1234,'Contact Hours'!$B:$B,Hours!$B1234)</f>
        <v>34224</v>
      </c>
      <c r="G1234" s="33">
        <f>SUMIFS('Contact Hours'!J:J,'Contact Hours'!$A:$A,Hours!$A1234,'Contact Hours'!$B:$B,Hours!$B1234)+SUMIFS('Contact Hours'!K:K,'Contact Hours'!$A:$A,Hours!$A1234,'Contact Hours'!$B:$B,Hours!$B1234)</f>
        <v>47265</v>
      </c>
      <c r="H1234" s="34">
        <f t="shared" si="76"/>
        <v>82593</v>
      </c>
      <c r="I1234" s="35">
        <f t="shared" si="77"/>
        <v>328670.77080326091</v>
      </c>
      <c r="J1234" s="35">
        <f t="shared" si="78"/>
        <v>0</v>
      </c>
    </row>
    <row r="1235" spans="1:10">
      <c r="A1235" s="30">
        <v>10060</v>
      </c>
      <c r="B1235" s="31">
        <v>17</v>
      </c>
      <c r="C1235" s="32">
        <f t="shared" si="75"/>
        <v>5.1679354505346593</v>
      </c>
      <c r="D1235" s="33">
        <f>SUMIFS('Contact Hours'!D:D,'Contact Hours'!$A:$A,Hours!$A1235,'Contact Hours'!$B:$B,Hours!$B1235)+SUMIFS('Contact Hours'!E:E,'Contact Hours'!$A:$A,Hours!$A1235,'Contact Hours'!$B:$B,Hours!$B1235)</f>
        <v>0</v>
      </c>
      <c r="E1235" s="33">
        <f>SUMIFS('Contact Hours'!F:F,'Contact Hours'!$A:$A,Hours!$A1235,'Contact Hours'!$B:$B,Hours!$B1235)+SUMIFS('Contact Hours'!G:G,'Contact Hours'!$A:$A,Hours!$A1235,'Contact Hours'!$B:$B,Hours!$B1235)</f>
        <v>0</v>
      </c>
      <c r="F1235" s="33">
        <f>SUMIFS('Contact Hours'!H:H,'Contact Hours'!$A:$A,Hours!$A1235,'Contact Hours'!$B:$B,Hours!$B1235)+SUMIFS('Contact Hours'!I:I,'Contact Hours'!$A:$A,Hours!$A1235,'Contact Hours'!$B:$B,Hours!$B1235)</f>
        <v>0</v>
      </c>
      <c r="G1235" s="33">
        <f>SUMIFS('Contact Hours'!J:J,'Contact Hours'!$A:$A,Hours!$A1235,'Contact Hours'!$B:$B,Hours!$B1235)+SUMIFS('Contact Hours'!K:K,'Contact Hours'!$A:$A,Hours!$A1235,'Contact Hours'!$B:$B,Hours!$B1235)</f>
        <v>0</v>
      </c>
      <c r="H1235" s="34">
        <f t="shared" si="76"/>
        <v>0</v>
      </c>
      <c r="I1235" s="35">
        <f t="shared" si="77"/>
        <v>0</v>
      </c>
      <c r="J1235" s="35">
        <f t="shared" si="78"/>
        <v>0</v>
      </c>
    </row>
    <row r="1236" spans="1:10">
      <c r="A1236" s="30">
        <v>10060</v>
      </c>
      <c r="B1236" s="31">
        <v>18</v>
      </c>
      <c r="C1236" s="32">
        <f t="shared" si="75"/>
        <v>4.3474126583452906</v>
      </c>
      <c r="D1236" s="33">
        <f>SUMIFS('Contact Hours'!D:D,'Contact Hours'!$A:$A,Hours!$A1236,'Contact Hours'!$B:$B,Hours!$B1236)+SUMIFS('Contact Hours'!E:E,'Contact Hours'!$A:$A,Hours!$A1236,'Contact Hours'!$B:$B,Hours!$B1236)</f>
        <v>0</v>
      </c>
      <c r="E1236" s="33">
        <f>SUMIFS('Contact Hours'!F:F,'Contact Hours'!$A:$A,Hours!$A1236,'Contact Hours'!$B:$B,Hours!$B1236)+SUMIFS('Contact Hours'!G:G,'Contact Hours'!$A:$A,Hours!$A1236,'Contact Hours'!$B:$B,Hours!$B1236)</f>
        <v>0</v>
      </c>
      <c r="F1236" s="33">
        <f>SUMIFS('Contact Hours'!H:H,'Contact Hours'!$A:$A,Hours!$A1236,'Contact Hours'!$B:$B,Hours!$B1236)+SUMIFS('Contact Hours'!I:I,'Contact Hours'!$A:$A,Hours!$A1236,'Contact Hours'!$B:$B,Hours!$B1236)</f>
        <v>86096</v>
      </c>
      <c r="G1236" s="33">
        <f>SUMIFS('Contact Hours'!J:J,'Contact Hours'!$A:$A,Hours!$A1236,'Contact Hours'!$B:$B,Hours!$B1236)+SUMIFS('Contact Hours'!K:K,'Contact Hours'!$A:$A,Hours!$A1236,'Contact Hours'!$B:$B,Hours!$B1236)</f>
        <v>528</v>
      </c>
      <c r="H1236" s="34">
        <f t="shared" si="76"/>
        <v>86624</v>
      </c>
      <c r="I1236" s="35">
        <f t="shared" si="77"/>
        <v>376590.27411650243</v>
      </c>
      <c r="J1236" s="35">
        <f t="shared" si="78"/>
        <v>0</v>
      </c>
    </row>
    <row r="1237" spans="1:10">
      <c r="A1237" s="30">
        <v>10060</v>
      </c>
      <c r="B1237" s="31">
        <v>19</v>
      </c>
      <c r="C1237" s="32">
        <f t="shared" si="75"/>
        <v>3.1428185541517317</v>
      </c>
      <c r="D1237" s="33">
        <f>SUMIFS('Contact Hours'!D:D,'Contact Hours'!$A:$A,Hours!$A1237,'Contact Hours'!$B:$B,Hours!$B1237)+SUMIFS('Contact Hours'!E:E,'Contact Hours'!$A:$A,Hours!$A1237,'Contact Hours'!$B:$B,Hours!$B1237)</f>
        <v>44192</v>
      </c>
      <c r="E1237" s="33">
        <f>SUMIFS('Contact Hours'!F:F,'Contact Hours'!$A:$A,Hours!$A1237,'Contact Hours'!$B:$B,Hours!$B1237)+SUMIFS('Contact Hours'!G:G,'Contact Hours'!$A:$A,Hours!$A1237,'Contact Hours'!$B:$B,Hours!$B1237)</f>
        <v>3827</v>
      </c>
      <c r="F1237" s="33">
        <f>SUMIFS('Contact Hours'!H:H,'Contact Hours'!$A:$A,Hours!$A1237,'Contact Hours'!$B:$B,Hours!$B1237)+SUMIFS('Contact Hours'!I:I,'Contact Hours'!$A:$A,Hours!$A1237,'Contact Hours'!$B:$B,Hours!$B1237)</f>
        <v>1056</v>
      </c>
      <c r="G1237" s="33">
        <f>SUMIFS('Contact Hours'!J:J,'Contact Hours'!$A:$A,Hours!$A1237,'Contact Hours'!$B:$B,Hours!$B1237)+SUMIFS('Contact Hours'!K:K,'Contact Hours'!$A:$A,Hours!$A1237,'Contact Hours'!$B:$B,Hours!$B1237)</f>
        <v>0</v>
      </c>
      <c r="H1237" s="34">
        <f t="shared" si="76"/>
        <v>49075</v>
      </c>
      <c r="I1237" s="35">
        <f t="shared" si="77"/>
        <v>154233.82054499624</v>
      </c>
      <c r="J1237" s="35">
        <f t="shared" si="78"/>
        <v>13230.323267412547</v>
      </c>
    </row>
    <row r="1238" spans="1:10">
      <c r="A1238" s="30">
        <v>10060</v>
      </c>
      <c r="B1238" s="31">
        <v>20</v>
      </c>
      <c r="C1238" s="32">
        <f t="shared" si="75"/>
        <v>3.4676861785003421</v>
      </c>
      <c r="D1238" s="33">
        <f>SUMIFS('Contact Hours'!D:D,'Contact Hours'!$A:$A,Hours!$A1238,'Contact Hours'!$B:$B,Hours!$B1238)+SUMIFS('Contact Hours'!E:E,'Contact Hours'!$A:$A,Hours!$A1238,'Contact Hours'!$B:$B,Hours!$B1238)</f>
        <v>0</v>
      </c>
      <c r="E1238" s="33">
        <f>SUMIFS('Contact Hours'!F:F,'Contact Hours'!$A:$A,Hours!$A1238,'Contact Hours'!$B:$B,Hours!$B1238)+SUMIFS('Contact Hours'!G:G,'Contact Hours'!$A:$A,Hours!$A1238,'Contact Hours'!$B:$B,Hours!$B1238)</f>
        <v>0</v>
      </c>
      <c r="F1238" s="33">
        <f>SUMIFS('Contact Hours'!H:H,'Contact Hours'!$A:$A,Hours!$A1238,'Contact Hours'!$B:$B,Hours!$B1238)+SUMIFS('Contact Hours'!I:I,'Contact Hours'!$A:$A,Hours!$A1238,'Contact Hours'!$B:$B,Hours!$B1238)</f>
        <v>7808</v>
      </c>
      <c r="G1238" s="33">
        <f>SUMIFS('Contact Hours'!J:J,'Contact Hours'!$A:$A,Hours!$A1238,'Contact Hours'!$B:$B,Hours!$B1238)+SUMIFS('Contact Hours'!K:K,'Contact Hours'!$A:$A,Hours!$A1238,'Contact Hours'!$B:$B,Hours!$B1238)</f>
        <v>0</v>
      </c>
      <c r="H1238" s="34">
        <f t="shared" si="76"/>
        <v>7808</v>
      </c>
      <c r="I1238" s="35">
        <f t="shared" si="77"/>
        <v>27075.693681730671</v>
      </c>
      <c r="J1238" s="35">
        <f t="shared" si="78"/>
        <v>0</v>
      </c>
    </row>
    <row r="1239" spans="1:10">
      <c r="A1239" s="30">
        <v>10060</v>
      </c>
      <c r="B1239" s="31">
        <v>21</v>
      </c>
      <c r="C1239" s="32">
        <f t="shared" si="75"/>
        <v>4.5155009708581995</v>
      </c>
      <c r="D1239" s="33">
        <f>SUMIFS('Contact Hours'!D:D,'Contact Hours'!$A:$A,Hours!$A1239,'Contact Hours'!$B:$B,Hours!$B1239)+SUMIFS('Contact Hours'!E:E,'Contact Hours'!$A:$A,Hours!$A1239,'Contact Hours'!$B:$B,Hours!$B1239)</f>
        <v>0</v>
      </c>
      <c r="E1239" s="33">
        <f>SUMIFS('Contact Hours'!F:F,'Contact Hours'!$A:$A,Hours!$A1239,'Contact Hours'!$B:$B,Hours!$B1239)+SUMIFS('Contact Hours'!G:G,'Contact Hours'!$A:$A,Hours!$A1239,'Contact Hours'!$B:$B,Hours!$B1239)</f>
        <v>0</v>
      </c>
      <c r="F1239" s="33">
        <f>SUMIFS('Contact Hours'!H:H,'Contact Hours'!$A:$A,Hours!$A1239,'Contact Hours'!$B:$B,Hours!$B1239)+SUMIFS('Contact Hours'!I:I,'Contact Hours'!$A:$A,Hours!$A1239,'Contact Hours'!$B:$B,Hours!$B1239)</f>
        <v>0</v>
      </c>
      <c r="G1239" s="33">
        <f>SUMIFS('Contact Hours'!J:J,'Contact Hours'!$A:$A,Hours!$A1239,'Contact Hours'!$B:$B,Hours!$B1239)+SUMIFS('Contact Hours'!K:K,'Contact Hours'!$A:$A,Hours!$A1239,'Contact Hours'!$B:$B,Hours!$B1239)</f>
        <v>3800</v>
      </c>
      <c r="H1239" s="34">
        <f t="shared" si="76"/>
        <v>3800</v>
      </c>
      <c r="I1239" s="35">
        <f t="shared" si="77"/>
        <v>17158.903689261158</v>
      </c>
      <c r="J1239" s="35">
        <f t="shared" si="78"/>
        <v>0</v>
      </c>
    </row>
    <row r="1240" spans="1:10">
      <c r="A1240" s="30">
        <v>10060</v>
      </c>
      <c r="B1240" s="31">
        <v>22</v>
      </c>
      <c r="C1240" s="32">
        <f t="shared" si="75"/>
        <v>4.1280585073572329</v>
      </c>
      <c r="D1240" s="33">
        <f>SUMIFS('Contact Hours'!D:D,'Contact Hours'!$A:$A,Hours!$A1240,'Contact Hours'!$B:$B,Hours!$B1240)+SUMIFS('Contact Hours'!E:E,'Contact Hours'!$A:$A,Hours!$A1240,'Contact Hours'!$B:$B,Hours!$B1240)</f>
        <v>0</v>
      </c>
      <c r="E1240" s="33">
        <f>SUMIFS('Contact Hours'!F:F,'Contact Hours'!$A:$A,Hours!$A1240,'Contact Hours'!$B:$B,Hours!$B1240)+SUMIFS('Contact Hours'!G:G,'Contact Hours'!$A:$A,Hours!$A1240,'Contact Hours'!$B:$B,Hours!$B1240)</f>
        <v>0</v>
      </c>
      <c r="F1240" s="33">
        <f>SUMIFS('Contact Hours'!H:H,'Contact Hours'!$A:$A,Hours!$A1240,'Contact Hours'!$B:$B,Hours!$B1240)+SUMIFS('Contact Hours'!I:I,'Contact Hours'!$A:$A,Hours!$A1240,'Contact Hours'!$B:$B,Hours!$B1240)</f>
        <v>1968</v>
      </c>
      <c r="G1240" s="33">
        <f>SUMIFS('Contact Hours'!J:J,'Contact Hours'!$A:$A,Hours!$A1240,'Contact Hours'!$B:$B,Hours!$B1240)+SUMIFS('Contact Hours'!K:K,'Contact Hours'!$A:$A,Hours!$A1240,'Contact Hours'!$B:$B,Hours!$B1240)</f>
        <v>0</v>
      </c>
      <c r="H1240" s="34">
        <f t="shared" si="76"/>
        <v>1968</v>
      </c>
      <c r="I1240" s="35">
        <f t="shared" si="77"/>
        <v>8124.0191424790346</v>
      </c>
      <c r="J1240" s="35">
        <f t="shared" si="78"/>
        <v>0</v>
      </c>
    </row>
    <row r="1241" spans="1:10">
      <c r="A1241" s="30">
        <v>10060</v>
      </c>
      <c r="B1241" s="31">
        <v>23</v>
      </c>
      <c r="C1241" s="32">
        <f t="shared" si="75"/>
        <v>4.0606764444742334</v>
      </c>
      <c r="D1241" s="33">
        <f>SUMIFS('Contact Hours'!D:D,'Contact Hours'!$A:$A,Hours!$A1241,'Contact Hours'!$B:$B,Hours!$B1241)+SUMIFS('Contact Hours'!E:E,'Contact Hours'!$A:$A,Hours!$A1241,'Contact Hours'!$B:$B,Hours!$B1241)</f>
        <v>11024</v>
      </c>
      <c r="E1241" s="33">
        <f>SUMIFS('Contact Hours'!F:F,'Contact Hours'!$A:$A,Hours!$A1241,'Contact Hours'!$B:$B,Hours!$B1241)+SUMIFS('Contact Hours'!G:G,'Contact Hours'!$A:$A,Hours!$A1241,'Contact Hours'!$B:$B,Hours!$B1241)</f>
        <v>0</v>
      </c>
      <c r="F1241" s="33">
        <f>SUMIFS('Contact Hours'!H:H,'Contact Hours'!$A:$A,Hours!$A1241,'Contact Hours'!$B:$B,Hours!$B1241)+SUMIFS('Contact Hours'!I:I,'Contact Hours'!$A:$A,Hours!$A1241,'Contact Hours'!$B:$B,Hours!$B1241)</f>
        <v>0</v>
      </c>
      <c r="G1241" s="33">
        <f>SUMIFS('Contact Hours'!J:J,'Contact Hours'!$A:$A,Hours!$A1241,'Contact Hours'!$B:$B,Hours!$B1241)+SUMIFS('Contact Hours'!K:K,'Contact Hours'!$A:$A,Hours!$A1241,'Contact Hours'!$B:$B,Hours!$B1241)</f>
        <v>0</v>
      </c>
      <c r="H1241" s="34">
        <f t="shared" si="76"/>
        <v>11024</v>
      </c>
      <c r="I1241" s="35">
        <f t="shared" si="77"/>
        <v>44764.897123883951</v>
      </c>
      <c r="J1241" s="35">
        <f t="shared" si="78"/>
        <v>0</v>
      </c>
    </row>
    <row r="1242" spans="1:10">
      <c r="A1242" s="30">
        <v>10060</v>
      </c>
      <c r="B1242" s="31">
        <v>24</v>
      </c>
      <c r="C1242" s="32">
        <f t="shared" si="75"/>
        <v>3.6073208628655156</v>
      </c>
      <c r="D1242" s="33">
        <f>SUMIFS('Contact Hours'!D:D,'Contact Hours'!$A:$A,Hours!$A1242,'Contact Hours'!$B:$B,Hours!$B1242)+SUMIFS('Contact Hours'!E:E,'Contact Hours'!$A:$A,Hours!$A1242,'Contact Hours'!$B:$B,Hours!$B1242)</f>
        <v>1296</v>
      </c>
      <c r="E1242" s="33">
        <f>SUMIFS('Contact Hours'!F:F,'Contact Hours'!$A:$A,Hours!$A1242,'Contact Hours'!$B:$B,Hours!$B1242)+SUMIFS('Contact Hours'!G:G,'Contact Hours'!$A:$A,Hours!$A1242,'Contact Hours'!$B:$B,Hours!$B1242)</f>
        <v>0</v>
      </c>
      <c r="F1242" s="33">
        <f>SUMIFS('Contact Hours'!H:H,'Contact Hours'!$A:$A,Hours!$A1242,'Contact Hours'!$B:$B,Hours!$B1242)+SUMIFS('Contact Hours'!I:I,'Contact Hours'!$A:$A,Hours!$A1242,'Contact Hours'!$B:$B,Hours!$B1242)</f>
        <v>0</v>
      </c>
      <c r="G1242" s="33">
        <f>SUMIFS('Contact Hours'!J:J,'Contact Hours'!$A:$A,Hours!$A1242,'Contact Hours'!$B:$B,Hours!$B1242)+SUMIFS('Contact Hours'!K:K,'Contact Hours'!$A:$A,Hours!$A1242,'Contact Hours'!$B:$B,Hours!$B1242)</f>
        <v>83559</v>
      </c>
      <c r="H1242" s="34">
        <f t="shared" si="76"/>
        <v>84855</v>
      </c>
      <c r="I1242" s="35">
        <f t="shared" si="77"/>
        <v>306099.21181845333</v>
      </c>
      <c r="J1242" s="35">
        <f t="shared" si="78"/>
        <v>0</v>
      </c>
    </row>
    <row r="1243" spans="1:10">
      <c r="A1243" s="30">
        <v>10060</v>
      </c>
      <c r="B1243" s="31">
        <v>25</v>
      </c>
      <c r="C1243" s="32">
        <f t="shared" si="75"/>
        <v>2.8175360535220126</v>
      </c>
      <c r="D1243" s="33">
        <f>SUMIFS('Contact Hours'!D:D,'Contact Hours'!$A:$A,Hours!$A1243,'Contact Hours'!$B:$B,Hours!$B1243)+SUMIFS('Contact Hours'!E:E,'Contact Hours'!$A:$A,Hours!$A1243,'Contact Hours'!$B:$B,Hours!$B1243)</f>
        <v>133824</v>
      </c>
      <c r="E1243" s="33">
        <f>SUMIFS('Contact Hours'!F:F,'Contact Hours'!$A:$A,Hours!$A1243,'Contact Hours'!$B:$B,Hours!$B1243)+SUMIFS('Contact Hours'!G:G,'Contact Hours'!$A:$A,Hours!$A1243,'Contact Hours'!$B:$B,Hours!$B1243)</f>
        <v>0</v>
      </c>
      <c r="F1243" s="33">
        <f>SUMIFS('Contact Hours'!H:H,'Contact Hours'!$A:$A,Hours!$A1243,'Contact Hours'!$B:$B,Hours!$B1243)+SUMIFS('Contact Hours'!I:I,'Contact Hours'!$A:$A,Hours!$A1243,'Contact Hours'!$B:$B,Hours!$B1243)</f>
        <v>0</v>
      </c>
      <c r="G1243" s="33">
        <f>SUMIFS('Contact Hours'!J:J,'Contact Hours'!$A:$A,Hours!$A1243,'Contact Hours'!$B:$B,Hours!$B1243)+SUMIFS('Contact Hours'!K:K,'Contact Hours'!$A:$A,Hours!$A1243,'Contact Hours'!$B:$B,Hours!$B1243)</f>
        <v>0</v>
      </c>
      <c r="H1243" s="34">
        <f t="shared" si="76"/>
        <v>133824</v>
      </c>
      <c r="I1243" s="35">
        <f t="shared" si="77"/>
        <v>377053.94482652983</v>
      </c>
      <c r="J1243" s="35">
        <f t="shared" si="78"/>
        <v>0</v>
      </c>
    </row>
    <row r="1244" spans="1:10">
      <c r="A1244" s="30">
        <v>10060</v>
      </c>
      <c r="B1244" s="31">
        <v>26</v>
      </c>
      <c r="C1244" s="32">
        <f t="shared" si="75"/>
        <v>3.5195673951223614</v>
      </c>
      <c r="D1244" s="33">
        <f>SUMIFS('Contact Hours'!D:D,'Contact Hours'!$A:$A,Hours!$A1244,'Contact Hours'!$B:$B,Hours!$B1244)+SUMIFS('Contact Hours'!E:E,'Contact Hours'!$A:$A,Hours!$A1244,'Contact Hours'!$B:$B,Hours!$B1244)</f>
        <v>29360</v>
      </c>
      <c r="E1244" s="33">
        <f>SUMIFS('Contact Hours'!F:F,'Contact Hours'!$A:$A,Hours!$A1244,'Contact Hours'!$B:$B,Hours!$B1244)+SUMIFS('Contact Hours'!G:G,'Contact Hours'!$A:$A,Hours!$A1244,'Contact Hours'!$B:$B,Hours!$B1244)</f>
        <v>0</v>
      </c>
      <c r="F1244" s="33">
        <f>SUMIFS('Contact Hours'!H:H,'Contact Hours'!$A:$A,Hours!$A1244,'Contact Hours'!$B:$B,Hours!$B1244)+SUMIFS('Contact Hours'!I:I,'Contact Hours'!$A:$A,Hours!$A1244,'Contact Hours'!$B:$B,Hours!$B1244)</f>
        <v>0</v>
      </c>
      <c r="G1244" s="33">
        <f>SUMIFS('Contact Hours'!J:J,'Contact Hours'!$A:$A,Hours!$A1244,'Contact Hours'!$B:$B,Hours!$B1244)+SUMIFS('Contact Hours'!K:K,'Contact Hours'!$A:$A,Hours!$A1244,'Contact Hours'!$B:$B,Hours!$B1244)</f>
        <v>0</v>
      </c>
      <c r="H1244" s="34">
        <f t="shared" si="76"/>
        <v>29360</v>
      </c>
      <c r="I1244" s="35">
        <f t="shared" si="77"/>
        <v>103334.49872079253</v>
      </c>
      <c r="J1244" s="35">
        <f t="shared" si="78"/>
        <v>0</v>
      </c>
    </row>
    <row r="1245" spans="1:10">
      <c r="A1245" s="30">
        <v>10060</v>
      </c>
      <c r="B1245" s="31">
        <v>27</v>
      </c>
      <c r="C1245" s="32">
        <f t="shared" si="75"/>
        <v>3.291477425248472</v>
      </c>
      <c r="D1245" s="33">
        <f>SUMIFS('Contact Hours'!D:D,'Contact Hours'!$A:$A,Hours!$A1245,'Contact Hours'!$B:$B,Hours!$B1245)+SUMIFS('Contact Hours'!E:E,'Contact Hours'!$A:$A,Hours!$A1245,'Contact Hours'!$B:$B,Hours!$B1245)</f>
        <v>0</v>
      </c>
      <c r="E1245" s="33">
        <f>SUMIFS('Contact Hours'!F:F,'Contact Hours'!$A:$A,Hours!$A1245,'Contact Hours'!$B:$B,Hours!$B1245)+SUMIFS('Contact Hours'!G:G,'Contact Hours'!$A:$A,Hours!$A1245,'Contact Hours'!$B:$B,Hours!$B1245)</f>
        <v>0</v>
      </c>
      <c r="F1245" s="33">
        <f>SUMIFS('Contact Hours'!H:H,'Contact Hours'!$A:$A,Hours!$A1245,'Contact Hours'!$B:$B,Hours!$B1245)+SUMIFS('Contact Hours'!I:I,'Contact Hours'!$A:$A,Hours!$A1245,'Contact Hours'!$B:$B,Hours!$B1245)</f>
        <v>0</v>
      </c>
      <c r="G1245" s="33">
        <f>SUMIFS('Contact Hours'!J:J,'Contact Hours'!$A:$A,Hours!$A1245,'Contact Hours'!$B:$B,Hours!$B1245)+SUMIFS('Contact Hours'!K:K,'Contact Hours'!$A:$A,Hours!$A1245,'Contact Hours'!$B:$B,Hours!$B1245)</f>
        <v>0</v>
      </c>
      <c r="H1245" s="34">
        <f t="shared" si="76"/>
        <v>0</v>
      </c>
      <c r="I1245" s="35">
        <f t="shared" si="77"/>
        <v>0</v>
      </c>
      <c r="J1245" s="35">
        <f t="shared" si="78"/>
        <v>0</v>
      </c>
    </row>
    <row r="1246" spans="1:10">
      <c r="A1246" s="30">
        <v>3662</v>
      </c>
      <c r="B1246" s="31">
        <v>1</v>
      </c>
      <c r="C1246" s="32">
        <f t="shared" si="75"/>
        <v>2.8749802080704021</v>
      </c>
      <c r="D1246" s="33">
        <f>SUMIFS('Contact Hours'!D:D,'Contact Hours'!$A:$A,Hours!$A1246,'Contact Hours'!$B:$B,Hours!$B1246)+SUMIFS('Contact Hours'!E:E,'Contact Hours'!$A:$A,Hours!$A1246,'Contact Hours'!$B:$B,Hours!$B1246)</f>
        <v>2256</v>
      </c>
      <c r="E1246" s="33">
        <f>SUMIFS('Contact Hours'!F:F,'Contact Hours'!$A:$A,Hours!$A1246,'Contact Hours'!$B:$B,Hours!$B1246)+SUMIFS('Contact Hours'!G:G,'Contact Hours'!$A:$A,Hours!$A1246,'Contact Hours'!$B:$B,Hours!$B1246)</f>
        <v>0</v>
      </c>
      <c r="F1246" s="33">
        <f>SUMIFS('Contact Hours'!H:H,'Contact Hours'!$A:$A,Hours!$A1246,'Contact Hours'!$B:$B,Hours!$B1246)+SUMIFS('Contact Hours'!I:I,'Contact Hours'!$A:$A,Hours!$A1246,'Contact Hours'!$B:$B,Hours!$B1246)</f>
        <v>0</v>
      </c>
      <c r="G1246" s="33">
        <f>SUMIFS('Contact Hours'!J:J,'Contact Hours'!$A:$A,Hours!$A1246,'Contact Hours'!$B:$B,Hours!$B1246)+SUMIFS('Contact Hours'!K:K,'Contact Hours'!$A:$A,Hours!$A1246,'Contact Hours'!$B:$B,Hours!$B1246)</f>
        <v>0</v>
      </c>
      <c r="H1246" s="34">
        <f t="shared" si="76"/>
        <v>2256</v>
      </c>
      <c r="I1246" s="35">
        <f t="shared" si="77"/>
        <v>6485.9553494068268</v>
      </c>
      <c r="J1246" s="35">
        <f t="shared" si="78"/>
        <v>0</v>
      </c>
    </row>
    <row r="1247" spans="1:10">
      <c r="A1247" s="30">
        <v>3662</v>
      </c>
      <c r="B1247" s="31">
        <v>2</v>
      </c>
      <c r="C1247" s="32">
        <f t="shared" ref="C1247:C1310" si="79">C1220</f>
        <v>3.4729204337351502</v>
      </c>
      <c r="D1247" s="33">
        <f>SUMIFS('Contact Hours'!D:D,'Contact Hours'!$A:$A,Hours!$A1247,'Contact Hours'!$B:$B,Hours!$B1247)+SUMIFS('Contact Hours'!E:E,'Contact Hours'!$A:$A,Hours!$A1247,'Contact Hours'!$B:$B,Hours!$B1247)</f>
        <v>0</v>
      </c>
      <c r="E1247" s="33">
        <f>SUMIFS('Contact Hours'!F:F,'Contact Hours'!$A:$A,Hours!$A1247,'Contact Hours'!$B:$B,Hours!$B1247)+SUMIFS('Contact Hours'!G:G,'Contact Hours'!$A:$A,Hours!$A1247,'Contact Hours'!$B:$B,Hours!$B1247)</f>
        <v>0</v>
      </c>
      <c r="F1247" s="33">
        <f>SUMIFS('Contact Hours'!H:H,'Contact Hours'!$A:$A,Hours!$A1247,'Contact Hours'!$B:$B,Hours!$B1247)+SUMIFS('Contact Hours'!I:I,'Contact Hours'!$A:$A,Hours!$A1247,'Contact Hours'!$B:$B,Hours!$B1247)</f>
        <v>24304</v>
      </c>
      <c r="G1247" s="33">
        <f>SUMIFS('Contact Hours'!J:J,'Contact Hours'!$A:$A,Hours!$A1247,'Contact Hours'!$B:$B,Hours!$B1247)+SUMIFS('Contact Hours'!K:K,'Contact Hours'!$A:$A,Hours!$A1247,'Contact Hours'!$B:$B,Hours!$B1247)</f>
        <v>3222</v>
      </c>
      <c r="H1247" s="34">
        <f t="shared" si="76"/>
        <v>27526</v>
      </c>
      <c r="I1247" s="35">
        <f t="shared" si="77"/>
        <v>95595.607858993739</v>
      </c>
      <c r="J1247" s="35">
        <f t="shared" si="78"/>
        <v>0</v>
      </c>
    </row>
    <row r="1248" spans="1:10">
      <c r="A1248" s="30">
        <v>3662</v>
      </c>
      <c r="B1248" s="31">
        <v>3</v>
      </c>
      <c r="C1248" s="32">
        <f t="shared" si="79"/>
        <v>3.0862689776983747</v>
      </c>
      <c r="D1248" s="33">
        <f>SUMIFS('Contact Hours'!D:D,'Contact Hours'!$A:$A,Hours!$A1248,'Contact Hours'!$B:$B,Hours!$B1248)+SUMIFS('Contact Hours'!E:E,'Contact Hours'!$A:$A,Hours!$A1248,'Contact Hours'!$B:$B,Hours!$B1248)</f>
        <v>121488</v>
      </c>
      <c r="E1248" s="33">
        <f>SUMIFS('Contact Hours'!F:F,'Contact Hours'!$A:$A,Hours!$A1248,'Contact Hours'!$B:$B,Hours!$B1248)+SUMIFS('Contact Hours'!G:G,'Contact Hours'!$A:$A,Hours!$A1248,'Contact Hours'!$B:$B,Hours!$B1248)</f>
        <v>0</v>
      </c>
      <c r="F1248" s="33">
        <f>SUMIFS('Contact Hours'!H:H,'Contact Hours'!$A:$A,Hours!$A1248,'Contact Hours'!$B:$B,Hours!$B1248)+SUMIFS('Contact Hours'!I:I,'Contact Hours'!$A:$A,Hours!$A1248,'Contact Hours'!$B:$B,Hours!$B1248)</f>
        <v>33760</v>
      </c>
      <c r="G1248" s="33">
        <f>SUMIFS('Contact Hours'!J:J,'Contact Hours'!$A:$A,Hours!$A1248,'Contact Hours'!$B:$B,Hours!$B1248)+SUMIFS('Contact Hours'!K:K,'Contact Hours'!$A:$A,Hours!$A1248,'Contact Hours'!$B:$B,Hours!$B1248)</f>
        <v>0</v>
      </c>
      <c r="H1248" s="34">
        <f t="shared" si="76"/>
        <v>155248</v>
      </c>
      <c r="I1248" s="35">
        <f t="shared" si="77"/>
        <v>479137.08624971728</v>
      </c>
      <c r="J1248" s="35">
        <f t="shared" si="78"/>
        <v>0</v>
      </c>
    </row>
    <row r="1249" spans="1:10">
      <c r="A1249" s="30">
        <v>3662</v>
      </c>
      <c r="B1249" s="31">
        <v>4</v>
      </c>
      <c r="C1249" s="32">
        <f t="shared" si="79"/>
        <v>2.7951067372194838</v>
      </c>
      <c r="D1249" s="33">
        <f>SUMIFS('Contact Hours'!D:D,'Contact Hours'!$A:$A,Hours!$A1249,'Contact Hours'!$B:$B,Hours!$B1249)+SUMIFS('Contact Hours'!E:E,'Contact Hours'!$A:$A,Hours!$A1249,'Contact Hours'!$B:$B,Hours!$B1249)</f>
        <v>17168</v>
      </c>
      <c r="E1249" s="33">
        <f>SUMIFS('Contact Hours'!F:F,'Contact Hours'!$A:$A,Hours!$A1249,'Contact Hours'!$B:$B,Hours!$B1249)+SUMIFS('Contact Hours'!G:G,'Contact Hours'!$A:$A,Hours!$A1249,'Contact Hours'!$B:$B,Hours!$B1249)</f>
        <v>0</v>
      </c>
      <c r="F1249" s="33">
        <f>SUMIFS('Contact Hours'!H:H,'Contact Hours'!$A:$A,Hours!$A1249,'Contact Hours'!$B:$B,Hours!$B1249)+SUMIFS('Contact Hours'!I:I,'Contact Hours'!$A:$A,Hours!$A1249,'Contact Hours'!$B:$B,Hours!$B1249)</f>
        <v>17728</v>
      </c>
      <c r="G1249" s="33">
        <f>SUMIFS('Contact Hours'!J:J,'Contact Hours'!$A:$A,Hours!$A1249,'Contact Hours'!$B:$B,Hours!$B1249)+SUMIFS('Contact Hours'!K:K,'Contact Hours'!$A:$A,Hours!$A1249,'Contact Hours'!$B:$B,Hours!$B1249)</f>
        <v>4974</v>
      </c>
      <c r="H1249" s="34">
        <f t="shared" si="76"/>
        <v>39870</v>
      </c>
      <c r="I1249" s="35">
        <f t="shared" si="77"/>
        <v>111440.90561294081</v>
      </c>
      <c r="J1249" s="35">
        <f t="shared" si="78"/>
        <v>0</v>
      </c>
    </row>
    <row r="1250" spans="1:10">
      <c r="A1250" s="30">
        <v>3662</v>
      </c>
      <c r="B1250" s="31">
        <v>5</v>
      </c>
      <c r="C1250" s="32">
        <f t="shared" si="79"/>
        <v>7.969787458086997</v>
      </c>
      <c r="D1250" s="33">
        <f>SUMIFS('Contact Hours'!D:D,'Contact Hours'!$A:$A,Hours!$A1250,'Contact Hours'!$B:$B,Hours!$B1250)+SUMIFS('Contact Hours'!E:E,'Contact Hours'!$A:$A,Hours!$A1250,'Contact Hours'!$B:$B,Hours!$B1250)</f>
        <v>0</v>
      </c>
      <c r="E1250" s="33">
        <f>SUMIFS('Contact Hours'!F:F,'Contact Hours'!$A:$A,Hours!$A1250,'Contact Hours'!$B:$B,Hours!$B1250)+SUMIFS('Contact Hours'!G:G,'Contact Hours'!$A:$A,Hours!$A1250,'Contact Hours'!$B:$B,Hours!$B1250)</f>
        <v>0</v>
      </c>
      <c r="F1250" s="33">
        <f>SUMIFS('Contact Hours'!H:H,'Contact Hours'!$A:$A,Hours!$A1250,'Contact Hours'!$B:$B,Hours!$B1250)+SUMIFS('Contact Hours'!I:I,'Contact Hours'!$A:$A,Hours!$A1250,'Contact Hours'!$B:$B,Hours!$B1250)</f>
        <v>0</v>
      </c>
      <c r="G1250" s="33">
        <f>SUMIFS('Contact Hours'!J:J,'Contact Hours'!$A:$A,Hours!$A1250,'Contact Hours'!$B:$B,Hours!$B1250)+SUMIFS('Contact Hours'!K:K,'Contact Hours'!$A:$A,Hours!$A1250,'Contact Hours'!$B:$B,Hours!$B1250)</f>
        <v>0</v>
      </c>
      <c r="H1250" s="34">
        <f t="shared" si="76"/>
        <v>0</v>
      </c>
      <c r="I1250" s="35">
        <f t="shared" si="77"/>
        <v>0</v>
      </c>
      <c r="J1250" s="35">
        <f t="shared" si="78"/>
        <v>0</v>
      </c>
    </row>
    <row r="1251" spans="1:10">
      <c r="A1251" s="30">
        <v>3662</v>
      </c>
      <c r="B1251" s="31">
        <v>6</v>
      </c>
      <c r="C1251" s="32">
        <f t="shared" si="79"/>
        <v>2.5338472328563029</v>
      </c>
      <c r="D1251" s="33">
        <f>SUMIFS('Contact Hours'!D:D,'Contact Hours'!$A:$A,Hours!$A1251,'Contact Hours'!$B:$B,Hours!$B1251)+SUMIFS('Contact Hours'!E:E,'Contact Hours'!$A:$A,Hours!$A1251,'Contact Hours'!$B:$B,Hours!$B1251)</f>
        <v>20160</v>
      </c>
      <c r="E1251" s="33">
        <f>SUMIFS('Contact Hours'!F:F,'Contact Hours'!$A:$A,Hours!$A1251,'Contact Hours'!$B:$B,Hours!$B1251)+SUMIFS('Contact Hours'!G:G,'Contact Hours'!$A:$A,Hours!$A1251,'Contact Hours'!$B:$B,Hours!$B1251)</f>
        <v>0</v>
      </c>
      <c r="F1251" s="33">
        <f>SUMIFS('Contact Hours'!H:H,'Contact Hours'!$A:$A,Hours!$A1251,'Contact Hours'!$B:$B,Hours!$B1251)+SUMIFS('Contact Hours'!I:I,'Contact Hours'!$A:$A,Hours!$A1251,'Contact Hours'!$B:$B,Hours!$B1251)</f>
        <v>0</v>
      </c>
      <c r="G1251" s="33">
        <f>SUMIFS('Contact Hours'!J:J,'Contact Hours'!$A:$A,Hours!$A1251,'Contact Hours'!$B:$B,Hours!$B1251)+SUMIFS('Contact Hours'!K:K,'Contact Hours'!$A:$A,Hours!$A1251,'Contact Hours'!$B:$B,Hours!$B1251)</f>
        <v>0</v>
      </c>
      <c r="H1251" s="34">
        <f t="shared" si="76"/>
        <v>20160</v>
      </c>
      <c r="I1251" s="35">
        <f t="shared" si="77"/>
        <v>51082.360214383065</v>
      </c>
      <c r="J1251" s="35">
        <f t="shared" si="78"/>
        <v>0</v>
      </c>
    </row>
    <row r="1252" spans="1:10">
      <c r="A1252" s="30">
        <v>3662</v>
      </c>
      <c r="B1252" s="31">
        <v>7</v>
      </c>
      <c r="C1252" s="32">
        <f t="shared" si="79"/>
        <v>3.4892163735959434</v>
      </c>
      <c r="D1252" s="33">
        <f>SUMIFS('Contact Hours'!D:D,'Contact Hours'!$A:$A,Hours!$A1252,'Contact Hours'!$B:$B,Hours!$B1252)+SUMIFS('Contact Hours'!E:E,'Contact Hours'!$A:$A,Hours!$A1252,'Contact Hours'!$B:$B,Hours!$B1252)</f>
        <v>20736</v>
      </c>
      <c r="E1252" s="33">
        <f>SUMIFS('Contact Hours'!F:F,'Contact Hours'!$A:$A,Hours!$A1252,'Contact Hours'!$B:$B,Hours!$B1252)+SUMIFS('Contact Hours'!G:G,'Contact Hours'!$A:$A,Hours!$A1252,'Contact Hours'!$B:$B,Hours!$B1252)</f>
        <v>0</v>
      </c>
      <c r="F1252" s="33">
        <f>SUMIFS('Contact Hours'!H:H,'Contact Hours'!$A:$A,Hours!$A1252,'Contact Hours'!$B:$B,Hours!$B1252)+SUMIFS('Contact Hours'!I:I,'Contact Hours'!$A:$A,Hours!$A1252,'Contact Hours'!$B:$B,Hours!$B1252)</f>
        <v>16720</v>
      </c>
      <c r="G1252" s="33">
        <f>SUMIFS('Contact Hours'!J:J,'Contact Hours'!$A:$A,Hours!$A1252,'Contact Hours'!$B:$B,Hours!$B1252)+SUMIFS('Contact Hours'!K:K,'Contact Hours'!$A:$A,Hours!$A1252,'Contact Hours'!$B:$B,Hours!$B1252)</f>
        <v>364</v>
      </c>
      <c r="H1252" s="34">
        <f t="shared" si="76"/>
        <v>37820</v>
      </c>
      <c r="I1252" s="35">
        <f t="shared" si="77"/>
        <v>131962.16324939858</v>
      </c>
      <c r="J1252" s="35">
        <f t="shared" si="78"/>
        <v>0</v>
      </c>
    </row>
    <row r="1253" spans="1:10">
      <c r="A1253" s="30">
        <v>3662</v>
      </c>
      <c r="B1253" s="31">
        <v>8</v>
      </c>
      <c r="C1253" s="32">
        <f t="shared" si="79"/>
        <v>4.382136402145127</v>
      </c>
      <c r="D1253" s="33">
        <f>SUMIFS('Contact Hours'!D:D,'Contact Hours'!$A:$A,Hours!$A1253,'Contact Hours'!$B:$B,Hours!$B1253)+SUMIFS('Contact Hours'!E:E,'Contact Hours'!$A:$A,Hours!$A1253,'Contact Hours'!$B:$B,Hours!$B1253)</f>
        <v>0</v>
      </c>
      <c r="E1253" s="33">
        <f>SUMIFS('Contact Hours'!F:F,'Contact Hours'!$A:$A,Hours!$A1253,'Contact Hours'!$B:$B,Hours!$B1253)+SUMIFS('Contact Hours'!G:G,'Contact Hours'!$A:$A,Hours!$A1253,'Contact Hours'!$B:$B,Hours!$B1253)</f>
        <v>0</v>
      </c>
      <c r="F1253" s="33">
        <f>SUMIFS('Contact Hours'!H:H,'Contact Hours'!$A:$A,Hours!$A1253,'Contact Hours'!$B:$B,Hours!$B1253)+SUMIFS('Contact Hours'!I:I,'Contact Hours'!$A:$A,Hours!$A1253,'Contact Hours'!$B:$B,Hours!$B1253)</f>
        <v>0</v>
      </c>
      <c r="G1253" s="33">
        <f>SUMIFS('Contact Hours'!J:J,'Contact Hours'!$A:$A,Hours!$A1253,'Contact Hours'!$B:$B,Hours!$B1253)+SUMIFS('Contact Hours'!K:K,'Contact Hours'!$A:$A,Hours!$A1253,'Contact Hours'!$B:$B,Hours!$B1253)</f>
        <v>15973</v>
      </c>
      <c r="H1253" s="34">
        <f t="shared" si="76"/>
        <v>15973</v>
      </c>
      <c r="I1253" s="35">
        <f t="shared" si="77"/>
        <v>69995.86475146412</v>
      </c>
      <c r="J1253" s="35">
        <f t="shared" si="78"/>
        <v>0</v>
      </c>
    </row>
    <row r="1254" spans="1:10">
      <c r="A1254" s="30">
        <v>3662</v>
      </c>
      <c r="B1254" s="31">
        <v>9</v>
      </c>
      <c r="C1254" s="32">
        <f t="shared" si="79"/>
        <v>3.4333089032158068</v>
      </c>
      <c r="D1254" s="33">
        <f>SUMIFS('Contact Hours'!D:D,'Contact Hours'!$A:$A,Hours!$A1254,'Contact Hours'!$B:$B,Hours!$B1254)+SUMIFS('Contact Hours'!E:E,'Contact Hours'!$A:$A,Hours!$A1254,'Contact Hours'!$B:$B,Hours!$B1254)</f>
        <v>8976</v>
      </c>
      <c r="E1254" s="33">
        <f>SUMIFS('Contact Hours'!F:F,'Contact Hours'!$A:$A,Hours!$A1254,'Contact Hours'!$B:$B,Hours!$B1254)+SUMIFS('Contact Hours'!G:G,'Contact Hours'!$A:$A,Hours!$A1254,'Contact Hours'!$B:$B,Hours!$B1254)</f>
        <v>0</v>
      </c>
      <c r="F1254" s="33">
        <f>SUMIFS('Contact Hours'!H:H,'Contact Hours'!$A:$A,Hours!$A1254,'Contact Hours'!$B:$B,Hours!$B1254)+SUMIFS('Contact Hours'!I:I,'Contact Hours'!$A:$A,Hours!$A1254,'Contact Hours'!$B:$B,Hours!$B1254)</f>
        <v>0</v>
      </c>
      <c r="G1254" s="33">
        <f>SUMIFS('Contact Hours'!J:J,'Contact Hours'!$A:$A,Hours!$A1254,'Contact Hours'!$B:$B,Hours!$B1254)+SUMIFS('Contact Hours'!K:K,'Contact Hours'!$A:$A,Hours!$A1254,'Contact Hours'!$B:$B,Hours!$B1254)</f>
        <v>0</v>
      </c>
      <c r="H1254" s="34">
        <f t="shared" si="76"/>
        <v>8976</v>
      </c>
      <c r="I1254" s="35">
        <f t="shared" si="77"/>
        <v>30817.380715265081</v>
      </c>
      <c r="J1254" s="35">
        <f t="shared" si="78"/>
        <v>0</v>
      </c>
    </row>
    <row r="1255" spans="1:10">
      <c r="A1255" s="30">
        <v>3662</v>
      </c>
      <c r="B1255" s="31">
        <v>10</v>
      </c>
      <c r="C1255" s="32">
        <f t="shared" si="79"/>
        <v>5.2157956574584414</v>
      </c>
      <c r="D1255" s="33">
        <f>SUMIFS('Contact Hours'!D:D,'Contact Hours'!$A:$A,Hours!$A1255,'Contact Hours'!$B:$B,Hours!$B1255)+SUMIFS('Contact Hours'!E:E,'Contact Hours'!$A:$A,Hours!$A1255,'Contact Hours'!$B:$B,Hours!$B1255)</f>
        <v>672</v>
      </c>
      <c r="E1255" s="33">
        <f>SUMIFS('Contact Hours'!F:F,'Contact Hours'!$A:$A,Hours!$A1255,'Contact Hours'!$B:$B,Hours!$B1255)+SUMIFS('Contact Hours'!G:G,'Contact Hours'!$A:$A,Hours!$A1255,'Contact Hours'!$B:$B,Hours!$B1255)</f>
        <v>0</v>
      </c>
      <c r="F1255" s="33">
        <f>SUMIFS('Contact Hours'!H:H,'Contact Hours'!$A:$A,Hours!$A1255,'Contact Hours'!$B:$B,Hours!$B1255)+SUMIFS('Contact Hours'!I:I,'Contact Hours'!$A:$A,Hours!$A1255,'Contact Hours'!$B:$B,Hours!$B1255)</f>
        <v>0</v>
      </c>
      <c r="G1255" s="33">
        <f>SUMIFS('Contact Hours'!J:J,'Contact Hours'!$A:$A,Hours!$A1255,'Contact Hours'!$B:$B,Hours!$B1255)+SUMIFS('Contact Hours'!K:K,'Contact Hours'!$A:$A,Hours!$A1255,'Contact Hours'!$B:$B,Hours!$B1255)</f>
        <v>0</v>
      </c>
      <c r="H1255" s="34">
        <f t="shared" si="76"/>
        <v>672</v>
      </c>
      <c r="I1255" s="35">
        <f t="shared" si="77"/>
        <v>3505.0146818120725</v>
      </c>
      <c r="J1255" s="35">
        <f t="shared" si="78"/>
        <v>0</v>
      </c>
    </row>
    <row r="1256" spans="1:10">
      <c r="A1256" s="30">
        <v>3662</v>
      </c>
      <c r="B1256" s="31">
        <v>11</v>
      </c>
      <c r="C1256" s="32">
        <f t="shared" si="79"/>
        <v>3.9463640330011058</v>
      </c>
      <c r="D1256" s="33">
        <f>SUMIFS('Contact Hours'!D:D,'Contact Hours'!$A:$A,Hours!$A1256,'Contact Hours'!$B:$B,Hours!$B1256)+SUMIFS('Contact Hours'!E:E,'Contact Hours'!$A:$A,Hours!$A1256,'Contact Hours'!$B:$B,Hours!$B1256)</f>
        <v>512</v>
      </c>
      <c r="E1256" s="33">
        <f>SUMIFS('Contact Hours'!F:F,'Contact Hours'!$A:$A,Hours!$A1256,'Contact Hours'!$B:$B,Hours!$B1256)+SUMIFS('Contact Hours'!G:G,'Contact Hours'!$A:$A,Hours!$A1256,'Contact Hours'!$B:$B,Hours!$B1256)</f>
        <v>0</v>
      </c>
      <c r="F1256" s="33">
        <f>SUMIFS('Contact Hours'!H:H,'Contact Hours'!$A:$A,Hours!$A1256,'Contact Hours'!$B:$B,Hours!$B1256)+SUMIFS('Contact Hours'!I:I,'Contact Hours'!$A:$A,Hours!$A1256,'Contact Hours'!$B:$B,Hours!$B1256)</f>
        <v>62288</v>
      </c>
      <c r="G1256" s="33">
        <f>SUMIFS('Contact Hours'!J:J,'Contact Hours'!$A:$A,Hours!$A1256,'Contact Hours'!$B:$B,Hours!$B1256)+SUMIFS('Contact Hours'!K:K,'Contact Hours'!$A:$A,Hours!$A1256,'Contact Hours'!$B:$B,Hours!$B1256)</f>
        <v>17356</v>
      </c>
      <c r="H1256" s="34">
        <f t="shared" si="76"/>
        <v>80156</v>
      </c>
      <c r="I1256" s="35">
        <f t="shared" si="77"/>
        <v>316324.75542923663</v>
      </c>
      <c r="J1256" s="35">
        <f t="shared" si="78"/>
        <v>0</v>
      </c>
    </row>
    <row r="1257" spans="1:10">
      <c r="A1257" s="30">
        <v>3662</v>
      </c>
      <c r="B1257" s="31">
        <v>12</v>
      </c>
      <c r="C1257" s="32">
        <f t="shared" si="79"/>
        <v>3.4644345655960382</v>
      </c>
      <c r="D1257" s="33">
        <f>SUMIFS('Contact Hours'!D:D,'Contact Hours'!$A:$A,Hours!$A1257,'Contact Hours'!$B:$B,Hours!$B1257)+SUMIFS('Contact Hours'!E:E,'Contact Hours'!$A:$A,Hours!$A1257,'Contact Hours'!$B:$B,Hours!$B1257)</f>
        <v>107968</v>
      </c>
      <c r="E1257" s="33">
        <f>SUMIFS('Contact Hours'!F:F,'Contact Hours'!$A:$A,Hours!$A1257,'Contact Hours'!$B:$B,Hours!$B1257)+SUMIFS('Contact Hours'!G:G,'Contact Hours'!$A:$A,Hours!$A1257,'Contact Hours'!$B:$B,Hours!$B1257)</f>
        <v>13520</v>
      </c>
      <c r="F1257" s="33">
        <f>SUMIFS('Contact Hours'!H:H,'Contact Hours'!$A:$A,Hours!$A1257,'Contact Hours'!$B:$B,Hours!$B1257)+SUMIFS('Contact Hours'!I:I,'Contact Hours'!$A:$A,Hours!$A1257,'Contact Hours'!$B:$B,Hours!$B1257)</f>
        <v>0</v>
      </c>
      <c r="G1257" s="33">
        <f>SUMIFS('Contact Hours'!J:J,'Contact Hours'!$A:$A,Hours!$A1257,'Contact Hours'!$B:$B,Hours!$B1257)+SUMIFS('Contact Hours'!K:K,'Contact Hours'!$A:$A,Hours!$A1257,'Contact Hours'!$B:$B,Hours!$B1257)</f>
        <v>0</v>
      </c>
      <c r="H1257" s="34">
        <f t="shared" si="76"/>
        <v>121488</v>
      </c>
      <c r="I1257" s="35">
        <f t="shared" si="77"/>
        <v>420887.22650513152</v>
      </c>
      <c r="J1257" s="35">
        <f t="shared" si="78"/>
        <v>51523.070859544285</v>
      </c>
    </row>
    <row r="1258" spans="1:10">
      <c r="A1258" s="30">
        <v>3662</v>
      </c>
      <c r="B1258" s="31">
        <v>13</v>
      </c>
      <c r="C1258" s="32">
        <f t="shared" si="79"/>
        <v>3.1367935439018955</v>
      </c>
      <c r="D1258" s="33">
        <f>SUMIFS('Contact Hours'!D:D,'Contact Hours'!$A:$A,Hours!$A1258,'Contact Hours'!$B:$B,Hours!$B1258)+SUMIFS('Contact Hours'!E:E,'Contact Hours'!$A:$A,Hours!$A1258,'Contact Hours'!$B:$B,Hours!$B1258)</f>
        <v>9600</v>
      </c>
      <c r="E1258" s="33">
        <f>SUMIFS('Contact Hours'!F:F,'Contact Hours'!$A:$A,Hours!$A1258,'Contact Hours'!$B:$B,Hours!$B1258)+SUMIFS('Contact Hours'!G:G,'Contact Hours'!$A:$A,Hours!$A1258,'Contact Hours'!$B:$B,Hours!$B1258)</f>
        <v>0</v>
      </c>
      <c r="F1258" s="33">
        <f>SUMIFS('Contact Hours'!H:H,'Contact Hours'!$A:$A,Hours!$A1258,'Contact Hours'!$B:$B,Hours!$B1258)+SUMIFS('Contact Hours'!I:I,'Contact Hours'!$A:$A,Hours!$A1258,'Contact Hours'!$B:$B,Hours!$B1258)</f>
        <v>0</v>
      </c>
      <c r="G1258" s="33">
        <f>SUMIFS('Contact Hours'!J:J,'Contact Hours'!$A:$A,Hours!$A1258,'Contact Hours'!$B:$B,Hours!$B1258)+SUMIFS('Contact Hours'!K:K,'Contact Hours'!$A:$A,Hours!$A1258,'Contact Hours'!$B:$B,Hours!$B1258)</f>
        <v>0</v>
      </c>
      <c r="H1258" s="34">
        <f t="shared" si="76"/>
        <v>9600</v>
      </c>
      <c r="I1258" s="35">
        <f t="shared" si="77"/>
        <v>30113.218021458197</v>
      </c>
      <c r="J1258" s="35">
        <f t="shared" si="78"/>
        <v>0</v>
      </c>
    </row>
    <row r="1259" spans="1:10">
      <c r="A1259" s="30">
        <v>3662</v>
      </c>
      <c r="B1259" s="31">
        <v>14</v>
      </c>
      <c r="C1259" s="32">
        <f t="shared" si="79"/>
        <v>4.5242823607997433</v>
      </c>
      <c r="D1259" s="33">
        <f>SUMIFS('Contact Hours'!D:D,'Contact Hours'!$A:$A,Hours!$A1259,'Contact Hours'!$B:$B,Hours!$B1259)+SUMIFS('Contact Hours'!E:E,'Contact Hours'!$A:$A,Hours!$A1259,'Contact Hours'!$B:$B,Hours!$B1259)</f>
        <v>0</v>
      </c>
      <c r="E1259" s="33">
        <f>SUMIFS('Contact Hours'!F:F,'Contact Hours'!$A:$A,Hours!$A1259,'Contact Hours'!$B:$B,Hours!$B1259)+SUMIFS('Contact Hours'!G:G,'Contact Hours'!$A:$A,Hours!$A1259,'Contact Hours'!$B:$B,Hours!$B1259)</f>
        <v>0</v>
      </c>
      <c r="F1259" s="33">
        <f>SUMIFS('Contact Hours'!H:H,'Contact Hours'!$A:$A,Hours!$A1259,'Contact Hours'!$B:$B,Hours!$B1259)+SUMIFS('Contact Hours'!I:I,'Contact Hours'!$A:$A,Hours!$A1259,'Contact Hours'!$B:$B,Hours!$B1259)</f>
        <v>107504</v>
      </c>
      <c r="G1259" s="33">
        <f>SUMIFS('Contact Hours'!J:J,'Contact Hours'!$A:$A,Hours!$A1259,'Contact Hours'!$B:$B,Hours!$B1259)+SUMIFS('Contact Hours'!K:K,'Contact Hours'!$A:$A,Hours!$A1259,'Contact Hours'!$B:$B,Hours!$B1259)</f>
        <v>3456</v>
      </c>
      <c r="H1259" s="34">
        <f t="shared" si="76"/>
        <v>110960</v>
      </c>
      <c r="I1259" s="35">
        <f t="shared" si="77"/>
        <v>502014.3707543395</v>
      </c>
      <c r="J1259" s="35">
        <f t="shared" si="78"/>
        <v>0</v>
      </c>
    </row>
    <row r="1260" spans="1:10">
      <c r="A1260" s="30">
        <v>3662</v>
      </c>
      <c r="B1260" s="31">
        <v>15</v>
      </c>
      <c r="C1260" s="32">
        <f t="shared" si="79"/>
        <v>6.3259919541484555</v>
      </c>
      <c r="D1260" s="33">
        <f>SUMIFS('Contact Hours'!D:D,'Contact Hours'!$A:$A,Hours!$A1260,'Contact Hours'!$B:$B,Hours!$B1260)+SUMIFS('Contact Hours'!E:E,'Contact Hours'!$A:$A,Hours!$A1260,'Contact Hours'!$B:$B,Hours!$B1260)</f>
        <v>0</v>
      </c>
      <c r="E1260" s="33">
        <f>SUMIFS('Contact Hours'!F:F,'Contact Hours'!$A:$A,Hours!$A1260,'Contact Hours'!$B:$B,Hours!$B1260)+SUMIFS('Contact Hours'!G:G,'Contact Hours'!$A:$A,Hours!$A1260,'Contact Hours'!$B:$B,Hours!$B1260)</f>
        <v>0</v>
      </c>
      <c r="F1260" s="33">
        <f>SUMIFS('Contact Hours'!H:H,'Contact Hours'!$A:$A,Hours!$A1260,'Contact Hours'!$B:$B,Hours!$B1260)+SUMIFS('Contact Hours'!I:I,'Contact Hours'!$A:$A,Hours!$A1260,'Contact Hours'!$B:$B,Hours!$B1260)</f>
        <v>0</v>
      </c>
      <c r="G1260" s="33">
        <f>SUMIFS('Contact Hours'!J:J,'Contact Hours'!$A:$A,Hours!$A1260,'Contact Hours'!$B:$B,Hours!$B1260)+SUMIFS('Contact Hours'!K:K,'Contact Hours'!$A:$A,Hours!$A1260,'Contact Hours'!$B:$B,Hours!$B1260)</f>
        <v>0</v>
      </c>
      <c r="H1260" s="34">
        <f t="shared" si="76"/>
        <v>0</v>
      </c>
      <c r="I1260" s="35">
        <f t="shared" si="77"/>
        <v>0</v>
      </c>
      <c r="J1260" s="35">
        <f t="shared" si="78"/>
        <v>0</v>
      </c>
    </row>
    <row r="1261" spans="1:10">
      <c r="A1261" s="30">
        <v>3662</v>
      </c>
      <c r="B1261" s="31">
        <v>16</v>
      </c>
      <c r="C1261" s="32">
        <f t="shared" si="79"/>
        <v>3.9794022593108487</v>
      </c>
      <c r="D1261" s="33">
        <f>SUMIFS('Contact Hours'!D:D,'Contact Hours'!$A:$A,Hours!$A1261,'Contact Hours'!$B:$B,Hours!$B1261)+SUMIFS('Contact Hours'!E:E,'Contact Hours'!$A:$A,Hours!$A1261,'Contact Hours'!$B:$B,Hours!$B1261)</f>
        <v>864</v>
      </c>
      <c r="E1261" s="33">
        <f>SUMIFS('Contact Hours'!F:F,'Contact Hours'!$A:$A,Hours!$A1261,'Contact Hours'!$B:$B,Hours!$B1261)+SUMIFS('Contact Hours'!G:G,'Contact Hours'!$A:$A,Hours!$A1261,'Contact Hours'!$B:$B,Hours!$B1261)</f>
        <v>0</v>
      </c>
      <c r="F1261" s="33">
        <f>SUMIFS('Contact Hours'!H:H,'Contact Hours'!$A:$A,Hours!$A1261,'Contact Hours'!$B:$B,Hours!$B1261)+SUMIFS('Contact Hours'!I:I,'Contact Hours'!$A:$A,Hours!$A1261,'Contact Hours'!$B:$B,Hours!$B1261)</f>
        <v>53952</v>
      </c>
      <c r="G1261" s="33">
        <f>SUMIFS('Contact Hours'!J:J,'Contact Hours'!$A:$A,Hours!$A1261,'Contact Hours'!$B:$B,Hours!$B1261)+SUMIFS('Contact Hours'!K:K,'Contact Hours'!$A:$A,Hours!$A1261,'Contact Hours'!$B:$B,Hours!$B1261)</f>
        <v>24786</v>
      </c>
      <c r="H1261" s="34">
        <f t="shared" si="76"/>
        <v>79602</v>
      </c>
      <c r="I1261" s="35">
        <f t="shared" si="77"/>
        <v>316768.37864566216</v>
      </c>
      <c r="J1261" s="35">
        <f t="shared" si="78"/>
        <v>0</v>
      </c>
    </row>
    <row r="1262" spans="1:10">
      <c r="A1262" s="30">
        <v>3662</v>
      </c>
      <c r="B1262" s="31">
        <v>17</v>
      </c>
      <c r="C1262" s="32">
        <f t="shared" si="79"/>
        <v>5.1679354505346593</v>
      </c>
      <c r="D1262" s="33">
        <f>SUMIFS('Contact Hours'!D:D,'Contact Hours'!$A:$A,Hours!$A1262,'Contact Hours'!$B:$B,Hours!$B1262)+SUMIFS('Contact Hours'!E:E,'Contact Hours'!$A:$A,Hours!$A1262,'Contact Hours'!$B:$B,Hours!$B1262)</f>
        <v>0</v>
      </c>
      <c r="E1262" s="33">
        <f>SUMIFS('Contact Hours'!F:F,'Contact Hours'!$A:$A,Hours!$A1262,'Contact Hours'!$B:$B,Hours!$B1262)+SUMIFS('Contact Hours'!G:G,'Contact Hours'!$A:$A,Hours!$A1262,'Contact Hours'!$B:$B,Hours!$B1262)</f>
        <v>0</v>
      </c>
      <c r="F1262" s="33">
        <f>SUMIFS('Contact Hours'!H:H,'Contact Hours'!$A:$A,Hours!$A1262,'Contact Hours'!$B:$B,Hours!$B1262)+SUMIFS('Contact Hours'!I:I,'Contact Hours'!$A:$A,Hours!$A1262,'Contact Hours'!$B:$B,Hours!$B1262)</f>
        <v>22752</v>
      </c>
      <c r="G1262" s="33">
        <f>SUMIFS('Contact Hours'!J:J,'Contact Hours'!$A:$A,Hours!$A1262,'Contact Hours'!$B:$B,Hours!$B1262)+SUMIFS('Contact Hours'!K:K,'Contact Hours'!$A:$A,Hours!$A1262,'Contact Hours'!$B:$B,Hours!$B1262)</f>
        <v>0</v>
      </c>
      <c r="H1262" s="34">
        <f t="shared" si="76"/>
        <v>22752</v>
      </c>
      <c r="I1262" s="35">
        <f t="shared" si="77"/>
        <v>117580.86737056456</v>
      </c>
      <c r="J1262" s="35">
        <f t="shared" si="78"/>
        <v>0</v>
      </c>
    </row>
    <row r="1263" spans="1:10">
      <c r="A1263" s="30">
        <v>3662</v>
      </c>
      <c r="B1263" s="31">
        <v>18</v>
      </c>
      <c r="C1263" s="32">
        <f t="shared" si="79"/>
        <v>4.3474126583452906</v>
      </c>
      <c r="D1263" s="33">
        <f>SUMIFS('Contact Hours'!D:D,'Contact Hours'!$A:$A,Hours!$A1263,'Contact Hours'!$B:$B,Hours!$B1263)+SUMIFS('Contact Hours'!E:E,'Contact Hours'!$A:$A,Hours!$A1263,'Contact Hours'!$B:$B,Hours!$B1263)</f>
        <v>0</v>
      </c>
      <c r="E1263" s="33">
        <f>SUMIFS('Contact Hours'!F:F,'Contact Hours'!$A:$A,Hours!$A1263,'Contact Hours'!$B:$B,Hours!$B1263)+SUMIFS('Contact Hours'!G:G,'Contact Hours'!$A:$A,Hours!$A1263,'Contact Hours'!$B:$B,Hours!$B1263)</f>
        <v>0</v>
      </c>
      <c r="F1263" s="33">
        <f>SUMIFS('Contact Hours'!H:H,'Contact Hours'!$A:$A,Hours!$A1263,'Contact Hours'!$B:$B,Hours!$B1263)+SUMIFS('Contact Hours'!I:I,'Contact Hours'!$A:$A,Hours!$A1263,'Contact Hours'!$B:$B,Hours!$B1263)</f>
        <v>68960</v>
      </c>
      <c r="G1263" s="33">
        <f>SUMIFS('Contact Hours'!J:J,'Contact Hours'!$A:$A,Hours!$A1263,'Contact Hours'!$B:$B,Hours!$B1263)+SUMIFS('Contact Hours'!K:K,'Contact Hours'!$A:$A,Hours!$A1263,'Contact Hours'!$B:$B,Hours!$B1263)</f>
        <v>0</v>
      </c>
      <c r="H1263" s="34">
        <f t="shared" si="76"/>
        <v>68960</v>
      </c>
      <c r="I1263" s="35">
        <f t="shared" si="77"/>
        <v>299797.57691949123</v>
      </c>
      <c r="J1263" s="35">
        <f t="shared" si="78"/>
        <v>0</v>
      </c>
    </row>
    <row r="1264" spans="1:10">
      <c r="A1264" s="30">
        <v>3662</v>
      </c>
      <c r="B1264" s="31">
        <v>19</v>
      </c>
      <c r="C1264" s="32">
        <f t="shared" si="79"/>
        <v>3.1428185541517317</v>
      </c>
      <c r="D1264" s="33">
        <f>SUMIFS('Contact Hours'!D:D,'Contact Hours'!$A:$A,Hours!$A1264,'Contact Hours'!$B:$B,Hours!$B1264)+SUMIFS('Contact Hours'!E:E,'Contact Hours'!$A:$A,Hours!$A1264,'Contact Hours'!$B:$B,Hours!$B1264)</f>
        <v>64432</v>
      </c>
      <c r="E1264" s="33">
        <f>SUMIFS('Contact Hours'!F:F,'Contact Hours'!$A:$A,Hours!$A1264,'Contact Hours'!$B:$B,Hours!$B1264)+SUMIFS('Contact Hours'!G:G,'Contact Hours'!$A:$A,Hours!$A1264,'Contact Hours'!$B:$B,Hours!$B1264)</f>
        <v>30240</v>
      </c>
      <c r="F1264" s="33">
        <f>SUMIFS('Contact Hours'!H:H,'Contact Hours'!$A:$A,Hours!$A1264,'Contact Hours'!$B:$B,Hours!$B1264)+SUMIFS('Contact Hours'!I:I,'Contact Hours'!$A:$A,Hours!$A1264,'Contact Hours'!$B:$B,Hours!$B1264)</f>
        <v>0</v>
      </c>
      <c r="G1264" s="33">
        <f>SUMIFS('Contact Hours'!J:J,'Contact Hours'!$A:$A,Hours!$A1264,'Contact Hours'!$B:$B,Hours!$B1264)+SUMIFS('Contact Hours'!K:K,'Contact Hours'!$A:$A,Hours!$A1264,'Contact Hours'!$B:$B,Hours!$B1264)</f>
        <v>0</v>
      </c>
      <c r="H1264" s="34">
        <f t="shared" si="76"/>
        <v>94672</v>
      </c>
      <c r="I1264" s="35">
        <f t="shared" si="77"/>
        <v>297536.91815865273</v>
      </c>
      <c r="J1264" s="35">
        <f t="shared" si="78"/>
        <v>104542.71638530321</v>
      </c>
    </row>
    <row r="1265" spans="1:10">
      <c r="A1265" s="30">
        <v>3662</v>
      </c>
      <c r="B1265" s="31">
        <v>20</v>
      </c>
      <c r="C1265" s="32">
        <f t="shared" si="79"/>
        <v>3.4676861785003421</v>
      </c>
      <c r="D1265" s="33">
        <f>SUMIFS('Contact Hours'!D:D,'Contact Hours'!$A:$A,Hours!$A1265,'Contact Hours'!$B:$B,Hours!$B1265)+SUMIFS('Contact Hours'!E:E,'Contact Hours'!$A:$A,Hours!$A1265,'Contact Hours'!$B:$B,Hours!$B1265)</f>
        <v>0</v>
      </c>
      <c r="E1265" s="33">
        <f>SUMIFS('Contact Hours'!F:F,'Contact Hours'!$A:$A,Hours!$A1265,'Contact Hours'!$B:$B,Hours!$B1265)+SUMIFS('Contact Hours'!G:G,'Contact Hours'!$A:$A,Hours!$A1265,'Contact Hours'!$B:$B,Hours!$B1265)</f>
        <v>0</v>
      </c>
      <c r="F1265" s="33">
        <f>SUMIFS('Contact Hours'!H:H,'Contact Hours'!$A:$A,Hours!$A1265,'Contact Hours'!$B:$B,Hours!$B1265)+SUMIFS('Contact Hours'!I:I,'Contact Hours'!$A:$A,Hours!$A1265,'Contact Hours'!$B:$B,Hours!$B1265)</f>
        <v>0</v>
      </c>
      <c r="G1265" s="33">
        <f>SUMIFS('Contact Hours'!J:J,'Contact Hours'!$A:$A,Hours!$A1265,'Contact Hours'!$B:$B,Hours!$B1265)+SUMIFS('Contact Hours'!K:K,'Contact Hours'!$A:$A,Hours!$A1265,'Contact Hours'!$B:$B,Hours!$B1265)</f>
        <v>0</v>
      </c>
      <c r="H1265" s="34">
        <f t="shared" si="76"/>
        <v>0</v>
      </c>
      <c r="I1265" s="35">
        <f t="shared" si="77"/>
        <v>0</v>
      </c>
      <c r="J1265" s="35">
        <f t="shared" si="78"/>
        <v>0</v>
      </c>
    </row>
    <row r="1266" spans="1:10">
      <c r="A1266" s="30">
        <v>3662</v>
      </c>
      <c r="B1266" s="31">
        <v>21</v>
      </c>
      <c r="C1266" s="32">
        <f t="shared" si="79"/>
        <v>4.5155009708581995</v>
      </c>
      <c r="D1266" s="33">
        <f>SUMIFS('Contact Hours'!D:D,'Contact Hours'!$A:$A,Hours!$A1266,'Contact Hours'!$B:$B,Hours!$B1266)+SUMIFS('Contact Hours'!E:E,'Contact Hours'!$A:$A,Hours!$A1266,'Contact Hours'!$B:$B,Hours!$B1266)</f>
        <v>0</v>
      </c>
      <c r="E1266" s="33">
        <f>SUMIFS('Contact Hours'!F:F,'Contact Hours'!$A:$A,Hours!$A1266,'Contact Hours'!$B:$B,Hours!$B1266)+SUMIFS('Contact Hours'!G:G,'Contact Hours'!$A:$A,Hours!$A1266,'Contact Hours'!$B:$B,Hours!$B1266)</f>
        <v>0</v>
      </c>
      <c r="F1266" s="33">
        <f>SUMIFS('Contact Hours'!H:H,'Contact Hours'!$A:$A,Hours!$A1266,'Contact Hours'!$B:$B,Hours!$B1266)+SUMIFS('Contact Hours'!I:I,'Contact Hours'!$A:$A,Hours!$A1266,'Contact Hours'!$B:$B,Hours!$B1266)</f>
        <v>0</v>
      </c>
      <c r="G1266" s="33">
        <f>SUMIFS('Contact Hours'!J:J,'Contact Hours'!$A:$A,Hours!$A1266,'Contact Hours'!$B:$B,Hours!$B1266)+SUMIFS('Contact Hours'!K:K,'Contact Hours'!$A:$A,Hours!$A1266,'Contact Hours'!$B:$B,Hours!$B1266)</f>
        <v>640</v>
      </c>
      <c r="H1266" s="34">
        <f t="shared" si="76"/>
        <v>640</v>
      </c>
      <c r="I1266" s="35">
        <f t="shared" si="77"/>
        <v>2889.9206213492475</v>
      </c>
      <c r="J1266" s="35">
        <f t="shared" si="78"/>
        <v>0</v>
      </c>
    </row>
    <row r="1267" spans="1:10">
      <c r="A1267" s="30">
        <v>3662</v>
      </c>
      <c r="B1267" s="31">
        <v>22</v>
      </c>
      <c r="C1267" s="32">
        <f t="shared" si="79"/>
        <v>4.1280585073572329</v>
      </c>
      <c r="D1267" s="33">
        <f>SUMIFS('Contact Hours'!D:D,'Contact Hours'!$A:$A,Hours!$A1267,'Contact Hours'!$B:$B,Hours!$B1267)+SUMIFS('Contact Hours'!E:E,'Contact Hours'!$A:$A,Hours!$A1267,'Contact Hours'!$B:$B,Hours!$B1267)</f>
        <v>0</v>
      </c>
      <c r="E1267" s="33">
        <f>SUMIFS('Contact Hours'!F:F,'Contact Hours'!$A:$A,Hours!$A1267,'Contact Hours'!$B:$B,Hours!$B1267)+SUMIFS('Contact Hours'!G:G,'Contact Hours'!$A:$A,Hours!$A1267,'Contact Hours'!$B:$B,Hours!$B1267)</f>
        <v>0</v>
      </c>
      <c r="F1267" s="33">
        <f>SUMIFS('Contact Hours'!H:H,'Contact Hours'!$A:$A,Hours!$A1267,'Contact Hours'!$B:$B,Hours!$B1267)+SUMIFS('Contact Hours'!I:I,'Contact Hours'!$A:$A,Hours!$A1267,'Contact Hours'!$B:$B,Hours!$B1267)</f>
        <v>1520</v>
      </c>
      <c r="G1267" s="33">
        <f>SUMIFS('Contact Hours'!J:J,'Contact Hours'!$A:$A,Hours!$A1267,'Contact Hours'!$B:$B,Hours!$B1267)+SUMIFS('Contact Hours'!K:K,'Contact Hours'!$A:$A,Hours!$A1267,'Contact Hours'!$B:$B,Hours!$B1267)</f>
        <v>160</v>
      </c>
      <c r="H1267" s="34">
        <f t="shared" si="76"/>
        <v>1680</v>
      </c>
      <c r="I1267" s="35">
        <f t="shared" si="77"/>
        <v>6935.1382923601514</v>
      </c>
      <c r="J1267" s="35">
        <f t="shared" si="78"/>
        <v>0</v>
      </c>
    </row>
    <row r="1268" spans="1:10">
      <c r="A1268" s="30">
        <v>3662</v>
      </c>
      <c r="B1268" s="31">
        <v>23</v>
      </c>
      <c r="C1268" s="32">
        <f t="shared" si="79"/>
        <v>4.0606764444742334</v>
      </c>
      <c r="D1268" s="33">
        <f>SUMIFS('Contact Hours'!D:D,'Contact Hours'!$A:$A,Hours!$A1268,'Contact Hours'!$B:$B,Hours!$B1268)+SUMIFS('Contact Hours'!E:E,'Contact Hours'!$A:$A,Hours!$A1268,'Contact Hours'!$B:$B,Hours!$B1268)</f>
        <v>3056</v>
      </c>
      <c r="E1268" s="33">
        <f>SUMIFS('Contact Hours'!F:F,'Contact Hours'!$A:$A,Hours!$A1268,'Contact Hours'!$B:$B,Hours!$B1268)+SUMIFS('Contact Hours'!G:G,'Contact Hours'!$A:$A,Hours!$A1268,'Contact Hours'!$B:$B,Hours!$B1268)</f>
        <v>0</v>
      </c>
      <c r="F1268" s="33">
        <f>SUMIFS('Contact Hours'!H:H,'Contact Hours'!$A:$A,Hours!$A1268,'Contact Hours'!$B:$B,Hours!$B1268)+SUMIFS('Contact Hours'!I:I,'Contact Hours'!$A:$A,Hours!$A1268,'Contact Hours'!$B:$B,Hours!$B1268)</f>
        <v>0</v>
      </c>
      <c r="G1268" s="33">
        <f>SUMIFS('Contact Hours'!J:J,'Contact Hours'!$A:$A,Hours!$A1268,'Contact Hours'!$B:$B,Hours!$B1268)+SUMIFS('Contact Hours'!K:K,'Contact Hours'!$A:$A,Hours!$A1268,'Contact Hours'!$B:$B,Hours!$B1268)</f>
        <v>0</v>
      </c>
      <c r="H1268" s="34">
        <f t="shared" si="76"/>
        <v>3056</v>
      </c>
      <c r="I1268" s="35">
        <f t="shared" si="77"/>
        <v>12409.427214313257</v>
      </c>
      <c r="J1268" s="35">
        <f t="shared" si="78"/>
        <v>0</v>
      </c>
    </row>
    <row r="1269" spans="1:10">
      <c r="A1269" s="30">
        <v>3662</v>
      </c>
      <c r="B1269" s="31">
        <v>24</v>
      </c>
      <c r="C1269" s="32">
        <f t="shared" si="79"/>
        <v>3.6073208628655156</v>
      </c>
      <c r="D1269" s="33">
        <f>SUMIFS('Contact Hours'!D:D,'Contact Hours'!$A:$A,Hours!$A1269,'Contact Hours'!$B:$B,Hours!$B1269)+SUMIFS('Contact Hours'!E:E,'Contact Hours'!$A:$A,Hours!$A1269,'Contact Hours'!$B:$B,Hours!$B1269)</f>
        <v>4272</v>
      </c>
      <c r="E1269" s="33">
        <f>SUMIFS('Contact Hours'!F:F,'Contact Hours'!$A:$A,Hours!$A1269,'Contact Hours'!$B:$B,Hours!$B1269)+SUMIFS('Contact Hours'!G:G,'Contact Hours'!$A:$A,Hours!$A1269,'Contact Hours'!$B:$B,Hours!$B1269)</f>
        <v>0</v>
      </c>
      <c r="F1269" s="33">
        <f>SUMIFS('Contact Hours'!H:H,'Contact Hours'!$A:$A,Hours!$A1269,'Contact Hours'!$B:$B,Hours!$B1269)+SUMIFS('Contact Hours'!I:I,'Contact Hours'!$A:$A,Hours!$A1269,'Contact Hours'!$B:$B,Hours!$B1269)</f>
        <v>0</v>
      </c>
      <c r="G1269" s="33">
        <f>SUMIFS('Contact Hours'!J:J,'Contact Hours'!$A:$A,Hours!$A1269,'Contact Hours'!$B:$B,Hours!$B1269)+SUMIFS('Contact Hours'!K:K,'Contact Hours'!$A:$A,Hours!$A1269,'Contact Hours'!$B:$B,Hours!$B1269)</f>
        <v>28988</v>
      </c>
      <c r="H1269" s="34">
        <f t="shared" si="76"/>
        <v>33260</v>
      </c>
      <c r="I1269" s="35">
        <f t="shared" si="77"/>
        <v>119979.49189890704</v>
      </c>
      <c r="J1269" s="35">
        <f t="shared" si="78"/>
        <v>0</v>
      </c>
    </row>
    <row r="1270" spans="1:10">
      <c r="A1270" s="30">
        <v>3662</v>
      </c>
      <c r="B1270" s="31">
        <v>25</v>
      </c>
      <c r="C1270" s="32">
        <f t="shared" si="79"/>
        <v>2.8175360535220126</v>
      </c>
      <c r="D1270" s="33">
        <f>SUMIFS('Contact Hours'!D:D,'Contact Hours'!$A:$A,Hours!$A1270,'Contact Hours'!$B:$B,Hours!$B1270)+SUMIFS('Contact Hours'!E:E,'Contact Hours'!$A:$A,Hours!$A1270,'Contact Hours'!$B:$B,Hours!$B1270)</f>
        <v>209808</v>
      </c>
      <c r="E1270" s="33">
        <f>SUMIFS('Contact Hours'!F:F,'Contact Hours'!$A:$A,Hours!$A1270,'Contact Hours'!$B:$B,Hours!$B1270)+SUMIFS('Contact Hours'!G:G,'Contact Hours'!$A:$A,Hours!$A1270,'Contact Hours'!$B:$B,Hours!$B1270)</f>
        <v>0</v>
      </c>
      <c r="F1270" s="33">
        <f>SUMIFS('Contact Hours'!H:H,'Contact Hours'!$A:$A,Hours!$A1270,'Contact Hours'!$B:$B,Hours!$B1270)+SUMIFS('Contact Hours'!I:I,'Contact Hours'!$A:$A,Hours!$A1270,'Contact Hours'!$B:$B,Hours!$B1270)</f>
        <v>0</v>
      </c>
      <c r="G1270" s="33">
        <f>SUMIFS('Contact Hours'!J:J,'Contact Hours'!$A:$A,Hours!$A1270,'Contact Hours'!$B:$B,Hours!$B1270)+SUMIFS('Contact Hours'!K:K,'Contact Hours'!$A:$A,Hours!$A1270,'Contact Hours'!$B:$B,Hours!$B1270)</f>
        <v>0</v>
      </c>
      <c r="H1270" s="34">
        <f t="shared" si="76"/>
        <v>209808</v>
      </c>
      <c r="I1270" s="35">
        <f t="shared" si="77"/>
        <v>591141.60431734647</v>
      </c>
      <c r="J1270" s="35">
        <f t="shared" si="78"/>
        <v>0</v>
      </c>
    </row>
    <row r="1271" spans="1:10">
      <c r="A1271" s="30">
        <v>3662</v>
      </c>
      <c r="B1271" s="31">
        <v>26</v>
      </c>
      <c r="C1271" s="32">
        <f t="shared" si="79"/>
        <v>3.5195673951223614</v>
      </c>
      <c r="D1271" s="33">
        <f>SUMIFS('Contact Hours'!D:D,'Contact Hours'!$A:$A,Hours!$A1271,'Contact Hours'!$B:$B,Hours!$B1271)+SUMIFS('Contact Hours'!E:E,'Contact Hours'!$A:$A,Hours!$A1271,'Contact Hours'!$B:$B,Hours!$B1271)</f>
        <v>43184</v>
      </c>
      <c r="E1271" s="33">
        <f>SUMIFS('Contact Hours'!F:F,'Contact Hours'!$A:$A,Hours!$A1271,'Contact Hours'!$B:$B,Hours!$B1271)+SUMIFS('Contact Hours'!G:G,'Contact Hours'!$A:$A,Hours!$A1271,'Contact Hours'!$B:$B,Hours!$B1271)</f>
        <v>0</v>
      </c>
      <c r="F1271" s="33">
        <f>SUMIFS('Contact Hours'!H:H,'Contact Hours'!$A:$A,Hours!$A1271,'Contact Hours'!$B:$B,Hours!$B1271)+SUMIFS('Contact Hours'!I:I,'Contact Hours'!$A:$A,Hours!$A1271,'Contact Hours'!$B:$B,Hours!$B1271)</f>
        <v>0</v>
      </c>
      <c r="G1271" s="33">
        <f>SUMIFS('Contact Hours'!J:J,'Contact Hours'!$A:$A,Hours!$A1271,'Contact Hours'!$B:$B,Hours!$B1271)+SUMIFS('Contact Hours'!K:K,'Contact Hours'!$A:$A,Hours!$A1271,'Contact Hours'!$B:$B,Hours!$B1271)</f>
        <v>0</v>
      </c>
      <c r="H1271" s="34">
        <f t="shared" si="76"/>
        <v>43184</v>
      </c>
      <c r="I1271" s="35">
        <f t="shared" si="77"/>
        <v>151988.99839096406</v>
      </c>
      <c r="J1271" s="35">
        <f t="shared" si="78"/>
        <v>0</v>
      </c>
    </row>
    <row r="1272" spans="1:10">
      <c r="A1272" s="30">
        <v>3662</v>
      </c>
      <c r="B1272" s="31">
        <v>27</v>
      </c>
      <c r="C1272" s="32">
        <f t="shared" si="79"/>
        <v>3.291477425248472</v>
      </c>
      <c r="D1272" s="33">
        <f>SUMIFS('Contact Hours'!D:D,'Contact Hours'!$A:$A,Hours!$A1272,'Contact Hours'!$B:$B,Hours!$B1272)+SUMIFS('Contact Hours'!E:E,'Contact Hours'!$A:$A,Hours!$A1272,'Contact Hours'!$B:$B,Hours!$B1272)</f>
        <v>0</v>
      </c>
      <c r="E1272" s="33">
        <f>SUMIFS('Contact Hours'!F:F,'Contact Hours'!$A:$A,Hours!$A1272,'Contact Hours'!$B:$B,Hours!$B1272)+SUMIFS('Contact Hours'!G:G,'Contact Hours'!$A:$A,Hours!$A1272,'Contact Hours'!$B:$B,Hours!$B1272)</f>
        <v>0</v>
      </c>
      <c r="F1272" s="33">
        <f>SUMIFS('Contact Hours'!H:H,'Contact Hours'!$A:$A,Hours!$A1272,'Contact Hours'!$B:$B,Hours!$B1272)+SUMIFS('Contact Hours'!I:I,'Contact Hours'!$A:$A,Hours!$A1272,'Contact Hours'!$B:$B,Hours!$B1272)</f>
        <v>0</v>
      </c>
      <c r="G1272" s="33">
        <f>SUMIFS('Contact Hours'!J:J,'Contact Hours'!$A:$A,Hours!$A1272,'Contact Hours'!$B:$B,Hours!$B1272)+SUMIFS('Contact Hours'!K:K,'Contact Hours'!$A:$A,Hours!$A1272,'Contact Hours'!$B:$B,Hours!$B1272)</f>
        <v>0</v>
      </c>
      <c r="H1272" s="34">
        <f t="shared" si="76"/>
        <v>0</v>
      </c>
      <c r="I1272" s="35">
        <f t="shared" si="77"/>
        <v>0</v>
      </c>
      <c r="J1272" s="35">
        <f t="shared" si="78"/>
        <v>0</v>
      </c>
    </row>
    <row r="1273" spans="1:10">
      <c r="A1273" s="30">
        <v>3664</v>
      </c>
      <c r="B1273" s="31">
        <v>1</v>
      </c>
      <c r="C1273" s="32">
        <f t="shared" si="79"/>
        <v>2.8749802080704021</v>
      </c>
      <c r="D1273" s="33">
        <f>SUMIFS('Contact Hours'!D:D,'Contact Hours'!$A:$A,Hours!$A1273,'Contact Hours'!$B:$B,Hours!$B1273)+SUMIFS('Contact Hours'!E:E,'Contact Hours'!$A:$A,Hours!$A1273,'Contact Hours'!$B:$B,Hours!$B1273)</f>
        <v>15664</v>
      </c>
      <c r="E1273" s="33">
        <f>SUMIFS('Contact Hours'!F:F,'Contact Hours'!$A:$A,Hours!$A1273,'Contact Hours'!$B:$B,Hours!$B1273)+SUMIFS('Contact Hours'!G:G,'Contact Hours'!$A:$A,Hours!$A1273,'Contact Hours'!$B:$B,Hours!$B1273)</f>
        <v>0</v>
      </c>
      <c r="F1273" s="33">
        <f>SUMIFS('Contact Hours'!H:H,'Contact Hours'!$A:$A,Hours!$A1273,'Contact Hours'!$B:$B,Hours!$B1273)+SUMIFS('Contact Hours'!I:I,'Contact Hours'!$A:$A,Hours!$A1273,'Contact Hours'!$B:$B,Hours!$B1273)</f>
        <v>9840</v>
      </c>
      <c r="G1273" s="33">
        <f>SUMIFS('Contact Hours'!J:J,'Contact Hours'!$A:$A,Hours!$A1273,'Contact Hours'!$B:$B,Hours!$B1273)+SUMIFS('Contact Hours'!K:K,'Contact Hours'!$A:$A,Hours!$A1273,'Contact Hours'!$B:$B,Hours!$B1273)</f>
        <v>0</v>
      </c>
      <c r="H1273" s="34">
        <f t="shared" si="76"/>
        <v>25504</v>
      </c>
      <c r="I1273" s="35">
        <f t="shared" si="77"/>
        <v>73323.495226627536</v>
      </c>
      <c r="J1273" s="35">
        <f t="shared" si="78"/>
        <v>0</v>
      </c>
    </row>
    <row r="1274" spans="1:10">
      <c r="A1274" s="30">
        <v>3664</v>
      </c>
      <c r="B1274" s="31">
        <v>2</v>
      </c>
      <c r="C1274" s="32">
        <f t="shared" si="79"/>
        <v>3.4729204337351502</v>
      </c>
      <c r="D1274" s="33">
        <f>SUMIFS('Contact Hours'!D:D,'Contact Hours'!$A:$A,Hours!$A1274,'Contact Hours'!$B:$B,Hours!$B1274)+SUMIFS('Contact Hours'!E:E,'Contact Hours'!$A:$A,Hours!$A1274,'Contact Hours'!$B:$B,Hours!$B1274)</f>
        <v>0</v>
      </c>
      <c r="E1274" s="33">
        <f>SUMIFS('Contact Hours'!F:F,'Contact Hours'!$A:$A,Hours!$A1274,'Contact Hours'!$B:$B,Hours!$B1274)+SUMIFS('Contact Hours'!G:G,'Contact Hours'!$A:$A,Hours!$A1274,'Contact Hours'!$B:$B,Hours!$B1274)</f>
        <v>0</v>
      </c>
      <c r="F1274" s="33">
        <f>SUMIFS('Contact Hours'!H:H,'Contact Hours'!$A:$A,Hours!$A1274,'Contact Hours'!$B:$B,Hours!$B1274)+SUMIFS('Contact Hours'!I:I,'Contact Hours'!$A:$A,Hours!$A1274,'Contact Hours'!$B:$B,Hours!$B1274)</f>
        <v>30512</v>
      </c>
      <c r="G1274" s="33">
        <f>SUMIFS('Contact Hours'!J:J,'Contact Hours'!$A:$A,Hours!$A1274,'Contact Hours'!$B:$B,Hours!$B1274)+SUMIFS('Contact Hours'!K:K,'Contact Hours'!$A:$A,Hours!$A1274,'Contact Hours'!$B:$B,Hours!$B1274)</f>
        <v>12992</v>
      </c>
      <c r="H1274" s="34">
        <f t="shared" si="76"/>
        <v>43504</v>
      </c>
      <c r="I1274" s="35">
        <f t="shared" si="77"/>
        <v>151085.93054921398</v>
      </c>
      <c r="J1274" s="35">
        <f t="shared" si="78"/>
        <v>0</v>
      </c>
    </row>
    <row r="1275" spans="1:10">
      <c r="A1275" s="30">
        <v>3664</v>
      </c>
      <c r="B1275" s="31">
        <v>3</v>
      </c>
      <c r="C1275" s="32">
        <f t="shared" si="79"/>
        <v>3.0862689776983747</v>
      </c>
      <c r="D1275" s="33">
        <f>SUMIFS('Contact Hours'!D:D,'Contact Hours'!$A:$A,Hours!$A1275,'Contact Hours'!$B:$B,Hours!$B1275)+SUMIFS('Contact Hours'!E:E,'Contact Hours'!$A:$A,Hours!$A1275,'Contact Hours'!$B:$B,Hours!$B1275)</f>
        <v>297408</v>
      </c>
      <c r="E1275" s="33">
        <f>SUMIFS('Contact Hours'!F:F,'Contact Hours'!$A:$A,Hours!$A1275,'Contact Hours'!$B:$B,Hours!$B1275)+SUMIFS('Contact Hours'!G:G,'Contact Hours'!$A:$A,Hours!$A1275,'Contact Hours'!$B:$B,Hours!$B1275)</f>
        <v>0</v>
      </c>
      <c r="F1275" s="33">
        <f>SUMIFS('Contact Hours'!H:H,'Contact Hours'!$A:$A,Hours!$A1275,'Contact Hours'!$B:$B,Hours!$B1275)+SUMIFS('Contact Hours'!I:I,'Contact Hours'!$A:$A,Hours!$A1275,'Contact Hours'!$B:$B,Hours!$B1275)</f>
        <v>0</v>
      </c>
      <c r="G1275" s="33">
        <f>SUMIFS('Contact Hours'!J:J,'Contact Hours'!$A:$A,Hours!$A1275,'Contact Hours'!$B:$B,Hours!$B1275)+SUMIFS('Contact Hours'!K:K,'Contact Hours'!$A:$A,Hours!$A1275,'Contact Hours'!$B:$B,Hours!$B1275)</f>
        <v>0</v>
      </c>
      <c r="H1275" s="34">
        <f t="shared" si="76"/>
        <v>297408</v>
      </c>
      <c r="I1275" s="35">
        <f t="shared" si="77"/>
        <v>917881.08411931817</v>
      </c>
      <c r="J1275" s="35">
        <f t="shared" si="78"/>
        <v>0</v>
      </c>
    </row>
    <row r="1276" spans="1:10">
      <c r="A1276" s="30">
        <v>3664</v>
      </c>
      <c r="B1276" s="31">
        <v>4</v>
      </c>
      <c r="C1276" s="32">
        <f t="shared" si="79"/>
        <v>2.7951067372194838</v>
      </c>
      <c r="D1276" s="33">
        <f>SUMIFS('Contact Hours'!D:D,'Contact Hours'!$A:$A,Hours!$A1276,'Contact Hours'!$B:$B,Hours!$B1276)+SUMIFS('Contact Hours'!E:E,'Contact Hours'!$A:$A,Hours!$A1276,'Contact Hours'!$B:$B,Hours!$B1276)</f>
        <v>69888</v>
      </c>
      <c r="E1276" s="33">
        <f>SUMIFS('Contact Hours'!F:F,'Contact Hours'!$A:$A,Hours!$A1276,'Contact Hours'!$B:$B,Hours!$B1276)+SUMIFS('Contact Hours'!G:G,'Contact Hours'!$A:$A,Hours!$A1276,'Contact Hours'!$B:$B,Hours!$B1276)</f>
        <v>0</v>
      </c>
      <c r="F1276" s="33">
        <f>SUMIFS('Contact Hours'!H:H,'Contact Hours'!$A:$A,Hours!$A1276,'Contact Hours'!$B:$B,Hours!$B1276)+SUMIFS('Contact Hours'!I:I,'Contact Hours'!$A:$A,Hours!$A1276,'Contact Hours'!$B:$B,Hours!$B1276)</f>
        <v>39728</v>
      </c>
      <c r="G1276" s="33">
        <f>SUMIFS('Contact Hours'!J:J,'Contact Hours'!$A:$A,Hours!$A1276,'Contact Hours'!$B:$B,Hours!$B1276)+SUMIFS('Contact Hours'!K:K,'Contact Hours'!$A:$A,Hours!$A1276,'Contact Hours'!$B:$B,Hours!$B1276)</f>
        <v>1023</v>
      </c>
      <c r="H1276" s="34">
        <f t="shared" si="76"/>
        <v>110639</v>
      </c>
      <c r="I1276" s="35">
        <f t="shared" si="77"/>
        <v>309247.81429922645</v>
      </c>
      <c r="J1276" s="35">
        <f t="shared" si="78"/>
        <v>0</v>
      </c>
    </row>
    <row r="1277" spans="1:10">
      <c r="A1277" s="30">
        <v>3664</v>
      </c>
      <c r="B1277" s="31">
        <v>5</v>
      </c>
      <c r="C1277" s="32">
        <f t="shared" si="79"/>
        <v>7.969787458086997</v>
      </c>
      <c r="D1277" s="33">
        <f>SUMIFS('Contact Hours'!D:D,'Contact Hours'!$A:$A,Hours!$A1277,'Contact Hours'!$B:$B,Hours!$B1277)+SUMIFS('Contact Hours'!E:E,'Contact Hours'!$A:$A,Hours!$A1277,'Contact Hours'!$B:$B,Hours!$B1277)</f>
        <v>0</v>
      </c>
      <c r="E1277" s="33">
        <f>SUMIFS('Contact Hours'!F:F,'Contact Hours'!$A:$A,Hours!$A1277,'Contact Hours'!$B:$B,Hours!$B1277)+SUMIFS('Contact Hours'!G:G,'Contact Hours'!$A:$A,Hours!$A1277,'Contact Hours'!$B:$B,Hours!$B1277)</f>
        <v>0</v>
      </c>
      <c r="F1277" s="33">
        <f>SUMIFS('Contact Hours'!H:H,'Contact Hours'!$A:$A,Hours!$A1277,'Contact Hours'!$B:$B,Hours!$B1277)+SUMIFS('Contact Hours'!I:I,'Contact Hours'!$A:$A,Hours!$A1277,'Contact Hours'!$B:$B,Hours!$B1277)</f>
        <v>0</v>
      </c>
      <c r="G1277" s="33">
        <f>SUMIFS('Contact Hours'!J:J,'Contact Hours'!$A:$A,Hours!$A1277,'Contact Hours'!$B:$B,Hours!$B1277)+SUMIFS('Contact Hours'!K:K,'Contact Hours'!$A:$A,Hours!$A1277,'Contact Hours'!$B:$B,Hours!$B1277)</f>
        <v>0</v>
      </c>
      <c r="H1277" s="34">
        <f t="shared" si="76"/>
        <v>0</v>
      </c>
      <c r="I1277" s="35">
        <f t="shared" si="77"/>
        <v>0</v>
      </c>
      <c r="J1277" s="35">
        <f t="shared" si="78"/>
        <v>0</v>
      </c>
    </row>
    <row r="1278" spans="1:10">
      <c r="A1278" s="30">
        <v>3664</v>
      </c>
      <c r="B1278" s="31">
        <v>6</v>
      </c>
      <c r="C1278" s="32">
        <f t="shared" si="79"/>
        <v>2.5338472328563029</v>
      </c>
      <c r="D1278" s="33">
        <f>SUMIFS('Contact Hours'!D:D,'Contact Hours'!$A:$A,Hours!$A1278,'Contact Hours'!$B:$B,Hours!$B1278)+SUMIFS('Contact Hours'!E:E,'Contact Hours'!$A:$A,Hours!$A1278,'Contact Hours'!$B:$B,Hours!$B1278)</f>
        <v>45696</v>
      </c>
      <c r="E1278" s="33">
        <f>SUMIFS('Contact Hours'!F:F,'Contact Hours'!$A:$A,Hours!$A1278,'Contact Hours'!$B:$B,Hours!$B1278)+SUMIFS('Contact Hours'!G:G,'Contact Hours'!$A:$A,Hours!$A1278,'Contact Hours'!$B:$B,Hours!$B1278)</f>
        <v>0</v>
      </c>
      <c r="F1278" s="33">
        <f>SUMIFS('Contact Hours'!H:H,'Contact Hours'!$A:$A,Hours!$A1278,'Contact Hours'!$B:$B,Hours!$B1278)+SUMIFS('Contact Hours'!I:I,'Contact Hours'!$A:$A,Hours!$A1278,'Contact Hours'!$B:$B,Hours!$B1278)</f>
        <v>4880</v>
      </c>
      <c r="G1278" s="33">
        <f>SUMIFS('Contact Hours'!J:J,'Contact Hours'!$A:$A,Hours!$A1278,'Contact Hours'!$B:$B,Hours!$B1278)+SUMIFS('Contact Hours'!K:K,'Contact Hours'!$A:$A,Hours!$A1278,'Contact Hours'!$B:$B,Hours!$B1278)</f>
        <v>0</v>
      </c>
      <c r="H1278" s="34">
        <f t="shared" si="76"/>
        <v>50576</v>
      </c>
      <c r="I1278" s="35">
        <f t="shared" si="77"/>
        <v>128151.85764894038</v>
      </c>
      <c r="J1278" s="35">
        <f t="shared" si="78"/>
        <v>0</v>
      </c>
    </row>
    <row r="1279" spans="1:10">
      <c r="A1279" s="30">
        <v>3664</v>
      </c>
      <c r="B1279" s="31">
        <v>7</v>
      </c>
      <c r="C1279" s="32">
        <f t="shared" si="79"/>
        <v>3.4892163735959434</v>
      </c>
      <c r="D1279" s="33">
        <f>SUMIFS('Contact Hours'!D:D,'Contact Hours'!$A:$A,Hours!$A1279,'Contact Hours'!$B:$B,Hours!$B1279)+SUMIFS('Contact Hours'!E:E,'Contact Hours'!$A:$A,Hours!$A1279,'Contact Hours'!$B:$B,Hours!$B1279)</f>
        <v>6656</v>
      </c>
      <c r="E1279" s="33">
        <f>SUMIFS('Contact Hours'!F:F,'Contact Hours'!$A:$A,Hours!$A1279,'Contact Hours'!$B:$B,Hours!$B1279)+SUMIFS('Contact Hours'!G:G,'Contact Hours'!$A:$A,Hours!$A1279,'Contact Hours'!$B:$B,Hours!$B1279)</f>
        <v>0</v>
      </c>
      <c r="F1279" s="33">
        <f>SUMIFS('Contact Hours'!H:H,'Contact Hours'!$A:$A,Hours!$A1279,'Contact Hours'!$B:$B,Hours!$B1279)+SUMIFS('Contact Hours'!I:I,'Contact Hours'!$A:$A,Hours!$A1279,'Contact Hours'!$B:$B,Hours!$B1279)</f>
        <v>56000</v>
      </c>
      <c r="G1279" s="33">
        <f>SUMIFS('Contact Hours'!J:J,'Contact Hours'!$A:$A,Hours!$A1279,'Contact Hours'!$B:$B,Hours!$B1279)+SUMIFS('Contact Hours'!K:K,'Contact Hours'!$A:$A,Hours!$A1279,'Contact Hours'!$B:$B,Hours!$B1279)</f>
        <v>0</v>
      </c>
      <c r="H1279" s="34">
        <f t="shared" si="76"/>
        <v>62656</v>
      </c>
      <c r="I1279" s="35">
        <f t="shared" si="77"/>
        <v>218620.34110402744</v>
      </c>
      <c r="J1279" s="35">
        <f t="shared" si="78"/>
        <v>0</v>
      </c>
    </row>
    <row r="1280" spans="1:10">
      <c r="A1280" s="30">
        <v>3664</v>
      </c>
      <c r="B1280" s="31">
        <v>8</v>
      </c>
      <c r="C1280" s="32">
        <f t="shared" si="79"/>
        <v>4.382136402145127</v>
      </c>
      <c r="D1280" s="33">
        <f>SUMIFS('Contact Hours'!D:D,'Contact Hours'!$A:$A,Hours!$A1280,'Contact Hours'!$B:$B,Hours!$B1280)+SUMIFS('Contact Hours'!E:E,'Contact Hours'!$A:$A,Hours!$A1280,'Contact Hours'!$B:$B,Hours!$B1280)</f>
        <v>0</v>
      </c>
      <c r="E1280" s="33">
        <f>SUMIFS('Contact Hours'!F:F,'Contact Hours'!$A:$A,Hours!$A1280,'Contact Hours'!$B:$B,Hours!$B1280)+SUMIFS('Contact Hours'!G:G,'Contact Hours'!$A:$A,Hours!$A1280,'Contact Hours'!$B:$B,Hours!$B1280)</f>
        <v>0</v>
      </c>
      <c r="F1280" s="33">
        <f>SUMIFS('Contact Hours'!H:H,'Contact Hours'!$A:$A,Hours!$A1280,'Contact Hours'!$B:$B,Hours!$B1280)+SUMIFS('Contact Hours'!I:I,'Contact Hours'!$A:$A,Hours!$A1280,'Contact Hours'!$B:$B,Hours!$B1280)</f>
        <v>0</v>
      </c>
      <c r="G1280" s="33">
        <f>SUMIFS('Contact Hours'!J:J,'Contact Hours'!$A:$A,Hours!$A1280,'Contact Hours'!$B:$B,Hours!$B1280)+SUMIFS('Contact Hours'!K:K,'Contact Hours'!$A:$A,Hours!$A1280,'Contact Hours'!$B:$B,Hours!$B1280)</f>
        <v>0</v>
      </c>
      <c r="H1280" s="34">
        <f t="shared" si="76"/>
        <v>0</v>
      </c>
      <c r="I1280" s="35">
        <f t="shared" si="77"/>
        <v>0</v>
      </c>
      <c r="J1280" s="35">
        <f t="shared" si="78"/>
        <v>0</v>
      </c>
    </row>
    <row r="1281" spans="1:10">
      <c r="A1281" s="30">
        <v>3664</v>
      </c>
      <c r="B1281" s="31">
        <v>9</v>
      </c>
      <c r="C1281" s="32">
        <f t="shared" si="79"/>
        <v>3.4333089032158068</v>
      </c>
      <c r="D1281" s="33">
        <f>SUMIFS('Contact Hours'!D:D,'Contact Hours'!$A:$A,Hours!$A1281,'Contact Hours'!$B:$B,Hours!$B1281)+SUMIFS('Contact Hours'!E:E,'Contact Hours'!$A:$A,Hours!$A1281,'Contact Hours'!$B:$B,Hours!$B1281)</f>
        <v>23520</v>
      </c>
      <c r="E1281" s="33">
        <f>SUMIFS('Contact Hours'!F:F,'Contact Hours'!$A:$A,Hours!$A1281,'Contact Hours'!$B:$B,Hours!$B1281)+SUMIFS('Contact Hours'!G:G,'Contact Hours'!$A:$A,Hours!$A1281,'Contact Hours'!$B:$B,Hours!$B1281)</f>
        <v>0</v>
      </c>
      <c r="F1281" s="33">
        <f>SUMIFS('Contact Hours'!H:H,'Contact Hours'!$A:$A,Hours!$A1281,'Contact Hours'!$B:$B,Hours!$B1281)+SUMIFS('Contact Hours'!I:I,'Contact Hours'!$A:$A,Hours!$A1281,'Contact Hours'!$B:$B,Hours!$B1281)</f>
        <v>87360</v>
      </c>
      <c r="G1281" s="33">
        <f>SUMIFS('Contact Hours'!J:J,'Contact Hours'!$A:$A,Hours!$A1281,'Contact Hours'!$B:$B,Hours!$B1281)+SUMIFS('Contact Hours'!K:K,'Contact Hours'!$A:$A,Hours!$A1281,'Contact Hours'!$B:$B,Hours!$B1281)</f>
        <v>168</v>
      </c>
      <c r="H1281" s="34">
        <f t="shared" si="76"/>
        <v>111048</v>
      </c>
      <c r="I1281" s="35">
        <f t="shared" si="77"/>
        <v>381262.08708430891</v>
      </c>
      <c r="J1281" s="35">
        <f t="shared" si="78"/>
        <v>0</v>
      </c>
    </row>
    <row r="1282" spans="1:10">
      <c r="A1282" s="30">
        <v>3664</v>
      </c>
      <c r="B1282" s="31">
        <v>10</v>
      </c>
      <c r="C1282" s="32">
        <f t="shared" si="79"/>
        <v>5.2157956574584414</v>
      </c>
      <c r="D1282" s="33">
        <f>SUMIFS('Contact Hours'!D:D,'Contact Hours'!$A:$A,Hours!$A1282,'Contact Hours'!$B:$B,Hours!$B1282)+SUMIFS('Contact Hours'!E:E,'Contact Hours'!$A:$A,Hours!$A1282,'Contact Hours'!$B:$B,Hours!$B1282)</f>
        <v>384</v>
      </c>
      <c r="E1282" s="33">
        <f>SUMIFS('Contact Hours'!F:F,'Contact Hours'!$A:$A,Hours!$A1282,'Contact Hours'!$B:$B,Hours!$B1282)+SUMIFS('Contact Hours'!G:G,'Contact Hours'!$A:$A,Hours!$A1282,'Contact Hours'!$B:$B,Hours!$B1282)</f>
        <v>0</v>
      </c>
      <c r="F1282" s="33">
        <f>SUMIFS('Contact Hours'!H:H,'Contact Hours'!$A:$A,Hours!$A1282,'Contact Hours'!$B:$B,Hours!$B1282)+SUMIFS('Contact Hours'!I:I,'Contact Hours'!$A:$A,Hours!$A1282,'Contact Hours'!$B:$B,Hours!$B1282)</f>
        <v>0</v>
      </c>
      <c r="G1282" s="33">
        <f>SUMIFS('Contact Hours'!J:J,'Contact Hours'!$A:$A,Hours!$A1282,'Contact Hours'!$B:$B,Hours!$B1282)+SUMIFS('Contact Hours'!K:K,'Contact Hours'!$A:$A,Hours!$A1282,'Contact Hours'!$B:$B,Hours!$B1282)</f>
        <v>0</v>
      </c>
      <c r="H1282" s="34">
        <f t="shared" si="76"/>
        <v>384</v>
      </c>
      <c r="I1282" s="35">
        <f t="shared" si="77"/>
        <v>2002.8655324640415</v>
      </c>
      <c r="J1282" s="35">
        <f t="shared" si="78"/>
        <v>0</v>
      </c>
    </row>
    <row r="1283" spans="1:10">
      <c r="A1283" s="30">
        <v>3664</v>
      </c>
      <c r="B1283" s="31">
        <v>11</v>
      </c>
      <c r="C1283" s="32">
        <f t="shared" si="79"/>
        <v>3.9463640330011058</v>
      </c>
      <c r="D1283" s="33">
        <f>SUMIFS('Contact Hours'!D:D,'Contact Hours'!$A:$A,Hours!$A1283,'Contact Hours'!$B:$B,Hours!$B1283)+SUMIFS('Contact Hours'!E:E,'Contact Hours'!$A:$A,Hours!$A1283,'Contact Hours'!$B:$B,Hours!$B1283)</f>
        <v>0</v>
      </c>
      <c r="E1283" s="33">
        <f>SUMIFS('Contact Hours'!F:F,'Contact Hours'!$A:$A,Hours!$A1283,'Contact Hours'!$B:$B,Hours!$B1283)+SUMIFS('Contact Hours'!G:G,'Contact Hours'!$A:$A,Hours!$A1283,'Contact Hours'!$B:$B,Hours!$B1283)</f>
        <v>0</v>
      </c>
      <c r="F1283" s="33">
        <f>SUMIFS('Contact Hours'!H:H,'Contact Hours'!$A:$A,Hours!$A1283,'Contact Hours'!$B:$B,Hours!$B1283)+SUMIFS('Contact Hours'!I:I,'Contact Hours'!$A:$A,Hours!$A1283,'Contact Hours'!$B:$B,Hours!$B1283)</f>
        <v>2288</v>
      </c>
      <c r="G1283" s="33">
        <f>SUMIFS('Contact Hours'!J:J,'Contact Hours'!$A:$A,Hours!$A1283,'Contact Hours'!$B:$B,Hours!$B1283)+SUMIFS('Contact Hours'!K:K,'Contact Hours'!$A:$A,Hours!$A1283,'Contact Hours'!$B:$B,Hours!$B1283)</f>
        <v>14560</v>
      </c>
      <c r="H1283" s="34">
        <f t="shared" si="76"/>
        <v>16848</v>
      </c>
      <c r="I1283" s="35">
        <f t="shared" si="77"/>
        <v>66488.341228002624</v>
      </c>
      <c r="J1283" s="35">
        <f t="shared" si="78"/>
        <v>0</v>
      </c>
    </row>
    <row r="1284" spans="1:10">
      <c r="A1284" s="30">
        <v>3664</v>
      </c>
      <c r="B1284" s="31">
        <v>12</v>
      </c>
      <c r="C1284" s="32">
        <f t="shared" si="79"/>
        <v>3.4644345655960382</v>
      </c>
      <c r="D1284" s="33">
        <f>SUMIFS('Contact Hours'!D:D,'Contact Hours'!$A:$A,Hours!$A1284,'Contact Hours'!$B:$B,Hours!$B1284)+SUMIFS('Contact Hours'!E:E,'Contact Hours'!$A:$A,Hours!$A1284,'Contact Hours'!$B:$B,Hours!$B1284)</f>
        <v>208608</v>
      </c>
      <c r="E1284" s="33">
        <f>SUMIFS('Contact Hours'!F:F,'Contact Hours'!$A:$A,Hours!$A1284,'Contact Hours'!$B:$B,Hours!$B1284)+SUMIFS('Contact Hours'!G:G,'Contact Hours'!$A:$A,Hours!$A1284,'Contact Hours'!$B:$B,Hours!$B1284)</f>
        <v>2820</v>
      </c>
      <c r="F1284" s="33">
        <f>SUMIFS('Contact Hours'!H:H,'Contact Hours'!$A:$A,Hours!$A1284,'Contact Hours'!$B:$B,Hours!$B1284)+SUMIFS('Contact Hours'!I:I,'Contact Hours'!$A:$A,Hours!$A1284,'Contact Hours'!$B:$B,Hours!$B1284)</f>
        <v>0</v>
      </c>
      <c r="G1284" s="33">
        <f>SUMIFS('Contact Hours'!J:J,'Contact Hours'!$A:$A,Hours!$A1284,'Contact Hours'!$B:$B,Hours!$B1284)+SUMIFS('Contact Hours'!K:K,'Contact Hours'!$A:$A,Hours!$A1284,'Contact Hours'!$B:$B,Hours!$B1284)</f>
        <v>0</v>
      </c>
      <c r="H1284" s="34">
        <f t="shared" si="76"/>
        <v>211428</v>
      </c>
      <c r="I1284" s="35">
        <f t="shared" si="77"/>
        <v>732478.47133483912</v>
      </c>
      <c r="J1284" s="35">
        <f t="shared" si="78"/>
        <v>10746.676022478912</v>
      </c>
    </row>
    <row r="1285" spans="1:10">
      <c r="A1285" s="30">
        <v>3664</v>
      </c>
      <c r="B1285" s="31">
        <v>13</v>
      </c>
      <c r="C1285" s="32">
        <f t="shared" si="79"/>
        <v>3.1367935439018955</v>
      </c>
      <c r="D1285" s="33">
        <f>SUMIFS('Contact Hours'!D:D,'Contact Hours'!$A:$A,Hours!$A1285,'Contact Hours'!$B:$B,Hours!$B1285)+SUMIFS('Contact Hours'!E:E,'Contact Hours'!$A:$A,Hours!$A1285,'Contact Hours'!$B:$B,Hours!$B1285)</f>
        <v>16496</v>
      </c>
      <c r="E1285" s="33">
        <f>SUMIFS('Contact Hours'!F:F,'Contact Hours'!$A:$A,Hours!$A1285,'Contact Hours'!$B:$B,Hours!$B1285)+SUMIFS('Contact Hours'!G:G,'Contact Hours'!$A:$A,Hours!$A1285,'Contact Hours'!$B:$B,Hours!$B1285)</f>
        <v>0</v>
      </c>
      <c r="F1285" s="33">
        <f>SUMIFS('Contact Hours'!H:H,'Contact Hours'!$A:$A,Hours!$A1285,'Contact Hours'!$B:$B,Hours!$B1285)+SUMIFS('Contact Hours'!I:I,'Contact Hours'!$A:$A,Hours!$A1285,'Contact Hours'!$B:$B,Hours!$B1285)</f>
        <v>0</v>
      </c>
      <c r="G1285" s="33">
        <f>SUMIFS('Contact Hours'!J:J,'Contact Hours'!$A:$A,Hours!$A1285,'Contact Hours'!$B:$B,Hours!$B1285)+SUMIFS('Contact Hours'!K:K,'Contact Hours'!$A:$A,Hours!$A1285,'Contact Hours'!$B:$B,Hours!$B1285)</f>
        <v>0</v>
      </c>
      <c r="H1285" s="34">
        <f t="shared" ref="H1285:H1348" si="80">SUM(D1285:G1285)</f>
        <v>16496</v>
      </c>
      <c r="I1285" s="35">
        <f t="shared" ref="I1285:I1348" si="81">H1285*C1285</f>
        <v>51744.546300205664</v>
      </c>
      <c r="J1285" s="35">
        <f t="shared" ref="J1285:J1348" si="82">(E1285*1.1)*C1285</f>
        <v>0</v>
      </c>
    </row>
    <row r="1286" spans="1:10">
      <c r="A1286" s="30">
        <v>3664</v>
      </c>
      <c r="B1286" s="31">
        <v>14</v>
      </c>
      <c r="C1286" s="32">
        <f t="shared" si="79"/>
        <v>4.5242823607997433</v>
      </c>
      <c r="D1286" s="33">
        <f>SUMIFS('Contact Hours'!D:D,'Contact Hours'!$A:$A,Hours!$A1286,'Contact Hours'!$B:$B,Hours!$B1286)+SUMIFS('Contact Hours'!E:E,'Contact Hours'!$A:$A,Hours!$A1286,'Contact Hours'!$B:$B,Hours!$B1286)</f>
        <v>40048</v>
      </c>
      <c r="E1286" s="33">
        <f>SUMIFS('Contact Hours'!F:F,'Contact Hours'!$A:$A,Hours!$A1286,'Contact Hours'!$B:$B,Hours!$B1286)+SUMIFS('Contact Hours'!G:G,'Contact Hours'!$A:$A,Hours!$A1286,'Contact Hours'!$B:$B,Hours!$B1286)</f>
        <v>0</v>
      </c>
      <c r="F1286" s="33">
        <f>SUMIFS('Contact Hours'!H:H,'Contact Hours'!$A:$A,Hours!$A1286,'Contact Hours'!$B:$B,Hours!$B1286)+SUMIFS('Contact Hours'!I:I,'Contact Hours'!$A:$A,Hours!$A1286,'Contact Hours'!$B:$B,Hours!$B1286)</f>
        <v>267936</v>
      </c>
      <c r="G1286" s="33">
        <f>SUMIFS('Contact Hours'!J:J,'Contact Hours'!$A:$A,Hours!$A1286,'Contact Hours'!$B:$B,Hours!$B1286)+SUMIFS('Contact Hours'!K:K,'Contact Hours'!$A:$A,Hours!$A1286,'Contact Hours'!$B:$B,Hours!$B1286)</f>
        <v>4980</v>
      </c>
      <c r="H1286" s="34">
        <f t="shared" si="80"/>
        <v>312964</v>
      </c>
      <c r="I1286" s="35">
        <f t="shared" si="81"/>
        <v>1415937.5047653308</v>
      </c>
      <c r="J1286" s="35">
        <f t="shared" si="82"/>
        <v>0</v>
      </c>
    </row>
    <row r="1287" spans="1:10">
      <c r="A1287" s="30">
        <v>3664</v>
      </c>
      <c r="B1287" s="31">
        <v>15</v>
      </c>
      <c r="C1287" s="32">
        <f t="shared" si="79"/>
        <v>6.3259919541484555</v>
      </c>
      <c r="D1287" s="33">
        <f>SUMIFS('Contact Hours'!D:D,'Contact Hours'!$A:$A,Hours!$A1287,'Contact Hours'!$B:$B,Hours!$B1287)+SUMIFS('Contact Hours'!E:E,'Contact Hours'!$A:$A,Hours!$A1287,'Contact Hours'!$B:$B,Hours!$B1287)</f>
        <v>0</v>
      </c>
      <c r="E1287" s="33">
        <f>SUMIFS('Contact Hours'!F:F,'Contact Hours'!$A:$A,Hours!$A1287,'Contact Hours'!$B:$B,Hours!$B1287)+SUMIFS('Contact Hours'!G:G,'Contact Hours'!$A:$A,Hours!$A1287,'Contact Hours'!$B:$B,Hours!$B1287)</f>
        <v>0</v>
      </c>
      <c r="F1287" s="33">
        <f>SUMIFS('Contact Hours'!H:H,'Contact Hours'!$A:$A,Hours!$A1287,'Contact Hours'!$B:$B,Hours!$B1287)+SUMIFS('Contact Hours'!I:I,'Contact Hours'!$A:$A,Hours!$A1287,'Contact Hours'!$B:$B,Hours!$B1287)</f>
        <v>0</v>
      </c>
      <c r="G1287" s="33">
        <f>SUMIFS('Contact Hours'!J:J,'Contact Hours'!$A:$A,Hours!$A1287,'Contact Hours'!$B:$B,Hours!$B1287)+SUMIFS('Contact Hours'!K:K,'Contact Hours'!$A:$A,Hours!$A1287,'Contact Hours'!$B:$B,Hours!$B1287)</f>
        <v>0</v>
      </c>
      <c r="H1287" s="34">
        <f t="shared" si="80"/>
        <v>0</v>
      </c>
      <c r="I1287" s="35">
        <f t="shared" si="81"/>
        <v>0</v>
      </c>
      <c r="J1287" s="35">
        <f t="shared" si="82"/>
        <v>0</v>
      </c>
    </row>
    <row r="1288" spans="1:10">
      <c r="A1288" s="30">
        <v>3664</v>
      </c>
      <c r="B1288" s="31">
        <v>16</v>
      </c>
      <c r="C1288" s="32">
        <f t="shared" si="79"/>
        <v>3.9794022593108487</v>
      </c>
      <c r="D1288" s="33">
        <f>SUMIFS('Contact Hours'!D:D,'Contact Hours'!$A:$A,Hours!$A1288,'Contact Hours'!$B:$B,Hours!$B1288)+SUMIFS('Contact Hours'!E:E,'Contact Hours'!$A:$A,Hours!$A1288,'Contact Hours'!$B:$B,Hours!$B1288)</f>
        <v>2064</v>
      </c>
      <c r="E1288" s="33">
        <f>SUMIFS('Contact Hours'!F:F,'Contact Hours'!$A:$A,Hours!$A1288,'Contact Hours'!$B:$B,Hours!$B1288)+SUMIFS('Contact Hours'!G:G,'Contact Hours'!$A:$A,Hours!$A1288,'Contact Hours'!$B:$B,Hours!$B1288)</f>
        <v>0</v>
      </c>
      <c r="F1288" s="33">
        <f>SUMIFS('Contact Hours'!H:H,'Contact Hours'!$A:$A,Hours!$A1288,'Contact Hours'!$B:$B,Hours!$B1288)+SUMIFS('Contact Hours'!I:I,'Contact Hours'!$A:$A,Hours!$A1288,'Contact Hours'!$B:$B,Hours!$B1288)</f>
        <v>248048</v>
      </c>
      <c r="G1288" s="33">
        <f>SUMIFS('Contact Hours'!J:J,'Contact Hours'!$A:$A,Hours!$A1288,'Contact Hours'!$B:$B,Hours!$B1288)+SUMIFS('Contact Hours'!K:K,'Contact Hours'!$A:$A,Hours!$A1288,'Contact Hours'!$B:$B,Hours!$B1288)</f>
        <v>14474</v>
      </c>
      <c r="H1288" s="34">
        <f t="shared" si="80"/>
        <v>264586</v>
      </c>
      <c r="I1288" s="35">
        <f t="shared" si="81"/>
        <v>1052894.1261820202</v>
      </c>
      <c r="J1288" s="35">
        <f t="shared" si="82"/>
        <v>0</v>
      </c>
    </row>
    <row r="1289" spans="1:10">
      <c r="A1289" s="30">
        <v>3664</v>
      </c>
      <c r="B1289" s="31">
        <v>17</v>
      </c>
      <c r="C1289" s="32">
        <f t="shared" si="79"/>
        <v>5.1679354505346593</v>
      </c>
      <c r="D1289" s="33">
        <f>SUMIFS('Contact Hours'!D:D,'Contact Hours'!$A:$A,Hours!$A1289,'Contact Hours'!$B:$B,Hours!$B1289)+SUMIFS('Contact Hours'!E:E,'Contact Hours'!$A:$A,Hours!$A1289,'Contact Hours'!$B:$B,Hours!$B1289)</f>
        <v>0</v>
      </c>
      <c r="E1289" s="33">
        <f>SUMIFS('Contact Hours'!F:F,'Contact Hours'!$A:$A,Hours!$A1289,'Contact Hours'!$B:$B,Hours!$B1289)+SUMIFS('Contact Hours'!G:G,'Contact Hours'!$A:$A,Hours!$A1289,'Contact Hours'!$B:$B,Hours!$B1289)</f>
        <v>0</v>
      </c>
      <c r="F1289" s="33">
        <f>SUMIFS('Contact Hours'!H:H,'Contact Hours'!$A:$A,Hours!$A1289,'Contact Hours'!$B:$B,Hours!$B1289)+SUMIFS('Contact Hours'!I:I,'Contact Hours'!$A:$A,Hours!$A1289,'Contact Hours'!$B:$B,Hours!$B1289)</f>
        <v>38768</v>
      </c>
      <c r="G1289" s="33">
        <f>SUMIFS('Contact Hours'!J:J,'Contact Hours'!$A:$A,Hours!$A1289,'Contact Hours'!$B:$B,Hours!$B1289)+SUMIFS('Contact Hours'!K:K,'Contact Hours'!$A:$A,Hours!$A1289,'Contact Hours'!$B:$B,Hours!$B1289)</f>
        <v>0</v>
      </c>
      <c r="H1289" s="34">
        <f t="shared" si="80"/>
        <v>38768</v>
      </c>
      <c r="I1289" s="35">
        <f t="shared" si="81"/>
        <v>200350.52154632768</v>
      </c>
      <c r="J1289" s="35">
        <f t="shared" si="82"/>
        <v>0</v>
      </c>
    </row>
    <row r="1290" spans="1:10">
      <c r="A1290" s="30">
        <v>3664</v>
      </c>
      <c r="B1290" s="31">
        <v>18</v>
      </c>
      <c r="C1290" s="32">
        <f t="shared" si="79"/>
        <v>4.3474126583452906</v>
      </c>
      <c r="D1290" s="33">
        <f>SUMIFS('Contact Hours'!D:D,'Contact Hours'!$A:$A,Hours!$A1290,'Contact Hours'!$B:$B,Hours!$B1290)+SUMIFS('Contact Hours'!E:E,'Contact Hours'!$A:$A,Hours!$A1290,'Contact Hours'!$B:$B,Hours!$B1290)</f>
        <v>0</v>
      </c>
      <c r="E1290" s="33">
        <f>SUMIFS('Contact Hours'!F:F,'Contact Hours'!$A:$A,Hours!$A1290,'Contact Hours'!$B:$B,Hours!$B1290)+SUMIFS('Contact Hours'!G:G,'Contact Hours'!$A:$A,Hours!$A1290,'Contact Hours'!$B:$B,Hours!$B1290)</f>
        <v>0</v>
      </c>
      <c r="F1290" s="33">
        <f>SUMIFS('Contact Hours'!H:H,'Contact Hours'!$A:$A,Hours!$A1290,'Contact Hours'!$B:$B,Hours!$B1290)+SUMIFS('Contact Hours'!I:I,'Contact Hours'!$A:$A,Hours!$A1290,'Contact Hours'!$B:$B,Hours!$B1290)</f>
        <v>69568</v>
      </c>
      <c r="G1290" s="33">
        <f>SUMIFS('Contact Hours'!J:J,'Contact Hours'!$A:$A,Hours!$A1290,'Contact Hours'!$B:$B,Hours!$B1290)+SUMIFS('Contact Hours'!K:K,'Contact Hours'!$A:$A,Hours!$A1290,'Contact Hours'!$B:$B,Hours!$B1290)</f>
        <v>0</v>
      </c>
      <c r="H1290" s="34">
        <f t="shared" si="80"/>
        <v>69568</v>
      </c>
      <c r="I1290" s="35">
        <f t="shared" si="81"/>
        <v>302440.80381576519</v>
      </c>
      <c r="J1290" s="35">
        <f t="shared" si="82"/>
        <v>0</v>
      </c>
    </row>
    <row r="1291" spans="1:10">
      <c r="A1291" s="30">
        <v>3664</v>
      </c>
      <c r="B1291" s="31">
        <v>19</v>
      </c>
      <c r="C1291" s="32">
        <f t="shared" si="79"/>
        <v>3.1428185541517317</v>
      </c>
      <c r="D1291" s="33">
        <f>SUMIFS('Contact Hours'!D:D,'Contact Hours'!$A:$A,Hours!$A1291,'Contact Hours'!$B:$B,Hours!$B1291)+SUMIFS('Contact Hours'!E:E,'Contact Hours'!$A:$A,Hours!$A1291,'Contact Hours'!$B:$B,Hours!$B1291)</f>
        <v>111440</v>
      </c>
      <c r="E1291" s="33">
        <f>SUMIFS('Contact Hours'!F:F,'Contact Hours'!$A:$A,Hours!$A1291,'Contact Hours'!$B:$B,Hours!$B1291)+SUMIFS('Contact Hours'!G:G,'Contact Hours'!$A:$A,Hours!$A1291,'Contact Hours'!$B:$B,Hours!$B1291)</f>
        <v>24624</v>
      </c>
      <c r="F1291" s="33">
        <f>SUMIFS('Contact Hours'!H:H,'Contact Hours'!$A:$A,Hours!$A1291,'Contact Hours'!$B:$B,Hours!$B1291)+SUMIFS('Contact Hours'!I:I,'Contact Hours'!$A:$A,Hours!$A1291,'Contact Hours'!$B:$B,Hours!$B1291)</f>
        <v>0</v>
      </c>
      <c r="G1291" s="33">
        <f>SUMIFS('Contact Hours'!J:J,'Contact Hours'!$A:$A,Hours!$A1291,'Contact Hours'!$B:$B,Hours!$B1291)+SUMIFS('Contact Hours'!K:K,'Contact Hours'!$A:$A,Hours!$A1291,'Contact Hours'!$B:$B,Hours!$B1291)</f>
        <v>0</v>
      </c>
      <c r="H1291" s="34">
        <f t="shared" si="80"/>
        <v>136064</v>
      </c>
      <c r="I1291" s="35">
        <f t="shared" si="81"/>
        <v>427624.46375210123</v>
      </c>
      <c r="J1291" s="35">
        <f t="shared" si="82"/>
        <v>85127.640485175478</v>
      </c>
    </row>
    <row r="1292" spans="1:10">
      <c r="A1292" s="30">
        <v>3664</v>
      </c>
      <c r="B1292" s="31">
        <v>20</v>
      </c>
      <c r="C1292" s="32">
        <f t="shared" si="79"/>
        <v>3.4676861785003421</v>
      </c>
      <c r="D1292" s="33">
        <f>SUMIFS('Contact Hours'!D:D,'Contact Hours'!$A:$A,Hours!$A1292,'Contact Hours'!$B:$B,Hours!$B1292)+SUMIFS('Contact Hours'!E:E,'Contact Hours'!$A:$A,Hours!$A1292,'Contact Hours'!$B:$B,Hours!$B1292)</f>
        <v>0</v>
      </c>
      <c r="E1292" s="33">
        <f>SUMIFS('Contact Hours'!F:F,'Contact Hours'!$A:$A,Hours!$A1292,'Contact Hours'!$B:$B,Hours!$B1292)+SUMIFS('Contact Hours'!G:G,'Contact Hours'!$A:$A,Hours!$A1292,'Contact Hours'!$B:$B,Hours!$B1292)</f>
        <v>0</v>
      </c>
      <c r="F1292" s="33">
        <f>SUMIFS('Contact Hours'!H:H,'Contact Hours'!$A:$A,Hours!$A1292,'Contact Hours'!$B:$B,Hours!$B1292)+SUMIFS('Contact Hours'!I:I,'Contact Hours'!$A:$A,Hours!$A1292,'Contact Hours'!$B:$B,Hours!$B1292)</f>
        <v>31824</v>
      </c>
      <c r="G1292" s="33">
        <f>SUMIFS('Contact Hours'!J:J,'Contact Hours'!$A:$A,Hours!$A1292,'Contact Hours'!$B:$B,Hours!$B1292)+SUMIFS('Contact Hours'!K:K,'Contact Hours'!$A:$A,Hours!$A1292,'Contact Hours'!$B:$B,Hours!$B1292)</f>
        <v>0</v>
      </c>
      <c r="H1292" s="34">
        <f t="shared" si="80"/>
        <v>31824</v>
      </c>
      <c r="I1292" s="35">
        <f t="shared" si="81"/>
        <v>110355.64494459488</v>
      </c>
      <c r="J1292" s="35">
        <f t="shared" si="82"/>
        <v>0</v>
      </c>
    </row>
    <row r="1293" spans="1:10">
      <c r="A1293" s="30">
        <v>3664</v>
      </c>
      <c r="B1293" s="31">
        <v>21</v>
      </c>
      <c r="C1293" s="32">
        <f t="shared" si="79"/>
        <v>4.5155009708581995</v>
      </c>
      <c r="D1293" s="33">
        <f>SUMIFS('Contact Hours'!D:D,'Contact Hours'!$A:$A,Hours!$A1293,'Contact Hours'!$B:$B,Hours!$B1293)+SUMIFS('Contact Hours'!E:E,'Contact Hours'!$A:$A,Hours!$A1293,'Contact Hours'!$B:$B,Hours!$B1293)</f>
        <v>0</v>
      </c>
      <c r="E1293" s="33">
        <f>SUMIFS('Contact Hours'!F:F,'Contact Hours'!$A:$A,Hours!$A1293,'Contact Hours'!$B:$B,Hours!$B1293)+SUMIFS('Contact Hours'!G:G,'Contact Hours'!$A:$A,Hours!$A1293,'Contact Hours'!$B:$B,Hours!$B1293)</f>
        <v>0</v>
      </c>
      <c r="F1293" s="33">
        <f>SUMIFS('Contact Hours'!H:H,'Contact Hours'!$A:$A,Hours!$A1293,'Contact Hours'!$B:$B,Hours!$B1293)+SUMIFS('Contact Hours'!I:I,'Contact Hours'!$A:$A,Hours!$A1293,'Contact Hours'!$B:$B,Hours!$B1293)</f>
        <v>0</v>
      </c>
      <c r="G1293" s="33">
        <f>SUMIFS('Contact Hours'!J:J,'Contact Hours'!$A:$A,Hours!$A1293,'Contact Hours'!$B:$B,Hours!$B1293)+SUMIFS('Contact Hours'!K:K,'Contact Hours'!$A:$A,Hours!$A1293,'Contact Hours'!$B:$B,Hours!$B1293)</f>
        <v>0</v>
      </c>
      <c r="H1293" s="34">
        <f t="shared" si="80"/>
        <v>0</v>
      </c>
      <c r="I1293" s="35">
        <f t="shared" si="81"/>
        <v>0</v>
      </c>
      <c r="J1293" s="35">
        <f t="shared" si="82"/>
        <v>0</v>
      </c>
    </row>
    <row r="1294" spans="1:10">
      <c r="A1294" s="30">
        <v>3664</v>
      </c>
      <c r="B1294" s="31">
        <v>22</v>
      </c>
      <c r="C1294" s="32">
        <f t="shared" si="79"/>
        <v>4.1280585073572329</v>
      </c>
      <c r="D1294" s="33">
        <f>SUMIFS('Contact Hours'!D:D,'Contact Hours'!$A:$A,Hours!$A1294,'Contact Hours'!$B:$B,Hours!$B1294)+SUMIFS('Contact Hours'!E:E,'Contact Hours'!$A:$A,Hours!$A1294,'Contact Hours'!$B:$B,Hours!$B1294)</f>
        <v>0</v>
      </c>
      <c r="E1294" s="33">
        <f>SUMIFS('Contact Hours'!F:F,'Contact Hours'!$A:$A,Hours!$A1294,'Contact Hours'!$B:$B,Hours!$B1294)+SUMIFS('Contact Hours'!G:G,'Contact Hours'!$A:$A,Hours!$A1294,'Contact Hours'!$B:$B,Hours!$B1294)</f>
        <v>0</v>
      </c>
      <c r="F1294" s="33">
        <f>SUMIFS('Contact Hours'!H:H,'Contact Hours'!$A:$A,Hours!$A1294,'Contact Hours'!$B:$B,Hours!$B1294)+SUMIFS('Contact Hours'!I:I,'Contact Hours'!$A:$A,Hours!$A1294,'Contact Hours'!$B:$B,Hours!$B1294)</f>
        <v>9312</v>
      </c>
      <c r="G1294" s="33">
        <f>SUMIFS('Contact Hours'!J:J,'Contact Hours'!$A:$A,Hours!$A1294,'Contact Hours'!$B:$B,Hours!$B1294)+SUMIFS('Contact Hours'!K:K,'Contact Hours'!$A:$A,Hours!$A1294,'Contact Hours'!$B:$B,Hours!$B1294)</f>
        <v>0</v>
      </c>
      <c r="H1294" s="34">
        <f t="shared" si="80"/>
        <v>9312</v>
      </c>
      <c r="I1294" s="35">
        <f t="shared" si="81"/>
        <v>38440.480820510551</v>
      </c>
      <c r="J1294" s="35">
        <f t="shared" si="82"/>
        <v>0</v>
      </c>
    </row>
    <row r="1295" spans="1:10">
      <c r="A1295" s="30">
        <v>3664</v>
      </c>
      <c r="B1295" s="31">
        <v>23</v>
      </c>
      <c r="C1295" s="32">
        <f t="shared" si="79"/>
        <v>4.0606764444742334</v>
      </c>
      <c r="D1295" s="33">
        <f>SUMIFS('Contact Hours'!D:D,'Contact Hours'!$A:$A,Hours!$A1295,'Contact Hours'!$B:$B,Hours!$B1295)+SUMIFS('Contact Hours'!E:E,'Contact Hours'!$A:$A,Hours!$A1295,'Contact Hours'!$B:$B,Hours!$B1295)</f>
        <v>67648</v>
      </c>
      <c r="E1295" s="33">
        <f>SUMIFS('Contact Hours'!F:F,'Contact Hours'!$A:$A,Hours!$A1295,'Contact Hours'!$B:$B,Hours!$B1295)+SUMIFS('Contact Hours'!G:G,'Contact Hours'!$A:$A,Hours!$A1295,'Contact Hours'!$B:$B,Hours!$B1295)</f>
        <v>0</v>
      </c>
      <c r="F1295" s="33">
        <f>SUMIFS('Contact Hours'!H:H,'Contact Hours'!$A:$A,Hours!$A1295,'Contact Hours'!$B:$B,Hours!$B1295)+SUMIFS('Contact Hours'!I:I,'Contact Hours'!$A:$A,Hours!$A1295,'Contact Hours'!$B:$B,Hours!$B1295)</f>
        <v>0</v>
      </c>
      <c r="G1295" s="33">
        <f>SUMIFS('Contact Hours'!J:J,'Contact Hours'!$A:$A,Hours!$A1295,'Contact Hours'!$B:$B,Hours!$B1295)+SUMIFS('Contact Hours'!K:K,'Contact Hours'!$A:$A,Hours!$A1295,'Contact Hours'!$B:$B,Hours!$B1295)</f>
        <v>0</v>
      </c>
      <c r="H1295" s="34">
        <f t="shared" si="80"/>
        <v>67648</v>
      </c>
      <c r="I1295" s="35">
        <f t="shared" si="81"/>
        <v>274696.64011579292</v>
      </c>
      <c r="J1295" s="35">
        <f t="shared" si="82"/>
        <v>0</v>
      </c>
    </row>
    <row r="1296" spans="1:10">
      <c r="A1296" s="30">
        <v>3664</v>
      </c>
      <c r="B1296" s="31">
        <v>24</v>
      </c>
      <c r="C1296" s="32">
        <f t="shared" si="79"/>
        <v>3.6073208628655156</v>
      </c>
      <c r="D1296" s="33">
        <f>SUMIFS('Contact Hours'!D:D,'Contact Hours'!$A:$A,Hours!$A1296,'Contact Hours'!$B:$B,Hours!$B1296)+SUMIFS('Contact Hours'!E:E,'Contact Hours'!$A:$A,Hours!$A1296,'Contact Hours'!$B:$B,Hours!$B1296)</f>
        <v>14304</v>
      </c>
      <c r="E1296" s="33">
        <f>SUMIFS('Contact Hours'!F:F,'Contact Hours'!$A:$A,Hours!$A1296,'Contact Hours'!$B:$B,Hours!$B1296)+SUMIFS('Contact Hours'!G:G,'Contact Hours'!$A:$A,Hours!$A1296,'Contact Hours'!$B:$B,Hours!$B1296)</f>
        <v>0</v>
      </c>
      <c r="F1296" s="33">
        <f>SUMIFS('Contact Hours'!H:H,'Contact Hours'!$A:$A,Hours!$A1296,'Contact Hours'!$B:$B,Hours!$B1296)+SUMIFS('Contact Hours'!I:I,'Contact Hours'!$A:$A,Hours!$A1296,'Contact Hours'!$B:$B,Hours!$B1296)</f>
        <v>32848</v>
      </c>
      <c r="G1296" s="33">
        <f>SUMIFS('Contact Hours'!J:J,'Contact Hours'!$A:$A,Hours!$A1296,'Contact Hours'!$B:$B,Hours!$B1296)+SUMIFS('Contact Hours'!K:K,'Contact Hours'!$A:$A,Hours!$A1296,'Contact Hours'!$B:$B,Hours!$B1296)</f>
        <v>48748</v>
      </c>
      <c r="H1296" s="34">
        <f t="shared" si="80"/>
        <v>95900</v>
      </c>
      <c r="I1296" s="35">
        <f t="shared" si="81"/>
        <v>345942.07074880291</v>
      </c>
      <c r="J1296" s="35">
        <f t="shared" si="82"/>
        <v>0</v>
      </c>
    </row>
    <row r="1297" spans="1:10">
      <c r="A1297" s="30">
        <v>3664</v>
      </c>
      <c r="B1297" s="31">
        <v>25</v>
      </c>
      <c r="C1297" s="32">
        <f t="shared" si="79"/>
        <v>2.8175360535220126</v>
      </c>
      <c r="D1297" s="33">
        <f>SUMIFS('Contact Hours'!D:D,'Contact Hours'!$A:$A,Hours!$A1297,'Contact Hours'!$B:$B,Hours!$B1297)+SUMIFS('Contact Hours'!E:E,'Contact Hours'!$A:$A,Hours!$A1297,'Contact Hours'!$B:$B,Hours!$B1297)</f>
        <v>398064</v>
      </c>
      <c r="E1297" s="33">
        <f>SUMIFS('Contact Hours'!F:F,'Contact Hours'!$A:$A,Hours!$A1297,'Contact Hours'!$B:$B,Hours!$B1297)+SUMIFS('Contact Hours'!G:G,'Contact Hours'!$A:$A,Hours!$A1297,'Contact Hours'!$B:$B,Hours!$B1297)</f>
        <v>0</v>
      </c>
      <c r="F1297" s="33">
        <f>SUMIFS('Contact Hours'!H:H,'Contact Hours'!$A:$A,Hours!$A1297,'Contact Hours'!$B:$B,Hours!$B1297)+SUMIFS('Contact Hours'!I:I,'Contact Hours'!$A:$A,Hours!$A1297,'Contact Hours'!$B:$B,Hours!$B1297)</f>
        <v>0</v>
      </c>
      <c r="G1297" s="33">
        <f>SUMIFS('Contact Hours'!J:J,'Contact Hours'!$A:$A,Hours!$A1297,'Contact Hours'!$B:$B,Hours!$B1297)+SUMIFS('Contact Hours'!K:K,'Contact Hours'!$A:$A,Hours!$A1297,'Contact Hours'!$B:$B,Hours!$B1297)</f>
        <v>0</v>
      </c>
      <c r="H1297" s="34">
        <f t="shared" si="80"/>
        <v>398064</v>
      </c>
      <c r="I1297" s="35">
        <f t="shared" si="81"/>
        <v>1121559.6716091863</v>
      </c>
      <c r="J1297" s="35">
        <f t="shared" si="82"/>
        <v>0</v>
      </c>
    </row>
    <row r="1298" spans="1:10">
      <c r="A1298" s="30">
        <v>3664</v>
      </c>
      <c r="B1298" s="31">
        <v>26</v>
      </c>
      <c r="C1298" s="32">
        <f t="shared" si="79"/>
        <v>3.5195673951223614</v>
      </c>
      <c r="D1298" s="33">
        <f>SUMIFS('Contact Hours'!D:D,'Contact Hours'!$A:$A,Hours!$A1298,'Contact Hours'!$B:$B,Hours!$B1298)+SUMIFS('Contact Hours'!E:E,'Contact Hours'!$A:$A,Hours!$A1298,'Contact Hours'!$B:$B,Hours!$B1298)</f>
        <v>104080</v>
      </c>
      <c r="E1298" s="33">
        <f>SUMIFS('Contact Hours'!F:F,'Contact Hours'!$A:$A,Hours!$A1298,'Contact Hours'!$B:$B,Hours!$B1298)+SUMIFS('Contact Hours'!G:G,'Contact Hours'!$A:$A,Hours!$A1298,'Contact Hours'!$B:$B,Hours!$B1298)</f>
        <v>0</v>
      </c>
      <c r="F1298" s="33">
        <f>SUMIFS('Contact Hours'!H:H,'Contact Hours'!$A:$A,Hours!$A1298,'Contact Hours'!$B:$B,Hours!$B1298)+SUMIFS('Contact Hours'!I:I,'Contact Hours'!$A:$A,Hours!$A1298,'Contact Hours'!$B:$B,Hours!$B1298)</f>
        <v>6368</v>
      </c>
      <c r="G1298" s="33">
        <f>SUMIFS('Contact Hours'!J:J,'Contact Hours'!$A:$A,Hours!$A1298,'Contact Hours'!$B:$B,Hours!$B1298)+SUMIFS('Contact Hours'!K:K,'Contact Hours'!$A:$A,Hours!$A1298,'Contact Hours'!$B:$B,Hours!$B1298)</f>
        <v>432</v>
      </c>
      <c r="H1298" s="34">
        <f t="shared" si="80"/>
        <v>110880</v>
      </c>
      <c r="I1298" s="35">
        <f t="shared" si="81"/>
        <v>390249.63277116744</v>
      </c>
      <c r="J1298" s="35">
        <f t="shared" si="82"/>
        <v>0</v>
      </c>
    </row>
    <row r="1299" spans="1:10">
      <c r="A1299" s="30">
        <v>3664</v>
      </c>
      <c r="B1299" s="31">
        <v>27</v>
      </c>
      <c r="C1299" s="32">
        <f t="shared" si="79"/>
        <v>3.291477425248472</v>
      </c>
      <c r="D1299" s="33">
        <f>SUMIFS('Contact Hours'!D:D,'Contact Hours'!$A:$A,Hours!$A1299,'Contact Hours'!$B:$B,Hours!$B1299)+SUMIFS('Contact Hours'!E:E,'Contact Hours'!$A:$A,Hours!$A1299,'Contact Hours'!$B:$B,Hours!$B1299)</f>
        <v>0</v>
      </c>
      <c r="E1299" s="33">
        <f>SUMIFS('Contact Hours'!F:F,'Contact Hours'!$A:$A,Hours!$A1299,'Contact Hours'!$B:$B,Hours!$B1299)+SUMIFS('Contact Hours'!G:G,'Contact Hours'!$A:$A,Hours!$A1299,'Contact Hours'!$B:$B,Hours!$B1299)</f>
        <v>0</v>
      </c>
      <c r="F1299" s="33">
        <f>SUMIFS('Contact Hours'!H:H,'Contact Hours'!$A:$A,Hours!$A1299,'Contact Hours'!$B:$B,Hours!$B1299)+SUMIFS('Contact Hours'!I:I,'Contact Hours'!$A:$A,Hours!$A1299,'Contact Hours'!$B:$B,Hours!$B1299)</f>
        <v>0</v>
      </c>
      <c r="G1299" s="33">
        <f>SUMIFS('Contact Hours'!J:J,'Contact Hours'!$A:$A,Hours!$A1299,'Contact Hours'!$B:$B,Hours!$B1299)+SUMIFS('Contact Hours'!K:K,'Contact Hours'!$A:$A,Hours!$A1299,'Contact Hours'!$B:$B,Hours!$B1299)</f>
        <v>0</v>
      </c>
      <c r="H1299" s="34">
        <f t="shared" si="80"/>
        <v>0</v>
      </c>
      <c r="I1299" s="35">
        <f t="shared" si="81"/>
        <v>0</v>
      </c>
      <c r="J1299" s="35">
        <f t="shared" si="82"/>
        <v>0</v>
      </c>
    </row>
    <row r="1300" spans="1:10">
      <c r="A1300" s="30">
        <v>9549</v>
      </c>
      <c r="B1300" s="31">
        <v>1</v>
      </c>
      <c r="C1300" s="32">
        <f t="shared" si="79"/>
        <v>2.8749802080704021</v>
      </c>
      <c r="D1300" s="33">
        <f>SUMIFS('Contact Hours'!D:D,'Contact Hours'!$A:$A,Hours!$A1300,'Contact Hours'!$B:$B,Hours!$B1300)+SUMIFS('Contact Hours'!E:E,'Contact Hours'!$A:$A,Hours!$A1300,'Contact Hours'!$B:$B,Hours!$B1300)</f>
        <v>9056</v>
      </c>
      <c r="E1300" s="33">
        <f>SUMIFS('Contact Hours'!F:F,'Contact Hours'!$A:$A,Hours!$A1300,'Contact Hours'!$B:$B,Hours!$B1300)+SUMIFS('Contact Hours'!G:G,'Contact Hours'!$A:$A,Hours!$A1300,'Contact Hours'!$B:$B,Hours!$B1300)</f>
        <v>0</v>
      </c>
      <c r="F1300" s="33">
        <f>SUMIFS('Contact Hours'!H:H,'Contact Hours'!$A:$A,Hours!$A1300,'Contact Hours'!$B:$B,Hours!$B1300)+SUMIFS('Contact Hours'!I:I,'Contact Hours'!$A:$A,Hours!$A1300,'Contact Hours'!$B:$B,Hours!$B1300)</f>
        <v>31754</v>
      </c>
      <c r="G1300" s="33">
        <f>SUMIFS('Contact Hours'!J:J,'Contact Hours'!$A:$A,Hours!$A1300,'Contact Hours'!$B:$B,Hours!$B1300)+SUMIFS('Contact Hours'!K:K,'Contact Hours'!$A:$A,Hours!$A1300,'Contact Hours'!$B:$B,Hours!$B1300)</f>
        <v>0</v>
      </c>
      <c r="H1300" s="34">
        <f t="shared" si="80"/>
        <v>40810</v>
      </c>
      <c r="I1300" s="35">
        <f t="shared" si="81"/>
        <v>117327.94229135312</v>
      </c>
      <c r="J1300" s="35">
        <f t="shared" si="82"/>
        <v>0</v>
      </c>
    </row>
    <row r="1301" spans="1:10">
      <c r="A1301" s="30">
        <v>9549</v>
      </c>
      <c r="B1301" s="31">
        <v>2</v>
      </c>
      <c r="C1301" s="32">
        <f t="shared" si="79"/>
        <v>3.4729204337351502</v>
      </c>
      <c r="D1301" s="33">
        <f>SUMIFS('Contact Hours'!D:D,'Contact Hours'!$A:$A,Hours!$A1301,'Contact Hours'!$B:$B,Hours!$B1301)+SUMIFS('Contact Hours'!E:E,'Contact Hours'!$A:$A,Hours!$A1301,'Contact Hours'!$B:$B,Hours!$B1301)</f>
        <v>0</v>
      </c>
      <c r="E1301" s="33">
        <f>SUMIFS('Contact Hours'!F:F,'Contact Hours'!$A:$A,Hours!$A1301,'Contact Hours'!$B:$B,Hours!$B1301)+SUMIFS('Contact Hours'!G:G,'Contact Hours'!$A:$A,Hours!$A1301,'Contact Hours'!$B:$B,Hours!$B1301)</f>
        <v>0</v>
      </c>
      <c r="F1301" s="33">
        <f>SUMIFS('Contact Hours'!H:H,'Contact Hours'!$A:$A,Hours!$A1301,'Contact Hours'!$B:$B,Hours!$B1301)+SUMIFS('Contact Hours'!I:I,'Contact Hours'!$A:$A,Hours!$A1301,'Contact Hours'!$B:$B,Hours!$B1301)</f>
        <v>14800</v>
      </c>
      <c r="G1301" s="33">
        <f>SUMIFS('Contact Hours'!J:J,'Contact Hours'!$A:$A,Hours!$A1301,'Contact Hours'!$B:$B,Hours!$B1301)+SUMIFS('Contact Hours'!K:K,'Contact Hours'!$A:$A,Hours!$A1301,'Contact Hours'!$B:$B,Hours!$B1301)</f>
        <v>80</v>
      </c>
      <c r="H1301" s="34">
        <f t="shared" si="80"/>
        <v>14880</v>
      </c>
      <c r="I1301" s="35">
        <f t="shared" si="81"/>
        <v>51677.056053979039</v>
      </c>
      <c r="J1301" s="35">
        <f t="shared" si="82"/>
        <v>0</v>
      </c>
    </row>
    <row r="1302" spans="1:10">
      <c r="A1302" s="30">
        <v>9549</v>
      </c>
      <c r="B1302" s="31">
        <v>3</v>
      </c>
      <c r="C1302" s="32">
        <f t="shared" si="79"/>
        <v>3.0862689776983747</v>
      </c>
      <c r="D1302" s="33">
        <f>SUMIFS('Contact Hours'!D:D,'Contact Hours'!$A:$A,Hours!$A1302,'Contact Hours'!$B:$B,Hours!$B1302)+SUMIFS('Contact Hours'!E:E,'Contact Hours'!$A:$A,Hours!$A1302,'Contact Hours'!$B:$B,Hours!$B1302)</f>
        <v>211104</v>
      </c>
      <c r="E1302" s="33">
        <f>SUMIFS('Contact Hours'!F:F,'Contact Hours'!$A:$A,Hours!$A1302,'Contact Hours'!$B:$B,Hours!$B1302)+SUMIFS('Contact Hours'!G:G,'Contact Hours'!$A:$A,Hours!$A1302,'Contact Hours'!$B:$B,Hours!$B1302)</f>
        <v>0</v>
      </c>
      <c r="F1302" s="33">
        <f>SUMIFS('Contact Hours'!H:H,'Contact Hours'!$A:$A,Hours!$A1302,'Contact Hours'!$B:$B,Hours!$B1302)+SUMIFS('Contact Hours'!I:I,'Contact Hours'!$A:$A,Hours!$A1302,'Contact Hours'!$B:$B,Hours!$B1302)</f>
        <v>864</v>
      </c>
      <c r="G1302" s="33">
        <f>SUMIFS('Contact Hours'!J:J,'Contact Hours'!$A:$A,Hours!$A1302,'Contact Hours'!$B:$B,Hours!$B1302)+SUMIFS('Contact Hours'!K:K,'Contact Hours'!$A:$A,Hours!$A1302,'Contact Hours'!$B:$B,Hours!$B1302)</f>
        <v>0</v>
      </c>
      <c r="H1302" s="34">
        <f t="shared" si="80"/>
        <v>211968</v>
      </c>
      <c r="I1302" s="35">
        <f t="shared" si="81"/>
        <v>654190.26266476908</v>
      </c>
      <c r="J1302" s="35">
        <f t="shared" si="82"/>
        <v>0</v>
      </c>
    </row>
    <row r="1303" spans="1:10">
      <c r="A1303" s="30">
        <v>9549</v>
      </c>
      <c r="B1303" s="31">
        <v>4</v>
      </c>
      <c r="C1303" s="32">
        <f t="shared" si="79"/>
        <v>2.7951067372194838</v>
      </c>
      <c r="D1303" s="33">
        <f>SUMIFS('Contact Hours'!D:D,'Contact Hours'!$A:$A,Hours!$A1303,'Contact Hours'!$B:$B,Hours!$B1303)+SUMIFS('Contact Hours'!E:E,'Contact Hours'!$A:$A,Hours!$A1303,'Contact Hours'!$B:$B,Hours!$B1303)</f>
        <v>18288</v>
      </c>
      <c r="E1303" s="33">
        <f>SUMIFS('Contact Hours'!F:F,'Contact Hours'!$A:$A,Hours!$A1303,'Contact Hours'!$B:$B,Hours!$B1303)+SUMIFS('Contact Hours'!G:G,'Contact Hours'!$A:$A,Hours!$A1303,'Contact Hours'!$B:$B,Hours!$B1303)</f>
        <v>0</v>
      </c>
      <c r="F1303" s="33">
        <f>SUMIFS('Contact Hours'!H:H,'Contact Hours'!$A:$A,Hours!$A1303,'Contact Hours'!$B:$B,Hours!$B1303)+SUMIFS('Contact Hours'!I:I,'Contact Hours'!$A:$A,Hours!$A1303,'Contact Hours'!$B:$B,Hours!$B1303)</f>
        <v>11424</v>
      </c>
      <c r="G1303" s="33">
        <f>SUMIFS('Contact Hours'!J:J,'Contact Hours'!$A:$A,Hours!$A1303,'Contact Hours'!$B:$B,Hours!$B1303)+SUMIFS('Contact Hours'!K:K,'Contact Hours'!$A:$A,Hours!$A1303,'Contact Hours'!$B:$B,Hours!$B1303)</f>
        <v>0</v>
      </c>
      <c r="H1303" s="34">
        <f t="shared" si="80"/>
        <v>29712</v>
      </c>
      <c r="I1303" s="35">
        <f t="shared" si="81"/>
        <v>83048.211376265303</v>
      </c>
      <c r="J1303" s="35">
        <f t="shared" si="82"/>
        <v>0</v>
      </c>
    </row>
    <row r="1304" spans="1:10">
      <c r="A1304" s="30">
        <v>9549</v>
      </c>
      <c r="B1304" s="31">
        <v>5</v>
      </c>
      <c r="C1304" s="32">
        <f t="shared" si="79"/>
        <v>7.969787458086997</v>
      </c>
      <c r="D1304" s="33">
        <f>SUMIFS('Contact Hours'!D:D,'Contact Hours'!$A:$A,Hours!$A1304,'Contact Hours'!$B:$B,Hours!$B1304)+SUMIFS('Contact Hours'!E:E,'Contact Hours'!$A:$A,Hours!$A1304,'Contact Hours'!$B:$B,Hours!$B1304)</f>
        <v>0</v>
      </c>
      <c r="E1304" s="33">
        <f>SUMIFS('Contact Hours'!F:F,'Contact Hours'!$A:$A,Hours!$A1304,'Contact Hours'!$B:$B,Hours!$B1304)+SUMIFS('Contact Hours'!G:G,'Contact Hours'!$A:$A,Hours!$A1304,'Contact Hours'!$B:$B,Hours!$B1304)</f>
        <v>0</v>
      </c>
      <c r="F1304" s="33">
        <f>SUMIFS('Contact Hours'!H:H,'Contact Hours'!$A:$A,Hours!$A1304,'Contact Hours'!$B:$B,Hours!$B1304)+SUMIFS('Contact Hours'!I:I,'Contact Hours'!$A:$A,Hours!$A1304,'Contact Hours'!$B:$B,Hours!$B1304)</f>
        <v>0</v>
      </c>
      <c r="G1304" s="33">
        <f>SUMIFS('Contact Hours'!J:J,'Contact Hours'!$A:$A,Hours!$A1304,'Contact Hours'!$B:$B,Hours!$B1304)+SUMIFS('Contact Hours'!K:K,'Contact Hours'!$A:$A,Hours!$A1304,'Contact Hours'!$B:$B,Hours!$B1304)</f>
        <v>240</v>
      </c>
      <c r="H1304" s="34">
        <f t="shared" si="80"/>
        <v>240</v>
      </c>
      <c r="I1304" s="35">
        <f t="shared" si="81"/>
        <v>1912.7489899408793</v>
      </c>
      <c r="J1304" s="35">
        <f t="shared" si="82"/>
        <v>0</v>
      </c>
    </row>
    <row r="1305" spans="1:10">
      <c r="A1305" s="30">
        <v>9549</v>
      </c>
      <c r="B1305" s="31">
        <v>6</v>
      </c>
      <c r="C1305" s="32">
        <f t="shared" si="79"/>
        <v>2.5338472328563029</v>
      </c>
      <c r="D1305" s="33">
        <f>SUMIFS('Contact Hours'!D:D,'Contact Hours'!$A:$A,Hours!$A1305,'Contact Hours'!$B:$B,Hours!$B1305)+SUMIFS('Contact Hours'!E:E,'Contact Hours'!$A:$A,Hours!$A1305,'Contact Hours'!$B:$B,Hours!$B1305)</f>
        <v>25216</v>
      </c>
      <c r="E1305" s="33">
        <f>SUMIFS('Contact Hours'!F:F,'Contact Hours'!$A:$A,Hours!$A1305,'Contact Hours'!$B:$B,Hours!$B1305)+SUMIFS('Contact Hours'!G:G,'Contact Hours'!$A:$A,Hours!$A1305,'Contact Hours'!$B:$B,Hours!$B1305)</f>
        <v>0</v>
      </c>
      <c r="F1305" s="33">
        <f>SUMIFS('Contact Hours'!H:H,'Contact Hours'!$A:$A,Hours!$A1305,'Contact Hours'!$B:$B,Hours!$B1305)+SUMIFS('Contact Hours'!I:I,'Contact Hours'!$A:$A,Hours!$A1305,'Contact Hours'!$B:$B,Hours!$B1305)</f>
        <v>0</v>
      </c>
      <c r="G1305" s="33">
        <f>SUMIFS('Contact Hours'!J:J,'Contact Hours'!$A:$A,Hours!$A1305,'Contact Hours'!$B:$B,Hours!$B1305)+SUMIFS('Contact Hours'!K:K,'Contact Hours'!$A:$A,Hours!$A1305,'Contact Hours'!$B:$B,Hours!$B1305)</f>
        <v>0</v>
      </c>
      <c r="H1305" s="34">
        <f t="shared" si="80"/>
        <v>25216</v>
      </c>
      <c r="I1305" s="35">
        <f t="shared" si="81"/>
        <v>63893.491823704535</v>
      </c>
      <c r="J1305" s="35">
        <f t="shared" si="82"/>
        <v>0</v>
      </c>
    </row>
    <row r="1306" spans="1:10">
      <c r="A1306" s="30">
        <v>9549</v>
      </c>
      <c r="B1306" s="31">
        <v>7</v>
      </c>
      <c r="C1306" s="32">
        <f t="shared" si="79"/>
        <v>3.4892163735959434</v>
      </c>
      <c r="D1306" s="33">
        <f>SUMIFS('Contact Hours'!D:D,'Contact Hours'!$A:$A,Hours!$A1306,'Contact Hours'!$B:$B,Hours!$B1306)+SUMIFS('Contact Hours'!E:E,'Contact Hours'!$A:$A,Hours!$A1306,'Contact Hours'!$B:$B,Hours!$B1306)</f>
        <v>0</v>
      </c>
      <c r="E1306" s="33">
        <f>SUMIFS('Contact Hours'!F:F,'Contact Hours'!$A:$A,Hours!$A1306,'Contact Hours'!$B:$B,Hours!$B1306)+SUMIFS('Contact Hours'!G:G,'Contact Hours'!$A:$A,Hours!$A1306,'Contact Hours'!$B:$B,Hours!$B1306)</f>
        <v>0</v>
      </c>
      <c r="F1306" s="33">
        <f>SUMIFS('Contact Hours'!H:H,'Contact Hours'!$A:$A,Hours!$A1306,'Contact Hours'!$B:$B,Hours!$B1306)+SUMIFS('Contact Hours'!I:I,'Contact Hours'!$A:$A,Hours!$A1306,'Contact Hours'!$B:$B,Hours!$B1306)</f>
        <v>11648</v>
      </c>
      <c r="G1306" s="33">
        <f>SUMIFS('Contact Hours'!J:J,'Contact Hours'!$A:$A,Hours!$A1306,'Contact Hours'!$B:$B,Hours!$B1306)+SUMIFS('Contact Hours'!K:K,'Contact Hours'!$A:$A,Hours!$A1306,'Contact Hours'!$B:$B,Hours!$B1306)</f>
        <v>0</v>
      </c>
      <c r="H1306" s="34">
        <f t="shared" si="80"/>
        <v>11648</v>
      </c>
      <c r="I1306" s="35">
        <f t="shared" si="81"/>
        <v>40642.392319645551</v>
      </c>
      <c r="J1306" s="35">
        <f t="shared" si="82"/>
        <v>0</v>
      </c>
    </row>
    <row r="1307" spans="1:10">
      <c r="A1307" s="30">
        <v>9549</v>
      </c>
      <c r="B1307" s="31">
        <v>8</v>
      </c>
      <c r="C1307" s="32">
        <f t="shared" si="79"/>
        <v>4.382136402145127</v>
      </c>
      <c r="D1307" s="33">
        <f>SUMIFS('Contact Hours'!D:D,'Contact Hours'!$A:$A,Hours!$A1307,'Contact Hours'!$B:$B,Hours!$B1307)+SUMIFS('Contact Hours'!E:E,'Contact Hours'!$A:$A,Hours!$A1307,'Contact Hours'!$B:$B,Hours!$B1307)</f>
        <v>0</v>
      </c>
      <c r="E1307" s="33">
        <f>SUMIFS('Contact Hours'!F:F,'Contact Hours'!$A:$A,Hours!$A1307,'Contact Hours'!$B:$B,Hours!$B1307)+SUMIFS('Contact Hours'!G:G,'Contact Hours'!$A:$A,Hours!$A1307,'Contact Hours'!$B:$B,Hours!$B1307)</f>
        <v>0</v>
      </c>
      <c r="F1307" s="33">
        <f>SUMIFS('Contact Hours'!H:H,'Contact Hours'!$A:$A,Hours!$A1307,'Contact Hours'!$B:$B,Hours!$B1307)+SUMIFS('Contact Hours'!I:I,'Contact Hours'!$A:$A,Hours!$A1307,'Contact Hours'!$B:$B,Hours!$B1307)</f>
        <v>23152</v>
      </c>
      <c r="G1307" s="33">
        <f>SUMIFS('Contact Hours'!J:J,'Contact Hours'!$A:$A,Hours!$A1307,'Contact Hours'!$B:$B,Hours!$B1307)+SUMIFS('Contact Hours'!K:K,'Contact Hours'!$A:$A,Hours!$A1307,'Contact Hours'!$B:$B,Hours!$B1307)</f>
        <v>0</v>
      </c>
      <c r="H1307" s="34">
        <f t="shared" si="80"/>
        <v>23152</v>
      </c>
      <c r="I1307" s="35">
        <f t="shared" si="81"/>
        <v>101455.22198246398</v>
      </c>
      <c r="J1307" s="35">
        <f t="shared" si="82"/>
        <v>0</v>
      </c>
    </row>
    <row r="1308" spans="1:10">
      <c r="A1308" s="30">
        <v>9549</v>
      </c>
      <c r="B1308" s="31">
        <v>9</v>
      </c>
      <c r="C1308" s="32">
        <f t="shared" si="79"/>
        <v>3.4333089032158068</v>
      </c>
      <c r="D1308" s="33">
        <f>SUMIFS('Contact Hours'!D:D,'Contact Hours'!$A:$A,Hours!$A1308,'Contact Hours'!$B:$B,Hours!$B1308)+SUMIFS('Contact Hours'!E:E,'Contact Hours'!$A:$A,Hours!$A1308,'Contact Hours'!$B:$B,Hours!$B1308)</f>
        <v>8240</v>
      </c>
      <c r="E1308" s="33">
        <f>SUMIFS('Contact Hours'!F:F,'Contact Hours'!$A:$A,Hours!$A1308,'Contact Hours'!$B:$B,Hours!$B1308)+SUMIFS('Contact Hours'!G:G,'Contact Hours'!$A:$A,Hours!$A1308,'Contact Hours'!$B:$B,Hours!$B1308)</f>
        <v>0</v>
      </c>
      <c r="F1308" s="33">
        <f>SUMIFS('Contact Hours'!H:H,'Contact Hours'!$A:$A,Hours!$A1308,'Contact Hours'!$B:$B,Hours!$B1308)+SUMIFS('Contact Hours'!I:I,'Contact Hours'!$A:$A,Hours!$A1308,'Contact Hours'!$B:$B,Hours!$B1308)</f>
        <v>7056</v>
      </c>
      <c r="G1308" s="33">
        <f>SUMIFS('Contact Hours'!J:J,'Contact Hours'!$A:$A,Hours!$A1308,'Contact Hours'!$B:$B,Hours!$B1308)+SUMIFS('Contact Hours'!K:K,'Contact Hours'!$A:$A,Hours!$A1308,'Contact Hours'!$B:$B,Hours!$B1308)</f>
        <v>0</v>
      </c>
      <c r="H1308" s="34">
        <f t="shared" si="80"/>
        <v>15296</v>
      </c>
      <c r="I1308" s="35">
        <f t="shared" si="81"/>
        <v>52515.892983588979</v>
      </c>
      <c r="J1308" s="35">
        <f t="shared" si="82"/>
        <v>0</v>
      </c>
    </row>
    <row r="1309" spans="1:10">
      <c r="A1309" s="30">
        <v>9549</v>
      </c>
      <c r="B1309" s="31">
        <v>10</v>
      </c>
      <c r="C1309" s="32">
        <f t="shared" si="79"/>
        <v>5.2157956574584414</v>
      </c>
      <c r="D1309" s="33">
        <f>SUMIFS('Contact Hours'!D:D,'Contact Hours'!$A:$A,Hours!$A1309,'Contact Hours'!$B:$B,Hours!$B1309)+SUMIFS('Contact Hours'!E:E,'Contact Hours'!$A:$A,Hours!$A1309,'Contact Hours'!$B:$B,Hours!$B1309)</f>
        <v>0</v>
      </c>
      <c r="E1309" s="33">
        <f>SUMIFS('Contact Hours'!F:F,'Contact Hours'!$A:$A,Hours!$A1309,'Contact Hours'!$B:$B,Hours!$B1309)+SUMIFS('Contact Hours'!G:G,'Contact Hours'!$A:$A,Hours!$A1309,'Contact Hours'!$B:$B,Hours!$B1309)</f>
        <v>0</v>
      </c>
      <c r="F1309" s="33">
        <f>SUMIFS('Contact Hours'!H:H,'Contact Hours'!$A:$A,Hours!$A1309,'Contact Hours'!$B:$B,Hours!$B1309)+SUMIFS('Contact Hours'!I:I,'Contact Hours'!$A:$A,Hours!$A1309,'Contact Hours'!$B:$B,Hours!$B1309)</f>
        <v>0</v>
      </c>
      <c r="G1309" s="33">
        <f>SUMIFS('Contact Hours'!J:J,'Contact Hours'!$A:$A,Hours!$A1309,'Contact Hours'!$B:$B,Hours!$B1309)+SUMIFS('Contact Hours'!K:K,'Contact Hours'!$A:$A,Hours!$A1309,'Contact Hours'!$B:$B,Hours!$B1309)</f>
        <v>0</v>
      </c>
      <c r="H1309" s="34">
        <f t="shared" si="80"/>
        <v>0</v>
      </c>
      <c r="I1309" s="35">
        <f t="shared" si="81"/>
        <v>0</v>
      </c>
      <c r="J1309" s="35">
        <f t="shared" si="82"/>
        <v>0</v>
      </c>
    </row>
    <row r="1310" spans="1:10">
      <c r="A1310" s="30">
        <v>9549</v>
      </c>
      <c r="B1310" s="31">
        <v>11</v>
      </c>
      <c r="C1310" s="32">
        <f t="shared" si="79"/>
        <v>3.9463640330011058</v>
      </c>
      <c r="D1310" s="33">
        <f>SUMIFS('Contact Hours'!D:D,'Contact Hours'!$A:$A,Hours!$A1310,'Contact Hours'!$B:$B,Hours!$B1310)+SUMIFS('Contact Hours'!E:E,'Contact Hours'!$A:$A,Hours!$A1310,'Contact Hours'!$B:$B,Hours!$B1310)</f>
        <v>0</v>
      </c>
      <c r="E1310" s="33">
        <f>SUMIFS('Contact Hours'!F:F,'Contact Hours'!$A:$A,Hours!$A1310,'Contact Hours'!$B:$B,Hours!$B1310)+SUMIFS('Contact Hours'!G:G,'Contact Hours'!$A:$A,Hours!$A1310,'Contact Hours'!$B:$B,Hours!$B1310)</f>
        <v>0</v>
      </c>
      <c r="F1310" s="33">
        <f>SUMIFS('Contact Hours'!H:H,'Contact Hours'!$A:$A,Hours!$A1310,'Contact Hours'!$B:$B,Hours!$B1310)+SUMIFS('Contact Hours'!I:I,'Contact Hours'!$A:$A,Hours!$A1310,'Contact Hours'!$B:$B,Hours!$B1310)</f>
        <v>5536</v>
      </c>
      <c r="G1310" s="33">
        <f>SUMIFS('Contact Hours'!J:J,'Contact Hours'!$A:$A,Hours!$A1310,'Contact Hours'!$B:$B,Hours!$B1310)+SUMIFS('Contact Hours'!K:K,'Contact Hours'!$A:$A,Hours!$A1310,'Contact Hours'!$B:$B,Hours!$B1310)</f>
        <v>2264</v>
      </c>
      <c r="H1310" s="34">
        <f t="shared" si="80"/>
        <v>7800</v>
      </c>
      <c r="I1310" s="35">
        <f t="shared" si="81"/>
        <v>30781.639457408626</v>
      </c>
      <c r="J1310" s="35">
        <f t="shared" si="82"/>
        <v>0</v>
      </c>
    </row>
    <row r="1311" spans="1:10">
      <c r="A1311" s="30">
        <v>9549</v>
      </c>
      <c r="B1311" s="31">
        <v>12</v>
      </c>
      <c r="C1311" s="32">
        <f t="shared" ref="C1311:C1353" si="83">C1284</f>
        <v>3.4644345655960382</v>
      </c>
      <c r="D1311" s="33">
        <f>SUMIFS('Contact Hours'!D:D,'Contact Hours'!$A:$A,Hours!$A1311,'Contact Hours'!$B:$B,Hours!$B1311)+SUMIFS('Contact Hours'!E:E,'Contact Hours'!$A:$A,Hours!$A1311,'Contact Hours'!$B:$B,Hours!$B1311)</f>
        <v>79648</v>
      </c>
      <c r="E1311" s="33">
        <f>SUMIFS('Contact Hours'!F:F,'Contact Hours'!$A:$A,Hours!$A1311,'Contact Hours'!$B:$B,Hours!$B1311)+SUMIFS('Contact Hours'!G:G,'Contact Hours'!$A:$A,Hours!$A1311,'Contact Hours'!$B:$B,Hours!$B1311)</f>
        <v>9280</v>
      </c>
      <c r="F1311" s="33">
        <f>SUMIFS('Contact Hours'!H:H,'Contact Hours'!$A:$A,Hours!$A1311,'Contact Hours'!$B:$B,Hours!$B1311)+SUMIFS('Contact Hours'!I:I,'Contact Hours'!$A:$A,Hours!$A1311,'Contact Hours'!$B:$B,Hours!$B1311)</f>
        <v>0</v>
      </c>
      <c r="G1311" s="33">
        <f>SUMIFS('Contact Hours'!J:J,'Contact Hours'!$A:$A,Hours!$A1311,'Contact Hours'!$B:$B,Hours!$B1311)+SUMIFS('Contact Hours'!K:K,'Contact Hours'!$A:$A,Hours!$A1311,'Contact Hours'!$B:$B,Hours!$B1311)</f>
        <v>0</v>
      </c>
      <c r="H1311" s="34">
        <f t="shared" si="80"/>
        <v>88928</v>
      </c>
      <c r="I1311" s="35">
        <f t="shared" si="81"/>
        <v>308085.2370493245</v>
      </c>
      <c r="J1311" s="35">
        <f t="shared" si="82"/>
        <v>35364.94804560436</v>
      </c>
    </row>
    <row r="1312" spans="1:10">
      <c r="A1312" s="30">
        <v>9549</v>
      </c>
      <c r="B1312" s="31">
        <v>13</v>
      </c>
      <c r="C1312" s="32">
        <f t="shared" si="83"/>
        <v>3.1367935439018955</v>
      </c>
      <c r="D1312" s="33">
        <f>SUMIFS('Contact Hours'!D:D,'Contact Hours'!$A:$A,Hours!$A1312,'Contact Hours'!$B:$B,Hours!$B1312)+SUMIFS('Contact Hours'!E:E,'Contact Hours'!$A:$A,Hours!$A1312,'Contact Hours'!$B:$B,Hours!$B1312)</f>
        <v>11456</v>
      </c>
      <c r="E1312" s="33">
        <f>SUMIFS('Contact Hours'!F:F,'Contact Hours'!$A:$A,Hours!$A1312,'Contact Hours'!$B:$B,Hours!$B1312)+SUMIFS('Contact Hours'!G:G,'Contact Hours'!$A:$A,Hours!$A1312,'Contact Hours'!$B:$B,Hours!$B1312)</f>
        <v>0</v>
      </c>
      <c r="F1312" s="33">
        <f>SUMIFS('Contact Hours'!H:H,'Contact Hours'!$A:$A,Hours!$A1312,'Contact Hours'!$B:$B,Hours!$B1312)+SUMIFS('Contact Hours'!I:I,'Contact Hours'!$A:$A,Hours!$A1312,'Contact Hours'!$B:$B,Hours!$B1312)</f>
        <v>1776</v>
      </c>
      <c r="G1312" s="33">
        <f>SUMIFS('Contact Hours'!J:J,'Contact Hours'!$A:$A,Hours!$A1312,'Contact Hours'!$B:$B,Hours!$B1312)+SUMIFS('Contact Hours'!K:K,'Contact Hours'!$A:$A,Hours!$A1312,'Contact Hours'!$B:$B,Hours!$B1312)</f>
        <v>0</v>
      </c>
      <c r="H1312" s="34">
        <f t="shared" si="80"/>
        <v>13232</v>
      </c>
      <c r="I1312" s="35">
        <f t="shared" si="81"/>
        <v>41506.052172909884</v>
      </c>
      <c r="J1312" s="35">
        <f t="shared" si="82"/>
        <v>0</v>
      </c>
    </row>
    <row r="1313" spans="1:10">
      <c r="A1313" s="30">
        <v>9549</v>
      </c>
      <c r="B1313" s="31">
        <v>14</v>
      </c>
      <c r="C1313" s="32">
        <f t="shared" si="83"/>
        <v>4.5242823607997433</v>
      </c>
      <c r="D1313" s="33">
        <f>SUMIFS('Contact Hours'!D:D,'Contact Hours'!$A:$A,Hours!$A1313,'Contact Hours'!$B:$B,Hours!$B1313)+SUMIFS('Contact Hours'!E:E,'Contact Hours'!$A:$A,Hours!$A1313,'Contact Hours'!$B:$B,Hours!$B1313)</f>
        <v>0</v>
      </c>
      <c r="E1313" s="33">
        <f>SUMIFS('Contact Hours'!F:F,'Contact Hours'!$A:$A,Hours!$A1313,'Contact Hours'!$B:$B,Hours!$B1313)+SUMIFS('Contact Hours'!G:G,'Contact Hours'!$A:$A,Hours!$A1313,'Contact Hours'!$B:$B,Hours!$B1313)</f>
        <v>0</v>
      </c>
      <c r="F1313" s="33">
        <f>SUMIFS('Contact Hours'!H:H,'Contact Hours'!$A:$A,Hours!$A1313,'Contact Hours'!$B:$B,Hours!$B1313)+SUMIFS('Contact Hours'!I:I,'Contact Hours'!$A:$A,Hours!$A1313,'Contact Hours'!$B:$B,Hours!$B1313)</f>
        <v>0</v>
      </c>
      <c r="G1313" s="33">
        <f>SUMIFS('Contact Hours'!J:J,'Contact Hours'!$A:$A,Hours!$A1313,'Contact Hours'!$B:$B,Hours!$B1313)+SUMIFS('Contact Hours'!K:K,'Contact Hours'!$A:$A,Hours!$A1313,'Contact Hours'!$B:$B,Hours!$B1313)</f>
        <v>0</v>
      </c>
      <c r="H1313" s="34">
        <f t="shared" si="80"/>
        <v>0</v>
      </c>
      <c r="I1313" s="35">
        <f t="shared" si="81"/>
        <v>0</v>
      </c>
      <c r="J1313" s="35">
        <f t="shared" si="82"/>
        <v>0</v>
      </c>
    </row>
    <row r="1314" spans="1:10">
      <c r="A1314" s="30">
        <v>9549</v>
      </c>
      <c r="B1314" s="31">
        <v>15</v>
      </c>
      <c r="C1314" s="32">
        <f t="shared" si="83"/>
        <v>6.3259919541484555</v>
      </c>
      <c r="D1314" s="33">
        <f>SUMIFS('Contact Hours'!D:D,'Contact Hours'!$A:$A,Hours!$A1314,'Contact Hours'!$B:$B,Hours!$B1314)+SUMIFS('Contact Hours'!E:E,'Contact Hours'!$A:$A,Hours!$A1314,'Contact Hours'!$B:$B,Hours!$B1314)</f>
        <v>0</v>
      </c>
      <c r="E1314" s="33">
        <f>SUMIFS('Contact Hours'!F:F,'Contact Hours'!$A:$A,Hours!$A1314,'Contact Hours'!$B:$B,Hours!$B1314)+SUMIFS('Contact Hours'!G:G,'Contact Hours'!$A:$A,Hours!$A1314,'Contact Hours'!$B:$B,Hours!$B1314)</f>
        <v>0</v>
      </c>
      <c r="F1314" s="33">
        <f>SUMIFS('Contact Hours'!H:H,'Contact Hours'!$A:$A,Hours!$A1314,'Contact Hours'!$B:$B,Hours!$B1314)+SUMIFS('Contact Hours'!I:I,'Contact Hours'!$A:$A,Hours!$A1314,'Contact Hours'!$B:$B,Hours!$B1314)</f>
        <v>0</v>
      </c>
      <c r="G1314" s="33">
        <f>SUMIFS('Contact Hours'!J:J,'Contact Hours'!$A:$A,Hours!$A1314,'Contact Hours'!$B:$B,Hours!$B1314)+SUMIFS('Contact Hours'!K:K,'Contact Hours'!$A:$A,Hours!$A1314,'Contact Hours'!$B:$B,Hours!$B1314)</f>
        <v>0</v>
      </c>
      <c r="H1314" s="34">
        <f t="shared" si="80"/>
        <v>0</v>
      </c>
      <c r="I1314" s="35">
        <f t="shared" si="81"/>
        <v>0</v>
      </c>
      <c r="J1314" s="35">
        <f t="shared" si="82"/>
        <v>0</v>
      </c>
    </row>
    <row r="1315" spans="1:10">
      <c r="A1315" s="30">
        <v>9549</v>
      </c>
      <c r="B1315" s="31">
        <v>16</v>
      </c>
      <c r="C1315" s="32">
        <f t="shared" si="83"/>
        <v>3.9794022593108487</v>
      </c>
      <c r="D1315" s="33">
        <f>SUMIFS('Contact Hours'!D:D,'Contact Hours'!$A:$A,Hours!$A1315,'Contact Hours'!$B:$B,Hours!$B1315)+SUMIFS('Contact Hours'!E:E,'Contact Hours'!$A:$A,Hours!$A1315,'Contact Hours'!$B:$B,Hours!$B1315)</f>
        <v>2784</v>
      </c>
      <c r="E1315" s="33">
        <f>SUMIFS('Contact Hours'!F:F,'Contact Hours'!$A:$A,Hours!$A1315,'Contact Hours'!$B:$B,Hours!$B1315)+SUMIFS('Contact Hours'!G:G,'Contact Hours'!$A:$A,Hours!$A1315,'Contact Hours'!$B:$B,Hours!$B1315)</f>
        <v>0</v>
      </c>
      <c r="F1315" s="33">
        <f>SUMIFS('Contact Hours'!H:H,'Contact Hours'!$A:$A,Hours!$A1315,'Contact Hours'!$B:$B,Hours!$B1315)+SUMIFS('Contact Hours'!I:I,'Contact Hours'!$A:$A,Hours!$A1315,'Contact Hours'!$B:$B,Hours!$B1315)</f>
        <v>8588</v>
      </c>
      <c r="G1315" s="33">
        <f>SUMIFS('Contact Hours'!J:J,'Contact Hours'!$A:$A,Hours!$A1315,'Contact Hours'!$B:$B,Hours!$B1315)+SUMIFS('Contact Hours'!K:K,'Contact Hours'!$A:$A,Hours!$A1315,'Contact Hours'!$B:$B,Hours!$B1315)</f>
        <v>52</v>
      </c>
      <c r="H1315" s="34">
        <f t="shared" si="80"/>
        <v>11424</v>
      </c>
      <c r="I1315" s="35">
        <f t="shared" si="81"/>
        <v>45460.691410367137</v>
      </c>
      <c r="J1315" s="35">
        <f t="shared" si="82"/>
        <v>0</v>
      </c>
    </row>
    <row r="1316" spans="1:10">
      <c r="A1316" s="30">
        <v>9549</v>
      </c>
      <c r="B1316" s="31">
        <v>17</v>
      </c>
      <c r="C1316" s="32">
        <f t="shared" si="83"/>
        <v>5.1679354505346593</v>
      </c>
      <c r="D1316" s="33">
        <f>SUMIFS('Contact Hours'!D:D,'Contact Hours'!$A:$A,Hours!$A1316,'Contact Hours'!$B:$B,Hours!$B1316)+SUMIFS('Contact Hours'!E:E,'Contact Hours'!$A:$A,Hours!$A1316,'Contact Hours'!$B:$B,Hours!$B1316)</f>
        <v>0</v>
      </c>
      <c r="E1316" s="33">
        <f>SUMIFS('Contact Hours'!F:F,'Contact Hours'!$A:$A,Hours!$A1316,'Contact Hours'!$B:$B,Hours!$B1316)+SUMIFS('Contact Hours'!G:G,'Contact Hours'!$A:$A,Hours!$A1316,'Contact Hours'!$B:$B,Hours!$B1316)</f>
        <v>0</v>
      </c>
      <c r="F1316" s="33">
        <f>SUMIFS('Contact Hours'!H:H,'Contact Hours'!$A:$A,Hours!$A1316,'Contact Hours'!$B:$B,Hours!$B1316)+SUMIFS('Contact Hours'!I:I,'Contact Hours'!$A:$A,Hours!$A1316,'Contact Hours'!$B:$B,Hours!$B1316)</f>
        <v>0</v>
      </c>
      <c r="G1316" s="33">
        <f>SUMIFS('Contact Hours'!J:J,'Contact Hours'!$A:$A,Hours!$A1316,'Contact Hours'!$B:$B,Hours!$B1316)+SUMIFS('Contact Hours'!K:K,'Contact Hours'!$A:$A,Hours!$A1316,'Contact Hours'!$B:$B,Hours!$B1316)</f>
        <v>0</v>
      </c>
      <c r="H1316" s="34">
        <f t="shared" si="80"/>
        <v>0</v>
      </c>
      <c r="I1316" s="35">
        <f t="shared" si="81"/>
        <v>0</v>
      </c>
      <c r="J1316" s="35">
        <f t="shared" si="82"/>
        <v>0</v>
      </c>
    </row>
    <row r="1317" spans="1:10">
      <c r="A1317" s="30">
        <v>9549</v>
      </c>
      <c r="B1317" s="31">
        <v>18</v>
      </c>
      <c r="C1317" s="32">
        <f t="shared" si="83"/>
        <v>4.3474126583452906</v>
      </c>
      <c r="D1317" s="33">
        <f>SUMIFS('Contact Hours'!D:D,'Contact Hours'!$A:$A,Hours!$A1317,'Contact Hours'!$B:$B,Hours!$B1317)+SUMIFS('Contact Hours'!E:E,'Contact Hours'!$A:$A,Hours!$A1317,'Contact Hours'!$B:$B,Hours!$B1317)</f>
        <v>0</v>
      </c>
      <c r="E1317" s="33">
        <f>SUMIFS('Contact Hours'!F:F,'Contact Hours'!$A:$A,Hours!$A1317,'Contact Hours'!$B:$B,Hours!$B1317)+SUMIFS('Contact Hours'!G:G,'Contact Hours'!$A:$A,Hours!$A1317,'Contact Hours'!$B:$B,Hours!$B1317)</f>
        <v>0</v>
      </c>
      <c r="F1317" s="33">
        <f>SUMIFS('Contact Hours'!H:H,'Contact Hours'!$A:$A,Hours!$A1317,'Contact Hours'!$B:$B,Hours!$B1317)+SUMIFS('Contact Hours'!I:I,'Contact Hours'!$A:$A,Hours!$A1317,'Contact Hours'!$B:$B,Hours!$B1317)</f>
        <v>0</v>
      </c>
      <c r="G1317" s="33">
        <f>SUMIFS('Contact Hours'!J:J,'Contact Hours'!$A:$A,Hours!$A1317,'Contact Hours'!$B:$B,Hours!$B1317)+SUMIFS('Contact Hours'!K:K,'Contact Hours'!$A:$A,Hours!$A1317,'Contact Hours'!$B:$B,Hours!$B1317)</f>
        <v>0</v>
      </c>
      <c r="H1317" s="34">
        <f t="shared" si="80"/>
        <v>0</v>
      </c>
      <c r="I1317" s="35">
        <f t="shared" si="81"/>
        <v>0</v>
      </c>
      <c r="J1317" s="35">
        <f t="shared" si="82"/>
        <v>0</v>
      </c>
    </row>
    <row r="1318" spans="1:10">
      <c r="A1318" s="30">
        <v>9549</v>
      </c>
      <c r="B1318" s="31">
        <v>19</v>
      </c>
      <c r="C1318" s="32">
        <f t="shared" si="83"/>
        <v>3.1428185541517317</v>
      </c>
      <c r="D1318" s="33">
        <f>SUMIFS('Contact Hours'!D:D,'Contact Hours'!$A:$A,Hours!$A1318,'Contact Hours'!$B:$B,Hours!$B1318)+SUMIFS('Contact Hours'!E:E,'Contact Hours'!$A:$A,Hours!$A1318,'Contact Hours'!$B:$B,Hours!$B1318)</f>
        <v>53008</v>
      </c>
      <c r="E1318" s="33">
        <f>SUMIFS('Contact Hours'!F:F,'Contact Hours'!$A:$A,Hours!$A1318,'Contact Hours'!$B:$B,Hours!$B1318)+SUMIFS('Contact Hours'!G:G,'Contact Hours'!$A:$A,Hours!$A1318,'Contact Hours'!$B:$B,Hours!$B1318)</f>
        <v>13936</v>
      </c>
      <c r="F1318" s="33">
        <f>SUMIFS('Contact Hours'!H:H,'Contact Hours'!$A:$A,Hours!$A1318,'Contact Hours'!$B:$B,Hours!$B1318)+SUMIFS('Contact Hours'!I:I,'Contact Hours'!$A:$A,Hours!$A1318,'Contact Hours'!$B:$B,Hours!$B1318)</f>
        <v>0</v>
      </c>
      <c r="G1318" s="33">
        <f>SUMIFS('Contact Hours'!J:J,'Contact Hours'!$A:$A,Hours!$A1318,'Contact Hours'!$B:$B,Hours!$B1318)+SUMIFS('Contact Hours'!K:K,'Contact Hours'!$A:$A,Hours!$A1318,'Contact Hours'!$B:$B,Hours!$B1318)</f>
        <v>0</v>
      </c>
      <c r="H1318" s="34">
        <f t="shared" si="80"/>
        <v>66944</v>
      </c>
      <c r="I1318" s="35">
        <f t="shared" si="81"/>
        <v>210392.84528913352</v>
      </c>
      <c r="J1318" s="35">
        <f t="shared" si="82"/>
        <v>48178.151307724387</v>
      </c>
    </row>
    <row r="1319" spans="1:10">
      <c r="A1319" s="30">
        <v>9549</v>
      </c>
      <c r="B1319" s="31">
        <v>20</v>
      </c>
      <c r="C1319" s="32">
        <f t="shared" si="83"/>
        <v>3.4676861785003421</v>
      </c>
      <c r="D1319" s="33">
        <f>SUMIFS('Contact Hours'!D:D,'Contact Hours'!$A:$A,Hours!$A1319,'Contact Hours'!$B:$B,Hours!$B1319)+SUMIFS('Contact Hours'!E:E,'Contact Hours'!$A:$A,Hours!$A1319,'Contact Hours'!$B:$B,Hours!$B1319)</f>
        <v>0</v>
      </c>
      <c r="E1319" s="33">
        <f>SUMIFS('Contact Hours'!F:F,'Contact Hours'!$A:$A,Hours!$A1319,'Contact Hours'!$B:$B,Hours!$B1319)+SUMIFS('Contact Hours'!G:G,'Contact Hours'!$A:$A,Hours!$A1319,'Contact Hours'!$B:$B,Hours!$B1319)</f>
        <v>0</v>
      </c>
      <c r="F1319" s="33">
        <f>SUMIFS('Contact Hours'!H:H,'Contact Hours'!$A:$A,Hours!$A1319,'Contact Hours'!$B:$B,Hours!$B1319)+SUMIFS('Contact Hours'!I:I,'Contact Hours'!$A:$A,Hours!$A1319,'Contact Hours'!$B:$B,Hours!$B1319)</f>
        <v>0</v>
      </c>
      <c r="G1319" s="33">
        <f>SUMIFS('Contact Hours'!J:J,'Contact Hours'!$A:$A,Hours!$A1319,'Contact Hours'!$B:$B,Hours!$B1319)+SUMIFS('Contact Hours'!K:K,'Contact Hours'!$A:$A,Hours!$A1319,'Contact Hours'!$B:$B,Hours!$B1319)</f>
        <v>0</v>
      </c>
      <c r="H1319" s="34">
        <f t="shared" si="80"/>
        <v>0</v>
      </c>
      <c r="I1319" s="35">
        <f t="shared" si="81"/>
        <v>0</v>
      </c>
      <c r="J1319" s="35">
        <f t="shared" si="82"/>
        <v>0</v>
      </c>
    </row>
    <row r="1320" spans="1:10">
      <c r="A1320" s="30">
        <v>9549</v>
      </c>
      <c r="B1320" s="31">
        <v>21</v>
      </c>
      <c r="C1320" s="32">
        <f t="shared" si="83"/>
        <v>4.5155009708581995</v>
      </c>
      <c r="D1320" s="33">
        <f>SUMIFS('Contact Hours'!D:D,'Contact Hours'!$A:$A,Hours!$A1320,'Contact Hours'!$B:$B,Hours!$B1320)+SUMIFS('Contact Hours'!E:E,'Contact Hours'!$A:$A,Hours!$A1320,'Contact Hours'!$B:$B,Hours!$B1320)</f>
        <v>0</v>
      </c>
      <c r="E1320" s="33">
        <f>SUMIFS('Contact Hours'!F:F,'Contact Hours'!$A:$A,Hours!$A1320,'Contact Hours'!$B:$B,Hours!$B1320)+SUMIFS('Contact Hours'!G:G,'Contact Hours'!$A:$A,Hours!$A1320,'Contact Hours'!$B:$B,Hours!$B1320)</f>
        <v>0</v>
      </c>
      <c r="F1320" s="33">
        <f>SUMIFS('Contact Hours'!H:H,'Contact Hours'!$A:$A,Hours!$A1320,'Contact Hours'!$B:$B,Hours!$B1320)+SUMIFS('Contact Hours'!I:I,'Contact Hours'!$A:$A,Hours!$A1320,'Contact Hours'!$B:$B,Hours!$B1320)</f>
        <v>4048</v>
      </c>
      <c r="G1320" s="33">
        <f>SUMIFS('Contact Hours'!J:J,'Contact Hours'!$A:$A,Hours!$A1320,'Contact Hours'!$B:$B,Hours!$B1320)+SUMIFS('Contact Hours'!K:K,'Contact Hours'!$A:$A,Hours!$A1320,'Contact Hours'!$B:$B,Hours!$B1320)</f>
        <v>13331</v>
      </c>
      <c r="H1320" s="34">
        <f t="shared" si="80"/>
        <v>17379</v>
      </c>
      <c r="I1320" s="35">
        <f t="shared" si="81"/>
        <v>78474.891372544647</v>
      </c>
      <c r="J1320" s="35">
        <f t="shared" si="82"/>
        <v>0</v>
      </c>
    </row>
    <row r="1321" spans="1:10">
      <c r="A1321" s="30">
        <v>9549</v>
      </c>
      <c r="B1321" s="31">
        <v>22</v>
      </c>
      <c r="C1321" s="32">
        <f t="shared" si="83"/>
        <v>4.1280585073572329</v>
      </c>
      <c r="D1321" s="33">
        <f>SUMIFS('Contact Hours'!D:D,'Contact Hours'!$A:$A,Hours!$A1321,'Contact Hours'!$B:$B,Hours!$B1321)+SUMIFS('Contact Hours'!E:E,'Contact Hours'!$A:$A,Hours!$A1321,'Contact Hours'!$B:$B,Hours!$B1321)</f>
        <v>0</v>
      </c>
      <c r="E1321" s="33">
        <f>SUMIFS('Contact Hours'!F:F,'Contact Hours'!$A:$A,Hours!$A1321,'Contact Hours'!$B:$B,Hours!$B1321)+SUMIFS('Contact Hours'!G:G,'Contact Hours'!$A:$A,Hours!$A1321,'Contact Hours'!$B:$B,Hours!$B1321)</f>
        <v>0</v>
      </c>
      <c r="F1321" s="33">
        <f>SUMIFS('Contact Hours'!H:H,'Contact Hours'!$A:$A,Hours!$A1321,'Contact Hours'!$B:$B,Hours!$B1321)+SUMIFS('Contact Hours'!I:I,'Contact Hours'!$A:$A,Hours!$A1321,'Contact Hours'!$B:$B,Hours!$B1321)</f>
        <v>11312</v>
      </c>
      <c r="G1321" s="33">
        <f>SUMIFS('Contact Hours'!J:J,'Contact Hours'!$A:$A,Hours!$A1321,'Contact Hours'!$B:$B,Hours!$B1321)+SUMIFS('Contact Hours'!K:K,'Contact Hours'!$A:$A,Hours!$A1321,'Contact Hours'!$B:$B,Hours!$B1321)</f>
        <v>0</v>
      </c>
      <c r="H1321" s="34">
        <f t="shared" si="80"/>
        <v>11312</v>
      </c>
      <c r="I1321" s="35">
        <f t="shared" si="81"/>
        <v>46696.597835225017</v>
      </c>
      <c r="J1321" s="35">
        <f t="shared" si="82"/>
        <v>0</v>
      </c>
    </row>
    <row r="1322" spans="1:10">
      <c r="A1322" s="30">
        <v>9549</v>
      </c>
      <c r="B1322" s="31">
        <v>23</v>
      </c>
      <c r="C1322" s="32">
        <f t="shared" si="83"/>
        <v>4.0606764444742334</v>
      </c>
      <c r="D1322" s="33">
        <f>SUMIFS('Contact Hours'!D:D,'Contact Hours'!$A:$A,Hours!$A1322,'Contact Hours'!$B:$B,Hours!$B1322)+SUMIFS('Contact Hours'!E:E,'Contact Hours'!$A:$A,Hours!$A1322,'Contact Hours'!$B:$B,Hours!$B1322)</f>
        <v>31584</v>
      </c>
      <c r="E1322" s="33">
        <f>SUMIFS('Contact Hours'!F:F,'Contact Hours'!$A:$A,Hours!$A1322,'Contact Hours'!$B:$B,Hours!$B1322)+SUMIFS('Contact Hours'!G:G,'Contact Hours'!$A:$A,Hours!$A1322,'Contact Hours'!$B:$B,Hours!$B1322)</f>
        <v>0</v>
      </c>
      <c r="F1322" s="33">
        <f>SUMIFS('Contact Hours'!H:H,'Contact Hours'!$A:$A,Hours!$A1322,'Contact Hours'!$B:$B,Hours!$B1322)+SUMIFS('Contact Hours'!I:I,'Contact Hours'!$A:$A,Hours!$A1322,'Contact Hours'!$B:$B,Hours!$B1322)</f>
        <v>0</v>
      </c>
      <c r="G1322" s="33">
        <f>SUMIFS('Contact Hours'!J:J,'Contact Hours'!$A:$A,Hours!$A1322,'Contact Hours'!$B:$B,Hours!$B1322)+SUMIFS('Contact Hours'!K:K,'Contact Hours'!$A:$A,Hours!$A1322,'Contact Hours'!$B:$B,Hours!$B1322)</f>
        <v>0</v>
      </c>
      <c r="H1322" s="34">
        <f t="shared" si="80"/>
        <v>31584</v>
      </c>
      <c r="I1322" s="35">
        <f t="shared" si="81"/>
        <v>128252.40482227418</v>
      </c>
      <c r="J1322" s="35">
        <f t="shared" si="82"/>
        <v>0</v>
      </c>
    </row>
    <row r="1323" spans="1:10">
      <c r="A1323" s="30">
        <v>9549</v>
      </c>
      <c r="B1323" s="31">
        <v>24</v>
      </c>
      <c r="C1323" s="32">
        <f t="shared" si="83"/>
        <v>3.6073208628655156</v>
      </c>
      <c r="D1323" s="33">
        <f>SUMIFS('Contact Hours'!D:D,'Contact Hours'!$A:$A,Hours!$A1323,'Contact Hours'!$B:$B,Hours!$B1323)+SUMIFS('Contact Hours'!E:E,'Contact Hours'!$A:$A,Hours!$A1323,'Contact Hours'!$B:$B,Hours!$B1323)</f>
        <v>864</v>
      </c>
      <c r="E1323" s="33">
        <f>SUMIFS('Contact Hours'!F:F,'Contact Hours'!$A:$A,Hours!$A1323,'Contact Hours'!$B:$B,Hours!$B1323)+SUMIFS('Contact Hours'!G:G,'Contact Hours'!$A:$A,Hours!$A1323,'Contact Hours'!$B:$B,Hours!$B1323)</f>
        <v>0</v>
      </c>
      <c r="F1323" s="33">
        <f>SUMIFS('Contact Hours'!H:H,'Contact Hours'!$A:$A,Hours!$A1323,'Contact Hours'!$B:$B,Hours!$B1323)+SUMIFS('Contact Hours'!I:I,'Contact Hours'!$A:$A,Hours!$A1323,'Contact Hours'!$B:$B,Hours!$B1323)</f>
        <v>0</v>
      </c>
      <c r="G1323" s="33">
        <f>SUMIFS('Contact Hours'!J:J,'Contact Hours'!$A:$A,Hours!$A1323,'Contact Hours'!$B:$B,Hours!$B1323)+SUMIFS('Contact Hours'!K:K,'Contact Hours'!$A:$A,Hours!$A1323,'Contact Hours'!$B:$B,Hours!$B1323)</f>
        <v>87566</v>
      </c>
      <c r="H1323" s="34">
        <f t="shared" si="80"/>
        <v>88430</v>
      </c>
      <c r="I1323" s="35">
        <f t="shared" si="81"/>
        <v>318995.38390319754</v>
      </c>
      <c r="J1323" s="35">
        <f t="shared" si="82"/>
        <v>0</v>
      </c>
    </row>
    <row r="1324" spans="1:10">
      <c r="A1324" s="30">
        <v>9549</v>
      </c>
      <c r="B1324" s="31">
        <v>25</v>
      </c>
      <c r="C1324" s="32">
        <f t="shared" si="83"/>
        <v>2.8175360535220126</v>
      </c>
      <c r="D1324" s="33">
        <f>SUMIFS('Contact Hours'!D:D,'Contact Hours'!$A:$A,Hours!$A1324,'Contact Hours'!$B:$B,Hours!$B1324)+SUMIFS('Contact Hours'!E:E,'Contact Hours'!$A:$A,Hours!$A1324,'Contact Hours'!$B:$B,Hours!$B1324)</f>
        <v>116256</v>
      </c>
      <c r="E1324" s="33">
        <f>SUMIFS('Contact Hours'!F:F,'Contact Hours'!$A:$A,Hours!$A1324,'Contact Hours'!$B:$B,Hours!$B1324)+SUMIFS('Contact Hours'!G:G,'Contact Hours'!$A:$A,Hours!$A1324,'Contact Hours'!$B:$B,Hours!$B1324)</f>
        <v>0</v>
      </c>
      <c r="F1324" s="33">
        <f>SUMIFS('Contact Hours'!H:H,'Contact Hours'!$A:$A,Hours!$A1324,'Contact Hours'!$B:$B,Hours!$B1324)+SUMIFS('Contact Hours'!I:I,'Contact Hours'!$A:$A,Hours!$A1324,'Contact Hours'!$B:$B,Hours!$B1324)</f>
        <v>0</v>
      </c>
      <c r="G1324" s="33">
        <f>SUMIFS('Contact Hours'!J:J,'Contact Hours'!$A:$A,Hours!$A1324,'Contact Hours'!$B:$B,Hours!$B1324)+SUMIFS('Contact Hours'!K:K,'Contact Hours'!$A:$A,Hours!$A1324,'Contact Hours'!$B:$B,Hours!$B1324)</f>
        <v>0</v>
      </c>
      <c r="H1324" s="34">
        <f t="shared" si="80"/>
        <v>116256</v>
      </c>
      <c r="I1324" s="35">
        <f t="shared" si="81"/>
        <v>327555.4714382551</v>
      </c>
      <c r="J1324" s="35">
        <f t="shared" si="82"/>
        <v>0</v>
      </c>
    </row>
    <row r="1325" spans="1:10">
      <c r="A1325" s="30">
        <v>9549</v>
      </c>
      <c r="B1325" s="31">
        <v>26</v>
      </c>
      <c r="C1325" s="32">
        <f t="shared" si="83"/>
        <v>3.5195673951223614</v>
      </c>
      <c r="D1325" s="33">
        <f>SUMIFS('Contact Hours'!D:D,'Contact Hours'!$A:$A,Hours!$A1325,'Contact Hours'!$B:$B,Hours!$B1325)+SUMIFS('Contact Hours'!E:E,'Contact Hours'!$A:$A,Hours!$A1325,'Contact Hours'!$B:$B,Hours!$B1325)</f>
        <v>21680</v>
      </c>
      <c r="E1325" s="33">
        <f>SUMIFS('Contact Hours'!F:F,'Contact Hours'!$A:$A,Hours!$A1325,'Contact Hours'!$B:$B,Hours!$B1325)+SUMIFS('Contact Hours'!G:G,'Contact Hours'!$A:$A,Hours!$A1325,'Contact Hours'!$B:$B,Hours!$B1325)</f>
        <v>0</v>
      </c>
      <c r="F1325" s="33">
        <f>SUMIFS('Contact Hours'!H:H,'Contact Hours'!$A:$A,Hours!$A1325,'Contact Hours'!$B:$B,Hours!$B1325)+SUMIFS('Contact Hours'!I:I,'Contact Hours'!$A:$A,Hours!$A1325,'Contact Hours'!$B:$B,Hours!$B1325)</f>
        <v>0</v>
      </c>
      <c r="G1325" s="33">
        <f>SUMIFS('Contact Hours'!J:J,'Contact Hours'!$A:$A,Hours!$A1325,'Contact Hours'!$B:$B,Hours!$B1325)+SUMIFS('Contact Hours'!K:K,'Contact Hours'!$A:$A,Hours!$A1325,'Contact Hours'!$B:$B,Hours!$B1325)</f>
        <v>0</v>
      </c>
      <c r="H1325" s="34">
        <f t="shared" si="80"/>
        <v>21680</v>
      </c>
      <c r="I1325" s="35">
        <f t="shared" si="81"/>
        <v>76304.2211262528</v>
      </c>
      <c r="J1325" s="35">
        <f t="shared" si="82"/>
        <v>0</v>
      </c>
    </row>
    <row r="1326" spans="1:10">
      <c r="A1326" s="30">
        <v>9549</v>
      </c>
      <c r="B1326" s="31">
        <v>27</v>
      </c>
      <c r="C1326" s="32">
        <f t="shared" si="83"/>
        <v>3.291477425248472</v>
      </c>
      <c r="D1326" s="33">
        <f>SUMIFS('Contact Hours'!D:D,'Contact Hours'!$A:$A,Hours!$A1326,'Contact Hours'!$B:$B,Hours!$B1326)+SUMIFS('Contact Hours'!E:E,'Contact Hours'!$A:$A,Hours!$A1326,'Contact Hours'!$B:$B,Hours!$B1326)</f>
        <v>0</v>
      </c>
      <c r="E1326" s="33">
        <f>SUMIFS('Contact Hours'!F:F,'Contact Hours'!$A:$A,Hours!$A1326,'Contact Hours'!$B:$B,Hours!$B1326)+SUMIFS('Contact Hours'!G:G,'Contact Hours'!$A:$A,Hours!$A1326,'Contact Hours'!$B:$B,Hours!$B1326)</f>
        <v>0</v>
      </c>
      <c r="F1326" s="33">
        <f>SUMIFS('Contact Hours'!H:H,'Contact Hours'!$A:$A,Hours!$A1326,'Contact Hours'!$B:$B,Hours!$B1326)+SUMIFS('Contact Hours'!I:I,'Contact Hours'!$A:$A,Hours!$A1326,'Contact Hours'!$B:$B,Hours!$B1326)</f>
        <v>0</v>
      </c>
      <c r="G1326" s="33">
        <f>SUMIFS('Contact Hours'!J:J,'Contact Hours'!$A:$A,Hours!$A1326,'Contact Hours'!$B:$B,Hours!$B1326)+SUMIFS('Contact Hours'!K:K,'Contact Hours'!$A:$A,Hours!$A1326,'Contact Hours'!$B:$B,Hours!$B1326)</f>
        <v>0</v>
      </c>
      <c r="H1326" s="34">
        <f t="shared" si="80"/>
        <v>0</v>
      </c>
      <c r="I1326" s="35">
        <f t="shared" si="81"/>
        <v>0</v>
      </c>
      <c r="J1326" s="35">
        <f t="shared" si="82"/>
        <v>0</v>
      </c>
    </row>
    <row r="1327" spans="1:10">
      <c r="A1327" s="30">
        <v>3668</v>
      </c>
      <c r="B1327" s="31">
        <v>1</v>
      </c>
      <c r="C1327" s="32">
        <f t="shared" si="83"/>
        <v>2.8749802080704021</v>
      </c>
      <c r="D1327" s="33">
        <f>SUMIFS('Contact Hours'!D:D,'Contact Hours'!$A:$A,Hours!$A1327,'Contact Hours'!$B:$B,Hours!$B1327)+SUMIFS('Contact Hours'!E:E,'Contact Hours'!$A:$A,Hours!$A1327,'Contact Hours'!$B:$B,Hours!$B1327)</f>
        <v>3664</v>
      </c>
      <c r="E1327" s="33">
        <f>SUMIFS('Contact Hours'!F:F,'Contact Hours'!$A:$A,Hours!$A1327,'Contact Hours'!$B:$B,Hours!$B1327)+SUMIFS('Contact Hours'!G:G,'Contact Hours'!$A:$A,Hours!$A1327,'Contact Hours'!$B:$B,Hours!$B1327)</f>
        <v>0</v>
      </c>
      <c r="F1327" s="33">
        <f>SUMIFS('Contact Hours'!H:H,'Contact Hours'!$A:$A,Hours!$A1327,'Contact Hours'!$B:$B,Hours!$B1327)+SUMIFS('Contact Hours'!I:I,'Contact Hours'!$A:$A,Hours!$A1327,'Contact Hours'!$B:$B,Hours!$B1327)</f>
        <v>0</v>
      </c>
      <c r="G1327" s="33">
        <f>SUMIFS('Contact Hours'!J:J,'Contact Hours'!$A:$A,Hours!$A1327,'Contact Hours'!$B:$B,Hours!$B1327)+SUMIFS('Contact Hours'!K:K,'Contact Hours'!$A:$A,Hours!$A1327,'Contact Hours'!$B:$B,Hours!$B1327)</f>
        <v>0</v>
      </c>
      <c r="H1327" s="34">
        <f t="shared" si="80"/>
        <v>3664</v>
      </c>
      <c r="I1327" s="35">
        <f t="shared" si="81"/>
        <v>10533.927482369952</v>
      </c>
      <c r="J1327" s="35">
        <f t="shared" si="82"/>
        <v>0</v>
      </c>
    </row>
    <row r="1328" spans="1:10">
      <c r="A1328" s="30">
        <v>3668</v>
      </c>
      <c r="B1328" s="31">
        <v>2</v>
      </c>
      <c r="C1328" s="32">
        <f t="shared" si="83"/>
        <v>3.4729204337351502</v>
      </c>
      <c r="D1328" s="33">
        <f>SUMIFS('Contact Hours'!D:D,'Contact Hours'!$A:$A,Hours!$A1328,'Contact Hours'!$B:$B,Hours!$B1328)+SUMIFS('Contact Hours'!E:E,'Contact Hours'!$A:$A,Hours!$A1328,'Contact Hours'!$B:$B,Hours!$B1328)</f>
        <v>0</v>
      </c>
      <c r="E1328" s="33">
        <f>SUMIFS('Contact Hours'!F:F,'Contact Hours'!$A:$A,Hours!$A1328,'Contact Hours'!$B:$B,Hours!$B1328)+SUMIFS('Contact Hours'!G:G,'Contact Hours'!$A:$A,Hours!$A1328,'Contact Hours'!$B:$B,Hours!$B1328)</f>
        <v>0</v>
      </c>
      <c r="F1328" s="33">
        <f>SUMIFS('Contact Hours'!H:H,'Contact Hours'!$A:$A,Hours!$A1328,'Contact Hours'!$B:$B,Hours!$B1328)+SUMIFS('Contact Hours'!I:I,'Contact Hours'!$A:$A,Hours!$A1328,'Contact Hours'!$B:$B,Hours!$B1328)</f>
        <v>51712</v>
      </c>
      <c r="G1328" s="33">
        <f>SUMIFS('Contact Hours'!J:J,'Contact Hours'!$A:$A,Hours!$A1328,'Contact Hours'!$B:$B,Hours!$B1328)+SUMIFS('Contact Hours'!K:K,'Contact Hours'!$A:$A,Hours!$A1328,'Contact Hours'!$B:$B,Hours!$B1328)</f>
        <v>0</v>
      </c>
      <c r="H1328" s="34">
        <f t="shared" si="80"/>
        <v>51712</v>
      </c>
      <c r="I1328" s="35">
        <f t="shared" si="81"/>
        <v>179591.66146931209</v>
      </c>
      <c r="J1328" s="35">
        <f t="shared" si="82"/>
        <v>0</v>
      </c>
    </row>
    <row r="1329" spans="1:10">
      <c r="A1329" s="30">
        <v>3668</v>
      </c>
      <c r="B1329" s="31">
        <v>3</v>
      </c>
      <c r="C1329" s="32">
        <f t="shared" si="83"/>
        <v>3.0862689776983747</v>
      </c>
      <c r="D1329" s="33">
        <f>SUMIFS('Contact Hours'!D:D,'Contact Hours'!$A:$A,Hours!$A1329,'Contact Hours'!$B:$B,Hours!$B1329)+SUMIFS('Contact Hours'!E:E,'Contact Hours'!$A:$A,Hours!$A1329,'Contact Hours'!$B:$B,Hours!$B1329)</f>
        <v>332192</v>
      </c>
      <c r="E1329" s="33">
        <f>SUMIFS('Contact Hours'!F:F,'Contact Hours'!$A:$A,Hours!$A1329,'Contact Hours'!$B:$B,Hours!$B1329)+SUMIFS('Contact Hours'!G:G,'Contact Hours'!$A:$A,Hours!$A1329,'Contact Hours'!$B:$B,Hours!$B1329)</f>
        <v>0</v>
      </c>
      <c r="F1329" s="33">
        <f>SUMIFS('Contact Hours'!H:H,'Contact Hours'!$A:$A,Hours!$A1329,'Contact Hours'!$B:$B,Hours!$B1329)+SUMIFS('Contact Hours'!I:I,'Contact Hours'!$A:$A,Hours!$A1329,'Contact Hours'!$B:$B,Hours!$B1329)</f>
        <v>42720</v>
      </c>
      <c r="G1329" s="33">
        <f>SUMIFS('Contact Hours'!J:J,'Contact Hours'!$A:$A,Hours!$A1329,'Contact Hours'!$B:$B,Hours!$B1329)+SUMIFS('Contact Hours'!K:K,'Contact Hours'!$A:$A,Hours!$A1329,'Contact Hours'!$B:$B,Hours!$B1329)</f>
        <v>7412</v>
      </c>
      <c r="H1329" s="34">
        <f t="shared" si="80"/>
        <v>382324</v>
      </c>
      <c r="I1329" s="35">
        <f t="shared" si="81"/>
        <v>1179954.7006295535</v>
      </c>
      <c r="J1329" s="35">
        <f t="shared" si="82"/>
        <v>0</v>
      </c>
    </row>
    <row r="1330" spans="1:10">
      <c r="A1330" s="30">
        <v>3668</v>
      </c>
      <c r="B1330" s="31">
        <v>4</v>
      </c>
      <c r="C1330" s="32">
        <f t="shared" si="83"/>
        <v>2.7951067372194838</v>
      </c>
      <c r="D1330" s="33">
        <f>SUMIFS('Contact Hours'!D:D,'Contact Hours'!$A:$A,Hours!$A1330,'Contact Hours'!$B:$B,Hours!$B1330)+SUMIFS('Contact Hours'!E:E,'Contact Hours'!$A:$A,Hours!$A1330,'Contact Hours'!$B:$B,Hours!$B1330)</f>
        <v>81536</v>
      </c>
      <c r="E1330" s="33">
        <f>SUMIFS('Contact Hours'!F:F,'Contact Hours'!$A:$A,Hours!$A1330,'Contact Hours'!$B:$B,Hours!$B1330)+SUMIFS('Contact Hours'!G:G,'Contact Hours'!$A:$A,Hours!$A1330,'Contact Hours'!$B:$B,Hours!$B1330)</f>
        <v>0</v>
      </c>
      <c r="F1330" s="33">
        <f>SUMIFS('Contact Hours'!H:H,'Contact Hours'!$A:$A,Hours!$A1330,'Contact Hours'!$B:$B,Hours!$B1330)+SUMIFS('Contact Hours'!I:I,'Contact Hours'!$A:$A,Hours!$A1330,'Contact Hours'!$B:$B,Hours!$B1330)</f>
        <v>27280</v>
      </c>
      <c r="G1330" s="33">
        <f>SUMIFS('Contact Hours'!J:J,'Contact Hours'!$A:$A,Hours!$A1330,'Contact Hours'!$B:$B,Hours!$B1330)+SUMIFS('Contact Hours'!K:K,'Contact Hours'!$A:$A,Hours!$A1330,'Contact Hours'!$B:$B,Hours!$B1330)</f>
        <v>858</v>
      </c>
      <c r="H1330" s="34">
        <f t="shared" si="80"/>
        <v>109674</v>
      </c>
      <c r="I1330" s="35">
        <f t="shared" si="81"/>
        <v>306550.53629780968</v>
      </c>
      <c r="J1330" s="35">
        <f t="shared" si="82"/>
        <v>0</v>
      </c>
    </row>
    <row r="1331" spans="1:10">
      <c r="A1331" s="30">
        <v>3668</v>
      </c>
      <c r="B1331" s="31">
        <v>5</v>
      </c>
      <c r="C1331" s="32">
        <f t="shared" si="83"/>
        <v>7.969787458086997</v>
      </c>
      <c r="D1331" s="33">
        <f>SUMIFS('Contact Hours'!D:D,'Contact Hours'!$A:$A,Hours!$A1331,'Contact Hours'!$B:$B,Hours!$B1331)+SUMIFS('Contact Hours'!E:E,'Contact Hours'!$A:$A,Hours!$A1331,'Contact Hours'!$B:$B,Hours!$B1331)</f>
        <v>0</v>
      </c>
      <c r="E1331" s="33">
        <f>SUMIFS('Contact Hours'!F:F,'Contact Hours'!$A:$A,Hours!$A1331,'Contact Hours'!$B:$B,Hours!$B1331)+SUMIFS('Contact Hours'!G:G,'Contact Hours'!$A:$A,Hours!$A1331,'Contact Hours'!$B:$B,Hours!$B1331)</f>
        <v>0</v>
      </c>
      <c r="F1331" s="33">
        <f>SUMIFS('Contact Hours'!H:H,'Contact Hours'!$A:$A,Hours!$A1331,'Contact Hours'!$B:$B,Hours!$B1331)+SUMIFS('Contact Hours'!I:I,'Contact Hours'!$A:$A,Hours!$A1331,'Contact Hours'!$B:$B,Hours!$B1331)</f>
        <v>0</v>
      </c>
      <c r="G1331" s="33">
        <f>SUMIFS('Contact Hours'!J:J,'Contact Hours'!$A:$A,Hours!$A1331,'Contact Hours'!$B:$B,Hours!$B1331)+SUMIFS('Contact Hours'!K:K,'Contact Hours'!$A:$A,Hours!$A1331,'Contact Hours'!$B:$B,Hours!$B1331)</f>
        <v>0</v>
      </c>
      <c r="H1331" s="34">
        <f t="shared" si="80"/>
        <v>0</v>
      </c>
      <c r="I1331" s="35">
        <f t="shared" si="81"/>
        <v>0</v>
      </c>
      <c r="J1331" s="35">
        <f t="shared" si="82"/>
        <v>0</v>
      </c>
    </row>
    <row r="1332" spans="1:10">
      <c r="A1332" s="30">
        <v>3668</v>
      </c>
      <c r="B1332" s="31">
        <v>6</v>
      </c>
      <c r="C1332" s="32">
        <f t="shared" si="83"/>
        <v>2.5338472328563029</v>
      </c>
      <c r="D1332" s="33">
        <f>SUMIFS('Contact Hours'!D:D,'Contact Hours'!$A:$A,Hours!$A1332,'Contact Hours'!$B:$B,Hours!$B1332)+SUMIFS('Contact Hours'!E:E,'Contact Hours'!$A:$A,Hours!$A1332,'Contact Hours'!$B:$B,Hours!$B1332)</f>
        <v>46560</v>
      </c>
      <c r="E1332" s="33">
        <f>SUMIFS('Contact Hours'!F:F,'Contact Hours'!$A:$A,Hours!$A1332,'Contact Hours'!$B:$B,Hours!$B1332)+SUMIFS('Contact Hours'!G:G,'Contact Hours'!$A:$A,Hours!$A1332,'Contact Hours'!$B:$B,Hours!$B1332)</f>
        <v>0</v>
      </c>
      <c r="F1332" s="33">
        <f>SUMIFS('Contact Hours'!H:H,'Contact Hours'!$A:$A,Hours!$A1332,'Contact Hours'!$B:$B,Hours!$B1332)+SUMIFS('Contact Hours'!I:I,'Contact Hours'!$A:$A,Hours!$A1332,'Contact Hours'!$B:$B,Hours!$B1332)</f>
        <v>704</v>
      </c>
      <c r="G1332" s="33">
        <f>SUMIFS('Contact Hours'!J:J,'Contact Hours'!$A:$A,Hours!$A1332,'Contact Hours'!$B:$B,Hours!$B1332)+SUMIFS('Contact Hours'!K:K,'Contact Hours'!$A:$A,Hours!$A1332,'Contact Hours'!$B:$B,Hours!$B1332)</f>
        <v>0</v>
      </c>
      <c r="H1332" s="34">
        <f t="shared" si="80"/>
        <v>47264</v>
      </c>
      <c r="I1332" s="35">
        <f t="shared" si="81"/>
        <v>119759.75561372029</v>
      </c>
      <c r="J1332" s="35">
        <f t="shared" si="82"/>
        <v>0</v>
      </c>
    </row>
    <row r="1333" spans="1:10">
      <c r="A1333" s="30">
        <v>3668</v>
      </c>
      <c r="B1333" s="31">
        <v>7</v>
      </c>
      <c r="C1333" s="32">
        <f t="shared" si="83"/>
        <v>3.4892163735959434</v>
      </c>
      <c r="D1333" s="33">
        <f>SUMIFS('Contact Hours'!D:D,'Contact Hours'!$A:$A,Hours!$A1333,'Contact Hours'!$B:$B,Hours!$B1333)+SUMIFS('Contact Hours'!E:E,'Contact Hours'!$A:$A,Hours!$A1333,'Contact Hours'!$B:$B,Hours!$B1333)</f>
        <v>43280</v>
      </c>
      <c r="E1333" s="33">
        <f>SUMIFS('Contact Hours'!F:F,'Contact Hours'!$A:$A,Hours!$A1333,'Contact Hours'!$B:$B,Hours!$B1333)+SUMIFS('Contact Hours'!G:G,'Contact Hours'!$A:$A,Hours!$A1333,'Contact Hours'!$B:$B,Hours!$B1333)</f>
        <v>0</v>
      </c>
      <c r="F1333" s="33">
        <f>SUMIFS('Contact Hours'!H:H,'Contact Hours'!$A:$A,Hours!$A1333,'Contact Hours'!$B:$B,Hours!$B1333)+SUMIFS('Contact Hours'!I:I,'Contact Hours'!$A:$A,Hours!$A1333,'Contact Hours'!$B:$B,Hours!$B1333)</f>
        <v>8640</v>
      </c>
      <c r="G1333" s="33">
        <f>SUMIFS('Contact Hours'!J:J,'Contact Hours'!$A:$A,Hours!$A1333,'Contact Hours'!$B:$B,Hours!$B1333)+SUMIFS('Contact Hours'!K:K,'Contact Hours'!$A:$A,Hours!$A1333,'Contact Hours'!$B:$B,Hours!$B1333)</f>
        <v>164</v>
      </c>
      <c r="H1333" s="34">
        <f t="shared" si="80"/>
        <v>52084</v>
      </c>
      <c r="I1333" s="35">
        <f t="shared" si="81"/>
        <v>181732.34560237112</v>
      </c>
      <c r="J1333" s="35">
        <f t="shared" si="82"/>
        <v>0</v>
      </c>
    </row>
    <row r="1334" spans="1:10">
      <c r="A1334" s="30">
        <v>3668</v>
      </c>
      <c r="B1334" s="31">
        <v>8</v>
      </c>
      <c r="C1334" s="32">
        <f t="shared" si="83"/>
        <v>4.382136402145127</v>
      </c>
      <c r="D1334" s="33">
        <f>SUMIFS('Contact Hours'!D:D,'Contact Hours'!$A:$A,Hours!$A1334,'Contact Hours'!$B:$B,Hours!$B1334)+SUMIFS('Contact Hours'!E:E,'Contact Hours'!$A:$A,Hours!$A1334,'Contact Hours'!$B:$B,Hours!$B1334)</f>
        <v>0</v>
      </c>
      <c r="E1334" s="33">
        <f>SUMIFS('Contact Hours'!F:F,'Contact Hours'!$A:$A,Hours!$A1334,'Contact Hours'!$B:$B,Hours!$B1334)+SUMIFS('Contact Hours'!G:G,'Contact Hours'!$A:$A,Hours!$A1334,'Contact Hours'!$B:$B,Hours!$B1334)</f>
        <v>0</v>
      </c>
      <c r="F1334" s="33">
        <f>SUMIFS('Contact Hours'!H:H,'Contact Hours'!$A:$A,Hours!$A1334,'Contact Hours'!$B:$B,Hours!$B1334)+SUMIFS('Contact Hours'!I:I,'Contact Hours'!$A:$A,Hours!$A1334,'Contact Hours'!$B:$B,Hours!$B1334)</f>
        <v>15680</v>
      </c>
      <c r="G1334" s="33">
        <f>SUMIFS('Contact Hours'!J:J,'Contact Hours'!$A:$A,Hours!$A1334,'Contact Hours'!$B:$B,Hours!$B1334)+SUMIFS('Contact Hours'!K:K,'Contact Hours'!$A:$A,Hours!$A1334,'Contact Hours'!$B:$B,Hours!$B1334)</f>
        <v>0</v>
      </c>
      <c r="H1334" s="34">
        <f t="shared" si="80"/>
        <v>15680</v>
      </c>
      <c r="I1334" s="35">
        <f t="shared" si="81"/>
        <v>68711.898785635596</v>
      </c>
      <c r="J1334" s="35">
        <f t="shared" si="82"/>
        <v>0</v>
      </c>
    </row>
    <row r="1335" spans="1:10">
      <c r="A1335" s="30">
        <v>3668</v>
      </c>
      <c r="B1335" s="31">
        <v>9</v>
      </c>
      <c r="C1335" s="32">
        <f t="shared" si="83"/>
        <v>3.4333089032158068</v>
      </c>
      <c r="D1335" s="33">
        <f>SUMIFS('Contact Hours'!D:D,'Contact Hours'!$A:$A,Hours!$A1335,'Contact Hours'!$B:$B,Hours!$B1335)+SUMIFS('Contact Hours'!E:E,'Contact Hours'!$A:$A,Hours!$A1335,'Contact Hours'!$B:$B,Hours!$B1335)</f>
        <v>23424</v>
      </c>
      <c r="E1335" s="33">
        <f>SUMIFS('Contact Hours'!F:F,'Contact Hours'!$A:$A,Hours!$A1335,'Contact Hours'!$B:$B,Hours!$B1335)+SUMIFS('Contact Hours'!G:G,'Contact Hours'!$A:$A,Hours!$A1335,'Contact Hours'!$B:$B,Hours!$B1335)</f>
        <v>0</v>
      </c>
      <c r="F1335" s="33">
        <f>SUMIFS('Contact Hours'!H:H,'Contact Hours'!$A:$A,Hours!$A1335,'Contact Hours'!$B:$B,Hours!$B1335)+SUMIFS('Contact Hours'!I:I,'Contact Hours'!$A:$A,Hours!$A1335,'Contact Hours'!$B:$B,Hours!$B1335)</f>
        <v>70784</v>
      </c>
      <c r="G1335" s="33">
        <f>SUMIFS('Contact Hours'!J:J,'Contact Hours'!$A:$A,Hours!$A1335,'Contact Hours'!$B:$B,Hours!$B1335)+SUMIFS('Contact Hours'!K:K,'Contact Hours'!$A:$A,Hours!$A1335,'Contact Hours'!$B:$B,Hours!$B1335)</f>
        <v>234</v>
      </c>
      <c r="H1335" s="34">
        <f t="shared" si="80"/>
        <v>94442</v>
      </c>
      <c r="I1335" s="35">
        <f t="shared" si="81"/>
        <v>324248.55943750724</v>
      </c>
      <c r="J1335" s="35">
        <f t="shared" si="82"/>
        <v>0</v>
      </c>
    </row>
    <row r="1336" spans="1:10">
      <c r="A1336" s="30">
        <v>3668</v>
      </c>
      <c r="B1336" s="31">
        <v>10</v>
      </c>
      <c r="C1336" s="32">
        <f t="shared" si="83"/>
        <v>5.2157956574584414</v>
      </c>
      <c r="D1336" s="33">
        <f>SUMIFS('Contact Hours'!D:D,'Contact Hours'!$A:$A,Hours!$A1336,'Contact Hours'!$B:$B,Hours!$B1336)+SUMIFS('Contact Hours'!E:E,'Contact Hours'!$A:$A,Hours!$A1336,'Contact Hours'!$B:$B,Hours!$B1336)</f>
        <v>2544</v>
      </c>
      <c r="E1336" s="33">
        <f>SUMIFS('Contact Hours'!F:F,'Contact Hours'!$A:$A,Hours!$A1336,'Contact Hours'!$B:$B,Hours!$B1336)+SUMIFS('Contact Hours'!G:G,'Contact Hours'!$A:$A,Hours!$A1336,'Contact Hours'!$B:$B,Hours!$B1336)</f>
        <v>0</v>
      </c>
      <c r="F1336" s="33">
        <f>SUMIFS('Contact Hours'!H:H,'Contact Hours'!$A:$A,Hours!$A1336,'Contact Hours'!$B:$B,Hours!$B1336)+SUMIFS('Contact Hours'!I:I,'Contact Hours'!$A:$A,Hours!$A1336,'Contact Hours'!$B:$B,Hours!$B1336)</f>
        <v>0</v>
      </c>
      <c r="G1336" s="33">
        <f>SUMIFS('Contact Hours'!J:J,'Contact Hours'!$A:$A,Hours!$A1336,'Contact Hours'!$B:$B,Hours!$B1336)+SUMIFS('Contact Hours'!K:K,'Contact Hours'!$A:$A,Hours!$A1336,'Contact Hours'!$B:$B,Hours!$B1336)</f>
        <v>0</v>
      </c>
      <c r="H1336" s="34">
        <f t="shared" si="80"/>
        <v>2544</v>
      </c>
      <c r="I1336" s="35">
        <f t="shared" si="81"/>
        <v>13268.984152574276</v>
      </c>
      <c r="J1336" s="35">
        <f t="shared" si="82"/>
        <v>0</v>
      </c>
    </row>
    <row r="1337" spans="1:10">
      <c r="A1337" s="30">
        <v>3668</v>
      </c>
      <c r="B1337" s="31">
        <v>11</v>
      </c>
      <c r="C1337" s="32">
        <f t="shared" si="83"/>
        <v>3.9463640330011058</v>
      </c>
      <c r="D1337" s="33">
        <f>SUMIFS('Contact Hours'!D:D,'Contact Hours'!$A:$A,Hours!$A1337,'Contact Hours'!$B:$B,Hours!$B1337)+SUMIFS('Contact Hours'!E:E,'Contact Hours'!$A:$A,Hours!$A1337,'Contact Hours'!$B:$B,Hours!$B1337)</f>
        <v>0</v>
      </c>
      <c r="E1337" s="33">
        <f>SUMIFS('Contact Hours'!F:F,'Contact Hours'!$A:$A,Hours!$A1337,'Contact Hours'!$B:$B,Hours!$B1337)+SUMIFS('Contact Hours'!G:G,'Contact Hours'!$A:$A,Hours!$A1337,'Contact Hours'!$B:$B,Hours!$B1337)</f>
        <v>0</v>
      </c>
      <c r="F1337" s="33">
        <f>SUMIFS('Contact Hours'!H:H,'Contact Hours'!$A:$A,Hours!$A1337,'Contact Hours'!$B:$B,Hours!$B1337)+SUMIFS('Contact Hours'!I:I,'Contact Hours'!$A:$A,Hours!$A1337,'Contact Hours'!$B:$B,Hours!$B1337)</f>
        <v>55264</v>
      </c>
      <c r="G1337" s="33">
        <f>SUMIFS('Contact Hours'!J:J,'Contact Hours'!$A:$A,Hours!$A1337,'Contact Hours'!$B:$B,Hours!$B1337)+SUMIFS('Contact Hours'!K:K,'Contact Hours'!$A:$A,Hours!$A1337,'Contact Hours'!$B:$B,Hours!$B1337)</f>
        <v>448</v>
      </c>
      <c r="H1337" s="34">
        <f t="shared" si="80"/>
        <v>55712</v>
      </c>
      <c r="I1337" s="35">
        <f t="shared" si="81"/>
        <v>219859.8330065576</v>
      </c>
      <c r="J1337" s="35">
        <f t="shared" si="82"/>
        <v>0</v>
      </c>
    </row>
    <row r="1338" spans="1:10">
      <c r="A1338" s="30">
        <v>3668</v>
      </c>
      <c r="B1338" s="31">
        <v>12</v>
      </c>
      <c r="C1338" s="32">
        <f t="shared" si="83"/>
        <v>3.4644345655960382</v>
      </c>
      <c r="D1338" s="33">
        <f>SUMIFS('Contact Hours'!D:D,'Contact Hours'!$A:$A,Hours!$A1338,'Contact Hours'!$B:$B,Hours!$B1338)+SUMIFS('Contact Hours'!E:E,'Contact Hours'!$A:$A,Hours!$A1338,'Contact Hours'!$B:$B,Hours!$B1338)</f>
        <v>239760</v>
      </c>
      <c r="E1338" s="33">
        <f>SUMIFS('Contact Hours'!F:F,'Contact Hours'!$A:$A,Hours!$A1338,'Contact Hours'!$B:$B,Hours!$B1338)+SUMIFS('Contact Hours'!G:G,'Contact Hours'!$A:$A,Hours!$A1338,'Contact Hours'!$B:$B,Hours!$B1338)</f>
        <v>32832</v>
      </c>
      <c r="F1338" s="33">
        <f>SUMIFS('Contact Hours'!H:H,'Contact Hours'!$A:$A,Hours!$A1338,'Contact Hours'!$B:$B,Hours!$B1338)+SUMIFS('Contact Hours'!I:I,'Contact Hours'!$A:$A,Hours!$A1338,'Contact Hours'!$B:$B,Hours!$B1338)</f>
        <v>432</v>
      </c>
      <c r="G1338" s="33">
        <f>SUMIFS('Contact Hours'!J:J,'Contact Hours'!$A:$A,Hours!$A1338,'Contact Hours'!$B:$B,Hours!$B1338)+SUMIFS('Contact Hours'!K:K,'Contact Hours'!$A:$A,Hours!$A1338,'Contact Hours'!$B:$B,Hours!$B1338)</f>
        <v>0</v>
      </c>
      <c r="H1338" s="34">
        <f t="shared" si="80"/>
        <v>273024</v>
      </c>
      <c r="I1338" s="35">
        <f t="shared" si="81"/>
        <v>945873.78283729276</v>
      </c>
      <c r="J1338" s="35">
        <f t="shared" si="82"/>
        <v>125118.74722341406</v>
      </c>
    </row>
    <row r="1339" spans="1:10">
      <c r="A1339" s="30">
        <v>3668</v>
      </c>
      <c r="B1339" s="31">
        <v>13</v>
      </c>
      <c r="C1339" s="32">
        <f t="shared" si="83"/>
        <v>3.1367935439018955</v>
      </c>
      <c r="D1339" s="33">
        <f>SUMIFS('Contact Hours'!D:D,'Contact Hours'!$A:$A,Hours!$A1339,'Contact Hours'!$B:$B,Hours!$B1339)+SUMIFS('Contact Hours'!E:E,'Contact Hours'!$A:$A,Hours!$A1339,'Contact Hours'!$B:$B,Hours!$B1339)</f>
        <v>5472</v>
      </c>
      <c r="E1339" s="33">
        <f>SUMIFS('Contact Hours'!F:F,'Contact Hours'!$A:$A,Hours!$A1339,'Contact Hours'!$B:$B,Hours!$B1339)+SUMIFS('Contact Hours'!G:G,'Contact Hours'!$A:$A,Hours!$A1339,'Contact Hours'!$B:$B,Hours!$B1339)</f>
        <v>0</v>
      </c>
      <c r="F1339" s="33">
        <f>SUMIFS('Contact Hours'!H:H,'Contact Hours'!$A:$A,Hours!$A1339,'Contact Hours'!$B:$B,Hours!$B1339)+SUMIFS('Contact Hours'!I:I,'Contact Hours'!$A:$A,Hours!$A1339,'Contact Hours'!$B:$B,Hours!$B1339)</f>
        <v>0</v>
      </c>
      <c r="G1339" s="33">
        <f>SUMIFS('Contact Hours'!J:J,'Contact Hours'!$A:$A,Hours!$A1339,'Contact Hours'!$B:$B,Hours!$B1339)+SUMIFS('Contact Hours'!K:K,'Contact Hours'!$A:$A,Hours!$A1339,'Contact Hours'!$B:$B,Hours!$B1339)</f>
        <v>0</v>
      </c>
      <c r="H1339" s="34">
        <f t="shared" si="80"/>
        <v>5472</v>
      </c>
      <c r="I1339" s="35">
        <f t="shared" si="81"/>
        <v>17164.534272231173</v>
      </c>
      <c r="J1339" s="35">
        <f t="shared" si="82"/>
        <v>0</v>
      </c>
    </row>
    <row r="1340" spans="1:10">
      <c r="A1340" s="30">
        <v>3668</v>
      </c>
      <c r="B1340" s="31">
        <v>14</v>
      </c>
      <c r="C1340" s="32">
        <f t="shared" si="83"/>
        <v>4.5242823607997433</v>
      </c>
      <c r="D1340" s="33">
        <f>SUMIFS('Contact Hours'!D:D,'Contact Hours'!$A:$A,Hours!$A1340,'Contact Hours'!$B:$B,Hours!$B1340)+SUMIFS('Contact Hours'!E:E,'Contact Hours'!$A:$A,Hours!$A1340,'Contact Hours'!$B:$B,Hours!$B1340)</f>
        <v>0</v>
      </c>
      <c r="E1340" s="33">
        <f>SUMIFS('Contact Hours'!F:F,'Contact Hours'!$A:$A,Hours!$A1340,'Contact Hours'!$B:$B,Hours!$B1340)+SUMIFS('Contact Hours'!G:G,'Contact Hours'!$A:$A,Hours!$A1340,'Contact Hours'!$B:$B,Hours!$B1340)</f>
        <v>0</v>
      </c>
      <c r="F1340" s="33">
        <f>SUMIFS('Contact Hours'!H:H,'Contact Hours'!$A:$A,Hours!$A1340,'Contact Hours'!$B:$B,Hours!$B1340)+SUMIFS('Contact Hours'!I:I,'Contact Hours'!$A:$A,Hours!$A1340,'Contact Hours'!$B:$B,Hours!$B1340)</f>
        <v>79312</v>
      </c>
      <c r="G1340" s="33">
        <f>SUMIFS('Contact Hours'!J:J,'Contact Hours'!$A:$A,Hours!$A1340,'Contact Hours'!$B:$B,Hours!$B1340)+SUMIFS('Contact Hours'!K:K,'Contact Hours'!$A:$A,Hours!$A1340,'Contact Hours'!$B:$B,Hours!$B1340)</f>
        <v>3708</v>
      </c>
      <c r="H1340" s="34">
        <f t="shared" si="80"/>
        <v>83020</v>
      </c>
      <c r="I1340" s="35">
        <f t="shared" si="81"/>
        <v>375605.92159359471</v>
      </c>
      <c r="J1340" s="35">
        <f t="shared" si="82"/>
        <v>0</v>
      </c>
    </row>
    <row r="1341" spans="1:10">
      <c r="A1341" s="30">
        <v>3668</v>
      </c>
      <c r="B1341" s="31">
        <v>15</v>
      </c>
      <c r="C1341" s="32">
        <f t="shared" si="83"/>
        <v>6.3259919541484555</v>
      </c>
      <c r="D1341" s="33">
        <f>SUMIFS('Contact Hours'!D:D,'Contact Hours'!$A:$A,Hours!$A1341,'Contact Hours'!$B:$B,Hours!$B1341)+SUMIFS('Contact Hours'!E:E,'Contact Hours'!$A:$A,Hours!$A1341,'Contact Hours'!$B:$B,Hours!$B1341)</f>
        <v>0</v>
      </c>
      <c r="E1341" s="33">
        <f>SUMIFS('Contact Hours'!F:F,'Contact Hours'!$A:$A,Hours!$A1341,'Contact Hours'!$B:$B,Hours!$B1341)+SUMIFS('Contact Hours'!G:G,'Contact Hours'!$A:$A,Hours!$A1341,'Contact Hours'!$B:$B,Hours!$B1341)</f>
        <v>0</v>
      </c>
      <c r="F1341" s="33">
        <f>SUMIFS('Contact Hours'!H:H,'Contact Hours'!$A:$A,Hours!$A1341,'Contact Hours'!$B:$B,Hours!$B1341)+SUMIFS('Contact Hours'!I:I,'Contact Hours'!$A:$A,Hours!$A1341,'Contact Hours'!$B:$B,Hours!$B1341)</f>
        <v>33488</v>
      </c>
      <c r="G1341" s="33">
        <f>SUMIFS('Contact Hours'!J:J,'Contact Hours'!$A:$A,Hours!$A1341,'Contact Hours'!$B:$B,Hours!$B1341)+SUMIFS('Contact Hours'!K:K,'Contact Hours'!$A:$A,Hours!$A1341,'Contact Hours'!$B:$B,Hours!$B1341)</f>
        <v>0</v>
      </c>
      <c r="H1341" s="34">
        <f t="shared" si="80"/>
        <v>33488</v>
      </c>
      <c r="I1341" s="35">
        <f t="shared" si="81"/>
        <v>211844.81856052348</v>
      </c>
      <c r="J1341" s="35">
        <f t="shared" si="82"/>
        <v>0</v>
      </c>
    </row>
    <row r="1342" spans="1:10">
      <c r="A1342" s="30">
        <v>3668</v>
      </c>
      <c r="B1342" s="31">
        <v>16</v>
      </c>
      <c r="C1342" s="32">
        <f t="shared" si="83"/>
        <v>3.9794022593108487</v>
      </c>
      <c r="D1342" s="33">
        <f>SUMIFS('Contact Hours'!D:D,'Contact Hours'!$A:$A,Hours!$A1342,'Contact Hours'!$B:$B,Hours!$B1342)+SUMIFS('Contact Hours'!E:E,'Contact Hours'!$A:$A,Hours!$A1342,'Contact Hours'!$B:$B,Hours!$B1342)</f>
        <v>8640</v>
      </c>
      <c r="E1342" s="33">
        <f>SUMIFS('Contact Hours'!F:F,'Contact Hours'!$A:$A,Hours!$A1342,'Contact Hours'!$B:$B,Hours!$B1342)+SUMIFS('Contact Hours'!G:G,'Contact Hours'!$A:$A,Hours!$A1342,'Contact Hours'!$B:$B,Hours!$B1342)</f>
        <v>0</v>
      </c>
      <c r="F1342" s="33">
        <f>SUMIFS('Contact Hours'!H:H,'Contact Hours'!$A:$A,Hours!$A1342,'Contact Hours'!$B:$B,Hours!$B1342)+SUMIFS('Contact Hours'!I:I,'Contact Hours'!$A:$A,Hours!$A1342,'Contact Hours'!$B:$B,Hours!$B1342)</f>
        <v>129184</v>
      </c>
      <c r="G1342" s="33">
        <f>SUMIFS('Contact Hours'!J:J,'Contact Hours'!$A:$A,Hours!$A1342,'Contact Hours'!$B:$B,Hours!$B1342)+SUMIFS('Contact Hours'!K:K,'Contact Hours'!$A:$A,Hours!$A1342,'Contact Hours'!$B:$B,Hours!$B1342)</f>
        <v>13246</v>
      </c>
      <c r="H1342" s="34">
        <f t="shared" si="80"/>
        <v>151070</v>
      </c>
      <c r="I1342" s="35">
        <f t="shared" si="81"/>
        <v>601168.29931408993</v>
      </c>
      <c r="J1342" s="35">
        <f t="shared" si="82"/>
        <v>0</v>
      </c>
    </row>
    <row r="1343" spans="1:10">
      <c r="A1343" s="30">
        <v>3668</v>
      </c>
      <c r="B1343" s="31">
        <v>17</v>
      </c>
      <c r="C1343" s="32">
        <f t="shared" si="83"/>
        <v>5.1679354505346593</v>
      </c>
      <c r="D1343" s="33">
        <f>SUMIFS('Contact Hours'!D:D,'Contact Hours'!$A:$A,Hours!$A1343,'Contact Hours'!$B:$B,Hours!$B1343)+SUMIFS('Contact Hours'!E:E,'Contact Hours'!$A:$A,Hours!$A1343,'Contact Hours'!$B:$B,Hours!$B1343)</f>
        <v>0</v>
      </c>
      <c r="E1343" s="33">
        <f>SUMIFS('Contact Hours'!F:F,'Contact Hours'!$A:$A,Hours!$A1343,'Contact Hours'!$B:$B,Hours!$B1343)+SUMIFS('Contact Hours'!G:G,'Contact Hours'!$A:$A,Hours!$A1343,'Contact Hours'!$B:$B,Hours!$B1343)</f>
        <v>0</v>
      </c>
      <c r="F1343" s="33">
        <f>SUMIFS('Contact Hours'!H:H,'Contact Hours'!$A:$A,Hours!$A1343,'Contact Hours'!$B:$B,Hours!$B1343)+SUMIFS('Contact Hours'!I:I,'Contact Hours'!$A:$A,Hours!$A1343,'Contact Hours'!$B:$B,Hours!$B1343)</f>
        <v>0</v>
      </c>
      <c r="G1343" s="33">
        <f>SUMIFS('Contact Hours'!J:J,'Contact Hours'!$A:$A,Hours!$A1343,'Contact Hours'!$B:$B,Hours!$B1343)+SUMIFS('Contact Hours'!K:K,'Contact Hours'!$A:$A,Hours!$A1343,'Contact Hours'!$B:$B,Hours!$B1343)</f>
        <v>0</v>
      </c>
      <c r="H1343" s="34">
        <f t="shared" si="80"/>
        <v>0</v>
      </c>
      <c r="I1343" s="35">
        <f t="shared" si="81"/>
        <v>0</v>
      </c>
      <c r="J1343" s="35">
        <f t="shared" si="82"/>
        <v>0</v>
      </c>
    </row>
    <row r="1344" spans="1:10">
      <c r="A1344" s="30">
        <v>3668</v>
      </c>
      <c r="B1344" s="31">
        <v>18</v>
      </c>
      <c r="C1344" s="32">
        <f t="shared" si="83"/>
        <v>4.3474126583452906</v>
      </c>
      <c r="D1344" s="33">
        <f>SUMIFS('Contact Hours'!D:D,'Contact Hours'!$A:$A,Hours!$A1344,'Contact Hours'!$B:$B,Hours!$B1344)+SUMIFS('Contact Hours'!E:E,'Contact Hours'!$A:$A,Hours!$A1344,'Contact Hours'!$B:$B,Hours!$B1344)</f>
        <v>0</v>
      </c>
      <c r="E1344" s="33">
        <f>SUMIFS('Contact Hours'!F:F,'Contact Hours'!$A:$A,Hours!$A1344,'Contact Hours'!$B:$B,Hours!$B1344)+SUMIFS('Contact Hours'!G:G,'Contact Hours'!$A:$A,Hours!$A1344,'Contact Hours'!$B:$B,Hours!$B1344)</f>
        <v>0</v>
      </c>
      <c r="F1344" s="33">
        <f>SUMIFS('Contact Hours'!H:H,'Contact Hours'!$A:$A,Hours!$A1344,'Contact Hours'!$B:$B,Hours!$B1344)+SUMIFS('Contact Hours'!I:I,'Contact Hours'!$A:$A,Hours!$A1344,'Contact Hours'!$B:$B,Hours!$B1344)</f>
        <v>22032</v>
      </c>
      <c r="G1344" s="33">
        <f>SUMIFS('Contact Hours'!J:J,'Contact Hours'!$A:$A,Hours!$A1344,'Contact Hours'!$B:$B,Hours!$B1344)+SUMIFS('Contact Hours'!K:K,'Contact Hours'!$A:$A,Hours!$A1344,'Contact Hours'!$B:$B,Hours!$B1344)</f>
        <v>0</v>
      </c>
      <c r="H1344" s="34">
        <f t="shared" si="80"/>
        <v>22032</v>
      </c>
      <c r="I1344" s="35">
        <f t="shared" si="81"/>
        <v>95782.195688663443</v>
      </c>
      <c r="J1344" s="35">
        <f t="shared" si="82"/>
        <v>0</v>
      </c>
    </row>
    <row r="1345" spans="1:10">
      <c r="A1345" s="30">
        <v>3668</v>
      </c>
      <c r="B1345" s="31">
        <v>19</v>
      </c>
      <c r="C1345" s="32">
        <f t="shared" si="83"/>
        <v>3.1428185541517317</v>
      </c>
      <c r="D1345" s="33">
        <f>SUMIFS('Contact Hours'!D:D,'Contact Hours'!$A:$A,Hours!$A1345,'Contact Hours'!$B:$B,Hours!$B1345)+SUMIFS('Contact Hours'!E:E,'Contact Hours'!$A:$A,Hours!$A1345,'Contact Hours'!$B:$B,Hours!$B1345)</f>
        <v>187280</v>
      </c>
      <c r="E1345" s="33">
        <f>SUMIFS('Contact Hours'!F:F,'Contact Hours'!$A:$A,Hours!$A1345,'Contact Hours'!$B:$B,Hours!$B1345)+SUMIFS('Contact Hours'!G:G,'Contact Hours'!$A:$A,Hours!$A1345,'Contact Hours'!$B:$B,Hours!$B1345)</f>
        <v>48960</v>
      </c>
      <c r="F1345" s="33">
        <f>SUMIFS('Contact Hours'!H:H,'Contact Hours'!$A:$A,Hours!$A1345,'Contact Hours'!$B:$B,Hours!$B1345)+SUMIFS('Contact Hours'!I:I,'Contact Hours'!$A:$A,Hours!$A1345,'Contact Hours'!$B:$B,Hours!$B1345)</f>
        <v>0</v>
      </c>
      <c r="G1345" s="33">
        <f>SUMIFS('Contact Hours'!J:J,'Contact Hours'!$A:$A,Hours!$A1345,'Contact Hours'!$B:$B,Hours!$B1345)+SUMIFS('Contact Hours'!K:K,'Contact Hours'!$A:$A,Hours!$A1345,'Contact Hours'!$B:$B,Hours!$B1345)</f>
        <v>0</v>
      </c>
      <c r="H1345" s="34">
        <f t="shared" si="80"/>
        <v>236240</v>
      </c>
      <c r="I1345" s="35">
        <f t="shared" si="81"/>
        <v>742459.45523280511</v>
      </c>
      <c r="J1345" s="35">
        <f t="shared" si="82"/>
        <v>169259.63605239568</v>
      </c>
    </row>
    <row r="1346" spans="1:10">
      <c r="A1346" s="30">
        <v>3668</v>
      </c>
      <c r="B1346" s="31">
        <v>20</v>
      </c>
      <c r="C1346" s="32">
        <f t="shared" si="83"/>
        <v>3.4676861785003421</v>
      </c>
      <c r="D1346" s="33">
        <f>SUMIFS('Contact Hours'!D:D,'Contact Hours'!$A:$A,Hours!$A1346,'Contact Hours'!$B:$B,Hours!$B1346)+SUMIFS('Contact Hours'!E:E,'Contact Hours'!$A:$A,Hours!$A1346,'Contact Hours'!$B:$B,Hours!$B1346)</f>
        <v>0</v>
      </c>
      <c r="E1346" s="33">
        <f>SUMIFS('Contact Hours'!F:F,'Contact Hours'!$A:$A,Hours!$A1346,'Contact Hours'!$B:$B,Hours!$B1346)+SUMIFS('Contact Hours'!G:G,'Contact Hours'!$A:$A,Hours!$A1346,'Contact Hours'!$B:$B,Hours!$B1346)</f>
        <v>0</v>
      </c>
      <c r="F1346" s="33">
        <f>SUMIFS('Contact Hours'!H:H,'Contact Hours'!$A:$A,Hours!$A1346,'Contact Hours'!$B:$B,Hours!$B1346)+SUMIFS('Contact Hours'!I:I,'Contact Hours'!$A:$A,Hours!$A1346,'Contact Hours'!$B:$B,Hours!$B1346)</f>
        <v>23856</v>
      </c>
      <c r="G1346" s="33">
        <f>SUMIFS('Contact Hours'!J:J,'Contact Hours'!$A:$A,Hours!$A1346,'Contact Hours'!$B:$B,Hours!$B1346)+SUMIFS('Contact Hours'!K:K,'Contact Hours'!$A:$A,Hours!$A1346,'Contact Hours'!$B:$B,Hours!$B1346)</f>
        <v>0</v>
      </c>
      <c r="H1346" s="34">
        <f t="shared" si="80"/>
        <v>23856</v>
      </c>
      <c r="I1346" s="35">
        <f t="shared" si="81"/>
        <v>82725.121474304164</v>
      </c>
      <c r="J1346" s="35">
        <f t="shared" si="82"/>
        <v>0</v>
      </c>
    </row>
    <row r="1347" spans="1:10">
      <c r="A1347" s="30">
        <v>3668</v>
      </c>
      <c r="B1347" s="31">
        <v>21</v>
      </c>
      <c r="C1347" s="32">
        <f t="shared" si="83"/>
        <v>4.5155009708581995</v>
      </c>
      <c r="D1347" s="33">
        <f>SUMIFS('Contact Hours'!D:D,'Contact Hours'!$A:$A,Hours!$A1347,'Contact Hours'!$B:$B,Hours!$B1347)+SUMIFS('Contact Hours'!E:E,'Contact Hours'!$A:$A,Hours!$A1347,'Contact Hours'!$B:$B,Hours!$B1347)</f>
        <v>0</v>
      </c>
      <c r="E1347" s="33">
        <f>SUMIFS('Contact Hours'!F:F,'Contact Hours'!$A:$A,Hours!$A1347,'Contact Hours'!$B:$B,Hours!$B1347)+SUMIFS('Contact Hours'!G:G,'Contact Hours'!$A:$A,Hours!$A1347,'Contact Hours'!$B:$B,Hours!$B1347)</f>
        <v>0</v>
      </c>
      <c r="F1347" s="33">
        <f>SUMIFS('Contact Hours'!H:H,'Contact Hours'!$A:$A,Hours!$A1347,'Contact Hours'!$B:$B,Hours!$B1347)+SUMIFS('Contact Hours'!I:I,'Contact Hours'!$A:$A,Hours!$A1347,'Contact Hours'!$B:$B,Hours!$B1347)</f>
        <v>0</v>
      </c>
      <c r="G1347" s="33">
        <f>SUMIFS('Contact Hours'!J:J,'Contact Hours'!$A:$A,Hours!$A1347,'Contact Hours'!$B:$B,Hours!$B1347)+SUMIFS('Contact Hours'!K:K,'Contact Hours'!$A:$A,Hours!$A1347,'Contact Hours'!$B:$B,Hours!$B1347)</f>
        <v>0</v>
      </c>
      <c r="H1347" s="34">
        <f t="shared" si="80"/>
        <v>0</v>
      </c>
      <c r="I1347" s="35">
        <f t="shared" si="81"/>
        <v>0</v>
      </c>
      <c r="J1347" s="35">
        <f t="shared" si="82"/>
        <v>0</v>
      </c>
    </row>
    <row r="1348" spans="1:10">
      <c r="A1348" s="30">
        <v>3668</v>
      </c>
      <c r="B1348" s="31">
        <v>22</v>
      </c>
      <c r="C1348" s="32">
        <f t="shared" si="83"/>
        <v>4.1280585073572329</v>
      </c>
      <c r="D1348" s="33">
        <f>SUMIFS('Contact Hours'!D:D,'Contact Hours'!$A:$A,Hours!$A1348,'Contact Hours'!$B:$B,Hours!$B1348)+SUMIFS('Contact Hours'!E:E,'Contact Hours'!$A:$A,Hours!$A1348,'Contact Hours'!$B:$B,Hours!$B1348)</f>
        <v>0</v>
      </c>
      <c r="E1348" s="33">
        <f>SUMIFS('Contact Hours'!F:F,'Contact Hours'!$A:$A,Hours!$A1348,'Contact Hours'!$B:$B,Hours!$B1348)+SUMIFS('Contact Hours'!G:G,'Contact Hours'!$A:$A,Hours!$A1348,'Contact Hours'!$B:$B,Hours!$B1348)</f>
        <v>0</v>
      </c>
      <c r="F1348" s="33">
        <f>SUMIFS('Contact Hours'!H:H,'Contact Hours'!$A:$A,Hours!$A1348,'Contact Hours'!$B:$B,Hours!$B1348)+SUMIFS('Contact Hours'!I:I,'Contact Hours'!$A:$A,Hours!$A1348,'Contact Hours'!$B:$B,Hours!$B1348)</f>
        <v>1600</v>
      </c>
      <c r="G1348" s="33">
        <f>SUMIFS('Contact Hours'!J:J,'Contact Hours'!$A:$A,Hours!$A1348,'Contact Hours'!$B:$B,Hours!$B1348)+SUMIFS('Contact Hours'!K:K,'Contact Hours'!$A:$A,Hours!$A1348,'Contact Hours'!$B:$B,Hours!$B1348)</f>
        <v>0</v>
      </c>
      <c r="H1348" s="34">
        <f t="shared" si="80"/>
        <v>1600</v>
      </c>
      <c r="I1348" s="35">
        <f t="shared" si="81"/>
        <v>6604.893611771573</v>
      </c>
      <c r="J1348" s="35">
        <f t="shared" si="82"/>
        <v>0</v>
      </c>
    </row>
    <row r="1349" spans="1:10">
      <c r="A1349" s="30">
        <v>3668</v>
      </c>
      <c r="B1349" s="31">
        <v>23</v>
      </c>
      <c r="C1349" s="32">
        <f t="shared" si="83"/>
        <v>4.0606764444742334</v>
      </c>
      <c r="D1349" s="33">
        <f>SUMIFS('Contact Hours'!D:D,'Contact Hours'!$A:$A,Hours!$A1349,'Contact Hours'!$B:$B,Hours!$B1349)+SUMIFS('Contact Hours'!E:E,'Contact Hours'!$A:$A,Hours!$A1349,'Contact Hours'!$B:$B,Hours!$B1349)</f>
        <v>38544</v>
      </c>
      <c r="E1349" s="33">
        <f>SUMIFS('Contact Hours'!F:F,'Contact Hours'!$A:$A,Hours!$A1349,'Contact Hours'!$B:$B,Hours!$B1349)+SUMIFS('Contact Hours'!G:G,'Contact Hours'!$A:$A,Hours!$A1349,'Contact Hours'!$B:$B,Hours!$B1349)</f>
        <v>0</v>
      </c>
      <c r="F1349" s="33">
        <f>SUMIFS('Contact Hours'!H:H,'Contact Hours'!$A:$A,Hours!$A1349,'Contact Hours'!$B:$B,Hours!$B1349)+SUMIFS('Contact Hours'!I:I,'Contact Hours'!$A:$A,Hours!$A1349,'Contact Hours'!$B:$B,Hours!$B1349)</f>
        <v>0</v>
      </c>
      <c r="G1349" s="33">
        <f>SUMIFS('Contact Hours'!J:J,'Contact Hours'!$A:$A,Hours!$A1349,'Contact Hours'!$B:$B,Hours!$B1349)+SUMIFS('Contact Hours'!K:K,'Contact Hours'!$A:$A,Hours!$A1349,'Contact Hours'!$B:$B,Hours!$B1349)</f>
        <v>0</v>
      </c>
      <c r="H1349" s="34">
        <f t="shared" ref="H1349:H1353" si="84">SUM(D1349:G1349)</f>
        <v>38544</v>
      </c>
      <c r="I1349" s="35">
        <f t="shared" ref="I1349:I1353" si="85">H1349*C1349</f>
        <v>156514.71287581485</v>
      </c>
      <c r="J1349" s="35">
        <f t="shared" ref="J1349:J1353" si="86">(E1349*1.1)*C1349</f>
        <v>0</v>
      </c>
    </row>
    <row r="1350" spans="1:10">
      <c r="A1350" s="30">
        <v>3668</v>
      </c>
      <c r="B1350" s="31">
        <v>24</v>
      </c>
      <c r="C1350" s="32">
        <f t="shared" si="83"/>
        <v>3.6073208628655156</v>
      </c>
      <c r="D1350" s="33">
        <f>SUMIFS('Contact Hours'!D:D,'Contact Hours'!$A:$A,Hours!$A1350,'Contact Hours'!$B:$B,Hours!$B1350)+SUMIFS('Contact Hours'!E:E,'Contact Hours'!$A:$A,Hours!$A1350,'Contact Hours'!$B:$B,Hours!$B1350)</f>
        <v>6720</v>
      </c>
      <c r="E1350" s="33">
        <f>SUMIFS('Contact Hours'!F:F,'Contact Hours'!$A:$A,Hours!$A1350,'Contact Hours'!$B:$B,Hours!$B1350)+SUMIFS('Contact Hours'!G:G,'Contact Hours'!$A:$A,Hours!$A1350,'Contact Hours'!$B:$B,Hours!$B1350)</f>
        <v>0</v>
      </c>
      <c r="F1350" s="33">
        <f>SUMIFS('Contact Hours'!H:H,'Contact Hours'!$A:$A,Hours!$A1350,'Contact Hours'!$B:$B,Hours!$B1350)+SUMIFS('Contact Hours'!I:I,'Contact Hours'!$A:$A,Hours!$A1350,'Contact Hours'!$B:$B,Hours!$B1350)</f>
        <v>25072</v>
      </c>
      <c r="G1350" s="33">
        <f>SUMIFS('Contact Hours'!J:J,'Contact Hours'!$A:$A,Hours!$A1350,'Contact Hours'!$B:$B,Hours!$B1350)+SUMIFS('Contact Hours'!K:K,'Contact Hours'!$A:$A,Hours!$A1350,'Contact Hours'!$B:$B,Hours!$B1350)</f>
        <v>13056</v>
      </c>
      <c r="H1350" s="34">
        <f t="shared" si="84"/>
        <v>44848</v>
      </c>
      <c r="I1350" s="35">
        <f t="shared" si="85"/>
        <v>161781.12605779263</v>
      </c>
      <c r="J1350" s="35">
        <f t="shared" si="86"/>
        <v>0</v>
      </c>
    </row>
    <row r="1351" spans="1:10">
      <c r="A1351" s="30">
        <v>3668</v>
      </c>
      <c r="B1351" s="31">
        <v>25</v>
      </c>
      <c r="C1351" s="32">
        <f t="shared" si="83"/>
        <v>2.8175360535220126</v>
      </c>
      <c r="D1351" s="33">
        <f>SUMIFS('Contact Hours'!D:D,'Contact Hours'!$A:$A,Hours!$A1351,'Contact Hours'!$B:$B,Hours!$B1351)+SUMIFS('Contact Hours'!E:E,'Contact Hours'!$A:$A,Hours!$A1351,'Contact Hours'!$B:$B,Hours!$B1351)</f>
        <v>437520</v>
      </c>
      <c r="E1351" s="33">
        <f>SUMIFS('Contact Hours'!F:F,'Contact Hours'!$A:$A,Hours!$A1351,'Contact Hours'!$B:$B,Hours!$B1351)+SUMIFS('Contact Hours'!G:G,'Contact Hours'!$A:$A,Hours!$A1351,'Contact Hours'!$B:$B,Hours!$B1351)</f>
        <v>0</v>
      </c>
      <c r="F1351" s="33">
        <f>SUMIFS('Contact Hours'!H:H,'Contact Hours'!$A:$A,Hours!$A1351,'Contact Hours'!$B:$B,Hours!$B1351)+SUMIFS('Contact Hours'!I:I,'Contact Hours'!$A:$A,Hours!$A1351,'Contact Hours'!$B:$B,Hours!$B1351)</f>
        <v>2016</v>
      </c>
      <c r="G1351" s="33">
        <f>SUMIFS('Contact Hours'!J:J,'Contact Hours'!$A:$A,Hours!$A1351,'Contact Hours'!$B:$B,Hours!$B1351)+SUMIFS('Contact Hours'!K:K,'Contact Hours'!$A:$A,Hours!$A1351,'Contact Hours'!$B:$B,Hours!$B1351)</f>
        <v>0</v>
      </c>
      <c r="H1351" s="34">
        <f t="shared" si="84"/>
        <v>439536</v>
      </c>
      <c r="I1351" s="35">
        <f t="shared" si="85"/>
        <v>1238408.5268208513</v>
      </c>
      <c r="J1351" s="35">
        <f t="shared" si="86"/>
        <v>0</v>
      </c>
    </row>
    <row r="1352" spans="1:10">
      <c r="A1352" s="30">
        <v>3668</v>
      </c>
      <c r="B1352" s="31">
        <v>26</v>
      </c>
      <c r="C1352" s="32">
        <f t="shared" si="83"/>
        <v>3.5195673951223614</v>
      </c>
      <c r="D1352" s="33">
        <f>SUMIFS('Contact Hours'!D:D,'Contact Hours'!$A:$A,Hours!$A1352,'Contact Hours'!$B:$B,Hours!$B1352)+SUMIFS('Contact Hours'!E:E,'Contact Hours'!$A:$A,Hours!$A1352,'Contact Hours'!$B:$B,Hours!$B1352)</f>
        <v>81136</v>
      </c>
      <c r="E1352" s="33">
        <f>SUMIFS('Contact Hours'!F:F,'Contact Hours'!$A:$A,Hours!$A1352,'Contact Hours'!$B:$B,Hours!$B1352)+SUMIFS('Contact Hours'!G:G,'Contact Hours'!$A:$A,Hours!$A1352,'Contact Hours'!$B:$B,Hours!$B1352)</f>
        <v>0</v>
      </c>
      <c r="F1352" s="33">
        <f>SUMIFS('Contact Hours'!H:H,'Contact Hours'!$A:$A,Hours!$A1352,'Contact Hours'!$B:$B,Hours!$B1352)+SUMIFS('Contact Hours'!I:I,'Contact Hours'!$A:$A,Hours!$A1352,'Contact Hours'!$B:$B,Hours!$B1352)</f>
        <v>256</v>
      </c>
      <c r="G1352" s="33">
        <f>SUMIFS('Contact Hours'!J:J,'Contact Hours'!$A:$A,Hours!$A1352,'Contact Hours'!$B:$B,Hours!$B1352)+SUMIFS('Contact Hours'!K:K,'Contact Hours'!$A:$A,Hours!$A1352,'Contact Hours'!$B:$B,Hours!$B1352)</f>
        <v>0</v>
      </c>
      <c r="H1352" s="34">
        <f t="shared" si="84"/>
        <v>81392</v>
      </c>
      <c r="I1352" s="35">
        <f t="shared" si="85"/>
        <v>286464.62942379923</v>
      </c>
      <c r="J1352" s="35">
        <f t="shared" si="86"/>
        <v>0</v>
      </c>
    </row>
    <row r="1353" spans="1:10">
      <c r="A1353" s="30">
        <v>3668</v>
      </c>
      <c r="B1353" s="31">
        <v>27</v>
      </c>
      <c r="C1353" s="181">
        <f t="shared" si="83"/>
        <v>3.291477425248472</v>
      </c>
      <c r="D1353" s="182">
        <f>SUMIFS('Contact Hours'!D:D,'Contact Hours'!$A:$A,Hours!$A1353,'Contact Hours'!$B:$B,Hours!$B1353)+SUMIFS('Contact Hours'!E:E,'Contact Hours'!$A:$A,Hours!$A1353,'Contact Hours'!$B:$B,Hours!$B1353)</f>
        <v>0</v>
      </c>
      <c r="E1353" s="182">
        <f>SUMIFS('Contact Hours'!F:F,'Contact Hours'!$A:$A,Hours!$A1353,'Contact Hours'!$B:$B,Hours!$B1353)+SUMIFS('Contact Hours'!G:G,'Contact Hours'!$A:$A,Hours!$A1353,'Contact Hours'!$B:$B,Hours!$B1353)</f>
        <v>0</v>
      </c>
      <c r="F1353" s="182">
        <f>SUMIFS('Contact Hours'!H:H,'Contact Hours'!$A:$A,Hours!$A1353,'Contact Hours'!$B:$B,Hours!$B1353)+SUMIFS('Contact Hours'!I:I,'Contact Hours'!$A:$A,Hours!$A1353,'Contact Hours'!$B:$B,Hours!$B1353)</f>
        <v>0</v>
      </c>
      <c r="G1353" s="182">
        <f>SUMIFS('Contact Hours'!J:J,'Contact Hours'!$A:$A,Hours!$A1353,'Contact Hours'!$B:$B,Hours!$B1353)+SUMIFS('Contact Hours'!K:K,'Contact Hours'!$A:$A,Hours!$A1353,'Contact Hours'!$B:$B,Hours!$B1353)</f>
        <v>0</v>
      </c>
      <c r="H1353" s="183">
        <f t="shared" si="84"/>
        <v>0</v>
      </c>
      <c r="I1353" s="180">
        <f t="shared" si="85"/>
        <v>0</v>
      </c>
      <c r="J1353" s="180">
        <f t="shared" si="86"/>
        <v>0</v>
      </c>
    </row>
    <row r="1354" spans="1:10">
      <c r="C1354" s="184" t="s">
        <v>35</v>
      </c>
      <c r="D1354" s="185">
        <f t="shared" ref="D1354:J1354" si="87">SUM(D4:D1353)</f>
        <v>175301876</v>
      </c>
      <c r="E1354" s="185">
        <f t="shared" si="87"/>
        <v>9515396</v>
      </c>
      <c r="F1354" s="185">
        <f t="shared" si="87"/>
        <v>65474110</v>
      </c>
      <c r="G1354" s="185">
        <f t="shared" si="87"/>
        <v>11274119</v>
      </c>
      <c r="H1354" s="185">
        <f t="shared" si="87"/>
        <v>261565501</v>
      </c>
      <c r="I1354" s="186">
        <f>SUM(I4:I1353)</f>
        <v>862485836.40754497</v>
      </c>
      <c r="J1354" s="187">
        <f t="shared" si="87"/>
        <v>34470617.740073524</v>
      </c>
    </row>
    <row r="1355" spans="1:10">
      <c r="I1355" s="39"/>
      <c r="J1355" s="38"/>
    </row>
    <row r="1356" spans="1:10">
      <c r="I1356" s="40"/>
    </row>
    <row r="1357" spans="1:10" ht="16.2">
      <c r="A1357" s="41"/>
    </row>
    <row r="1358" spans="1:10" ht="43.95" customHeight="1">
      <c r="A1358" s="622"/>
      <c r="B1358" s="622"/>
      <c r="C1358" s="622"/>
      <c r="D1358" s="622"/>
      <c r="E1358" s="622"/>
      <c r="J1358" s="42"/>
    </row>
  </sheetData>
  <sheetProtection algorithmName="SHA-512" hashValue="nMzh2JqKOk5WwDDcM0/QF4rOZvrIJxPRux+nT8P8X1nAtpW1/QEk4Isxs81GP5RiK1L375dpilIYGZUHy8Wekw==" saltValue="JvVJhnDAbdYIYw0HCa/Abg==" spinCount="100000" sheet="1" objects="1" scenarios="1"/>
  <mergeCells count="1">
    <mergeCell ref="A1358:E135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6232B-0560-41A2-A168-0001CE7386F6}">
  <sheetPr codeName="Sheet14">
    <tabColor theme="8" tint="-0.249977111117893"/>
  </sheetPr>
  <dimension ref="A1:S55"/>
  <sheetViews>
    <sheetView workbookViewId="0"/>
  </sheetViews>
  <sheetFormatPr defaultColWidth="8.88671875" defaultRowHeight="13.8"/>
  <cols>
    <col min="1" max="1" width="10.33203125" style="18" customWidth="1"/>
    <col min="2" max="2" width="20.88671875" style="18" customWidth="1"/>
    <col min="3" max="3" width="12.6640625" style="18" customWidth="1"/>
    <col min="4" max="4" width="16.109375" style="18" customWidth="1"/>
    <col min="5" max="5" width="16" style="18" customWidth="1"/>
    <col min="6" max="6" width="10.109375" style="18" bestFit="1" customWidth="1"/>
    <col min="7" max="7" width="3.33203125" style="18" customWidth="1"/>
    <col min="8" max="8" width="14.88671875" style="18" customWidth="1"/>
    <col min="9" max="9" width="16.33203125" style="18" customWidth="1"/>
    <col min="10" max="10" width="9.33203125" style="18" bestFit="1" customWidth="1"/>
    <col min="11" max="11" width="9.33203125" style="18" customWidth="1"/>
    <col min="12" max="12" width="10.33203125" style="18" customWidth="1"/>
    <col min="13" max="13" width="16.33203125" style="18" customWidth="1"/>
    <col min="14" max="16384" width="8.88671875" style="18"/>
  </cols>
  <sheetData>
    <row r="1" spans="1:19" s="26" customFormat="1">
      <c r="A1" s="246" t="s">
        <v>1924</v>
      </c>
      <c r="B1" s="247"/>
      <c r="C1" s="248"/>
      <c r="D1" s="249"/>
      <c r="E1" s="249"/>
      <c r="F1" s="249"/>
      <c r="G1" s="249"/>
      <c r="H1" s="249"/>
      <c r="I1" s="249"/>
      <c r="J1" s="249"/>
      <c r="K1" s="249"/>
      <c r="L1" s="249"/>
      <c r="M1" s="250"/>
      <c r="N1" s="250"/>
    </row>
    <row r="2" spans="1:19" s="26" customFormat="1" ht="18.600000000000001" customHeight="1">
      <c r="A2" s="623" t="s">
        <v>2002</v>
      </c>
      <c r="B2" s="623"/>
      <c r="C2" s="623"/>
      <c r="D2" s="623"/>
      <c r="E2" s="623"/>
      <c r="F2" s="623"/>
      <c r="G2" s="623"/>
      <c r="H2" s="623"/>
      <c r="I2" s="623"/>
      <c r="J2" s="623"/>
      <c r="K2" s="623"/>
      <c r="L2" s="623"/>
      <c r="M2" s="623"/>
      <c r="N2" s="623"/>
    </row>
    <row r="3" spans="1:19">
      <c r="C3" s="624" t="s">
        <v>2014</v>
      </c>
      <c r="D3" s="624"/>
      <c r="E3" s="624"/>
      <c r="F3" s="625"/>
      <c r="G3" s="188"/>
      <c r="H3" s="626" t="s">
        <v>1612</v>
      </c>
      <c r="I3" s="624"/>
      <c r="J3" s="624"/>
      <c r="K3" s="624"/>
    </row>
    <row r="4" spans="1:19" ht="41.4">
      <c r="A4" s="50" t="s">
        <v>1604</v>
      </c>
      <c r="B4" s="50" t="s">
        <v>1867</v>
      </c>
      <c r="C4" s="19" t="s">
        <v>44</v>
      </c>
      <c r="D4" s="52" t="s">
        <v>37</v>
      </c>
      <c r="E4" s="52" t="s">
        <v>38</v>
      </c>
      <c r="F4" s="220" t="s">
        <v>39</v>
      </c>
      <c r="G4" s="221"/>
      <c r="H4" s="222" t="s">
        <v>37</v>
      </c>
      <c r="I4" s="52" t="s">
        <v>38</v>
      </c>
      <c r="J4" s="52" t="s">
        <v>39</v>
      </c>
      <c r="K4" s="52" t="s">
        <v>1613</v>
      </c>
      <c r="L4" s="52" t="s">
        <v>1614</v>
      </c>
      <c r="M4" s="52" t="s">
        <v>173</v>
      </c>
    </row>
    <row r="5" spans="1:19">
      <c r="A5" s="116" t="s">
        <v>45</v>
      </c>
      <c r="B5" s="117" t="s">
        <v>46</v>
      </c>
      <c r="C5" s="147">
        <v>33112.755555555603</v>
      </c>
      <c r="D5" s="148">
        <v>12979.1244444444</v>
      </c>
      <c r="E5" s="147">
        <v>13256.0655555556</v>
      </c>
      <c r="F5" s="148">
        <v>9226.2788888888899</v>
      </c>
      <c r="G5" s="189"/>
      <c r="H5" s="149">
        <f>D5*Dash!$B$13</f>
        <v>3244.7811111111</v>
      </c>
      <c r="I5" s="147">
        <f>E5*Dash!$B$12</f>
        <v>3314.0163888889001</v>
      </c>
      <c r="J5" s="149">
        <f>F5*Dash!$B$14</f>
        <v>4613.139444444445</v>
      </c>
      <c r="K5" s="150">
        <f>MAX((Dash!$B$16-'Basic Allotment'!C5)*Dash!$B$15, 0)</f>
        <v>0</v>
      </c>
      <c r="L5" s="151">
        <f>SUM(C5, H5:K5)</f>
        <v>44284.692500000048</v>
      </c>
      <c r="M5" s="153">
        <f>L5*Dash!$B$10</f>
        <v>65491149.157867603</v>
      </c>
      <c r="P5" s="161"/>
      <c r="Q5" s="161"/>
      <c r="R5" s="161"/>
      <c r="S5" s="161"/>
    </row>
    <row r="6" spans="1:19">
      <c r="A6" s="121" t="s">
        <v>48</v>
      </c>
      <c r="B6" s="122" t="s">
        <v>49</v>
      </c>
      <c r="C6" s="154">
        <v>3200.7277777777799</v>
      </c>
      <c r="D6" s="155">
        <v>1244.97</v>
      </c>
      <c r="E6" s="154">
        <v>685.97666666666703</v>
      </c>
      <c r="F6" s="155">
        <v>894.75222222222203</v>
      </c>
      <c r="G6" s="189"/>
      <c r="H6" s="156">
        <f>D6*Dash!$B$13</f>
        <v>311.24250000000001</v>
      </c>
      <c r="I6" s="154">
        <f>E6*Dash!$B$12</f>
        <v>171.49416666666676</v>
      </c>
      <c r="J6" s="156">
        <f>F6*Dash!$B$14</f>
        <v>447.37611111111102</v>
      </c>
      <c r="K6" s="157">
        <f>MAX((Dash!$B$16-'Basic Allotment'!C6)*Dash!$B$15, 0)</f>
        <v>719.70888888888805</v>
      </c>
      <c r="L6" s="158">
        <f t="shared" ref="L6:L54" si="0">SUM(C6, H6:K6)</f>
        <v>4850.5494444444457</v>
      </c>
      <c r="M6" s="160">
        <f>L6*Dash!$B$10</f>
        <v>7173315.1847836059</v>
      </c>
      <c r="P6" s="161"/>
      <c r="Q6" s="161"/>
      <c r="R6" s="161"/>
      <c r="S6" s="161"/>
    </row>
    <row r="7" spans="1:19">
      <c r="A7" s="126" t="s">
        <v>50</v>
      </c>
      <c r="B7" s="11" t="s">
        <v>51</v>
      </c>
      <c r="C7" s="161">
        <v>5816.55111111111</v>
      </c>
      <c r="D7" s="162">
        <v>1644.82666666667</v>
      </c>
      <c r="E7" s="161">
        <v>2719.61666666667</v>
      </c>
      <c r="F7" s="162">
        <v>2066.10222222222</v>
      </c>
      <c r="G7" s="189"/>
      <c r="H7" s="163">
        <f>D7*Dash!$B$13</f>
        <v>411.2066666666675</v>
      </c>
      <c r="I7" s="161">
        <f>E7*Dash!$B$12</f>
        <v>679.90416666666749</v>
      </c>
      <c r="J7" s="163">
        <f>F7*Dash!$B$14</f>
        <v>1033.05111111111</v>
      </c>
      <c r="K7" s="18">
        <f>MAX((Dash!$B$16-'Basic Allotment'!C7)*Dash!$B$15, 0)</f>
        <v>0</v>
      </c>
      <c r="L7" s="164">
        <f t="shared" si="0"/>
        <v>7940.713055555555</v>
      </c>
      <c r="M7" s="166">
        <f>L7*Dash!$B$10</f>
        <v>11743254.695541013</v>
      </c>
      <c r="P7" s="161"/>
      <c r="Q7" s="161"/>
      <c r="R7" s="161"/>
      <c r="S7" s="161"/>
    </row>
    <row r="8" spans="1:19">
      <c r="A8" s="121" t="s">
        <v>53</v>
      </c>
      <c r="B8" s="122" t="s">
        <v>54</v>
      </c>
      <c r="C8" s="154">
        <v>2686.2655555555598</v>
      </c>
      <c r="D8" s="155">
        <v>1099.89777777778</v>
      </c>
      <c r="E8" s="154">
        <v>1202.58666666667</v>
      </c>
      <c r="F8" s="155">
        <v>703.16111111111104</v>
      </c>
      <c r="G8" s="189"/>
      <c r="H8" s="156">
        <f>D8*Dash!$B$13</f>
        <v>274.974444444445</v>
      </c>
      <c r="I8" s="154">
        <f>E8*Dash!$B$12</f>
        <v>300.6466666666675</v>
      </c>
      <c r="J8" s="156">
        <f>F8*Dash!$B$14</f>
        <v>351.58055555555552</v>
      </c>
      <c r="K8" s="157">
        <f>MAX((Dash!$B$16-'Basic Allotment'!C8)*Dash!$B$15, 0)</f>
        <v>925.49377777777613</v>
      </c>
      <c r="L8" s="158">
        <f t="shared" si="0"/>
        <v>4538.9610000000039</v>
      </c>
      <c r="M8" s="160">
        <f>L8*Dash!$B$10</f>
        <v>6712517.4657754218</v>
      </c>
      <c r="P8" s="161"/>
      <c r="Q8" s="161"/>
      <c r="R8" s="161"/>
      <c r="S8" s="161"/>
    </row>
    <row r="9" spans="1:19">
      <c r="A9" s="126" t="s">
        <v>55</v>
      </c>
      <c r="B9" s="11" t="s">
        <v>56</v>
      </c>
      <c r="C9" s="161">
        <v>22437.16</v>
      </c>
      <c r="D9" s="162">
        <v>7515.1455555555603</v>
      </c>
      <c r="E9" s="161">
        <v>5344.2166666666699</v>
      </c>
      <c r="F9" s="162">
        <v>7785.18</v>
      </c>
      <c r="G9" s="189"/>
      <c r="H9" s="163">
        <f>D9*Dash!$B$13</f>
        <v>1878.7863888888901</v>
      </c>
      <c r="I9" s="161">
        <f>E9*Dash!$B$12</f>
        <v>1336.0541666666675</v>
      </c>
      <c r="J9" s="163">
        <f>F9*Dash!$B$14</f>
        <v>3892.59</v>
      </c>
      <c r="K9" s="18">
        <f>MAX((Dash!$B$16-'Basic Allotment'!C9)*Dash!$B$15, 0)</f>
        <v>0</v>
      </c>
      <c r="L9" s="164">
        <f t="shared" si="0"/>
        <v>29544.590555555558</v>
      </c>
      <c r="M9" s="166">
        <f>L9*Dash!$B$10</f>
        <v>43692505.867168739</v>
      </c>
      <c r="P9" s="161"/>
      <c r="Q9" s="161"/>
      <c r="R9" s="161"/>
      <c r="S9" s="161"/>
    </row>
    <row r="10" spans="1:19">
      <c r="A10" s="121" t="s">
        <v>57</v>
      </c>
      <c r="B10" s="122" t="s">
        <v>58</v>
      </c>
      <c r="C10" s="154">
        <v>12654.5677777778</v>
      </c>
      <c r="D10" s="155">
        <v>3184.8188888888899</v>
      </c>
      <c r="E10" s="154">
        <v>2726.5988888888901</v>
      </c>
      <c r="F10" s="155">
        <v>1040.3077777777801</v>
      </c>
      <c r="G10" s="189"/>
      <c r="H10" s="156">
        <f>D10*Dash!$B$13</f>
        <v>796.20472222222247</v>
      </c>
      <c r="I10" s="154">
        <f>E10*Dash!$B$12</f>
        <v>681.64972222222252</v>
      </c>
      <c r="J10" s="156">
        <f>F10*Dash!$B$14</f>
        <v>520.15388888889004</v>
      </c>
      <c r="K10" s="157">
        <f>MAX((Dash!$B$16-'Basic Allotment'!C10)*Dash!$B$15, 0)</f>
        <v>0</v>
      </c>
      <c r="L10" s="158">
        <f t="shared" si="0"/>
        <v>14652.576111111135</v>
      </c>
      <c r="M10" s="160">
        <f>L10*Dash!$B$10</f>
        <v>21669204.266006496</v>
      </c>
      <c r="P10" s="161"/>
      <c r="Q10" s="161"/>
      <c r="R10" s="161"/>
      <c r="S10" s="161"/>
    </row>
    <row r="11" spans="1:19">
      <c r="A11" s="126" t="s">
        <v>59</v>
      </c>
      <c r="B11" s="11" t="s">
        <v>60</v>
      </c>
      <c r="C11" s="161">
        <v>2447.4622222222201</v>
      </c>
      <c r="D11" s="162">
        <v>629.07000000000005</v>
      </c>
      <c r="E11" s="161">
        <v>540.20000000000005</v>
      </c>
      <c r="F11" s="162">
        <v>799.94333333333304</v>
      </c>
      <c r="G11" s="189"/>
      <c r="H11" s="163">
        <f>D11*Dash!$B$13</f>
        <v>157.26750000000001</v>
      </c>
      <c r="I11" s="161">
        <f>E11*Dash!$B$12</f>
        <v>135.05000000000001</v>
      </c>
      <c r="J11" s="163">
        <f>F11*Dash!$B$14</f>
        <v>399.97166666666652</v>
      </c>
      <c r="K11" s="18">
        <f>MAX((Dash!$B$16-'Basic Allotment'!C11)*Dash!$B$15, 0)</f>
        <v>1021.015111111112</v>
      </c>
      <c r="L11" s="164">
        <f t="shared" si="0"/>
        <v>4160.7664999999988</v>
      </c>
      <c r="M11" s="166">
        <f>L11*Dash!$B$10</f>
        <v>6153218.2810698831</v>
      </c>
      <c r="P11" s="161"/>
      <c r="Q11" s="161"/>
      <c r="R11" s="161"/>
      <c r="S11" s="161"/>
    </row>
    <row r="12" spans="1:19">
      <c r="A12" s="121" t="s">
        <v>61</v>
      </c>
      <c r="B12" s="122" t="s">
        <v>62</v>
      </c>
      <c r="C12" s="154">
        <v>5391.6866666666701</v>
      </c>
      <c r="D12" s="155">
        <v>3003.1911111111099</v>
      </c>
      <c r="E12" s="154">
        <v>1945.30555555556</v>
      </c>
      <c r="F12" s="155">
        <v>2389.53111111111</v>
      </c>
      <c r="G12" s="189"/>
      <c r="H12" s="156">
        <f>D12*Dash!$B$13</f>
        <v>750.79777777777747</v>
      </c>
      <c r="I12" s="154">
        <f>E12*Dash!$B$12</f>
        <v>486.32638888888999</v>
      </c>
      <c r="J12" s="156">
        <f>F12*Dash!$B$14</f>
        <v>1194.765555555555</v>
      </c>
      <c r="K12" s="157">
        <f>MAX((Dash!$B$16-'Basic Allotment'!C12)*Dash!$B$15, 0)</f>
        <v>0</v>
      </c>
      <c r="L12" s="158">
        <f t="shared" si="0"/>
        <v>7823.5763888888923</v>
      </c>
      <c r="M12" s="160">
        <f>L12*Dash!$B$10</f>
        <v>11570025.20075516</v>
      </c>
      <c r="P12" s="161"/>
      <c r="Q12" s="161"/>
      <c r="R12" s="161"/>
      <c r="S12" s="161"/>
    </row>
    <row r="13" spans="1:19">
      <c r="A13" s="126" t="s">
        <v>63</v>
      </c>
      <c r="B13" s="11" t="s">
        <v>64</v>
      </c>
      <c r="C13" s="161">
        <v>1969.7022222222199</v>
      </c>
      <c r="D13" s="162">
        <v>736.84</v>
      </c>
      <c r="E13" s="161">
        <v>723.81777777777802</v>
      </c>
      <c r="F13" s="162">
        <v>476.52222222222201</v>
      </c>
      <c r="G13" s="189"/>
      <c r="H13" s="163">
        <f>D13*Dash!$B$13</f>
        <v>184.21</v>
      </c>
      <c r="I13" s="161">
        <f>E13*Dash!$B$12</f>
        <v>180.9544444444445</v>
      </c>
      <c r="J13" s="163">
        <f>F13*Dash!$B$14</f>
        <v>238.26111111111101</v>
      </c>
      <c r="K13" s="18">
        <f>MAX((Dash!$B$16-'Basic Allotment'!C13)*Dash!$B$15, 0)</f>
        <v>1212.119111111112</v>
      </c>
      <c r="L13" s="164">
        <f t="shared" si="0"/>
        <v>3785.2468888888875</v>
      </c>
      <c r="M13" s="166">
        <f>L13*Dash!$B$10</f>
        <v>5597874.8999911463</v>
      </c>
      <c r="P13" s="161"/>
      <c r="Q13" s="161"/>
      <c r="R13" s="161"/>
      <c r="S13" s="161"/>
    </row>
    <row r="14" spans="1:19">
      <c r="A14" s="121" t="s">
        <v>65</v>
      </c>
      <c r="B14" s="122" t="s">
        <v>66</v>
      </c>
      <c r="C14" s="154">
        <v>896.69333333333304</v>
      </c>
      <c r="D14" s="155">
        <v>525.36</v>
      </c>
      <c r="E14" s="154">
        <v>313.33333333333297</v>
      </c>
      <c r="F14" s="155">
        <v>179.286666666667</v>
      </c>
      <c r="G14" s="189"/>
      <c r="H14" s="156">
        <f>D14*Dash!$B$13</f>
        <v>131.34</v>
      </c>
      <c r="I14" s="154">
        <f>E14*Dash!$B$12</f>
        <v>78.333333333333243</v>
      </c>
      <c r="J14" s="156">
        <f>F14*Dash!$B$14</f>
        <v>89.643333333333501</v>
      </c>
      <c r="K14" s="157">
        <f>MAX((Dash!$B$16-'Basic Allotment'!C14)*Dash!$B$15, 0)</f>
        <v>1641.3226666666669</v>
      </c>
      <c r="L14" s="158">
        <f t="shared" si="0"/>
        <v>2837.3326666666667</v>
      </c>
      <c r="M14" s="160">
        <f>L14*Dash!$B$10</f>
        <v>4196036.2913924875</v>
      </c>
      <c r="P14" s="161"/>
      <c r="Q14" s="161"/>
      <c r="R14" s="161"/>
      <c r="S14" s="161"/>
    </row>
    <row r="15" spans="1:19">
      <c r="A15" s="126" t="s">
        <v>67</v>
      </c>
      <c r="B15" s="11" t="s">
        <v>68</v>
      </c>
      <c r="C15" s="161">
        <v>2323.3255555555602</v>
      </c>
      <c r="D15" s="162">
        <v>1492.1544444444401</v>
      </c>
      <c r="E15" s="161">
        <v>869.49444444444396</v>
      </c>
      <c r="F15" s="162">
        <v>586.636666666667</v>
      </c>
      <c r="G15" s="189"/>
      <c r="H15" s="163">
        <f>D15*Dash!$B$13</f>
        <v>373.03861111111001</v>
      </c>
      <c r="I15" s="161">
        <f>E15*Dash!$B$12</f>
        <v>217.37361111111099</v>
      </c>
      <c r="J15" s="163">
        <f>F15*Dash!$B$14</f>
        <v>293.3183333333335</v>
      </c>
      <c r="K15" s="18">
        <f>MAX((Dash!$B$16-'Basic Allotment'!C15)*Dash!$B$15, 0)</f>
        <v>1070.6697777777761</v>
      </c>
      <c r="L15" s="164">
        <f t="shared" si="0"/>
        <v>4277.7258888888909</v>
      </c>
      <c r="M15" s="166">
        <f>L15*Dash!$B$10</f>
        <v>6326185.6056851661</v>
      </c>
      <c r="P15" s="161"/>
      <c r="Q15" s="161"/>
      <c r="R15" s="161"/>
      <c r="S15" s="161"/>
    </row>
    <row r="16" spans="1:19">
      <c r="A16" s="121" t="s">
        <v>69</v>
      </c>
      <c r="B16" s="122" t="s">
        <v>70</v>
      </c>
      <c r="C16" s="154">
        <v>2813.7877777777799</v>
      </c>
      <c r="D16" s="155">
        <v>1096.32111111111</v>
      </c>
      <c r="E16" s="154">
        <v>854.63333333333298</v>
      </c>
      <c r="F16" s="155">
        <v>789.97222222222194</v>
      </c>
      <c r="G16" s="189"/>
      <c r="H16" s="156">
        <f>D16*Dash!$B$13</f>
        <v>274.0802777777775</v>
      </c>
      <c r="I16" s="154">
        <f>E16*Dash!$B$12</f>
        <v>213.65833333333325</v>
      </c>
      <c r="J16" s="156">
        <f>F16*Dash!$B$14</f>
        <v>394.98611111111097</v>
      </c>
      <c r="K16" s="157">
        <f>MAX((Dash!$B$16-'Basic Allotment'!C16)*Dash!$B$15, 0)</f>
        <v>874.48488888888812</v>
      </c>
      <c r="L16" s="158">
        <f t="shared" si="0"/>
        <v>4570.9973888888899</v>
      </c>
      <c r="M16" s="160">
        <f>L16*Dash!$B$10</f>
        <v>6759895.0087763462</v>
      </c>
      <c r="P16" s="161"/>
      <c r="Q16" s="161"/>
      <c r="R16" s="161"/>
      <c r="S16" s="161"/>
    </row>
    <row r="17" spans="1:19">
      <c r="A17" s="126" t="s">
        <v>71</v>
      </c>
      <c r="B17" s="11" t="s">
        <v>72</v>
      </c>
      <c r="C17" s="161">
        <v>23412.68</v>
      </c>
      <c r="D17" s="162">
        <v>9035.1033333333307</v>
      </c>
      <c r="E17" s="161">
        <v>4580.76</v>
      </c>
      <c r="F17" s="162">
        <v>5088.1033333333298</v>
      </c>
      <c r="G17" s="189"/>
      <c r="H17" s="163">
        <f>D17*Dash!$B$13</f>
        <v>2258.7758333333327</v>
      </c>
      <c r="I17" s="161">
        <f>E17*Dash!$B$12</f>
        <v>1145.19</v>
      </c>
      <c r="J17" s="163">
        <f>F17*Dash!$B$14</f>
        <v>2544.0516666666649</v>
      </c>
      <c r="K17" s="18">
        <f>MAX((Dash!$B$16-'Basic Allotment'!C17)*Dash!$B$15, 0)</f>
        <v>0</v>
      </c>
      <c r="L17" s="164">
        <f t="shared" si="0"/>
        <v>29360.697499999998</v>
      </c>
      <c r="M17" s="166">
        <f>L17*Dash!$B$10</f>
        <v>43420552.583751783</v>
      </c>
      <c r="P17" s="161"/>
      <c r="Q17" s="161"/>
      <c r="R17" s="161"/>
      <c r="S17" s="161"/>
    </row>
    <row r="18" spans="1:19">
      <c r="A18" s="121" t="s">
        <v>73</v>
      </c>
      <c r="B18" s="122" t="s">
        <v>74</v>
      </c>
      <c r="C18" s="154">
        <v>42665.502222222203</v>
      </c>
      <c r="D18" s="155">
        <v>20284.251111111102</v>
      </c>
      <c r="E18" s="154">
        <v>10339.435555555599</v>
      </c>
      <c r="F18" s="155">
        <v>11076.6733333333</v>
      </c>
      <c r="G18" s="189"/>
      <c r="H18" s="156">
        <f>D18*Dash!$B$13</f>
        <v>5071.0627777777754</v>
      </c>
      <c r="I18" s="154">
        <f>E18*Dash!$B$12</f>
        <v>2584.8588888888999</v>
      </c>
      <c r="J18" s="156">
        <f>F18*Dash!$B$14</f>
        <v>5538.3366666666498</v>
      </c>
      <c r="K18" s="157">
        <f>MAX((Dash!$B$16-'Basic Allotment'!C18)*Dash!$B$15, 0)</f>
        <v>0</v>
      </c>
      <c r="L18" s="158">
        <f t="shared" si="0"/>
        <v>55859.760555555527</v>
      </c>
      <c r="M18" s="160">
        <f>L18*Dash!$B$10</f>
        <v>82609129.79053998</v>
      </c>
      <c r="P18" s="161"/>
      <c r="Q18" s="161"/>
      <c r="R18" s="161"/>
      <c r="S18" s="161"/>
    </row>
    <row r="19" spans="1:19">
      <c r="A19" s="126" t="s">
        <v>75</v>
      </c>
      <c r="B19" s="11" t="s">
        <v>76</v>
      </c>
      <c r="C19" s="161">
        <v>6680.4066666666704</v>
      </c>
      <c r="D19" s="162">
        <v>3569.9811111111098</v>
      </c>
      <c r="E19" s="161">
        <v>2280.6466666666702</v>
      </c>
      <c r="F19" s="162">
        <v>2242.2466666666701</v>
      </c>
      <c r="G19" s="189"/>
      <c r="H19" s="163">
        <f>D19*Dash!$B$13</f>
        <v>892.49527777777746</v>
      </c>
      <c r="I19" s="161">
        <f>E19*Dash!$B$12</f>
        <v>570.16166666666754</v>
      </c>
      <c r="J19" s="163">
        <f>F19*Dash!$B$14</f>
        <v>1121.123333333335</v>
      </c>
      <c r="K19" s="18">
        <f>MAX((Dash!$B$16-'Basic Allotment'!C19)*Dash!$B$15, 0)</f>
        <v>0</v>
      </c>
      <c r="L19" s="164">
        <f t="shared" si="0"/>
        <v>9264.186944444451</v>
      </c>
      <c r="M19" s="166">
        <f>L19*Dash!$B$10</f>
        <v>13700495.922038537</v>
      </c>
      <c r="P19" s="161"/>
      <c r="Q19" s="161"/>
      <c r="R19" s="161"/>
      <c r="S19" s="161"/>
    </row>
    <row r="20" spans="1:19">
      <c r="A20" s="121" t="s">
        <v>77</v>
      </c>
      <c r="B20" s="122" t="s">
        <v>78</v>
      </c>
      <c r="C20" s="154">
        <v>14661.9522222222</v>
      </c>
      <c r="D20" s="155">
        <v>6933.2133333333304</v>
      </c>
      <c r="E20" s="154">
        <v>6004.9855555555596</v>
      </c>
      <c r="F20" s="155">
        <v>2913.2022222222199</v>
      </c>
      <c r="G20" s="189"/>
      <c r="H20" s="156">
        <f>D20*Dash!$B$13</f>
        <v>1733.3033333333326</v>
      </c>
      <c r="I20" s="154">
        <f>E20*Dash!$B$12</f>
        <v>1501.2463888888899</v>
      </c>
      <c r="J20" s="156">
        <f>F20*Dash!$B$14</f>
        <v>1456.60111111111</v>
      </c>
      <c r="K20" s="157">
        <f>MAX((Dash!$B$16-'Basic Allotment'!C20)*Dash!$B$15, 0)</f>
        <v>0</v>
      </c>
      <c r="L20" s="158">
        <f t="shared" si="0"/>
        <v>19353.103055555534</v>
      </c>
      <c r="M20" s="160">
        <f>L20*Dash!$B$10</f>
        <v>28620656.198052391</v>
      </c>
      <c r="P20" s="161"/>
      <c r="Q20" s="161"/>
      <c r="R20" s="161"/>
      <c r="S20" s="161"/>
    </row>
    <row r="21" spans="1:19">
      <c r="A21" s="126" t="s">
        <v>79</v>
      </c>
      <c r="B21" s="11" t="s">
        <v>80</v>
      </c>
      <c r="C21" s="161">
        <v>1114.49555555556</v>
      </c>
      <c r="D21" s="162">
        <v>550.824444444444</v>
      </c>
      <c r="E21" s="161">
        <v>268.73777777777798</v>
      </c>
      <c r="F21" s="162">
        <v>146.89222222222199</v>
      </c>
      <c r="G21" s="189"/>
      <c r="H21" s="163">
        <f>D21*Dash!$B$13</f>
        <v>137.706111111111</v>
      </c>
      <c r="I21" s="161">
        <f>E21*Dash!$B$12</f>
        <v>67.184444444444495</v>
      </c>
      <c r="J21" s="163">
        <f>F21*Dash!$B$14</f>
        <v>73.446111111110994</v>
      </c>
      <c r="K21" s="18">
        <f>MAX((Dash!$B$16-'Basic Allotment'!C21)*Dash!$B$15, 0)</f>
        <v>1554.2017777777762</v>
      </c>
      <c r="L21" s="164">
        <f t="shared" si="0"/>
        <v>2947.0340000000024</v>
      </c>
      <c r="M21" s="166">
        <f>L21*Dash!$B$10</f>
        <v>4358269.9206347009</v>
      </c>
      <c r="P21" s="161"/>
      <c r="Q21" s="161"/>
      <c r="R21" s="161"/>
      <c r="S21" s="161"/>
    </row>
    <row r="22" spans="1:19">
      <c r="A22" s="121" t="s">
        <v>81</v>
      </c>
      <c r="B22" s="122" t="s">
        <v>82</v>
      </c>
      <c r="C22" s="154">
        <v>1451.41888888889</v>
      </c>
      <c r="D22" s="155">
        <v>521.77333333333297</v>
      </c>
      <c r="E22" s="154">
        <v>640.28888888888901</v>
      </c>
      <c r="F22" s="155">
        <v>507.24111111111102</v>
      </c>
      <c r="G22" s="189"/>
      <c r="H22" s="156">
        <f>D22*Dash!$B$13</f>
        <v>130.44333333333324</v>
      </c>
      <c r="I22" s="154">
        <f>E22*Dash!$B$12</f>
        <v>160.07222222222225</v>
      </c>
      <c r="J22" s="156">
        <f>F22*Dash!$B$14</f>
        <v>253.62055555555551</v>
      </c>
      <c r="K22" s="157">
        <f>MAX((Dash!$B$16-'Basic Allotment'!C22)*Dash!$B$15, 0)</f>
        <v>1419.4324444444439</v>
      </c>
      <c r="L22" s="158">
        <f t="shared" si="0"/>
        <v>3414.9874444444449</v>
      </c>
      <c r="M22" s="160">
        <f>L22*Dash!$B$10</f>
        <v>5050310.6032938128</v>
      </c>
      <c r="P22" s="161"/>
      <c r="Q22" s="161"/>
      <c r="R22" s="161"/>
      <c r="S22" s="161"/>
    </row>
    <row r="23" spans="1:19">
      <c r="A23" s="126" t="s">
        <v>83</v>
      </c>
      <c r="B23" s="11" t="s">
        <v>84</v>
      </c>
      <c r="C23" s="161">
        <v>2584.19333333333</v>
      </c>
      <c r="D23" s="162">
        <v>598.26555555555603</v>
      </c>
      <c r="E23" s="161">
        <v>916.01444444444496</v>
      </c>
      <c r="F23" s="162">
        <v>764.51333333333298</v>
      </c>
      <c r="G23" s="189"/>
      <c r="H23" s="163">
        <f>D23*Dash!$B$13</f>
        <v>149.56638888888901</v>
      </c>
      <c r="I23" s="161">
        <f>E23*Dash!$B$12</f>
        <v>229.00361111111124</v>
      </c>
      <c r="J23" s="163">
        <f>F23*Dash!$B$14</f>
        <v>382.25666666666649</v>
      </c>
      <c r="K23" s="18">
        <f>MAX((Dash!$B$16-'Basic Allotment'!C23)*Dash!$B$15, 0)</f>
        <v>966.32266666666806</v>
      </c>
      <c r="L23" s="164">
        <f t="shared" si="0"/>
        <v>4311.3426666666646</v>
      </c>
      <c r="M23" s="166">
        <f>L23*Dash!$B$10</f>
        <v>6375900.3329049852</v>
      </c>
      <c r="P23" s="161"/>
      <c r="Q23" s="161"/>
      <c r="R23" s="161"/>
      <c r="S23" s="161"/>
    </row>
    <row r="24" spans="1:19">
      <c r="A24" s="121" t="s">
        <v>85</v>
      </c>
      <c r="B24" s="122" t="s">
        <v>86</v>
      </c>
      <c r="C24" s="154">
        <v>2387.6244444444401</v>
      </c>
      <c r="D24" s="155">
        <v>986.25777777777796</v>
      </c>
      <c r="E24" s="154">
        <v>694.80666666666696</v>
      </c>
      <c r="F24" s="155">
        <v>538.506666666667</v>
      </c>
      <c r="G24" s="189"/>
      <c r="H24" s="156">
        <f>D24*Dash!$B$13</f>
        <v>246.56444444444449</v>
      </c>
      <c r="I24" s="154">
        <f>E24*Dash!$B$12</f>
        <v>173.70166666666674</v>
      </c>
      <c r="J24" s="156">
        <f>F24*Dash!$B$14</f>
        <v>269.2533333333335</v>
      </c>
      <c r="K24" s="157">
        <f>MAX((Dash!$B$16-'Basic Allotment'!C24)*Dash!$B$15, 0)</f>
        <v>1044.9502222222241</v>
      </c>
      <c r="L24" s="158">
        <f t="shared" si="0"/>
        <v>4122.0941111111097</v>
      </c>
      <c r="M24" s="160">
        <f>L24*Dash!$B$10</f>
        <v>6096026.9798315763</v>
      </c>
      <c r="P24" s="161"/>
      <c r="Q24" s="161"/>
      <c r="R24" s="161"/>
      <c r="S24" s="161"/>
    </row>
    <row r="25" spans="1:19">
      <c r="A25" s="126" t="s">
        <v>87</v>
      </c>
      <c r="B25" s="11" t="s">
        <v>88</v>
      </c>
      <c r="C25" s="161">
        <v>31598.212222222199</v>
      </c>
      <c r="D25" s="162">
        <v>12505.346666666699</v>
      </c>
      <c r="E25" s="161">
        <v>11646.6022222222</v>
      </c>
      <c r="F25" s="162">
        <v>11111.6166666667</v>
      </c>
      <c r="G25" s="189"/>
      <c r="H25" s="163">
        <f>D25*Dash!$B$13</f>
        <v>3126.3366666666748</v>
      </c>
      <c r="I25" s="161">
        <f>E25*Dash!$B$12</f>
        <v>2911.65055555555</v>
      </c>
      <c r="J25" s="163">
        <f>F25*Dash!$B$14</f>
        <v>5555.8083333333498</v>
      </c>
      <c r="K25" s="18">
        <f>MAX((Dash!$B$16-'Basic Allotment'!C25)*Dash!$B$15, 0)</f>
        <v>0</v>
      </c>
      <c r="L25" s="164">
        <f t="shared" si="0"/>
        <v>43192.00777777777</v>
      </c>
      <c r="M25" s="166">
        <f>L25*Dash!$B$10</f>
        <v>63875214.303502694</v>
      </c>
      <c r="P25" s="161"/>
      <c r="Q25" s="161"/>
      <c r="R25" s="161"/>
      <c r="S25" s="161"/>
    </row>
    <row r="26" spans="1:19">
      <c r="A26" s="121" t="s">
        <v>89</v>
      </c>
      <c r="B26" s="122" t="s">
        <v>90</v>
      </c>
      <c r="C26" s="154">
        <v>2279.5333333333301</v>
      </c>
      <c r="D26" s="155">
        <v>701.18888888888898</v>
      </c>
      <c r="E26" s="154">
        <v>655.44111111111101</v>
      </c>
      <c r="F26" s="155">
        <v>771.55777777777803</v>
      </c>
      <c r="G26" s="189"/>
      <c r="H26" s="156">
        <f>D26*Dash!$B$13</f>
        <v>175.29722222222225</v>
      </c>
      <c r="I26" s="154">
        <f>E26*Dash!$B$12</f>
        <v>163.86027777777775</v>
      </c>
      <c r="J26" s="156">
        <f>F26*Dash!$B$14</f>
        <v>385.77888888888901</v>
      </c>
      <c r="K26" s="157">
        <f>MAX((Dash!$B$16-'Basic Allotment'!C26)*Dash!$B$15, 0)</f>
        <v>1088.1866666666681</v>
      </c>
      <c r="L26" s="158">
        <f t="shared" si="0"/>
        <v>4092.6563888888877</v>
      </c>
      <c r="M26" s="160">
        <f>L26*Dash!$B$10</f>
        <v>6052492.5179647943</v>
      </c>
      <c r="P26" s="161"/>
      <c r="Q26" s="161"/>
      <c r="R26" s="161"/>
      <c r="S26" s="161"/>
    </row>
    <row r="27" spans="1:19">
      <c r="A27" s="126" t="s">
        <v>91</v>
      </c>
      <c r="B27" s="11" t="s">
        <v>92</v>
      </c>
      <c r="C27" s="161">
        <v>3740.67888888889</v>
      </c>
      <c r="D27" s="162">
        <v>1574.4877777777799</v>
      </c>
      <c r="E27" s="161">
        <v>1497.2022222222199</v>
      </c>
      <c r="F27" s="162">
        <v>1067.9044444444401</v>
      </c>
      <c r="G27" s="189"/>
      <c r="H27" s="163">
        <f>D27*Dash!$B$13</f>
        <v>393.62194444444498</v>
      </c>
      <c r="I27" s="161">
        <f>E27*Dash!$B$12</f>
        <v>374.30055555555498</v>
      </c>
      <c r="J27" s="163">
        <f>F27*Dash!$B$14</f>
        <v>533.95222222222003</v>
      </c>
      <c r="K27" s="18">
        <f>MAX((Dash!$B$16-'Basic Allotment'!C27)*Dash!$B$15, 0)</f>
        <v>503.72844444444399</v>
      </c>
      <c r="L27" s="164">
        <f t="shared" si="0"/>
        <v>5546.2820555555536</v>
      </c>
      <c r="M27" s="166">
        <f>L27*Dash!$B$10</f>
        <v>8202210.8513453687</v>
      </c>
      <c r="P27" s="161"/>
      <c r="Q27" s="161"/>
      <c r="R27" s="161"/>
      <c r="S27" s="161"/>
    </row>
    <row r="28" spans="1:19">
      <c r="A28" s="121" t="s">
        <v>93</v>
      </c>
      <c r="B28" s="122" t="s">
        <v>94</v>
      </c>
      <c r="C28" s="154">
        <v>5813.3355555555599</v>
      </c>
      <c r="D28" s="155">
        <v>2479.05111111111</v>
      </c>
      <c r="E28" s="154">
        <v>2669.9811111111098</v>
      </c>
      <c r="F28" s="155">
        <v>901.35222222222205</v>
      </c>
      <c r="G28" s="189"/>
      <c r="H28" s="156">
        <f>D28*Dash!$B$13</f>
        <v>619.7627777777775</v>
      </c>
      <c r="I28" s="154">
        <f>E28*Dash!$B$12</f>
        <v>667.49527777777746</v>
      </c>
      <c r="J28" s="156">
        <f>F28*Dash!$B$14</f>
        <v>450.67611111111103</v>
      </c>
      <c r="K28" s="157">
        <f>MAX((Dash!$B$16-'Basic Allotment'!C28)*Dash!$B$15, 0)</f>
        <v>0</v>
      </c>
      <c r="L28" s="158">
        <f t="shared" si="0"/>
        <v>7551.269722222225</v>
      </c>
      <c r="M28" s="160">
        <f>L28*Dash!$B$10</f>
        <v>11167319.987811694</v>
      </c>
      <c r="P28" s="161"/>
      <c r="Q28" s="161"/>
      <c r="R28" s="161"/>
      <c r="S28" s="161"/>
    </row>
    <row r="29" spans="1:19">
      <c r="A29" s="126" t="s">
        <v>95</v>
      </c>
      <c r="B29" s="11" t="s">
        <v>96</v>
      </c>
      <c r="C29" s="161">
        <v>5284.1388888888896</v>
      </c>
      <c r="D29" s="162">
        <v>3204.7588888888899</v>
      </c>
      <c r="E29" s="161">
        <v>2238.5488888888899</v>
      </c>
      <c r="F29" s="162">
        <v>2095.59</v>
      </c>
      <c r="G29" s="189"/>
      <c r="H29" s="163">
        <f>D29*Dash!$B$13</f>
        <v>801.18972222222249</v>
      </c>
      <c r="I29" s="161">
        <f>E29*Dash!$B$12</f>
        <v>559.63722222222248</v>
      </c>
      <c r="J29" s="163">
        <f>F29*Dash!$B$14</f>
        <v>1047.7950000000001</v>
      </c>
      <c r="K29" s="18">
        <f>MAX((Dash!$B$16-'Basic Allotment'!C29)*Dash!$B$15, 0)</f>
        <v>0</v>
      </c>
      <c r="L29" s="164">
        <f t="shared" si="0"/>
        <v>7692.7608333333346</v>
      </c>
      <c r="M29" s="166">
        <f>L29*Dash!$B$10</f>
        <v>11376566.455138754</v>
      </c>
      <c r="P29" s="161"/>
      <c r="Q29" s="161"/>
      <c r="R29" s="161"/>
      <c r="S29" s="161"/>
    </row>
    <row r="30" spans="1:19">
      <c r="A30" s="121" t="s">
        <v>97</v>
      </c>
      <c r="B30" s="122" t="s">
        <v>98</v>
      </c>
      <c r="C30" s="154">
        <v>42912.811111111099</v>
      </c>
      <c r="D30" s="155">
        <v>17621.251111111102</v>
      </c>
      <c r="E30" s="154">
        <v>11513.845555555599</v>
      </c>
      <c r="F30" s="155">
        <v>9759.1211111111097</v>
      </c>
      <c r="G30" s="189"/>
      <c r="H30" s="156">
        <f>D30*Dash!$B$13</f>
        <v>4405.3127777777754</v>
      </c>
      <c r="I30" s="154">
        <f>E30*Dash!$B$12</f>
        <v>2878.4613888888998</v>
      </c>
      <c r="J30" s="156">
        <f>F30*Dash!$B$14</f>
        <v>4879.5605555555549</v>
      </c>
      <c r="K30" s="157">
        <f>MAX((Dash!$B$16-'Basic Allotment'!C30)*Dash!$B$15, 0)</f>
        <v>0</v>
      </c>
      <c r="L30" s="158">
        <f t="shared" si="0"/>
        <v>55076.145833333328</v>
      </c>
      <c r="M30" s="160">
        <f>L30*Dash!$B$10</f>
        <v>81450268.212007955</v>
      </c>
      <c r="P30" s="161"/>
      <c r="Q30" s="161"/>
      <c r="R30" s="161"/>
      <c r="S30" s="161"/>
    </row>
    <row r="31" spans="1:19">
      <c r="A31" s="126" t="s">
        <v>99</v>
      </c>
      <c r="B31" s="11" t="s">
        <v>100</v>
      </c>
      <c r="C31" s="161">
        <v>5038.3688888888901</v>
      </c>
      <c r="D31" s="162">
        <v>1612.3966666666699</v>
      </c>
      <c r="E31" s="161">
        <v>2137.1211111111102</v>
      </c>
      <c r="F31" s="162">
        <v>1557.71333333333</v>
      </c>
      <c r="G31" s="189"/>
      <c r="H31" s="163">
        <f>D31*Dash!$B$13</f>
        <v>403.09916666666749</v>
      </c>
      <c r="I31" s="161">
        <f>E31*Dash!$B$12</f>
        <v>534.28027777777754</v>
      </c>
      <c r="J31" s="163">
        <f>F31*Dash!$B$14</f>
        <v>778.85666666666498</v>
      </c>
      <c r="K31" s="18">
        <f>MAX((Dash!$B$16-'Basic Allotment'!C31)*Dash!$B$15, 0)</f>
        <v>0</v>
      </c>
      <c r="L31" s="164">
        <f t="shared" si="0"/>
        <v>6754.6050000000005</v>
      </c>
      <c r="M31" s="166">
        <f>L31*Dash!$B$10</f>
        <v>9989159.2011726815</v>
      </c>
      <c r="P31" s="161"/>
      <c r="Q31" s="161"/>
      <c r="R31" s="161"/>
      <c r="S31" s="161"/>
    </row>
    <row r="32" spans="1:19">
      <c r="A32" s="121" t="s">
        <v>101</v>
      </c>
      <c r="B32" s="122" t="s">
        <v>102</v>
      </c>
      <c r="C32" s="154">
        <v>3227.0666666666698</v>
      </c>
      <c r="D32" s="155">
        <v>952.90666666666698</v>
      </c>
      <c r="E32" s="154">
        <v>741.33222222222196</v>
      </c>
      <c r="F32" s="155">
        <v>888.66444444444403</v>
      </c>
      <c r="G32" s="189"/>
      <c r="H32" s="156">
        <f>D32*Dash!$B$13</f>
        <v>238.22666666666674</v>
      </c>
      <c r="I32" s="154">
        <f>E32*Dash!$B$12</f>
        <v>185.33305555555549</v>
      </c>
      <c r="J32" s="156">
        <f>F32*Dash!$B$14</f>
        <v>444.33222222222201</v>
      </c>
      <c r="K32" s="157">
        <f>MAX((Dash!$B$16-'Basic Allotment'!C32)*Dash!$B$15, 0)</f>
        <v>709.17333333333215</v>
      </c>
      <c r="L32" s="158">
        <f t="shared" si="0"/>
        <v>4804.1319444444462</v>
      </c>
      <c r="M32" s="160">
        <f>L32*Dash!$B$10</f>
        <v>7104669.8980169585</v>
      </c>
      <c r="P32" s="161"/>
      <c r="Q32" s="161"/>
      <c r="R32" s="161"/>
      <c r="S32" s="161"/>
    </row>
    <row r="33" spans="1:19">
      <c r="A33" s="126" t="s">
        <v>103</v>
      </c>
      <c r="B33" s="11" t="s">
        <v>104</v>
      </c>
      <c r="C33" s="161">
        <v>4417.69888888889</v>
      </c>
      <c r="D33" s="162">
        <v>2024.33222222222</v>
      </c>
      <c r="E33" s="161">
        <v>1713.32555555556</v>
      </c>
      <c r="F33" s="162">
        <v>933.04</v>
      </c>
      <c r="G33" s="189"/>
      <c r="H33" s="163">
        <f>D33*Dash!$B$13</f>
        <v>506.08305555555501</v>
      </c>
      <c r="I33" s="161">
        <f>E33*Dash!$B$12</f>
        <v>428.33138888888999</v>
      </c>
      <c r="J33" s="163">
        <f>F33*Dash!$B$14</f>
        <v>466.52</v>
      </c>
      <c r="K33" s="18">
        <f>MAX((Dash!$B$16-'Basic Allotment'!C33)*Dash!$B$15, 0)</f>
        <v>232.920444444444</v>
      </c>
      <c r="L33" s="164">
        <f t="shared" si="0"/>
        <v>6051.553777777779</v>
      </c>
      <c r="M33" s="166">
        <f>L33*Dash!$B$10</f>
        <v>8949440.2856540382</v>
      </c>
      <c r="P33" s="161"/>
      <c r="Q33" s="161"/>
      <c r="R33" s="161"/>
      <c r="S33" s="161"/>
    </row>
    <row r="34" spans="1:19">
      <c r="A34" s="121" t="s">
        <v>105</v>
      </c>
      <c r="B34" s="122" t="s">
        <v>106</v>
      </c>
      <c r="C34" s="154">
        <v>4802.4266666666699</v>
      </c>
      <c r="D34" s="155">
        <v>1285.33777777778</v>
      </c>
      <c r="E34" s="154">
        <v>1575.6644444444401</v>
      </c>
      <c r="F34" s="155">
        <v>1202.32222222222</v>
      </c>
      <c r="G34" s="189"/>
      <c r="H34" s="156">
        <f>D34*Dash!$B$13</f>
        <v>321.33444444444501</v>
      </c>
      <c r="I34" s="154">
        <f>E34*Dash!$B$12</f>
        <v>393.91611111111001</v>
      </c>
      <c r="J34" s="156">
        <f>F34*Dash!$B$14</f>
        <v>601.16111111111002</v>
      </c>
      <c r="K34" s="157">
        <f>MAX((Dash!$B$16-'Basic Allotment'!C34)*Dash!$B$15, 0)</f>
        <v>79.029333333332033</v>
      </c>
      <c r="L34" s="158">
        <f t="shared" si="0"/>
        <v>6197.8676666666661</v>
      </c>
      <c r="M34" s="160">
        <f>L34*Dash!$B$10</f>
        <v>9165818.9975777976</v>
      </c>
      <c r="P34" s="161"/>
      <c r="Q34" s="161"/>
      <c r="R34" s="161"/>
      <c r="S34" s="161"/>
    </row>
    <row r="35" spans="1:19">
      <c r="A35" s="126" t="s">
        <v>107</v>
      </c>
      <c r="B35" s="11" t="s">
        <v>108</v>
      </c>
      <c r="C35" s="161">
        <v>1981.51111111111</v>
      </c>
      <c r="D35" s="162">
        <v>883.35444444444397</v>
      </c>
      <c r="E35" s="161">
        <v>896.84666666666703</v>
      </c>
      <c r="F35" s="162">
        <v>544.02333333333297</v>
      </c>
      <c r="G35" s="189"/>
      <c r="H35" s="163">
        <f>D35*Dash!$B$13</f>
        <v>220.83861111111099</v>
      </c>
      <c r="I35" s="161">
        <f>E35*Dash!$B$12</f>
        <v>224.21166666666676</v>
      </c>
      <c r="J35" s="163">
        <f>F35*Dash!$B$14</f>
        <v>272.01166666666649</v>
      </c>
      <c r="K35" s="18">
        <f>MAX((Dash!$B$16-'Basic Allotment'!C35)*Dash!$B$15, 0)</f>
        <v>1207.395555555556</v>
      </c>
      <c r="L35" s="164">
        <f t="shared" si="0"/>
        <v>3905.9686111111096</v>
      </c>
      <c r="M35" s="166">
        <f>L35*Dash!$B$10</f>
        <v>5776406.2134162122</v>
      </c>
      <c r="P35" s="161"/>
      <c r="Q35" s="161"/>
      <c r="R35" s="161"/>
      <c r="S35" s="161"/>
    </row>
    <row r="36" spans="1:19">
      <c r="A36" s="121" t="s">
        <v>109</v>
      </c>
      <c r="B36" s="122" t="s">
        <v>110</v>
      </c>
      <c r="C36" s="154">
        <v>5320.2322222222201</v>
      </c>
      <c r="D36" s="155">
        <v>3614.6855555555599</v>
      </c>
      <c r="E36" s="154">
        <v>1545.61777777778</v>
      </c>
      <c r="F36" s="155">
        <v>1475.5588888888899</v>
      </c>
      <c r="G36" s="189"/>
      <c r="H36" s="156">
        <f>D36*Dash!$B$13</f>
        <v>903.67138888888996</v>
      </c>
      <c r="I36" s="154">
        <f>E36*Dash!$B$12</f>
        <v>386.40444444444501</v>
      </c>
      <c r="J36" s="156">
        <f>F36*Dash!$B$14</f>
        <v>737.77944444444495</v>
      </c>
      <c r="K36" s="157">
        <f>MAX((Dash!$B$16-'Basic Allotment'!C36)*Dash!$B$15, 0)</f>
        <v>0</v>
      </c>
      <c r="L36" s="158">
        <f t="shared" si="0"/>
        <v>7348.0875000000005</v>
      </c>
      <c r="M36" s="160">
        <f>L36*Dash!$B$10</f>
        <v>10866840.60158173</v>
      </c>
      <c r="P36" s="161"/>
      <c r="Q36" s="161"/>
      <c r="R36" s="161"/>
      <c r="S36" s="161"/>
    </row>
    <row r="37" spans="1:19">
      <c r="A37" s="126" t="s">
        <v>111</v>
      </c>
      <c r="B37" s="11" t="s">
        <v>112</v>
      </c>
      <c r="C37" s="161">
        <v>1636.25555555556</v>
      </c>
      <c r="D37" s="162">
        <v>321.391111111111</v>
      </c>
      <c r="E37" s="161">
        <v>619.24555555555605</v>
      </c>
      <c r="F37" s="162">
        <v>410.83444444444399</v>
      </c>
      <c r="G37" s="189"/>
      <c r="H37" s="163">
        <f>D37*Dash!$B$13</f>
        <v>80.34777777777775</v>
      </c>
      <c r="I37" s="161">
        <f>E37*Dash!$B$12</f>
        <v>154.81138888888901</v>
      </c>
      <c r="J37" s="163">
        <f>F37*Dash!$B$14</f>
        <v>205.41722222222199</v>
      </c>
      <c r="K37" s="18">
        <f>MAX((Dash!$B$16-'Basic Allotment'!C37)*Dash!$B$15, 0)</f>
        <v>1345.497777777776</v>
      </c>
      <c r="L37" s="164">
        <f t="shared" si="0"/>
        <v>3422.3297222222245</v>
      </c>
      <c r="M37" s="166">
        <f>L37*Dash!$B$10</f>
        <v>5061168.8520917036</v>
      </c>
      <c r="P37" s="161"/>
      <c r="Q37" s="161"/>
      <c r="R37" s="161"/>
      <c r="S37" s="161"/>
    </row>
    <row r="38" spans="1:19">
      <c r="A38" s="121" t="s">
        <v>113</v>
      </c>
      <c r="B38" s="122" t="s">
        <v>114</v>
      </c>
      <c r="C38" s="154">
        <v>3170.2666666666701</v>
      </c>
      <c r="D38" s="155">
        <v>1262.00555555556</v>
      </c>
      <c r="E38" s="154">
        <v>1009.9655555555599</v>
      </c>
      <c r="F38" s="155">
        <v>790.63111111111095</v>
      </c>
      <c r="G38" s="189"/>
      <c r="H38" s="156">
        <f>D38*Dash!$B$13</f>
        <v>315.50138888889001</v>
      </c>
      <c r="I38" s="154">
        <f>E38*Dash!$B$12</f>
        <v>252.49138888888999</v>
      </c>
      <c r="J38" s="156">
        <f>F38*Dash!$B$14</f>
        <v>395.31555555555548</v>
      </c>
      <c r="K38" s="157">
        <f>MAX((Dash!$B$16-'Basic Allotment'!C38)*Dash!$B$15, 0)</f>
        <v>731.89333333333207</v>
      </c>
      <c r="L38" s="158">
        <f t="shared" si="0"/>
        <v>4865.4683333333378</v>
      </c>
      <c r="M38" s="160">
        <f>L38*Dash!$B$10</f>
        <v>7195378.2301009484</v>
      </c>
      <c r="P38" s="161"/>
      <c r="Q38" s="161"/>
      <c r="R38" s="161"/>
      <c r="S38" s="161"/>
    </row>
    <row r="39" spans="1:19">
      <c r="A39" s="126" t="s">
        <v>115</v>
      </c>
      <c r="B39" s="11" t="s">
        <v>116</v>
      </c>
      <c r="C39" s="161">
        <v>1380.34222222222</v>
      </c>
      <c r="D39" s="162">
        <v>299.06444444444401</v>
      </c>
      <c r="E39" s="161">
        <v>369.92222222222199</v>
      </c>
      <c r="F39" s="162">
        <v>187.384444444444</v>
      </c>
      <c r="G39" s="189"/>
      <c r="H39" s="163">
        <f>D39*Dash!$B$13</f>
        <v>74.766111111111002</v>
      </c>
      <c r="I39" s="161">
        <f>E39*Dash!$B$12</f>
        <v>92.480555555555497</v>
      </c>
      <c r="J39" s="163">
        <f>F39*Dash!$B$14</f>
        <v>93.692222222222</v>
      </c>
      <c r="K39" s="18">
        <f>MAX((Dash!$B$16-'Basic Allotment'!C39)*Dash!$B$15, 0)</f>
        <v>1447.8631111111122</v>
      </c>
      <c r="L39" s="164">
        <f t="shared" si="0"/>
        <v>3089.1442222222208</v>
      </c>
      <c r="M39" s="166">
        <f>L39*Dash!$B$10</f>
        <v>4568431.9706571326</v>
      </c>
      <c r="P39" s="161"/>
      <c r="Q39" s="161"/>
      <c r="R39" s="161"/>
      <c r="S39" s="161"/>
    </row>
    <row r="40" spans="1:19">
      <c r="A40" s="121" t="s">
        <v>117</v>
      </c>
      <c r="B40" s="122" t="s">
        <v>118</v>
      </c>
      <c r="C40" s="154">
        <v>19860.4077777778</v>
      </c>
      <c r="D40" s="155">
        <v>4120.0555555555602</v>
      </c>
      <c r="E40" s="154">
        <v>6619.5411111111098</v>
      </c>
      <c r="F40" s="155">
        <v>4521.55111111111</v>
      </c>
      <c r="G40" s="189"/>
      <c r="H40" s="156">
        <f>D40*Dash!$B$13</f>
        <v>1030.0138888888901</v>
      </c>
      <c r="I40" s="154">
        <f>E40*Dash!$B$12</f>
        <v>1654.8852777777774</v>
      </c>
      <c r="J40" s="156">
        <f>F40*Dash!$B$14</f>
        <v>2260.775555555555</v>
      </c>
      <c r="K40" s="157">
        <f>MAX((Dash!$B$16-'Basic Allotment'!C40)*Dash!$B$15, 0)</f>
        <v>0</v>
      </c>
      <c r="L40" s="158">
        <f t="shared" si="0"/>
        <v>24806.082500000026</v>
      </c>
      <c r="M40" s="160">
        <f>L40*Dash!$B$10</f>
        <v>36684884.941447183</v>
      </c>
      <c r="P40" s="161"/>
      <c r="Q40" s="161"/>
      <c r="R40" s="161"/>
      <c r="S40" s="161"/>
    </row>
    <row r="41" spans="1:19">
      <c r="A41" s="126" t="s">
        <v>119</v>
      </c>
      <c r="B41" s="11" t="s">
        <v>120</v>
      </c>
      <c r="C41" s="161">
        <v>5926.6833333333298</v>
      </c>
      <c r="D41" s="162">
        <v>4660.7211111111101</v>
      </c>
      <c r="E41" s="161">
        <v>2638.7777777777801</v>
      </c>
      <c r="F41" s="162">
        <v>1349.98888888889</v>
      </c>
      <c r="G41" s="189"/>
      <c r="H41" s="163">
        <f>D41*Dash!$B$13</f>
        <v>1165.1802777777775</v>
      </c>
      <c r="I41" s="161">
        <f>E41*Dash!$B$12</f>
        <v>659.69444444444503</v>
      </c>
      <c r="J41" s="163">
        <f>F41*Dash!$B$14</f>
        <v>674.99444444444498</v>
      </c>
      <c r="K41" s="18">
        <f>MAX((Dash!$B$16-'Basic Allotment'!C41)*Dash!$B$15, 0)</f>
        <v>0</v>
      </c>
      <c r="L41" s="164">
        <f t="shared" si="0"/>
        <v>8426.552499999998</v>
      </c>
      <c r="M41" s="166">
        <f>L41*Dash!$B$10</f>
        <v>12461746.384805571</v>
      </c>
      <c r="P41" s="161"/>
      <c r="Q41" s="161"/>
      <c r="R41" s="161"/>
      <c r="S41" s="161"/>
    </row>
    <row r="42" spans="1:19">
      <c r="A42" s="121" t="s">
        <v>121</v>
      </c>
      <c r="B42" s="122" t="s">
        <v>122</v>
      </c>
      <c r="C42" s="154">
        <v>18130.72</v>
      </c>
      <c r="D42" s="155">
        <v>7489.7522222222196</v>
      </c>
      <c r="E42" s="154">
        <v>7279.8555555555604</v>
      </c>
      <c r="F42" s="155">
        <v>4133.6411111111101</v>
      </c>
      <c r="G42" s="189"/>
      <c r="H42" s="156">
        <f>D42*Dash!$B$13</f>
        <v>1872.4380555555549</v>
      </c>
      <c r="I42" s="154">
        <f>E42*Dash!$B$12</f>
        <v>1819.9638888888901</v>
      </c>
      <c r="J42" s="156">
        <f>F42*Dash!$B$14</f>
        <v>2066.8205555555551</v>
      </c>
      <c r="K42" s="157">
        <f>MAX((Dash!$B$16-'Basic Allotment'!C42)*Dash!$B$15, 0)</f>
        <v>0</v>
      </c>
      <c r="L42" s="158">
        <f t="shared" si="0"/>
        <v>23889.942500000001</v>
      </c>
      <c r="M42" s="160">
        <f>L42*Dash!$B$10</f>
        <v>35330036.166343004</v>
      </c>
      <c r="P42" s="161"/>
      <c r="Q42" s="161"/>
      <c r="R42" s="161"/>
      <c r="S42" s="161"/>
    </row>
    <row r="43" spans="1:19">
      <c r="A43" s="126" t="s">
        <v>123</v>
      </c>
      <c r="B43" s="11" t="s">
        <v>124</v>
      </c>
      <c r="C43" s="161">
        <v>3793.9322222222199</v>
      </c>
      <c r="D43" s="162">
        <v>2307.6444444444401</v>
      </c>
      <c r="E43" s="161">
        <v>1638.9011111111099</v>
      </c>
      <c r="F43" s="162">
        <v>611.47444444444398</v>
      </c>
      <c r="G43" s="189"/>
      <c r="H43" s="163">
        <f>D43*Dash!$B$13</f>
        <v>576.91111111111002</v>
      </c>
      <c r="I43" s="161">
        <f>E43*Dash!$B$12</f>
        <v>409.72527777777748</v>
      </c>
      <c r="J43" s="163">
        <f>F43*Dash!$B$14</f>
        <v>305.73722222222199</v>
      </c>
      <c r="K43" s="18">
        <f>MAX((Dash!$B$16-'Basic Allotment'!C43)*Dash!$B$15, 0)</f>
        <v>482.42711111111203</v>
      </c>
      <c r="L43" s="164">
        <f t="shared" si="0"/>
        <v>5568.7329444444413</v>
      </c>
      <c r="M43" s="166">
        <f>L43*Dash!$B$10</f>
        <v>8235412.7193034422</v>
      </c>
      <c r="P43" s="161"/>
      <c r="Q43" s="161"/>
      <c r="R43" s="161"/>
      <c r="S43" s="161"/>
    </row>
    <row r="44" spans="1:19">
      <c r="A44" s="121" t="s">
        <v>125</v>
      </c>
      <c r="B44" s="122" t="s">
        <v>126</v>
      </c>
      <c r="C44" s="154">
        <v>27146.5</v>
      </c>
      <c r="D44" s="155">
        <v>9785.5400000000009</v>
      </c>
      <c r="E44" s="154">
        <v>8659.1433333333298</v>
      </c>
      <c r="F44" s="155">
        <v>7829.1822222222199</v>
      </c>
      <c r="G44" s="189"/>
      <c r="H44" s="156">
        <f>D44*Dash!$B$13</f>
        <v>2446.3850000000002</v>
      </c>
      <c r="I44" s="154">
        <f>E44*Dash!$B$12</f>
        <v>2164.7858333333324</v>
      </c>
      <c r="J44" s="156">
        <f>F44*Dash!$B$14</f>
        <v>3914.59111111111</v>
      </c>
      <c r="K44" s="157">
        <f>MAX((Dash!$B$16-'Basic Allotment'!C44)*Dash!$B$15, 0)</f>
        <v>0</v>
      </c>
      <c r="L44" s="158">
        <f t="shared" si="0"/>
        <v>35672.261944444443</v>
      </c>
      <c r="M44" s="160">
        <f>L44*Dash!$B$10</f>
        <v>52754513.939599618</v>
      </c>
      <c r="P44" s="161"/>
      <c r="Q44" s="161"/>
      <c r="R44" s="161"/>
      <c r="S44" s="161"/>
    </row>
    <row r="45" spans="1:19">
      <c r="A45" s="126" t="s">
        <v>127</v>
      </c>
      <c r="B45" s="11" t="s">
        <v>128</v>
      </c>
      <c r="C45" s="161">
        <v>3153.0044444444402</v>
      </c>
      <c r="D45" s="162">
        <v>1281.97</v>
      </c>
      <c r="E45" s="161">
        <v>1248.84111111111</v>
      </c>
      <c r="F45" s="162">
        <v>1056.59777777778</v>
      </c>
      <c r="G45" s="189"/>
      <c r="H45" s="163">
        <f>D45*Dash!$B$13</f>
        <v>320.49250000000001</v>
      </c>
      <c r="I45" s="161">
        <f>E45*Dash!$B$12</f>
        <v>312.21027777777749</v>
      </c>
      <c r="J45" s="163">
        <f>F45*Dash!$B$14</f>
        <v>528.29888888889002</v>
      </c>
      <c r="K45" s="18">
        <f>MAX((Dash!$B$16-'Basic Allotment'!C45)*Dash!$B$15, 0)</f>
        <v>738.79822222222401</v>
      </c>
      <c r="L45" s="164">
        <f t="shared" si="0"/>
        <v>5052.8043333333317</v>
      </c>
      <c r="M45" s="166">
        <f>L45*Dash!$B$10</f>
        <v>7472423.1687925262</v>
      </c>
      <c r="P45" s="161"/>
      <c r="Q45" s="161"/>
      <c r="R45" s="161"/>
      <c r="S45" s="161"/>
    </row>
    <row r="46" spans="1:19">
      <c r="A46" s="121" t="s">
        <v>129</v>
      </c>
      <c r="B46" s="122" t="s">
        <v>130</v>
      </c>
      <c r="C46" s="154">
        <v>2288.06</v>
      </c>
      <c r="D46" s="155">
        <v>777.26111111111095</v>
      </c>
      <c r="E46" s="154">
        <v>841.46444444444398</v>
      </c>
      <c r="F46" s="155">
        <v>840.474444444445</v>
      </c>
      <c r="G46" s="189"/>
      <c r="H46" s="156">
        <f>D46*Dash!$B$13</f>
        <v>194.31527777777774</v>
      </c>
      <c r="I46" s="154">
        <f>E46*Dash!$B$12</f>
        <v>210.366111111111</v>
      </c>
      <c r="J46" s="156">
        <f>F46*Dash!$B$14</f>
        <v>420.2372222222225</v>
      </c>
      <c r="K46" s="157">
        <f>MAX((Dash!$B$16-'Basic Allotment'!C46)*Dash!$B$15, 0)</f>
        <v>1084.7760000000001</v>
      </c>
      <c r="L46" s="158">
        <f t="shared" si="0"/>
        <v>4197.7546111111114</v>
      </c>
      <c r="M46" s="160">
        <f>L46*Dash!$B$10</f>
        <v>6207918.7602895517</v>
      </c>
      <c r="P46" s="161"/>
      <c r="Q46" s="161"/>
      <c r="R46" s="161"/>
      <c r="S46" s="161"/>
    </row>
    <row r="47" spans="1:19">
      <c r="A47" s="126" t="s">
        <v>131</v>
      </c>
      <c r="B47" s="11" t="s">
        <v>132</v>
      </c>
      <c r="C47" s="161">
        <v>4373.7222222222199</v>
      </c>
      <c r="D47" s="162">
        <v>3108.85777777778</v>
      </c>
      <c r="E47" s="161">
        <v>1661.52</v>
      </c>
      <c r="F47" s="162">
        <v>560.06666666666695</v>
      </c>
      <c r="G47" s="189"/>
      <c r="H47" s="163">
        <f>D47*Dash!$B$13</f>
        <v>777.21444444444501</v>
      </c>
      <c r="I47" s="161">
        <f>E47*Dash!$B$12</f>
        <v>415.38</v>
      </c>
      <c r="J47" s="163">
        <f>F47*Dash!$B$14</f>
        <v>280.03333333333347</v>
      </c>
      <c r="K47" s="18">
        <f>MAX((Dash!$B$16-'Basic Allotment'!C47)*Dash!$B$15, 0)</f>
        <v>250.51111111111206</v>
      </c>
      <c r="L47" s="164">
        <f t="shared" si="0"/>
        <v>6096.8611111111104</v>
      </c>
      <c r="M47" s="166">
        <f>L47*Dash!$B$10</f>
        <v>9016443.7841039468</v>
      </c>
      <c r="P47" s="161"/>
      <c r="Q47" s="161"/>
      <c r="R47" s="161"/>
      <c r="S47" s="161"/>
    </row>
    <row r="48" spans="1:19">
      <c r="A48" s="121" t="s">
        <v>133</v>
      </c>
      <c r="B48" s="122" t="s">
        <v>134</v>
      </c>
      <c r="C48" s="154">
        <v>4228.3077777777798</v>
      </c>
      <c r="D48" s="155">
        <v>2962.6355555555601</v>
      </c>
      <c r="E48" s="154">
        <v>1389.1111111111099</v>
      </c>
      <c r="F48" s="155">
        <v>1447.1811111111101</v>
      </c>
      <c r="G48" s="189"/>
      <c r="H48" s="156">
        <f>D48*Dash!$B$13</f>
        <v>740.65888888889003</v>
      </c>
      <c r="I48" s="154">
        <f>E48*Dash!$B$12</f>
        <v>347.27777777777749</v>
      </c>
      <c r="J48" s="156">
        <f>F48*Dash!$B$14</f>
        <v>723.59055555555506</v>
      </c>
      <c r="K48" s="157">
        <f>MAX((Dash!$B$16-'Basic Allotment'!C48)*Dash!$B$15, 0)</f>
        <v>308.67688888888807</v>
      </c>
      <c r="L48" s="158">
        <f t="shared" si="0"/>
        <v>6348.511888888891</v>
      </c>
      <c r="M48" s="160">
        <f>L48*Dash!$B$10</f>
        <v>9388601.6944956258</v>
      </c>
      <c r="P48" s="161"/>
      <c r="Q48" s="161"/>
      <c r="R48" s="161"/>
      <c r="S48" s="161"/>
    </row>
    <row r="49" spans="1:19">
      <c r="A49" s="126" t="s">
        <v>135</v>
      </c>
      <c r="B49" s="11" t="s">
        <v>136</v>
      </c>
      <c r="C49" s="161">
        <v>8125.47</v>
      </c>
      <c r="D49" s="162">
        <v>3487.2944444444402</v>
      </c>
      <c r="E49" s="161">
        <v>3300.2277777777799</v>
      </c>
      <c r="F49" s="162">
        <v>1805.4311111111101</v>
      </c>
      <c r="G49" s="189"/>
      <c r="H49" s="163">
        <f>D49*Dash!$B$13</f>
        <v>871.82361111111004</v>
      </c>
      <c r="I49" s="161">
        <f>E49*Dash!$B$12</f>
        <v>825.05694444444498</v>
      </c>
      <c r="J49" s="163">
        <f>F49*Dash!$B$14</f>
        <v>902.71555555555506</v>
      </c>
      <c r="K49" s="18">
        <f>MAX((Dash!$B$16-'Basic Allotment'!C49)*Dash!$B$15, 0)</f>
        <v>0</v>
      </c>
      <c r="L49" s="164">
        <f t="shared" si="0"/>
        <v>10725.066111111109</v>
      </c>
      <c r="M49" s="166">
        <f>L49*Dash!$B$10</f>
        <v>15860941.213733569</v>
      </c>
      <c r="P49" s="161"/>
      <c r="Q49" s="161"/>
      <c r="R49" s="161"/>
      <c r="S49" s="161"/>
    </row>
    <row r="50" spans="1:19">
      <c r="A50" s="121" t="s">
        <v>137</v>
      </c>
      <c r="B50" s="122" t="s">
        <v>138</v>
      </c>
      <c r="C50" s="154">
        <v>1615.98444444444</v>
      </c>
      <c r="D50" s="155">
        <v>487.01777777777801</v>
      </c>
      <c r="E50" s="154">
        <v>622.20888888888896</v>
      </c>
      <c r="F50" s="155">
        <v>614.12666666666701</v>
      </c>
      <c r="G50" s="189"/>
      <c r="H50" s="156">
        <f>D50*Dash!$B$13</f>
        <v>121.7544444444445</v>
      </c>
      <c r="I50" s="154">
        <f>E50*Dash!$B$12</f>
        <v>155.55222222222224</v>
      </c>
      <c r="J50" s="156">
        <f>F50*Dash!$B$14</f>
        <v>307.0633333333335</v>
      </c>
      <c r="K50" s="157">
        <f>MAX((Dash!$B$16-'Basic Allotment'!C50)*Dash!$B$15, 0)</f>
        <v>1353.6062222222242</v>
      </c>
      <c r="L50" s="158">
        <f t="shared" si="0"/>
        <v>3553.960666666665</v>
      </c>
      <c r="M50" s="160">
        <f>L50*Dash!$B$10</f>
        <v>5255833.4490379691</v>
      </c>
      <c r="P50" s="161"/>
      <c r="Q50" s="161"/>
      <c r="R50" s="161"/>
      <c r="S50" s="161"/>
    </row>
    <row r="51" spans="1:19">
      <c r="A51" s="126" t="s">
        <v>139</v>
      </c>
      <c r="B51" s="11" t="s">
        <v>140</v>
      </c>
      <c r="C51" s="161">
        <v>1801.7666666666701</v>
      </c>
      <c r="D51" s="162">
        <v>627.54111111111104</v>
      </c>
      <c r="E51" s="161">
        <v>691.79666666666697</v>
      </c>
      <c r="F51" s="162">
        <v>591.29</v>
      </c>
      <c r="G51" s="189"/>
      <c r="H51" s="163">
        <f>D51*Dash!$B$13</f>
        <v>156.88527777777776</v>
      </c>
      <c r="I51" s="161">
        <f>E51*Dash!$B$12</f>
        <v>172.94916666666674</v>
      </c>
      <c r="J51" s="163">
        <f>F51*Dash!$B$14</f>
        <v>295.64499999999998</v>
      </c>
      <c r="K51" s="18">
        <f>MAX((Dash!$B$16-'Basic Allotment'!C51)*Dash!$B$15, 0)</f>
        <v>1279.2933333333322</v>
      </c>
      <c r="L51" s="164">
        <f t="shared" si="0"/>
        <v>3706.5394444444464</v>
      </c>
      <c r="M51" s="166">
        <f>L51*Dash!$B$10</f>
        <v>5481477.0954010952</v>
      </c>
      <c r="P51" s="161"/>
      <c r="Q51" s="161"/>
      <c r="R51" s="161"/>
      <c r="S51" s="161"/>
    </row>
    <row r="52" spans="1:19">
      <c r="A52" s="121" t="s">
        <v>141</v>
      </c>
      <c r="B52" s="122" t="s">
        <v>142</v>
      </c>
      <c r="C52" s="154">
        <v>3722.5222222222201</v>
      </c>
      <c r="D52" s="155">
        <v>2022.1144444444401</v>
      </c>
      <c r="E52" s="154">
        <v>1016.75111111111</v>
      </c>
      <c r="F52" s="155">
        <v>988.04666666666697</v>
      </c>
      <c r="G52" s="189"/>
      <c r="H52" s="156">
        <f>D52*Dash!$B$13</f>
        <v>505.52861111111002</v>
      </c>
      <c r="I52" s="154">
        <f>E52*Dash!$B$12</f>
        <v>254.18777777777751</v>
      </c>
      <c r="J52" s="156">
        <f>F52*Dash!$B$14</f>
        <v>494.02333333333348</v>
      </c>
      <c r="K52" s="157">
        <f>MAX((Dash!$B$16-'Basic Allotment'!C52)*Dash!$B$15, 0)</f>
        <v>510.99111111111199</v>
      </c>
      <c r="L52" s="158">
        <f t="shared" si="0"/>
        <v>5487.2530555555531</v>
      </c>
      <c r="M52" s="160">
        <f>L52*Dash!$B$10</f>
        <v>8114914.8394414866</v>
      </c>
      <c r="P52" s="161"/>
      <c r="Q52" s="161"/>
      <c r="R52" s="161"/>
      <c r="S52" s="161"/>
    </row>
    <row r="53" spans="1:19">
      <c r="A53" s="126" t="s">
        <v>143</v>
      </c>
      <c r="B53" s="11" t="s">
        <v>144</v>
      </c>
      <c r="C53" s="161">
        <v>1283.3088888888899</v>
      </c>
      <c r="D53" s="162">
        <v>528.87555555555605</v>
      </c>
      <c r="E53" s="161">
        <v>184.62888888888901</v>
      </c>
      <c r="F53" s="162">
        <v>256.972222222222</v>
      </c>
      <c r="G53" s="189"/>
      <c r="H53" s="163">
        <f>D53*Dash!$B$13</f>
        <v>132.21888888888901</v>
      </c>
      <c r="I53" s="161">
        <f>E53*Dash!$B$12</f>
        <v>46.157222222222252</v>
      </c>
      <c r="J53" s="163">
        <f>F53*Dash!$B$14</f>
        <v>128.486111111111</v>
      </c>
      <c r="K53" s="18">
        <f>MAX((Dash!$B$16-'Basic Allotment'!C53)*Dash!$B$15, 0)</f>
        <v>1486.6764444444443</v>
      </c>
      <c r="L53" s="164">
        <f t="shared" si="0"/>
        <v>3076.8475555555569</v>
      </c>
      <c r="M53" s="166">
        <f>L53*Dash!$B$10</f>
        <v>4550246.8419964546</v>
      </c>
      <c r="P53" s="161"/>
      <c r="Q53" s="161"/>
      <c r="R53" s="161"/>
      <c r="S53" s="161"/>
    </row>
    <row r="54" spans="1:19">
      <c r="A54" s="128" t="s">
        <v>145</v>
      </c>
      <c r="B54" s="129" t="s">
        <v>146</v>
      </c>
      <c r="C54" s="167">
        <v>3789.2855555555602</v>
      </c>
      <c r="D54" s="168">
        <v>1023.81222222222</v>
      </c>
      <c r="E54" s="167">
        <v>1147.4366666666699</v>
      </c>
      <c r="F54" s="168">
        <v>581.17777777777803</v>
      </c>
      <c r="G54" s="189"/>
      <c r="H54" s="169">
        <f>D54*Dash!$B$13</f>
        <v>255.95305555555501</v>
      </c>
      <c r="I54" s="167">
        <f>E54*Dash!$B$12</f>
        <v>286.85916666666748</v>
      </c>
      <c r="J54" s="169">
        <f>F54*Dash!$B$14</f>
        <v>290.58888888888902</v>
      </c>
      <c r="K54" s="170">
        <f>MAX((Dash!$B$16-'Basic Allotment'!C54)*Dash!$B$15, 0)</f>
        <v>484.28577777777593</v>
      </c>
      <c r="L54" s="171">
        <f t="shared" si="0"/>
        <v>5106.9724444444482</v>
      </c>
      <c r="M54" s="173">
        <f>L54*Dash!$B$10</f>
        <v>7552530.5748533923</v>
      </c>
      <c r="P54" s="161"/>
      <c r="Q54" s="161"/>
      <c r="R54" s="161"/>
      <c r="S54" s="161"/>
    </row>
    <row r="55" spans="1:19">
      <c r="A55" s="144"/>
      <c r="B55" s="134" t="s">
        <v>147</v>
      </c>
      <c r="C55" s="174">
        <f>SUM(C5:C54)</f>
        <v>422551.51333333342</v>
      </c>
      <c r="D55" s="174">
        <f t="shared" ref="D55:M55" si="1">SUM(D5:D54)</f>
        <v>172644.0422222222</v>
      </c>
      <c r="E55" s="174">
        <f t="shared" si="1"/>
        <v>136678.38888888899</v>
      </c>
      <c r="F55" s="174">
        <f t="shared" si="1"/>
        <v>111099.56999999998</v>
      </c>
      <c r="G55" s="190"/>
      <c r="H55" s="174">
        <f t="shared" si="1"/>
        <v>43161.010555555549</v>
      </c>
      <c r="I55" s="174">
        <f t="shared" si="1"/>
        <v>34169.597222222248</v>
      </c>
      <c r="J55" s="174">
        <f t="shared" si="1"/>
        <v>55549.784999999989</v>
      </c>
      <c r="K55" s="174">
        <f t="shared" si="1"/>
        <v>27775.451555555555</v>
      </c>
      <c r="L55" s="174">
        <f t="shared" si="1"/>
        <v>583207.35766666662</v>
      </c>
      <c r="M55" s="175">
        <f t="shared" si="1"/>
        <v>862485836.4075458</v>
      </c>
      <c r="P55" s="161"/>
      <c r="Q55" s="161"/>
      <c r="R55" s="161"/>
      <c r="S55" s="161"/>
    </row>
  </sheetData>
  <sheetProtection algorithmName="SHA-512" hashValue="mrb8469baTCzDdZsVjFTbucVpjXkCtiVJ9ERGPWHz9PkplTNBKdYD+yyiGGDyQxPG1znS6HXXCU55NA4tFTzWw==" saltValue="ifH/izsF5mAVg1x7CRtTsg==" spinCount="100000" sheet="1" objects="1" scenarios="1"/>
  <mergeCells count="3">
    <mergeCell ref="A2:N2"/>
    <mergeCell ref="C3:F3"/>
    <mergeCell ref="H3:K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7">
    <tabColor theme="8" tint="-0.249977111117893"/>
  </sheetPr>
  <dimension ref="A1:L1635"/>
  <sheetViews>
    <sheetView topLeftCell="A4" zoomScale="75" zoomScaleNormal="75" workbookViewId="0"/>
  </sheetViews>
  <sheetFormatPr defaultRowHeight="14.4"/>
  <cols>
    <col min="2" max="2" width="6.44140625" customWidth="1"/>
    <col min="3" max="3" width="35.6640625" customWidth="1"/>
    <col min="4" max="4" width="11.33203125" style="344" bestFit="1" customWidth="1"/>
    <col min="5" max="11" width="10.6640625" style="344" customWidth="1"/>
    <col min="12" max="12" width="12.33203125" style="344" bestFit="1" customWidth="1"/>
  </cols>
  <sheetData>
    <row r="1" spans="1:12">
      <c r="A1" s="343" t="s">
        <v>2073</v>
      </c>
      <c r="L1"/>
    </row>
    <row r="2" spans="1:12">
      <c r="A2" s="5" t="s">
        <v>1969</v>
      </c>
    </row>
    <row r="3" spans="1:12">
      <c r="A3" s="5" t="s">
        <v>1604</v>
      </c>
      <c r="B3" s="5" t="s">
        <v>181</v>
      </c>
      <c r="C3" s="5" t="s">
        <v>1676</v>
      </c>
      <c r="D3" s="344" t="s">
        <v>1677</v>
      </c>
      <c r="E3" s="344" t="s">
        <v>1678</v>
      </c>
      <c r="F3" s="344" t="s">
        <v>1679</v>
      </c>
      <c r="G3" s="344" t="s">
        <v>1680</v>
      </c>
      <c r="H3" s="344" t="s">
        <v>1681</v>
      </c>
      <c r="I3" s="344" t="s">
        <v>1682</v>
      </c>
      <c r="J3" s="344" t="s">
        <v>1683</v>
      </c>
      <c r="K3" s="344" t="s">
        <v>1684</v>
      </c>
      <c r="L3" s="344" t="s">
        <v>44</v>
      </c>
    </row>
    <row r="4" spans="1:12">
      <c r="A4" s="5" t="s">
        <v>45</v>
      </c>
      <c r="B4" s="5" t="s">
        <v>1619</v>
      </c>
      <c r="C4" s="5" t="s">
        <v>1620</v>
      </c>
      <c r="D4" s="4">
        <v>63360</v>
      </c>
      <c r="E4" s="344">
        <v>0</v>
      </c>
      <c r="F4" s="344">
        <v>0</v>
      </c>
      <c r="G4" s="344">
        <v>0</v>
      </c>
      <c r="H4" s="4">
        <v>39624</v>
      </c>
      <c r="I4" s="344">
        <v>0</v>
      </c>
      <c r="J4" s="344">
        <v>0</v>
      </c>
      <c r="K4" s="344">
        <v>0</v>
      </c>
      <c r="L4" s="4">
        <v>102984</v>
      </c>
    </row>
    <row r="5" spans="1:12">
      <c r="A5" s="5" t="s">
        <v>45</v>
      </c>
      <c r="B5" s="5" t="s">
        <v>1621</v>
      </c>
      <c r="C5" s="5" t="s">
        <v>1622</v>
      </c>
      <c r="D5" s="4">
        <v>71952</v>
      </c>
      <c r="E5" s="344">
        <v>0</v>
      </c>
      <c r="F5" s="344">
        <v>0</v>
      </c>
      <c r="G5" s="344">
        <v>0</v>
      </c>
      <c r="H5" s="4">
        <v>144096</v>
      </c>
      <c r="I5" s="344">
        <v>0</v>
      </c>
      <c r="J5" s="4">
        <v>6336</v>
      </c>
      <c r="K5" s="344">
        <v>0</v>
      </c>
      <c r="L5" s="4">
        <v>222384</v>
      </c>
    </row>
    <row r="6" spans="1:12">
      <c r="A6" s="5" t="s">
        <v>45</v>
      </c>
      <c r="B6" s="5" t="s">
        <v>1623</v>
      </c>
      <c r="C6" s="5" t="s">
        <v>1624</v>
      </c>
      <c r="D6" s="344">
        <v>0</v>
      </c>
      <c r="E6" s="4">
        <v>2538880</v>
      </c>
      <c r="F6" s="344">
        <v>0</v>
      </c>
      <c r="G6" s="344">
        <v>0</v>
      </c>
      <c r="H6" s="4">
        <v>1600</v>
      </c>
      <c r="I6" s="344">
        <v>0</v>
      </c>
      <c r="J6" s="344">
        <v>0</v>
      </c>
      <c r="K6" s="344">
        <v>0</v>
      </c>
      <c r="L6" s="4">
        <v>2540480</v>
      </c>
    </row>
    <row r="7" spans="1:12">
      <c r="A7" s="5" t="s">
        <v>45</v>
      </c>
      <c r="B7" s="5" t="s">
        <v>1625</v>
      </c>
      <c r="C7" s="5" t="s">
        <v>1626</v>
      </c>
      <c r="D7" s="4">
        <v>312864</v>
      </c>
      <c r="E7" s="4">
        <v>120624</v>
      </c>
      <c r="F7" s="344">
        <v>0</v>
      </c>
      <c r="G7" s="344">
        <v>0</v>
      </c>
      <c r="H7" s="4">
        <v>545136</v>
      </c>
      <c r="I7" s="4">
        <v>194480</v>
      </c>
      <c r="J7" s="4">
        <v>15446</v>
      </c>
      <c r="K7" s="4">
        <v>4080</v>
      </c>
      <c r="L7" s="4">
        <v>1192630</v>
      </c>
    </row>
    <row r="8" spans="1:12">
      <c r="A8" s="5" t="s">
        <v>45</v>
      </c>
      <c r="B8" s="5" t="s">
        <v>1627</v>
      </c>
      <c r="C8" s="5" t="s">
        <v>1628</v>
      </c>
      <c r="D8" s="344">
        <v>0</v>
      </c>
      <c r="E8" s="344">
        <v>0</v>
      </c>
      <c r="F8" s="344">
        <v>0</v>
      </c>
      <c r="G8" s="344">
        <v>0</v>
      </c>
      <c r="H8" s="344">
        <v>0</v>
      </c>
      <c r="I8" s="344">
        <v>0</v>
      </c>
      <c r="J8" s="344">
        <v>0</v>
      </c>
      <c r="K8" s="344">
        <v>0</v>
      </c>
      <c r="L8" s="344">
        <v>0</v>
      </c>
    </row>
    <row r="9" spans="1:12">
      <c r="A9" s="5" t="s">
        <v>45</v>
      </c>
      <c r="B9" s="5" t="s">
        <v>1629</v>
      </c>
      <c r="C9" s="5" t="s">
        <v>1630</v>
      </c>
      <c r="D9" s="4">
        <v>656416</v>
      </c>
      <c r="E9" s="344">
        <v>0</v>
      </c>
      <c r="F9" s="344">
        <v>0</v>
      </c>
      <c r="G9" s="344">
        <v>0</v>
      </c>
      <c r="H9" s="4">
        <v>116720</v>
      </c>
      <c r="I9" s="344">
        <v>0</v>
      </c>
      <c r="J9" s="4">
        <v>3464</v>
      </c>
      <c r="K9" s="344">
        <v>0</v>
      </c>
      <c r="L9" s="4">
        <v>776600</v>
      </c>
    </row>
    <row r="10" spans="1:12">
      <c r="A10" s="5" t="s">
        <v>45</v>
      </c>
      <c r="B10" s="5" t="s">
        <v>1631</v>
      </c>
      <c r="C10" s="5" t="s">
        <v>1632</v>
      </c>
      <c r="D10" s="344">
        <v>0</v>
      </c>
      <c r="E10" s="4">
        <v>201776</v>
      </c>
      <c r="F10" s="344">
        <v>0</v>
      </c>
      <c r="G10" s="344">
        <v>0</v>
      </c>
      <c r="H10" s="344">
        <v>0</v>
      </c>
      <c r="I10" s="4">
        <v>608784</v>
      </c>
      <c r="J10" s="344">
        <v>0</v>
      </c>
      <c r="K10" s="4">
        <v>7946</v>
      </c>
      <c r="L10" s="4">
        <v>818506</v>
      </c>
    </row>
    <row r="11" spans="1:12">
      <c r="A11" s="5" t="s">
        <v>45</v>
      </c>
      <c r="B11" s="5" t="s">
        <v>1633</v>
      </c>
      <c r="C11" s="5" t="s">
        <v>1634</v>
      </c>
      <c r="D11" s="344">
        <v>0</v>
      </c>
      <c r="E11" s="344">
        <v>0</v>
      </c>
      <c r="F11" s="344">
        <v>0</v>
      </c>
      <c r="G11" s="344">
        <v>0</v>
      </c>
      <c r="H11" s="4">
        <v>105616</v>
      </c>
      <c r="I11" s="344">
        <v>0</v>
      </c>
      <c r="J11" s="344">
        <v>1152</v>
      </c>
      <c r="K11" s="344">
        <v>0</v>
      </c>
      <c r="L11" s="4">
        <v>106768</v>
      </c>
    </row>
    <row r="12" spans="1:12">
      <c r="A12" s="5" t="s">
        <v>45</v>
      </c>
      <c r="B12" s="5" t="s">
        <v>1635</v>
      </c>
      <c r="C12" s="5" t="s">
        <v>1636</v>
      </c>
      <c r="D12" s="4">
        <v>103680</v>
      </c>
      <c r="E12" s="4">
        <v>98192</v>
      </c>
      <c r="F12" s="344">
        <v>0</v>
      </c>
      <c r="G12" s="344">
        <v>0</v>
      </c>
      <c r="H12" s="4">
        <v>296608</v>
      </c>
      <c r="I12" s="344">
        <v>0</v>
      </c>
      <c r="J12" s="344">
        <v>0</v>
      </c>
      <c r="K12" s="4">
        <v>3426</v>
      </c>
      <c r="L12" s="4">
        <v>501906</v>
      </c>
    </row>
    <row r="13" spans="1:12">
      <c r="A13" s="5" t="s">
        <v>45</v>
      </c>
      <c r="B13" s="5" t="s">
        <v>1637</v>
      </c>
      <c r="C13" s="5" t="s">
        <v>1638</v>
      </c>
      <c r="D13" s="344">
        <v>0</v>
      </c>
      <c r="E13" s="4">
        <v>28976</v>
      </c>
      <c r="F13" s="344">
        <v>0</v>
      </c>
      <c r="G13" s="344">
        <v>0</v>
      </c>
      <c r="H13" s="344">
        <v>0</v>
      </c>
      <c r="I13" s="344">
        <v>0</v>
      </c>
      <c r="J13" s="344">
        <v>0</v>
      </c>
      <c r="K13" s="344">
        <v>0</v>
      </c>
      <c r="L13" s="4">
        <v>28976</v>
      </c>
    </row>
    <row r="14" spans="1:12">
      <c r="A14" s="5" t="s">
        <v>45</v>
      </c>
      <c r="B14" s="5" t="s">
        <v>1639</v>
      </c>
      <c r="C14" s="5" t="s">
        <v>1640</v>
      </c>
      <c r="D14" s="344">
        <v>0</v>
      </c>
      <c r="E14" s="4">
        <v>63936</v>
      </c>
      <c r="F14" s="344">
        <v>0</v>
      </c>
      <c r="G14" s="344">
        <v>0</v>
      </c>
      <c r="H14" s="344">
        <v>0</v>
      </c>
      <c r="I14" s="4">
        <v>225568</v>
      </c>
      <c r="J14" s="344">
        <v>0</v>
      </c>
      <c r="K14" s="4">
        <v>3688</v>
      </c>
      <c r="L14" s="4">
        <v>293192</v>
      </c>
    </row>
    <row r="15" spans="1:12">
      <c r="A15" s="5" t="s">
        <v>45</v>
      </c>
      <c r="B15" s="5" t="s">
        <v>1641</v>
      </c>
      <c r="C15" s="5" t="s">
        <v>1642</v>
      </c>
      <c r="D15" s="4">
        <v>2774064</v>
      </c>
      <c r="E15" s="344">
        <v>0</v>
      </c>
      <c r="F15" s="4">
        <v>207808</v>
      </c>
      <c r="G15" s="344">
        <v>0</v>
      </c>
      <c r="H15" s="344">
        <v>0</v>
      </c>
      <c r="I15" s="344">
        <v>0</v>
      </c>
      <c r="J15" s="344">
        <v>384</v>
      </c>
      <c r="K15" s="344">
        <v>0</v>
      </c>
      <c r="L15" s="4">
        <v>2982256</v>
      </c>
    </row>
    <row r="16" spans="1:12">
      <c r="A16" s="5" t="s">
        <v>45</v>
      </c>
      <c r="B16" s="5" t="s">
        <v>1643</v>
      </c>
      <c r="C16" s="5" t="s">
        <v>1644</v>
      </c>
      <c r="D16" s="4">
        <v>387936</v>
      </c>
      <c r="E16" s="344">
        <v>0</v>
      </c>
      <c r="F16" s="344">
        <v>0</v>
      </c>
      <c r="G16" s="344">
        <v>0</v>
      </c>
      <c r="H16" s="4">
        <v>51136</v>
      </c>
      <c r="I16" s="344">
        <v>0</v>
      </c>
      <c r="J16" s="344">
        <v>0</v>
      </c>
      <c r="K16" s="344">
        <v>0</v>
      </c>
      <c r="L16" s="4">
        <v>439072</v>
      </c>
    </row>
    <row r="17" spans="1:12">
      <c r="A17" s="5" t="s">
        <v>45</v>
      </c>
      <c r="B17" s="5" t="s">
        <v>1645</v>
      </c>
      <c r="C17" s="5" t="s">
        <v>1646</v>
      </c>
      <c r="D17" s="344">
        <v>0</v>
      </c>
      <c r="E17" s="344">
        <v>0</v>
      </c>
      <c r="F17" s="344">
        <v>0</v>
      </c>
      <c r="G17" s="344">
        <v>0</v>
      </c>
      <c r="H17" s="344">
        <v>0</v>
      </c>
      <c r="I17" s="4">
        <v>400928</v>
      </c>
      <c r="J17" s="344">
        <v>0</v>
      </c>
      <c r="K17" s="344">
        <v>0</v>
      </c>
      <c r="L17" s="4">
        <v>400928</v>
      </c>
    </row>
    <row r="18" spans="1:12">
      <c r="A18" s="5" t="s">
        <v>45</v>
      </c>
      <c r="B18" s="5" t="s">
        <v>1647</v>
      </c>
      <c r="C18" s="5" t="s">
        <v>1648</v>
      </c>
      <c r="D18" s="344">
        <v>0</v>
      </c>
      <c r="E18" s="344">
        <v>0</v>
      </c>
      <c r="F18" s="344">
        <v>0</v>
      </c>
      <c r="G18" s="344">
        <v>0</v>
      </c>
      <c r="H18" s="344">
        <v>0</v>
      </c>
      <c r="I18" s="4">
        <v>23040</v>
      </c>
      <c r="J18" s="344">
        <v>0</v>
      </c>
      <c r="K18" s="344">
        <v>0</v>
      </c>
      <c r="L18" s="4">
        <v>23040</v>
      </c>
    </row>
    <row r="19" spans="1:12">
      <c r="A19" s="5" t="s">
        <v>45</v>
      </c>
      <c r="B19" s="5" t="s">
        <v>1649</v>
      </c>
      <c r="C19" s="5" t="s">
        <v>1650</v>
      </c>
      <c r="D19" s="4">
        <v>51792</v>
      </c>
      <c r="E19" s="344">
        <v>0</v>
      </c>
      <c r="F19" s="344">
        <v>0</v>
      </c>
      <c r="G19" s="344">
        <v>0</v>
      </c>
      <c r="H19" s="4">
        <v>48064</v>
      </c>
      <c r="I19" s="4">
        <v>438688</v>
      </c>
      <c r="J19" s="4">
        <v>2352</v>
      </c>
      <c r="K19" s="4">
        <v>20021</v>
      </c>
      <c r="L19" s="4">
        <v>560917</v>
      </c>
    </row>
    <row r="20" spans="1:12">
      <c r="A20" s="5" t="s">
        <v>45</v>
      </c>
      <c r="B20" s="5" t="s">
        <v>1651</v>
      </c>
      <c r="C20" s="5" t="s">
        <v>1652</v>
      </c>
      <c r="D20" s="344">
        <v>0</v>
      </c>
      <c r="E20" s="344">
        <v>0</v>
      </c>
      <c r="F20" s="344">
        <v>0</v>
      </c>
      <c r="G20" s="344">
        <v>0</v>
      </c>
      <c r="H20" s="344">
        <v>0</v>
      </c>
      <c r="I20" s="4">
        <v>58560</v>
      </c>
      <c r="J20" s="344">
        <v>0</v>
      </c>
      <c r="K20" s="344">
        <v>0</v>
      </c>
      <c r="L20" s="4">
        <v>58560</v>
      </c>
    </row>
    <row r="21" spans="1:12">
      <c r="A21" s="5" t="s">
        <v>45</v>
      </c>
      <c r="B21" s="5" t="s">
        <v>1653</v>
      </c>
      <c r="C21" s="5" t="s">
        <v>1654</v>
      </c>
      <c r="D21" s="344">
        <v>0</v>
      </c>
      <c r="E21" s="344">
        <v>0</v>
      </c>
      <c r="F21" s="344">
        <v>0</v>
      </c>
      <c r="G21" s="344">
        <v>0</v>
      </c>
      <c r="H21" s="344">
        <v>0</v>
      </c>
      <c r="I21" s="4">
        <v>97952</v>
      </c>
      <c r="J21" s="344">
        <v>0</v>
      </c>
      <c r="K21" s="344">
        <v>0</v>
      </c>
      <c r="L21" s="4">
        <v>97952</v>
      </c>
    </row>
    <row r="22" spans="1:12">
      <c r="A22" s="5" t="s">
        <v>45</v>
      </c>
      <c r="B22" s="5" t="s">
        <v>1655</v>
      </c>
      <c r="C22" s="5" t="s">
        <v>1656</v>
      </c>
      <c r="D22" s="344">
        <v>0</v>
      </c>
      <c r="E22" s="4">
        <v>1568992</v>
      </c>
      <c r="F22" s="344">
        <v>0</v>
      </c>
      <c r="G22" s="4">
        <v>719696</v>
      </c>
      <c r="H22" s="344">
        <v>0</v>
      </c>
      <c r="I22" s="4">
        <v>1856</v>
      </c>
      <c r="J22" s="344">
        <v>0</v>
      </c>
      <c r="K22" s="4">
        <v>1240</v>
      </c>
      <c r="L22" s="4">
        <v>2291784</v>
      </c>
    </row>
    <row r="23" spans="1:12">
      <c r="A23" s="5" t="s">
        <v>45</v>
      </c>
      <c r="B23" s="5" t="s">
        <v>1657</v>
      </c>
      <c r="C23" s="5" t="s">
        <v>1658</v>
      </c>
      <c r="D23" s="344">
        <v>0</v>
      </c>
      <c r="E23" s="344">
        <v>0</v>
      </c>
      <c r="F23" s="344">
        <v>0</v>
      </c>
      <c r="G23" s="344">
        <v>0</v>
      </c>
      <c r="H23" s="4">
        <v>228416</v>
      </c>
      <c r="I23" s="344">
        <v>0</v>
      </c>
      <c r="J23" s="4">
        <v>16640</v>
      </c>
      <c r="K23" s="344">
        <v>0</v>
      </c>
      <c r="L23" s="4">
        <v>245056</v>
      </c>
    </row>
    <row r="24" spans="1:12">
      <c r="A24" s="5" t="s">
        <v>45</v>
      </c>
      <c r="B24" s="5" t="s">
        <v>1659</v>
      </c>
      <c r="C24" s="5" t="s">
        <v>1660</v>
      </c>
      <c r="D24" s="344">
        <v>0</v>
      </c>
      <c r="E24" s="344">
        <v>0</v>
      </c>
      <c r="F24" s="344">
        <v>0</v>
      </c>
      <c r="G24" s="344">
        <v>0</v>
      </c>
      <c r="H24" s="4">
        <v>157232</v>
      </c>
      <c r="I24" s="344">
        <v>0</v>
      </c>
      <c r="J24" s="4">
        <v>45596</v>
      </c>
      <c r="K24" s="344">
        <v>0</v>
      </c>
      <c r="L24" s="4">
        <v>202828</v>
      </c>
    </row>
    <row r="25" spans="1:12">
      <c r="A25" s="5" t="s">
        <v>45</v>
      </c>
      <c r="B25" s="5" t="s">
        <v>1661</v>
      </c>
      <c r="C25" s="5" t="s">
        <v>1662</v>
      </c>
      <c r="D25" s="344">
        <v>0</v>
      </c>
      <c r="E25" s="344">
        <v>0</v>
      </c>
      <c r="F25" s="344">
        <v>0</v>
      </c>
      <c r="G25" s="344">
        <v>0</v>
      </c>
      <c r="H25" s="4">
        <v>19056</v>
      </c>
      <c r="I25" s="344">
        <v>0</v>
      </c>
      <c r="J25" s="4">
        <v>4120</v>
      </c>
      <c r="K25" s="344">
        <v>0</v>
      </c>
      <c r="L25" s="4">
        <v>23176</v>
      </c>
    </row>
    <row r="26" spans="1:12">
      <c r="A26" s="5" t="s">
        <v>45</v>
      </c>
      <c r="B26" s="5" t="s">
        <v>1663</v>
      </c>
      <c r="C26" s="5" t="s">
        <v>1664</v>
      </c>
      <c r="D26" s="4">
        <v>103968</v>
      </c>
      <c r="E26" s="344">
        <v>0</v>
      </c>
      <c r="F26" s="344">
        <v>0</v>
      </c>
      <c r="G26" s="344">
        <v>0</v>
      </c>
      <c r="H26" s="4">
        <v>11408</v>
      </c>
      <c r="I26" s="344">
        <v>0</v>
      </c>
      <c r="J26" s="344">
        <v>0</v>
      </c>
      <c r="K26" s="344">
        <v>0</v>
      </c>
      <c r="L26" s="4">
        <v>115376</v>
      </c>
    </row>
    <row r="27" spans="1:12">
      <c r="A27" s="5" t="s">
        <v>45</v>
      </c>
      <c r="B27" s="5" t="s">
        <v>1665</v>
      </c>
      <c r="C27" s="5" t="s">
        <v>1666</v>
      </c>
      <c r="D27" s="4">
        <v>162368</v>
      </c>
      <c r="E27" s="344">
        <v>0</v>
      </c>
      <c r="F27" s="344">
        <v>0</v>
      </c>
      <c r="G27" s="344">
        <v>0</v>
      </c>
      <c r="H27" s="4">
        <v>208240</v>
      </c>
      <c r="I27" s="344">
        <v>0</v>
      </c>
      <c r="J27" s="4">
        <v>16620</v>
      </c>
      <c r="K27" s="344">
        <v>0</v>
      </c>
      <c r="L27" s="4">
        <v>387228</v>
      </c>
    </row>
    <row r="28" spans="1:12">
      <c r="A28" s="5" t="s">
        <v>45</v>
      </c>
      <c r="B28" s="5" t="s">
        <v>1667</v>
      </c>
      <c r="C28" s="5" t="s">
        <v>1668</v>
      </c>
      <c r="D28" s="4">
        <v>4233872</v>
      </c>
      <c r="E28" s="344">
        <v>0</v>
      </c>
      <c r="F28" s="344">
        <v>0</v>
      </c>
      <c r="G28" s="344">
        <v>0</v>
      </c>
      <c r="H28" s="4">
        <v>16032</v>
      </c>
      <c r="I28" s="344">
        <v>0</v>
      </c>
      <c r="J28" s="344">
        <v>168</v>
      </c>
      <c r="K28" s="344">
        <v>0</v>
      </c>
      <c r="L28" s="4">
        <v>4250072</v>
      </c>
    </row>
    <row r="29" spans="1:12">
      <c r="A29" s="5" t="s">
        <v>45</v>
      </c>
      <c r="B29" s="5" t="s">
        <v>1669</v>
      </c>
      <c r="C29" s="5" t="s">
        <v>1670</v>
      </c>
      <c r="D29" s="4">
        <v>919968</v>
      </c>
      <c r="E29" s="344">
        <v>0</v>
      </c>
      <c r="F29" s="344">
        <v>0</v>
      </c>
      <c r="G29" s="344">
        <v>0</v>
      </c>
      <c r="H29" s="4">
        <v>91552</v>
      </c>
      <c r="I29" s="344">
        <v>0</v>
      </c>
      <c r="J29" s="344">
        <v>0</v>
      </c>
      <c r="K29" s="344">
        <v>0</v>
      </c>
      <c r="L29" s="4">
        <v>1011520</v>
      </c>
    </row>
    <row r="30" spans="1:12">
      <c r="A30" s="5" t="s">
        <v>45</v>
      </c>
      <c r="B30" s="5" t="s">
        <v>1671</v>
      </c>
      <c r="C30" s="5" t="s">
        <v>1672</v>
      </c>
      <c r="D30" s="344">
        <v>0</v>
      </c>
      <c r="E30" s="344">
        <v>0</v>
      </c>
      <c r="F30" s="344">
        <v>0</v>
      </c>
      <c r="G30" s="344">
        <v>0</v>
      </c>
      <c r="H30" s="344">
        <v>0</v>
      </c>
      <c r="I30" s="344">
        <v>0</v>
      </c>
      <c r="J30" s="344">
        <v>0</v>
      </c>
      <c r="K30" s="344">
        <v>0</v>
      </c>
      <c r="L30" s="344">
        <v>0</v>
      </c>
    </row>
    <row r="31" spans="1:12">
      <c r="A31" s="5" t="s">
        <v>45</v>
      </c>
      <c r="B31" s="5" t="s">
        <v>1673</v>
      </c>
      <c r="C31" s="5" t="s">
        <v>1674</v>
      </c>
      <c r="D31" s="4">
        <v>9842240</v>
      </c>
      <c r="E31" s="4">
        <v>4621376</v>
      </c>
      <c r="F31" s="4">
        <v>207808</v>
      </c>
      <c r="G31" s="4">
        <v>719696</v>
      </c>
      <c r="H31" s="4">
        <v>2080536</v>
      </c>
      <c r="I31" s="4">
        <v>2049856</v>
      </c>
      <c r="J31" s="4">
        <v>112278</v>
      </c>
      <c r="K31" s="4">
        <v>40401</v>
      </c>
      <c r="L31" s="4">
        <v>19674191</v>
      </c>
    </row>
    <row r="34" spans="1:12">
      <c r="A34" s="5" t="s">
        <v>1675</v>
      </c>
    </row>
    <row r="35" spans="1:12">
      <c r="A35" s="5" t="s">
        <v>1604</v>
      </c>
      <c r="B35" s="5" t="s">
        <v>181</v>
      </c>
      <c r="C35" s="5" t="s">
        <v>1676</v>
      </c>
      <c r="D35" s="344" t="s">
        <v>1677</v>
      </c>
      <c r="E35" s="344" t="s">
        <v>1678</v>
      </c>
      <c r="F35" s="344" t="s">
        <v>1679</v>
      </c>
      <c r="G35" s="344" t="s">
        <v>1680</v>
      </c>
      <c r="H35" s="344" t="s">
        <v>1681</v>
      </c>
      <c r="I35" s="344" t="s">
        <v>1682</v>
      </c>
      <c r="J35" s="344" t="s">
        <v>1683</v>
      </c>
      <c r="K35" s="344" t="s">
        <v>1684</v>
      </c>
      <c r="L35" s="344" t="s">
        <v>44</v>
      </c>
    </row>
    <row r="36" spans="1:12">
      <c r="A36" s="5" t="s">
        <v>48</v>
      </c>
      <c r="B36" s="5" t="s">
        <v>1619</v>
      </c>
      <c r="C36" s="5" t="s">
        <v>1620</v>
      </c>
      <c r="D36" s="4">
        <v>13632</v>
      </c>
      <c r="E36" s="344">
        <v>0</v>
      </c>
      <c r="F36" s="344">
        <v>0</v>
      </c>
      <c r="G36" s="344">
        <v>0</v>
      </c>
      <c r="H36" s="344">
        <v>0</v>
      </c>
      <c r="I36" s="344">
        <v>0</v>
      </c>
      <c r="J36" s="344">
        <v>0</v>
      </c>
      <c r="K36" s="344">
        <v>0</v>
      </c>
      <c r="L36" s="4">
        <v>13632</v>
      </c>
    </row>
    <row r="37" spans="1:12">
      <c r="A37" s="5" t="s">
        <v>48</v>
      </c>
      <c r="B37" s="5" t="s">
        <v>1621</v>
      </c>
      <c r="C37" s="5" t="s">
        <v>1622</v>
      </c>
      <c r="D37" s="344">
        <v>0</v>
      </c>
      <c r="E37" s="344">
        <v>0</v>
      </c>
      <c r="F37" s="344">
        <v>0</v>
      </c>
      <c r="G37" s="344">
        <v>0</v>
      </c>
      <c r="H37" s="4">
        <v>24400</v>
      </c>
      <c r="I37" s="344">
        <v>0</v>
      </c>
      <c r="J37" s="4">
        <v>1712</v>
      </c>
      <c r="K37" s="344">
        <v>0</v>
      </c>
      <c r="L37" s="4">
        <v>26112</v>
      </c>
    </row>
    <row r="38" spans="1:12">
      <c r="A38" s="5" t="s">
        <v>48</v>
      </c>
      <c r="B38" s="5" t="s">
        <v>1623</v>
      </c>
      <c r="C38" s="5" t="s">
        <v>1624</v>
      </c>
      <c r="D38" s="344">
        <v>0</v>
      </c>
      <c r="E38" s="4">
        <v>201952</v>
      </c>
      <c r="F38" s="344">
        <v>0</v>
      </c>
      <c r="G38" s="344">
        <v>0</v>
      </c>
      <c r="H38" s="4">
        <v>46064</v>
      </c>
      <c r="I38" s="4">
        <v>3280</v>
      </c>
      <c r="J38" s="344">
        <v>1344</v>
      </c>
      <c r="K38" s="344">
        <v>0</v>
      </c>
      <c r="L38" s="4">
        <v>252640</v>
      </c>
    </row>
    <row r="39" spans="1:12">
      <c r="A39" s="5" t="s">
        <v>48</v>
      </c>
      <c r="B39" s="5" t="s">
        <v>1625</v>
      </c>
      <c r="C39" s="5" t="s">
        <v>1626</v>
      </c>
      <c r="D39" s="4">
        <v>19632</v>
      </c>
      <c r="E39" s="4">
        <v>35616</v>
      </c>
      <c r="F39" s="344">
        <v>0</v>
      </c>
      <c r="G39" s="344">
        <v>0</v>
      </c>
      <c r="H39" s="4">
        <v>74640</v>
      </c>
      <c r="I39" s="4">
        <v>14384</v>
      </c>
      <c r="J39" s="4">
        <v>5441</v>
      </c>
      <c r="K39" s="4">
        <v>2544</v>
      </c>
      <c r="L39" s="4">
        <v>152257</v>
      </c>
    </row>
    <row r="40" spans="1:12">
      <c r="A40" s="5" t="s">
        <v>48</v>
      </c>
      <c r="B40" s="5" t="s">
        <v>1627</v>
      </c>
      <c r="C40" s="5" t="s">
        <v>1628</v>
      </c>
      <c r="D40" s="344">
        <v>0</v>
      </c>
      <c r="E40" s="344">
        <v>0</v>
      </c>
      <c r="F40" s="344">
        <v>0</v>
      </c>
      <c r="G40" s="344">
        <v>0</v>
      </c>
      <c r="H40" s="344">
        <v>0</v>
      </c>
      <c r="I40" s="344">
        <v>0</v>
      </c>
      <c r="J40" s="344">
        <v>0</v>
      </c>
      <c r="K40" s="344">
        <v>0</v>
      </c>
      <c r="L40" s="344">
        <v>0</v>
      </c>
    </row>
    <row r="41" spans="1:12">
      <c r="A41" s="5" t="s">
        <v>48</v>
      </c>
      <c r="B41" s="5" t="s">
        <v>1629</v>
      </c>
      <c r="C41" s="5" t="s">
        <v>1630</v>
      </c>
      <c r="D41" s="4">
        <v>92416</v>
      </c>
      <c r="E41" s="344">
        <v>0</v>
      </c>
      <c r="F41" s="344">
        <v>0</v>
      </c>
      <c r="G41" s="344">
        <v>0</v>
      </c>
      <c r="H41" s="4">
        <v>5104</v>
      </c>
      <c r="I41" s="344">
        <v>0</v>
      </c>
      <c r="J41" s="4">
        <v>2608</v>
      </c>
      <c r="K41" s="344">
        <v>0</v>
      </c>
      <c r="L41" s="4">
        <v>100128</v>
      </c>
    </row>
    <row r="42" spans="1:12">
      <c r="A42" s="5" t="s">
        <v>48</v>
      </c>
      <c r="B42" s="5" t="s">
        <v>1631</v>
      </c>
      <c r="C42" s="5" t="s">
        <v>1632</v>
      </c>
      <c r="D42" s="344">
        <v>0</v>
      </c>
      <c r="E42" s="4">
        <v>10080</v>
      </c>
      <c r="F42" s="344">
        <v>0</v>
      </c>
      <c r="G42" s="344">
        <v>0</v>
      </c>
      <c r="H42" s="344">
        <v>0</v>
      </c>
      <c r="I42" s="4">
        <v>12672</v>
      </c>
      <c r="J42" s="344">
        <v>0</v>
      </c>
      <c r="K42" s="344">
        <v>0</v>
      </c>
      <c r="L42" s="4">
        <v>22752</v>
      </c>
    </row>
    <row r="43" spans="1:12">
      <c r="A43" s="5" t="s">
        <v>48</v>
      </c>
      <c r="B43" s="5" t="s">
        <v>1633</v>
      </c>
      <c r="C43" s="5" t="s">
        <v>1634</v>
      </c>
      <c r="D43" s="344">
        <v>0</v>
      </c>
      <c r="E43" s="344">
        <v>0</v>
      </c>
      <c r="F43" s="344">
        <v>0</v>
      </c>
      <c r="G43" s="344">
        <v>0</v>
      </c>
      <c r="H43" s="344">
        <v>0</v>
      </c>
      <c r="I43" s="344">
        <v>0</v>
      </c>
      <c r="J43" s="344">
        <v>0</v>
      </c>
      <c r="K43" s="344">
        <v>0</v>
      </c>
      <c r="L43" s="344">
        <v>0</v>
      </c>
    </row>
    <row r="44" spans="1:12">
      <c r="A44" s="5" t="s">
        <v>48</v>
      </c>
      <c r="B44" s="5" t="s">
        <v>1635</v>
      </c>
      <c r="C44" s="5" t="s">
        <v>1636</v>
      </c>
      <c r="D44" s="4">
        <v>7440</v>
      </c>
      <c r="E44" s="4">
        <v>6080</v>
      </c>
      <c r="F44" s="344">
        <v>0</v>
      </c>
      <c r="G44" s="344">
        <v>0</v>
      </c>
      <c r="H44" s="4">
        <v>25920</v>
      </c>
      <c r="I44" s="344">
        <v>0</v>
      </c>
      <c r="J44" s="344">
        <v>0</v>
      </c>
      <c r="K44" s="344">
        <v>0</v>
      </c>
      <c r="L44" s="4">
        <v>39440</v>
      </c>
    </row>
    <row r="45" spans="1:12">
      <c r="A45" s="5" t="s">
        <v>48</v>
      </c>
      <c r="B45" s="5" t="s">
        <v>1637</v>
      </c>
      <c r="C45" s="5" t="s">
        <v>1638</v>
      </c>
      <c r="D45" s="344">
        <v>0</v>
      </c>
      <c r="E45" s="4">
        <v>1056</v>
      </c>
      <c r="F45" s="344">
        <v>0</v>
      </c>
      <c r="G45" s="344">
        <v>0</v>
      </c>
      <c r="H45" s="344">
        <v>0</v>
      </c>
      <c r="I45" s="344">
        <v>0</v>
      </c>
      <c r="J45" s="344">
        <v>0</v>
      </c>
      <c r="K45" s="344">
        <v>0</v>
      </c>
      <c r="L45" s="4">
        <v>1056</v>
      </c>
    </row>
    <row r="46" spans="1:12">
      <c r="A46" s="5" t="s">
        <v>48</v>
      </c>
      <c r="B46" s="5" t="s">
        <v>1639</v>
      </c>
      <c r="C46" s="5" t="s">
        <v>1640</v>
      </c>
      <c r="D46" s="344">
        <v>0</v>
      </c>
      <c r="E46" s="344">
        <v>160</v>
      </c>
      <c r="F46" s="344">
        <v>0</v>
      </c>
      <c r="G46" s="344">
        <v>0</v>
      </c>
      <c r="H46" s="344">
        <v>0</v>
      </c>
      <c r="I46" s="4">
        <v>20304</v>
      </c>
      <c r="J46" s="344">
        <v>0</v>
      </c>
      <c r="K46" s="4">
        <v>992</v>
      </c>
      <c r="L46" s="4">
        <v>21456</v>
      </c>
    </row>
    <row r="47" spans="1:12">
      <c r="A47" s="5" t="s">
        <v>48</v>
      </c>
      <c r="B47" s="5" t="s">
        <v>1641</v>
      </c>
      <c r="C47" s="5" t="s">
        <v>1642</v>
      </c>
      <c r="D47" s="4">
        <v>169200</v>
      </c>
      <c r="E47" s="344">
        <v>0</v>
      </c>
      <c r="F47" s="4">
        <v>19008</v>
      </c>
      <c r="G47" s="344">
        <v>0</v>
      </c>
      <c r="H47" s="344">
        <v>0</v>
      </c>
      <c r="I47" s="344">
        <v>0</v>
      </c>
      <c r="J47" s="344">
        <v>0</v>
      </c>
      <c r="K47" s="344">
        <v>0</v>
      </c>
      <c r="L47" s="4">
        <v>188208</v>
      </c>
    </row>
    <row r="48" spans="1:12">
      <c r="A48" s="5" t="s">
        <v>48</v>
      </c>
      <c r="B48" s="5" t="s">
        <v>1643</v>
      </c>
      <c r="C48" s="5" t="s">
        <v>1644</v>
      </c>
      <c r="D48" s="4">
        <v>50832</v>
      </c>
      <c r="E48" s="344">
        <v>0</v>
      </c>
      <c r="F48" s="344">
        <v>0</v>
      </c>
      <c r="G48" s="344">
        <v>0</v>
      </c>
      <c r="H48" s="344">
        <v>0</v>
      </c>
      <c r="I48" s="344">
        <v>0</v>
      </c>
      <c r="J48" s="344">
        <v>0</v>
      </c>
      <c r="K48" s="344">
        <v>0</v>
      </c>
      <c r="L48" s="4">
        <v>50832</v>
      </c>
    </row>
    <row r="49" spans="1:12">
      <c r="A49" s="5" t="s">
        <v>48</v>
      </c>
      <c r="B49" s="5" t="s">
        <v>1645</v>
      </c>
      <c r="C49" s="5" t="s">
        <v>1646</v>
      </c>
      <c r="D49" s="344">
        <v>0</v>
      </c>
      <c r="E49" s="344">
        <v>0</v>
      </c>
      <c r="F49" s="344">
        <v>0</v>
      </c>
      <c r="G49" s="344">
        <v>0</v>
      </c>
      <c r="H49" s="344">
        <v>0</v>
      </c>
      <c r="I49" s="4">
        <v>99008</v>
      </c>
      <c r="J49" s="344">
        <v>0</v>
      </c>
      <c r="K49" s="4">
        <v>1536</v>
      </c>
      <c r="L49" s="4">
        <v>100544</v>
      </c>
    </row>
    <row r="50" spans="1:12">
      <c r="A50" s="5" t="s">
        <v>48</v>
      </c>
      <c r="B50" s="5" t="s">
        <v>1647</v>
      </c>
      <c r="C50" s="5" t="s">
        <v>1648</v>
      </c>
      <c r="D50" s="344">
        <v>0</v>
      </c>
      <c r="E50" s="344">
        <v>0</v>
      </c>
      <c r="F50" s="344">
        <v>0</v>
      </c>
      <c r="G50" s="344">
        <v>0</v>
      </c>
      <c r="H50" s="344">
        <v>0</v>
      </c>
      <c r="I50" s="344">
        <v>0</v>
      </c>
      <c r="J50" s="344">
        <v>0</v>
      </c>
      <c r="K50" s="344">
        <v>0</v>
      </c>
      <c r="L50" s="344">
        <v>0</v>
      </c>
    </row>
    <row r="51" spans="1:12">
      <c r="A51" s="5" t="s">
        <v>48</v>
      </c>
      <c r="B51" s="5" t="s">
        <v>1649</v>
      </c>
      <c r="C51" s="5" t="s">
        <v>1650</v>
      </c>
      <c r="D51" s="4">
        <v>2592</v>
      </c>
      <c r="E51" s="344">
        <v>0</v>
      </c>
      <c r="F51" s="344">
        <v>0</v>
      </c>
      <c r="G51" s="344">
        <v>0</v>
      </c>
      <c r="H51" s="344">
        <v>0</v>
      </c>
      <c r="I51" s="4">
        <v>142032</v>
      </c>
      <c r="J51" s="344">
        <v>0</v>
      </c>
      <c r="K51" s="4">
        <v>5328</v>
      </c>
      <c r="L51" s="4">
        <v>149952</v>
      </c>
    </row>
    <row r="52" spans="1:12">
      <c r="A52" s="5" t="s">
        <v>48</v>
      </c>
      <c r="B52" s="5" t="s">
        <v>1651</v>
      </c>
      <c r="C52" s="5" t="s">
        <v>1652</v>
      </c>
      <c r="D52" s="344">
        <v>0</v>
      </c>
      <c r="E52" s="344">
        <v>0</v>
      </c>
      <c r="F52" s="344">
        <v>0</v>
      </c>
      <c r="G52" s="344">
        <v>0</v>
      </c>
      <c r="H52" s="344">
        <v>0</v>
      </c>
      <c r="I52" s="4">
        <v>25952</v>
      </c>
      <c r="J52" s="344">
        <v>0</v>
      </c>
      <c r="K52" s="344">
        <v>0</v>
      </c>
      <c r="L52" s="4">
        <v>25952</v>
      </c>
    </row>
    <row r="53" spans="1:12">
      <c r="A53" s="5" t="s">
        <v>48</v>
      </c>
      <c r="B53" s="5" t="s">
        <v>1653</v>
      </c>
      <c r="C53" s="5" t="s">
        <v>1654</v>
      </c>
      <c r="D53" s="344">
        <v>0</v>
      </c>
      <c r="E53" s="344">
        <v>0</v>
      </c>
      <c r="F53" s="344">
        <v>0</v>
      </c>
      <c r="G53" s="344">
        <v>0</v>
      </c>
      <c r="H53" s="344">
        <v>0</v>
      </c>
      <c r="I53" s="4">
        <v>30656</v>
      </c>
      <c r="J53" s="344">
        <v>0</v>
      </c>
      <c r="K53" s="344">
        <v>0</v>
      </c>
      <c r="L53" s="4">
        <v>30656</v>
      </c>
    </row>
    <row r="54" spans="1:12">
      <c r="A54" s="5" t="s">
        <v>48</v>
      </c>
      <c r="B54" s="5" t="s">
        <v>1655</v>
      </c>
      <c r="C54" s="5" t="s">
        <v>1656</v>
      </c>
      <c r="D54" s="344">
        <v>0</v>
      </c>
      <c r="E54" s="4">
        <v>111712</v>
      </c>
      <c r="F54" s="344">
        <v>0</v>
      </c>
      <c r="G54" s="4">
        <v>34480</v>
      </c>
      <c r="H54" s="344">
        <v>0</v>
      </c>
      <c r="I54" s="4">
        <v>3072</v>
      </c>
      <c r="J54" s="344">
        <v>0</v>
      </c>
      <c r="K54" s="344">
        <v>800</v>
      </c>
      <c r="L54" s="4">
        <v>150064</v>
      </c>
    </row>
    <row r="55" spans="1:12">
      <c r="A55" s="5" t="s">
        <v>48</v>
      </c>
      <c r="B55" s="5" t="s">
        <v>1657</v>
      </c>
      <c r="C55" s="5" t="s">
        <v>1658</v>
      </c>
      <c r="D55" s="344">
        <v>0</v>
      </c>
      <c r="E55" s="344">
        <v>0</v>
      </c>
      <c r="F55" s="344">
        <v>0</v>
      </c>
      <c r="G55" s="344">
        <v>0</v>
      </c>
      <c r="H55" s="4">
        <v>8896</v>
      </c>
      <c r="I55" s="344">
        <v>0</v>
      </c>
      <c r="J55" s="344">
        <v>0</v>
      </c>
      <c r="K55" s="344">
        <v>0</v>
      </c>
      <c r="L55" s="4">
        <v>8896</v>
      </c>
    </row>
    <row r="56" spans="1:12">
      <c r="A56" s="5" t="s">
        <v>48</v>
      </c>
      <c r="B56" s="5" t="s">
        <v>1659</v>
      </c>
      <c r="C56" s="5" t="s">
        <v>1660</v>
      </c>
      <c r="D56" s="344">
        <v>0</v>
      </c>
      <c r="E56" s="344">
        <v>0</v>
      </c>
      <c r="F56" s="344">
        <v>0</v>
      </c>
      <c r="G56" s="344">
        <v>0</v>
      </c>
      <c r="H56" s="344">
        <v>0</v>
      </c>
      <c r="I56" s="344">
        <v>0</v>
      </c>
      <c r="J56" s="4">
        <v>7056</v>
      </c>
      <c r="K56" s="344">
        <v>0</v>
      </c>
      <c r="L56" s="4">
        <v>7056</v>
      </c>
    </row>
    <row r="57" spans="1:12">
      <c r="A57" s="5" t="s">
        <v>48</v>
      </c>
      <c r="B57" s="5" t="s">
        <v>1661</v>
      </c>
      <c r="C57" s="5" t="s">
        <v>1662</v>
      </c>
      <c r="D57" s="344">
        <v>0</v>
      </c>
      <c r="E57" s="344">
        <v>0</v>
      </c>
      <c r="F57" s="344">
        <v>0</v>
      </c>
      <c r="G57" s="344">
        <v>0</v>
      </c>
      <c r="H57" s="344">
        <v>0</v>
      </c>
      <c r="I57" s="344">
        <v>0</v>
      </c>
      <c r="J57" s="344">
        <v>0</v>
      </c>
      <c r="K57" s="344">
        <v>0</v>
      </c>
      <c r="L57" s="344">
        <v>0</v>
      </c>
    </row>
    <row r="58" spans="1:12">
      <c r="A58" s="5" t="s">
        <v>48</v>
      </c>
      <c r="B58" s="5" t="s">
        <v>1663</v>
      </c>
      <c r="C58" s="5" t="s">
        <v>1664</v>
      </c>
      <c r="D58" s="4">
        <v>9984</v>
      </c>
      <c r="E58" s="344">
        <v>0</v>
      </c>
      <c r="F58" s="344">
        <v>0</v>
      </c>
      <c r="G58" s="344">
        <v>0</v>
      </c>
      <c r="H58" s="344">
        <v>0</v>
      </c>
      <c r="I58" s="344">
        <v>0</v>
      </c>
      <c r="J58" s="344">
        <v>0</v>
      </c>
      <c r="K58" s="344">
        <v>0</v>
      </c>
      <c r="L58" s="4">
        <v>9984</v>
      </c>
    </row>
    <row r="59" spans="1:12">
      <c r="A59" s="5" t="s">
        <v>48</v>
      </c>
      <c r="B59" s="5" t="s">
        <v>1665</v>
      </c>
      <c r="C59" s="5" t="s">
        <v>1666</v>
      </c>
      <c r="D59" s="4">
        <v>10512</v>
      </c>
      <c r="E59" s="344">
        <v>0</v>
      </c>
      <c r="F59" s="344">
        <v>0</v>
      </c>
      <c r="G59" s="344">
        <v>0</v>
      </c>
      <c r="H59" s="4">
        <v>32144</v>
      </c>
      <c r="I59" s="344">
        <v>0</v>
      </c>
      <c r="J59" s="344">
        <v>0</v>
      </c>
      <c r="K59" s="344">
        <v>0</v>
      </c>
      <c r="L59" s="4">
        <v>42656</v>
      </c>
    </row>
    <row r="60" spans="1:12">
      <c r="A60" s="5" t="s">
        <v>48</v>
      </c>
      <c r="B60" s="5" t="s">
        <v>1667</v>
      </c>
      <c r="C60" s="5" t="s">
        <v>1668</v>
      </c>
      <c r="D60" s="4">
        <v>397056</v>
      </c>
      <c r="E60" s="344">
        <v>0</v>
      </c>
      <c r="F60" s="344">
        <v>0</v>
      </c>
      <c r="G60" s="344">
        <v>0</v>
      </c>
      <c r="H60" s="344">
        <v>0</v>
      </c>
      <c r="I60" s="344">
        <v>0</v>
      </c>
      <c r="J60" s="344">
        <v>0</v>
      </c>
      <c r="K60" s="344">
        <v>0</v>
      </c>
      <c r="L60" s="4">
        <v>397056</v>
      </c>
    </row>
    <row r="61" spans="1:12">
      <c r="A61" s="5" t="s">
        <v>48</v>
      </c>
      <c r="B61" s="5" t="s">
        <v>1669</v>
      </c>
      <c r="C61" s="5" t="s">
        <v>1670</v>
      </c>
      <c r="D61" s="4">
        <v>94784</v>
      </c>
      <c r="E61" s="344">
        <v>0</v>
      </c>
      <c r="F61" s="344">
        <v>0</v>
      </c>
      <c r="G61" s="344">
        <v>0</v>
      </c>
      <c r="H61" s="344">
        <v>0</v>
      </c>
      <c r="I61" s="344">
        <v>0</v>
      </c>
      <c r="J61" s="344">
        <v>0</v>
      </c>
      <c r="K61" s="344">
        <v>0</v>
      </c>
      <c r="L61" s="4">
        <v>94784</v>
      </c>
    </row>
    <row r="62" spans="1:12">
      <c r="A62" s="5" t="s">
        <v>48</v>
      </c>
      <c r="B62" s="5" t="s">
        <v>1671</v>
      </c>
      <c r="C62" s="5" t="s">
        <v>1672</v>
      </c>
      <c r="D62" s="344">
        <v>0</v>
      </c>
      <c r="E62" s="344">
        <v>0</v>
      </c>
      <c r="F62" s="344">
        <v>0</v>
      </c>
      <c r="G62" s="344">
        <v>0</v>
      </c>
      <c r="H62" s="344">
        <v>0</v>
      </c>
      <c r="I62" s="344">
        <v>0</v>
      </c>
      <c r="J62" s="344">
        <v>0</v>
      </c>
      <c r="K62" s="344">
        <v>0</v>
      </c>
      <c r="L62" s="344">
        <v>0</v>
      </c>
    </row>
    <row r="63" spans="1:12">
      <c r="A63" s="5" t="s">
        <v>48</v>
      </c>
      <c r="B63" s="5" t="s">
        <v>1673</v>
      </c>
      <c r="C63" s="5" t="s">
        <v>1674</v>
      </c>
      <c r="D63" s="4">
        <v>868080</v>
      </c>
      <c r="E63" s="4">
        <v>366656</v>
      </c>
      <c r="F63" s="4">
        <v>19008</v>
      </c>
      <c r="G63" s="4">
        <v>34480</v>
      </c>
      <c r="H63" s="4">
        <v>217168</v>
      </c>
      <c r="I63" s="4">
        <v>351360</v>
      </c>
      <c r="J63" s="4">
        <v>18161</v>
      </c>
      <c r="K63" s="4">
        <v>11200</v>
      </c>
      <c r="L63" s="4">
        <v>1886113</v>
      </c>
    </row>
    <row r="66" spans="1:12">
      <c r="A66" s="5" t="s">
        <v>1685</v>
      </c>
    </row>
    <row r="67" spans="1:12">
      <c r="A67" s="5" t="s">
        <v>1604</v>
      </c>
      <c r="B67" s="5" t="s">
        <v>181</v>
      </c>
      <c r="C67" s="5" t="s">
        <v>1676</v>
      </c>
      <c r="D67" s="344" t="s">
        <v>1677</v>
      </c>
      <c r="E67" s="344" t="s">
        <v>1678</v>
      </c>
      <c r="F67" s="344" t="s">
        <v>1679</v>
      </c>
      <c r="G67" s="344" t="s">
        <v>1680</v>
      </c>
      <c r="H67" s="344" t="s">
        <v>1681</v>
      </c>
      <c r="I67" s="344" t="s">
        <v>1682</v>
      </c>
      <c r="J67" s="344" t="s">
        <v>1683</v>
      </c>
      <c r="K67" s="344" t="s">
        <v>1684</v>
      </c>
      <c r="L67" s="344" t="s">
        <v>44</v>
      </c>
    </row>
    <row r="68" spans="1:12">
      <c r="A68" s="5" t="s">
        <v>50</v>
      </c>
      <c r="B68" s="5" t="s">
        <v>1619</v>
      </c>
      <c r="C68" s="5" t="s">
        <v>1620</v>
      </c>
      <c r="D68" s="4">
        <v>5280</v>
      </c>
      <c r="E68" s="344">
        <v>0</v>
      </c>
      <c r="F68" s="344">
        <v>0</v>
      </c>
      <c r="G68" s="344">
        <v>0</v>
      </c>
      <c r="H68" s="4">
        <v>640</v>
      </c>
      <c r="I68" s="344">
        <v>0</v>
      </c>
      <c r="J68" s="4">
        <v>2800</v>
      </c>
      <c r="K68" s="344">
        <v>0</v>
      </c>
      <c r="L68" s="4">
        <v>8720</v>
      </c>
    </row>
    <row r="69" spans="1:12">
      <c r="A69" s="5" t="s">
        <v>50</v>
      </c>
      <c r="B69" s="5" t="s">
        <v>1621</v>
      </c>
      <c r="C69" s="5" t="s">
        <v>1622</v>
      </c>
      <c r="D69" s="344">
        <v>0</v>
      </c>
      <c r="E69" s="344">
        <v>0</v>
      </c>
      <c r="F69" s="344">
        <v>0</v>
      </c>
      <c r="G69" s="344">
        <v>0</v>
      </c>
      <c r="H69" s="4">
        <v>34176</v>
      </c>
      <c r="I69" s="344">
        <v>0</v>
      </c>
      <c r="J69" s="4">
        <v>1744</v>
      </c>
      <c r="K69" s="344">
        <v>0</v>
      </c>
      <c r="L69" s="4">
        <v>35920</v>
      </c>
    </row>
    <row r="70" spans="1:12">
      <c r="A70" s="5" t="s">
        <v>50</v>
      </c>
      <c r="B70" s="5" t="s">
        <v>1623</v>
      </c>
      <c r="C70" s="5" t="s">
        <v>1624</v>
      </c>
      <c r="D70" s="344">
        <v>0</v>
      </c>
      <c r="E70" s="4">
        <v>456512</v>
      </c>
      <c r="F70" s="344">
        <v>0</v>
      </c>
      <c r="G70" s="344">
        <v>0</v>
      </c>
      <c r="H70" s="344">
        <v>0</v>
      </c>
      <c r="I70" s="344">
        <v>0</v>
      </c>
      <c r="J70" s="344">
        <v>0</v>
      </c>
      <c r="K70" s="344">
        <v>0</v>
      </c>
      <c r="L70" s="4">
        <v>456512</v>
      </c>
    </row>
    <row r="71" spans="1:12">
      <c r="A71" s="5" t="s">
        <v>50</v>
      </c>
      <c r="B71" s="5" t="s">
        <v>1625</v>
      </c>
      <c r="C71" s="5" t="s">
        <v>1626</v>
      </c>
      <c r="D71" s="4">
        <v>39072</v>
      </c>
      <c r="E71" s="4">
        <v>63040</v>
      </c>
      <c r="F71" s="344">
        <v>0</v>
      </c>
      <c r="G71" s="344">
        <v>0</v>
      </c>
      <c r="H71" s="4">
        <v>75616</v>
      </c>
      <c r="I71" s="4">
        <v>38720</v>
      </c>
      <c r="J71" s="4">
        <v>17605</v>
      </c>
      <c r="K71" s="344">
        <v>0</v>
      </c>
      <c r="L71" s="4">
        <v>234053</v>
      </c>
    </row>
    <row r="72" spans="1:12">
      <c r="A72" s="5" t="s">
        <v>50</v>
      </c>
      <c r="B72" s="5" t="s">
        <v>1627</v>
      </c>
      <c r="C72" s="5" t="s">
        <v>1628</v>
      </c>
      <c r="D72" s="344">
        <v>0</v>
      </c>
      <c r="E72" s="344">
        <v>0</v>
      </c>
      <c r="F72" s="344">
        <v>0</v>
      </c>
      <c r="G72" s="344">
        <v>0</v>
      </c>
      <c r="H72" s="344">
        <v>0</v>
      </c>
      <c r="I72" s="344">
        <v>0</v>
      </c>
      <c r="J72" s="344">
        <v>192</v>
      </c>
      <c r="K72" s="344">
        <v>0</v>
      </c>
      <c r="L72" s="344">
        <v>192</v>
      </c>
    </row>
    <row r="73" spans="1:12">
      <c r="A73" s="5" t="s">
        <v>50</v>
      </c>
      <c r="B73" s="5" t="s">
        <v>1629</v>
      </c>
      <c r="C73" s="5" t="s">
        <v>1630</v>
      </c>
      <c r="D73" s="4">
        <v>155664</v>
      </c>
      <c r="E73" s="344">
        <v>0</v>
      </c>
      <c r="F73" s="344">
        <v>0</v>
      </c>
      <c r="G73" s="344">
        <v>0</v>
      </c>
      <c r="H73" s="4">
        <v>13728</v>
      </c>
      <c r="I73" s="344">
        <v>0</v>
      </c>
      <c r="J73" s="344">
        <v>0</v>
      </c>
      <c r="K73" s="344">
        <v>0</v>
      </c>
      <c r="L73" s="4">
        <v>169392</v>
      </c>
    </row>
    <row r="74" spans="1:12">
      <c r="A74" s="5" t="s">
        <v>50</v>
      </c>
      <c r="B74" s="5" t="s">
        <v>1631</v>
      </c>
      <c r="C74" s="5" t="s">
        <v>1632</v>
      </c>
      <c r="D74" s="344">
        <v>0</v>
      </c>
      <c r="E74" s="4">
        <v>10080</v>
      </c>
      <c r="F74" s="344">
        <v>0</v>
      </c>
      <c r="G74" s="344">
        <v>0</v>
      </c>
      <c r="H74" s="344">
        <v>0</v>
      </c>
      <c r="I74" s="4">
        <v>85216</v>
      </c>
      <c r="J74" s="344">
        <v>0</v>
      </c>
      <c r="K74" s="4">
        <v>9008</v>
      </c>
      <c r="L74" s="4">
        <v>104304</v>
      </c>
    </row>
    <row r="75" spans="1:12">
      <c r="A75" s="5" t="s">
        <v>50</v>
      </c>
      <c r="B75" s="5" t="s">
        <v>1633</v>
      </c>
      <c r="C75" s="5" t="s">
        <v>1634</v>
      </c>
      <c r="D75" s="344">
        <v>0</v>
      </c>
      <c r="E75" s="344">
        <v>0</v>
      </c>
      <c r="F75" s="344">
        <v>0</v>
      </c>
      <c r="G75" s="344">
        <v>0</v>
      </c>
      <c r="H75" s="4">
        <v>4032</v>
      </c>
      <c r="I75" s="344">
        <v>0</v>
      </c>
      <c r="J75" s="4">
        <v>7768</v>
      </c>
      <c r="K75" s="344">
        <v>0</v>
      </c>
      <c r="L75" s="4">
        <v>11800</v>
      </c>
    </row>
    <row r="76" spans="1:12">
      <c r="A76" s="5" t="s">
        <v>50</v>
      </c>
      <c r="B76" s="5" t="s">
        <v>1635</v>
      </c>
      <c r="C76" s="5" t="s">
        <v>1636</v>
      </c>
      <c r="D76" s="4">
        <v>3648</v>
      </c>
      <c r="E76" s="4">
        <v>35152</v>
      </c>
      <c r="F76" s="344">
        <v>0</v>
      </c>
      <c r="G76" s="344">
        <v>0</v>
      </c>
      <c r="H76" s="4">
        <v>26896</v>
      </c>
      <c r="I76" s="344">
        <v>0</v>
      </c>
      <c r="J76" s="4">
        <v>2660</v>
      </c>
      <c r="K76" s="4">
        <v>8687</v>
      </c>
      <c r="L76" s="4">
        <v>77043</v>
      </c>
    </row>
    <row r="77" spans="1:12">
      <c r="A77" s="5" t="s">
        <v>50</v>
      </c>
      <c r="B77" s="5" t="s">
        <v>1637</v>
      </c>
      <c r="C77" s="5" t="s">
        <v>1638</v>
      </c>
      <c r="D77" s="344">
        <v>0</v>
      </c>
      <c r="E77" s="4">
        <v>8576</v>
      </c>
      <c r="F77" s="344">
        <v>0</v>
      </c>
      <c r="G77" s="344">
        <v>0</v>
      </c>
      <c r="H77" s="344">
        <v>0</v>
      </c>
      <c r="I77" s="344">
        <v>0</v>
      </c>
      <c r="J77" s="344">
        <v>0</v>
      </c>
      <c r="K77" s="344">
        <v>0</v>
      </c>
      <c r="L77" s="4">
        <v>8576</v>
      </c>
    </row>
    <row r="78" spans="1:12">
      <c r="A78" s="5" t="s">
        <v>50</v>
      </c>
      <c r="B78" s="5" t="s">
        <v>1639</v>
      </c>
      <c r="C78" s="5" t="s">
        <v>1640</v>
      </c>
      <c r="D78" s="344">
        <v>0</v>
      </c>
      <c r="E78" s="4">
        <v>4480</v>
      </c>
      <c r="F78" s="344">
        <v>0</v>
      </c>
      <c r="G78" s="344">
        <v>0</v>
      </c>
      <c r="H78" s="344">
        <v>0</v>
      </c>
      <c r="I78" s="4">
        <v>57632</v>
      </c>
      <c r="J78" s="344">
        <v>0</v>
      </c>
      <c r="K78" s="4">
        <v>17916</v>
      </c>
      <c r="L78" s="4">
        <v>80028</v>
      </c>
    </row>
    <row r="79" spans="1:12">
      <c r="A79" s="5" t="s">
        <v>50</v>
      </c>
      <c r="B79" s="5" t="s">
        <v>1641</v>
      </c>
      <c r="C79" s="5" t="s">
        <v>1642</v>
      </c>
      <c r="D79" s="4">
        <v>360688</v>
      </c>
      <c r="E79" s="344">
        <v>0</v>
      </c>
      <c r="F79" s="4">
        <v>41920</v>
      </c>
      <c r="G79" s="344">
        <v>0</v>
      </c>
      <c r="H79" s="344">
        <v>816</v>
      </c>
      <c r="I79" s="344">
        <v>0</v>
      </c>
      <c r="J79" s="4">
        <v>1672</v>
      </c>
      <c r="K79" s="344">
        <v>0</v>
      </c>
      <c r="L79" s="4">
        <v>405096</v>
      </c>
    </row>
    <row r="80" spans="1:12">
      <c r="A80" s="5" t="s">
        <v>50</v>
      </c>
      <c r="B80" s="5" t="s">
        <v>1643</v>
      </c>
      <c r="C80" s="5" t="s">
        <v>1644</v>
      </c>
      <c r="D80" s="4">
        <v>35456</v>
      </c>
      <c r="E80" s="344">
        <v>0</v>
      </c>
      <c r="F80" s="344">
        <v>0</v>
      </c>
      <c r="G80" s="344">
        <v>0</v>
      </c>
      <c r="H80" s="344">
        <v>0</v>
      </c>
      <c r="I80" s="344">
        <v>0</v>
      </c>
      <c r="J80" s="344">
        <v>0</v>
      </c>
      <c r="K80" s="344">
        <v>0</v>
      </c>
      <c r="L80" s="4">
        <v>35456</v>
      </c>
    </row>
    <row r="81" spans="1:12">
      <c r="A81" s="5" t="s">
        <v>50</v>
      </c>
      <c r="B81" s="5" t="s">
        <v>1645</v>
      </c>
      <c r="C81" s="5" t="s">
        <v>1646</v>
      </c>
      <c r="D81" s="344">
        <v>0</v>
      </c>
      <c r="E81" s="344">
        <v>0</v>
      </c>
      <c r="F81" s="344">
        <v>0</v>
      </c>
      <c r="G81" s="344">
        <v>0</v>
      </c>
      <c r="H81" s="344">
        <v>0</v>
      </c>
      <c r="I81" s="4">
        <v>234832</v>
      </c>
      <c r="J81" s="344">
        <v>0</v>
      </c>
      <c r="K81" s="4">
        <v>12953</v>
      </c>
      <c r="L81" s="4">
        <v>247785</v>
      </c>
    </row>
    <row r="82" spans="1:12">
      <c r="A82" s="5" t="s">
        <v>50</v>
      </c>
      <c r="B82" s="5" t="s">
        <v>1647</v>
      </c>
      <c r="C82" s="5" t="s">
        <v>1648</v>
      </c>
      <c r="D82" s="344">
        <v>0</v>
      </c>
      <c r="E82" s="344">
        <v>0</v>
      </c>
      <c r="F82" s="344">
        <v>0</v>
      </c>
      <c r="G82" s="344">
        <v>0</v>
      </c>
      <c r="H82" s="344">
        <v>0</v>
      </c>
      <c r="I82" s="4">
        <v>43712</v>
      </c>
      <c r="J82" s="344">
        <v>0</v>
      </c>
      <c r="K82" s="4">
        <v>2600</v>
      </c>
      <c r="L82" s="4">
        <v>46312</v>
      </c>
    </row>
    <row r="83" spans="1:12">
      <c r="A83" s="5" t="s">
        <v>50</v>
      </c>
      <c r="B83" s="5" t="s">
        <v>1649</v>
      </c>
      <c r="C83" s="5" t="s">
        <v>1650</v>
      </c>
      <c r="D83" s="344">
        <v>0</v>
      </c>
      <c r="E83" s="344">
        <v>0</v>
      </c>
      <c r="F83" s="344">
        <v>0</v>
      </c>
      <c r="G83" s="344">
        <v>0</v>
      </c>
      <c r="H83" s="344">
        <v>0</v>
      </c>
      <c r="I83" s="4">
        <v>270911</v>
      </c>
      <c r="J83" s="4">
        <v>4290</v>
      </c>
      <c r="K83" s="4">
        <v>25566</v>
      </c>
      <c r="L83" s="4">
        <v>300767</v>
      </c>
    </row>
    <row r="84" spans="1:12">
      <c r="A84" s="5" t="s">
        <v>50</v>
      </c>
      <c r="B84" s="5" t="s">
        <v>1651</v>
      </c>
      <c r="C84" s="5" t="s">
        <v>1652</v>
      </c>
      <c r="D84" s="344">
        <v>0</v>
      </c>
      <c r="E84" s="344">
        <v>0</v>
      </c>
      <c r="F84" s="344">
        <v>0</v>
      </c>
      <c r="G84" s="344">
        <v>0</v>
      </c>
      <c r="H84" s="344">
        <v>0</v>
      </c>
      <c r="I84" s="4">
        <v>35680</v>
      </c>
      <c r="J84" s="344">
        <v>0</v>
      </c>
      <c r="K84" s="344">
        <v>348</v>
      </c>
      <c r="L84" s="4">
        <v>36028</v>
      </c>
    </row>
    <row r="85" spans="1:12">
      <c r="A85" s="5" t="s">
        <v>50</v>
      </c>
      <c r="B85" s="5" t="s">
        <v>1653</v>
      </c>
      <c r="C85" s="5" t="s">
        <v>1654</v>
      </c>
      <c r="D85" s="344">
        <v>0</v>
      </c>
      <c r="E85" s="344">
        <v>0</v>
      </c>
      <c r="F85" s="344">
        <v>0</v>
      </c>
      <c r="G85" s="344">
        <v>0</v>
      </c>
      <c r="H85" s="344">
        <v>0</v>
      </c>
      <c r="I85" s="4">
        <v>30608</v>
      </c>
      <c r="J85" s="344">
        <v>0</v>
      </c>
      <c r="K85" s="344">
        <v>648</v>
      </c>
      <c r="L85" s="4">
        <v>31256</v>
      </c>
    </row>
    <row r="86" spans="1:12">
      <c r="A86" s="5" t="s">
        <v>50</v>
      </c>
      <c r="B86" s="5" t="s">
        <v>1655</v>
      </c>
      <c r="C86" s="5" t="s">
        <v>1656</v>
      </c>
      <c r="D86" s="344">
        <v>0</v>
      </c>
      <c r="E86" s="4">
        <v>258464</v>
      </c>
      <c r="F86" s="344">
        <v>0</v>
      </c>
      <c r="G86" s="4">
        <v>52544</v>
      </c>
      <c r="H86" s="344">
        <v>0</v>
      </c>
      <c r="I86" s="4">
        <v>3264</v>
      </c>
      <c r="J86" s="344">
        <v>0</v>
      </c>
      <c r="K86" s="344">
        <v>0</v>
      </c>
      <c r="L86" s="4">
        <v>314272</v>
      </c>
    </row>
    <row r="87" spans="1:12">
      <c r="A87" s="5" t="s">
        <v>50</v>
      </c>
      <c r="B87" s="5" t="s">
        <v>1657</v>
      </c>
      <c r="C87" s="5" t="s">
        <v>1658</v>
      </c>
      <c r="D87" s="344">
        <v>0</v>
      </c>
      <c r="E87" s="344">
        <v>0</v>
      </c>
      <c r="F87" s="344">
        <v>0</v>
      </c>
      <c r="G87" s="344">
        <v>0</v>
      </c>
      <c r="H87" s="4">
        <v>45888</v>
      </c>
      <c r="I87" s="344">
        <v>0</v>
      </c>
      <c r="J87" s="344">
        <v>144</v>
      </c>
      <c r="K87" s="344">
        <v>0</v>
      </c>
      <c r="L87" s="4">
        <v>46032</v>
      </c>
    </row>
    <row r="88" spans="1:12">
      <c r="A88" s="5" t="s">
        <v>50</v>
      </c>
      <c r="B88" s="5" t="s">
        <v>1659</v>
      </c>
      <c r="C88" s="5" t="s">
        <v>1660</v>
      </c>
      <c r="D88" s="344">
        <v>0</v>
      </c>
      <c r="E88" s="344">
        <v>0</v>
      </c>
      <c r="F88" s="344">
        <v>0</v>
      </c>
      <c r="G88" s="344">
        <v>0</v>
      </c>
      <c r="H88" s="4">
        <v>82528</v>
      </c>
      <c r="I88" s="344">
        <v>0</v>
      </c>
      <c r="J88" s="4">
        <v>73918</v>
      </c>
      <c r="K88" s="344">
        <v>0</v>
      </c>
      <c r="L88" s="4">
        <v>156446</v>
      </c>
    </row>
    <row r="89" spans="1:12">
      <c r="A89" s="5" t="s">
        <v>50</v>
      </c>
      <c r="B89" s="5" t="s">
        <v>1661</v>
      </c>
      <c r="C89" s="5" t="s">
        <v>1662</v>
      </c>
      <c r="D89" s="344">
        <v>0</v>
      </c>
      <c r="E89" s="344">
        <v>0</v>
      </c>
      <c r="F89" s="344">
        <v>0</v>
      </c>
      <c r="G89" s="344">
        <v>0</v>
      </c>
      <c r="H89" s="4">
        <v>33600</v>
      </c>
      <c r="I89" s="344">
        <v>0</v>
      </c>
      <c r="J89" s="344">
        <v>0</v>
      </c>
      <c r="K89" s="344">
        <v>0</v>
      </c>
      <c r="L89" s="4">
        <v>33600</v>
      </c>
    </row>
    <row r="90" spans="1:12">
      <c r="A90" s="5" t="s">
        <v>50</v>
      </c>
      <c r="B90" s="5" t="s">
        <v>1663</v>
      </c>
      <c r="C90" s="5" t="s">
        <v>1664</v>
      </c>
      <c r="D90" s="4">
        <v>4560</v>
      </c>
      <c r="E90" s="344">
        <v>0</v>
      </c>
      <c r="F90" s="344">
        <v>0</v>
      </c>
      <c r="G90" s="344">
        <v>0</v>
      </c>
      <c r="H90" s="344">
        <v>0</v>
      </c>
      <c r="I90" s="344">
        <v>0</v>
      </c>
      <c r="J90" s="344">
        <v>0</v>
      </c>
      <c r="K90" s="344">
        <v>0</v>
      </c>
      <c r="L90" s="4">
        <v>4560</v>
      </c>
    </row>
    <row r="91" spans="1:12">
      <c r="A91" s="5" t="s">
        <v>50</v>
      </c>
      <c r="B91" s="5" t="s">
        <v>1665</v>
      </c>
      <c r="C91" s="5" t="s">
        <v>1666</v>
      </c>
      <c r="D91" s="4">
        <v>35472</v>
      </c>
      <c r="E91" s="344">
        <v>0</v>
      </c>
      <c r="F91" s="344">
        <v>0</v>
      </c>
      <c r="G91" s="344">
        <v>0</v>
      </c>
      <c r="H91" s="4">
        <v>45760</v>
      </c>
      <c r="I91" s="344">
        <v>0</v>
      </c>
      <c r="J91" s="4">
        <v>86216</v>
      </c>
      <c r="K91" s="344">
        <v>0</v>
      </c>
      <c r="L91" s="4">
        <v>167448</v>
      </c>
    </row>
    <row r="92" spans="1:12">
      <c r="A92" s="5" t="s">
        <v>50</v>
      </c>
      <c r="B92" s="5" t="s">
        <v>1667</v>
      </c>
      <c r="C92" s="5" t="s">
        <v>1668</v>
      </c>
      <c r="D92" s="4">
        <v>664496</v>
      </c>
      <c r="E92" s="344">
        <v>0</v>
      </c>
      <c r="F92" s="344">
        <v>0</v>
      </c>
      <c r="G92" s="344">
        <v>0</v>
      </c>
      <c r="H92" s="344">
        <v>0</v>
      </c>
      <c r="I92" s="344">
        <v>0</v>
      </c>
      <c r="J92" s="344">
        <v>0</v>
      </c>
      <c r="K92" s="344">
        <v>0</v>
      </c>
      <c r="L92" s="4">
        <v>664496</v>
      </c>
    </row>
    <row r="93" spans="1:12">
      <c r="A93" s="5" t="s">
        <v>50</v>
      </c>
      <c r="B93" s="5" t="s">
        <v>1669</v>
      </c>
      <c r="C93" s="5" t="s">
        <v>1670</v>
      </c>
      <c r="D93" s="4">
        <v>168744</v>
      </c>
      <c r="E93" s="344">
        <v>0</v>
      </c>
      <c r="F93" s="344">
        <v>0</v>
      </c>
      <c r="G93" s="344">
        <v>0</v>
      </c>
      <c r="H93" s="4">
        <v>24976</v>
      </c>
      <c r="I93" s="344">
        <v>0</v>
      </c>
      <c r="J93" s="344">
        <v>0</v>
      </c>
      <c r="K93" s="344">
        <v>0</v>
      </c>
      <c r="L93" s="4">
        <v>193720</v>
      </c>
    </row>
    <row r="94" spans="1:12">
      <c r="A94" s="5" t="s">
        <v>50</v>
      </c>
      <c r="B94" s="5" t="s">
        <v>1671</v>
      </c>
      <c r="C94" s="5" t="s">
        <v>1672</v>
      </c>
      <c r="D94" s="344">
        <v>0</v>
      </c>
      <c r="E94" s="344">
        <v>0</v>
      </c>
      <c r="F94" s="344">
        <v>0</v>
      </c>
      <c r="G94" s="344">
        <v>0</v>
      </c>
      <c r="H94" s="344">
        <v>0</v>
      </c>
      <c r="I94" s="344">
        <v>0</v>
      </c>
      <c r="J94" s="344">
        <v>0</v>
      </c>
      <c r="K94" s="344">
        <v>0</v>
      </c>
      <c r="L94" s="344">
        <v>0</v>
      </c>
    </row>
    <row r="95" spans="1:12">
      <c r="A95" s="5" t="s">
        <v>50</v>
      </c>
      <c r="B95" s="5" t="s">
        <v>1673</v>
      </c>
      <c r="C95" s="5" t="s">
        <v>1674</v>
      </c>
      <c r="D95" s="4">
        <v>1473080</v>
      </c>
      <c r="E95" s="4">
        <v>836304</v>
      </c>
      <c r="F95" s="4">
        <v>41920</v>
      </c>
      <c r="G95" s="4">
        <v>52544</v>
      </c>
      <c r="H95" s="4">
        <v>388656</v>
      </c>
      <c r="I95" s="4">
        <v>800575</v>
      </c>
      <c r="J95" s="4">
        <v>199009</v>
      </c>
      <c r="K95" s="4">
        <v>77726</v>
      </c>
      <c r="L95" s="4">
        <v>3869814</v>
      </c>
    </row>
    <row r="97" spans="1:12">
      <c r="H97" s="4"/>
    </row>
    <row r="98" spans="1:12">
      <c r="A98" s="5" t="s">
        <v>1686</v>
      </c>
    </row>
    <row r="99" spans="1:12">
      <c r="A99" s="5" t="s">
        <v>1604</v>
      </c>
      <c r="B99" s="5" t="s">
        <v>181</v>
      </c>
      <c r="C99" s="5" t="s">
        <v>1676</v>
      </c>
      <c r="D99" s="344" t="s">
        <v>1677</v>
      </c>
      <c r="E99" s="344" t="s">
        <v>1678</v>
      </c>
      <c r="F99" s="344" t="s">
        <v>1679</v>
      </c>
      <c r="G99" s="344" t="s">
        <v>1680</v>
      </c>
      <c r="H99" s="344" t="s">
        <v>1681</v>
      </c>
      <c r="I99" s="344" t="s">
        <v>1682</v>
      </c>
      <c r="J99" s="344" t="s">
        <v>1683</v>
      </c>
      <c r="K99" s="344" t="s">
        <v>1684</v>
      </c>
      <c r="L99" s="344" t="s">
        <v>44</v>
      </c>
    </row>
    <row r="100" spans="1:12">
      <c r="A100" s="5" t="s">
        <v>53</v>
      </c>
      <c r="B100" s="5" t="s">
        <v>1619</v>
      </c>
      <c r="C100" s="5" t="s">
        <v>1620</v>
      </c>
      <c r="D100" s="344">
        <v>0</v>
      </c>
      <c r="E100" s="344">
        <v>0</v>
      </c>
      <c r="F100" s="344">
        <v>0</v>
      </c>
      <c r="G100" s="344">
        <v>0</v>
      </c>
      <c r="H100" s="344">
        <v>0</v>
      </c>
      <c r="I100" s="344">
        <v>0</v>
      </c>
      <c r="J100" s="344">
        <v>0</v>
      </c>
      <c r="K100" s="344">
        <v>0</v>
      </c>
      <c r="L100" s="344">
        <v>0</v>
      </c>
    </row>
    <row r="101" spans="1:12">
      <c r="A101" s="5" t="s">
        <v>53</v>
      </c>
      <c r="B101" s="5" t="s">
        <v>1621</v>
      </c>
      <c r="C101" s="5" t="s">
        <v>1622</v>
      </c>
      <c r="D101" s="344">
        <v>0</v>
      </c>
      <c r="E101" s="344">
        <v>0</v>
      </c>
      <c r="F101" s="344">
        <v>0</v>
      </c>
      <c r="G101" s="344">
        <v>0</v>
      </c>
      <c r="H101" s="4">
        <v>42704</v>
      </c>
      <c r="I101" s="344">
        <v>0</v>
      </c>
      <c r="J101" s="344">
        <v>0</v>
      </c>
      <c r="K101" s="344">
        <v>0</v>
      </c>
      <c r="L101" s="4">
        <v>42704</v>
      </c>
    </row>
    <row r="102" spans="1:12">
      <c r="A102" s="5" t="s">
        <v>53</v>
      </c>
      <c r="B102" s="5" t="s">
        <v>1623</v>
      </c>
      <c r="C102" s="5" t="s">
        <v>1624</v>
      </c>
      <c r="D102" s="344">
        <v>0</v>
      </c>
      <c r="E102" s="4">
        <v>205584</v>
      </c>
      <c r="F102" s="344">
        <v>0</v>
      </c>
      <c r="G102" s="344">
        <v>0</v>
      </c>
      <c r="H102" s="344">
        <v>0</v>
      </c>
      <c r="I102" s="344">
        <v>0</v>
      </c>
      <c r="J102" s="344">
        <v>0</v>
      </c>
      <c r="K102" s="344">
        <v>0</v>
      </c>
      <c r="L102" s="4">
        <v>205584</v>
      </c>
    </row>
    <row r="103" spans="1:12">
      <c r="A103" s="5" t="s">
        <v>53</v>
      </c>
      <c r="B103" s="5" t="s">
        <v>1625</v>
      </c>
      <c r="C103" s="5" t="s">
        <v>1626</v>
      </c>
      <c r="D103" s="4">
        <v>20400</v>
      </c>
      <c r="E103" s="4">
        <v>6464</v>
      </c>
      <c r="F103" s="344">
        <v>0</v>
      </c>
      <c r="G103" s="344">
        <v>0</v>
      </c>
      <c r="H103" s="4">
        <v>44768</v>
      </c>
      <c r="I103" s="4">
        <v>5968</v>
      </c>
      <c r="J103" s="344">
        <v>0</v>
      </c>
      <c r="K103" s="4">
        <v>3552</v>
      </c>
      <c r="L103" s="4">
        <v>81152</v>
      </c>
    </row>
    <row r="104" spans="1:12">
      <c r="A104" s="5" t="s">
        <v>53</v>
      </c>
      <c r="B104" s="5" t="s">
        <v>1627</v>
      </c>
      <c r="C104" s="5" t="s">
        <v>1628</v>
      </c>
      <c r="D104" s="344">
        <v>0</v>
      </c>
      <c r="E104" s="344">
        <v>0</v>
      </c>
      <c r="F104" s="344">
        <v>0</v>
      </c>
      <c r="G104" s="344">
        <v>0</v>
      </c>
      <c r="H104" s="344">
        <v>0</v>
      </c>
      <c r="I104" s="344">
        <v>0</v>
      </c>
      <c r="J104" s="344">
        <v>0</v>
      </c>
      <c r="K104" s="344">
        <v>0</v>
      </c>
      <c r="L104" s="344">
        <v>0</v>
      </c>
    </row>
    <row r="105" spans="1:12">
      <c r="A105" s="5" t="s">
        <v>53</v>
      </c>
      <c r="B105" s="5" t="s">
        <v>1629</v>
      </c>
      <c r="C105" s="5" t="s">
        <v>1630</v>
      </c>
      <c r="D105" s="4">
        <v>47136</v>
      </c>
      <c r="E105" s="344">
        <v>0</v>
      </c>
      <c r="F105" s="344">
        <v>0</v>
      </c>
      <c r="G105" s="344">
        <v>0</v>
      </c>
      <c r="H105" s="4">
        <v>2944</v>
      </c>
      <c r="I105" s="344">
        <v>0</v>
      </c>
      <c r="J105" s="344">
        <v>0</v>
      </c>
      <c r="K105" s="344">
        <v>0</v>
      </c>
      <c r="L105" s="4">
        <v>50080</v>
      </c>
    </row>
    <row r="106" spans="1:12">
      <c r="A106" s="5" t="s">
        <v>53</v>
      </c>
      <c r="B106" s="5" t="s">
        <v>1631</v>
      </c>
      <c r="C106" s="5" t="s">
        <v>1632</v>
      </c>
      <c r="D106" s="344">
        <v>0</v>
      </c>
      <c r="E106" s="344">
        <v>0</v>
      </c>
      <c r="F106" s="344">
        <v>0</v>
      </c>
      <c r="G106" s="344">
        <v>0</v>
      </c>
      <c r="H106" s="344">
        <v>0</v>
      </c>
      <c r="I106" s="4">
        <v>9056</v>
      </c>
      <c r="J106" s="344">
        <v>0</v>
      </c>
      <c r="K106" s="344">
        <v>0</v>
      </c>
      <c r="L106" s="4">
        <v>9056</v>
      </c>
    </row>
    <row r="107" spans="1:12">
      <c r="A107" s="5" t="s">
        <v>53</v>
      </c>
      <c r="B107" s="5" t="s">
        <v>1633</v>
      </c>
      <c r="C107" s="5" t="s">
        <v>1634</v>
      </c>
      <c r="D107" s="344">
        <v>0</v>
      </c>
      <c r="E107" s="344">
        <v>0</v>
      </c>
      <c r="F107" s="344">
        <v>0</v>
      </c>
      <c r="G107" s="344">
        <v>0</v>
      </c>
      <c r="H107" s="4">
        <v>11648</v>
      </c>
      <c r="I107" s="344">
        <v>0</v>
      </c>
      <c r="J107" s="344">
        <v>0</v>
      </c>
      <c r="K107" s="344">
        <v>0</v>
      </c>
      <c r="L107" s="4">
        <v>11648</v>
      </c>
    </row>
    <row r="108" spans="1:12">
      <c r="A108" s="5" t="s">
        <v>53</v>
      </c>
      <c r="B108" s="5" t="s">
        <v>1635</v>
      </c>
      <c r="C108" s="5" t="s">
        <v>1636</v>
      </c>
      <c r="D108" s="4">
        <v>3792</v>
      </c>
      <c r="E108" s="4">
        <v>11968</v>
      </c>
      <c r="F108" s="344">
        <v>0</v>
      </c>
      <c r="G108" s="344">
        <v>0</v>
      </c>
      <c r="H108" s="4">
        <v>23968</v>
      </c>
      <c r="I108" s="344">
        <v>0</v>
      </c>
      <c r="J108" s="344">
        <v>232</v>
      </c>
      <c r="K108" s="344">
        <v>0</v>
      </c>
      <c r="L108" s="4">
        <v>39960</v>
      </c>
    </row>
    <row r="109" spans="1:12">
      <c r="A109" s="5" t="s">
        <v>53</v>
      </c>
      <c r="B109" s="5" t="s">
        <v>1637</v>
      </c>
      <c r="C109" s="5" t="s">
        <v>1638</v>
      </c>
      <c r="D109" s="344">
        <v>0</v>
      </c>
      <c r="E109" s="344">
        <v>144</v>
      </c>
      <c r="F109" s="344">
        <v>0</v>
      </c>
      <c r="G109" s="344">
        <v>0</v>
      </c>
      <c r="H109" s="344">
        <v>0</v>
      </c>
      <c r="I109" s="344">
        <v>0</v>
      </c>
      <c r="J109" s="344">
        <v>0</v>
      </c>
      <c r="K109" s="344">
        <v>0</v>
      </c>
      <c r="L109" s="344">
        <v>144</v>
      </c>
    </row>
    <row r="110" spans="1:12">
      <c r="A110" s="5" t="s">
        <v>53</v>
      </c>
      <c r="B110" s="5" t="s">
        <v>1639</v>
      </c>
      <c r="C110" s="5" t="s">
        <v>1640</v>
      </c>
      <c r="D110" s="344">
        <v>0</v>
      </c>
      <c r="E110" s="344">
        <v>0</v>
      </c>
      <c r="F110" s="344">
        <v>0</v>
      </c>
      <c r="G110" s="344">
        <v>0</v>
      </c>
      <c r="H110" s="344">
        <v>0</v>
      </c>
      <c r="I110" s="4">
        <v>33872</v>
      </c>
      <c r="J110" s="344">
        <v>0</v>
      </c>
      <c r="K110" s="344">
        <v>0</v>
      </c>
      <c r="L110" s="4">
        <v>33872</v>
      </c>
    </row>
    <row r="111" spans="1:12">
      <c r="A111" s="5" t="s">
        <v>53</v>
      </c>
      <c r="B111" s="5" t="s">
        <v>1641</v>
      </c>
      <c r="C111" s="5" t="s">
        <v>1642</v>
      </c>
      <c r="D111" s="4">
        <v>147136</v>
      </c>
      <c r="E111" s="344">
        <v>0</v>
      </c>
      <c r="F111" s="4">
        <v>49492</v>
      </c>
      <c r="G111" s="344">
        <v>0</v>
      </c>
      <c r="H111" s="344">
        <v>0</v>
      </c>
      <c r="I111" s="344">
        <v>0</v>
      </c>
      <c r="J111" s="344">
        <v>0</v>
      </c>
      <c r="K111" s="344">
        <v>0</v>
      </c>
      <c r="L111" s="4">
        <v>196628</v>
      </c>
    </row>
    <row r="112" spans="1:12">
      <c r="A112" s="5" t="s">
        <v>53</v>
      </c>
      <c r="B112" s="5" t="s">
        <v>1643</v>
      </c>
      <c r="C112" s="5" t="s">
        <v>1644</v>
      </c>
      <c r="D112" s="4">
        <v>19520</v>
      </c>
      <c r="E112" s="344">
        <v>0</v>
      </c>
      <c r="F112" s="344">
        <v>0</v>
      </c>
      <c r="G112" s="344">
        <v>0</v>
      </c>
      <c r="H112" s="344">
        <v>0</v>
      </c>
      <c r="I112" s="344">
        <v>0</v>
      </c>
      <c r="J112" s="344">
        <v>0</v>
      </c>
      <c r="K112" s="344">
        <v>0</v>
      </c>
      <c r="L112" s="4">
        <v>19520</v>
      </c>
    </row>
    <row r="113" spans="1:12">
      <c r="A113" s="5" t="s">
        <v>53</v>
      </c>
      <c r="B113" s="5" t="s">
        <v>1645</v>
      </c>
      <c r="C113" s="5" t="s">
        <v>1646</v>
      </c>
      <c r="D113" s="344">
        <v>0</v>
      </c>
      <c r="E113" s="344">
        <v>0</v>
      </c>
      <c r="F113" s="344">
        <v>0</v>
      </c>
      <c r="G113" s="344">
        <v>0</v>
      </c>
      <c r="H113" s="344">
        <v>0</v>
      </c>
      <c r="I113" s="4">
        <v>109328</v>
      </c>
      <c r="J113" s="344">
        <v>0</v>
      </c>
      <c r="K113" s="4">
        <v>22252</v>
      </c>
      <c r="L113" s="4">
        <v>131580</v>
      </c>
    </row>
    <row r="114" spans="1:12">
      <c r="A114" s="5" t="s">
        <v>53</v>
      </c>
      <c r="B114" s="5" t="s">
        <v>1647</v>
      </c>
      <c r="C114" s="5" t="s">
        <v>1648</v>
      </c>
      <c r="D114" s="344">
        <v>0</v>
      </c>
      <c r="E114" s="344">
        <v>0</v>
      </c>
      <c r="F114" s="344">
        <v>0</v>
      </c>
      <c r="G114" s="344">
        <v>0</v>
      </c>
      <c r="H114" s="344">
        <v>0</v>
      </c>
      <c r="I114" s="344">
        <v>0</v>
      </c>
      <c r="J114" s="344">
        <v>0</v>
      </c>
      <c r="K114" s="344">
        <v>0</v>
      </c>
      <c r="L114" s="344">
        <v>0</v>
      </c>
    </row>
    <row r="115" spans="1:12">
      <c r="A115" s="5" t="s">
        <v>53</v>
      </c>
      <c r="B115" s="5" t="s">
        <v>1649</v>
      </c>
      <c r="C115" s="5" t="s">
        <v>1650</v>
      </c>
      <c r="D115" s="4">
        <v>6480</v>
      </c>
      <c r="E115" s="344">
        <v>240</v>
      </c>
      <c r="F115" s="344">
        <v>0</v>
      </c>
      <c r="G115" s="344">
        <v>0</v>
      </c>
      <c r="H115" s="344">
        <v>112</v>
      </c>
      <c r="I115" s="4">
        <v>89740</v>
      </c>
      <c r="J115" s="344">
        <v>0</v>
      </c>
      <c r="K115" s="4">
        <v>34876</v>
      </c>
      <c r="L115" s="4">
        <v>131448</v>
      </c>
    </row>
    <row r="116" spans="1:12">
      <c r="A116" s="5" t="s">
        <v>53</v>
      </c>
      <c r="B116" s="5" t="s">
        <v>1651</v>
      </c>
      <c r="C116" s="5" t="s">
        <v>1652</v>
      </c>
      <c r="D116" s="344">
        <v>0</v>
      </c>
      <c r="E116" s="344">
        <v>0</v>
      </c>
      <c r="F116" s="344">
        <v>0</v>
      </c>
      <c r="G116" s="344">
        <v>0</v>
      </c>
      <c r="H116" s="344">
        <v>0</v>
      </c>
      <c r="I116" s="4">
        <v>7440</v>
      </c>
      <c r="J116" s="344">
        <v>0</v>
      </c>
      <c r="K116" s="344">
        <v>0</v>
      </c>
      <c r="L116" s="4">
        <v>7440</v>
      </c>
    </row>
    <row r="117" spans="1:12">
      <c r="A117" s="5" t="s">
        <v>53</v>
      </c>
      <c r="B117" s="5" t="s">
        <v>1653</v>
      </c>
      <c r="C117" s="5" t="s">
        <v>1654</v>
      </c>
      <c r="D117" s="344">
        <v>0</v>
      </c>
      <c r="E117" s="344">
        <v>0</v>
      </c>
      <c r="F117" s="344">
        <v>0</v>
      </c>
      <c r="G117" s="344">
        <v>0</v>
      </c>
      <c r="H117" s="344">
        <v>0</v>
      </c>
      <c r="I117" s="4">
        <v>52192</v>
      </c>
      <c r="J117" s="344">
        <v>0</v>
      </c>
      <c r="K117" s="344">
        <v>0</v>
      </c>
      <c r="L117" s="4">
        <v>52192</v>
      </c>
    </row>
    <row r="118" spans="1:12">
      <c r="A118" s="5" t="s">
        <v>53</v>
      </c>
      <c r="B118" s="5" t="s">
        <v>1655</v>
      </c>
      <c r="C118" s="5" t="s">
        <v>1656</v>
      </c>
      <c r="D118" s="344">
        <v>0</v>
      </c>
      <c r="E118" s="4">
        <v>69040</v>
      </c>
      <c r="F118" s="344">
        <v>0</v>
      </c>
      <c r="G118" s="4">
        <v>35856</v>
      </c>
      <c r="H118" s="344">
        <v>0</v>
      </c>
      <c r="I118" s="4">
        <v>2400</v>
      </c>
      <c r="J118" s="344">
        <v>0</v>
      </c>
      <c r="K118" s="344">
        <v>0</v>
      </c>
      <c r="L118" s="4">
        <v>107296</v>
      </c>
    </row>
    <row r="119" spans="1:12">
      <c r="A119" s="5" t="s">
        <v>53</v>
      </c>
      <c r="B119" s="5" t="s">
        <v>1657</v>
      </c>
      <c r="C119" s="5" t="s">
        <v>1658</v>
      </c>
      <c r="D119" s="344">
        <v>0</v>
      </c>
      <c r="E119" s="344">
        <v>0</v>
      </c>
      <c r="F119" s="344">
        <v>0</v>
      </c>
      <c r="G119" s="344">
        <v>0</v>
      </c>
      <c r="H119" s="4">
        <v>12672</v>
      </c>
      <c r="I119" s="344">
        <v>0</v>
      </c>
      <c r="J119" s="344">
        <v>0</v>
      </c>
      <c r="K119" s="344">
        <v>0</v>
      </c>
      <c r="L119" s="4">
        <v>12672</v>
      </c>
    </row>
    <row r="120" spans="1:12">
      <c r="A120" s="5" t="s">
        <v>53</v>
      </c>
      <c r="B120" s="5" t="s">
        <v>1659</v>
      </c>
      <c r="C120" s="5" t="s">
        <v>1660</v>
      </c>
      <c r="D120" s="344">
        <v>0</v>
      </c>
      <c r="E120" s="344">
        <v>0</v>
      </c>
      <c r="F120" s="344">
        <v>0</v>
      </c>
      <c r="G120" s="344">
        <v>0</v>
      </c>
      <c r="H120" s="4">
        <v>13392</v>
      </c>
      <c r="I120" s="344">
        <v>0</v>
      </c>
      <c r="J120" s="4">
        <v>23299</v>
      </c>
      <c r="K120" s="344">
        <v>0</v>
      </c>
      <c r="L120" s="4">
        <v>36691</v>
      </c>
    </row>
    <row r="121" spans="1:12">
      <c r="A121" s="5" t="s">
        <v>53</v>
      </c>
      <c r="B121" s="5" t="s">
        <v>1661</v>
      </c>
      <c r="C121" s="5" t="s">
        <v>1662</v>
      </c>
      <c r="D121" s="344">
        <v>0</v>
      </c>
      <c r="E121" s="344">
        <v>0</v>
      </c>
      <c r="F121" s="344">
        <v>0</v>
      </c>
      <c r="G121" s="344">
        <v>0</v>
      </c>
      <c r="H121" s="4">
        <v>2880</v>
      </c>
      <c r="I121" s="344">
        <v>0</v>
      </c>
      <c r="J121" s="344">
        <v>0</v>
      </c>
      <c r="K121" s="344">
        <v>0</v>
      </c>
      <c r="L121" s="4">
        <v>2880</v>
      </c>
    </row>
    <row r="122" spans="1:12">
      <c r="A122" s="5" t="s">
        <v>53</v>
      </c>
      <c r="B122" s="5" t="s">
        <v>1663</v>
      </c>
      <c r="C122" s="5" t="s">
        <v>1664</v>
      </c>
      <c r="D122" s="4">
        <v>30224</v>
      </c>
      <c r="E122" s="344">
        <v>0</v>
      </c>
      <c r="F122" s="344">
        <v>0</v>
      </c>
      <c r="G122" s="344">
        <v>0</v>
      </c>
      <c r="H122" s="344">
        <v>0</v>
      </c>
      <c r="I122" s="344">
        <v>0</v>
      </c>
      <c r="J122" s="344">
        <v>0</v>
      </c>
      <c r="K122" s="344">
        <v>0</v>
      </c>
      <c r="L122" s="4">
        <v>30224</v>
      </c>
    </row>
    <row r="123" spans="1:12">
      <c r="A123" s="5" t="s">
        <v>53</v>
      </c>
      <c r="B123" s="5" t="s">
        <v>1665</v>
      </c>
      <c r="C123" s="5" t="s">
        <v>1666</v>
      </c>
      <c r="D123" s="4">
        <v>26736</v>
      </c>
      <c r="E123" s="344">
        <v>0</v>
      </c>
      <c r="F123" s="344">
        <v>0</v>
      </c>
      <c r="G123" s="344">
        <v>0</v>
      </c>
      <c r="H123" s="344">
        <v>144</v>
      </c>
      <c r="I123" s="344">
        <v>0</v>
      </c>
      <c r="J123" s="4">
        <v>75440</v>
      </c>
      <c r="K123" s="344">
        <v>0</v>
      </c>
      <c r="L123" s="4">
        <v>102320</v>
      </c>
    </row>
    <row r="124" spans="1:12">
      <c r="A124" s="5" t="s">
        <v>53</v>
      </c>
      <c r="B124" s="5" t="s">
        <v>1667</v>
      </c>
      <c r="C124" s="5" t="s">
        <v>1668</v>
      </c>
      <c r="D124" s="4">
        <v>282768</v>
      </c>
      <c r="E124" s="344">
        <v>0</v>
      </c>
      <c r="F124" s="344">
        <v>0</v>
      </c>
      <c r="G124" s="344">
        <v>0</v>
      </c>
      <c r="H124" s="344">
        <v>0</v>
      </c>
      <c r="I124" s="344">
        <v>0</v>
      </c>
      <c r="J124" s="344">
        <v>0</v>
      </c>
      <c r="K124" s="344">
        <v>0</v>
      </c>
      <c r="L124" s="4">
        <v>282768</v>
      </c>
    </row>
    <row r="125" spans="1:12">
      <c r="A125" s="5" t="s">
        <v>53</v>
      </c>
      <c r="B125" s="5" t="s">
        <v>1669</v>
      </c>
      <c r="C125" s="5" t="s">
        <v>1670</v>
      </c>
      <c r="D125" s="4">
        <v>71712</v>
      </c>
      <c r="E125" s="344">
        <v>0</v>
      </c>
      <c r="F125" s="344">
        <v>0</v>
      </c>
      <c r="G125" s="344">
        <v>0</v>
      </c>
      <c r="H125" s="4">
        <v>7952</v>
      </c>
      <c r="I125" s="344">
        <v>0</v>
      </c>
      <c r="J125" s="344">
        <v>0</v>
      </c>
      <c r="K125" s="344">
        <v>0</v>
      </c>
      <c r="L125" s="4">
        <v>79664</v>
      </c>
    </row>
    <row r="126" spans="1:12">
      <c r="A126" s="5" t="s">
        <v>53</v>
      </c>
      <c r="B126" s="5" t="s">
        <v>1671</v>
      </c>
      <c r="C126" s="5" t="s">
        <v>1672</v>
      </c>
      <c r="D126" s="344">
        <v>0</v>
      </c>
      <c r="E126" s="344">
        <v>0</v>
      </c>
      <c r="F126" s="344">
        <v>0</v>
      </c>
      <c r="G126" s="344">
        <v>0</v>
      </c>
      <c r="H126" s="344">
        <v>0</v>
      </c>
      <c r="I126" s="344">
        <v>0</v>
      </c>
      <c r="J126" s="344">
        <v>0</v>
      </c>
      <c r="K126" s="344">
        <v>0</v>
      </c>
      <c r="L126" s="344">
        <v>0</v>
      </c>
    </row>
    <row r="127" spans="1:12">
      <c r="A127" s="5" t="s">
        <v>53</v>
      </c>
      <c r="B127" s="5" t="s">
        <v>1673</v>
      </c>
      <c r="C127" s="5" t="s">
        <v>1674</v>
      </c>
      <c r="D127" s="4">
        <v>655904</v>
      </c>
      <c r="E127" s="4">
        <v>293440</v>
      </c>
      <c r="F127" s="4">
        <v>49492</v>
      </c>
      <c r="G127" s="4">
        <v>35856</v>
      </c>
      <c r="H127" s="4">
        <v>163184</v>
      </c>
      <c r="I127" s="4">
        <v>309996</v>
      </c>
      <c r="J127" s="4">
        <v>98971</v>
      </c>
      <c r="K127" s="4">
        <v>60680</v>
      </c>
      <c r="L127" s="4">
        <v>1667523</v>
      </c>
    </row>
    <row r="130" spans="1:12">
      <c r="A130" s="5" t="s">
        <v>1687</v>
      </c>
    </row>
    <row r="131" spans="1:12">
      <c r="A131" s="5" t="s">
        <v>1604</v>
      </c>
      <c r="B131" s="5" t="s">
        <v>181</v>
      </c>
      <c r="C131" s="5" t="s">
        <v>1676</v>
      </c>
      <c r="D131" s="344" t="s">
        <v>1677</v>
      </c>
      <c r="E131" s="344" t="s">
        <v>1678</v>
      </c>
      <c r="F131" s="344" t="s">
        <v>1679</v>
      </c>
      <c r="G131" s="344" t="s">
        <v>1680</v>
      </c>
      <c r="H131" s="344" t="s">
        <v>1681</v>
      </c>
      <c r="I131" s="344" t="s">
        <v>1682</v>
      </c>
      <c r="J131" s="344" t="s">
        <v>1683</v>
      </c>
      <c r="K131" s="344" t="s">
        <v>1684</v>
      </c>
      <c r="L131" s="344" t="s">
        <v>44</v>
      </c>
    </row>
    <row r="132" spans="1:12">
      <c r="A132" s="5" t="s">
        <v>55</v>
      </c>
      <c r="B132" s="5" t="s">
        <v>1619</v>
      </c>
      <c r="C132" s="5" t="s">
        <v>1620</v>
      </c>
      <c r="D132" s="4">
        <v>92272</v>
      </c>
      <c r="E132" s="344">
        <v>0</v>
      </c>
      <c r="F132" s="344">
        <v>0</v>
      </c>
      <c r="G132" s="344">
        <v>0</v>
      </c>
      <c r="H132" s="4">
        <v>13184</v>
      </c>
      <c r="I132" s="344">
        <v>0</v>
      </c>
      <c r="J132" s="4">
        <v>11506</v>
      </c>
      <c r="K132" s="344">
        <v>0</v>
      </c>
      <c r="L132" s="4">
        <v>116962</v>
      </c>
    </row>
    <row r="133" spans="1:12">
      <c r="A133" s="5" t="s">
        <v>55</v>
      </c>
      <c r="B133" s="5" t="s">
        <v>1621</v>
      </c>
      <c r="C133" s="5" t="s">
        <v>1622</v>
      </c>
      <c r="D133" s="4">
        <v>30720</v>
      </c>
      <c r="E133" s="344">
        <v>0</v>
      </c>
      <c r="F133" s="344">
        <v>0</v>
      </c>
      <c r="G133" s="344">
        <v>0</v>
      </c>
      <c r="H133" s="4">
        <v>154864</v>
      </c>
      <c r="I133" s="344">
        <v>0</v>
      </c>
      <c r="J133" s="4">
        <v>18464</v>
      </c>
      <c r="K133" s="344">
        <v>0</v>
      </c>
      <c r="L133" s="4">
        <v>204048</v>
      </c>
    </row>
    <row r="134" spans="1:12">
      <c r="A134" s="5" t="s">
        <v>55</v>
      </c>
      <c r="B134" s="5" t="s">
        <v>1623</v>
      </c>
      <c r="C134" s="5" t="s">
        <v>1624</v>
      </c>
      <c r="D134" s="344">
        <v>0</v>
      </c>
      <c r="E134" s="4">
        <v>1430544</v>
      </c>
      <c r="F134" s="344">
        <v>0</v>
      </c>
      <c r="G134" s="344">
        <v>0</v>
      </c>
      <c r="H134" s="4">
        <v>46960</v>
      </c>
      <c r="I134" s="344">
        <v>0</v>
      </c>
      <c r="J134" s="4">
        <v>18424</v>
      </c>
      <c r="K134" s="344">
        <v>0</v>
      </c>
      <c r="L134" s="4">
        <v>1495928</v>
      </c>
    </row>
    <row r="135" spans="1:12">
      <c r="A135" s="5" t="s">
        <v>55</v>
      </c>
      <c r="B135" s="5" t="s">
        <v>1625</v>
      </c>
      <c r="C135" s="5" t="s">
        <v>1626</v>
      </c>
      <c r="D135" s="4">
        <v>253200</v>
      </c>
      <c r="E135" s="4">
        <v>66176</v>
      </c>
      <c r="F135" s="344">
        <v>0</v>
      </c>
      <c r="G135" s="344">
        <v>0</v>
      </c>
      <c r="H135" s="4">
        <v>371440</v>
      </c>
      <c r="I135" s="4">
        <v>66480</v>
      </c>
      <c r="J135" s="4">
        <v>90318</v>
      </c>
      <c r="K135" s="4">
        <v>25984</v>
      </c>
      <c r="L135" s="4">
        <v>873598</v>
      </c>
    </row>
    <row r="136" spans="1:12">
      <c r="A136" s="5" t="s">
        <v>55</v>
      </c>
      <c r="B136" s="5" t="s">
        <v>1627</v>
      </c>
      <c r="C136" s="5" t="s">
        <v>1628</v>
      </c>
      <c r="D136" s="344">
        <v>0</v>
      </c>
      <c r="E136" s="344">
        <v>0</v>
      </c>
      <c r="F136" s="344">
        <v>0</v>
      </c>
      <c r="G136" s="344">
        <v>0</v>
      </c>
      <c r="H136" s="344">
        <v>0</v>
      </c>
      <c r="I136" s="344">
        <v>0</v>
      </c>
      <c r="J136" s="4">
        <v>1184</v>
      </c>
      <c r="K136" s="344">
        <v>0</v>
      </c>
      <c r="L136" s="4">
        <v>1184</v>
      </c>
    </row>
    <row r="137" spans="1:12">
      <c r="A137" s="5" t="s">
        <v>55</v>
      </c>
      <c r="B137" s="5" t="s">
        <v>1629</v>
      </c>
      <c r="C137" s="5" t="s">
        <v>1630</v>
      </c>
      <c r="D137" s="4">
        <v>318080</v>
      </c>
      <c r="E137" s="344">
        <v>0</v>
      </c>
      <c r="F137" s="344">
        <v>0</v>
      </c>
      <c r="G137" s="344">
        <v>0</v>
      </c>
      <c r="H137" s="4">
        <v>315264</v>
      </c>
      <c r="I137" s="344">
        <v>0</v>
      </c>
      <c r="J137" s="4">
        <v>8970</v>
      </c>
      <c r="K137" s="344">
        <v>0</v>
      </c>
      <c r="L137" s="4">
        <v>642314</v>
      </c>
    </row>
    <row r="138" spans="1:12">
      <c r="A138" s="5" t="s">
        <v>55</v>
      </c>
      <c r="B138" s="5" t="s">
        <v>1631</v>
      </c>
      <c r="C138" s="5" t="s">
        <v>1632</v>
      </c>
      <c r="D138" s="344">
        <v>0</v>
      </c>
      <c r="E138" s="4">
        <v>348832</v>
      </c>
      <c r="F138" s="344">
        <v>0</v>
      </c>
      <c r="G138" s="344">
        <v>0</v>
      </c>
      <c r="H138" s="344">
        <v>0</v>
      </c>
      <c r="I138" s="4">
        <v>274768</v>
      </c>
      <c r="J138" s="344">
        <v>0</v>
      </c>
      <c r="K138" s="4">
        <v>37092</v>
      </c>
      <c r="L138" s="4">
        <v>660692</v>
      </c>
    </row>
    <row r="139" spans="1:12">
      <c r="A139" s="5" t="s">
        <v>55</v>
      </c>
      <c r="B139" s="5" t="s">
        <v>1633</v>
      </c>
      <c r="C139" s="5" t="s">
        <v>1634</v>
      </c>
      <c r="D139" s="344">
        <v>0</v>
      </c>
      <c r="E139" s="344">
        <v>0</v>
      </c>
      <c r="F139" s="344">
        <v>0</v>
      </c>
      <c r="G139" s="344">
        <v>0</v>
      </c>
      <c r="H139" s="4">
        <v>31104</v>
      </c>
      <c r="I139" s="344">
        <v>0</v>
      </c>
      <c r="J139" s="4">
        <v>11026</v>
      </c>
      <c r="K139" s="344">
        <v>0</v>
      </c>
      <c r="L139" s="4">
        <v>42130</v>
      </c>
    </row>
    <row r="140" spans="1:12">
      <c r="A140" s="5" t="s">
        <v>55</v>
      </c>
      <c r="B140" s="5" t="s">
        <v>1635</v>
      </c>
      <c r="C140" s="5" t="s">
        <v>1636</v>
      </c>
      <c r="D140" s="4">
        <v>40032</v>
      </c>
      <c r="E140" s="4">
        <v>17552</v>
      </c>
      <c r="F140" s="344">
        <v>0</v>
      </c>
      <c r="G140" s="344">
        <v>0</v>
      </c>
      <c r="H140" s="4">
        <v>79456</v>
      </c>
      <c r="I140" s="344">
        <v>160</v>
      </c>
      <c r="J140" s="4">
        <v>1536</v>
      </c>
      <c r="K140" s="4">
        <v>24615</v>
      </c>
      <c r="L140" s="4">
        <v>163351</v>
      </c>
    </row>
    <row r="141" spans="1:12">
      <c r="A141" s="5" t="s">
        <v>55</v>
      </c>
      <c r="B141" s="5" t="s">
        <v>1637</v>
      </c>
      <c r="C141" s="5" t="s">
        <v>1638</v>
      </c>
      <c r="D141" s="344">
        <v>0</v>
      </c>
      <c r="E141" s="4">
        <v>22880</v>
      </c>
      <c r="F141" s="344">
        <v>0</v>
      </c>
      <c r="G141" s="344">
        <v>0</v>
      </c>
      <c r="H141" s="344">
        <v>0</v>
      </c>
      <c r="I141" s="4">
        <v>2016</v>
      </c>
      <c r="J141" s="344">
        <v>0</v>
      </c>
      <c r="K141" s="344">
        <v>336</v>
      </c>
      <c r="L141" s="4">
        <v>25232</v>
      </c>
    </row>
    <row r="142" spans="1:12">
      <c r="A142" s="5" t="s">
        <v>55</v>
      </c>
      <c r="B142" s="5" t="s">
        <v>1639</v>
      </c>
      <c r="C142" s="5" t="s">
        <v>1640</v>
      </c>
      <c r="D142" s="344">
        <v>0</v>
      </c>
      <c r="E142" s="4">
        <v>23904</v>
      </c>
      <c r="F142" s="344">
        <v>0</v>
      </c>
      <c r="G142" s="344">
        <v>0</v>
      </c>
      <c r="H142" s="344">
        <v>0</v>
      </c>
      <c r="I142" s="4">
        <v>258624</v>
      </c>
      <c r="J142" s="344">
        <v>0</v>
      </c>
      <c r="K142" s="4">
        <v>148510</v>
      </c>
      <c r="L142" s="4">
        <v>431038</v>
      </c>
    </row>
    <row r="143" spans="1:12">
      <c r="A143" s="5" t="s">
        <v>55</v>
      </c>
      <c r="B143" s="5" t="s">
        <v>1641</v>
      </c>
      <c r="C143" s="5" t="s">
        <v>1642</v>
      </c>
      <c r="D143" s="4">
        <v>1436496</v>
      </c>
      <c r="E143" s="344">
        <v>0</v>
      </c>
      <c r="F143" s="4">
        <v>105000</v>
      </c>
      <c r="G143" s="344">
        <v>0</v>
      </c>
      <c r="H143" s="4">
        <v>13664</v>
      </c>
      <c r="I143" s="344">
        <v>0</v>
      </c>
      <c r="J143" s="4">
        <v>2150</v>
      </c>
      <c r="K143" s="344">
        <v>0</v>
      </c>
      <c r="L143" s="4">
        <v>1557310</v>
      </c>
    </row>
    <row r="144" spans="1:12">
      <c r="A144" s="5" t="s">
        <v>55</v>
      </c>
      <c r="B144" s="5" t="s">
        <v>1643</v>
      </c>
      <c r="C144" s="5" t="s">
        <v>1644</v>
      </c>
      <c r="D144" s="4">
        <v>440640</v>
      </c>
      <c r="E144" s="344">
        <v>0</v>
      </c>
      <c r="F144" s="344">
        <v>0</v>
      </c>
      <c r="G144" s="344">
        <v>0</v>
      </c>
      <c r="H144" s="4">
        <v>31600</v>
      </c>
      <c r="I144" s="344">
        <v>0</v>
      </c>
      <c r="J144" s="4">
        <v>6240</v>
      </c>
      <c r="K144" s="344">
        <v>0</v>
      </c>
      <c r="L144" s="4">
        <v>478480</v>
      </c>
    </row>
    <row r="145" spans="1:12">
      <c r="A145" s="5" t="s">
        <v>55</v>
      </c>
      <c r="B145" s="5" t="s">
        <v>1645</v>
      </c>
      <c r="C145" s="5" t="s">
        <v>1646</v>
      </c>
      <c r="D145" s="344">
        <v>0</v>
      </c>
      <c r="E145" s="4">
        <v>34416</v>
      </c>
      <c r="F145" s="344">
        <v>0</v>
      </c>
      <c r="G145" s="344">
        <v>0</v>
      </c>
      <c r="H145" s="344">
        <v>0</v>
      </c>
      <c r="I145" s="4">
        <v>461680</v>
      </c>
      <c r="J145" s="344">
        <v>0</v>
      </c>
      <c r="K145" s="4">
        <v>22016</v>
      </c>
      <c r="L145" s="4">
        <v>518112</v>
      </c>
    </row>
    <row r="146" spans="1:12">
      <c r="A146" s="5" t="s">
        <v>55</v>
      </c>
      <c r="B146" s="5" t="s">
        <v>1647</v>
      </c>
      <c r="C146" s="5" t="s">
        <v>1648</v>
      </c>
      <c r="D146" s="344">
        <v>0</v>
      </c>
      <c r="E146" s="344">
        <v>0</v>
      </c>
      <c r="F146" s="344">
        <v>0</v>
      </c>
      <c r="G146" s="344">
        <v>0</v>
      </c>
      <c r="H146" s="344">
        <v>0</v>
      </c>
      <c r="I146" s="4">
        <v>33312</v>
      </c>
      <c r="J146" s="344">
        <v>0</v>
      </c>
      <c r="K146" s="344">
        <v>0</v>
      </c>
      <c r="L146" s="4">
        <v>33312</v>
      </c>
    </row>
    <row r="147" spans="1:12">
      <c r="A147" s="5" t="s">
        <v>55</v>
      </c>
      <c r="B147" s="5" t="s">
        <v>1649</v>
      </c>
      <c r="C147" s="5" t="s">
        <v>1650</v>
      </c>
      <c r="D147" s="4">
        <v>14784</v>
      </c>
      <c r="E147" s="4">
        <v>2592</v>
      </c>
      <c r="F147" s="344">
        <v>0</v>
      </c>
      <c r="G147" s="344">
        <v>0</v>
      </c>
      <c r="H147" s="4">
        <v>22592</v>
      </c>
      <c r="I147" s="4">
        <v>473312</v>
      </c>
      <c r="J147" s="4">
        <v>19800</v>
      </c>
      <c r="K147" s="4">
        <v>73350</v>
      </c>
      <c r="L147" s="4">
        <v>606430</v>
      </c>
    </row>
    <row r="148" spans="1:12">
      <c r="A148" s="5" t="s">
        <v>55</v>
      </c>
      <c r="B148" s="5" t="s">
        <v>1651</v>
      </c>
      <c r="C148" s="5" t="s">
        <v>1652</v>
      </c>
      <c r="D148" s="344">
        <v>0</v>
      </c>
      <c r="E148" s="344">
        <v>0</v>
      </c>
      <c r="F148" s="344">
        <v>0</v>
      </c>
      <c r="G148" s="344">
        <v>0</v>
      </c>
      <c r="H148" s="344">
        <v>0</v>
      </c>
      <c r="I148" s="344">
        <v>0</v>
      </c>
      <c r="J148" s="344">
        <v>0</v>
      </c>
      <c r="K148" s="344">
        <v>0</v>
      </c>
      <c r="L148" s="344">
        <v>0</v>
      </c>
    </row>
    <row r="149" spans="1:12">
      <c r="A149" s="5" t="s">
        <v>55</v>
      </c>
      <c r="B149" s="5" t="s">
        <v>1653</v>
      </c>
      <c r="C149" s="5" t="s">
        <v>1654</v>
      </c>
      <c r="D149" s="344">
        <v>0</v>
      </c>
      <c r="E149" s="344">
        <v>0</v>
      </c>
      <c r="F149" s="344">
        <v>0</v>
      </c>
      <c r="G149" s="344">
        <v>0</v>
      </c>
      <c r="H149" s="344">
        <v>0</v>
      </c>
      <c r="I149" s="4">
        <v>63664</v>
      </c>
      <c r="J149" s="344">
        <v>0</v>
      </c>
      <c r="K149" s="4">
        <v>1968</v>
      </c>
      <c r="L149" s="4">
        <v>65632</v>
      </c>
    </row>
    <row r="150" spans="1:12">
      <c r="A150" s="5" t="s">
        <v>55</v>
      </c>
      <c r="B150" s="5" t="s">
        <v>1655</v>
      </c>
      <c r="C150" s="5" t="s">
        <v>1656</v>
      </c>
      <c r="D150" s="344">
        <v>0</v>
      </c>
      <c r="E150" s="4">
        <v>870720</v>
      </c>
      <c r="F150" s="344">
        <v>0</v>
      </c>
      <c r="G150" s="4">
        <v>296817</v>
      </c>
      <c r="H150" s="344">
        <v>0</v>
      </c>
      <c r="I150" s="344">
        <v>0</v>
      </c>
      <c r="J150" s="344">
        <v>0</v>
      </c>
      <c r="K150" s="4">
        <v>1178</v>
      </c>
      <c r="L150" s="4">
        <v>1168715</v>
      </c>
    </row>
    <row r="151" spans="1:12">
      <c r="A151" s="5" t="s">
        <v>55</v>
      </c>
      <c r="B151" s="5" t="s">
        <v>1657</v>
      </c>
      <c r="C151" s="5" t="s">
        <v>1658</v>
      </c>
      <c r="D151" s="344">
        <v>0</v>
      </c>
      <c r="E151" s="344">
        <v>0</v>
      </c>
      <c r="F151" s="344">
        <v>0</v>
      </c>
      <c r="G151" s="344">
        <v>0</v>
      </c>
      <c r="H151" s="4">
        <v>154320</v>
      </c>
      <c r="I151" s="344">
        <v>0</v>
      </c>
      <c r="J151" s="4">
        <v>6240</v>
      </c>
      <c r="K151" s="344">
        <v>0</v>
      </c>
      <c r="L151" s="4">
        <v>160560</v>
      </c>
    </row>
    <row r="152" spans="1:12">
      <c r="A152" s="5" t="s">
        <v>55</v>
      </c>
      <c r="B152" s="5" t="s">
        <v>1659</v>
      </c>
      <c r="C152" s="5" t="s">
        <v>1660</v>
      </c>
      <c r="D152" s="344">
        <v>0</v>
      </c>
      <c r="E152" s="344">
        <v>0</v>
      </c>
      <c r="F152" s="344">
        <v>0</v>
      </c>
      <c r="G152" s="344">
        <v>0</v>
      </c>
      <c r="H152" s="4">
        <v>1824</v>
      </c>
      <c r="I152" s="344">
        <v>0</v>
      </c>
      <c r="J152" s="4">
        <v>43824</v>
      </c>
      <c r="K152" s="344">
        <v>0</v>
      </c>
      <c r="L152" s="4">
        <v>45648</v>
      </c>
    </row>
    <row r="153" spans="1:12">
      <c r="A153" s="5" t="s">
        <v>55</v>
      </c>
      <c r="B153" s="5" t="s">
        <v>1661</v>
      </c>
      <c r="C153" s="5" t="s">
        <v>1662</v>
      </c>
      <c r="D153" s="344">
        <v>0</v>
      </c>
      <c r="E153" s="344">
        <v>0</v>
      </c>
      <c r="F153" s="344">
        <v>0</v>
      </c>
      <c r="G153" s="344">
        <v>0</v>
      </c>
      <c r="H153" s="4">
        <v>24192</v>
      </c>
      <c r="I153" s="344">
        <v>0</v>
      </c>
      <c r="J153" s="4">
        <v>21574</v>
      </c>
      <c r="K153" s="344">
        <v>0</v>
      </c>
      <c r="L153" s="4">
        <v>45766</v>
      </c>
    </row>
    <row r="154" spans="1:12">
      <c r="A154" s="5" t="s">
        <v>55</v>
      </c>
      <c r="B154" s="5" t="s">
        <v>1663</v>
      </c>
      <c r="C154" s="5" t="s">
        <v>1664</v>
      </c>
      <c r="D154" s="4">
        <v>60720</v>
      </c>
      <c r="E154" s="344">
        <v>0</v>
      </c>
      <c r="F154" s="344">
        <v>0</v>
      </c>
      <c r="G154" s="344">
        <v>0</v>
      </c>
      <c r="H154" s="4">
        <v>6240</v>
      </c>
      <c r="I154" s="344">
        <v>0</v>
      </c>
      <c r="J154" s="4">
        <v>2864</v>
      </c>
      <c r="K154" s="344">
        <v>0</v>
      </c>
      <c r="L154" s="4">
        <v>69824</v>
      </c>
    </row>
    <row r="155" spans="1:12">
      <c r="A155" s="5" t="s">
        <v>55</v>
      </c>
      <c r="B155" s="5" t="s">
        <v>1665</v>
      </c>
      <c r="C155" s="5" t="s">
        <v>1666</v>
      </c>
      <c r="D155" s="4">
        <v>60080</v>
      </c>
      <c r="E155" s="344">
        <v>0</v>
      </c>
      <c r="F155" s="344">
        <v>0</v>
      </c>
      <c r="G155" s="344">
        <v>0</v>
      </c>
      <c r="H155" s="4">
        <v>84000</v>
      </c>
      <c r="I155" s="344">
        <v>0</v>
      </c>
      <c r="J155" s="4">
        <v>255652</v>
      </c>
      <c r="K155" s="344">
        <v>0</v>
      </c>
      <c r="L155" s="4">
        <v>399732</v>
      </c>
    </row>
    <row r="156" spans="1:12">
      <c r="A156" s="5" t="s">
        <v>55</v>
      </c>
      <c r="B156" s="5" t="s">
        <v>1667</v>
      </c>
      <c r="C156" s="5" t="s">
        <v>1668</v>
      </c>
      <c r="D156" s="4">
        <v>2801392</v>
      </c>
      <c r="E156" s="344">
        <v>0</v>
      </c>
      <c r="F156" s="344">
        <v>0</v>
      </c>
      <c r="G156" s="344">
        <v>0</v>
      </c>
      <c r="H156" s="4">
        <v>48208</v>
      </c>
      <c r="I156" s="344">
        <v>0</v>
      </c>
      <c r="J156" s="344">
        <v>144</v>
      </c>
      <c r="K156" s="344">
        <v>0</v>
      </c>
      <c r="L156" s="4">
        <v>2849744</v>
      </c>
    </row>
    <row r="157" spans="1:12">
      <c r="A157" s="5" t="s">
        <v>55</v>
      </c>
      <c r="B157" s="5" t="s">
        <v>1669</v>
      </c>
      <c r="C157" s="5" t="s">
        <v>1670</v>
      </c>
      <c r="D157" s="4">
        <v>557888</v>
      </c>
      <c r="E157" s="344">
        <v>0</v>
      </c>
      <c r="F157" s="344">
        <v>0</v>
      </c>
      <c r="G157" s="344">
        <v>0</v>
      </c>
      <c r="H157" s="4">
        <v>268976</v>
      </c>
      <c r="I157" s="344">
        <v>0</v>
      </c>
      <c r="J157" s="4">
        <v>9620</v>
      </c>
      <c r="K157" s="344">
        <v>0</v>
      </c>
      <c r="L157" s="4">
        <v>836484</v>
      </c>
    </row>
    <row r="158" spans="1:12">
      <c r="A158" s="5" t="s">
        <v>55</v>
      </c>
      <c r="B158" s="5" t="s">
        <v>1671</v>
      </c>
      <c r="C158" s="5" t="s">
        <v>1672</v>
      </c>
      <c r="D158" s="344">
        <v>0</v>
      </c>
      <c r="E158" s="344">
        <v>0</v>
      </c>
      <c r="F158" s="344">
        <v>0</v>
      </c>
      <c r="G158" s="344">
        <v>0</v>
      </c>
      <c r="H158" s="344">
        <v>0</v>
      </c>
      <c r="I158" s="344">
        <v>0</v>
      </c>
      <c r="J158" s="344">
        <v>0</v>
      </c>
      <c r="K158" s="344">
        <v>0</v>
      </c>
      <c r="L158" s="344">
        <v>0</v>
      </c>
    </row>
    <row r="159" spans="1:12">
      <c r="A159" s="5" t="s">
        <v>55</v>
      </c>
      <c r="B159" s="5" t="s">
        <v>1673</v>
      </c>
      <c r="C159" s="5" t="s">
        <v>1674</v>
      </c>
      <c r="D159" s="4">
        <v>6106304</v>
      </c>
      <c r="E159" s="4">
        <v>2817616</v>
      </c>
      <c r="F159" s="4">
        <v>105000</v>
      </c>
      <c r="G159" s="4">
        <v>296817</v>
      </c>
      <c r="H159" s="4">
        <v>1667888</v>
      </c>
      <c r="I159" s="4">
        <v>1634016</v>
      </c>
      <c r="J159" s="4">
        <v>529536</v>
      </c>
      <c r="K159" s="4">
        <v>335049</v>
      </c>
      <c r="L159" s="4">
        <v>13492226</v>
      </c>
    </row>
    <row r="162" spans="1:12">
      <c r="A162" s="5" t="s">
        <v>1688</v>
      </c>
    </row>
    <row r="163" spans="1:12">
      <c r="A163" s="5" t="s">
        <v>1604</v>
      </c>
      <c r="B163" s="5" t="s">
        <v>181</v>
      </c>
      <c r="C163" s="5" t="s">
        <v>1676</v>
      </c>
      <c r="D163" s="344" t="s">
        <v>1677</v>
      </c>
      <c r="E163" s="344" t="s">
        <v>1678</v>
      </c>
      <c r="F163" s="344" t="s">
        <v>1679</v>
      </c>
      <c r="G163" s="344" t="s">
        <v>1680</v>
      </c>
      <c r="H163" s="344" t="s">
        <v>1681</v>
      </c>
      <c r="I163" s="344" t="s">
        <v>1682</v>
      </c>
      <c r="J163" s="344" t="s">
        <v>1683</v>
      </c>
      <c r="K163" s="344" t="s">
        <v>1684</v>
      </c>
      <c r="L163" s="344" t="s">
        <v>44</v>
      </c>
    </row>
    <row r="164" spans="1:12">
      <c r="A164" s="5" t="s">
        <v>57</v>
      </c>
      <c r="B164" s="5" t="s">
        <v>1619</v>
      </c>
      <c r="C164" s="5" t="s">
        <v>1620</v>
      </c>
      <c r="D164" s="4">
        <v>167696</v>
      </c>
      <c r="E164" s="344">
        <v>0</v>
      </c>
      <c r="F164" s="344">
        <v>0</v>
      </c>
      <c r="G164" s="344">
        <v>0</v>
      </c>
      <c r="H164" s="344">
        <v>480</v>
      </c>
      <c r="I164" s="344">
        <v>0</v>
      </c>
      <c r="J164" s="344">
        <v>0</v>
      </c>
      <c r="K164" s="344">
        <v>0</v>
      </c>
      <c r="L164" s="4">
        <v>168176</v>
      </c>
    </row>
    <row r="165" spans="1:12">
      <c r="A165" s="5" t="s">
        <v>57</v>
      </c>
      <c r="B165" s="5" t="s">
        <v>1621</v>
      </c>
      <c r="C165" s="5" t="s">
        <v>1622</v>
      </c>
      <c r="D165" s="4">
        <v>72144</v>
      </c>
      <c r="E165" s="344">
        <v>0</v>
      </c>
      <c r="F165" s="344">
        <v>0</v>
      </c>
      <c r="G165" s="344">
        <v>0</v>
      </c>
      <c r="H165" s="4">
        <v>39072</v>
      </c>
      <c r="I165" s="344">
        <v>0</v>
      </c>
      <c r="J165" s="4">
        <v>608</v>
      </c>
      <c r="K165" s="344">
        <v>0</v>
      </c>
      <c r="L165" s="4">
        <v>111824</v>
      </c>
    </row>
    <row r="166" spans="1:12">
      <c r="A166" s="5" t="s">
        <v>57</v>
      </c>
      <c r="B166" s="5" t="s">
        <v>1623</v>
      </c>
      <c r="C166" s="5" t="s">
        <v>1624</v>
      </c>
      <c r="D166" s="344">
        <v>0</v>
      </c>
      <c r="E166" s="4">
        <v>1035696</v>
      </c>
      <c r="F166" s="344">
        <v>0</v>
      </c>
      <c r="G166" s="344">
        <v>0</v>
      </c>
      <c r="H166" s="4">
        <v>2512</v>
      </c>
      <c r="I166" s="344">
        <v>0</v>
      </c>
      <c r="J166" s="344">
        <v>0</v>
      </c>
      <c r="K166" s="344">
        <v>0</v>
      </c>
      <c r="L166" s="4">
        <v>1038208</v>
      </c>
    </row>
    <row r="167" spans="1:12">
      <c r="A167" s="5" t="s">
        <v>57</v>
      </c>
      <c r="B167" s="5" t="s">
        <v>1625</v>
      </c>
      <c r="C167" s="5" t="s">
        <v>1626</v>
      </c>
      <c r="D167" s="4">
        <v>269088</v>
      </c>
      <c r="E167" s="4">
        <v>63840</v>
      </c>
      <c r="F167" s="344">
        <v>0</v>
      </c>
      <c r="G167" s="344">
        <v>0</v>
      </c>
      <c r="H167" s="4">
        <v>71760</v>
      </c>
      <c r="I167" s="4">
        <v>30960</v>
      </c>
      <c r="J167" s="344">
        <v>953</v>
      </c>
      <c r="K167" s="344">
        <v>0</v>
      </c>
      <c r="L167" s="4">
        <v>436601</v>
      </c>
    </row>
    <row r="168" spans="1:12">
      <c r="A168" s="5" t="s">
        <v>57</v>
      </c>
      <c r="B168" s="5" t="s">
        <v>1627</v>
      </c>
      <c r="C168" s="5" t="s">
        <v>1628</v>
      </c>
      <c r="D168" s="344">
        <v>0</v>
      </c>
      <c r="E168" s="344">
        <v>0</v>
      </c>
      <c r="F168" s="344">
        <v>0</v>
      </c>
      <c r="G168" s="344">
        <v>0</v>
      </c>
      <c r="H168" s="344">
        <v>0</v>
      </c>
      <c r="I168" s="344">
        <v>0</v>
      </c>
      <c r="J168" s="344">
        <v>0</v>
      </c>
      <c r="K168" s="344">
        <v>0</v>
      </c>
      <c r="L168" s="344">
        <v>0</v>
      </c>
    </row>
    <row r="169" spans="1:12">
      <c r="A169" s="5" t="s">
        <v>57</v>
      </c>
      <c r="B169" s="5" t="s">
        <v>1629</v>
      </c>
      <c r="C169" s="5" t="s">
        <v>1630</v>
      </c>
      <c r="D169" s="4">
        <v>252096</v>
      </c>
      <c r="E169" s="344">
        <v>0</v>
      </c>
      <c r="F169" s="344">
        <v>0</v>
      </c>
      <c r="G169" s="344">
        <v>0</v>
      </c>
      <c r="H169" s="4">
        <v>11776</v>
      </c>
      <c r="I169" s="344">
        <v>0</v>
      </c>
      <c r="J169" s="344">
        <v>0</v>
      </c>
      <c r="K169" s="344">
        <v>0</v>
      </c>
      <c r="L169" s="4">
        <v>263872</v>
      </c>
    </row>
    <row r="170" spans="1:12">
      <c r="A170" s="5" t="s">
        <v>57</v>
      </c>
      <c r="B170" s="5" t="s">
        <v>1631</v>
      </c>
      <c r="C170" s="5" t="s">
        <v>1632</v>
      </c>
      <c r="D170" s="344">
        <v>0</v>
      </c>
      <c r="E170" s="4">
        <v>57728</v>
      </c>
      <c r="F170" s="344">
        <v>0</v>
      </c>
      <c r="G170" s="344">
        <v>0</v>
      </c>
      <c r="H170" s="344">
        <v>0</v>
      </c>
      <c r="I170" s="4">
        <v>22016</v>
      </c>
      <c r="J170" s="344">
        <v>0</v>
      </c>
      <c r="K170" s="344">
        <v>56</v>
      </c>
      <c r="L170" s="4">
        <v>79800</v>
      </c>
    </row>
    <row r="171" spans="1:12">
      <c r="A171" s="5" t="s">
        <v>57</v>
      </c>
      <c r="B171" s="5" t="s">
        <v>1633</v>
      </c>
      <c r="C171" s="5" t="s">
        <v>1634</v>
      </c>
      <c r="D171" s="344">
        <v>0</v>
      </c>
      <c r="E171" s="344">
        <v>0</v>
      </c>
      <c r="F171" s="344">
        <v>0</v>
      </c>
      <c r="G171" s="344">
        <v>0</v>
      </c>
      <c r="H171" s="4">
        <v>4144</v>
      </c>
      <c r="I171" s="344">
        <v>0</v>
      </c>
      <c r="J171" s="4">
        <v>4882</v>
      </c>
      <c r="K171" s="344">
        <v>0</v>
      </c>
      <c r="L171" s="4">
        <v>9026</v>
      </c>
    </row>
    <row r="172" spans="1:12">
      <c r="A172" s="5" t="s">
        <v>57</v>
      </c>
      <c r="B172" s="5" t="s">
        <v>1635</v>
      </c>
      <c r="C172" s="5" t="s">
        <v>1636</v>
      </c>
      <c r="D172" s="4">
        <v>44496</v>
      </c>
      <c r="E172" s="4">
        <v>39312</v>
      </c>
      <c r="F172" s="344">
        <v>0</v>
      </c>
      <c r="G172" s="344">
        <v>0</v>
      </c>
      <c r="H172" s="4">
        <v>13552</v>
      </c>
      <c r="I172" s="344">
        <v>0</v>
      </c>
      <c r="J172" s="4">
        <v>4000</v>
      </c>
      <c r="K172" s="344">
        <v>32</v>
      </c>
      <c r="L172" s="4">
        <v>101392</v>
      </c>
    </row>
    <row r="173" spans="1:12">
      <c r="A173" s="5" t="s">
        <v>57</v>
      </c>
      <c r="B173" s="5" t="s">
        <v>1637</v>
      </c>
      <c r="C173" s="5" t="s">
        <v>1638</v>
      </c>
      <c r="D173" s="344">
        <v>0</v>
      </c>
      <c r="E173" s="4">
        <v>19008</v>
      </c>
      <c r="F173" s="344">
        <v>0</v>
      </c>
      <c r="G173" s="344">
        <v>0</v>
      </c>
      <c r="H173" s="344">
        <v>0</v>
      </c>
      <c r="I173" s="344">
        <v>0</v>
      </c>
      <c r="J173" s="344">
        <v>0</v>
      </c>
      <c r="K173" s="344">
        <v>0</v>
      </c>
      <c r="L173" s="4">
        <v>19008</v>
      </c>
    </row>
    <row r="174" spans="1:12">
      <c r="A174" s="5" t="s">
        <v>57</v>
      </c>
      <c r="B174" s="5" t="s">
        <v>1639</v>
      </c>
      <c r="C174" s="5" t="s">
        <v>1640</v>
      </c>
      <c r="D174" s="344">
        <v>0</v>
      </c>
      <c r="E174" s="4">
        <v>24576</v>
      </c>
      <c r="F174" s="344">
        <v>0</v>
      </c>
      <c r="G174" s="344">
        <v>0</v>
      </c>
      <c r="H174" s="344">
        <v>0</v>
      </c>
      <c r="I174" s="4">
        <v>21664</v>
      </c>
      <c r="J174" s="344">
        <v>0</v>
      </c>
      <c r="K174" s="4">
        <v>6465</v>
      </c>
      <c r="L174" s="4">
        <v>52705</v>
      </c>
    </row>
    <row r="175" spans="1:12">
      <c r="A175" s="5" t="s">
        <v>57</v>
      </c>
      <c r="B175" s="5" t="s">
        <v>1641</v>
      </c>
      <c r="C175" s="5" t="s">
        <v>1642</v>
      </c>
      <c r="D175" s="4">
        <v>744048</v>
      </c>
      <c r="E175" s="344">
        <v>0</v>
      </c>
      <c r="F175" s="4">
        <v>106016</v>
      </c>
      <c r="G175" s="344">
        <v>0</v>
      </c>
      <c r="H175" s="344">
        <v>0</v>
      </c>
      <c r="I175" s="344">
        <v>0</v>
      </c>
      <c r="J175" s="344">
        <v>0</v>
      </c>
      <c r="K175" s="344">
        <v>0</v>
      </c>
      <c r="L175" s="4">
        <v>850064</v>
      </c>
    </row>
    <row r="176" spans="1:12">
      <c r="A176" s="5" t="s">
        <v>57</v>
      </c>
      <c r="B176" s="5" t="s">
        <v>1643</v>
      </c>
      <c r="C176" s="5" t="s">
        <v>1644</v>
      </c>
      <c r="D176" s="4">
        <v>83072</v>
      </c>
      <c r="E176" s="344">
        <v>0</v>
      </c>
      <c r="F176" s="344">
        <v>0</v>
      </c>
      <c r="G176" s="344">
        <v>0</v>
      </c>
      <c r="H176" s="344">
        <v>0</v>
      </c>
      <c r="I176" s="344">
        <v>0</v>
      </c>
      <c r="J176" s="344">
        <v>0</v>
      </c>
      <c r="K176" s="344">
        <v>0</v>
      </c>
      <c r="L176" s="4">
        <v>83072</v>
      </c>
    </row>
    <row r="177" spans="1:12">
      <c r="A177" s="5" t="s">
        <v>57</v>
      </c>
      <c r="B177" s="5" t="s">
        <v>1645</v>
      </c>
      <c r="C177" s="5" t="s">
        <v>1646</v>
      </c>
      <c r="D177" s="344">
        <v>0</v>
      </c>
      <c r="E177" s="344">
        <v>0</v>
      </c>
      <c r="F177" s="344">
        <v>0</v>
      </c>
      <c r="G177" s="344">
        <v>0</v>
      </c>
      <c r="H177" s="344">
        <v>0</v>
      </c>
      <c r="I177" s="4">
        <v>114768</v>
      </c>
      <c r="J177" s="344">
        <v>0</v>
      </c>
      <c r="K177" s="344">
        <v>0</v>
      </c>
      <c r="L177" s="4">
        <v>114768</v>
      </c>
    </row>
    <row r="178" spans="1:12">
      <c r="A178" s="5" t="s">
        <v>57</v>
      </c>
      <c r="B178" s="5" t="s">
        <v>1647</v>
      </c>
      <c r="C178" s="5" t="s">
        <v>1648</v>
      </c>
      <c r="D178" s="344">
        <v>0</v>
      </c>
      <c r="E178" s="344">
        <v>0</v>
      </c>
      <c r="F178" s="344">
        <v>0</v>
      </c>
      <c r="G178" s="344">
        <v>0</v>
      </c>
      <c r="H178" s="344">
        <v>0</v>
      </c>
      <c r="I178" s="4">
        <v>22656</v>
      </c>
      <c r="J178" s="344">
        <v>0</v>
      </c>
      <c r="K178" s="344">
        <v>0</v>
      </c>
      <c r="L178" s="4">
        <v>22656</v>
      </c>
    </row>
    <row r="179" spans="1:12">
      <c r="A179" s="5" t="s">
        <v>57</v>
      </c>
      <c r="B179" s="5" t="s">
        <v>1649</v>
      </c>
      <c r="C179" s="5" t="s">
        <v>1650</v>
      </c>
      <c r="D179" s="4">
        <v>42528</v>
      </c>
      <c r="E179" s="344">
        <v>0</v>
      </c>
      <c r="F179" s="344">
        <v>0</v>
      </c>
      <c r="G179" s="344">
        <v>0</v>
      </c>
      <c r="H179" s="4">
        <v>23760</v>
      </c>
      <c r="I179" s="4">
        <v>159312</v>
      </c>
      <c r="J179" s="344">
        <v>0</v>
      </c>
      <c r="K179" s="4">
        <v>22888</v>
      </c>
      <c r="L179" s="4">
        <v>248488</v>
      </c>
    </row>
    <row r="180" spans="1:12">
      <c r="A180" s="5" t="s">
        <v>57</v>
      </c>
      <c r="B180" s="5" t="s">
        <v>1651</v>
      </c>
      <c r="C180" s="5" t="s">
        <v>1652</v>
      </c>
      <c r="D180" s="344">
        <v>0</v>
      </c>
      <c r="E180" s="344">
        <v>0</v>
      </c>
      <c r="F180" s="344">
        <v>0</v>
      </c>
      <c r="G180" s="344">
        <v>0</v>
      </c>
      <c r="H180" s="344">
        <v>0</v>
      </c>
      <c r="I180" s="344">
        <v>0</v>
      </c>
      <c r="J180" s="344">
        <v>0</v>
      </c>
      <c r="K180" s="344">
        <v>0</v>
      </c>
      <c r="L180" s="344">
        <v>0</v>
      </c>
    </row>
    <row r="181" spans="1:12">
      <c r="A181" s="5" t="s">
        <v>57</v>
      </c>
      <c r="B181" s="5" t="s">
        <v>1653</v>
      </c>
      <c r="C181" s="5" t="s">
        <v>1654</v>
      </c>
      <c r="D181" s="344">
        <v>0</v>
      </c>
      <c r="E181" s="344">
        <v>0</v>
      </c>
      <c r="F181" s="344">
        <v>0</v>
      </c>
      <c r="G181" s="344">
        <v>0</v>
      </c>
      <c r="H181" s="344">
        <v>0</v>
      </c>
      <c r="I181" s="4">
        <v>58496</v>
      </c>
      <c r="J181" s="344">
        <v>0</v>
      </c>
      <c r="K181" s="344">
        <v>0</v>
      </c>
      <c r="L181" s="4">
        <v>58496</v>
      </c>
    </row>
    <row r="182" spans="1:12">
      <c r="A182" s="5" t="s">
        <v>57</v>
      </c>
      <c r="B182" s="5" t="s">
        <v>1655</v>
      </c>
      <c r="C182" s="5" t="s">
        <v>1656</v>
      </c>
      <c r="D182" s="344">
        <v>0</v>
      </c>
      <c r="E182" s="4">
        <v>856592</v>
      </c>
      <c r="F182" s="344">
        <v>0</v>
      </c>
      <c r="G182" s="4">
        <v>147984</v>
      </c>
      <c r="H182" s="344">
        <v>0</v>
      </c>
      <c r="I182" s="4">
        <v>2304</v>
      </c>
      <c r="J182" s="344">
        <v>0</v>
      </c>
      <c r="K182" s="344">
        <v>0</v>
      </c>
      <c r="L182" s="4">
        <v>1006880</v>
      </c>
    </row>
    <row r="183" spans="1:12">
      <c r="A183" s="5" t="s">
        <v>57</v>
      </c>
      <c r="B183" s="5" t="s">
        <v>1657</v>
      </c>
      <c r="C183" s="5" t="s">
        <v>1658</v>
      </c>
      <c r="D183" s="344">
        <v>0</v>
      </c>
      <c r="E183" s="344">
        <v>0</v>
      </c>
      <c r="F183" s="344">
        <v>0</v>
      </c>
      <c r="G183" s="344">
        <v>0</v>
      </c>
      <c r="H183" s="344">
        <v>0</v>
      </c>
      <c r="I183" s="344">
        <v>0</v>
      </c>
      <c r="J183" s="344">
        <v>56</v>
      </c>
      <c r="K183" s="344">
        <v>0</v>
      </c>
      <c r="L183" s="344">
        <v>56</v>
      </c>
    </row>
    <row r="184" spans="1:12">
      <c r="A184" s="5" t="s">
        <v>57</v>
      </c>
      <c r="B184" s="5" t="s">
        <v>1659</v>
      </c>
      <c r="C184" s="5" t="s">
        <v>1660</v>
      </c>
      <c r="D184" s="344">
        <v>0</v>
      </c>
      <c r="E184" s="344">
        <v>0</v>
      </c>
      <c r="F184" s="344">
        <v>0</v>
      </c>
      <c r="G184" s="344">
        <v>0</v>
      </c>
      <c r="H184" s="344">
        <v>0</v>
      </c>
      <c r="I184" s="344">
        <v>0</v>
      </c>
      <c r="J184" s="4">
        <v>12784</v>
      </c>
      <c r="K184" s="344">
        <v>0</v>
      </c>
      <c r="L184" s="4">
        <v>12784</v>
      </c>
    </row>
    <row r="185" spans="1:12">
      <c r="A185" s="5" t="s">
        <v>57</v>
      </c>
      <c r="B185" s="5" t="s">
        <v>1661</v>
      </c>
      <c r="C185" s="5" t="s">
        <v>1662</v>
      </c>
      <c r="D185" s="344">
        <v>0</v>
      </c>
      <c r="E185" s="344">
        <v>0</v>
      </c>
      <c r="F185" s="344">
        <v>0</v>
      </c>
      <c r="G185" s="344">
        <v>0</v>
      </c>
      <c r="H185" s="4">
        <v>3840</v>
      </c>
      <c r="I185" s="344">
        <v>0</v>
      </c>
      <c r="J185" s="344">
        <v>24</v>
      </c>
      <c r="K185" s="344">
        <v>0</v>
      </c>
      <c r="L185" s="4">
        <v>3864</v>
      </c>
    </row>
    <row r="186" spans="1:12">
      <c r="A186" s="5" t="s">
        <v>57</v>
      </c>
      <c r="B186" s="5" t="s">
        <v>1663</v>
      </c>
      <c r="C186" s="5" t="s">
        <v>1664</v>
      </c>
      <c r="D186" s="4">
        <v>62208</v>
      </c>
      <c r="E186" s="344">
        <v>0</v>
      </c>
      <c r="F186" s="344">
        <v>0</v>
      </c>
      <c r="G186" s="344">
        <v>0</v>
      </c>
      <c r="H186" s="344">
        <v>0</v>
      </c>
      <c r="I186" s="344">
        <v>0</v>
      </c>
      <c r="J186" s="344">
        <v>0</v>
      </c>
      <c r="K186" s="344">
        <v>0</v>
      </c>
      <c r="L186" s="4">
        <v>62208</v>
      </c>
    </row>
    <row r="187" spans="1:12">
      <c r="A187" s="5" t="s">
        <v>57</v>
      </c>
      <c r="B187" s="5" t="s">
        <v>1665</v>
      </c>
      <c r="C187" s="5" t="s">
        <v>1666</v>
      </c>
      <c r="D187" s="4">
        <v>31296</v>
      </c>
      <c r="E187" s="344">
        <v>0</v>
      </c>
      <c r="F187" s="344">
        <v>0</v>
      </c>
      <c r="G187" s="344">
        <v>0</v>
      </c>
      <c r="H187" s="4">
        <v>70400</v>
      </c>
      <c r="I187" s="344">
        <v>0</v>
      </c>
      <c r="J187" s="4">
        <v>454</v>
      </c>
      <c r="K187" s="344">
        <v>0</v>
      </c>
      <c r="L187" s="4">
        <v>102150</v>
      </c>
    </row>
    <row r="188" spans="1:12">
      <c r="A188" s="5" t="s">
        <v>57</v>
      </c>
      <c r="B188" s="5" t="s">
        <v>1667</v>
      </c>
      <c r="C188" s="5" t="s">
        <v>1668</v>
      </c>
      <c r="D188" s="4">
        <v>1599040</v>
      </c>
      <c r="E188" s="344">
        <v>0</v>
      </c>
      <c r="F188" s="344">
        <v>0</v>
      </c>
      <c r="G188" s="344">
        <v>0</v>
      </c>
      <c r="H188" s="344">
        <v>0</v>
      </c>
      <c r="I188" s="344">
        <v>0</v>
      </c>
      <c r="J188" s="344">
        <v>0</v>
      </c>
      <c r="K188" s="344">
        <v>0</v>
      </c>
      <c r="L188" s="4">
        <v>1599040</v>
      </c>
    </row>
    <row r="189" spans="1:12">
      <c r="A189" s="5" t="s">
        <v>57</v>
      </c>
      <c r="B189" s="5" t="s">
        <v>1669</v>
      </c>
      <c r="C189" s="5" t="s">
        <v>1670</v>
      </c>
      <c r="D189" s="4">
        <v>310752</v>
      </c>
      <c r="E189" s="344">
        <v>0</v>
      </c>
      <c r="F189" s="344">
        <v>0</v>
      </c>
      <c r="G189" s="344">
        <v>0</v>
      </c>
      <c r="H189" s="4">
        <v>18048</v>
      </c>
      <c r="I189" s="344">
        <v>0</v>
      </c>
      <c r="J189" s="344">
        <v>0</v>
      </c>
      <c r="K189" s="344">
        <v>0</v>
      </c>
      <c r="L189" s="4">
        <v>328800</v>
      </c>
    </row>
    <row r="190" spans="1:12">
      <c r="A190" s="5" t="s">
        <v>57</v>
      </c>
      <c r="B190" s="5" t="s">
        <v>1671</v>
      </c>
      <c r="C190" s="5" t="s">
        <v>1672</v>
      </c>
      <c r="D190" s="344">
        <v>0</v>
      </c>
      <c r="E190" s="344">
        <v>0</v>
      </c>
      <c r="F190" s="344">
        <v>0</v>
      </c>
      <c r="G190" s="344">
        <v>0</v>
      </c>
      <c r="H190" s="344">
        <v>0</v>
      </c>
      <c r="I190" s="344">
        <v>0</v>
      </c>
      <c r="J190" s="344">
        <v>0</v>
      </c>
      <c r="K190" s="344">
        <v>0</v>
      </c>
      <c r="L190" s="344">
        <v>0</v>
      </c>
    </row>
    <row r="191" spans="1:12">
      <c r="A191" s="5" t="s">
        <v>57</v>
      </c>
      <c r="B191" s="5" t="s">
        <v>1673</v>
      </c>
      <c r="C191" s="5" t="s">
        <v>1674</v>
      </c>
      <c r="D191" s="4">
        <v>3678464</v>
      </c>
      <c r="E191" s="4">
        <v>2096752</v>
      </c>
      <c r="F191" s="4">
        <v>106016</v>
      </c>
      <c r="G191" s="4">
        <v>147984</v>
      </c>
      <c r="H191" s="4">
        <v>259344</v>
      </c>
      <c r="I191" s="4">
        <v>432176</v>
      </c>
      <c r="J191" s="4">
        <v>23761</v>
      </c>
      <c r="K191" s="4">
        <v>29441</v>
      </c>
      <c r="L191" s="4">
        <v>6773938</v>
      </c>
    </row>
    <row r="194" spans="1:12">
      <c r="A194" s="5" t="s">
        <v>1689</v>
      </c>
    </row>
    <row r="195" spans="1:12">
      <c r="A195" s="5" t="s">
        <v>1604</v>
      </c>
      <c r="B195" s="5" t="s">
        <v>181</v>
      </c>
      <c r="C195" s="5" t="s">
        <v>1676</v>
      </c>
      <c r="D195" s="344" t="s">
        <v>1677</v>
      </c>
      <c r="E195" s="344" t="s">
        <v>1678</v>
      </c>
      <c r="F195" s="344" t="s">
        <v>1679</v>
      </c>
      <c r="G195" s="344" t="s">
        <v>1680</v>
      </c>
      <c r="H195" s="344" t="s">
        <v>1681</v>
      </c>
      <c r="I195" s="344" t="s">
        <v>1682</v>
      </c>
      <c r="J195" s="344" t="s">
        <v>1683</v>
      </c>
      <c r="K195" s="344" t="s">
        <v>1684</v>
      </c>
      <c r="L195" s="344" t="s">
        <v>44</v>
      </c>
    </row>
    <row r="196" spans="1:12">
      <c r="A196" s="5" t="s">
        <v>59</v>
      </c>
      <c r="B196" s="5" t="s">
        <v>1619</v>
      </c>
      <c r="C196" s="5" t="s">
        <v>1620</v>
      </c>
      <c r="D196" s="4">
        <v>42192</v>
      </c>
      <c r="E196" s="344">
        <v>0</v>
      </c>
      <c r="F196" s="344">
        <v>0</v>
      </c>
      <c r="G196" s="344">
        <v>0</v>
      </c>
      <c r="H196" s="344">
        <v>0</v>
      </c>
      <c r="I196" s="344">
        <v>0</v>
      </c>
      <c r="J196" s="344">
        <v>0</v>
      </c>
      <c r="K196" s="344">
        <v>0</v>
      </c>
      <c r="L196" s="4">
        <v>42192</v>
      </c>
    </row>
    <row r="197" spans="1:12">
      <c r="A197" s="5" t="s">
        <v>59</v>
      </c>
      <c r="B197" s="5" t="s">
        <v>1621</v>
      </c>
      <c r="C197" s="5" t="s">
        <v>1622</v>
      </c>
      <c r="D197" s="344">
        <v>0</v>
      </c>
      <c r="E197" s="344">
        <v>0</v>
      </c>
      <c r="F197" s="344">
        <v>0</v>
      </c>
      <c r="G197" s="344">
        <v>0</v>
      </c>
      <c r="H197" s="4">
        <v>49648</v>
      </c>
      <c r="I197" s="344">
        <v>0</v>
      </c>
      <c r="J197" s="344">
        <v>0</v>
      </c>
      <c r="K197" s="344">
        <v>0</v>
      </c>
      <c r="L197" s="4">
        <v>49648</v>
      </c>
    </row>
    <row r="198" spans="1:12">
      <c r="A198" s="5" t="s">
        <v>59</v>
      </c>
      <c r="B198" s="5" t="s">
        <v>1623</v>
      </c>
      <c r="C198" s="5" t="s">
        <v>1624</v>
      </c>
      <c r="D198" s="344">
        <v>0</v>
      </c>
      <c r="E198" s="4">
        <v>149744</v>
      </c>
      <c r="F198" s="344">
        <v>0</v>
      </c>
      <c r="G198" s="344">
        <v>0</v>
      </c>
      <c r="H198" s="4">
        <v>95696</v>
      </c>
      <c r="I198" s="344">
        <v>0</v>
      </c>
      <c r="J198" s="344">
        <v>0</v>
      </c>
      <c r="K198" s="344">
        <v>312</v>
      </c>
      <c r="L198" s="4">
        <v>245752</v>
      </c>
    </row>
    <row r="199" spans="1:12">
      <c r="A199" s="5" t="s">
        <v>59</v>
      </c>
      <c r="B199" s="5" t="s">
        <v>1625</v>
      </c>
      <c r="C199" s="5" t="s">
        <v>1626</v>
      </c>
      <c r="D199" s="4">
        <v>64496</v>
      </c>
      <c r="E199" s="4">
        <v>27104</v>
      </c>
      <c r="F199" s="344">
        <v>0</v>
      </c>
      <c r="G199" s="344">
        <v>0</v>
      </c>
      <c r="H199" s="4">
        <v>35904</v>
      </c>
      <c r="I199" s="4">
        <v>11680</v>
      </c>
      <c r="J199" s="4">
        <v>2964</v>
      </c>
      <c r="K199" s="4">
        <v>1456</v>
      </c>
      <c r="L199" s="4">
        <v>143604</v>
      </c>
    </row>
    <row r="200" spans="1:12">
      <c r="A200" s="5" t="s">
        <v>59</v>
      </c>
      <c r="B200" s="5" t="s">
        <v>1627</v>
      </c>
      <c r="C200" s="5" t="s">
        <v>1628</v>
      </c>
      <c r="D200" s="344">
        <v>0</v>
      </c>
      <c r="E200" s="344">
        <v>0</v>
      </c>
      <c r="F200" s="344">
        <v>0</v>
      </c>
      <c r="G200" s="344">
        <v>0</v>
      </c>
      <c r="H200" s="344">
        <v>0</v>
      </c>
      <c r="I200" s="344">
        <v>0</v>
      </c>
      <c r="J200" s="344">
        <v>0</v>
      </c>
      <c r="K200" s="344">
        <v>0</v>
      </c>
      <c r="L200" s="344">
        <v>0</v>
      </c>
    </row>
    <row r="201" spans="1:12">
      <c r="A201" s="5" t="s">
        <v>59</v>
      </c>
      <c r="B201" s="5" t="s">
        <v>1629</v>
      </c>
      <c r="C201" s="5" t="s">
        <v>1630</v>
      </c>
      <c r="D201" s="4">
        <v>36336</v>
      </c>
      <c r="E201" s="344">
        <v>0</v>
      </c>
      <c r="F201" s="344">
        <v>0</v>
      </c>
      <c r="G201" s="344">
        <v>0</v>
      </c>
      <c r="H201" s="344">
        <v>0</v>
      </c>
      <c r="I201" s="344">
        <v>0</v>
      </c>
      <c r="J201" s="344">
        <v>0</v>
      </c>
      <c r="K201" s="344">
        <v>0</v>
      </c>
      <c r="L201" s="4">
        <v>36336</v>
      </c>
    </row>
    <row r="202" spans="1:12">
      <c r="A202" s="5" t="s">
        <v>59</v>
      </c>
      <c r="B202" s="5" t="s">
        <v>1631</v>
      </c>
      <c r="C202" s="5" t="s">
        <v>1632</v>
      </c>
      <c r="D202" s="344">
        <v>0</v>
      </c>
      <c r="E202" s="344">
        <v>3008</v>
      </c>
      <c r="F202" s="344">
        <v>0</v>
      </c>
      <c r="G202" s="344">
        <v>0</v>
      </c>
      <c r="H202" s="344">
        <v>0</v>
      </c>
      <c r="I202" s="4">
        <v>32144</v>
      </c>
      <c r="J202" s="344">
        <v>0</v>
      </c>
      <c r="K202" s="4">
        <v>1050</v>
      </c>
      <c r="L202" s="4">
        <v>36202</v>
      </c>
    </row>
    <row r="203" spans="1:12">
      <c r="A203" s="5" t="s">
        <v>59</v>
      </c>
      <c r="B203" s="5" t="s">
        <v>1633</v>
      </c>
      <c r="C203" s="5" t="s">
        <v>1634</v>
      </c>
      <c r="D203" s="344">
        <v>0</v>
      </c>
      <c r="E203" s="344">
        <v>0</v>
      </c>
      <c r="F203" s="344">
        <v>0</v>
      </c>
      <c r="G203" s="344">
        <v>0</v>
      </c>
      <c r="H203" s="4">
        <v>22384</v>
      </c>
      <c r="I203" s="344">
        <v>0</v>
      </c>
      <c r="J203" s="344">
        <v>0</v>
      </c>
      <c r="K203" s="344">
        <v>0</v>
      </c>
      <c r="L203" s="4">
        <v>22384</v>
      </c>
    </row>
    <row r="204" spans="1:12">
      <c r="A204" s="5" t="s">
        <v>59</v>
      </c>
      <c r="B204" s="5" t="s">
        <v>1635</v>
      </c>
      <c r="C204" s="5" t="s">
        <v>1636</v>
      </c>
      <c r="D204" s="4">
        <v>3120</v>
      </c>
      <c r="E204" s="4">
        <v>5648</v>
      </c>
      <c r="F204" s="344">
        <v>0</v>
      </c>
      <c r="G204" s="344">
        <v>0</v>
      </c>
      <c r="H204" s="4">
        <v>2112</v>
      </c>
      <c r="I204" s="344">
        <v>0</v>
      </c>
      <c r="J204" s="344">
        <v>0</v>
      </c>
      <c r="K204" s="344">
        <v>0</v>
      </c>
      <c r="L204" s="4">
        <v>10880</v>
      </c>
    </row>
    <row r="205" spans="1:12">
      <c r="A205" s="5" t="s">
        <v>59</v>
      </c>
      <c r="B205" s="5" t="s">
        <v>1637</v>
      </c>
      <c r="C205" s="5" t="s">
        <v>1638</v>
      </c>
      <c r="D205" s="344">
        <v>0</v>
      </c>
      <c r="E205" s="344">
        <v>0</v>
      </c>
      <c r="F205" s="344">
        <v>0</v>
      </c>
      <c r="G205" s="344">
        <v>0</v>
      </c>
      <c r="H205" s="344">
        <v>0</v>
      </c>
      <c r="I205" s="344">
        <v>0</v>
      </c>
      <c r="J205" s="344">
        <v>0</v>
      </c>
      <c r="K205" s="344">
        <v>0</v>
      </c>
      <c r="L205" s="344">
        <v>0</v>
      </c>
    </row>
    <row r="206" spans="1:12">
      <c r="A206" s="5" t="s">
        <v>59</v>
      </c>
      <c r="B206" s="5" t="s">
        <v>1639</v>
      </c>
      <c r="C206" s="5" t="s">
        <v>1640</v>
      </c>
      <c r="D206" s="344">
        <v>0</v>
      </c>
      <c r="E206" s="4">
        <v>1104</v>
      </c>
      <c r="F206" s="344">
        <v>0</v>
      </c>
      <c r="G206" s="344">
        <v>0</v>
      </c>
      <c r="H206" s="344">
        <v>0</v>
      </c>
      <c r="I206" s="4">
        <v>97744</v>
      </c>
      <c r="J206" s="344">
        <v>0</v>
      </c>
      <c r="K206" s="344">
        <v>0</v>
      </c>
      <c r="L206" s="4">
        <v>98848</v>
      </c>
    </row>
    <row r="207" spans="1:12">
      <c r="A207" s="5" t="s">
        <v>59</v>
      </c>
      <c r="B207" s="5" t="s">
        <v>1641</v>
      </c>
      <c r="C207" s="5" t="s">
        <v>1642</v>
      </c>
      <c r="D207" s="4">
        <v>136576</v>
      </c>
      <c r="E207" s="344">
        <v>0</v>
      </c>
      <c r="F207" s="4">
        <v>11384</v>
      </c>
      <c r="G207" s="344">
        <v>0</v>
      </c>
      <c r="H207" s="344">
        <v>0</v>
      </c>
      <c r="I207" s="344">
        <v>0</v>
      </c>
      <c r="J207" s="344">
        <v>0</v>
      </c>
      <c r="K207" s="344">
        <v>0</v>
      </c>
      <c r="L207" s="4">
        <v>147960</v>
      </c>
    </row>
    <row r="208" spans="1:12">
      <c r="A208" s="5" t="s">
        <v>59</v>
      </c>
      <c r="B208" s="5" t="s">
        <v>1643</v>
      </c>
      <c r="C208" s="5" t="s">
        <v>1644</v>
      </c>
      <c r="D208" s="4">
        <v>7664</v>
      </c>
      <c r="E208" s="344">
        <v>0</v>
      </c>
      <c r="F208" s="344">
        <v>0</v>
      </c>
      <c r="G208" s="344">
        <v>0</v>
      </c>
      <c r="H208" s="344">
        <v>0</v>
      </c>
      <c r="I208" s="344">
        <v>0</v>
      </c>
      <c r="J208" s="344">
        <v>0</v>
      </c>
      <c r="K208" s="344">
        <v>0</v>
      </c>
      <c r="L208" s="4">
        <v>7664</v>
      </c>
    </row>
    <row r="209" spans="1:12">
      <c r="A209" s="5" t="s">
        <v>59</v>
      </c>
      <c r="B209" s="5" t="s">
        <v>1645</v>
      </c>
      <c r="C209" s="5" t="s">
        <v>1646</v>
      </c>
      <c r="D209" s="344">
        <v>0</v>
      </c>
      <c r="E209" s="344">
        <v>0</v>
      </c>
      <c r="F209" s="344">
        <v>0</v>
      </c>
      <c r="G209" s="344">
        <v>0</v>
      </c>
      <c r="H209" s="344">
        <v>0</v>
      </c>
      <c r="I209" s="4">
        <v>55856</v>
      </c>
      <c r="J209" s="344">
        <v>0</v>
      </c>
      <c r="K209" s="4">
        <v>4668</v>
      </c>
      <c r="L209" s="4">
        <v>60524</v>
      </c>
    </row>
    <row r="210" spans="1:12">
      <c r="A210" s="5" t="s">
        <v>59</v>
      </c>
      <c r="B210" s="5" t="s">
        <v>1647</v>
      </c>
      <c r="C210" s="5" t="s">
        <v>1648</v>
      </c>
      <c r="D210" s="344">
        <v>0</v>
      </c>
      <c r="E210" s="344">
        <v>0</v>
      </c>
      <c r="F210" s="344">
        <v>0</v>
      </c>
      <c r="G210" s="344">
        <v>0</v>
      </c>
      <c r="H210" s="344">
        <v>0</v>
      </c>
      <c r="I210" s="344">
        <v>0</v>
      </c>
      <c r="J210" s="344">
        <v>0</v>
      </c>
      <c r="K210" s="344">
        <v>0</v>
      </c>
      <c r="L210" s="344">
        <v>0</v>
      </c>
    </row>
    <row r="211" spans="1:12">
      <c r="A211" s="5" t="s">
        <v>59</v>
      </c>
      <c r="B211" s="5" t="s">
        <v>1649</v>
      </c>
      <c r="C211" s="5" t="s">
        <v>1650</v>
      </c>
      <c r="D211" s="344">
        <v>0</v>
      </c>
      <c r="E211" s="344">
        <v>0</v>
      </c>
      <c r="F211" s="344">
        <v>0</v>
      </c>
      <c r="G211" s="344">
        <v>0</v>
      </c>
      <c r="H211" s="344">
        <v>0</v>
      </c>
      <c r="I211" s="4">
        <v>13664</v>
      </c>
      <c r="J211" s="344">
        <v>0</v>
      </c>
      <c r="K211" s="4">
        <v>8776</v>
      </c>
      <c r="L211" s="4">
        <v>22440</v>
      </c>
    </row>
    <row r="212" spans="1:12">
      <c r="A212" s="5" t="s">
        <v>59</v>
      </c>
      <c r="B212" s="5" t="s">
        <v>1651</v>
      </c>
      <c r="C212" s="5" t="s">
        <v>1652</v>
      </c>
      <c r="D212" s="344">
        <v>0</v>
      </c>
      <c r="E212" s="344">
        <v>0</v>
      </c>
      <c r="F212" s="344">
        <v>0</v>
      </c>
      <c r="G212" s="344">
        <v>0</v>
      </c>
      <c r="H212" s="344">
        <v>0</v>
      </c>
      <c r="I212" s="344">
        <v>0</v>
      </c>
      <c r="J212" s="344">
        <v>0</v>
      </c>
      <c r="K212" s="344">
        <v>0</v>
      </c>
      <c r="L212" s="344">
        <v>0</v>
      </c>
    </row>
    <row r="213" spans="1:12">
      <c r="A213" s="5" t="s">
        <v>59</v>
      </c>
      <c r="B213" s="5" t="s">
        <v>1653</v>
      </c>
      <c r="C213" s="5" t="s">
        <v>1654</v>
      </c>
      <c r="D213" s="344">
        <v>0</v>
      </c>
      <c r="E213" s="344">
        <v>0</v>
      </c>
      <c r="F213" s="344">
        <v>0</v>
      </c>
      <c r="G213" s="344">
        <v>0</v>
      </c>
      <c r="H213" s="344">
        <v>0</v>
      </c>
      <c r="I213" s="4">
        <v>25168</v>
      </c>
      <c r="J213" s="344">
        <v>0</v>
      </c>
      <c r="K213" s="344">
        <v>0</v>
      </c>
      <c r="L213" s="4">
        <v>25168</v>
      </c>
    </row>
    <row r="214" spans="1:12">
      <c r="A214" s="5" t="s">
        <v>59</v>
      </c>
      <c r="B214" s="5" t="s">
        <v>1655</v>
      </c>
      <c r="C214" s="5" t="s">
        <v>1656</v>
      </c>
      <c r="D214" s="344">
        <v>0</v>
      </c>
      <c r="E214" s="4">
        <v>80368</v>
      </c>
      <c r="F214" s="344">
        <v>0</v>
      </c>
      <c r="G214" s="4">
        <v>26392</v>
      </c>
      <c r="H214" s="344">
        <v>0</v>
      </c>
      <c r="I214" s="344">
        <v>0</v>
      </c>
      <c r="J214" s="344">
        <v>0</v>
      </c>
      <c r="K214" s="344">
        <v>288</v>
      </c>
      <c r="L214" s="4">
        <v>107048</v>
      </c>
    </row>
    <row r="215" spans="1:12">
      <c r="A215" s="5" t="s">
        <v>59</v>
      </c>
      <c r="B215" s="5" t="s">
        <v>1657</v>
      </c>
      <c r="C215" s="5" t="s">
        <v>1658</v>
      </c>
      <c r="D215" s="344">
        <v>0</v>
      </c>
      <c r="E215" s="344">
        <v>0</v>
      </c>
      <c r="F215" s="344">
        <v>0</v>
      </c>
      <c r="G215" s="344">
        <v>0</v>
      </c>
      <c r="H215" s="4">
        <v>10048</v>
      </c>
      <c r="I215" s="344">
        <v>0</v>
      </c>
      <c r="J215" s="344">
        <v>0</v>
      </c>
      <c r="K215" s="344">
        <v>0</v>
      </c>
      <c r="L215" s="4">
        <v>10048</v>
      </c>
    </row>
    <row r="216" spans="1:12">
      <c r="A216" s="5" t="s">
        <v>59</v>
      </c>
      <c r="B216" s="5" t="s">
        <v>1659</v>
      </c>
      <c r="C216" s="5" t="s">
        <v>1660</v>
      </c>
      <c r="D216" s="344">
        <v>0</v>
      </c>
      <c r="E216" s="344">
        <v>0</v>
      </c>
      <c r="F216" s="344">
        <v>0</v>
      </c>
      <c r="G216" s="344">
        <v>0</v>
      </c>
      <c r="H216" s="344">
        <v>0</v>
      </c>
      <c r="I216" s="344">
        <v>0</v>
      </c>
      <c r="J216" s="344">
        <v>0</v>
      </c>
      <c r="K216" s="344">
        <v>0</v>
      </c>
      <c r="L216" s="344">
        <v>0</v>
      </c>
    </row>
    <row r="217" spans="1:12">
      <c r="A217" s="5" t="s">
        <v>59</v>
      </c>
      <c r="B217" s="5" t="s">
        <v>1661</v>
      </c>
      <c r="C217" s="5" t="s">
        <v>1662</v>
      </c>
      <c r="D217" s="344">
        <v>0</v>
      </c>
      <c r="E217" s="344">
        <v>0</v>
      </c>
      <c r="F217" s="344">
        <v>0</v>
      </c>
      <c r="G217" s="344">
        <v>0</v>
      </c>
      <c r="H217" s="4">
        <v>1200</v>
      </c>
      <c r="I217" s="344">
        <v>0</v>
      </c>
      <c r="J217" s="344">
        <v>0</v>
      </c>
      <c r="K217" s="344">
        <v>0</v>
      </c>
      <c r="L217" s="4">
        <v>1200</v>
      </c>
    </row>
    <row r="218" spans="1:12">
      <c r="A218" s="5" t="s">
        <v>59</v>
      </c>
      <c r="B218" s="5" t="s">
        <v>1663</v>
      </c>
      <c r="C218" s="5" t="s">
        <v>1664</v>
      </c>
      <c r="D218" s="344">
        <v>0</v>
      </c>
      <c r="E218" s="344">
        <v>0</v>
      </c>
      <c r="F218" s="344">
        <v>0</v>
      </c>
      <c r="G218" s="344">
        <v>0</v>
      </c>
      <c r="H218" s="344">
        <v>0</v>
      </c>
      <c r="I218" s="344">
        <v>0</v>
      </c>
      <c r="J218" s="344">
        <v>0</v>
      </c>
      <c r="K218" s="344">
        <v>0</v>
      </c>
      <c r="L218" s="344">
        <v>0</v>
      </c>
    </row>
    <row r="219" spans="1:12">
      <c r="A219" s="5" t="s">
        <v>59</v>
      </c>
      <c r="B219" s="5" t="s">
        <v>1665</v>
      </c>
      <c r="C219" s="5" t="s">
        <v>1666</v>
      </c>
      <c r="D219" s="4">
        <v>4464</v>
      </c>
      <c r="E219" s="344">
        <v>0</v>
      </c>
      <c r="F219" s="344">
        <v>0</v>
      </c>
      <c r="G219" s="344">
        <v>0</v>
      </c>
      <c r="H219" s="4">
        <v>25728</v>
      </c>
      <c r="I219" s="344">
        <v>0</v>
      </c>
      <c r="J219" s="344">
        <v>0</v>
      </c>
      <c r="K219" s="344">
        <v>0</v>
      </c>
      <c r="L219" s="4">
        <v>30192</v>
      </c>
    </row>
    <row r="220" spans="1:12">
      <c r="A220" s="5" t="s">
        <v>59</v>
      </c>
      <c r="B220" s="5" t="s">
        <v>1667</v>
      </c>
      <c r="C220" s="5" t="s">
        <v>1668</v>
      </c>
      <c r="D220" s="4">
        <v>279168</v>
      </c>
      <c r="E220" s="344">
        <v>0</v>
      </c>
      <c r="F220" s="344">
        <v>0</v>
      </c>
      <c r="G220" s="344">
        <v>0</v>
      </c>
      <c r="H220" s="344">
        <v>0</v>
      </c>
      <c r="I220" s="344">
        <v>0</v>
      </c>
      <c r="J220" s="344">
        <v>0</v>
      </c>
      <c r="K220" s="344">
        <v>0</v>
      </c>
      <c r="L220" s="4">
        <v>279168</v>
      </c>
    </row>
    <row r="221" spans="1:12">
      <c r="A221" s="5" t="s">
        <v>59</v>
      </c>
      <c r="B221" s="5" t="s">
        <v>1669</v>
      </c>
      <c r="C221" s="5" t="s">
        <v>1670</v>
      </c>
      <c r="D221" s="4">
        <v>55208</v>
      </c>
      <c r="E221" s="344">
        <v>0</v>
      </c>
      <c r="F221" s="344">
        <v>0</v>
      </c>
      <c r="G221" s="344">
        <v>0</v>
      </c>
      <c r="H221" s="344">
        <v>0</v>
      </c>
      <c r="I221" s="344">
        <v>0</v>
      </c>
      <c r="J221" s="344">
        <v>450</v>
      </c>
      <c r="K221" s="344">
        <v>0</v>
      </c>
      <c r="L221" s="4">
        <v>55658</v>
      </c>
    </row>
    <row r="222" spans="1:12">
      <c r="A222" s="5" t="s">
        <v>59</v>
      </c>
      <c r="B222" s="5" t="s">
        <v>1671</v>
      </c>
      <c r="C222" s="5" t="s">
        <v>1672</v>
      </c>
      <c r="D222" s="344">
        <v>0</v>
      </c>
      <c r="E222" s="344">
        <v>0</v>
      </c>
      <c r="F222" s="344">
        <v>0</v>
      </c>
      <c r="G222" s="344">
        <v>0</v>
      </c>
      <c r="H222" s="344">
        <v>0</v>
      </c>
      <c r="I222" s="344">
        <v>0</v>
      </c>
      <c r="J222" s="344">
        <v>0</v>
      </c>
      <c r="K222" s="344">
        <v>0</v>
      </c>
      <c r="L222" s="344">
        <v>0</v>
      </c>
    </row>
    <row r="223" spans="1:12">
      <c r="A223" s="5" t="s">
        <v>59</v>
      </c>
      <c r="B223" s="5" t="s">
        <v>1673</v>
      </c>
      <c r="C223" s="5" t="s">
        <v>1674</v>
      </c>
      <c r="D223" s="4">
        <v>629224</v>
      </c>
      <c r="E223" s="4">
        <v>266976</v>
      </c>
      <c r="F223" s="4">
        <v>11384</v>
      </c>
      <c r="G223" s="4">
        <v>26392</v>
      </c>
      <c r="H223" s="4">
        <v>242720</v>
      </c>
      <c r="I223" s="4">
        <v>236256</v>
      </c>
      <c r="J223" s="4">
        <v>3414</v>
      </c>
      <c r="K223" s="4">
        <v>16550</v>
      </c>
      <c r="L223" s="4">
        <v>1432916</v>
      </c>
    </row>
    <row r="226" spans="1:12">
      <c r="A226" s="5" t="s">
        <v>1690</v>
      </c>
    </row>
    <row r="227" spans="1:12">
      <c r="A227" s="5" t="s">
        <v>1604</v>
      </c>
      <c r="B227" s="5" t="s">
        <v>181</v>
      </c>
      <c r="C227" s="5" t="s">
        <v>1676</v>
      </c>
      <c r="D227" s="344" t="s">
        <v>1677</v>
      </c>
      <c r="E227" s="344" t="s">
        <v>1678</v>
      </c>
      <c r="F227" s="344" t="s">
        <v>1679</v>
      </c>
      <c r="G227" s="344" t="s">
        <v>1680</v>
      </c>
      <c r="H227" s="344" t="s">
        <v>1681</v>
      </c>
      <c r="I227" s="344" t="s">
        <v>1682</v>
      </c>
      <c r="J227" s="344" t="s">
        <v>1683</v>
      </c>
      <c r="K227" s="344" t="s">
        <v>1684</v>
      </c>
      <c r="L227" s="344" t="s">
        <v>44</v>
      </c>
    </row>
    <row r="228" spans="1:12">
      <c r="A228" s="5" t="s">
        <v>61</v>
      </c>
      <c r="B228" s="5" t="s">
        <v>1619</v>
      </c>
      <c r="C228" s="5" t="s">
        <v>1620</v>
      </c>
      <c r="D228" s="4">
        <v>71456</v>
      </c>
      <c r="E228" s="344">
        <v>0</v>
      </c>
      <c r="F228" s="344">
        <v>0</v>
      </c>
      <c r="G228" s="344">
        <v>0</v>
      </c>
      <c r="H228" s="4">
        <v>4768</v>
      </c>
      <c r="I228" s="344">
        <v>0</v>
      </c>
      <c r="J228" s="344">
        <v>0</v>
      </c>
      <c r="K228" s="344">
        <v>0</v>
      </c>
      <c r="L228" s="4">
        <v>76224</v>
      </c>
    </row>
    <row r="229" spans="1:12">
      <c r="A229" s="5" t="s">
        <v>61</v>
      </c>
      <c r="B229" s="5" t="s">
        <v>1621</v>
      </c>
      <c r="C229" s="5" t="s">
        <v>1622</v>
      </c>
      <c r="D229" s="344">
        <v>0</v>
      </c>
      <c r="E229" s="344">
        <v>0</v>
      </c>
      <c r="F229" s="344">
        <v>0</v>
      </c>
      <c r="G229" s="344">
        <v>0</v>
      </c>
      <c r="H229" s="4">
        <v>48176</v>
      </c>
      <c r="I229" s="344">
        <v>0</v>
      </c>
      <c r="J229" s="4">
        <v>36820</v>
      </c>
      <c r="K229" s="344">
        <v>0</v>
      </c>
      <c r="L229" s="4">
        <v>84996</v>
      </c>
    </row>
    <row r="230" spans="1:12">
      <c r="A230" s="5" t="s">
        <v>61</v>
      </c>
      <c r="B230" s="5" t="s">
        <v>1623</v>
      </c>
      <c r="C230" s="5" t="s">
        <v>1624</v>
      </c>
      <c r="D230" s="344">
        <v>0</v>
      </c>
      <c r="E230" s="4">
        <v>289360</v>
      </c>
      <c r="F230" s="344">
        <v>0</v>
      </c>
      <c r="G230" s="344">
        <v>0</v>
      </c>
      <c r="H230" s="344">
        <v>0</v>
      </c>
      <c r="I230" s="344">
        <v>0</v>
      </c>
      <c r="J230" s="344">
        <v>0</v>
      </c>
      <c r="K230" s="344">
        <v>0</v>
      </c>
      <c r="L230" s="4">
        <v>289360</v>
      </c>
    </row>
    <row r="231" spans="1:12">
      <c r="A231" s="5" t="s">
        <v>61</v>
      </c>
      <c r="B231" s="5" t="s">
        <v>1625</v>
      </c>
      <c r="C231" s="5" t="s">
        <v>1626</v>
      </c>
      <c r="D231" s="4">
        <v>57888</v>
      </c>
      <c r="E231" s="4">
        <v>38976</v>
      </c>
      <c r="F231" s="344">
        <v>0</v>
      </c>
      <c r="G231" s="344">
        <v>0</v>
      </c>
      <c r="H231" s="4">
        <v>181184</v>
      </c>
      <c r="I231" s="4">
        <v>96160</v>
      </c>
      <c r="J231" s="4">
        <v>8640</v>
      </c>
      <c r="K231" s="344">
        <v>0</v>
      </c>
      <c r="L231" s="4">
        <v>382848</v>
      </c>
    </row>
    <row r="232" spans="1:12">
      <c r="A232" s="5" t="s">
        <v>61</v>
      </c>
      <c r="B232" s="5" t="s">
        <v>1627</v>
      </c>
      <c r="C232" s="5" t="s">
        <v>1628</v>
      </c>
      <c r="D232" s="344">
        <v>0</v>
      </c>
      <c r="E232" s="344">
        <v>0</v>
      </c>
      <c r="F232" s="344">
        <v>0</v>
      </c>
      <c r="G232" s="344">
        <v>0</v>
      </c>
      <c r="H232" s="4">
        <v>13904</v>
      </c>
      <c r="I232" s="344">
        <v>0</v>
      </c>
      <c r="J232" s="344">
        <v>0</v>
      </c>
      <c r="K232" s="344">
        <v>0</v>
      </c>
      <c r="L232" s="4">
        <v>13904</v>
      </c>
    </row>
    <row r="233" spans="1:12">
      <c r="A233" s="5" t="s">
        <v>61</v>
      </c>
      <c r="B233" s="5" t="s">
        <v>1629</v>
      </c>
      <c r="C233" s="5" t="s">
        <v>1630</v>
      </c>
      <c r="D233" s="4">
        <v>96288</v>
      </c>
      <c r="E233" s="344">
        <v>0</v>
      </c>
      <c r="F233" s="344">
        <v>0</v>
      </c>
      <c r="G233" s="344">
        <v>0</v>
      </c>
      <c r="H233" s="4">
        <v>14176</v>
      </c>
      <c r="I233" s="344">
        <v>0</v>
      </c>
      <c r="J233" s="344">
        <v>0</v>
      </c>
      <c r="K233" s="344">
        <v>0</v>
      </c>
      <c r="L233" s="4">
        <v>110464</v>
      </c>
    </row>
    <row r="234" spans="1:12">
      <c r="A234" s="5" t="s">
        <v>61</v>
      </c>
      <c r="B234" s="5" t="s">
        <v>1631</v>
      </c>
      <c r="C234" s="5" t="s">
        <v>1632</v>
      </c>
      <c r="D234" s="344">
        <v>0</v>
      </c>
      <c r="E234" s="4">
        <v>78784</v>
      </c>
      <c r="F234" s="344">
        <v>0</v>
      </c>
      <c r="G234" s="344">
        <v>0</v>
      </c>
      <c r="H234" s="344">
        <v>0</v>
      </c>
      <c r="I234" s="4">
        <v>62368</v>
      </c>
      <c r="J234" s="344">
        <v>0</v>
      </c>
      <c r="K234" s="344">
        <v>0</v>
      </c>
      <c r="L234" s="4">
        <v>141152</v>
      </c>
    </row>
    <row r="235" spans="1:12">
      <c r="A235" s="5" t="s">
        <v>61</v>
      </c>
      <c r="B235" s="5" t="s">
        <v>1633</v>
      </c>
      <c r="C235" s="5" t="s">
        <v>1634</v>
      </c>
      <c r="D235" s="344">
        <v>0</v>
      </c>
      <c r="E235" s="344">
        <v>0</v>
      </c>
      <c r="F235" s="344">
        <v>0</v>
      </c>
      <c r="G235" s="344">
        <v>0</v>
      </c>
      <c r="H235" s="4">
        <v>20624</v>
      </c>
      <c r="I235" s="344">
        <v>0</v>
      </c>
      <c r="J235" s="4">
        <v>20200</v>
      </c>
      <c r="K235" s="344">
        <v>0</v>
      </c>
      <c r="L235" s="4">
        <v>40824</v>
      </c>
    </row>
    <row r="236" spans="1:12">
      <c r="A236" s="5" t="s">
        <v>61</v>
      </c>
      <c r="B236" s="5" t="s">
        <v>1635</v>
      </c>
      <c r="C236" s="5" t="s">
        <v>1636</v>
      </c>
      <c r="D236" s="4">
        <v>5232</v>
      </c>
      <c r="E236" s="4">
        <v>20432</v>
      </c>
      <c r="F236" s="344">
        <v>0</v>
      </c>
      <c r="G236" s="344">
        <v>0</v>
      </c>
      <c r="H236" s="4">
        <v>109360</v>
      </c>
      <c r="I236" s="344">
        <v>0</v>
      </c>
      <c r="J236" s="344">
        <v>0</v>
      </c>
      <c r="K236" s="344">
        <v>0</v>
      </c>
      <c r="L236" s="4">
        <v>135024</v>
      </c>
    </row>
    <row r="237" spans="1:12">
      <c r="A237" s="5" t="s">
        <v>61</v>
      </c>
      <c r="B237" s="5" t="s">
        <v>1637</v>
      </c>
      <c r="C237" s="5" t="s">
        <v>1638</v>
      </c>
      <c r="D237" s="344">
        <v>0</v>
      </c>
      <c r="E237" s="4">
        <v>4080</v>
      </c>
      <c r="F237" s="344">
        <v>0</v>
      </c>
      <c r="G237" s="344">
        <v>0</v>
      </c>
      <c r="H237" s="344">
        <v>0</v>
      </c>
      <c r="I237" s="344">
        <v>0</v>
      </c>
      <c r="J237" s="344">
        <v>0</v>
      </c>
      <c r="K237" s="344">
        <v>0</v>
      </c>
      <c r="L237" s="4">
        <v>4080</v>
      </c>
    </row>
    <row r="238" spans="1:12">
      <c r="A238" s="5" t="s">
        <v>61</v>
      </c>
      <c r="B238" s="5" t="s">
        <v>1639</v>
      </c>
      <c r="C238" s="5" t="s">
        <v>1640</v>
      </c>
      <c r="D238" s="344">
        <v>0</v>
      </c>
      <c r="E238" s="344">
        <v>0</v>
      </c>
      <c r="F238" s="344">
        <v>0</v>
      </c>
      <c r="G238" s="344">
        <v>0</v>
      </c>
      <c r="H238" s="344">
        <v>0</v>
      </c>
      <c r="I238" s="4">
        <v>31008</v>
      </c>
      <c r="J238" s="344">
        <v>0</v>
      </c>
      <c r="K238" s="4">
        <v>43170</v>
      </c>
      <c r="L238" s="4">
        <v>74178</v>
      </c>
    </row>
    <row r="239" spans="1:12">
      <c r="A239" s="5" t="s">
        <v>61</v>
      </c>
      <c r="B239" s="5" t="s">
        <v>1641</v>
      </c>
      <c r="C239" s="5" t="s">
        <v>1642</v>
      </c>
      <c r="D239" s="4">
        <v>244144</v>
      </c>
      <c r="E239" s="344">
        <v>0</v>
      </c>
      <c r="F239" s="4">
        <v>60432</v>
      </c>
      <c r="G239" s="344">
        <v>0</v>
      </c>
      <c r="H239" s="344">
        <v>0</v>
      </c>
      <c r="I239" s="344">
        <v>0</v>
      </c>
      <c r="J239" s="344">
        <v>0</v>
      </c>
      <c r="K239" s="344">
        <v>0</v>
      </c>
      <c r="L239" s="4">
        <v>304576</v>
      </c>
    </row>
    <row r="240" spans="1:12">
      <c r="A240" s="5" t="s">
        <v>61</v>
      </c>
      <c r="B240" s="5" t="s">
        <v>1643</v>
      </c>
      <c r="C240" s="5" t="s">
        <v>1644</v>
      </c>
      <c r="D240" s="4">
        <v>78720</v>
      </c>
      <c r="E240" s="344">
        <v>0</v>
      </c>
      <c r="F240" s="344">
        <v>0</v>
      </c>
      <c r="G240" s="344">
        <v>0</v>
      </c>
      <c r="H240" s="344">
        <v>0</v>
      </c>
      <c r="I240" s="344">
        <v>0</v>
      </c>
      <c r="J240" s="344">
        <v>0</v>
      </c>
      <c r="K240" s="344">
        <v>0</v>
      </c>
      <c r="L240" s="4">
        <v>78720</v>
      </c>
    </row>
    <row r="241" spans="1:12">
      <c r="A241" s="5" t="s">
        <v>61</v>
      </c>
      <c r="B241" s="5" t="s">
        <v>1645</v>
      </c>
      <c r="C241" s="5" t="s">
        <v>1646</v>
      </c>
      <c r="D241" s="344">
        <v>0</v>
      </c>
      <c r="E241" s="344">
        <v>0</v>
      </c>
      <c r="F241" s="344">
        <v>0</v>
      </c>
      <c r="G241" s="344">
        <v>0</v>
      </c>
      <c r="H241" s="344">
        <v>0</v>
      </c>
      <c r="I241" s="4">
        <v>109488</v>
      </c>
      <c r="J241" s="344">
        <v>0</v>
      </c>
      <c r="K241" s="344">
        <v>0</v>
      </c>
      <c r="L241" s="4">
        <v>109488</v>
      </c>
    </row>
    <row r="242" spans="1:12">
      <c r="A242" s="5" t="s">
        <v>61</v>
      </c>
      <c r="B242" s="5" t="s">
        <v>1647</v>
      </c>
      <c r="C242" s="5" t="s">
        <v>1648</v>
      </c>
      <c r="D242" s="344">
        <v>0</v>
      </c>
      <c r="E242" s="344">
        <v>0</v>
      </c>
      <c r="F242" s="344">
        <v>0</v>
      </c>
      <c r="G242" s="344">
        <v>0</v>
      </c>
      <c r="H242" s="344">
        <v>0</v>
      </c>
      <c r="I242" s="344">
        <v>0</v>
      </c>
      <c r="J242" s="344">
        <v>0</v>
      </c>
      <c r="K242" s="344">
        <v>0</v>
      </c>
      <c r="L242" s="344">
        <v>0</v>
      </c>
    </row>
    <row r="243" spans="1:12">
      <c r="A243" s="5" t="s">
        <v>61</v>
      </c>
      <c r="B243" s="5" t="s">
        <v>1649</v>
      </c>
      <c r="C243" s="5" t="s">
        <v>1650</v>
      </c>
      <c r="D243" s="4">
        <v>7008</v>
      </c>
      <c r="E243" s="344">
        <v>0</v>
      </c>
      <c r="F243" s="344">
        <v>0</v>
      </c>
      <c r="G243" s="344">
        <v>0</v>
      </c>
      <c r="H243" s="4">
        <v>18240</v>
      </c>
      <c r="I243" s="4">
        <v>116240</v>
      </c>
      <c r="J243" s="344">
        <v>854</v>
      </c>
      <c r="K243" s="4">
        <v>8078</v>
      </c>
      <c r="L243" s="4">
        <v>150420</v>
      </c>
    </row>
    <row r="244" spans="1:12">
      <c r="A244" s="5" t="s">
        <v>61</v>
      </c>
      <c r="B244" s="5" t="s">
        <v>1651</v>
      </c>
      <c r="C244" s="5" t="s">
        <v>1652</v>
      </c>
      <c r="D244" s="344">
        <v>0</v>
      </c>
      <c r="E244" s="344">
        <v>0</v>
      </c>
      <c r="F244" s="344">
        <v>0</v>
      </c>
      <c r="G244" s="344">
        <v>0</v>
      </c>
      <c r="H244" s="344">
        <v>0</v>
      </c>
      <c r="I244" s="344">
        <v>0</v>
      </c>
      <c r="J244" s="344">
        <v>0</v>
      </c>
      <c r="K244" s="344">
        <v>0</v>
      </c>
      <c r="L244" s="344">
        <v>0</v>
      </c>
    </row>
    <row r="245" spans="1:12">
      <c r="A245" s="5" t="s">
        <v>61</v>
      </c>
      <c r="B245" s="5" t="s">
        <v>1653</v>
      </c>
      <c r="C245" s="5" t="s">
        <v>1654</v>
      </c>
      <c r="D245" s="344">
        <v>0</v>
      </c>
      <c r="E245" s="344">
        <v>0</v>
      </c>
      <c r="F245" s="344">
        <v>0</v>
      </c>
      <c r="G245" s="344">
        <v>0</v>
      </c>
      <c r="H245" s="344">
        <v>0</v>
      </c>
      <c r="I245" s="4">
        <v>15856</v>
      </c>
      <c r="J245" s="344">
        <v>0</v>
      </c>
      <c r="K245" s="344">
        <v>0</v>
      </c>
      <c r="L245" s="4">
        <v>15856</v>
      </c>
    </row>
    <row r="246" spans="1:12">
      <c r="A246" s="5" t="s">
        <v>61</v>
      </c>
      <c r="B246" s="5" t="s">
        <v>1655</v>
      </c>
      <c r="C246" s="5" t="s">
        <v>1656</v>
      </c>
      <c r="D246" s="344">
        <v>0</v>
      </c>
      <c r="E246" s="4">
        <v>195072</v>
      </c>
      <c r="F246" s="344">
        <v>0</v>
      </c>
      <c r="G246" s="4">
        <v>88381</v>
      </c>
      <c r="H246" s="344">
        <v>0</v>
      </c>
      <c r="I246" s="344">
        <v>0</v>
      </c>
      <c r="J246" s="344">
        <v>0</v>
      </c>
      <c r="K246" s="344">
        <v>0</v>
      </c>
      <c r="L246" s="4">
        <v>283453</v>
      </c>
    </row>
    <row r="247" spans="1:12">
      <c r="A247" s="5" t="s">
        <v>61</v>
      </c>
      <c r="B247" s="5" t="s">
        <v>1657</v>
      </c>
      <c r="C247" s="5" t="s">
        <v>1658</v>
      </c>
      <c r="D247" s="344">
        <v>0</v>
      </c>
      <c r="E247" s="344">
        <v>0</v>
      </c>
      <c r="F247" s="344">
        <v>0</v>
      </c>
      <c r="G247" s="344">
        <v>0</v>
      </c>
      <c r="H247" s="4">
        <v>14656</v>
      </c>
      <c r="I247" s="344">
        <v>0</v>
      </c>
      <c r="J247" s="4">
        <v>16208</v>
      </c>
      <c r="K247" s="344">
        <v>0</v>
      </c>
      <c r="L247" s="4">
        <v>30864</v>
      </c>
    </row>
    <row r="248" spans="1:12">
      <c r="A248" s="5" t="s">
        <v>61</v>
      </c>
      <c r="B248" s="5" t="s">
        <v>1659</v>
      </c>
      <c r="C248" s="5" t="s">
        <v>1660</v>
      </c>
      <c r="D248" s="344">
        <v>0</v>
      </c>
      <c r="E248" s="344">
        <v>0</v>
      </c>
      <c r="F248" s="344">
        <v>0</v>
      </c>
      <c r="G248" s="344">
        <v>0</v>
      </c>
      <c r="H248" s="4">
        <v>11424</v>
      </c>
      <c r="I248" s="344">
        <v>0</v>
      </c>
      <c r="J248" s="4">
        <v>7240</v>
      </c>
      <c r="K248" s="344">
        <v>0</v>
      </c>
      <c r="L248" s="4">
        <v>18664</v>
      </c>
    </row>
    <row r="249" spans="1:12">
      <c r="A249" s="5" t="s">
        <v>61</v>
      </c>
      <c r="B249" s="5" t="s">
        <v>1661</v>
      </c>
      <c r="C249" s="5" t="s">
        <v>1662</v>
      </c>
      <c r="D249" s="344">
        <v>0</v>
      </c>
      <c r="E249" s="344">
        <v>0</v>
      </c>
      <c r="F249" s="344">
        <v>0</v>
      </c>
      <c r="G249" s="344">
        <v>0</v>
      </c>
      <c r="H249" s="4">
        <v>7504</v>
      </c>
      <c r="I249" s="344">
        <v>0</v>
      </c>
      <c r="J249" s="344">
        <v>0</v>
      </c>
      <c r="K249" s="344">
        <v>0</v>
      </c>
      <c r="L249" s="4">
        <v>7504</v>
      </c>
    </row>
    <row r="250" spans="1:12">
      <c r="A250" s="5" t="s">
        <v>61</v>
      </c>
      <c r="B250" s="5" t="s">
        <v>1663</v>
      </c>
      <c r="C250" s="5" t="s">
        <v>1664</v>
      </c>
      <c r="D250" s="4">
        <v>28704</v>
      </c>
      <c r="E250" s="344">
        <v>0</v>
      </c>
      <c r="F250" s="344">
        <v>0</v>
      </c>
      <c r="G250" s="344">
        <v>0</v>
      </c>
      <c r="H250" s="344">
        <v>0</v>
      </c>
      <c r="I250" s="344">
        <v>0</v>
      </c>
      <c r="J250" s="4">
        <v>7800</v>
      </c>
      <c r="K250" s="344">
        <v>0</v>
      </c>
      <c r="L250" s="4">
        <v>36504</v>
      </c>
    </row>
    <row r="251" spans="1:12">
      <c r="A251" s="5" t="s">
        <v>61</v>
      </c>
      <c r="B251" s="5" t="s">
        <v>1665</v>
      </c>
      <c r="C251" s="5" t="s">
        <v>1666</v>
      </c>
      <c r="D251" s="4">
        <v>31056</v>
      </c>
      <c r="E251" s="344">
        <v>0</v>
      </c>
      <c r="F251" s="344">
        <v>0</v>
      </c>
      <c r="G251" s="344">
        <v>0</v>
      </c>
      <c r="H251" s="4">
        <v>35328</v>
      </c>
      <c r="I251" s="344">
        <v>0</v>
      </c>
      <c r="J251" s="4">
        <v>50200</v>
      </c>
      <c r="K251" s="344">
        <v>0</v>
      </c>
      <c r="L251" s="4">
        <v>116584</v>
      </c>
    </row>
    <row r="252" spans="1:12">
      <c r="A252" s="5" t="s">
        <v>61</v>
      </c>
      <c r="B252" s="5" t="s">
        <v>1667</v>
      </c>
      <c r="C252" s="5" t="s">
        <v>1668</v>
      </c>
      <c r="D252" s="4">
        <v>621792</v>
      </c>
      <c r="E252" s="344">
        <v>0</v>
      </c>
      <c r="F252" s="344">
        <v>0</v>
      </c>
      <c r="G252" s="344">
        <v>0</v>
      </c>
      <c r="H252" s="4">
        <v>18784</v>
      </c>
      <c r="I252" s="344">
        <v>0</v>
      </c>
      <c r="J252" s="344">
        <v>0</v>
      </c>
      <c r="K252" s="344">
        <v>0</v>
      </c>
      <c r="L252" s="4">
        <v>640576</v>
      </c>
    </row>
    <row r="253" spans="1:12">
      <c r="A253" s="5" t="s">
        <v>61</v>
      </c>
      <c r="B253" s="5" t="s">
        <v>1669</v>
      </c>
      <c r="C253" s="5" t="s">
        <v>1670</v>
      </c>
      <c r="D253" s="4">
        <v>144384</v>
      </c>
      <c r="E253" s="344">
        <v>0</v>
      </c>
      <c r="F253" s="344">
        <v>0</v>
      </c>
      <c r="G253" s="344">
        <v>0</v>
      </c>
      <c r="H253" s="4">
        <v>20272</v>
      </c>
      <c r="I253" s="344">
        <v>0</v>
      </c>
      <c r="J253" s="344">
        <v>0</v>
      </c>
      <c r="K253" s="344">
        <v>0</v>
      </c>
      <c r="L253" s="4">
        <v>164656</v>
      </c>
    </row>
    <row r="254" spans="1:12">
      <c r="A254" s="5" t="s">
        <v>61</v>
      </c>
      <c r="B254" s="5" t="s">
        <v>1671</v>
      </c>
      <c r="C254" s="5" t="s">
        <v>1672</v>
      </c>
      <c r="D254" s="344">
        <v>0</v>
      </c>
      <c r="E254" s="344">
        <v>0</v>
      </c>
      <c r="F254" s="344">
        <v>0</v>
      </c>
      <c r="G254" s="344">
        <v>0</v>
      </c>
      <c r="H254" s="344">
        <v>0</v>
      </c>
      <c r="I254" s="344">
        <v>0</v>
      </c>
      <c r="J254" s="344">
        <v>0</v>
      </c>
      <c r="K254" s="344">
        <v>0</v>
      </c>
      <c r="L254" s="344">
        <v>0</v>
      </c>
    </row>
    <row r="255" spans="1:12">
      <c r="A255" s="5" t="s">
        <v>61</v>
      </c>
      <c r="B255" s="5" t="s">
        <v>1673</v>
      </c>
      <c r="C255" s="5" t="s">
        <v>1674</v>
      </c>
      <c r="D255" s="4">
        <v>1386672</v>
      </c>
      <c r="E255" s="4">
        <v>626704</v>
      </c>
      <c r="F255" s="4">
        <v>60432</v>
      </c>
      <c r="G255" s="4">
        <v>88381</v>
      </c>
      <c r="H255" s="4">
        <v>518400</v>
      </c>
      <c r="I255" s="4">
        <v>431120</v>
      </c>
      <c r="J255" s="4">
        <v>147962</v>
      </c>
      <c r="K255" s="4">
        <v>51248</v>
      </c>
      <c r="L255" s="4">
        <v>3310919</v>
      </c>
    </row>
    <row r="258" spans="1:12">
      <c r="A258" s="5" t="s">
        <v>1691</v>
      </c>
    </row>
    <row r="259" spans="1:12">
      <c r="A259" s="5" t="s">
        <v>1604</v>
      </c>
      <c r="B259" s="5" t="s">
        <v>181</v>
      </c>
      <c r="C259" s="5" t="s">
        <v>1676</v>
      </c>
      <c r="D259" s="344" t="s">
        <v>1677</v>
      </c>
      <c r="E259" s="344" t="s">
        <v>1678</v>
      </c>
      <c r="F259" s="344" t="s">
        <v>1679</v>
      </c>
      <c r="G259" s="344" t="s">
        <v>1680</v>
      </c>
      <c r="H259" s="344" t="s">
        <v>1681</v>
      </c>
      <c r="I259" s="344" t="s">
        <v>1682</v>
      </c>
      <c r="J259" s="344" t="s">
        <v>1683</v>
      </c>
      <c r="K259" s="344" t="s">
        <v>1684</v>
      </c>
      <c r="L259" s="344" t="s">
        <v>44</v>
      </c>
    </row>
    <row r="260" spans="1:12">
      <c r="A260" s="5" t="s">
        <v>63</v>
      </c>
      <c r="B260" s="5" t="s">
        <v>1619</v>
      </c>
      <c r="C260" s="5" t="s">
        <v>1620</v>
      </c>
      <c r="D260" s="4">
        <v>18720</v>
      </c>
      <c r="E260" s="344">
        <v>0</v>
      </c>
      <c r="F260" s="344">
        <v>0</v>
      </c>
      <c r="G260" s="344">
        <v>0</v>
      </c>
      <c r="H260" s="344">
        <v>0</v>
      </c>
      <c r="I260" s="344">
        <v>0</v>
      </c>
      <c r="J260" s="344">
        <v>0</v>
      </c>
      <c r="K260" s="344">
        <v>0</v>
      </c>
      <c r="L260" s="4">
        <v>18720</v>
      </c>
    </row>
    <row r="261" spans="1:12">
      <c r="A261" s="5" t="s">
        <v>63</v>
      </c>
      <c r="B261" s="5" t="s">
        <v>1621</v>
      </c>
      <c r="C261" s="5" t="s">
        <v>1622</v>
      </c>
      <c r="D261" s="344">
        <v>0</v>
      </c>
      <c r="E261" s="344">
        <v>0</v>
      </c>
      <c r="F261" s="344">
        <v>0</v>
      </c>
      <c r="G261" s="344">
        <v>0</v>
      </c>
      <c r="H261" s="4">
        <v>29056</v>
      </c>
      <c r="I261" s="344">
        <v>0</v>
      </c>
      <c r="J261" s="344">
        <v>0</v>
      </c>
      <c r="K261" s="344">
        <v>0</v>
      </c>
      <c r="L261" s="4">
        <v>29056</v>
      </c>
    </row>
    <row r="262" spans="1:12">
      <c r="A262" s="5" t="s">
        <v>63</v>
      </c>
      <c r="B262" s="5" t="s">
        <v>1623</v>
      </c>
      <c r="C262" s="5" t="s">
        <v>1624</v>
      </c>
      <c r="D262" s="344">
        <v>0</v>
      </c>
      <c r="E262" s="4">
        <v>170944</v>
      </c>
      <c r="F262" s="344">
        <v>0</v>
      </c>
      <c r="G262" s="344">
        <v>0</v>
      </c>
      <c r="H262" s="344">
        <v>0</v>
      </c>
      <c r="I262" s="344">
        <v>0</v>
      </c>
      <c r="J262" s="344">
        <v>0</v>
      </c>
      <c r="K262" s="344">
        <v>0</v>
      </c>
      <c r="L262" s="4">
        <v>170944</v>
      </c>
    </row>
    <row r="263" spans="1:12">
      <c r="A263" s="5" t="s">
        <v>63</v>
      </c>
      <c r="B263" s="5" t="s">
        <v>1625</v>
      </c>
      <c r="C263" s="5" t="s">
        <v>1626</v>
      </c>
      <c r="D263" s="4">
        <v>14688</v>
      </c>
      <c r="E263" s="4">
        <v>6288</v>
      </c>
      <c r="F263" s="344">
        <v>0</v>
      </c>
      <c r="G263" s="344">
        <v>0</v>
      </c>
      <c r="H263" s="4">
        <v>22368</v>
      </c>
      <c r="I263" s="344">
        <v>0</v>
      </c>
      <c r="J263" s="344">
        <v>0</v>
      </c>
      <c r="K263" s="344">
        <v>0</v>
      </c>
      <c r="L263" s="4">
        <v>43344</v>
      </c>
    </row>
    <row r="264" spans="1:12">
      <c r="A264" s="5" t="s">
        <v>63</v>
      </c>
      <c r="B264" s="5" t="s">
        <v>1627</v>
      </c>
      <c r="C264" s="5" t="s">
        <v>1628</v>
      </c>
      <c r="D264" s="344">
        <v>0</v>
      </c>
      <c r="E264" s="344">
        <v>0</v>
      </c>
      <c r="F264" s="344">
        <v>0</v>
      </c>
      <c r="G264" s="344">
        <v>0</v>
      </c>
      <c r="H264" s="344">
        <v>0</v>
      </c>
      <c r="I264" s="344">
        <v>0</v>
      </c>
      <c r="J264" s="344">
        <v>0</v>
      </c>
      <c r="K264" s="344">
        <v>0</v>
      </c>
      <c r="L264" s="344">
        <v>0</v>
      </c>
    </row>
    <row r="265" spans="1:12">
      <c r="A265" s="5" t="s">
        <v>63</v>
      </c>
      <c r="B265" s="5" t="s">
        <v>1629</v>
      </c>
      <c r="C265" s="5" t="s">
        <v>1630</v>
      </c>
      <c r="D265" s="4">
        <v>23232</v>
      </c>
      <c r="E265" s="344">
        <v>0</v>
      </c>
      <c r="F265" s="344">
        <v>0</v>
      </c>
      <c r="G265" s="344">
        <v>0</v>
      </c>
      <c r="H265" s="344">
        <v>0</v>
      </c>
      <c r="I265" s="344">
        <v>0</v>
      </c>
      <c r="J265" s="344">
        <v>0</v>
      </c>
      <c r="K265" s="344">
        <v>0</v>
      </c>
      <c r="L265" s="4">
        <v>23232</v>
      </c>
    </row>
    <row r="266" spans="1:12">
      <c r="A266" s="5" t="s">
        <v>63</v>
      </c>
      <c r="B266" s="5" t="s">
        <v>1631</v>
      </c>
      <c r="C266" s="5" t="s">
        <v>1632</v>
      </c>
      <c r="D266" s="344">
        <v>0</v>
      </c>
      <c r="E266" s="4">
        <v>2112</v>
      </c>
      <c r="F266" s="344">
        <v>0</v>
      </c>
      <c r="G266" s="344">
        <v>0</v>
      </c>
      <c r="H266" s="344">
        <v>0</v>
      </c>
      <c r="I266" s="4">
        <v>768</v>
      </c>
      <c r="J266" s="344">
        <v>0</v>
      </c>
      <c r="K266" s="344">
        <v>0</v>
      </c>
      <c r="L266" s="4">
        <v>2880</v>
      </c>
    </row>
    <row r="267" spans="1:12">
      <c r="A267" s="5" t="s">
        <v>63</v>
      </c>
      <c r="B267" s="5" t="s">
        <v>1633</v>
      </c>
      <c r="C267" s="5" t="s">
        <v>1634</v>
      </c>
      <c r="D267" s="344">
        <v>0</v>
      </c>
      <c r="E267" s="344">
        <v>0</v>
      </c>
      <c r="F267" s="344">
        <v>0</v>
      </c>
      <c r="G267" s="344">
        <v>0</v>
      </c>
      <c r="H267" s="4">
        <v>768</v>
      </c>
      <c r="I267" s="344">
        <v>0</v>
      </c>
      <c r="J267" s="344">
        <v>0</v>
      </c>
      <c r="K267" s="344">
        <v>0</v>
      </c>
      <c r="L267" s="4">
        <v>768</v>
      </c>
    </row>
    <row r="268" spans="1:12">
      <c r="A268" s="5" t="s">
        <v>63</v>
      </c>
      <c r="B268" s="5" t="s">
        <v>1635</v>
      </c>
      <c r="C268" s="5" t="s">
        <v>1636</v>
      </c>
      <c r="D268" s="4">
        <v>8304</v>
      </c>
      <c r="E268" s="4">
        <v>8432</v>
      </c>
      <c r="F268" s="344">
        <v>0</v>
      </c>
      <c r="G268" s="344">
        <v>0</v>
      </c>
      <c r="H268" s="4">
        <v>47200</v>
      </c>
      <c r="I268" s="344">
        <v>0</v>
      </c>
      <c r="J268" s="4">
        <v>5030</v>
      </c>
      <c r="K268" s="344">
        <v>0</v>
      </c>
      <c r="L268" s="4">
        <v>68966</v>
      </c>
    </row>
    <row r="269" spans="1:12">
      <c r="A269" s="5" t="s">
        <v>63</v>
      </c>
      <c r="B269" s="5" t="s">
        <v>1637</v>
      </c>
      <c r="C269" s="5" t="s">
        <v>1638</v>
      </c>
      <c r="D269" s="344">
        <v>0</v>
      </c>
      <c r="E269" s="344">
        <v>336</v>
      </c>
      <c r="F269" s="344">
        <v>0</v>
      </c>
      <c r="G269" s="344">
        <v>0</v>
      </c>
      <c r="H269" s="344">
        <v>0</v>
      </c>
      <c r="I269" s="344">
        <v>0</v>
      </c>
      <c r="J269" s="344">
        <v>0</v>
      </c>
      <c r="K269" s="344">
        <v>0</v>
      </c>
      <c r="L269" s="344">
        <v>336</v>
      </c>
    </row>
    <row r="270" spans="1:12">
      <c r="A270" s="5" t="s">
        <v>63</v>
      </c>
      <c r="B270" s="5" t="s">
        <v>1639</v>
      </c>
      <c r="C270" s="5" t="s">
        <v>1640</v>
      </c>
      <c r="D270" s="344">
        <v>0</v>
      </c>
      <c r="E270" s="344">
        <v>0</v>
      </c>
      <c r="F270" s="344">
        <v>0</v>
      </c>
      <c r="G270" s="344">
        <v>0</v>
      </c>
      <c r="H270" s="344">
        <v>0</v>
      </c>
      <c r="I270" s="4">
        <v>13072</v>
      </c>
      <c r="J270" s="344">
        <v>0</v>
      </c>
      <c r="K270" s="344">
        <v>0</v>
      </c>
      <c r="L270" s="4">
        <v>13072</v>
      </c>
    </row>
    <row r="271" spans="1:12">
      <c r="A271" s="5" t="s">
        <v>63</v>
      </c>
      <c r="B271" s="5" t="s">
        <v>1641</v>
      </c>
      <c r="C271" s="5" t="s">
        <v>1642</v>
      </c>
      <c r="D271" s="4">
        <v>130080</v>
      </c>
      <c r="E271" s="344">
        <v>0</v>
      </c>
      <c r="F271" s="4">
        <v>11904</v>
      </c>
      <c r="G271" s="344">
        <v>0</v>
      </c>
      <c r="H271" s="344">
        <v>0</v>
      </c>
      <c r="I271" s="344">
        <v>0</v>
      </c>
      <c r="J271" s="344">
        <v>0</v>
      </c>
      <c r="K271" s="344">
        <v>0</v>
      </c>
      <c r="L271" s="4">
        <v>141984</v>
      </c>
    </row>
    <row r="272" spans="1:12">
      <c r="A272" s="5" t="s">
        <v>63</v>
      </c>
      <c r="B272" s="5" t="s">
        <v>1643</v>
      </c>
      <c r="C272" s="5" t="s">
        <v>1644</v>
      </c>
      <c r="D272" s="4">
        <v>11248</v>
      </c>
      <c r="E272" s="344">
        <v>0</v>
      </c>
      <c r="F272" s="344">
        <v>0</v>
      </c>
      <c r="G272" s="344">
        <v>0</v>
      </c>
      <c r="H272" s="344">
        <v>0</v>
      </c>
      <c r="I272" s="344">
        <v>0</v>
      </c>
      <c r="J272" s="344">
        <v>0</v>
      </c>
      <c r="K272" s="344">
        <v>0</v>
      </c>
      <c r="L272" s="4">
        <v>11248</v>
      </c>
    </row>
    <row r="273" spans="1:12">
      <c r="A273" s="5" t="s">
        <v>63</v>
      </c>
      <c r="B273" s="5" t="s">
        <v>1645</v>
      </c>
      <c r="C273" s="5" t="s">
        <v>1646</v>
      </c>
      <c r="D273" s="344">
        <v>0</v>
      </c>
      <c r="E273" s="344">
        <v>0</v>
      </c>
      <c r="F273" s="344">
        <v>0</v>
      </c>
      <c r="G273" s="344">
        <v>0</v>
      </c>
      <c r="H273" s="344">
        <v>0</v>
      </c>
      <c r="I273" s="4">
        <v>48944</v>
      </c>
      <c r="J273" s="344">
        <v>0</v>
      </c>
      <c r="K273" s="4">
        <v>2184</v>
      </c>
      <c r="L273" s="4">
        <v>51128</v>
      </c>
    </row>
    <row r="274" spans="1:12">
      <c r="A274" s="5" t="s">
        <v>63</v>
      </c>
      <c r="B274" s="5" t="s">
        <v>1647</v>
      </c>
      <c r="C274" s="5" t="s">
        <v>1648</v>
      </c>
      <c r="D274" s="344">
        <v>0</v>
      </c>
      <c r="E274" s="344">
        <v>0</v>
      </c>
      <c r="F274" s="344">
        <v>0</v>
      </c>
      <c r="G274" s="344">
        <v>0</v>
      </c>
      <c r="H274" s="344">
        <v>0</v>
      </c>
      <c r="I274" s="344">
        <v>0</v>
      </c>
      <c r="J274" s="344">
        <v>0</v>
      </c>
      <c r="K274" s="344">
        <v>0</v>
      </c>
      <c r="L274" s="344">
        <v>0</v>
      </c>
    </row>
    <row r="275" spans="1:12">
      <c r="A275" s="5" t="s">
        <v>63</v>
      </c>
      <c r="B275" s="5" t="s">
        <v>1649</v>
      </c>
      <c r="C275" s="5" t="s">
        <v>1650</v>
      </c>
      <c r="D275" s="4">
        <v>5808</v>
      </c>
      <c r="E275" s="4">
        <v>2592</v>
      </c>
      <c r="F275" s="344">
        <v>0</v>
      </c>
      <c r="G275" s="344">
        <v>0</v>
      </c>
      <c r="H275" s="344">
        <v>0</v>
      </c>
      <c r="I275" s="4">
        <v>52288</v>
      </c>
      <c r="J275" s="344">
        <v>0</v>
      </c>
      <c r="K275" s="4">
        <v>17320</v>
      </c>
      <c r="L275" s="4">
        <v>78008</v>
      </c>
    </row>
    <row r="276" spans="1:12">
      <c r="A276" s="5" t="s">
        <v>63</v>
      </c>
      <c r="B276" s="5" t="s">
        <v>1651</v>
      </c>
      <c r="C276" s="5" t="s">
        <v>1652</v>
      </c>
      <c r="D276" s="344">
        <v>0</v>
      </c>
      <c r="E276" s="344">
        <v>0</v>
      </c>
      <c r="F276" s="344">
        <v>0</v>
      </c>
      <c r="G276" s="344">
        <v>0</v>
      </c>
      <c r="H276" s="344">
        <v>0</v>
      </c>
      <c r="I276" s="4">
        <v>10944</v>
      </c>
      <c r="J276" s="344">
        <v>0</v>
      </c>
      <c r="K276" s="344">
        <v>0</v>
      </c>
      <c r="L276" s="4">
        <v>10944</v>
      </c>
    </row>
    <row r="277" spans="1:12">
      <c r="A277" s="5" t="s">
        <v>63</v>
      </c>
      <c r="B277" s="5" t="s">
        <v>1653</v>
      </c>
      <c r="C277" s="5" t="s">
        <v>1654</v>
      </c>
      <c r="D277" s="344">
        <v>0</v>
      </c>
      <c r="E277" s="344">
        <v>0</v>
      </c>
      <c r="F277" s="344">
        <v>0</v>
      </c>
      <c r="G277" s="344">
        <v>0</v>
      </c>
      <c r="H277" s="344">
        <v>0</v>
      </c>
      <c r="I277" s="4">
        <v>74224</v>
      </c>
      <c r="J277" s="344">
        <v>0</v>
      </c>
      <c r="K277" s="344">
        <v>0</v>
      </c>
      <c r="L277" s="4">
        <v>74224</v>
      </c>
    </row>
    <row r="278" spans="1:12">
      <c r="A278" s="5" t="s">
        <v>63</v>
      </c>
      <c r="B278" s="5" t="s">
        <v>1655</v>
      </c>
      <c r="C278" s="5" t="s">
        <v>1656</v>
      </c>
      <c r="D278" s="344">
        <v>0</v>
      </c>
      <c r="E278" s="4">
        <v>53632</v>
      </c>
      <c r="F278" s="344">
        <v>0</v>
      </c>
      <c r="G278" s="4">
        <v>15776</v>
      </c>
      <c r="H278" s="344">
        <v>0</v>
      </c>
      <c r="I278" s="344">
        <v>0</v>
      </c>
      <c r="J278" s="344">
        <v>0</v>
      </c>
      <c r="K278" s="344">
        <v>0</v>
      </c>
      <c r="L278" s="4">
        <v>69408</v>
      </c>
    </row>
    <row r="279" spans="1:12">
      <c r="A279" s="5" t="s">
        <v>63</v>
      </c>
      <c r="B279" s="5" t="s">
        <v>1657</v>
      </c>
      <c r="C279" s="5" t="s">
        <v>1658</v>
      </c>
      <c r="D279" s="344">
        <v>0</v>
      </c>
      <c r="E279" s="344">
        <v>0</v>
      </c>
      <c r="F279" s="344">
        <v>0</v>
      </c>
      <c r="G279" s="344">
        <v>0</v>
      </c>
      <c r="H279" s="4">
        <v>13632</v>
      </c>
      <c r="I279" s="344">
        <v>0</v>
      </c>
      <c r="J279" s="4">
        <v>17920</v>
      </c>
      <c r="K279" s="344">
        <v>0</v>
      </c>
      <c r="L279" s="4">
        <v>31552</v>
      </c>
    </row>
    <row r="280" spans="1:12">
      <c r="A280" s="5" t="s">
        <v>63</v>
      </c>
      <c r="B280" s="5" t="s">
        <v>1659</v>
      </c>
      <c r="C280" s="5" t="s">
        <v>1660</v>
      </c>
      <c r="D280" s="344">
        <v>0</v>
      </c>
      <c r="E280" s="344">
        <v>0</v>
      </c>
      <c r="F280" s="344">
        <v>0</v>
      </c>
      <c r="G280" s="344">
        <v>0</v>
      </c>
      <c r="H280" s="344">
        <v>0</v>
      </c>
      <c r="I280" s="344">
        <v>0</v>
      </c>
      <c r="J280" s="344">
        <v>0</v>
      </c>
      <c r="K280" s="344">
        <v>0</v>
      </c>
      <c r="L280" s="344">
        <v>0</v>
      </c>
    </row>
    <row r="281" spans="1:12">
      <c r="A281" s="5" t="s">
        <v>63</v>
      </c>
      <c r="B281" s="5" t="s">
        <v>1661</v>
      </c>
      <c r="C281" s="5" t="s">
        <v>1662</v>
      </c>
      <c r="D281" s="344">
        <v>0</v>
      </c>
      <c r="E281" s="344">
        <v>0</v>
      </c>
      <c r="F281" s="344">
        <v>0</v>
      </c>
      <c r="G281" s="344">
        <v>0</v>
      </c>
      <c r="H281" s="4">
        <v>1040</v>
      </c>
      <c r="I281" s="344">
        <v>0</v>
      </c>
      <c r="J281" s="344">
        <v>0</v>
      </c>
      <c r="K281" s="344">
        <v>0</v>
      </c>
      <c r="L281" s="4">
        <v>1040</v>
      </c>
    </row>
    <row r="282" spans="1:12">
      <c r="A282" s="5" t="s">
        <v>63</v>
      </c>
      <c r="B282" s="5" t="s">
        <v>1663</v>
      </c>
      <c r="C282" s="5" t="s">
        <v>1664</v>
      </c>
      <c r="D282" s="4">
        <v>58608</v>
      </c>
      <c r="E282" s="344">
        <v>0</v>
      </c>
      <c r="F282" s="344">
        <v>0</v>
      </c>
      <c r="G282" s="344">
        <v>0</v>
      </c>
      <c r="H282" s="344">
        <v>0</v>
      </c>
      <c r="I282" s="344">
        <v>0</v>
      </c>
      <c r="J282" s="344">
        <v>0</v>
      </c>
      <c r="K282" s="344">
        <v>0</v>
      </c>
      <c r="L282" s="4">
        <v>58608</v>
      </c>
    </row>
    <row r="283" spans="1:12">
      <c r="A283" s="5" t="s">
        <v>63</v>
      </c>
      <c r="B283" s="5" t="s">
        <v>1665</v>
      </c>
      <c r="C283" s="5" t="s">
        <v>1666</v>
      </c>
      <c r="D283" s="4">
        <v>3840</v>
      </c>
      <c r="E283" s="344">
        <v>0</v>
      </c>
      <c r="F283" s="344">
        <v>0</v>
      </c>
      <c r="G283" s="344">
        <v>0</v>
      </c>
      <c r="H283" s="4">
        <v>9008</v>
      </c>
      <c r="I283" s="344">
        <v>0</v>
      </c>
      <c r="J283" s="344">
        <v>0</v>
      </c>
      <c r="K283" s="344">
        <v>0</v>
      </c>
      <c r="L283" s="4">
        <v>12848</v>
      </c>
    </row>
    <row r="284" spans="1:12">
      <c r="A284" s="5" t="s">
        <v>63</v>
      </c>
      <c r="B284" s="5" t="s">
        <v>1667</v>
      </c>
      <c r="C284" s="5" t="s">
        <v>1668</v>
      </c>
      <c r="D284" s="4">
        <v>258240</v>
      </c>
      <c r="E284" s="344">
        <v>0</v>
      </c>
      <c r="F284" s="344">
        <v>0</v>
      </c>
      <c r="G284" s="344">
        <v>0</v>
      </c>
      <c r="H284" s="344">
        <v>0</v>
      </c>
      <c r="I284" s="344">
        <v>0</v>
      </c>
      <c r="J284" s="344">
        <v>0</v>
      </c>
      <c r="K284" s="344">
        <v>0</v>
      </c>
      <c r="L284" s="4">
        <v>258240</v>
      </c>
    </row>
    <row r="285" spans="1:12">
      <c r="A285" s="5" t="s">
        <v>63</v>
      </c>
      <c r="B285" s="5" t="s">
        <v>1669</v>
      </c>
      <c r="C285" s="5" t="s">
        <v>1670</v>
      </c>
      <c r="D285" s="4">
        <v>49712</v>
      </c>
      <c r="E285" s="344">
        <v>0</v>
      </c>
      <c r="F285" s="344">
        <v>0</v>
      </c>
      <c r="G285" s="344">
        <v>0</v>
      </c>
      <c r="H285" s="344">
        <v>0</v>
      </c>
      <c r="I285" s="344">
        <v>0</v>
      </c>
      <c r="J285" s="344">
        <v>0</v>
      </c>
      <c r="K285" s="344">
        <v>0</v>
      </c>
      <c r="L285" s="4">
        <v>49712</v>
      </c>
    </row>
    <row r="286" spans="1:12">
      <c r="A286" s="5" t="s">
        <v>63</v>
      </c>
      <c r="B286" s="5" t="s">
        <v>1671</v>
      </c>
      <c r="C286" s="5" t="s">
        <v>1672</v>
      </c>
      <c r="D286" s="344">
        <v>0</v>
      </c>
      <c r="E286" s="344">
        <v>0</v>
      </c>
      <c r="F286" s="344">
        <v>0</v>
      </c>
      <c r="G286" s="344">
        <v>0</v>
      </c>
      <c r="H286" s="344">
        <v>0</v>
      </c>
      <c r="I286" s="344">
        <v>0</v>
      </c>
      <c r="J286" s="344">
        <v>0</v>
      </c>
      <c r="K286" s="344">
        <v>0</v>
      </c>
      <c r="L286" s="344">
        <v>0</v>
      </c>
    </row>
    <row r="287" spans="1:12">
      <c r="A287" s="5" t="s">
        <v>63</v>
      </c>
      <c r="B287" s="5" t="s">
        <v>1673</v>
      </c>
      <c r="C287" s="5" t="s">
        <v>1674</v>
      </c>
      <c r="D287" s="4">
        <v>582480</v>
      </c>
      <c r="E287" s="4">
        <v>244336</v>
      </c>
      <c r="F287" s="4">
        <v>11904</v>
      </c>
      <c r="G287" s="4">
        <v>15776</v>
      </c>
      <c r="H287" s="4">
        <v>123072</v>
      </c>
      <c r="I287" s="4">
        <v>200240</v>
      </c>
      <c r="J287" s="4">
        <v>22950</v>
      </c>
      <c r="K287" s="4">
        <v>19504</v>
      </c>
      <c r="L287" s="4">
        <v>1220262</v>
      </c>
    </row>
    <row r="290" spans="1:12">
      <c r="A290" s="5" t="s">
        <v>1692</v>
      </c>
    </row>
    <row r="291" spans="1:12">
      <c r="A291" s="5" t="s">
        <v>1604</v>
      </c>
      <c r="B291" s="5" t="s">
        <v>181</v>
      </c>
      <c r="C291" s="5" t="s">
        <v>1676</v>
      </c>
      <c r="D291" s="344" t="s">
        <v>1677</v>
      </c>
      <c r="E291" s="344" t="s">
        <v>1678</v>
      </c>
      <c r="F291" s="344" t="s">
        <v>1679</v>
      </c>
      <c r="G291" s="344" t="s">
        <v>1680</v>
      </c>
      <c r="H291" s="344" t="s">
        <v>1681</v>
      </c>
      <c r="I291" s="344" t="s">
        <v>1682</v>
      </c>
      <c r="J291" s="344" t="s">
        <v>1683</v>
      </c>
      <c r="K291" s="344" t="s">
        <v>1684</v>
      </c>
      <c r="L291" s="344" t="s">
        <v>44</v>
      </c>
    </row>
    <row r="292" spans="1:12">
      <c r="A292" s="5" t="s">
        <v>65</v>
      </c>
      <c r="B292" s="5" t="s">
        <v>1619</v>
      </c>
      <c r="C292" s="5" t="s">
        <v>1620</v>
      </c>
      <c r="D292" s="4">
        <v>13056</v>
      </c>
      <c r="E292" s="344">
        <v>0</v>
      </c>
      <c r="F292" s="344">
        <v>0</v>
      </c>
      <c r="G292" s="344">
        <v>0</v>
      </c>
      <c r="H292" s="4">
        <v>25376</v>
      </c>
      <c r="I292" s="344">
        <v>0</v>
      </c>
      <c r="J292" s="344">
        <v>0</v>
      </c>
      <c r="K292" s="344">
        <v>0</v>
      </c>
      <c r="L292" s="4">
        <v>38432</v>
      </c>
    </row>
    <row r="293" spans="1:12">
      <c r="A293" s="5" t="s">
        <v>65</v>
      </c>
      <c r="B293" s="5" t="s">
        <v>1621</v>
      </c>
      <c r="C293" s="5" t="s">
        <v>1622</v>
      </c>
      <c r="D293" s="344">
        <v>0</v>
      </c>
      <c r="E293" s="344">
        <v>0</v>
      </c>
      <c r="F293" s="344">
        <v>0</v>
      </c>
      <c r="G293" s="344">
        <v>0</v>
      </c>
      <c r="H293" s="4">
        <v>29568</v>
      </c>
      <c r="I293" s="344">
        <v>0</v>
      </c>
      <c r="J293" s="344">
        <v>0</v>
      </c>
      <c r="K293" s="344">
        <v>0</v>
      </c>
      <c r="L293" s="4">
        <v>29568</v>
      </c>
    </row>
    <row r="294" spans="1:12">
      <c r="A294" s="5" t="s">
        <v>65</v>
      </c>
      <c r="B294" s="5" t="s">
        <v>1623</v>
      </c>
      <c r="C294" s="5" t="s">
        <v>1624</v>
      </c>
      <c r="D294" s="344">
        <v>0</v>
      </c>
      <c r="E294" s="4">
        <v>47392</v>
      </c>
      <c r="F294" s="344">
        <v>0</v>
      </c>
      <c r="G294" s="344">
        <v>0</v>
      </c>
      <c r="H294" s="344">
        <v>0</v>
      </c>
      <c r="I294" s="4">
        <v>2080</v>
      </c>
      <c r="J294" s="344">
        <v>0</v>
      </c>
      <c r="K294" s="344">
        <v>0</v>
      </c>
      <c r="L294" s="4">
        <v>49472</v>
      </c>
    </row>
    <row r="295" spans="1:12">
      <c r="A295" s="5" t="s">
        <v>65</v>
      </c>
      <c r="B295" s="5" t="s">
        <v>1625</v>
      </c>
      <c r="C295" s="5" t="s">
        <v>1626</v>
      </c>
      <c r="D295" s="4">
        <v>4992</v>
      </c>
      <c r="E295" s="344">
        <v>0</v>
      </c>
      <c r="F295" s="344">
        <v>0</v>
      </c>
      <c r="G295" s="344">
        <v>0</v>
      </c>
      <c r="H295" s="344">
        <v>0</v>
      </c>
      <c r="I295" s="4">
        <v>3504</v>
      </c>
      <c r="J295" s="344">
        <v>0</v>
      </c>
      <c r="K295" s="344">
        <v>0</v>
      </c>
      <c r="L295" s="4">
        <v>8496</v>
      </c>
    </row>
    <row r="296" spans="1:12">
      <c r="A296" s="5" t="s">
        <v>65</v>
      </c>
      <c r="B296" s="5" t="s">
        <v>1627</v>
      </c>
      <c r="C296" s="5" t="s">
        <v>1628</v>
      </c>
      <c r="D296" s="344">
        <v>0</v>
      </c>
      <c r="E296" s="344">
        <v>0</v>
      </c>
      <c r="F296" s="344">
        <v>0</v>
      </c>
      <c r="G296" s="344">
        <v>0</v>
      </c>
      <c r="H296" s="344">
        <v>0</v>
      </c>
      <c r="I296" s="344">
        <v>0</v>
      </c>
      <c r="J296" s="344">
        <v>0</v>
      </c>
      <c r="K296" s="344">
        <v>0</v>
      </c>
      <c r="L296" s="344">
        <v>0</v>
      </c>
    </row>
    <row r="297" spans="1:12">
      <c r="A297" s="5" t="s">
        <v>65</v>
      </c>
      <c r="B297" s="5" t="s">
        <v>1629</v>
      </c>
      <c r="C297" s="5" t="s">
        <v>1630</v>
      </c>
      <c r="D297" s="4">
        <v>19584</v>
      </c>
      <c r="E297" s="344">
        <v>0</v>
      </c>
      <c r="F297" s="344">
        <v>0</v>
      </c>
      <c r="G297" s="344">
        <v>0</v>
      </c>
      <c r="H297" s="344">
        <v>0</v>
      </c>
      <c r="I297" s="344">
        <v>0</v>
      </c>
      <c r="J297" s="344">
        <v>0</v>
      </c>
      <c r="K297" s="344">
        <v>0</v>
      </c>
      <c r="L297" s="4">
        <v>19584</v>
      </c>
    </row>
    <row r="298" spans="1:12">
      <c r="A298" s="5" t="s">
        <v>65</v>
      </c>
      <c r="B298" s="5" t="s">
        <v>1631</v>
      </c>
      <c r="C298" s="5" t="s">
        <v>1632</v>
      </c>
      <c r="D298" s="344">
        <v>0</v>
      </c>
      <c r="E298" s="344">
        <v>0</v>
      </c>
      <c r="F298" s="344">
        <v>0</v>
      </c>
      <c r="G298" s="344">
        <v>0</v>
      </c>
      <c r="H298" s="344">
        <v>0</v>
      </c>
      <c r="I298" s="344">
        <v>0</v>
      </c>
      <c r="J298" s="344">
        <v>0</v>
      </c>
      <c r="K298" s="344">
        <v>0</v>
      </c>
      <c r="L298" s="344">
        <v>0</v>
      </c>
    </row>
    <row r="299" spans="1:12">
      <c r="A299" s="5" t="s">
        <v>65</v>
      </c>
      <c r="B299" s="5" t="s">
        <v>1633</v>
      </c>
      <c r="C299" s="5" t="s">
        <v>1634</v>
      </c>
      <c r="D299" s="344">
        <v>0</v>
      </c>
      <c r="E299" s="344">
        <v>0</v>
      </c>
      <c r="F299" s="344">
        <v>0</v>
      </c>
      <c r="G299" s="344">
        <v>0</v>
      </c>
      <c r="H299" s="344">
        <v>0</v>
      </c>
      <c r="I299" s="344">
        <v>0</v>
      </c>
      <c r="J299" s="344">
        <v>0</v>
      </c>
      <c r="K299" s="344">
        <v>0</v>
      </c>
      <c r="L299" s="344">
        <v>0</v>
      </c>
    </row>
    <row r="300" spans="1:12">
      <c r="A300" s="5" t="s">
        <v>65</v>
      </c>
      <c r="B300" s="5" t="s">
        <v>1635</v>
      </c>
      <c r="C300" s="5" t="s">
        <v>1636</v>
      </c>
      <c r="D300" s="4">
        <v>2352</v>
      </c>
      <c r="E300" s="344">
        <v>0</v>
      </c>
      <c r="F300" s="344">
        <v>0</v>
      </c>
      <c r="G300" s="344">
        <v>0</v>
      </c>
      <c r="H300" s="4">
        <v>137744</v>
      </c>
      <c r="I300" s="344">
        <v>0</v>
      </c>
      <c r="J300" s="344">
        <v>0</v>
      </c>
      <c r="K300" s="344">
        <v>0</v>
      </c>
      <c r="L300" s="4">
        <v>140096</v>
      </c>
    </row>
    <row r="301" spans="1:12">
      <c r="A301" s="5" t="s">
        <v>65</v>
      </c>
      <c r="B301" s="5" t="s">
        <v>1637</v>
      </c>
      <c r="C301" s="5" t="s">
        <v>1638</v>
      </c>
      <c r="D301" s="344">
        <v>0</v>
      </c>
      <c r="E301" s="344">
        <v>0</v>
      </c>
      <c r="F301" s="344">
        <v>0</v>
      </c>
      <c r="G301" s="344">
        <v>0</v>
      </c>
      <c r="H301" s="344">
        <v>0</v>
      </c>
      <c r="I301" s="344">
        <v>0</v>
      </c>
      <c r="J301" s="344">
        <v>0</v>
      </c>
      <c r="K301" s="344">
        <v>0</v>
      </c>
      <c r="L301" s="344">
        <v>0</v>
      </c>
    </row>
    <row r="302" spans="1:12">
      <c r="A302" s="5" t="s">
        <v>65</v>
      </c>
      <c r="B302" s="5" t="s">
        <v>1639</v>
      </c>
      <c r="C302" s="5" t="s">
        <v>1640</v>
      </c>
      <c r="D302" s="344">
        <v>0</v>
      </c>
      <c r="E302" s="344">
        <v>0</v>
      </c>
      <c r="F302" s="344">
        <v>0</v>
      </c>
      <c r="G302" s="344">
        <v>0</v>
      </c>
      <c r="H302" s="344">
        <v>0</v>
      </c>
      <c r="I302" s="4">
        <v>2016</v>
      </c>
      <c r="J302" s="344">
        <v>0</v>
      </c>
      <c r="K302" s="344">
        <v>120</v>
      </c>
      <c r="L302" s="4">
        <v>2136</v>
      </c>
    </row>
    <row r="303" spans="1:12">
      <c r="A303" s="5" t="s">
        <v>65</v>
      </c>
      <c r="B303" s="5" t="s">
        <v>1641</v>
      </c>
      <c r="C303" s="5" t="s">
        <v>1642</v>
      </c>
      <c r="D303" s="4">
        <v>43472</v>
      </c>
      <c r="E303" s="344">
        <v>0</v>
      </c>
      <c r="F303" s="4">
        <v>10704</v>
      </c>
      <c r="G303" s="344">
        <v>0</v>
      </c>
      <c r="H303" s="344">
        <v>0</v>
      </c>
      <c r="I303" s="344">
        <v>0</v>
      </c>
      <c r="J303" s="344">
        <v>0</v>
      </c>
      <c r="K303" s="344">
        <v>0</v>
      </c>
      <c r="L303" s="4">
        <v>54176</v>
      </c>
    </row>
    <row r="304" spans="1:12">
      <c r="A304" s="5" t="s">
        <v>65</v>
      </c>
      <c r="B304" s="5" t="s">
        <v>1643</v>
      </c>
      <c r="C304" s="5" t="s">
        <v>1644</v>
      </c>
      <c r="D304" s="4">
        <v>9520</v>
      </c>
      <c r="E304" s="344">
        <v>0</v>
      </c>
      <c r="F304" s="344">
        <v>0</v>
      </c>
      <c r="G304" s="344">
        <v>0</v>
      </c>
      <c r="H304" s="344">
        <v>0</v>
      </c>
      <c r="I304" s="344">
        <v>0</v>
      </c>
      <c r="J304" s="344">
        <v>0</v>
      </c>
      <c r="K304" s="344">
        <v>0</v>
      </c>
      <c r="L304" s="4">
        <v>9520</v>
      </c>
    </row>
    <row r="305" spans="1:12">
      <c r="A305" s="5" t="s">
        <v>65</v>
      </c>
      <c r="B305" s="5" t="s">
        <v>1645</v>
      </c>
      <c r="C305" s="5" t="s">
        <v>1646</v>
      </c>
      <c r="D305" s="344">
        <v>0</v>
      </c>
      <c r="E305" s="4">
        <v>3072</v>
      </c>
      <c r="F305" s="344">
        <v>0</v>
      </c>
      <c r="G305" s="344">
        <v>0</v>
      </c>
      <c r="H305" s="344">
        <v>0</v>
      </c>
      <c r="I305" s="4">
        <v>18000</v>
      </c>
      <c r="J305" s="344">
        <v>0</v>
      </c>
      <c r="K305" s="344">
        <v>0</v>
      </c>
      <c r="L305" s="4">
        <v>21072</v>
      </c>
    </row>
    <row r="306" spans="1:12">
      <c r="A306" s="5" t="s">
        <v>65</v>
      </c>
      <c r="B306" s="5" t="s">
        <v>1647</v>
      </c>
      <c r="C306" s="5" t="s">
        <v>1648</v>
      </c>
      <c r="D306" s="344">
        <v>0</v>
      </c>
      <c r="E306" s="344">
        <v>0</v>
      </c>
      <c r="F306" s="344">
        <v>0</v>
      </c>
      <c r="G306" s="344">
        <v>0</v>
      </c>
      <c r="H306" s="344">
        <v>0</v>
      </c>
      <c r="I306" s="344">
        <v>0</v>
      </c>
      <c r="J306" s="344">
        <v>0</v>
      </c>
      <c r="K306" s="344">
        <v>0</v>
      </c>
      <c r="L306" s="344">
        <v>0</v>
      </c>
    </row>
    <row r="307" spans="1:12">
      <c r="A307" s="5" t="s">
        <v>65</v>
      </c>
      <c r="B307" s="5" t="s">
        <v>1649</v>
      </c>
      <c r="C307" s="5" t="s">
        <v>1650</v>
      </c>
      <c r="D307" s="4">
        <v>5280</v>
      </c>
      <c r="E307" s="4">
        <v>960</v>
      </c>
      <c r="F307" s="344">
        <v>0</v>
      </c>
      <c r="G307" s="344">
        <v>0</v>
      </c>
      <c r="H307" s="344">
        <v>0</v>
      </c>
      <c r="I307" s="4">
        <v>4896</v>
      </c>
      <c r="J307" s="344">
        <v>0</v>
      </c>
      <c r="K307" s="344">
        <v>0</v>
      </c>
      <c r="L307" s="4">
        <v>11136</v>
      </c>
    </row>
    <row r="308" spans="1:12">
      <c r="A308" s="5" t="s">
        <v>65</v>
      </c>
      <c r="B308" s="5" t="s">
        <v>1651</v>
      </c>
      <c r="C308" s="5" t="s">
        <v>1652</v>
      </c>
      <c r="D308" s="344">
        <v>0</v>
      </c>
      <c r="E308" s="344">
        <v>0</v>
      </c>
      <c r="F308" s="344">
        <v>0</v>
      </c>
      <c r="G308" s="344">
        <v>0</v>
      </c>
      <c r="H308" s="344">
        <v>0</v>
      </c>
      <c r="I308" s="344">
        <v>0</v>
      </c>
      <c r="J308" s="344">
        <v>0</v>
      </c>
      <c r="K308" s="344">
        <v>0</v>
      </c>
      <c r="L308" s="344">
        <v>0</v>
      </c>
    </row>
    <row r="309" spans="1:12">
      <c r="A309" s="5" t="s">
        <v>65</v>
      </c>
      <c r="B309" s="5" t="s">
        <v>1653</v>
      </c>
      <c r="C309" s="5" t="s">
        <v>1654</v>
      </c>
      <c r="D309" s="344">
        <v>0</v>
      </c>
      <c r="E309" s="344">
        <v>0</v>
      </c>
      <c r="F309" s="344">
        <v>0</v>
      </c>
      <c r="G309" s="344">
        <v>0</v>
      </c>
      <c r="H309" s="344">
        <v>0</v>
      </c>
      <c r="I309" s="4">
        <v>53440</v>
      </c>
      <c r="J309" s="344">
        <v>0</v>
      </c>
      <c r="K309" s="344">
        <v>0</v>
      </c>
      <c r="L309" s="4">
        <v>53440</v>
      </c>
    </row>
    <row r="310" spans="1:12">
      <c r="A310" s="5" t="s">
        <v>65</v>
      </c>
      <c r="B310" s="5" t="s">
        <v>1655</v>
      </c>
      <c r="C310" s="5" t="s">
        <v>1656</v>
      </c>
      <c r="D310" s="344">
        <v>0</v>
      </c>
      <c r="E310" s="4">
        <v>23968</v>
      </c>
      <c r="F310" s="344">
        <v>0</v>
      </c>
      <c r="G310" s="4">
        <v>1216</v>
      </c>
      <c r="H310" s="344">
        <v>0</v>
      </c>
      <c r="I310" s="344">
        <v>0</v>
      </c>
      <c r="J310" s="344">
        <v>0</v>
      </c>
      <c r="K310" s="344">
        <v>0</v>
      </c>
      <c r="L310" s="4">
        <v>25184</v>
      </c>
    </row>
    <row r="311" spans="1:12">
      <c r="A311" s="5" t="s">
        <v>65</v>
      </c>
      <c r="B311" s="5" t="s">
        <v>1657</v>
      </c>
      <c r="C311" s="5" t="s">
        <v>1658</v>
      </c>
      <c r="D311" s="344">
        <v>0</v>
      </c>
      <c r="E311" s="344">
        <v>0</v>
      </c>
      <c r="F311" s="344">
        <v>0</v>
      </c>
      <c r="G311" s="344">
        <v>0</v>
      </c>
      <c r="H311" s="344">
        <v>0</v>
      </c>
      <c r="I311" s="344">
        <v>0</v>
      </c>
      <c r="J311" s="344">
        <v>0</v>
      </c>
      <c r="K311" s="344">
        <v>0</v>
      </c>
      <c r="L311" s="344">
        <v>0</v>
      </c>
    </row>
    <row r="312" spans="1:12">
      <c r="A312" s="5" t="s">
        <v>65</v>
      </c>
      <c r="B312" s="5" t="s">
        <v>1659</v>
      </c>
      <c r="C312" s="5" t="s">
        <v>1660</v>
      </c>
      <c r="D312" s="344">
        <v>0</v>
      </c>
      <c r="E312" s="344">
        <v>0</v>
      </c>
      <c r="F312" s="344">
        <v>0</v>
      </c>
      <c r="G312" s="344">
        <v>0</v>
      </c>
      <c r="H312" s="344">
        <v>0</v>
      </c>
      <c r="I312" s="344">
        <v>0</v>
      </c>
      <c r="J312" s="4">
        <v>10736</v>
      </c>
      <c r="K312" s="344">
        <v>0</v>
      </c>
      <c r="L312" s="4">
        <v>10736</v>
      </c>
    </row>
    <row r="313" spans="1:12">
      <c r="A313" s="5" t="s">
        <v>65</v>
      </c>
      <c r="B313" s="5" t="s">
        <v>1661</v>
      </c>
      <c r="C313" s="5" t="s">
        <v>1662</v>
      </c>
      <c r="D313" s="344">
        <v>0</v>
      </c>
      <c r="E313" s="344">
        <v>0</v>
      </c>
      <c r="F313" s="344">
        <v>0</v>
      </c>
      <c r="G313" s="344">
        <v>0</v>
      </c>
      <c r="H313" s="344">
        <v>0</v>
      </c>
      <c r="I313" s="344">
        <v>0</v>
      </c>
      <c r="J313" s="344">
        <v>0</v>
      </c>
      <c r="K313" s="344">
        <v>0</v>
      </c>
      <c r="L313" s="344">
        <v>0</v>
      </c>
    </row>
    <row r="314" spans="1:12">
      <c r="A314" s="5" t="s">
        <v>65</v>
      </c>
      <c r="B314" s="5" t="s">
        <v>1663</v>
      </c>
      <c r="C314" s="5" t="s">
        <v>1664</v>
      </c>
      <c r="D314" s="4">
        <v>25280</v>
      </c>
      <c r="E314" s="344">
        <v>0</v>
      </c>
      <c r="F314" s="344">
        <v>0</v>
      </c>
      <c r="G314" s="344">
        <v>0</v>
      </c>
      <c r="H314" s="344">
        <v>0</v>
      </c>
      <c r="I314" s="344">
        <v>0</v>
      </c>
      <c r="J314" s="344">
        <v>0</v>
      </c>
      <c r="K314" s="344">
        <v>0</v>
      </c>
      <c r="L314" s="4">
        <v>25280</v>
      </c>
    </row>
    <row r="315" spans="1:12">
      <c r="A315" s="5" t="s">
        <v>65</v>
      </c>
      <c r="B315" s="5" t="s">
        <v>1665</v>
      </c>
      <c r="C315" s="5" t="s">
        <v>1666</v>
      </c>
      <c r="D315" s="344">
        <v>1248</v>
      </c>
      <c r="E315" s="344">
        <v>0</v>
      </c>
      <c r="F315" s="344">
        <v>0</v>
      </c>
      <c r="G315" s="344">
        <v>0</v>
      </c>
      <c r="H315" s="344">
        <v>0</v>
      </c>
      <c r="I315" s="344">
        <v>0</v>
      </c>
      <c r="J315" s="344">
        <v>0</v>
      </c>
      <c r="K315" s="344">
        <v>0</v>
      </c>
      <c r="L315" s="344">
        <v>1248</v>
      </c>
    </row>
    <row r="316" spans="1:12">
      <c r="A316" s="5" t="s">
        <v>65</v>
      </c>
      <c r="B316" s="5" t="s">
        <v>1667</v>
      </c>
      <c r="C316" s="5" t="s">
        <v>1668</v>
      </c>
      <c r="D316" s="4">
        <v>112960</v>
      </c>
      <c r="E316" s="344">
        <v>0</v>
      </c>
      <c r="F316" s="344">
        <v>0</v>
      </c>
      <c r="G316" s="344">
        <v>0</v>
      </c>
      <c r="H316" s="344">
        <v>0</v>
      </c>
      <c r="I316" s="344">
        <v>0</v>
      </c>
      <c r="J316" s="344">
        <v>0</v>
      </c>
      <c r="K316" s="344">
        <v>0</v>
      </c>
      <c r="L316" s="4">
        <v>112960</v>
      </c>
    </row>
    <row r="317" spans="1:12">
      <c r="A317" s="5" t="s">
        <v>65</v>
      </c>
      <c r="B317" s="5" t="s">
        <v>1669</v>
      </c>
      <c r="C317" s="5" t="s">
        <v>1670</v>
      </c>
      <c r="D317" s="4">
        <v>38112</v>
      </c>
      <c r="E317" s="344">
        <v>0</v>
      </c>
      <c r="F317" s="344">
        <v>0</v>
      </c>
      <c r="G317" s="344">
        <v>0</v>
      </c>
      <c r="H317" s="344">
        <v>0</v>
      </c>
      <c r="I317" s="344">
        <v>0</v>
      </c>
      <c r="J317" s="344">
        <v>0</v>
      </c>
      <c r="K317" s="344">
        <v>0</v>
      </c>
      <c r="L317" s="4">
        <v>38112</v>
      </c>
    </row>
    <row r="318" spans="1:12">
      <c r="A318" s="5" t="s">
        <v>65</v>
      </c>
      <c r="B318" s="5" t="s">
        <v>1671</v>
      </c>
      <c r="C318" s="5" t="s">
        <v>1672</v>
      </c>
      <c r="D318" s="344">
        <v>0</v>
      </c>
      <c r="E318" s="344">
        <v>0</v>
      </c>
      <c r="F318" s="344">
        <v>0</v>
      </c>
      <c r="G318" s="344">
        <v>0</v>
      </c>
      <c r="H318" s="344">
        <v>0</v>
      </c>
      <c r="I318" s="344">
        <v>0</v>
      </c>
      <c r="J318" s="344">
        <v>0</v>
      </c>
      <c r="K318" s="344">
        <v>0</v>
      </c>
      <c r="L318" s="344">
        <v>0</v>
      </c>
    </row>
    <row r="319" spans="1:12">
      <c r="A319" s="5" t="s">
        <v>65</v>
      </c>
      <c r="B319" s="5" t="s">
        <v>1673</v>
      </c>
      <c r="C319" s="5" t="s">
        <v>1674</v>
      </c>
      <c r="D319" s="4">
        <v>275856</v>
      </c>
      <c r="E319" s="4">
        <v>75392</v>
      </c>
      <c r="F319" s="4">
        <v>10704</v>
      </c>
      <c r="G319" s="4">
        <v>1216</v>
      </c>
      <c r="H319" s="4">
        <v>192688</v>
      </c>
      <c r="I319" s="4">
        <v>83936</v>
      </c>
      <c r="J319" s="4">
        <v>10736</v>
      </c>
      <c r="K319" s="344">
        <v>120</v>
      </c>
      <c r="L319" s="4">
        <v>650648</v>
      </c>
    </row>
    <row r="322" spans="1:12">
      <c r="A322" s="5" t="s">
        <v>1693</v>
      </c>
    </row>
    <row r="323" spans="1:12">
      <c r="A323" s="5" t="s">
        <v>1604</v>
      </c>
      <c r="B323" s="5" t="s">
        <v>181</v>
      </c>
      <c r="C323" s="5" t="s">
        <v>1676</v>
      </c>
      <c r="D323" s="344" t="s">
        <v>1677</v>
      </c>
      <c r="E323" s="344" t="s">
        <v>1678</v>
      </c>
      <c r="F323" s="344" t="s">
        <v>1679</v>
      </c>
      <c r="G323" s="344" t="s">
        <v>1680</v>
      </c>
      <c r="H323" s="344" t="s">
        <v>1681</v>
      </c>
      <c r="I323" s="344" t="s">
        <v>1682</v>
      </c>
      <c r="J323" s="344" t="s">
        <v>1683</v>
      </c>
      <c r="K323" s="344" t="s">
        <v>1684</v>
      </c>
      <c r="L323" s="344" t="s">
        <v>44</v>
      </c>
    </row>
    <row r="324" spans="1:12">
      <c r="A324" s="5" t="s">
        <v>67</v>
      </c>
      <c r="B324" s="5" t="s">
        <v>1619</v>
      </c>
      <c r="C324" s="5" t="s">
        <v>1620</v>
      </c>
      <c r="D324" s="4">
        <v>8736</v>
      </c>
      <c r="E324" s="344">
        <v>0</v>
      </c>
      <c r="F324" s="344">
        <v>0</v>
      </c>
      <c r="G324" s="344">
        <v>0</v>
      </c>
      <c r="H324" s="344">
        <v>0</v>
      </c>
      <c r="I324" s="344">
        <v>0</v>
      </c>
      <c r="J324" s="344">
        <v>0</v>
      </c>
      <c r="K324" s="344">
        <v>0</v>
      </c>
      <c r="L324" s="4">
        <v>8736</v>
      </c>
    </row>
    <row r="325" spans="1:12">
      <c r="A325" s="5" t="s">
        <v>67</v>
      </c>
      <c r="B325" s="5" t="s">
        <v>1621</v>
      </c>
      <c r="C325" s="5" t="s">
        <v>1622</v>
      </c>
      <c r="D325" s="344">
        <v>0</v>
      </c>
      <c r="E325" s="344">
        <v>0</v>
      </c>
      <c r="F325" s="344">
        <v>0</v>
      </c>
      <c r="G325" s="344">
        <v>0</v>
      </c>
      <c r="H325" s="4">
        <v>30368</v>
      </c>
      <c r="I325" s="344">
        <v>0</v>
      </c>
      <c r="J325" s="4">
        <v>9868</v>
      </c>
      <c r="K325" s="344">
        <v>0</v>
      </c>
      <c r="L325" s="4">
        <v>40236</v>
      </c>
    </row>
    <row r="326" spans="1:12">
      <c r="A326" s="5" t="s">
        <v>67</v>
      </c>
      <c r="B326" s="5" t="s">
        <v>1623</v>
      </c>
      <c r="C326" s="5" t="s">
        <v>1624</v>
      </c>
      <c r="D326" s="344">
        <v>0</v>
      </c>
      <c r="E326" s="4">
        <v>102576</v>
      </c>
      <c r="F326" s="344">
        <v>0</v>
      </c>
      <c r="G326" s="344">
        <v>0</v>
      </c>
      <c r="H326" s="344">
        <v>0</v>
      </c>
      <c r="I326" s="344">
        <v>0</v>
      </c>
      <c r="J326" s="344">
        <v>0</v>
      </c>
      <c r="K326" s="344">
        <v>0</v>
      </c>
      <c r="L326" s="4">
        <v>102576</v>
      </c>
    </row>
    <row r="327" spans="1:12">
      <c r="A327" s="5" t="s">
        <v>67</v>
      </c>
      <c r="B327" s="5" t="s">
        <v>1625</v>
      </c>
      <c r="C327" s="5" t="s">
        <v>1626</v>
      </c>
      <c r="D327" s="4">
        <v>3456</v>
      </c>
      <c r="E327" s="4">
        <v>93632</v>
      </c>
      <c r="F327" s="344">
        <v>0</v>
      </c>
      <c r="G327" s="344">
        <v>0</v>
      </c>
      <c r="H327" s="4">
        <v>13152</v>
      </c>
      <c r="I327" s="4">
        <v>6192</v>
      </c>
      <c r="J327" s="344">
        <v>0</v>
      </c>
      <c r="K327" s="344">
        <v>0</v>
      </c>
      <c r="L327" s="4">
        <v>116432</v>
      </c>
    </row>
    <row r="328" spans="1:12">
      <c r="A328" s="5" t="s">
        <v>67</v>
      </c>
      <c r="B328" s="5" t="s">
        <v>1627</v>
      </c>
      <c r="C328" s="5" t="s">
        <v>1628</v>
      </c>
      <c r="D328" s="344">
        <v>0</v>
      </c>
      <c r="E328" s="344">
        <v>0</v>
      </c>
      <c r="F328" s="344">
        <v>0</v>
      </c>
      <c r="G328" s="344">
        <v>0</v>
      </c>
      <c r="H328" s="344">
        <v>0</v>
      </c>
      <c r="I328" s="344">
        <v>0</v>
      </c>
      <c r="J328" s="344">
        <v>0</v>
      </c>
      <c r="K328" s="344">
        <v>0</v>
      </c>
      <c r="L328" s="344">
        <v>0</v>
      </c>
    </row>
    <row r="329" spans="1:12">
      <c r="A329" s="5" t="s">
        <v>67</v>
      </c>
      <c r="B329" s="5" t="s">
        <v>1629</v>
      </c>
      <c r="C329" s="5" t="s">
        <v>1630</v>
      </c>
      <c r="D329" s="4">
        <v>43776</v>
      </c>
      <c r="E329" s="344">
        <v>0</v>
      </c>
      <c r="F329" s="344">
        <v>0</v>
      </c>
      <c r="G329" s="344">
        <v>0</v>
      </c>
      <c r="H329" s="344">
        <v>0</v>
      </c>
      <c r="I329" s="344">
        <v>0</v>
      </c>
      <c r="J329" s="344">
        <v>0</v>
      </c>
      <c r="K329" s="344">
        <v>0</v>
      </c>
      <c r="L329" s="4">
        <v>43776</v>
      </c>
    </row>
    <row r="330" spans="1:12">
      <c r="A330" s="5" t="s">
        <v>67</v>
      </c>
      <c r="B330" s="5" t="s">
        <v>1631</v>
      </c>
      <c r="C330" s="5" t="s">
        <v>1632</v>
      </c>
      <c r="D330" s="344">
        <v>0</v>
      </c>
      <c r="E330" s="344">
        <v>0</v>
      </c>
      <c r="F330" s="344">
        <v>0</v>
      </c>
      <c r="G330" s="344">
        <v>0</v>
      </c>
      <c r="H330" s="344">
        <v>0</v>
      </c>
      <c r="I330" s="4">
        <v>7616</v>
      </c>
      <c r="J330" s="344">
        <v>0</v>
      </c>
      <c r="K330" s="344">
        <v>0</v>
      </c>
      <c r="L330" s="4">
        <v>7616</v>
      </c>
    </row>
    <row r="331" spans="1:12">
      <c r="A331" s="5" t="s">
        <v>67</v>
      </c>
      <c r="B331" s="5" t="s">
        <v>1633</v>
      </c>
      <c r="C331" s="5" t="s">
        <v>1634</v>
      </c>
      <c r="D331" s="344">
        <v>0</v>
      </c>
      <c r="E331" s="344">
        <v>0</v>
      </c>
      <c r="F331" s="344">
        <v>0</v>
      </c>
      <c r="G331" s="344">
        <v>0</v>
      </c>
      <c r="H331" s="344">
        <v>400</v>
      </c>
      <c r="I331" s="344">
        <v>0</v>
      </c>
      <c r="J331" s="344">
        <v>0</v>
      </c>
      <c r="K331" s="344">
        <v>0</v>
      </c>
      <c r="L331" s="344">
        <v>400</v>
      </c>
    </row>
    <row r="332" spans="1:12">
      <c r="A332" s="5" t="s">
        <v>67</v>
      </c>
      <c r="B332" s="5" t="s">
        <v>1635</v>
      </c>
      <c r="C332" s="5" t="s">
        <v>1636</v>
      </c>
      <c r="D332" s="4">
        <v>15312</v>
      </c>
      <c r="E332" s="4">
        <v>4912</v>
      </c>
      <c r="F332" s="344">
        <v>0</v>
      </c>
      <c r="G332" s="344">
        <v>0</v>
      </c>
      <c r="H332" s="4">
        <v>101792</v>
      </c>
      <c r="I332" s="344">
        <v>0</v>
      </c>
      <c r="J332" s="4">
        <v>10854</v>
      </c>
      <c r="K332" s="344">
        <v>0</v>
      </c>
      <c r="L332" s="4">
        <v>132870</v>
      </c>
    </row>
    <row r="333" spans="1:12">
      <c r="A333" s="5" t="s">
        <v>67</v>
      </c>
      <c r="B333" s="5" t="s">
        <v>1637</v>
      </c>
      <c r="C333" s="5" t="s">
        <v>1638</v>
      </c>
      <c r="D333" s="344">
        <v>0</v>
      </c>
      <c r="E333" s="344">
        <v>0</v>
      </c>
      <c r="F333" s="344">
        <v>0</v>
      </c>
      <c r="G333" s="344">
        <v>0</v>
      </c>
      <c r="H333" s="344">
        <v>0</v>
      </c>
      <c r="I333" s="344">
        <v>0</v>
      </c>
      <c r="J333" s="344">
        <v>0</v>
      </c>
      <c r="K333" s="344">
        <v>0</v>
      </c>
      <c r="L333" s="344">
        <v>0</v>
      </c>
    </row>
    <row r="334" spans="1:12">
      <c r="A334" s="5" t="s">
        <v>67</v>
      </c>
      <c r="B334" s="5" t="s">
        <v>1639</v>
      </c>
      <c r="C334" s="5" t="s">
        <v>1640</v>
      </c>
      <c r="D334" s="344">
        <v>0</v>
      </c>
      <c r="E334" s="344">
        <v>0</v>
      </c>
      <c r="F334" s="344">
        <v>0</v>
      </c>
      <c r="G334" s="344">
        <v>0</v>
      </c>
      <c r="H334" s="344">
        <v>0</v>
      </c>
      <c r="I334" s="4">
        <v>9568</v>
      </c>
      <c r="J334" s="344">
        <v>0</v>
      </c>
      <c r="K334" s="344">
        <v>0</v>
      </c>
      <c r="L334" s="4">
        <v>9568</v>
      </c>
    </row>
    <row r="335" spans="1:12">
      <c r="A335" s="5" t="s">
        <v>67</v>
      </c>
      <c r="B335" s="5" t="s">
        <v>1641</v>
      </c>
      <c r="C335" s="5" t="s">
        <v>1642</v>
      </c>
      <c r="D335" s="4">
        <v>137360</v>
      </c>
      <c r="E335" s="344">
        <v>0</v>
      </c>
      <c r="F335" s="4">
        <v>12448</v>
      </c>
      <c r="G335" s="344">
        <v>0</v>
      </c>
      <c r="H335" s="344">
        <v>0</v>
      </c>
      <c r="I335" s="344">
        <v>0</v>
      </c>
      <c r="J335" s="344">
        <v>0</v>
      </c>
      <c r="K335" s="344">
        <v>0</v>
      </c>
      <c r="L335" s="4">
        <v>149808</v>
      </c>
    </row>
    <row r="336" spans="1:12">
      <c r="A336" s="5" t="s">
        <v>67</v>
      </c>
      <c r="B336" s="5" t="s">
        <v>1643</v>
      </c>
      <c r="C336" s="5" t="s">
        <v>1644</v>
      </c>
      <c r="D336" s="4">
        <v>18912</v>
      </c>
      <c r="E336" s="344">
        <v>0</v>
      </c>
      <c r="F336" s="344">
        <v>0</v>
      </c>
      <c r="G336" s="344">
        <v>0</v>
      </c>
      <c r="H336" s="344">
        <v>0</v>
      </c>
      <c r="I336" s="344">
        <v>0</v>
      </c>
      <c r="J336" s="344">
        <v>0</v>
      </c>
      <c r="K336" s="344">
        <v>0</v>
      </c>
      <c r="L336" s="4">
        <v>18912</v>
      </c>
    </row>
    <row r="337" spans="1:12">
      <c r="A337" s="5" t="s">
        <v>67</v>
      </c>
      <c r="B337" s="5" t="s">
        <v>1645</v>
      </c>
      <c r="C337" s="5" t="s">
        <v>1646</v>
      </c>
      <c r="D337" s="344">
        <v>0</v>
      </c>
      <c r="E337" s="344">
        <v>0</v>
      </c>
      <c r="F337" s="344">
        <v>0</v>
      </c>
      <c r="G337" s="344">
        <v>0</v>
      </c>
      <c r="H337" s="344">
        <v>0</v>
      </c>
      <c r="I337" s="4">
        <v>12336</v>
      </c>
      <c r="J337" s="344">
        <v>0</v>
      </c>
      <c r="K337" s="4">
        <v>11784</v>
      </c>
      <c r="L337" s="4">
        <v>24120</v>
      </c>
    </row>
    <row r="338" spans="1:12">
      <c r="A338" s="5" t="s">
        <v>67</v>
      </c>
      <c r="B338" s="5" t="s">
        <v>1647</v>
      </c>
      <c r="C338" s="5" t="s">
        <v>1648</v>
      </c>
      <c r="D338" s="344">
        <v>0</v>
      </c>
      <c r="E338" s="344">
        <v>0</v>
      </c>
      <c r="F338" s="344">
        <v>0</v>
      </c>
      <c r="G338" s="344">
        <v>0</v>
      </c>
      <c r="H338" s="344">
        <v>0</v>
      </c>
      <c r="I338" s="4">
        <v>39088</v>
      </c>
      <c r="J338" s="344">
        <v>0</v>
      </c>
      <c r="K338" s="344">
        <v>0</v>
      </c>
      <c r="L338" s="4">
        <v>39088</v>
      </c>
    </row>
    <row r="339" spans="1:12">
      <c r="A339" s="5" t="s">
        <v>67</v>
      </c>
      <c r="B339" s="5" t="s">
        <v>1649</v>
      </c>
      <c r="C339" s="5" t="s">
        <v>1650</v>
      </c>
      <c r="D339" s="4">
        <v>11424</v>
      </c>
      <c r="E339" s="344">
        <v>0</v>
      </c>
      <c r="F339" s="344">
        <v>0</v>
      </c>
      <c r="G339" s="344">
        <v>0</v>
      </c>
      <c r="H339" s="344">
        <v>0</v>
      </c>
      <c r="I339" s="4">
        <v>61664</v>
      </c>
      <c r="J339" s="344">
        <v>0</v>
      </c>
      <c r="K339" s="4">
        <v>73385</v>
      </c>
      <c r="L339" s="4">
        <v>146473</v>
      </c>
    </row>
    <row r="340" spans="1:12">
      <c r="A340" s="5" t="s">
        <v>67</v>
      </c>
      <c r="B340" s="5" t="s">
        <v>1651</v>
      </c>
      <c r="C340" s="5" t="s">
        <v>1652</v>
      </c>
      <c r="D340" s="344">
        <v>0</v>
      </c>
      <c r="E340" s="344">
        <v>0</v>
      </c>
      <c r="F340" s="344">
        <v>0</v>
      </c>
      <c r="G340" s="344">
        <v>0</v>
      </c>
      <c r="H340" s="344">
        <v>0</v>
      </c>
      <c r="I340" s="344">
        <v>0</v>
      </c>
      <c r="J340" s="344">
        <v>0</v>
      </c>
      <c r="K340" s="344">
        <v>0</v>
      </c>
      <c r="L340" s="344">
        <v>0</v>
      </c>
    </row>
    <row r="341" spans="1:12">
      <c r="A341" s="5" t="s">
        <v>67</v>
      </c>
      <c r="B341" s="5" t="s">
        <v>1653</v>
      </c>
      <c r="C341" s="5" t="s">
        <v>1654</v>
      </c>
      <c r="D341" s="344">
        <v>0</v>
      </c>
      <c r="E341" s="344">
        <v>0</v>
      </c>
      <c r="F341" s="344">
        <v>0</v>
      </c>
      <c r="G341" s="344">
        <v>0</v>
      </c>
      <c r="H341" s="344">
        <v>0</v>
      </c>
      <c r="I341" s="4">
        <v>72640</v>
      </c>
      <c r="J341" s="344">
        <v>0</v>
      </c>
      <c r="K341" s="344">
        <v>0</v>
      </c>
      <c r="L341" s="4">
        <v>72640</v>
      </c>
    </row>
    <row r="342" spans="1:12">
      <c r="A342" s="5" t="s">
        <v>67</v>
      </c>
      <c r="B342" s="5" t="s">
        <v>1655</v>
      </c>
      <c r="C342" s="5" t="s">
        <v>1656</v>
      </c>
      <c r="D342" s="344">
        <v>0</v>
      </c>
      <c r="E342" s="4">
        <v>55504</v>
      </c>
      <c r="F342" s="344">
        <v>0</v>
      </c>
      <c r="G342" s="4">
        <v>14320</v>
      </c>
      <c r="H342" s="344">
        <v>0</v>
      </c>
      <c r="I342" s="344">
        <v>384</v>
      </c>
      <c r="J342" s="344">
        <v>0</v>
      </c>
      <c r="K342" s="344">
        <v>0</v>
      </c>
      <c r="L342" s="4">
        <v>70208</v>
      </c>
    </row>
    <row r="343" spans="1:12">
      <c r="A343" s="5" t="s">
        <v>67</v>
      </c>
      <c r="B343" s="5" t="s">
        <v>1657</v>
      </c>
      <c r="C343" s="5" t="s">
        <v>1658</v>
      </c>
      <c r="D343" s="344">
        <v>0</v>
      </c>
      <c r="E343" s="344">
        <v>0</v>
      </c>
      <c r="F343" s="344">
        <v>0</v>
      </c>
      <c r="G343" s="344">
        <v>0</v>
      </c>
      <c r="H343" s="4">
        <v>12448</v>
      </c>
      <c r="I343" s="344">
        <v>0</v>
      </c>
      <c r="J343" s="344">
        <v>0</v>
      </c>
      <c r="K343" s="344">
        <v>0</v>
      </c>
      <c r="L343" s="4">
        <v>12448</v>
      </c>
    </row>
    <row r="344" spans="1:12">
      <c r="A344" s="5" t="s">
        <v>67</v>
      </c>
      <c r="B344" s="5" t="s">
        <v>1659</v>
      </c>
      <c r="C344" s="5" t="s">
        <v>1660</v>
      </c>
      <c r="D344" s="344">
        <v>0</v>
      </c>
      <c r="E344" s="344">
        <v>0</v>
      </c>
      <c r="F344" s="344">
        <v>0</v>
      </c>
      <c r="G344" s="344">
        <v>0</v>
      </c>
      <c r="H344" s="4">
        <v>5232</v>
      </c>
      <c r="I344" s="344">
        <v>0</v>
      </c>
      <c r="J344" s="4">
        <v>11096</v>
      </c>
      <c r="K344" s="344">
        <v>0</v>
      </c>
      <c r="L344" s="4">
        <v>16328</v>
      </c>
    </row>
    <row r="345" spans="1:12">
      <c r="A345" s="5" t="s">
        <v>67</v>
      </c>
      <c r="B345" s="5" t="s">
        <v>1661</v>
      </c>
      <c r="C345" s="5" t="s">
        <v>1662</v>
      </c>
      <c r="D345" s="344">
        <v>0</v>
      </c>
      <c r="E345" s="344">
        <v>0</v>
      </c>
      <c r="F345" s="344">
        <v>0</v>
      </c>
      <c r="G345" s="344">
        <v>0</v>
      </c>
      <c r="H345" s="4">
        <v>2240</v>
      </c>
      <c r="I345" s="344">
        <v>0</v>
      </c>
      <c r="J345" s="344">
        <v>0</v>
      </c>
      <c r="K345" s="344">
        <v>0</v>
      </c>
      <c r="L345" s="4">
        <v>2240</v>
      </c>
    </row>
    <row r="346" spans="1:12">
      <c r="A346" s="5" t="s">
        <v>67</v>
      </c>
      <c r="B346" s="5" t="s">
        <v>1663</v>
      </c>
      <c r="C346" s="5" t="s">
        <v>1664</v>
      </c>
      <c r="D346" s="4">
        <v>11616</v>
      </c>
      <c r="E346" s="344">
        <v>0</v>
      </c>
      <c r="F346" s="344">
        <v>0</v>
      </c>
      <c r="G346" s="344">
        <v>0</v>
      </c>
      <c r="H346" s="344">
        <v>0</v>
      </c>
      <c r="I346" s="344">
        <v>0</v>
      </c>
      <c r="J346" s="4">
        <v>62336</v>
      </c>
      <c r="K346" s="344">
        <v>0</v>
      </c>
      <c r="L346" s="4">
        <v>73952</v>
      </c>
    </row>
    <row r="347" spans="1:12">
      <c r="A347" s="5" t="s">
        <v>67</v>
      </c>
      <c r="B347" s="5" t="s">
        <v>1665</v>
      </c>
      <c r="C347" s="5" t="s">
        <v>1666</v>
      </c>
      <c r="D347" s="4">
        <v>16768</v>
      </c>
      <c r="E347" s="344">
        <v>0</v>
      </c>
      <c r="F347" s="344">
        <v>0</v>
      </c>
      <c r="G347" s="344">
        <v>0</v>
      </c>
      <c r="H347" s="4">
        <v>15360</v>
      </c>
      <c r="I347" s="344">
        <v>0</v>
      </c>
      <c r="J347" s="344">
        <v>304</v>
      </c>
      <c r="K347" s="344">
        <v>0</v>
      </c>
      <c r="L347" s="4">
        <v>32432</v>
      </c>
    </row>
    <row r="348" spans="1:12">
      <c r="A348" s="5" t="s">
        <v>67</v>
      </c>
      <c r="B348" s="5" t="s">
        <v>1667</v>
      </c>
      <c r="C348" s="5" t="s">
        <v>1668</v>
      </c>
      <c r="D348" s="4">
        <v>280368</v>
      </c>
      <c r="E348" s="344">
        <v>0</v>
      </c>
      <c r="F348" s="344">
        <v>0</v>
      </c>
      <c r="G348" s="344">
        <v>0</v>
      </c>
      <c r="H348" s="344">
        <v>2496</v>
      </c>
      <c r="I348" s="344">
        <v>0</v>
      </c>
      <c r="J348" s="344">
        <v>0</v>
      </c>
      <c r="K348" s="344">
        <v>0</v>
      </c>
      <c r="L348" s="4">
        <v>282864</v>
      </c>
    </row>
    <row r="349" spans="1:12">
      <c r="A349" s="5" t="s">
        <v>67</v>
      </c>
      <c r="B349" s="5" t="s">
        <v>1669</v>
      </c>
      <c r="C349" s="5" t="s">
        <v>1670</v>
      </c>
      <c r="D349" s="4">
        <v>76320</v>
      </c>
      <c r="E349" s="344">
        <v>0</v>
      </c>
      <c r="F349" s="344">
        <v>0</v>
      </c>
      <c r="G349" s="344">
        <v>0</v>
      </c>
      <c r="H349" s="344">
        <v>0</v>
      </c>
      <c r="I349" s="344">
        <v>0</v>
      </c>
      <c r="J349" s="344">
        <v>0</v>
      </c>
      <c r="K349" s="344">
        <v>0</v>
      </c>
      <c r="L349" s="4">
        <v>76320</v>
      </c>
    </row>
    <row r="350" spans="1:12">
      <c r="A350" s="5" t="s">
        <v>67</v>
      </c>
      <c r="B350" s="5" t="s">
        <v>1671</v>
      </c>
      <c r="C350" s="5" t="s">
        <v>1672</v>
      </c>
      <c r="D350" s="344">
        <v>0</v>
      </c>
      <c r="E350" s="344">
        <v>0</v>
      </c>
      <c r="F350" s="344">
        <v>0</v>
      </c>
      <c r="G350" s="344">
        <v>0</v>
      </c>
      <c r="H350" s="344">
        <v>0</v>
      </c>
      <c r="I350" s="344">
        <v>0</v>
      </c>
      <c r="J350" s="344">
        <v>0</v>
      </c>
      <c r="K350" s="344">
        <v>0</v>
      </c>
      <c r="L350" s="344">
        <v>0</v>
      </c>
    </row>
    <row r="351" spans="1:12">
      <c r="A351" s="5" t="s">
        <v>67</v>
      </c>
      <c r="B351" s="5" t="s">
        <v>1673</v>
      </c>
      <c r="C351" s="5" t="s">
        <v>1674</v>
      </c>
      <c r="D351" s="4">
        <v>624048</v>
      </c>
      <c r="E351" s="4">
        <v>256624</v>
      </c>
      <c r="F351" s="4">
        <v>12448</v>
      </c>
      <c r="G351" s="4">
        <v>14320</v>
      </c>
      <c r="H351" s="4">
        <v>183488</v>
      </c>
      <c r="I351" s="4">
        <v>209488</v>
      </c>
      <c r="J351" s="4">
        <v>94458</v>
      </c>
      <c r="K351" s="4">
        <v>85169</v>
      </c>
      <c r="L351" s="4">
        <v>1480043</v>
      </c>
    </row>
    <row r="354" spans="1:12">
      <c r="A354" s="5" t="s">
        <v>1694</v>
      </c>
    </row>
    <row r="355" spans="1:12">
      <c r="A355" s="5" t="s">
        <v>1604</v>
      </c>
      <c r="B355" s="5" t="s">
        <v>181</v>
      </c>
      <c r="C355" s="5" t="s">
        <v>1676</v>
      </c>
      <c r="D355" s="344" t="s">
        <v>1677</v>
      </c>
      <c r="E355" s="344" t="s">
        <v>1678</v>
      </c>
      <c r="F355" s="344" t="s">
        <v>1679</v>
      </c>
      <c r="G355" s="344" t="s">
        <v>1680</v>
      </c>
      <c r="H355" s="344" t="s">
        <v>1681</v>
      </c>
      <c r="I355" s="344" t="s">
        <v>1682</v>
      </c>
      <c r="J355" s="344" t="s">
        <v>1683</v>
      </c>
      <c r="K355" s="344" t="s">
        <v>1684</v>
      </c>
      <c r="L355" s="344" t="s">
        <v>44</v>
      </c>
    </row>
    <row r="356" spans="1:12">
      <c r="A356" s="5" t="s">
        <v>69</v>
      </c>
      <c r="B356" s="5" t="s">
        <v>1619</v>
      </c>
      <c r="C356" s="5" t="s">
        <v>1620</v>
      </c>
      <c r="D356" s="4">
        <v>5664</v>
      </c>
      <c r="E356" s="344">
        <v>0</v>
      </c>
      <c r="F356" s="344">
        <v>0</v>
      </c>
      <c r="G356" s="344">
        <v>0</v>
      </c>
      <c r="H356" s="344">
        <v>0</v>
      </c>
      <c r="I356" s="344">
        <v>0</v>
      </c>
      <c r="J356" s="344">
        <v>0</v>
      </c>
      <c r="K356" s="344">
        <v>0</v>
      </c>
      <c r="L356" s="4">
        <v>5664</v>
      </c>
    </row>
    <row r="357" spans="1:12">
      <c r="A357" s="5" t="s">
        <v>69</v>
      </c>
      <c r="B357" s="5" t="s">
        <v>1621</v>
      </c>
      <c r="C357" s="5" t="s">
        <v>1622</v>
      </c>
      <c r="D357" s="344">
        <v>0</v>
      </c>
      <c r="E357" s="344">
        <v>0</v>
      </c>
      <c r="F357" s="344">
        <v>0</v>
      </c>
      <c r="G357" s="344">
        <v>0</v>
      </c>
      <c r="H357" s="4">
        <v>44432</v>
      </c>
      <c r="I357" s="344">
        <v>0</v>
      </c>
      <c r="J357" s="4">
        <v>3552</v>
      </c>
      <c r="K357" s="344">
        <v>0</v>
      </c>
      <c r="L357" s="4">
        <v>47984</v>
      </c>
    </row>
    <row r="358" spans="1:12">
      <c r="A358" s="5" t="s">
        <v>69</v>
      </c>
      <c r="B358" s="5" t="s">
        <v>1623</v>
      </c>
      <c r="C358" s="5" t="s">
        <v>1624</v>
      </c>
      <c r="D358" s="344">
        <v>0</v>
      </c>
      <c r="E358" s="4">
        <v>247440</v>
      </c>
      <c r="F358" s="344">
        <v>0</v>
      </c>
      <c r="G358" s="344">
        <v>0</v>
      </c>
      <c r="H358" s="4">
        <v>70672</v>
      </c>
      <c r="I358" s="344">
        <v>0</v>
      </c>
      <c r="J358" s="344">
        <v>704</v>
      </c>
      <c r="K358" s="344">
        <v>0</v>
      </c>
      <c r="L358" s="4">
        <v>318816</v>
      </c>
    </row>
    <row r="359" spans="1:12">
      <c r="A359" s="5" t="s">
        <v>69</v>
      </c>
      <c r="B359" s="5" t="s">
        <v>1625</v>
      </c>
      <c r="C359" s="5" t="s">
        <v>1626</v>
      </c>
      <c r="D359" s="4">
        <v>42944</v>
      </c>
      <c r="E359" s="4">
        <v>24960</v>
      </c>
      <c r="F359" s="344">
        <v>0</v>
      </c>
      <c r="G359" s="344">
        <v>0</v>
      </c>
      <c r="H359" s="4">
        <v>18592</v>
      </c>
      <c r="I359" s="4">
        <v>14736</v>
      </c>
      <c r="J359" s="344">
        <v>450</v>
      </c>
      <c r="K359" s="344">
        <v>0</v>
      </c>
      <c r="L359" s="4">
        <v>101682</v>
      </c>
    </row>
    <row r="360" spans="1:12">
      <c r="A360" s="5" t="s">
        <v>69</v>
      </c>
      <c r="B360" s="5" t="s">
        <v>1627</v>
      </c>
      <c r="C360" s="5" t="s">
        <v>1628</v>
      </c>
      <c r="D360" s="344">
        <v>0</v>
      </c>
      <c r="E360" s="344">
        <v>0</v>
      </c>
      <c r="F360" s="344">
        <v>0</v>
      </c>
      <c r="G360" s="344">
        <v>0</v>
      </c>
      <c r="H360" s="344">
        <v>0</v>
      </c>
      <c r="I360" s="344">
        <v>0</v>
      </c>
      <c r="J360" s="344">
        <v>0</v>
      </c>
      <c r="K360" s="344">
        <v>0</v>
      </c>
      <c r="L360" s="344">
        <v>0</v>
      </c>
    </row>
    <row r="361" spans="1:12">
      <c r="A361" s="5" t="s">
        <v>69</v>
      </c>
      <c r="B361" s="5" t="s">
        <v>1629</v>
      </c>
      <c r="C361" s="5" t="s">
        <v>1630</v>
      </c>
      <c r="D361" s="4">
        <v>52512</v>
      </c>
      <c r="E361" s="344">
        <v>0</v>
      </c>
      <c r="F361" s="344">
        <v>0</v>
      </c>
      <c r="G361" s="344">
        <v>0</v>
      </c>
      <c r="H361" s="4">
        <v>5088</v>
      </c>
      <c r="I361" s="344">
        <v>0</v>
      </c>
      <c r="J361" s="344">
        <v>0</v>
      </c>
      <c r="K361" s="344">
        <v>0</v>
      </c>
      <c r="L361" s="4">
        <v>57600</v>
      </c>
    </row>
    <row r="362" spans="1:12">
      <c r="A362" s="5" t="s">
        <v>69</v>
      </c>
      <c r="B362" s="5" t="s">
        <v>1631</v>
      </c>
      <c r="C362" s="5" t="s">
        <v>1632</v>
      </c>
      <c r="D362" s="344">
        <v>0</v>
      </c>
      <c r="E362" s="4">
        <v>19920</v>
      </c>
      <c r="F362" s="344">
        <v>0</v>
      </c>
      <c r="G362" s="344">
        <v>0</v>
      </c>
      <c r="H362" s="344">
        <v>0</v>
      </c>
      <c r="I362" s="4">
        <v>22896</v>
      </c>
      <c r="J362" s="344">
        <v>0</v>
      </c>
      <c r="K362" s="344">
        <v>0</v>
      </c>
      <c r="L362" s="4">
        <v>42816</v>
      </c>
    </row>
    <row r="363" spans="1:12">
      <c r="A363" s="5" t="s">
        <v>69</v>
      </c>
      <c r="B363" s="5" t="s">
        <v>1633</v>
      </c>
      <c r="C363" s="5" t="s">
        <v>1634</v>
      </c>
      <c r="D363" s="344">
        <v>0</v>
      </c>
      <c r="E363" s="344">
        <v>0</v>
      </c>
      <c r="F363" s="344">
        <v>0</v>
      </c>
      <c r="G363" s="344">
        <v>0</v>
      </c>
      <c r="H363" s="344">
        <v>0</v>
      </c>
      <c r="I363" s="344">
        <v>0</v>
      </c>
      <c r="J363" s="4">
        <v>3328</v>
      </c>
      <c r="K363" s="344">
        <v>0</v>
      </c>
      <c r="L363" s="4">
        <v>3328</v>
      </c>
    </row>
    <row r="364" spans="1:12">
      <c r="A364" s="5" t="s">
        <v>69</v>
      </c>
      <c r="B364" s="5" t="s">
        <v>1635</v>
      </c>
      <c r="C364" s="5" t="s">
        <v>1636</v>
      </c>
      <c r="D364" s="4">
        <v>11376</v>
      </c>
      <c r="E364" s="4">
        <v>9232</v>
      </c>
      <c r="F364" s="344">
        <v>0</v>
      </c>
      <c r="G364" s="344">
        <v>0</v>
      </c>
      <c r="H364" s="4">
        <v>118560</v>
      </c>
      <c r="I364" s="344">
        <v>0</v>
      </c>
      <c r="J364" s="344">
        <v>0</v>
      </c>
      <c r="K364" s="344">
        <v>0</v>
      </c>
      <c r="L364" s="4">
        <v>139168</v>
      </c>
    </row>
    <row r="365" spans="1:12">
      <c r="A365" s="5" t="s">
        <v>69</v>
      </c>
      <c r="B365" s="5" t="s">
        <v>1637</v>
      </c>
      <c r="C365" s="5" t="s">
        <v>1638</v>
      </c>
      <c r="D365" s="344">
        <v>0</v>
      </c>
      <c r="E365" s="4">
        <v>1344</v>
      </c>
      <c r="F365" s="344">
        <v>0</v>
      </c>
      <c r="G365" s="344">
        <v>0</v>
      </c>
      <c r="H365" s="344">
        <v>0</v>
      </c>
      <c r="I365" s="344">
        <v>0</v>
      </c>
      <c r="J365" s="344">
        <v>0</v>
      </c>
      <c r="K365" s="344">
        <v>0</v>
      </c>
      <c r="L365" s="4">
        <v>1344</v>
      </c>
    </row>
    <row r="366" spans="1:12">
      <c r="A366" s="5" t="s">
        <v>69</v>
      </c>
      <c r="B366" s="5" t="s">
        <v>1639</v>
      </c>
      <c r="C366" s="5" t="s">
        <v>1640</v>
      </c>
      <c r="D366" s="344">
        <v>0</v>
      </c>
      <c r="E366" s="344">
        <v>1344</v>
      </c>
      <c r="F366" s="344">
        <v>0</v>
      </c>
      <c r="G366" s="344">
        <v>0</v>
      </c>
      <c r="H366" s="344">
        <v>0</v>
      </c>
      <c r="I366" s="4">
        <v>8896</v>
      </c>
      <c r="J366" s="344">
        <v>0</v>
      </c>
      <c r="K366" s="4">
        <v>18173</v>
      </c>
      <c r="L366" s="4">
        <v>28413</v>
      </c>
    </row>
    <row r="367" spans="1:12">
      <c r="A367" s="5" t="s">
        <v>69</v>
      </c>
      <c r="B367" s="5" t="s">
        <v>1641</v>
      </c>
      <c r="C367" s="5" t="s">
        <v>1642</v>
      </c>
      <c r="D367" s="4">
        <v>219360</v>
      </c>
      <c r="E367" s="344">
        <v>0</v>
      </c>
      <c r="F367" s="4">
        <v>17376</v>
      </c>
      <c r="G367" s="344">
        <v>0</v>
      </c>
      <c r="H367" s="344">
        <v>0</v>
      </c>
      <c r="I367" s="344">
        <v>0</v>
      </c>
      <c r="J367" s="344">
        <v>0</v>
      </c>
      <c r="K367" s="344">
        <v>0</v>
      </c>
      <c r="L367" s="4">
        <v>236736</v>
      </c>
    </row>
    <row r="368" spans="1:12">
      <c r="A368" s="5" t="s">
        <v>69</v>
      </c>
      <c r="B368" s="5" t="s">
        <v>1643</v>
      </c>
      <c r="C368" s="5" t="s">
        <v>1644</v>
      </c>
      <c r="D368" s="4">
        <v>10864</v>
      </c>
      <c r="E368" s="344">
        <v>0</v>
      </c>
      <c r="F368" s="344">
        <v>0</v>
      </c>
      <c r="G368" s="344">
        <v>0</v>
      </c>
      <c r="H368" s="344">
        <v>0</v>
      </c>
      <c r="I368" s="344">
        <v>0</v>
      </c>
      <c r="J368" s="344">
        <v>0</v>
      </c>
      <c r="K368" s="344">
        <v>0</v>
      </c>
      <c r="L368" s="4">
        <v>10864</v>
      </c>
    </row>
    <row r="369" spans="1:12">
      <c r="A369" s="5" t="s">
        <v>69</v>
      </c>
      <c r="B369" s="5" t="s">
        <v>1645</v>
      </c>
      <c r="C369" s="5" t="s">
        <v>1646</v>
      </c>
      <c r="D369" s="344">
        <v>0</v>
      </c>
      <c r="E369" s="4">
        <v>10272</v>
      </c>
      <c r="F369" s="344">
        <v>0</v>
      </c>
      <c r="G369" s="344">
        <v>0</v>
      </c>
      <c r="H369" s="344">
        <v>0</v>
      </c>
      <c r="I369" s="4">
        <v>96832</v>
      </c>
      <c r="J369" s="344">
        <v>0</v>
      </c>
      <c r="K369" s="4">
        <v>4186</v>
      </c>
      <c r="L369" s="4">
        <v>111290</v>
      </c>
    </row>
    <row r="370" spans="1:12">
      <c r="A370" s="5" t="s">
        <v>69</v>
      </c>
      <c r="B370" s="5" t="s">
        <v>1647</v>
      </c>
      <c r="C370" s="5" t="s">
        <v>1648</v>
      </c>
      <c r="D370" s="344">
        <v>0</v>
      </c>
      <c r="E370" s="344">
        <v>0</v>
      </c>
      <c r="F370" s="344">
        <v>0</v>
      </c>
      <c r="G370" s="344">
        <v>0</v>
      </c>
      <c r="H370" s="344">
        <v>0</v>
      </c>
      <c r="I370" s="344">
        <v>0</v>
      </c>
      <c r="J370" s="344">
        <v>0</v>
      </c>
      <c r="K370" s="344">
        <v>0</v>
      </c>
      <c r="L370" s="344">
        <v>0</v>
      </c>
    </row>
    <row r="371" spans="1:12">
      <c r="A371" s="5" t="s">
        <v>69</v>
      </c>
      <c r="B371" s="5" t="s">
        <v>1649</v>
      </c>
      <c r="C371" s="5" t="s">
        <v>1650</v>
      </c>
      <c r="D371" s="344">
        <v>0</v>
      </c>
      <c r="E371" s="344">
        <v>0</v>
      </c>
      <c r="F371" s="344">
        <v>0</v>
      </c>
      <c r="G371" s="344">
        <v>0</v>
      </c>
      <c r="H371" s="344">
        <v>0</v>
      </c>
      <c r="I371" s="4">
        <v>51440</v>
      </c>
      <c r="J371" s="4">
        <v>360</v>
      </c>
      <c r="K371" s="4">
        <v>6589</v>
      </c>
      <c r="L371" s="4">
        <v>58389</v>
      </c>
    </row>
    <row r="372" spans="1:12">
      <c r="A372" s="5" t="s">
        <v>69</v>
      </c>
      <c r="B372" s="5" t="s">
        <v>1651</v>
      </c>
      <c r="C372" s="5" t="s">
        <v>1652</v>
      </c>
      <c r="D372" s="344">
        <v>0</v>
      </c>
      <c r="E372" s="344">
        <v>0</v>
      </c>
      <c r="F372" s="344">
        <v>0</v>
      </c>
      <c r="G372" s="344">
        <v>0</v>
      </c>
      <c r="H372" s="344">
        <v>0</v>
      </c>
      <c r="I372" s="344">
        <v>0</v>
      </c>
      <c r="J372" s="344">
        <v>0</v>
      </c>
      <c r="K372" s="344">
        <v>0</v>
      </c>
      <c r="L372" s="344">
        <v>0</v>
      </c>
    </row>
    <row r="373" spans="1:12">
      <c r="A373" s="5" t="s">
        <v>69</v>
      </c>
      <c r="B373" s="5" t="s">
        <v>1653</v>
      </c>
      <c r="C373" s="5" t="s">
        <v>1654</v>
      </c>
      <c r="D373" s="344">
        <v>0</v>
      </c>
      <c r="E373" s="344">
        <v>0</v>
      </c>
      <c r="F373" s="344">
        <v>0</v>
      </c>
      <c r="G373" s="344">
        <v>0</v>
      </c>
      <c r="H373" s="344">
        <v>0</v>
      </c>
      <c r="I373" s="4">
        <v>37088</v>
      </c>
      <c r="J373" s="344">
        <v>0</v>
      </c>
      <c r="K373" s="344">
        <v>0</v>
      </c>
      <c r="L373" s="4">
        <v>37088</v>
      </c>
    </row>
    <row r="374" spans="1:12">
      <c r="A374" s="5" t="s">
        <v>69</v>
      </c>
      <c r="B374" s="5" t="s">
        <v>1655</v>
      </c>
      <c r="C374" s="5" t="s">
        <v>1656</v>
      </c>
      <c r="D374" s="344">
        <v>0</v>
      </c>
      <c r="E374" s="4">
        <v>153968</v>
      </c>
      <c r="F374" s="344">
        <v>0</v>
      </c>
      <c r="G374" s="4">
        <v>35296</v>
      </c>
      <c r="H374" s="344">
        <v>0</v>
      </c>
      <c r="I374" s="344">
        <v>0</v>
      </c>
      <c r="J374" s="344">
        <v>0</v>
      </c>
      <c r="K374" s="4">
        <v>1152</v>
      </c>
      <c r="L374" s="4">
        <v>190416</v>
      </c>
    </row>
    <row r="375" spans="1:12">
      <c r="A375" s="5" t="s">
        <v>69</v>
      </c>
      <c r="B375" s="5" t="s">
        <v>1657</v>
      </c>
      <c r="C375" s="5" t="s">
        <v>1658</v>
      </c>
      <c r="D375" s="344">
        <v>0</v>
      </c>
      <c r="E375" s="344">
        <v>0</v>
      </c>
      <c r="F375" s="344">
        <v>0</v>
      </c>
      <c r="G375" s="344">
        <v>0</v>
      </c>
      <c r="H375" s="344">
        <v>0</v>
      </c>
      <c r="I375" s="344">
        <v>0</v>
      </c>
      <c r="J375" s="344">
        <v>0</v>
      </c>
      <c r="K375" s="344">
        <v>0</v>
      </c>
      <c r="L375" s="344">
        <v>0</v>
      </c>
    </row>
    <row r="376" spans="1:12">
      <c r="A376" s="5" t="s">
        <v>69</v>
      </c>
      <c r="B376" s="5" t="s">
        <v>1659</v>
      </c>
      <c r="C376" s="5" t="s">
        <v>1660</v>
      </c>
      <c r="D376" s="344">
        <v>0</v>
      </c>
      <c r="E376" s="344">
        <v>0</v>
      </c>
      <c r="F376" s="344">
        <v>0</v>
      </c>
      <c r="G376" s="344">
        <v>0</v>
      </c>
      <c r="H376" s="344">
        <v>0</v>
      </c>
      <c r="I376" s="344">
        <v>0</v>
      </c>
      <c r="J376" s="344">
        <v>0</v>
      </c>
      <c r="K376" s="344">
        <v>0</v>
      </c>
      <c r="L376" s="344">
        <v>0</v>
      </c>
    </row>
    <row r="377" spans="1:12">
      <c r="A377" s="5" t="s">
        <v>69</v>
      </c>
      <c r="B377" s="5" t="s">
        <v>1661</v>
      </c>
      <c r="C377" s="5" t="s">
        <v>1662</v>
      </c>
      <c r="D377" s="344">
        <v>0</v>
      </c>
      <c r="E377" s="344">
        <v>0</v>
      </c>
      <c r="F377" s="344">
        <v>0</v>
      </c>
      <c r="G377" s="344">
        <v>0</v>
      </c>
      <c r="H377" s="4">
        <v>1200</v>
      </c>
      <c r="I377" s="344">
        <v>0</v>
      </c>
      <c r="J377" s="344">
        <v>0</v>
      </c>
      <c r="K377" s="344">
        <v>0</v>
      </c>
      <c r="L377" s="4">
        <v>1200</v>
      </c>
    </row>
    <row r="378" spans="1:12">
      <c r="A378" s="5" t="s">
        <v>69</v>
      </c>
      <c r="B378" s="5" t="s">
        <v>1663</v>
      </c>
      <c r="C378" s="5" t="s">
        <v>1664</v>
      </c>
      <c r="D378" s="4">
        <v>32448</v>
      </c>
      <c r="E378" s="344">
        <v>0</v>
      </c>
      <c r="F378" s="344">
        <v>0</v>
      </c>
      <c r="G378" s="344">
        <v>0</v>
      </c>
      <c r="H378" s="344">
        <v>0</v>
      </c>
      <c r="I378" s="344">
        <v>0</v>
      </c>
      <c r="J378" s="344">
        <v>0</v>
      </c>
      <c r="K378" s="344">
        <v>0</v>
      </c>
      <c r="L378" s="4">
        <v>32448</v>
      </c>
    </row>
    <row r="379" spans="1:12">
      <c r="A379" s="5" t="s">
        <v>69</v>
      </c>
      <c r="B379" s="5" t="s">
        <v>1665</v>
      </c>
      <c r="C379" s="5" t="s">
        <v>1666</v>
      </c>
      <c r="D379" s="4">
        <v>9888</v>
      </c>
      <c r="E379" s="344">
        <v>0</v>
      </c>
      <c r="F379" s="344">
        <v>0</v>
      </c>
      <c r="G379" s="344">
        <v>0</v>
      </c>
      <c r="H379" s="4">
        <v>49024</v>
      </c>
      <c r="I379" s="344">
        <v>0</v>
      </c>
      <c r="J379" s="4">
        <v>12916</v>
      </c>
      <c r="K379" s="344">
        <v>0</v>
      </c>
      <c r="L379" s="4">
        <v>71828</v>
      </c>
    </row>
    <row r="380" spans="1:12">
      <c r="A380" s="5" t="s">
        <v>69</v>
      </c>
      <c r="B380" s="5" t="s">
        <v>1667</v>
      </c>
      <c r="C380" s="5" t="s">
        <v>1668</v>
      </c>
      <c r="D380" s="4">
        <v>329472</v>
      </c>
      <c r="E380" s="344">
        <v>0</v>
      </c>
      <c r="F380" s="344">
        <v>0</v>
      </c>
      <c r="G380" s="344">
        <v>0</v>
      </c>
      <c r="H380" s="344">
        <v>0</v>
      </c>
      <c r="I380" s="344">
        <v>0</v>
      </c>
      <c r="J380" s="344">
        <v>0</v>
      </c>
      <c r="K380" s="344">
        <v>0</v>
      </c>
      <c r="L380" s="4">
        <v>329472</v>
      </c>
    </row>
    <row r="381" spans="1:12">
      <c r="A381" s="5" t="s">
        <v>69</v>
      </c>
      <c r="B381" s="5" t="s">
        <v>1669</v>
      </c>
      <c r="C381" s="5" t="s">
        <v>1670</v>
      </c>
      <c r="D381" s="4">
        <v>94848</v>
      </c>
      <c r="E381" s="344">
        <v>0</v>
      </c>
      <c r="F381" s="344">
        <v>0</v>
      </c>
      <c r="G381" s="344">
        <v>0</v>
      </c>
      <c r="H381" s="4">
        <v>15168</v>
      </c>
      <c r="I381" s="344">
        <v>0</v>
      </c>
      <c r="J381" s="344">
        <v>0</v>
      </c>
      <c r="K381" s="344">
        <v>0</v>
      </c>
      <c r="L381" s="4">
        <v>110016</v>
      </c>
    </row>
    <row r="382" spans="1:12">
      <c r="A382" s="5" t="s">
        <v>69</v>
      </c>
      <c r="B382" s="5" t="s">
        <v>1671</v>
      </c>
      <c r="C382" s="5" t="s">
        <v>1672</v>
      </c>
      <c r="D382" s="344">
        <v>0</v>
      </c>
      <c r="E382" s="344">
        <v>0</v>
      </c>
      <c r="F382" s="344">
        <v>0</v>
      </c>
      <c r="G382" s="344">
        <v>0</v>
      </c>
      <c r="H382" s="344">
        <v>0</v>
      </c>
      <c r="I382" s="344">
        <v>0</v>
      </c>
      <c r="J382" s="344">
        <v>0</v>
      </c>
      <c r="K382" s="344">
        <v>0</v>
      </c>
      <c r="L382" s="344">
        <v>0</v>
      </c>
    </row>
    <row r="383" spans="1:12">
      <c r="A383" s="5" t="s">
        <v>69</v>
      </c>
      <c r="B383" s="5" t="s">
        <v>1673</v>
      </c>
      <c r="C383" s="5" t="s">
        <v>1674</v>
      </c>
      <c r="D383" s="4">
        <v>809376</v>
      </c>
      <c r="E383" s="4">
        <v>468480</v>
      </c>
      <c r="F383" s="4">
        <v>17376</v>
      </c>
      <c r="G383" s="4">
        <v>35296</v>
      </c>
      <c r="H383" s="4">
        <v>322736</v>
      </c>
      <c r="I383" s="4">
        <v>231888</v>
      </c>
      <c r="J383" s="4">
        <v>21310</v>
      </c>
      <c r="K383" s="4">
        <v>30100</v>
      </c>
      <c r="L383" s="4">
        <v>1936562</v>
      </c>
    </row>
    <row r="386" spans="1:12">
      <c r="A386" s="5" t="s">
        <v>1695</v>
      </c>
    </row>
    <row r="387" spans="1:12">
      <c r="A387" s="5" t="s">
        <v>1604</v>
      </c>
      <c r="B387" s="5" t="s">
        <v>181</v>
      </c>
      <c r="C387" s="5" t="s">
        <v>1676</v>
      </c>
      <c r="D387" s="344" t="s">
        <v>1677</v>
      </c>
      <c r="E387" s="344" t="s">
        <v>1678</v>
      </c>
      <c r="F387" s="344" t="s">
        <v>1679</v>
      </c>
      <c r="G387" s="344" t="s">
        <v>1680</v>
      </c>
      <c r="H387" s="344" t="s">
        <v>1681</v>
      </c>
      <c r="I387" s="344" t="s">
        <v>1682</v>
      </c>
      <c r="J387" s="344" t="s">
        <v>1683</v>
      </c>
      <c r="K387" s="344" t="s">
        <v>1684</v>
      </c>
      <c r="L387" s="344" t="s">
        <v>44</v>
      </c>
    </row>
    <row r="388" spans="1:12">
      <c r="A388" s="5" t="s">
        <v>71</v>
      </c>
      <c r="B388" s="5" t="s">
        <v>1619</v>
      </c>
      <c r="C388" s="5" t="s">
        <v>1620</v>
      </c>
      <c r="D388" s="4">
        <v>198432</v>
      </c>
      <c r="E388" s="344">
        <v>0</v>
      </c>
      <c r="F388" s="344">
        <v>0</v>
      </c>
      <c r="G388" s="344">
        <v>0</v>
      </c>
      <c r="H388" s="4">
        <v>9456</v>
      </c>
      <c r="I388" s="344">
        <v>0</v>
      </c>
      <c r="J388" s="344">
        <v>0</v>
      </c>
      <c r="K388" s="344">
        <v>0</v>
      </c>
      <c r="L388" s="4">
        <v>207888</v>
      </c>
    </row>
    <row r="389" spans="1:12">
      <c r="A389" s="5" t="s">
        <v>71</v>
      </c>
      <c r="B389" s="5" t="s">
        <v>1621</v>
      </c>
      <c r="C389" s="5" t="s">
        <v>1622</v>
      </c>
      <c r="D389" s="344">
        <v>0</v>
      </c>
      <c r="E389" s="344">
        <v>0</v>
      </c>
      <c r="F389" s="344">
        <v>0</v>
      </c>
      <c r="G389" s="344">
        <v>0</v>
      </c>
      <c r="H389" s="4">
        <v>164688</v>
      </c>
      <c r="I389" s="344">
        <v>0</v>
      </c>
      <c r="J389" s="4">
        <v>2616</v>
      </c>
      <c r="K389" s="344">
        <v>0</v>
      </c>
      <c r="L389" s="4">
        <v>167304</v>
      </c>
    </row>
    <row r="390" spans="1:12">
      <c r="A390" s="5" t="s">
        <v>71</v>
      </c>
      <c r="B390" s="5" t="s">
        <v>1623</v>
      </c>
      <c r="C390" s="5" t="s">
        <v>1624</v>
      </c>
      <c r="D390" s="344">
        <v>0</v>
      </c>
      <c r="E390" s="4">
        <v>1734496</v>
      </c>
      <c r="F390" s="344">
        <v>0</v>
      </c>
      <c r="G390" s="344">
        <v>0</v>
      </c>
      <c r="H390" s="4">
        <v>3152</v>
      </c>
      <c r="I390" s="344">
        <v>0</v>
      </c>
      <c r="J390" s="344">
        <v>0</v>
      </c>
      <c r="K390" s="344">
        <v>64</v>
      </c>
      <c r="L390" s="4">
        <v>1737712</v>
      </c>
    </row>
    <row r="391" spans="1:12">
      <c r="A391" s="5" t="s">
        <v>71</v>
      </c>
      <c r="B391" s="5" t="s">
        <v>1625</v>
      </c>
      <c r="C391" s="5" t="s">
        <v>1626</v>
      </c>
      <c r="D391" s="4">
        <v>337648</v>
      </c>
      <c r="E391" s="4">
        <v>57968</v>
      </c>
      <c r="F391" s="344">
        <v>0</v>
      </c>
      <c r="G391" s="344">
        <v>0</v>
      </c>
      <c r="H391" s="4">
        <v>380080</v>
      </c>
      <c r="I391" s="4">
        <v>218336</v>
      </c>
      <c r="J391" s="4">
        <v>38428</v>
      </c>
      <c r="K391" s="4">
        <v>7056</v>
      </c>
      <c r="L391" s="4">
        <v>1039516</v>
      </c>
    </row>
    <row r="392" spans="1:12">
      <c r="A392" s="5" t="s">
        <v>71</v>
      </c>
      <c r="B392" s="5" t="s">
        <v>1627</v>
      </c>
      <c r="C392" s="5" t="s">
        <v>1628</v>
      </c>
      <c r="D392" s="344">
        <v>0</v>
      </c>
      <c r="E392" s="344">
        <v>0</v>
      </c>
      <c r="F392" s="344">
        <v>0</v>
      </c>
      <c r="G392" s="344">
        <v>0</v>
      </c>
      <c r="H392" s="344">
        <v>0</v>
      </c>
      <c r="I392" s="344">
        <v>0</v>
      </c>
      <c r="J392" s="4">
        <v>1554</v>
      </c>
      <c r="K392" s="344">
        <v>0</v>
      </c>
      <c r="L392" s="4">
        <v>1554</v>
      </c>
    </row>
    <row r="393" spans="1:12">
      <c r="A393" s="5" t="s">
        <v>71</v>
      </c>
      <c r="B393" s="5" t="s">
        <v>1629</v>
      </c>
      <c r="C393" s="5" t="s">
        <v>1630</v>
      </c>
      <c r="D393" s="4">
        <v>386160</v>
      </c>
      <c r="E393" s="344">
        <v>0</v>
      </c>
      <c r="F393" s="344">
        <v>0</v>
      </c>
      <c r="G393" s="344">
        <v>0</v>
      </c>
      <c r="H393" s="4">
        <v>163152</v>
      </c>
      <c r="I393" s="344">
        <v>0</v>
      </c>
      <c r="J393" s="4">
        <v>130898</v>
      </c>
      <c r="K393" s="344">
        <v>0</v>
      </c>
      <c r="L393" s="4">
        <v>680210</v>
      </c>
    </row>
    <row r="394" spans="1:12">
      <c r="A394" s="5" t="s">
        <v>71</v>
      </c>
      <c r="B394" s="5" t="s">
        <v>1631</v>
      </c>
      <c r="C394" s="5" t="s">
        <v>1632</v>
      </c>
      <c r="D394" s="344">
        <v>0</v>
      </c>
      <c r="E394" s="4">
        <v>300464</v>
      </c>
      <c r="F394" s="344">
        <v>0</v>
      </c>
      <c r="G394" s="344">
        <v>0</v>
      </c>
      <c r="H394" s="344">
        <v>0</v>
      </c>
      <c r="I394" s="4">
        <v>557456</v>
      </c>
      <c r="J394" s="344">
        <v>0</v>
      </c>
      <c r="K394" s="4">
        <v>23166</v>
      </c>
      <c r="L394" s="4">
        <v>881086</v>
      </c>
    </row>
    <row r="395" spans="1:12">
      <c r="A395" s="5" t="s">
        <v>71</v>
      </c>
      <c r="B395" s="5" t="s">
        <v>1633</v>
      </c>
      <c r="C395" s="5" t="s">
        <v>1634</v>
      </c>
      <c r="D395" s="344">
        <v>0</v>
      </c>
      <c r="E395" s="344">
        <v>0</v>
      </c>
      <c r="F395" s="344">
        <v>0</v>
      </c>
      <c r="G395" s="344">
        <v>0</v>
      </c>
      <c r="H395" s="4">
        <v>35888</v>
      </c>
      <c r="I395" s="344">
        <v>0</v>
      </c>
      <c r="J395" s="344">
        <v>472</v>
      </c>
      <c r="K395" s="344">
        <v>0</v>
      </c>
      <c r="L395" s="4">
        <v>36360</v>
      </c>
    </row>
    <row r="396" spans="1:12">
      <c r="A396" s="5" t="s">
        <v>71</v>
      </c>
      <c r="B396" s="5" t="s">
        <v>1635</v>
      </c>
      <c r="C396" s="5" t="s">
        <v>1636</v>
      </c>
      <c r="D396" s="4">
        <v>78240</v>
      </c>
      <c r="E396" s="4">
        <v>45856</v>
      </c>
      <c r="F396" s="344">
        <v>0</v>
      </c>
      <c r="G396" s="344">
        <v>0</v>
      </c>
      <c r="H396" s="4">
        <v>85520</v>
      </c>
      <c r="I396" s="344">
        <v>528</v>
      </c>
      <c r="J396" s="4">
        <v>16262</v>
      </c>
      <c r="K396" s="344">
        <v>0</v>
      </c>
      <c r="L396" s="4">
        <v>226406</v>
      </c>
    </row>
    <row r="397" spans="1:12">
      <c r="A397" s="5" t="s">
        <v>71</v>
      </c>
      <c r="B397" s="5" t="s">
        <v>1637</v>
      </c>
      <c r="C397" s="5" t="s">
        <v>1638</v>
      </c>
      <c r="D397" s="344">
        <v>0</v>
      </c>
      <c r="E397" s="4">
        <v>28768</v>
      </c>
      <c r="F397" s="344">
        <v>0</v>
      </c>
      <c r="G397" s="344">
        <v>0</v>
      </c>
      <c r="H397" s="344">
        <v>0</v>
      </c>
      <c r="I397" s="344">
        <v>0</v>
      </c>
      <c r="J397" s="344">
        <v>0</v>
      </c>
      <c r="K397" s="344">
        <v>0</v>
      </c>
      <c r="L397" s="4">
        <v>28768</v>
      </c>
    </row>
    <row r="398" spans="1:12">
      <c r="A398" s="5" t="s">
        <v>71</v>
      </c>
      <c r="B398" s="5" t="s">
        <v>1639</v>
      </c>
      <c r="C398" s="5" t="s">
        <v>1640</v>
      </c>
      <c r="D398" s="344">
        <v>0</v>
      </c>
      <c r="E398" s="4">
        <v>5248</v>
      </c>
      <c r="F398" s="344">
        <v>0</v>
      </c>
      <c r="G398" s="344">
        <v>0</v>
      </c>
      <c r="H398" s="344">
        <v>0</v>
      </c>
      <c r="I398" s="4">
        <v>290128</v>
      </c>
      <c r="J398" s="344">
        <v>0</v>
      </c>
      <c r="K398" s="4">
        <v>10296</v>
      </c>
      <c r="L398" s="4">
        <v>305672</v>
      </c>
    </row>
    <row r="399" spans="1:12">
      <c r="A399" s="5" t="s">
        <v>71</v>
      </c>
      <c r="B399" s="5" t="s">
        <v>1641</v>
      </c>
      <c r="C399" s="5" t="s">
        <v>1642</v>
      </c>
      <c r="D399" s="4">
        <v>1803056</v>
      </c>
      <c r="E399" s="344">
        <v>0</v>
      </c>
      <c r="F399" s="4">
        <v>318976</v>
      </c>
      <c r="G399" s="344">
        <v>0</v>
      </c>
      <c r="H399" s="344">
        <v>0</v>
      </c>
      <c r="I399" s="344">
        <v>0</v>
      </c>
      <c r="J399" s="344">
        <v>564</v>
      </c>
      <c r="K399" s="344">
        <v>0</v>
      </c>
      <c r="L399" s="4">
        <v>2122596</v>
      </c>
    </row>
    <row r="400" spans="1:12">
      <c r="A400" s="5" t="s">
        <v>71</v>
      </c>
      <c r="B400" s="5" t="s">
        <v>1643</v>
      </c>
      <c r="C400" s="5" t="s">
        <v>1644</v>
      </c>
      <c r="D400" s="4">
        <v>256448</v>
      </c>
      <c r="E400" s="344">
        <v>0</v>
      </c>
      <c r="F400" s="344">
        <v>0</v>
      </c>
      <c r="G400" s="344">
        <v>0</v>
      </c>
      <c r="H400" s="4">
        <v>17520</v>
      </c>
      <c r="I400" s="344">
        <v>0</v>
      </c>
      <c r="J400" s="344">
        <v>0</v>
      </c>
      <c r="K400" s="344">
        <v>0</v>
      </c>
      <c r="L400" s="4">
        <v>273968</v>
      </c>
    </row>
    <row r="401" spans="1:12">
      <c r="A401" s="5" t="s">
        <v>71</v>
      </c>
      <c r="B401" s="5" t="s">
        <v>1645</v>
      </c>
      <c r="C401" s="5" t="s">
        <v>1646</v>
      </c>
      <c r="D401" s="344">
        <v>0</v>
      </c>
      <c r="E401" s="4">
        <v>148784</v>
      </c>
      <c r="F401" s="344">
        <v>0</v>
      </c>
      <c r="G401" s="344">
        <v>0</v>
      </c>
      <c r="H401" s="344">
        <v>0</v>
      </c>
      <c r="I401" s="4">
        <v>197152</v>
      </c>
      <c r="J401" s="344">
        <v>0</v>
      </c>
      <c r="K401" s="4">
        <v>18200</v>
      </c>
      <c r="L401" s="4">
        <v>364136</v>
      </c>
    </row>
    <row r="402" spans="1:12">
      <c r="A402" s="5" t="s">
        <v>71</v>
      </c>
      <c r="B402" s="5" t="s">
        <v>1647</v>
      </c>
      <c r="C402" s="5" t="s">
        <v>1648</v>
      </c>
      <c r="D402" s="344">
        <v>0</v>
      </c>
      <c r="E402" s="344">
        <v>0</v>
      </c>
      <c r="F402" s="344">
        <v>0</v>
      </c>
      <c r="G402" s="344">
        <v>0</v>
      </c>
      <c r="H402" s="344">
        <v>0</v>
      </c>
      <c r="I402" s="4">
        <v>32608</v>
      </c>
      <c r="J402" s="344">
        <v>0</v>
      </c>
      <c r="K402" s="4">
        <v>721</v>
      </c>
      <c r="L402" s="4">
        <v>33329</v>
      </c>
    </row>
    <row r="403" spans="1:12">
      <c r="A403" s="5" t="s">
        <v>71</v>
      </c>
      <c r="B403" s="5" t="s">
        <v>1649</v>
      </c>
      <c r="C403" s="5" t="s">
        <v>1650</v>
      </c>
      <c r="D403" s="4">
        <v>17616</v>
      </c>
      <c r="E403" s="344">
        <v>816</v>
      </c>
      <c r="F403" s="344">
        <v>0</v>
      </c>
      <c r="G403" s="344">
        <v>0</v>
      </c>
      <c r="H403" s="4">
        <v>8800</v>
      </c>
      <c r="I403" s="4">
        <v>608792</v>
      </c>
      <c r="J403" s="344">
        <v>0</v>
      </c>
      <c r="K403" s="4">
        <v>19416</v>
      </c>
      <c r="L403" s="4">
        <v>655440</v>
      </c>
    </row>
    <row r="404" spans="1:12">
      <c r="A404" s="5" t="s">
        <v>71</v>
      </c>
      <c r="B404" s="5" t="s">
        <v>1651</v>
      </c>
      <c r="C404" s="5" t="s">
        <v>1652</v>
      </c>
      <c r="D404" s="344">
        <v>0</v>
      </c>
      <c r="E404" s="344">
        <v>0</v>
      </c>
      <c r="F404" s="344">
        <v>0</v>
      </c>
      <c r="G404" s="344">
        <v>0</v>
      </c>
      <c r="H404" s="344">
        <v>0</v>
      </c>
      <c r="I404" s="4">
        <v>33856</v>
      </c>
      <c r="J404" s="344">
        <v>0</v>
      </c>
      <c r="K404" s="344">
        <v>112</v>
      </c>
      <c r="L404" s="4">
        <v>33968</v>
      </c>
    </row>
    <row r="405" spans="1:12">
      <c r="A405" s="5" t="s">
        <v>71</v>
      </c>
      <c r="B405" s="5" t="s">
        <v>1653</v>
      </c>
      <c r="C405" s="5" t="s">
        <v>1654</v>
      </c>
      <c r="D405" s="344">
        <v>0</v>
      </c>
      <c r="E405" s="344">
        <v>0</v>
      </c>
      <c r="F405" s="344">
        <v>0</v>
      </c>
      <c r="G405" s="344">
        <v>0</v>
      </c>
      <c r="H405" s="344">
        <v>0</v>
      </c>
      <c r="I405" s="4">
        <v>98720</v>
      </c>
      <c r="J405" s="344">
        <v>0</v>
      </c>
      <c r="K405" s="344">
        <v>160</v>
      </c>
      <c r="L405" s="4">
        <v>98880</v>
      </c>
    </row>
    <row r="406" spans="1:12">
      <c r="A406" s="5" t="s">
        <v>71</v>
      </c>
      <c r="B406" s="5" t="s">
        <v>1655</v>
      </c>
      <c r="C406" s="5" t="s">
        <v>1656</v>
      </c>
      <c r="D406" s="344">
        <v>0</v>
      </c>
      <c r="E406" s="4">
        <v>1439248</v>
      </c>
      <c r="F406" s="344">
        <v>0</v>
      </c>
      <c r="G406" s="4">
        <v>428032</v>
      </c>
      <c r="H406" s="344">
        <v>0</v>
      </c>
      <c r="I406" s="4">
        <v>5824</v>
      </c>
      <c r="J406" s="344">
        <v>0</v>
      </c>
      <c r="K406" s="344">
        <v>0</v>
      </c>
      <c r="L406" s="4">
        <v>1873104</v>
      </c>
    </row>
    <row r="407" spans="1:12">
      <c r="A407" s="5" t="s">
        <v>71</v>
      </c>
      <c r="B407" s="5" t="s">
        <v>1657</v>
      </c>
      <c r="C407" s="5" t="s">
        <v>1658</v>
      </c>
      <c r="D407" s="344">
        <v>0</v>
      </c>
      <c r="E407" s="344">
        <v>0</v>
      </c>
      <c r="F407" s="344">
        <v>0</v>
      </c>
      <c r="G407" s="344">
        <v>0</v>
      </c>
      <c r="H407" s="4">
        <v>180000</v>
      </c>
      <c r="I407" s="344">
        <v>0</v>
      </c>
      <c r="J407" s="4">
        <v>4907</v>
      </c>
      <c r="K407" s="344">
        <v>0</v>
      </c>
      <c r="L407" s="4">
        <v>184907</v>
      </c>
    </row>
    <row r="408" spans="1:12">
      <c r="A408" s="5" t="s">
        <v>71</v>
      </c>
      <c r="B408" s="5" t="s">
        <v>1659</v>
      </c>
      <c r="C408" s="5" t="s">
        <v>1660</v>
      </c>
      <c r="D408" s="344">
        <v>0</v>
      </c>
      <c r="E408" s="344">
        <v>0</v>
      </c>
      <c r="F408" s="344">
        <v>0</v>
      </c>
      <c r="G408" s="344">
        <v>0</v>
      </c>
      <c r="H408" s="344">
        <v>0</v>
      </c>
      <c r="I408" s="344">
        <v>0</v>
      </c>
      <c r="J408" s="4">
        <v>18304</v>
      </c>
      <c r="K408" s="344">
        <v>0</v>
      </c>
      <c r="L408" s="4">
        <v>18304</v>
      </c>
    </row>
    <row r="409" spans="1:12">
      <c r="A409" s="5" t="s">
        <v>71</v>
      </c>
      <c r="B409" s="5" t="s">
        <v>1661</v>
      </c>
      <c r="C409" s="5" t="s">
        <v>1662</v>
      </c>
      <c r="D409" s="344">
        <v>0</v>
      </c>
      <c r="E409" s="344">
        <v>0</v>
      </c>
      <c r="F409" s="344">
        <v>0</v>
      </c>
      <c r="G409" s="344">
        <v>0</v>
      </c>
      <c r="H409" s="4">
        <v>73120</v>
      </c>
      <c r="I409" s="344">
        <v>0</v>
      </c>
      <c r="J409" s="344">
        <v>0</v>
      </c>
      <c r="K409" s="344">
        <v>0</v>
      </c>
      <c r="L409" s="4">
        <v>73120</v>
      </c>
    </row>
    <row r="410" spans="1:12">
      <c r="A410" s="5" t="s">
        <v>71</v>
      </c>
      <c r="B410" s="5" t="s">
        <v>1663</v>
      </c>
      <c r="C410" s="5" t="s">
        <v>1664</v>
      </c>
      <c r="D410" s="4">
        <v>74096</v>
      </c>
      <c r="E410" s="344">
        <v>0</v>
      </c>
      <c r="F410" s="344">
        <v>0</v>
      </c>
      <c r="G410" s="344">
        <v>0</v>
      </c>
      <c r="H410" s="4">
        <v>5040</v>
      </c>
      <c r="I410" s="344">
        <v>0</v>
      </c>
      <c r="J410" s="344">
        <v>0</v>
      </c>
      <c r="K410" s="344">
        <v>0</v>
      </c>
      <c r="L410" s="4">
        <v>79136</v>
      </c>
    </row>
    <row r="411" spans="1:12">
      <c r="A411" s="5" t="s">
        <v>71</v>
      </c>
      <c r="B411" s="5" t="s">
        <v>1665</v>
      </c>
      <c r="C411" s="5" t="s">
        <v>1666</v>
      </c>
      <c r="D411" s="4">
        <v>66576</v>
      </c>
      <c r="E411" s="344">
        <v>0</v>
      </c>
      <c r="F411" s="344">
        <v>0</v>
      </c>
      <c r="G411" s="344">
        <v>0</v>
      </c>
      <c r="H411" s="4">
        <v>63312</v>
      </c>
      <c r="I411" s="344">
        <v>0</v>
      </c>
      <c r="J411" s="4">
        <v>137896</v>
      </c>
      <c r="K411" s="344">
        <v>0</v>
      </c>
      <c r="L411" s="4">
        <v>267784</v>
      </c>
    </row>
    <row r="412" spans="1:12">
      <c r="A412" s="5" t="s">
        <v>71</v>
      </c>
      <c r="B412" s="5" t="s">
        <v>1667</v>
      </c>
      <c r="C412" s="5" t="s">
        <v>1668</v>
      </c>
      <c r="D412" s="4">
        <v>2769760</v>
      </c>
      <c r="E412" s="344">
        <v>0</v>
      </c>
      <c r="F412" s="344">
        <v>0</v>
      </c>
      <c r="G412" s="344">
        <v>0</v>
      </c>
      <c r="H412" s="4">
        <v>8112</v>
      </c>
      <c r="I412" s="344">
        <v>0</v>
      </c>
      <c r="J412" s="344">
        <v>260</v>
      </c>
      <c r="K412" s="344">
        <v>0</v>
      </c>
      <c r="L412" s="4">
        <v>2778132</v>
      </c>
    </row>
    <row r="413" spans="1:12">
      <c r="A413" s="5" t="s">
        <v>71</v>
      </c>
      <c r="B413" s="5" t="s">
        <v>1669</v>
      </c>
      <c r="C413" s="5" t="s">
        <v>1670</v>
      </c>
      <c r="D413" s="4">
        <v>691400</v>
      </c>
      <c r="E413" s="344">
        <v>0</v>
      </c>
      <c r="F413" s="344">
        <v>0</v>
      </c>
      <c r="G413" s="344">
        <v>0</v>
      </c>
      <c r="H413" s="4">
        <v>279040</v>
      </c>
      <c r="I413" s="344">
        <v>0</v>
      </c>
      <c r="J413" s="4">
        <v>4377</v>
      </c>
      <c r="K413" s="344">
        <v>0</v>
      </c>
      <c r="L413" s="4">
        <v>974817</v>
      </c>
    </row>
    <row r="414" spans="1:12">
      <c r="A414" s="5" t="s">
        <v>71</v>
      </c>
      <c r="B414" s="5" t="s">
        <v>1671</v>
      </c>
      <c r="C414" s="5" t="s">
        <v>1672</v>
      </c>
      <c r="D414" s="344">
        <v>0</v>
      </c>
      <c r="E414" s="344">
        <v>0</v>
      </c>
      <c r="F414" s="344">
        <v>0</v>
      </c>
      <c r="G414" s="344">
        <v>0</v>
      </c>
      <c r="H414" s="344">
        <v>0</v>
      </c>
      <c r="I414" s="344">
        <v>0</v>
      </c>
      <c r="J414" s="344">
        <v>0</v>
      </c>
      <c r="K414" s="344">
        <v>0</v>
      </c>
      <c r="L414" s="344">
        <v>0</v>
      </c>
    </row>
    <row r="415" spans="1:12">
      <c r="A415" s="5" t="s">
        <v>71</v>
      </c>
      <c r="B415" s="5" t="s">
        <v>1673</v>
      </c>
      <c r="C415" s="5" t="s">
        <v>1674</v>
      </c>
      <c r="D415" s="4">
        <v>6679432</v>
      </c>
      <c r="E415" s="4">
        <v>3761648</v>
      </c>
      <c r="F415" s="4">
        <v>318976</v>
      </c>
      <c r="G415" s="4">
        <v>428032</v>
      </c>
      <c r="H415" s="4">
        <v>1476880</v>
      </c>
      <c r="I415" s="4">
        <v>2043400</v>
      </c>
      <c r="J415" s="4">
        <v>356538</v>
      </c>
      <c r="K415" s="4">
        <v>79191</v>
      </c>
      <c r="L415" s="4">
        <v>15144097</v>
      </c>
    </row>
    <row r="418" spans="1:12">
      <c r="A418" s="5" t="s">
        <v>1696</v>
      </c>
    </row>
    <row r="419" spans="1:12">
      <c r="A419" s="5" t="s">
        <v>1604</v>
      </c>
      <c r="B419" s="5" t="s">
        <v>181</v>
      </c>
      <c r="C419" s="5" t="s">
        <v>1676</v>
      </c>
      <c r="D419" s="344" t="s">
        <v>1677</v>
      </c>
      <c r="E419" s="344" t="s">
        <v>1678</v>
      </c>
      <c r="F419" s="344" t="s">
        <v>1679</v>
      </c>
      <c r="G419" s="344" t="s">
        <v>1680</v>
      </c>
      <c r="H419" s="344" t="s">
        <v>1681</v>
      </c>
      <c r="I419" s="344" t="s">
        <v>1682</v>
      </c>
      <c r="J419" s="344" t="s">
        <v>1683</v>
      </c>
      <c r="K419" s="344" t="s">
        <v>1684</v>
      </c>
      <c r="L419" s="344" t="s">
        <v>44</v>
      </c>
    </row>
    <row r="420" spans="1:12">
      <c r="A420" s="5" t="s">
        <v>73</v>
      </c>
      <c r="B420" s="5" t="s">
        <v>1619</v>
      </c>
      <c r="C420" s="5" t="s">
        <v>1620</v>
      </c>
      <c r="D420" s="4">
        <v>250864</v>
      </c>
      <c r="E420" s="344">
        <v>0</v>
      </c>
      <c r="F420" s="344">
        <v>0</v>
      </c>
      <c r="G420" s="344">
        <v>0</v>
      </c>
      <c r="H420" s="344">
        <v>0</v>
      </c>
      <c r="I420" s="344">
        <v>0</v>
      </c>
      <c r="J420" s="4">
        <v>6312</v>
      </c>
      <c r="K420" s="344">
        <v>0</v>
      </c>
      <c r="L420" s="4">
        <v>257176</v>
      </c>
    </row>
    <row r="421" spans="1:12">
      <c r="A421" s="5" t="s">
        <v>73</v>
      </c>
      <c r="B421" s="5" t="s">
        <v>1621</v>
      </c>
      <c r="C421" s="5" t="s">
        <v>1622</v>
      </c>
      <c r="D421" s="4">
        <v>14208</v>
      </c>
      <c r="E421" s="344">
        <v>0</v>
      </c>
      <c r="F421" s="344">
        <v>0</v>
      </c>
      <c r="G421" s="344">
        <v>0</v>
      </c>
      <c r="H421" s="4">
        <v>174624</v>
      </c>
      <c r="I421" s="344">
        <v>0</v>
      </c>
      <c r="J421" s="4">
        <v>46104</v>
      </c>
      <c r="K421" s="344">
        <v>0</v>
      </c>
      <c r="L421" s="4">
        <v>234936</v>
      </c>
    </row>
    <row r="422" spans="1:12">
      <c r="A422" s="5" t="s">
        <v>73</v>
      </c>
      <c r="B422" s="5" t="s">
        <v>1623</v>
      </c>
      <c r="C422" s="5" t="s">
        <v>1624</v>
      </c>
      <c r="D422" s="344">
        <v>0</v>
      </c>
      <c r="E422" s="4">
        <v>3993712</v>
      </c>
      <c r="F422" s="344">
        <v>0</v>
      </c>
      <c r="G422" s="344">
        <v>0</v>
      </c>
      <c r="H422" s="344">
        <v>0</v>
      </c>
      <c r="I422" s="344">
        <v>0</v>
      </c>
      <c r="J422" s="344">
        <v>0</v>
      </c>
      <c r="K422" s="344">
        <v>0</v>
      </c>
      <c r="L422" s="4">
        <v>3993712</v>
      </c>
    </row>
    <row r="423" spans="1:12">
      <c r="A423" s="5" t="s">
        <v>73</v>
      </c>
      <c r="B423" s="5" t="s">
        <v>1625</v>
      </c>
      <c r="C423" s="5" t="s">
        <v>1626</v>
      </c>
      <c r="D423" s="4">
        <v>500112</v>
      </c>
      <c r="E423" s="4">
        <v>383616</v>
      </c>
      <c r="F423" s="344">
        <v>0</v>
      </c>
      <c r="G423" s="344">
        <v>0</v>
      </c>
      <c r="H423" s="4">
        <v>1152094</v>
      </c>
      <c r="I423" s="4">
        <v>78576</v>
      </c>
      <c r="J423" s="4">
        <v>51415</v>
      </c>
      <c r="K423" s="4">
        <v>16463</v>
      </c>
      <c r="L423" s="4">
        <v>2182276</v>
      </c>
    </row>
    <row r="424" spans="1:12">
      <c r="A424" s="5" t="s">
        <v>73</v>
      </c>
      <c r="B424" s="5" t="s">
        <v>1627</v>
      </c>
      <c r="C424" s="5" t="s">
        <v>1628</v>
      </c>
      <c r="D424" s="344">
        <v>0</v>
      </c>
      <c r="E424" s="344">
        <v>0</v>
      </c>
      <c r="F424" s="344">
        <v>0</v>
      </c>
      <c r="G424" s="344">
        <v>0</v>
      </c>
      <c r="H424" s="344">
        <v>0</v>
      </c>
      <c r="I424" s="344">
        <v>0</v>
      </c>
      <c r="J424" s="344">
        <v>0</v>
      </c>
      <c r="K424" s="344">
        <v>0</v>
      </c>
      <c r="L424" s="344">
        <v>0</v>
      </c>
    </row>
    <row r="425" spans="1:12">
      <c r="A425" s="5" t="s">
        <v>73</v>
      </c>
      <c r="B425" s="5" t="s">
        <v>1629</v>
      </c>
      <c r="C425" s="5" t="s">
        <v>1630</v>
      </c>
      <c r="D425" s="4">
        <v>625728</v>
      </c>
      <c r="E425" s="344">
        <v>0</v>
      </c>
      <c r="F425" s="344">
        <v>0</v>
      </c>
      <c r="G425" s="344">
        <v>0</v>
      </c>
      <c r="H425" s="4">
        <v>276416</v>
      </c>
      <c r="I425" s="344">
        <v>0</v>
      </c>
      <c r="J425" s="4">
        <v>260917</v>
      </c>
      <c r="K425" s="344">
        <v>0</v>
      </c>
      <c r="L425" s="4">
        <v>1163061</v>
      </c>
    </row>
    <row r="426" spans="1:12">
      <c r="A426" s="5" t="s">
        <v>73</v>
      </c>
      <c r="B426" s="5" t="s">
        <v>1631</v>
      </c>
      <c r="C426" s="5" t="s">
        <v>1632</v>
      </c>
      <c r="D426" s="344">
        <v>0</v>
      </c>
      <c r="E426" s="4">
        <v>410944</v>
      </c>
      <c r="F426" s="344">
        <v>0</v>
      </c>
      <c r="G426" s="344">
        <v>0</v>
      </c>
      <c r="H426" s="344">
        <v>0</v>
      </c>
      <c r="I426" s="4">
        <v>814048</v>
      </c>
      <c r="J426" s="344">
        <v>0</v>
      </c>
      <c r="K426" s="4">
        <v>74391</v>
      </c>
      <c r="L426" s="4">
        <v>1299383</v>
      </c>
    </row>
    <row r="427" spans="1:12">
      <c r="A427" s="5" t="s">
        <v>73</v>
      </c>
      <c r="B427" s="5" t="s">
        <v>1633</v>
      </c>
      <c r="C427" s="5" t="s">
        <v>1634</v>
      </c>
      <c r="D427" s="344">
        <v>0</v>
      </c>
      <c r="E427" s="344">
        <v>0</v>
      </c>
      <c r="F427" s="344">
        <v>0</v>
      </c>
      <c r="G427" s="344">
        <v>0</v>
      </c>
      <c r="H427" s="4">
        <v>90352</v>
      </c>
      <c r="I427" s="344">
        <v>0</v>
      </c>
      <c r="J427" s="4">
        <v>144668</v>
      </c>
      <c r="K427" s="344">
        <v>0</v>
      </c>
      <c r="L427" s="4">
        <v>235020</v>
      </c>
    </row>
    <row r="428" spans="1:12">
      <c r="A428" s="5" t="s">
        <v>73</v>
      </c>
      <c r="B428" s="5" t="s">
        <v>1635</v>
      </c>
      <c r="C428" s="5" t="s">
        <v>1636</v>
      </c>
      <c r="D428" s="4">
        <v>150912</v>
      </c>
      <c r="E428" s="4">
        <v>143056</v>
      </c>
      <c r="F428" s="344">
        <v>0</v>
      </c>
      <c r="G428" s="344">
        <v>0</v>
      </c>
      <c r="H428" s="4">
        <v>263568</v>
      </c>
      <c r="I428" s="4">
        <v>256000</v>
      </c>
      <c r="J428" s="4">
        <v>6693</v>
      </c>
      <c r="K428" s="4">
        <v>18440</v>
      </c>
      <c r="L428" s="4">
        <v>838669</v>
      </c>
    </row>
    <row r="429" spans="1:12">
      <c r="A429" s="5" t="s">
        <v>73</v>
      </c>
      <c r="B429" s="5" t="s">
        <v>1637</v>
      </c>
      <c r="C429" s="5" t="s">
        <v>1638</v>
      </c>
      <c r="D429" s="344">
        <v>0</v>
      </c>
      <c r="E429" s="4">
        <v>87600</v>
      </c>
      <c r="F429" s="344">
        <v>0</v>
      </c>
      <c r="G429" s="344">
        <v>0</v>
      </c>
      <c r="H429" s="344">
        <v>0</v>
      </c>
      <c r="I429" s="4">
        <v>3264</v>
      </c>
      <c r="J429" s="344">
        <v>0</v>
      </c>
      <c r="K429" s="344">
        <v>0</v>
      </c>
      <c r="L429" s="4">
        <v>90864</v>
      </c>
    </row>
    <row r="430" spans="1:12">
      <c r="A430" s="5" t="s">
        <v>73</v>
      </c>
      <c r="B430" s="5" t="s">
        <v>1639</v>
      </c>
      <c r="C430" s="5" t="s">
        <v>1640</v>
      </c>
      <c r="D430" s="344">
        <v>0</v>
      </c>
      <c r="E430" s="4">
        <v>19440</v>
      </c>
      <c r="F430" s="344">
        <v>0</v>
      </c>
      <c r="G430" s="344">
        <v>0</v>
      </c>
      <c r="H430" s="344">
        <v>0</v>
      </c>
      <c r="I430" s="4">
        <v>480976</v>
      </c>
      <c r="J430" s="344">
        <v>0</v>
      </c>
      <c r="K430" s="4">
        <v>160643</v>
      </c>
      <c r="L430" s="4">
        <v>661059</v>
      </c>
    </row>
    <row r="431" spans="1:12">
      <c r="A431" s="5" t="s">
        <v>73</v>
      </c>
      <c r="B431" s="5" t="s">
        <v>1641</v>
      </c>
      <c r="C431" s="5" t="s">
        <v>1642</v>
      </c>
      <c r="D431" s="4">
        <v>2313456</v>
      </c>
      <c r="E431" s="344">
        <v>0</v>
      </c>
      <c r="F431" s="4">
        <v>582341</v>
      </c>
      <c r="G431" s="344">
        <v>0</v>
      </c>
      <c r="H431" s="4">
        <v>6144</v>
      </c>
      <c r="I431" s="344">
        <v>0</v>
      </c>
      <c r="J431" s="344">
        <v>0</v>
      </c>
      <c r="K431" s="344">
        <v>0</v>
      </c>
      <c r="L431" s="4">
        <v>2901941</v>
      </c>
    </row>
    <row r="432" spans="1:12">
      <c r="A432" s="5" t="s">
        <v>73</v>
      </c>
      <c r="B432" s="5" t="s">
        <v>1643</v>
      </c>
      <c r="C432" s="5" t="s">
        <v>1644</v>
      </c>
      <c r="D432" s="4">
        <v>701056</v>
      </c>
      <c r="E432" s="344">
        <v>0</v>
      </c>
      <c r="F432" s="344">
        <v>0</v>
      </c>
      <c r="G432" s="344">
        <v>0</v>
      </c>
      <c r="H432" s="344">
        <v>0</v>
      </c>
      <c r="I432" s="344">
        <v>0</v>
      </c>
      <c r="J432" s="344">
        <v>0</v>
      </c>
      <c r="K432" s="344">
        <v>0</v>
      </c>
      <c r="L432" s="4">
        <v>701056</v>
      </c>
    </row>
    <row r="433" spans="1:12">
      <c r="A433" s="5" t="s">
        <v>73</v>
      </c>
      <c r="B433" s="5" t="s">
        <v>1645</v>
      </c>
      <c r="C433" s="5" t="s">
        <v>1646</v>
      </c>
      <c r="D433" s="344">
        <v>0</v>
      </c>
      <c r="E433" s="344">
        <v>0</v>
      </c>
      <c r="F433" s="344">
        <v>0</v>
      </c>
      <c r="G433" s="344">
        <v>0</v>
      </c>
      <c r="H433" s="344">
        <v>0</v>
      </c>
      <c r="I433" s="4">
        <v>445328</v>
      </c>
      <c r="J433" s="344">
        <v>0</v>
      </c>
      <c r="K433" s="4">
        <v>53858</v>
      </c>
      <c r="L433" s="4">
        <v>499186</v>
      </c>
    </row>
    <row r="434" spans="1:12">
      <c r="A434" s="5" t="s">
        <v>73</v>
      </c>
      <c r="B434" s="5" t="s">
        <v>1647</v>
      </c>
      <c r="C434" s="5" t="s">
        <v>1648</v>
      </c>
      <c r="D434" s="344">
        <v>0</v>
      </c>
      <c r="E434" s="344">
        <v>0</v>
      </c>
      <c r="F434" s="344">
        <v>0</v>
      </c>
      <c r="G434" s="344">
        <v>0</v>
      </c>
      <c r="H434" s="344">
        <v>0</v>
      </c>
      <c r="I434" s="4">
        <v>39504</v>
      </c>
      <c r="J434" s="344">
        <v>0</v>
      </c>
      <c r="K434" s="344">
        <v>330</v>
      </c>
      <c r="L434" s="4">
        <v>39834</v>
      </c>
    </row>
    <row r="435" spans="1:12">
      <c r="A435" s="5" t="s">
        <v>73</v>
      </c>
      <c r="B435" s="5" t="s">
        <v>1649</v>
      </c>
      <c r="C435" s="5" t="s">
        <v>1650</v>
      </c>
      <c r="D435" s="4">
        <v>123696</v>
      </c>
      <c r="E435" s="4">
        <v>1728</v>
      </c>
      <c r="F435" s="344">
        <v>0</v>
      </c>
      <c r="G435" s="344">
        <v>0</v>
      </c>
      <c r="H435" s="4">
        <v>163984</v>
      </c>
      <c r="I435" s="4">
        <v>1210880</v>
      </c>
      <c r="J435" s="4">
        <v>2282</v>
      </c>
      <c r="K435" s="4">
        <v>145810</v>
      </c>
      <c r="L435" s="4">
        <v>1648380</v>
      </c>
    </row>
    <row r="436" spans="1:12">
      <c r="A436" s="5" t="s">
        <v>73</v>
      </c>
      <c r="B436" s="5" t="s">
        <v>1651</v>
      </c>
      <c r="C436" s="5" t="s">
        <v>1652</v>
      </c>
      <c r="D436" s="344">
        <v>0</v>
      </c>
      <c r="E436" s="344">
        <v>0</v>
      </c>
      <c r="F436" s="344">
        <v>0</v>
      </c>
      <c r="G436" s="344">
        <v>0</v>
      </c>
      <c r="H436" s="344">
        <v>0</v>
      </c>
      <c r="I436" s="4">
        <v>15600</v>
      </c>
      <c r="J436" s="344">
        <v>0</v>
      </c>
      <c r="K436" s="344">
        <v>0</v>
      </c>
      <c r="L436" s="4">
        <v>15600</v>
      </c>
    </row>
    <row r="437" spans="1:12">
      <c r="A437" s="5" t="s">
        <v>73</v>
      </c>
      <c r="B437" s="5" t="s">
        <v>1653</v>
      </c>
      <c r="C437" s="5" t="s">
        <v>1654</v>
      </c>
      <c r="D437" s="344">
        <v>0</v>
      </c>
      <c r="E437" s="344">
        <v>0</v>
      </c>
      <c r="F437" s="344">
        <v>0</v>
      </c>
      <c r="G437" s="344">
        <v>0</v>
      </c>
      <c r="H437" s="344">
        <v>0</v>
      </c>
      <c r="I437" s="4">
        <v>22176</v>
      </c>
      <c r="J437" s="344">
        <v>0</v>
      </c>
      <c r="K437" s="344">
        <v>0</v>
      </c>
      <c r="L437" s="4">
        <v>22176</v>
      </c>
    </row>
    <row r="438" spans="1:12">
      <c r="A438" s="5" t="s">
        <v>73</v>
      </c>
      <c r="B438" s="5" t="s">
        <v>1655</v>
      </c>
      <c r="C438" s="5" t="s">
        <v>1656</v>
      </c>
      <c r="D438" s="344">
        <v>0</v>
      </c>
      <c r="E438" s="4">
        <v>1931168</v>
      </c>
      <c r="F438" s="344">
        <v>0</v>
      </c>
      <c r="G438" s="4">
        <v>523107</v>
      </c>
      <c r="H438" s="344">
        <v>0</v>
      </c>
      <c r="I438" s="344">
        <v>0</v>
      </c>
      <c r="J438" s="344">
        <v>0</v>
      </c>
      <c r="K438" s="4">
        <v>7548</v>
      </c>
      <c r="L438" s="4">
        <v>2461823</v>
      </c>
    </row>
    <row r="439" spans="1:12">
      <c r="A439" s="5" t="s">
        <v>73</v>
      </c>
      <c r="B439" s="5" t="s">
        <v>1657</v>
      </c>
      <c r="C439" s="5" t="s">
        <v>1658</v>
      </c>
      <c r="D439" s="344">
        <v>0</v>
      </c>
      <c r="E439" s="344">
        <v>0</v>
      </c>
      <c r="F439" s="344">
        <v>0</v>
      </c>
      <c r="G439" s="344">
        <v>0</v>
      </c>
      <c r="H439" s="4">
        <v>452000</v>
      </c>
      <c r="I439" s="344">
        <v>0</v>
      </c>
      <c r="J439" s="4">
        <v>16456</v>
      </c>
      <c r="K439" s="344">
        <v>0</v>
      </c>
      <c r="L439" s="4">
        <v>468456</v>
      </c>
    </row>
    <row r="440" spans="1:12">
      <c r="A440" s="5" t="s">
        <v>73</v>
      </c>
      <c r="B440" s="5" t="s">
        <v>1659</v>
      </c>
      <c r="C440" s="5" t="s">
        <v>1660</v>
      </c>
      <c r="D440" s="344">
        <v>0</v>
      </c>
      <c r="E440" s="344">
        <v>0</v>
      </c>
      <c r="F440" s="344">
        <v>0</v>
      </c>
      <c r="G440" s="344">
        <v>0</v>
      </c>
      <c r="H440" s="4">
        <v>42000</v>
      </c>
      <c r="I440" s="344">
        <v>0</v>
      </c>
      <c r="J440" s="4">
        <v>105770</v>
      </c>
      <c r="K440" s="344">
        <v>0</v>
      </c>
      <c r="L440" s="4">
        <v>147770</v>
      </c>
    </row>
    <row r="441" spans="1:12">
      <c r="A441" s="5" t="s">
        <v>73</v>
      </c>
      <c r="B441" s="5" t="s">
        <v>1661</v>
      </c>
      <c r="C441" s="5" t="s">
        <v>1662</v>
      </c>
      <c r="D441" s="344">
        <v>0</v>
      </c>
      <c r="E441" s="344">
        <v>0</v>
      </c>
      <c r="F441" s="344">
        <v>0</v>
      </c>
      <c r="G441" s="344">
        <v>0</v>
      </c>
      <c r="H441" s="4">
        <v>68160</v>
      </c>
      <c r="I441" s="344">
        <v>0</v>
      </c>
      <c r="J441" s="4">
        <v>9736</v>
      </c>
      <c r="K441" s="344">
        <v>0</v>
      </c>
      <c r="L441" s="4">
        <v>77896</v>
      </c>
    </row>
    <row r="442" spans="1:12">
      <c r="A442" s="5" t="s">
        <v>73</v>
      </c>
      <c r="B442" s="5" t="s">
        <v>1663</v>
      </c>
      <c r="C442" s="5" t="s">
        <v>1664</v>
      </c>
      <c r="D442" s="4">
        <v>233344</v>
      </c>
      <c r="E442" s="344">
        <v>0</v>
      </c>
      <c r="F442" s="344">
        <v>0</v>
      </c>
      <c r="G442" s="344">
        <v>0</v>
      </c>
      <c r="H442" s="344">
        <v>0</v>
      </c>
      <c r="I442" s="344">
        <v>0</v>
      </c>
      <c r="J442" s="344">
        <v>0</v>
      </c>
      <c r="K442" s="344">
        <v>0</v>
      </c>
      <c r="L442" s="4">
        <v>233344</v>
      </c>
    </row>
    <row r="443" spans="1:12">
      <c r="A443" s="5" t="s">
        <v>73</v>
      </c>
      <c r="B443" s="5" t="s">
        <v>1665</v>
      </c>
      <c r="C443" s="5" t="s">
        <v>1666</v>
      </c>
      <c r="D443" s="4">
        <v>168960</v>
      </c>
      <c r="E443" s="344">
        <v>0</v>
      </c>
      <c r="F443" s="344">
        <v>0</v>
      </c>
      <c r="G443" s="344">
        <v>0</v>
      </c>
      <c r="H443" s="4">
        <v>144912</v>
      </c>
      <c r="I443" s="344">
        <v>0</v>
      </c>
      <c r="J443" s="4">
        <v>411058</v>
      </c>
      <c r="K443" s="344">
        <v>0</v>
      </c>
      <c r="L443" s="4">
        <v>724930</v>
      </c>
    </row>
    <row r="444" spans="1:12">
      <c r="A444" s="5" t="s">
        <v>73</v>
      </c>
      <c r="B444" s="5" t="s">
        <v>1667</v>
      </c>
      <c r="C444" s="5" t="s">
        <v>1668</v>
      </c>
      <c r="D444" s="4">
        <v>4660944</v>
      </c>
      <c r="E444" s="344">
        <v>0</v>
      </c>
      <c r="F444" s="344">
        <v>0</v>
      </c>
      <c r="G444" s="344">
        <v>0</v>
      </c>
      <c r="H444" s="4">
        <v>10256</v>
      </c>
      <c r="I444" s="344">
        <v>0</v>
      </c>
      <c r="J444" s="344">
        <v>0</v>
      </c>
      <c r="K444" s="344">
        <v>0</v>
      </c>
      <c r="L444" s="4">
        <v>4671200</v>
      </c>
    </row>
    <row r="445" spans="1:12">
      <c r="A445" s="5" t="s">
        <v>73</v>
      </c>
      <c r="B445" s="5" t="s">
        <v>1669</v>
      </c>
      <c r="C445" s="5" t="s">
        <v>1670</v>
      </c>
      <c r="D445" s="4">
        <v>1295904</v>
      </c>
      <c r="E445" s="344">
        <v>0</v>
      </c>
      <c r="F445" s="344">
        <v>0</v>
      </c>
      <c r="G445" s="344">
        <v>0</v>
      </c>
      <c r="H445" s="4">
        <v>280240</v>
      </c>
      <c r="I445" s="344">
        <v>0</v>
      </c>
      <c r="J445" s="344">
        <v>306</v>
      </c>
      <c r="K445" s="344">
        <v>0</v>
      </c>
      <c r="L445" s="4">
        <v>1576450</v>
      </c>
    </row>
    <row r="446" spans="1:12">
      <c r="A446" s="5" t="s">
        <v>73</v>
      </c>
      <c r="B446" s="5" t="s">
        <v>1671</v>
      </c>
      <c r="C446" s="5" t="s">
        <v>1672</v>
      </c>
      <c r="D446" s="344">
        <v>0</v>
      </c>
      <c r="E446" s="344">
        <v>0</v>
      </c>
      <c r="F446" s="344">
        <v>0</v>
      </c>
      <c r="G446" s="344">
        <v>0</v>
      </c>
      <c r="H446" s="344">
        <v>0</v>
      </c>
      <c r="I446" s="344">
        <v>0</v>
      </c>
      <c r="J446" s="344">
        <v>0</v>
      </c>
      <c r="K446" s="344">
        <v>0</v>
      </c>
      <c r="L446" s="344">
        <v>0</v>
      </c>
    </row>
    <row r="447" spans="1:12">
      <c r="A447" s="5" t="s">
        <v>73</v>
      </c>
      <c r="B447" s="5" t="s">
        <v>1673</v>
      </c>
      <c r="C447" s="5" t="s">
        <v>1674</v>
      </c>
      <c r="D447" s="4">
        <v>11039184</v>
      </c>
      <c r="E447" s="4">
        <v>6971264</v>
      </c>
      <c r="F447" s="4">
        <v>582341</v>
      </c>
      <c r="G447" s="4">
        <v>523107</v>
      </c>
      <c r="H447" s="4">
        <v>3124750</v>
      </c>
      <c r="I447" s="4">
        <v>3366352</v>
      </c>
      <c r="J447" s="4">
        <v>1061717</v>
      </c>
      <c r="K447" s="4">
        <v>477483</v>
      </c>
      <c r="L447" s="4">
        <v>27146198</v>
      </c>
    </row>
    <row r="450" spans="1:12">
      <c r="A450" s="5" t="s">
        <v>1697</v>
      </c>
    </row>
    <row r="451" spans="1:12">
      <c r="A451" s="5" t="s">
        <v>1604</v>
      </c>
      <c r="B451" s="5" t="s">
        <v>181</v>
      </c>
      <c r="C451" s="5" t="s">
        <v>1676</v>
      </c>
      <c r="D451" s="344" t="s">
        <v>1677</v>
      </c>
      <c r="E451" s="344" t="s">
        <v>1678</v>
      </c>
      <c r="F451" s="344" t="s">
        <v>1679</v>
      </c>
      <c r="G451" s="344" t="s">
        <v>1680</v>
      </c>
      <c r="H451" s="344" t="s">
        <v>1681</v>
      </c>
      <c r="I451" s="344" t="s">
        <v>1682</v>
      </c>
      <c r="J451" s="344" t="s">
        <v>1683</v>
      </c>
      <c r="K451" s="344" t="s">
        <v>1684</v>
      </c>
      <c r="L451" s="344" t="s">
        <v>44</v>
      </c>
    </row>
    <row r="452" spans="1:12">
      <c r="A452" s="5" t="s">
        <v>75</v>
      </c>
      <c r="B452" s="5" t="s">
        <v>1619</v>
      </c>
      <c r="C452" s="5" t="s">
        <v>1620</v>
      </c>
      <c r="D452" s="344">
        <v>0</v>
      </c>
      <c r="E452" s="344">
        <v>0</v>
      </c>
      <c r="F452" s="344">
        <v>0</v>
      </c>
      <c r="G452" s="344">
        <v>0</v>
      </c>
      <c r="H452" s="344">
        <v>0</v>
      </c>
      <c r="I452" s="344">
        <v>0</v>
      </c>
      <c r="J452" s="4">
        <v>1040</v>
      </c>
      <c r="K452" s="344">
        <v>0</v>
      </c>
      <c r="L452" s="4">
        <v>1040</v>
      </c>
    </row>
    <row r="453" spans="1:12">
      <c r="A453" s="5" t="s">
        <v>75</v>
      </c>
      <c r="B453" s="5" t="s">
        <v>1621</v>
      </c>
      <c r="C453" s="5" t="s">
        <v>1622</v>
      </c>
      <c r="D453" s="4">
        <v>19344</v>
      </c>
      <c r="E453" s="344">
        <v>0</v>
      </c>
      <c r="F453" s="344">
        <v>0</v>
      </c>
      <c r="G453" s="344">
        <v>0</v>
      </c>
      <c r="H453" s="4">
        <v>380992</v>
      </c>
      <c r="I453" s="344">
        <v>0</v>
      </c>
      <c r="J453" s="4">
        <v>53878</v>
      </c>
      <c r="K453" s="344">
        <v>0</v>
      </c>
      <c r="L453" s="4">
        <v>454214</v>
      </c>
    </row>
    <row r="454" spans="1:12">
      <c r="A454" s="5" t="s">
        <v>75</v>
      </c>
      <c r="B454" s="5" t="s">
        <v>1623</v>
      </c>
      <c r="C454" s="5" t="s">
        <v>1624</v>
      </c>
      <c r="D454" s="344">
        <v>0</v>
      </c>
      <c r="E454" s="4">
        <v>345936</v>
      </c>
      <c r="F454" s="344">
        <v>0</v>
      </c>
      <c r="G454" s="344">
        <v>0</v>
      </c>
      <c r="H454" s="4">
        <v>119216</v>
      </c>
      <c r="I454" s="4">
        <v>25520</v>
      </c>
      <c r="J454" s="4">
        <v>5304</v>
      </c>
      <c r="K454" s="4">
        <v>0</v>
      </c>
      <c r="L454" s="4">
        <v>495976</v>
      </c>
    </row>
    <row r="455" spans="1:12">
      <c r="A455" s="5" t="s">
        <v>75</v>
      </c>
      <c r="B455" s="5" t="s">
        <v>1625</v>
      </c>
      <c r="C455" s="5" t="s">
        <v>1626</v>
      </c>
      <c r="D455" s="4">
        <v>47760</v>
      </c>
      <c r="E455" s="4">
        <v>29856</v>
      </c>
      <c r="F455" s="344">
        <v>0</v>
      </c>
      <c r="G455" s="344">
        <v>0</v>
      </c>
      <c r="H455" s="4">
        <v>103328</v>
      </c>
      <c r="I455" s="4">
        <v>16032</v>
      </c>
      <c r="J455" s="4">
        <v>34195</v>
      </c>
      <c r="K455" s="4">
        <v>19298</v>
      </c>
      <c r="L455" s="4">
        <v>250469</v>
      </c>
    </row>
    <row r="456" spans="1:12">
      <c r="A456" s="5" t="s">
        <v>75</v>
      </c>
      <c r="B456" s="5" t="s">
        <v>1627</v>
      </c>
      <c r="C456" s="5" t="s">
        <v>1628</v>
      </c>
      <c r="D456" s="344">
        <v>0</v>
      </c>
      <c r="E456" s="344">
        <v>0</v>
      </c>
      <c r="F456" s="344">
        <v>0</v>
      </c>
      <c r="G456" s="344">
        <v>0</v>
      </c>
      <c r="H456" s="344">
        <v>0</v>
      </c>
      <c r="I456" s="344">
        <v>0</v>
      </c>
      <c r="J456" s="344">
        <v>0</v>
      </c>
      <c r="K456" s="344">
        <v>0</v>
      </c>
      <c r="L456" s="344">
        <v>0</v>
      </c>
    </row>
    <row r="457" spans="1:12">
      <c r="A457" s="5" t="s">
        <v>75</v>
      </c>
      <c r="B457" s="5" t="s">
        <v>1629</v>
      </c>
      <c r="C457" s="5" t="s">
        <v>1630</v>
      </c>
      <c r="D457" s="4">
        <v>132320</v>
      </c>
      <c r="E457" s="344">
        <v>0</v>
      </c>
      <c r="F457" s="344">
        <v>0</v>
      </c>
      <c r="G457" s="344">
        <v>0</v>
      </c>
      <c r="H457" s="4">
        <v>21328</v>
      </c>
      <c r="I457" s="344">
        <v>0</v>
      </c>
      <c r="J457" s="4">
        <v>16936</v>
      </c>
      <c r="K457" s="344">
        <v>0</v>
      </c>
      <c r="L457" s="4">
        <v>170584</v>
      </c>
    </row>
    <row r="458" spans="1:12">
      <c r="A458" s="5" t="s">
        <v>75</v>
      </c>
      <c r="B458" s="5" t="s">
        <v>1631</v>
      </c>
      <c r="C458" s="5" t="s">
        <v>1632</v>
      </c>
      <c r="D458" s="344">
        <v>0</v>
      </c>
      <c r="E458" s="4">
        <v>17824</v>
      </c>
      <c r="F458" s="344">
        <v>0</v>
      </c>
      <c r="G458" s="344">
        <v>0</v>
      </c>
      <c r="H458" s="344">
        <v>0</v>
      </c>
      <c r="I458" s="4">
        <v>77376</v>
      </c>
      <c r="J458" s="344">
        <v>0</v>
      </c>
      <c r="K458" s="4">
        <v>1708</v>
      </c>
      <c r="L458" s="4">
        <v>96908</v>
      </c>
    </row>
    <row r="459" spans="1:12">
      <c r="A459" s="5" t="s">
        <v>75</v>
      </c>
      <c r="B459" s="5" t="s">
        <v>1633</v>
      </c>
      <c r="C459" s="5" t="s">
        <v>1634</v>
      </c>
      <c r="D459" s="344">
        <v>0</v>
      </c>
      <c r="E459" s="344">
        <v>0</v>
      </c>
      <c r="F459" s="344">
        <v>0</v>
      </c>
      <c r="G459" s="344">
        <v>0</v>
      </c>
      <c r="H459" s="4">
        <v>23728</v>
      </c>
      <c r="I459" s="344">
        <v>0</v>
      </c>
      <c r="J459" s="4">
        <v>106739</v>
      </c>
      <c r="K459" s="344">
        <v>0</v>
      </c>
      <c r="L459" s="4">
        <v>130467</v>
      </c>
    </row>
    <row r="460" spans="1:12">
      <c r="A460" s="5" t="s">
        <v>75</v>
      </c>
      <c r="B460" s="5" t="s">
        <v>1635</v>
      </c>
      <c r="C460" s="5" t="s">
        <v>1636</v>
      </c>
      <c r="D460" s="4">
        <v>12816</v>
      </c>
      <c r="E460" s="4">
        <v>16032</v>
      </c>
      <c r="F460" s="344">
        <v>0</v>
      </c>
      <c r="G460" s="344">
        <v>0</v>
      </c>
      <c r="H460" s="4">
        <v>115168</v>
      </c>
      <c r="I460" s="344">
        <v>0</v>
      </c>
      <c r="J460" s="4">
        <v>1431</v>
      </c>
      <c r="K460" s="344">
        <v>48</v>
      </c>
      <c r="L460" s="4">
        <v>145495</v>
      </c>
    </row>
    <row r="461" spans="1:12">
      <c r="A461" s="5" t="s">
        <v>75</v>
      </c>
      <c r="B461" s="5" t="s">
        <v>1637</v>
      </c>
      <c r="C461" s="5" t="s">
        <v>1638</v>
      </c>
      <c r="D461" s="344">
        <v>0</v>
      </c>
      <c r="E461" s="4">
        <v>7184</v>
      </c>
      <c r="F461" s="344">
        <v>0</v>
      </c>
      <c r="G461" s="344">
        <v>0</v>
      </c>
      <c r="H461" s="344">
        <v>0</v>
      </c>
      <c r="I461" s="344">
        <v>0</v>
      </c>
      <c r="J461" s="344">
        <v>0</v>
      </c>
      <c r="K461" s="344">
        <v>0</v>
      </c>
      <c r="L461" s="4">
        <v>7184</v>
      </c>
    </row>
    <row r="462" spans="1:12">
      <c r="A462" s="5" t="s">
        <v>75</v>
      </c>
      <c r="B462" s="5" t="s">
        <v>1639</v>
      </c>
      <c r="C462" s="5" t="s">
        <v>1640</v>
      </c>
      <c r="D462" s="344">
        <v>0</v>
      </c>
      <c r="E462" s="4">
        <v>10688</v>
      </c>
      <c r="F462" s="344">
        <v>0</v>
      </c>
      <c r="G462" s="344">
        <v>0</v>
      </c>
      <c r="H462" s="344">
        <v>0</v>
      </c>
      <c r="I462" s="4">
        <v>198134</v>
      </c>
      <c r="J462" s="344">
        <v>0</v>
      </c>
      <c r="K462" s="4">
        <v>65637</v>
      </c>
      <c r="L462" s="4">
        <v>274459</v>
      </c>
    </row>
    <row r="463" spans="1:12">
      <c r="A463" s="5" t="s">
        <v>75</v>
      </c>
      <c r="B463" s="5" t="s">
        <v>1641</v>
      </c>
      <c r="C463" s="5" t="s">
        <v>1642</v>
      </c>
      <c r="D463" s="4">
        <v>266448</v>
      </c>
      <c r="E463" s="344">
        <v>0</v>
      </c>
      <c r="F463" s="4">
        <v>126017</v>
      </c>
      <c r="G463" s="344">
        <v>0</v>
      </c>
      <c r="H463" s="344">
        <v>0</v>
      </c>
      <c r="I463" s="344">
        <v>0</v>
      </c>
      <c r="J463" s="4">
        <v>5880</v>
      </c>
      <c r="K463" s="344">
        <v>0</v>
      </c>
      <c r="L463" s="4">
        <v>398345</v>
      </c>
    </row>
    <row r="464" spans="1:12">
      <c r="A464" s="5" t="s">
        <v>75</v>
      </c>
      <c r="B464" s="5" t="s">
        <v>1643</v>
      </c>
      <c r="C464" s="5" t="s">
        <v>1644</v>
      </c>
      <c r="D464" s="4">
        <v>27920</v>
      </c>
      <c r="E464" s="344">
        <v>0</v>
      </c>
      <c r="F464" s="344">
        <v>0</v>
      </c>
      <c r="G464" s="344">
        <v>0</v>
      </c>
      <c r="H464" s="4">
        <v>5744</v>
      </c>
      <c r="I464" s="344">
        <v>0</v>
      </c>
      <c r="J464" s="4">
        <v>5944</v>
      </c>
      <c r="K464" s="344">
        <v>0</v>
      </c>
      <c r="L464" s="4">
        <v>39608</v>
      </c>
    </row>
    <row r="465" spans="1:12">
      <c r="A465" s="5" t="s">
        <v>75</v>
      </c>
      <c r="B465" s="5" t="s">
        <v>1645</v>
      </c>
      <c r="C465" s="5" t="s">
        <v>1646</v>
      </c>
      <c r="D465" s="344">
        <v>0</v>
      </c>
      <c r="E465" s="4">
        <v>10016</v>
      </c>
      <c r="F465" s="344">
        <v>0</v>
      </c>
      <c r="G465" s="344">
        <v>0</v>
      </c>
      <c r="H465" s="344">
        <v>0</v>
      </c>
      <c r="I465" s="4">
        <v>233168</v>
      </c>
      <c r="J465" s="344">
        <v>0</v>
      </c>
      <c r="K465" s="4">
        <v>53524</v>
      </c>
      <c r="L465" s="4">
        <v>296708</v>
      </c>
    </row>
    <row r="466" spans="1:12">
      <c r="A466" s="5" t="s">
        <v>75</v>
      </c>
      <c r="B466" s="5" t="s">
        <v>1647</v>
      </c>
      <c r="C466" s="5" t="s">
        <v>1648</v>
      </c>
      <c r="D466" s="344">
        <v>0</v>
      </c>
      <c r="E466" s="344">
        <v>0</v>
      </c>
      <c r="F466" s="344">
        <v>0</v>
      </c>
      <c r="G466" s="344">
        <v>0</v>
      </c>
      <c r="H466" s="344">
        <v>0</v>
      </c>
      <c r="I466" s="4">
        <v>31200</v>
      </c>
      <c r="J466" s="344">
        <v>0</v>
      </c>
      <c r="K466" s="344">
        <v>0</v>
      </c>
      <c r="L466" s="4">
        <v>31200</v>
      </c>
    </row>
    <row r="467" spans="1:12">
      <c r="A467" s="5" t="s">
        <v>75</v>
      </c>
      <c r="B467" s="5" t="s">
        <v>1649</v>
      </c>
      <c r="C467" s="5" t="s">
        <v>1650</v>
      </c>
      <c r="D467" s="4">
        <v>20652</v>
      </c>
      <c r="E467" s="344">
        <v>0</v>
      </c>
      <c r="F467" s="344">
        <v>0</v>
      </c>
      <c r="G467" s="344">
        <v>0</v>
      </c>
      <c r="H467" s="344">
        <v>864</v>
      </c>
      <c r="I467" s="4">
        <v>303344</v>
      </c>
      <c r="J467" s="344">
        <v>1127</v>
      </c>
      <c r="K467" s="4">
        <v>195431</v>
      </c>
      <c r="L467" s="4">
        <v>521418</v>
      </c>
    </row>
    <row r="468" spans="1:12">
      <c r="A468" s="5" t="s">
        <v>75</v>
      </c>
      <c r="B468" s="5" t="s">
        <v>1651</v>
      </c>
      <c r="C468" s="5" t="s">
        <v>1652</v>
      </c>
      <c r="D468" s="344">
        <v>0</v>
      </c>
      <c r="E468" s="344">
        <v>0</v>
      </c>
      <c r="F468" s="344">
        <v>0</v>
      </c>
      <c r="G468" s="344">
        <v>0</v>
      </c>
      <c r="H468" s="344">
        <v>0</v>
      </c>
      <c r="I468" s="4">
        <v>20752</v>
      </c>
      <c r="J468" s="344">
        <v>0</v>
      </c>
      <c r="K468" s="344">
        <v>0</v>
      </c>
      <c r="L468" s="4">
        <v>20752</v>
      </c>
    </row>
    <row r="469" spans="1:12">
      <c r="A469" s="5" t="s">
        <v>75</v>
      </c>
      <c r="B469" s="5" t="s">
        <v>1653</v>
      </c>
      <c r="C469" s="5" t="s">
        <v>1654</v>
      </c>
      <c r="D469" s="344">
        <v>0</v>
      </c>
      <c r="E469" s="344">
        <v>0</v>
      </c>
      <c r="F469" s="344">
        <v>0</v>
      </c>
      <c r="G469" s="344">
        <v>0</v>
      </c>
      <c r="H469" s="344">
        <v>0</v>
      </c>
      <c r="I469" s="4">
        <v>1648</v>
      </c>
      <c r="J469" s="344">
        <v>0</v>
      </c>
      <c r="K469" s="344">
        <v>0</v>
      </c>
      <c r="L469" s="4">
        <v>1648</v>
      </c>
    </row>
    <row r="470" spans="1:12">
      <c r="A470" s="5" t="s">
        <v>75</v>
      </c>
      <c r="B470" s="5" t="s">
        <v>1655</v>
      </c>
      <c r="C470" s="5" t="s">
        <v>1656</v>
      </c>
      <c r="D470" s="344">
        <v>0</v>
      </c>
      <c r="E470" s="4">
        <v>175120</v>
      </c>
      <c r="F470" s="344">
        <v>0</v>
      </c>
      <c r="G470" s="4">
        <v>96112</v>
      </c>
      <c r="H470" s="344">
        <v>0</v>
      </c>
      <c r="I470" s="4">
        <v>16320</v>
      </c>
      <c r="J470" s="344">
        <v>0</v>
      </c>
      <c r="K470" s="4">
        <v>8454</v>
      </c>
      <c r="L470" s="4">
        <v>296006</v>
      </c>
    </row>
    <row r="471" spans="1:12">
      <c r="A471" s="5" t="s">
        <v>75</v>
      </c>
      <c r="B471" s="5" t="s">
        <v>1657</v>
      </c>
      <c r="C471" s="5" t="s">
        <v>1658</v>
      </c>
      <c r="D471" s="344">
        <v>0</v>
      </c>
      <c r="E471" s="344">
        <v>0</v>
      </c>
      <c r="F471" s="344">
        <v>0</v>
      </c>
      <c r="G471" s="344">
        <v>0</v>
      </c>
      <c r="H471" s="4">
        <v>34240</v>
      </c>
      <c r="I471" s="344">
        <v>0</v>
      </c>
      <c r="J471" s="344">
        <v>0</v>
      </c>
      <c r="K471" s="344">
        <v>0</v>
      </c>
      <c r="L471" s="4">
        <v>34240</v>
      </c>
    </row>
    <row r="472" spans="1:12">
      <c r="A472" s="5" t="s">
        <v>75</v>
      </c>
      <c r="B472" s="5" t="s">
        <v>1659</v>
      </c>
      <c r="C472" s="5" t="s">
        <v>1660</v>
      </c>
      <c r="D472" s="344">
        <v>0</v>
      </c>
      <c r="E472" s="344">
        <v>0</v>
      </c>
      <c r="F472" s="344">
        <v>0</v>
      </c>
      <c r="G472" s="344">
        <v>0</v>
      </c>
      <c r="H472" s="4">
        <v>86672</v>
      </c>
      <c r="I472" s="344">
        <v>0</v>
      </c>
      <c r="J472" s="4">
        <v>58502</v>
      </c>
      <c r="K472" s="344">
        <v>0</v>
      </c>
      <c r="L472" s="4">
        <v>145174</v>
      </c>
    </row>
    <row r="473" spans="1:12">
      <c r="A473" s="5" t="s">
        <v>75</v>
      </c>
      <c r="B473" s="5" t="s">
        <v>1661</v>
      </c>
      <c r="C473" s="5" t="s">
        <v>1662</v>
      </c>
      <c r="D473" s="344">
        <v>0</v>
      </c>
      <c r="E473" s="344">
        <v>0</v>
      </c>
      <c r="F473" s="344">
        <v>0</v>
      </c>
      <c r="G473" s="344">
        <v>0</v>
      </c>
      <c r="H473" s="4">
        <v>4944</v>
      </c>
      <c r="I473" s="344">
        <v>0</v>
      </c>
      <c r="J473" s="344">
        <v>0</v>
      </c>
      <c r="K473" s="344">
        <v>0</v>
      </c>
      <c r="L473" s="4">
        <v>4944</v>
      </c>
    </row>
    <row r="474" spans="1:12">
      <c r="A474" s="5" t="s">
        <v>75</v>
      </c>
      <c r="B474" s="5" t="s">
        <v>1663</v>
      </c>
      <c r="C474" s="5" t="s">
        <v>1664</v>
      </c>
      <c r="D474" s="4">
        <v>25008</v>
      </c>
      <c r="E474" s="344">
        <v>0</v>
      </c>
      <c r="F474" s="344">
        <v>0</v>
      </c>
      <c r="G474" s="344">
        <v>0</v>
      </c>
      <c r="H474" s="344">
        <v>1488</v>
      </c>
      <c r="I474" s="344">
        <v>0</v>
      </c>
      <c r="J474" s="4">
        <v>540</v>
      </c>
      <c r="K474" s="344">
        <v>0</v>
      </c>
      <c r="L474" s="4">
        <v>27036</v>
      </c>
    </row>
    <row r="475" spans="1:12">
      <c r="A475" s="5" t="s">
        <v>75</v>
      </c>
      <c r="B475" s="5" t="s">
        <v>1665</v>
      </c>
      <c r="C475" s="5" t="s">
        <v>1666</v>
      </c>
      <c r="D475" s="4">
        <v>27392</v>
      </c>
      <c r="E475" s="344">
        <v>0</v>
      </c>
      <c r="F475" s="344">
        <v>0</v>
      </c>
      <c r="G475" s="344">
        <v>0</v>
      </c>
      <c r="H475" s="4">
        <v>83424</v>
      </c>
      <c r="I475" s="344">
        <v>0</v>
      </c>
      <c r="J475" s="4">
        <v>11876</v>
      </c>
      <c r="K475" s="344">
        <v>0</v>
      </c>
      <c r="L475" s="4">
        <v>122692</v>
      </c>
    </row>
    <row r="476" spans="1:12">
      <c r="A476" s="5" t="s">
        <v>75</v>
      </c>
      <c r="B476" s="5" t="s">
        <v>1667</v>
      </c>
      <c r="C476" s="5" t="s">
        <v>1668</v>
      </c>
      <c r="D476" s="4">
        <v>470680</v>
      </c>
      <c r="E476" s="344">
        <v>0</v>
      </c>
      <c r="F476" s="344">
        <v>0</v>
      </c>
      <c r="G476" s="344">
        <v>0</v>
      </c>
      <c r="H476" s="4">
        <v>4544</v>
      </c>
      <c r="I476" s="344">
        <v>0</v>
      </c>
      <c r="J476" s="344">
        <v>0</v>
      </c>
      <c r="K476" s="344">
        <v>0</v>
      </c>
      <c r="L476" s="4">
        <v>475224</v>
      </c>
    </row>
    <row r="477" spans="1:12">
      <c r="A477" s="5" t="s">
        <v>75</v>
      </c>
      <c r="B477" s="5" t="s">
        <v>1669</v>
      </c>
      <c r="C477" s="5" t="s">
        <v>1670</v>
      </c>
      <c r="D477" s="4">
        <v>168984</v>
      </c>
      <c r="E477" s="344">
        <v>0</v>
      </c>
      <c r="F477" s="344">
        <v>0</v>
      </c>
      <c r="G477" s="344">
        <v>0</v>
      </c>
      <c r="H477" s="344">
        <v>784</v>
      </c>
      <c r="I477" s="344">
        <v>0</v>
      </c>
      <c r="J477" s="4">
        <v>1296</v>
      </c>
      <c r="K477" s="344">
        <v>0</v>
      </c>
      <c r="L477" s="4">
        <v>171064</v>
      </c>
    </row>
    <row r="478" spans="1:12">
      <c r="A478" s="5" t="s">
        <v>75</v>
      </c>
      <c r="B478" s="5" t="s">
        <v>1671</v>
      </c>
      <c r="C478" s="5" t="s">
        <v>1672</v>
      </c>
      <c r="D478" s="344">
        <v>0</v>
      </c>
      <c r="E478" s="344">
        <v>0</v>
      </c>
      <c r="F478" s="344">
        <v>0</v>
      </c>
      <c r="G478" s="344">
        <v>0</v>
      </c>
      <c r="H478" s="344">
        <v>0</v>
      </c>
      <c r="I478" s="344">
        <v>0</v>
      </c>
      <c r="J478" s="344">
        <v>0</v>
      </c>
      <c r="K478" s="344">
        <v>0</v>
      </c>
      <c r="L478" s="344">
        <v>0</v>
      </c>
    </row>
    <row r="479" spans="1:12">
      <c r="A479" s="5" t="s">
        <v>75</v>
      </c>
      <c r="B479" s="5" t="s">
        <v>1673</v>
      </c>
      <c r="C479" s="5" t="s">
        <v>1674</v>
      </c>
      <c r="D479" s="4">
        <v>1219324</v>
      </c>
      <c r="E479" s="4">
        <v>612656</v>
      </c>
      <c r="F479" s="4">
        <v>126017</v>
      </c>
      <c r="G479" s="4">
        <v>96112</v>
      </c>
      <c r="H479" s="4">
        <v>986464</v>
      </c>
      <c r="I479" s="4">
        <v>923494</v>
      </c>
      <c r="J479" s="4">
        <v>304688</v>
      </c>
      <c r="K479" s="4">
        <v>344100</v>
      </c>
      <c r="L479" s="4">
        <v>4612855</v>
      </c>
    </row>
    <row r="482" spans="1:12">
      <c r="A482" s="5" t="s">
        <v>1698</v>
      </c>
    </row>
    <row r="483" spans="1:12">
      <c r="A483" s="5" t="s">
        <v>1604</v>
      </c>
      <c r="B483" s="5" t="s">
        <v>181</v>
      </c>
      <c r="C483" s="5" t="s">
        <v>1676</v>
      </c>
      <c r="D483" s="344" t="s">
        <v>1677</v>
      </c>
      <c r="E483" s="344" t="s">
        <v>1678</v>
      </c>
      <c r="F483" s="344" t="s">
        <v>1679</v>
      </c>
      <c r="G483" s="344" t="s">
        <v>1680</v>
      </c>
      <c r="H483" s="344" t="s">
        <v>1681</v>
      </c>
      <c r="I483" s="344" t="s">
        <v>1682</v>
      </c>
      <c r="J483" s="344" t="s">
        <v>1683</v>
      </c>
      <c r="K483" s="344" t="s">
        <v>1684</v>
      </c>
      <c r="L483" s="344" t="s">
        <v>44</v>
      </c>
    </row>
    <row r="484" spans="1:12">
      <c r="A484" s="5" t="s">
        <v>77</v>
      </c>
      <c r="B484" s="5" t="s">
        <v>1619</v>
      </c>
      <c r="C484" s="5" t="s">
        <v>1620</v>
      </c>
      <c r="D484" s="4">
        <v>1152</v>
      </c>
      <c r="E484" s="344">
        <v>0</v>
      </c>
      <c r="F484" s="344">
        <v>0</v>
      </c>
      <c r="G484" s="344">
        <v>0</v>
      </c>
      <c r="H484" s="344">
        <v>0</v>
      </c>
      <c r="I484" s="344">
        <v>0</v>
      </c>
      <c r="J484" s="344">
        <v>702</v>
      </c>
      <c r="K484" s="344">
        <v>0</v>
      </c>
      <c r="L484" s="4">
        <v>1854</v>
      </c>
    </row>
    <row r="485" spans="1:12">
      <c r="A485" s="5" t="s">
        <v>77</v>
      </c>
      <c r="B485" s="5" t="s">
        <v>1621</v>
      </c>
      <c r="C485" s="5" t="s">
        <v>1622</v>
      </c>
      <c r="D485" s="4">
        <v>53520</v>
      </c>
      <c r="E485" s="344">
        <v>0</v>
      </c>
      <c r="F485" s="344">
        <v>0</v>
      </c>
      <c r="G485" s="344">
        <v>0</v>
      </c>
      <c r="H485" s="4">
        <v>98784</v>
      </c>
      <c r="I485" s="344">
        <v>0</v>
      </c>
      <c r="J485" s="344">
        <v>0</v>
      </c>
      <c r="K485" s="344">
        <v>0</v>
      </c>
      <c r="L485" s="4">
        <v>152304</v>
      </c>
    </row>
    <row r="486" spans="1:12">
      <c r="A486" s="5" t="s">
        <v>77</v>
      </c>
      <c r="B486" s="5" t="s">
        <v>1623</v>
      </c>
      <c r="C486" s="5" t="s">
        <v>1624</v>
      </c>
      <c r="D486" s="344">
        <v>0</v>
      </c>
      <c r="E486" s="4">
        <v>1451344</v>
      </c>
      <c r="F486" s="344">
        <v>0</v>
      </c>
      <c r="G486" s="344">
        <v>0</v>
      </c>
      <c r="H486" s="344">
        <v>0</v>
      </c>
      <c r="I486" s="344">
        <v>0</v>
      </c>
      <c r="J486" s="344">
        <v>0</v>
      </c>
      <c r="K486" s="344">
        <v>0</v>
      </c>
      <c r="L486" s="4">
        <v>1451344</v>
      </c>
    </row>
    <row r="487" spans="1:12">
      <c r="A487" s="5" t="s">
        <v>77</v>
      </c>
      <c r="B487" s="5" t="s">
        <v>1625</v>
      </c>
      <c r="C487" s="5" t="s">
        <v>1626</v>
      </c>
      <c r="D487" s="4">
        <v>148080</v>
      </c>
      <c r="E487" s="4">
        <v>17088</v>
      </c>
      <c r="F487" s="344">
        <v>0</v>
      </c>
      <c r="G487" s="344">
        <v>0</v>
      </c>
      <c r="H487" s="4">
        <v>86416</v>
      </c>
      <c r="I487" s="4">
        <v>12880</v>
      </c>
      <c r="J487" s="4">
        <v>6050</v>
      </c>
      <c r="K487" s="344">
        <v>0</v>
      </c>
      <c r="L487" s="4">
        <v>270514</v>
      </c>
    </row>
    <row r="488" spans="1:12">
      <c r="A488" s="5" t="s">
        <v>77</v>
      </c>
      <c r="B488" s="5" t="s">
        <v>1627</v>
      </c>
      <c r="C488" s="5" t="s">
        <v>1628</v>
      </c>
      <c r="D488" s="344">
        <v>0</v>
      </c>
      <c r="E488" s="344">
        <v>0</v>
      </c>
      <c r="F488" s="344">
        <v>0</v>
      </c>
      <c r="G488" s="344">
        <v>0</v>
      </c>
      <c r="H488" s="344">
        <v>0</v>
      </c>
      <c r="I488" s="344">
        <v>0</v>
      </c>
      <c r="J488" s="344">
        <v>0</v>
      </c>
      <c r="K488" s="344">
        <v>0</v>
      </c>
      <c r="L488" s="344">
        <v>0</v>
      </c>
    </row>
    <row r="489" spans="1:12">
      <c r="A489" s="5" t="s">
        <v>77</v>
      </c>
      <c r="B489" s="5" t="s">
        <v>1629</v>
      </c>
      <c r="C489" s="5" t="s">
        <v>1630</v>
      </c>
      <c r="D489" s="4">
        <v>339488</v>
      </c>
      <c r="E489" s="344">
        <v>0</v>
      </c>
      <c r="F489" s="344">
        <v>0</v>
      </c>
      <c r="G489" s="344">
        <v>0</v>
      </c>
      <c r="H489" s="4">
        <v>3328</v>
      </c>
      <c r="I489" s="344">
        <v>0</v>
      </c>
      <c r="J489" s="4">
        <v>72456</v>
      </c>
      <c r="K489" s="344">
        <v>0</v>
      </c>
      <c r="L489" s="4">
        <v>415272</v>
      </c>
    </row>
    <row r="490" spans="1:12">
      <c r="A490" s="5" t="s">
        <v>77</v>
      </c>
      <c r="B490" s="5" t="s">
        <v>1631</v>
      </c>
      <c r="C490" s="5" t="s">
        <v>1632</v>
      </c>
      <c r="D490" s="344">
        <v>0</v>
      </c>
      <c r="E490" s="4">
        <v>55136</v>
      </c>
      <c r="F490" s="344">
        <v>0</v>
      </c>
      <c r="G490" s="344">
        <v>0</v>
      </c>
      <c r="H490" s="344">
        <v>0</v>
      </c>
      <c r="I490" s="4">
        <v>129920</v>
      </c>
      <c r="J490" s="344">
        <v>0</v>
      </c>
      <c r="K490" s="344">
        <v>716</v>
      </c>
      <c r="L490" s="4">
        <v>185772</v>
      </c>
    </row>
    <row r="491" spans="1:12">
      <c r="A491" s="5" t="s">
        <v>77</v>
      </c>
      <c r="B491" s="5" t="s">
        <v>1633</v>
      </c>
      <c r="C491" s="5" t="s">
        <v>1634</v>
      </c>
      <c r="D491" s="344">
        <v>0</v>
      </c>
      <c r="E491" s="344">
        <v>0</v>
      </c>
      <c r="F491" s="344">
        <v>0</v>
      </c>
      <c r="G491" s="344">
        <v>0</v>
      </c>
      <c r="H491" s="4">
        <v>29440</v>
      </c>
      <c r="I491" s="344">
        <v>0</v>
      </c>
      <c r="J491" s="344">
        <v>128</v>
      </c>
      <c r="K491" s="344">
        <v>0</v>
      </c>
      <c r="L491" s="4">
        <v>29568</v>
      </c>
    </row>
    <row r="492" spans="1:12">
      <c r="A492" s="5" t="s">
        <v>77</v>
      </c>
      <c r="B492" s="5" t="s">
        <v>1635</v>
      </c>
      <c r="C492" s="5" t="s">
        <v>1636</v>
      </c>
      <c r="D492" s="4">
        <v>37488</v>
      </c>
      <c r="E492" s="4">
        <v>50528</v>
      </c>
      <c r="F492" s="344">
        <v>0</v>
      </c>
      <c r="G492" s="344">
        <v>0</v>
      </c>
      <c r="H492" s="4">
        <v>157968</v>
      </c>
      <c r="I492" s="344">
        <v>0</v>
      </c>
      <c r="J492" s="4">
        <v>16614</v>
      </c>
      <c r="K492" s="344">
        <v>0</v>
      </c>
      <c r="L492" s="4">
        <v>262598</v>
      </c>
    </row>
    <row r="493" spans="1:12">
      <c r="A493" s="5" t="s">
        <v>77</v>
      </c>
      <c r="B493" s="5" t="s">
        <v>1637</v>
      </c>
      <c r="C493" s="5" t="s">
        <v>1638</v>
      </c>
      <c r="D493" s="344">
        <v>0</v>
      </c>
      <c r="E493" s="4">
        <v>25056</v>
      </c>
      <c r="F493" s="344">
        <v>0</v>
      </c>
      <c r="G493" s="344">
        <v>0</v>
      </c>
      <c r="H493" s="344">
        <v>0</v>
      </c>
      <c r="I493" s="4">
        <v>2368</v>
      </c>
      <c r="J493" s="344">
        <v>0</v>
      </c>
      <c r="K493" s="344">
        <v>0</v>
      </c>
      <c r="L493" s="4">
        <v>27424</v>
      </c>
    </row>
    <row r="494" spans="1:12">
      <c r="A494" s="5" t="s">
        <v>77</v>
      </c>
      <c r="B494" s="5" t="s">
        <v>1639</v>
      </c>
      <c r="C494" s="5" t="s">
        <v>1640</v>
      </c>
      <c r="D494" s="344">
        <v>0</v>
      </c>
      <c r="E494" s="4">
        <v>32528</v>
      </c>
      <c r="F494" s="344">
        <v>0</v>
      </c>
      <c r="G494" s="344">
        <v>0</v>
      </c>
      <c r="H494" s="344">
        <v>0</v>
      </c>
      <c r="I494" s="4">
        <v>118960</v>
      </c>
      <c r="J494" s="344">
        <v>0</v>
      </c>
      <c r="K494" s="4">
        <v>2076</v>
      </c>
      <c r="L494" s="4">
        <v>153564</v>
      </c>
    </row>
    <row r="495" spans="1:12">
      <c r="A495" s="5" t="s">
        <v>77</v>
      </c>
      <c r="B495" s="5" t="s">
        <v>1641</v>
      </c>
      <c r="C495" s="5" t="s">
        <v>1642</v>
      </c>
      <c r="D495" s="4">
        <v>924000</v>
      </c>
      <c r="E495" s="344">
        <v>0</v>
      </c>
      <c r="F495" s="4">
        <v>187888</v>
      </c>
      <c r="G495" s="344">
        <v>0</v>
      </c>
      <c r="H495" s="344">
        <v>0</v>
      </c>
      <c r="I495" s="344">
        <v>0</v>
      </c>
      <c r="J495" s="4">
        <v>1330</v>
      </c>
      <c r="K495" s="344">
        <v>0</v>
      </c>
      <c r="L495" s="4">
        <v>1113218</v>
      </c>
    </row>
    <row r="496" spans="1:12">
      <c r="A496" s="5" t="s">
        <v>77</v>
      </c>
      <c r="B496" s="5" t="s">
        <v>1643</v>
      </c>
      <c r="C496" s="5" t="s">
        <v>1644</v>
      </c>
      <c r="D496" s="4">
        <v>41440</v>
      </c>
      <c r="E496" s="344">
        <v>0</v>
      </c>
      <c r="F496" s="344">
        <v>0</v>
      </c>
      <c r="G496" s="344">
        <v>0</v>
      </c>
      <c r="H496" s="4">
        <v>26128</v>
      </c>
      <c r="I496" s="344">
        <v>0</v>
      </c>
      <c r="J496" s="4">
        <v>2032</v>
      </c>
      <c r="K496" s="344">
        <v>0</v>
      </c>
      <c r="L496" s="4">
        <v>69600</v>
      </c>
    </row>
    <row r="497" spans="1:12">
      <c r="A497" s="5" t="s">
        <v>77</v>
      </c>
      <c r="B497" s="5" t="s">
        <v>1645</v>
      </c>
      <c r="C497" s="5" t="s">
        <v>1646</v>
      </c>
      <c r="D497" s="344">
        <v>0</v>
      </c>
      <c r="E497" s="344">
        <v>0</v>
      </c>
      <c r="F497" s="344">
        <v>0</v>
      </c>
      <c r="G497" s="344">
        <v>0</v>
      </c>
      <c r="H497" s="344">
        <v>0</v>
      </c>
      <c r="I497" s="4">
        <v>225424</v>
      </c>
      <c r="J497" s="344">
        <v>0</v>
      </c>
      <c r="K497" s="4">
        <v>29302</v>
      </c>
      <c r="L497" s="4">
        <v>254726</v>
      </c>
    </row>
    <row r="498" spans="1:12">
      <c r="A498" s="5" t="s">
        <v>77</v>
      </c>
      <c r="B498" s="5" t="s">
        <v>1647</v>
      </c>
      <c r="C498" s="5" t="s">
        <v>1648</v>
      </c>
      <c r="D498" s="344">
        <v>0</v>
      </c>
      <c r="E498" s="344">
        <v>0</v>
      </c>
      <c r="F498" s="344">
        <v>0</v>
      </c>
      <c r="G498" s="344">
        <v>0</v>
      </c>
      <c r="H498" s="344">
        <v>0</v>
      </c>
      <c r="I498" s="4">
        <v>28704</v>
      </c>
      <c r="J498" s="344">
        <v>0</v>
      </c>
      <c r="K498" s="344">
        <v>120</v>
      </c>
      <c r="L498" s="4">
        <v>28824</v>
      </c>
    </row>
    <row r="499" spans="1:12">
      <c r="A499" s="5" t="s">
        <v>77</v>
      </c>
      <c r="B499" s="5" t="s">
        <v>1649</v>
      </c>
      <c r="C499" s="5" t="s">
        <v>1650</v>
      </c>
      <c r="D499" s="4">
        <v>9408</v>
      </c>
      <c r="E499" s="344">
        <v>0</v>
      </c>
      <c r="F499" s="344">
        <v>0</v>
      </c>
      <c r="G499" s="344">
        <v>0</v>
      </c>
      <c r="H499" s="4">
        <v>2544</v>
      </c>
      <c r="I499" s="4">
        <v>253680</v>
      </c>
      <c r="J499" s="4">
        <v>21800</v>
      </c>
      <c r="K499" s="4">
        <v>20233</v>
      </c>
      <c r="L499" s="4">
        <v>307665</v>
      </c>
    </row>
    <row r="500" spans="1:12">
      <c r="A500" s="5" t="s">
        <v>77</v>
      </c>
      <c r="B500" s="5" t="s">
        <v>1651</v>
      </c>
      <c r="C500" s="5" t="s">
        <v>1652</v>
      </c>
      <c r="D500" s="344">
        <v>0</v>
      </c>
      <c r="E500" s="344">
        <v>0</v>
      </c>
      <c r="F500" s="344">
        <v>0</v>
      </c>
      <c r="G500" s="344">
        <v>0</v>
      </c>
      <c r="H500" s="344">
        <v>0</v>
      </c>
      <c r="I500" s="4">
        <v>34592</v>
      </c>
      <c r="J500" s="344">
        <v>0</v>
      </c>
      <c r="K500" s="344">
        <v>0</v>
      </c>
      <c r="L500" s="4">
        <v>34592</v>
      </c>
    </row>
    <row r="501" spans="1:12">
      <c r="A501" s="5" t="s">
        <v>77</v>
      </c>
      <c r="B501" s="5" t="s">
        <v>1653</v>
      </c>
      <c r="C501" s="5" t="s">
        <v>1654</v>
      </c>
      <c r="D501" s="344">
        <v>0</v>
      </c>
      <c r="E501" s="344">
        <v>0</v>
      </c>
      <c r="F501" s="344">
        <v>0</v>
      </c>
      <c r="G501" s="344">
        <v>0</v>
      </c>
      <c r="H501" s="344">
        <v>0</v>
      </c>
      <c r="I501" s="4">
        <v>48544</v>
      </c>
      <c r="J501" s="344">
        <v>0</v>
      </c>
      <c r="K501" s="344">
        <v>80</v>
      </c>
      <c r="L501" s="4">
        <v>48624</v>
      </c>
    </row>
    <row r="502" spans="1:12">
      <c r="A502" s="5" t="s">
        <v>77</v>
      </c>
      <c r="B502" s="5" t="s">
        <v>1655</v>
      </c>
      <c r="C502" s="5" t="s">
        <v>1656</v>
      </c>
      <c r="D502" s="344">
        <v>0</v>
      </c>
      <c r="E502" s="4">
        <v>709184</v>
      </c>
      <c r="F502" s="344">
        <v>0</v>
      </c>
      <c r="G502" s="4">
        <v>119104</v>
      </c>
      <c r="H502" s="344">
        <v>0</v>
      </c>
      <c r="I502" s="344">
        <v>0</v>
      </c>
      <c r="J502" s="344">
        <v>0</v>
      </c>
      <c r="K502" s="344">
        <v>0</v>
      </c>
      <c r="L502" s="4">
        <v>828288</v>
      </c>
    </row>
    <row r="503" spans="1:12">
      <c r="A503" s="5" t="s">
        <v>77</v>
      </c>
      <c r="B503" s="5" t="s">
        <v>1657</v>
      </c>
      <c r="C503" s="5" t="s">
        <v>1658</v>
      </c>
      <c r="D503" s="344">
        <v>0</v>
      </c>
      <c r="E503" s="344">
        <v>0</v>
      </c>
      <c r="F503" s="344">
        <v>0</v>
      </c>
      <c r="G503" s="344">
        <v>0</v>
      </c>
      <c r="H503" s="4">
        <v>82896</v>
      </c>
      <c r="I503" s="344">
        <v>0</v>
      </c>
      <c r="J503" s="4">
        <v>35450</v>
      </c>
      <c r="K503" s="344">
        <v>0</v>
      </c>
      <c r="L503" s="4">
        <v>118346</v>
      </c>
    </row>
    <row r="504" spans="1:12">
      <c r="A504" s="5" t="s">
        <v>77</v>
      </c>
      <c r="B504" s="5" t="s">
        <v>1659</v>
      </c>
      <c r="C504" s="5" t="s">
        <v>1660</v>
      </c>
      <c r="D504" s="344">
        <v>0</v>
      </c>
      <c r="E504" s="344">
        <v>0</v>
      </c>
      <c r="F504" s="344">
        <v>0</v>
      </c>
      <c r="G504" s="344">
        <v>0</v>
      </c>
      <c r="H504" s="4">
        <v>34400</v>
      </c>
      <c r="I504" s="344">
        <v>0</v>
      </c>
      <c r="J504" s="344">
        <v>60</v>
      </c>
      <c r="K504" s="344">
        <v>0</v>
      </c>
      <c r="L504" s="4">
        <v>34460</v>
      </c>
    </row>
    <row r="505" spans="1:12">
      <c r="A505" s="5" t="s">
        <v>77</v>
      </c>
      <c r="B505" s="5" t="s">
        <v>1661</v>
      </c>
      <c r="C505" s="5" t="s">
        <v>1662</v>
      </c>
      <c r="D505" s="344">
        <v>0</v>
      </c>
      <c r="E505" s="344">
        <v>0</v>
      </c>
      <c r="F505" s="344">
        <v>0</v>
      </c>
      <c r="G505" s="344">
        <v>0</v>
      </c>
      <c r="H505" s="4">
        <v>3232</v>
      </c>
      <c r="I505" s="344">
        <v>0</v>
      </c>
      <c r="J505" s="344">
        <v>100</v>
      </c>
      <c r="K505" s="344">
        <v>0</v>
      </c>
      <c r="L505" s="4">
        <v>3332</v>
      </c>
    </row>
    <row r="506" spans="1:12">
      <c r="A506" s="5" t="s">
        <v>77</v>
      </c>
      <c r="B506" s="5" t="s">
        <v>1663</v>
      </c>
      <c r="C506" s="5" t="s">
        <v>1664</v>
      </c>
      <c r="D506" s="4">
        <v>33360</v>
      </c>
      <c r="E506" s="344">
        <v>0</v>
      </c>
      <c r="F506" s="344">
        <v>0</v>
      </c>
      <c r="G506" s="344">
        <v>0</v>
      </c>
      <c r="H506" s="344">
        <v>0</v>
      </c>
      <c r="I506" s="344">
        <v>0</v>
      </c>
      <c r="J506" s="344">
        <v>0</v>
      </c>
      <c r="K506" s="344">
        <v>0</v>
      </c>
      <c r="L506" s="4">
        <v>33360</v>
      </c>
    </row>
    <row r="507" spans="1:12">
      <c r="A507" s="5" t="s">
        <v>77</v>
      </c>
      <c r="B507" s="5" t="s">
        <v>1665</v>
      </c>
      <c r="C507" s="5" t="s">
        <v>1666</v>
      </c>
      <c r="D507" s="4">
        <v>116496</v>
      </c>
      <c r="E507" s="344">
        <v>0</v>
      </c>
      <c r="F507" s="344">
        <v>0</v>
      </c>
      <c r="G507" s="344">
        <v>0</v>
      </c>
      <c r="H507" s="4">
        <v>67888</v>
      </c>
      <c r="I507" s="344">
        <v>0</v>
      </c>
      <c r="J507" s="4">
        <v>44968</v>
      </c>
      <c r="K507" s="344">
        <v>0</v>
      </c>
      <c r="L507" s="4">
        <v>229352</v>
      </c>
    </row>
    <row r="508" spans="1:12">
      <c r="A508" s="5" t="s">
        <v>77</v>
      </c>
      <c r="B508" s="5" t="s">
        <v>1667</v>
      </c>
      <c r="C508" s="5" t="s">
        <v>1668</v>
      </c>
      <c r="D508" s="4">
        <v>2000496</v>
      </c>
      <c r="E508" s="344">
        <v>0</v>
      </c>
      <c r="F508" s="344">
        <v>0</v>
      </c>
      <c r="G508" s="344">
        <v>0</v>
      </c>
      <c r="H508" s="344">
        <v>0</v>
      </c>
      <c r="I508" s="344">
        <v>0</v>
      </c>
      <c r="J508" s="344">
        <v>0</v>
      </c>
      <c r="K508" s="344">
        <v>0</v>
      </c>
      <c r="L508" s="4">
        <v>2000496</v>
      </c>
    </row>
    <row r="509" spans="1:12">
      <c r="A509" s="5" t="s">
        <v>77</v>
      </c>
      <c r="B509" s="5" t="s">
        <v>1669</v>
      </c>
      <c r="C509" s="5" t="s">
        <v>1670</v>
      </c>
      <c r="D509" s="4">
        <v>421632</v>
      </c>
      <c r="E509" s="344">
        <v>0</v>
      </c>
      <c r="F509" s="344">
        <v>0</v>
      </c>
      <c r="G509" s="344">
        <v>0</v>
      </c>
      <c r="H509" s="4">
        <v>63920</v>
      </c>
      <c r="I509" s="344">
        <v>0</v>
      </c>
      <c r="J509" s="344">
        <v>400</v>
      </c>
      <c r="K509" s="344">
        <v>0</v>
      </c>
      <c r="L509" s="4">
        <v>485952</v>
      </c>
    </row>
    <row r="510" spans="1:12">
      <c r="A510" s="5" t="s">
        <v>77</v>
      </c>
      <c r="B510" s="5" t="s">
        <v>1671</v>
      </c>
      <c r="C510" s="5" t="s">
        <v>1672</v>
      </c>
      <c r="D510" s="344">
        <v>0</v>
      </c>
      <c r="E510" s="344">
        <v>0</v>
      </c>
      <c r="F510" s="344">
        <v>0</v>
      </c>
      <c r="G510" s="344">
        <v>0</v>
      </c>
      <c r="H510" s="344">
        <v>0</v>
      </c>
      <c r="I510" s="344">
        <v>0</v>
      </c>
      <c r="J510" s="344">
        <v>0</v>
      </c>
      <c r="K510" s="344">
        <v>0</v>
      </c>
      <c r="L510" s="344">
        <v>0</v>
      </c>
    </row>
    <row r="511" spans="1:12">
      <c r="A511" s="5" t="s">
        <v>77</v>
      </c>
      <c r="B511" s="5" t="s">
        <v>1673</v>
      </c>
      <c r="C511" s="5" t="s">
        <v>1674</v>
      </c>
      <c r="D511" s="4">
        <v>4126560</v>
      </c>
      <c r="E511" s="4">
        <v>2340864</v>
      </c>
      <c r="F511" s="4">
        <v>187888</v>
      </c>
      <c r="G511" s="4">
        <v>119104</v>
      </c>
      <c r="H511" s="4">
        <v>656944</v>
      </c>
      <c r="I511" s="4">
        <v>855072</v>
      </c>
      <c r="J511" s="4">
        <v>202090</v>
      </c>
      <c r="K511" s="4">
        <v>52527</v>
      </c>
      <c r="L511" s="4">
        <v>8541049</v>
      </c>
    </row>
    <row r="514" spans="1:12">
      <c r="A514" s="5" t="s">
        <v>1699</v>
      </c>
    </row>
    <row r="515" spans="1:12">
      <c r="A515" s="5" t="s">
        <v>1604</v>
      </c>
      <c r="B515" s="5" t="s">
        <v>181</v>
      </c>
      <c r="C515" s="5" t="s">
        <v>1676</v>
      </c>
      <c r="D515" s="344" t="s">
        <v>1677</v>
      </c>
      <c r="E515" s="344" t="s">
        <v>1678</v>
      </c>
      <c r="F515" s="344" t="s">
        <v>1679</v>
      </c>
      <c r="G515" s="344" t="s">
        <v>1680</v>
      </c>
      <c r="H515" s="344" t="s">
        <v>1681</v>
      </c>
      <c r="I515" s="344" t="s">
        <v>1682</v>
      </c>
      <c r="J515" s="344" t="s">
        <v>1683</v>
      </c>
      <c r="K515" s="344" t="s">
        <v>1684</v>
      </c>
      <c r="L515" s="344" t="s">
        <v>44</v>
      </c>
    </row>
    <row r="516" spans="1:12">
      <c r="A516" s="5" t="s">
        <v>79</v>
      </c>
      <c r="B516" s="5" t="s">
        <v>1619</v>
      </c>
      <c r="C516" s="5" t="s">
        <v>1620</v>
      </c>
      <c r="D516" s="4">
        <v>16512</v>
      </c>
      <c r="E516" s="344">
        <v>0</v>
      </c>
      <c r="F516" s="344">
        <v>0</v>
      </c>
      <c r="G516" s="344">
        <v>0</v>
      </c>
      <c r="H516" s="4">
        <v>3232</v>
      </c>
      <c r="I516" s="344">
        <v>0</v>
      </c>
      <c r="J516" s="344">
        <v>0</v>
      </c>
      <c r="K516" s="344">
        <v>0</v>
      </c>
      <c r="L516" s="4">
        <v>19744</v>
      </c>
    </row>
    <row r="517" spans="1:12">
      <c r="A517" s="5" t="s">
        <v>79</v>
      </c>
      <c r="B517" s="5" t="s">
        <v>1621</v>
      </c>
      <c r="C517" s="5" t="s">
        <v>1622</v>
      </c>
      <c r="D517" s="344">
        <v>0</v>
      </c>
      <c r="E517" s="344">
        <v>0</v>
      </c>
      <c r="F517" s="344">
        <v>0</v>
      </c>
      <c r="G517" s="344">
        <v>0</v>
      </c>
      <c r="H517" s="4">
        <v>120576</v>
      </c>
      <c r="I517" s="344">
        <v>0</v>
      </c>
      <c r="J517" s="344">
        <v>480</v>
      </c>
      <c r="K517" s="344">
        <v>0</v>
      </c>
      <c r="L517" s="4">
        <v>121056</v>
      </c>
    </row>
    <row r="518" spans="1:12">
      <c r="A518" s="5" t="s">
        <v>79</v>
      </c>
      <c r="B518" s="5" t="s">
        <v>1623</v>
      </c>
      <c r="C518" s="5" t="s">
        <v>1624</v>
      </c>
      <c r="D518" s="344">
        <v>0</v>
      </c>
      <c r="E518" s="4">
        <v>77584</v>
      </c>
      <c r="F518" s="344">
        <v>0</v>
      </c>
      <c r="G518" s="344">
        <v>0</v>
      </c>
      <c r="H518" s="4">
        <v>6288</v>
      </c>
      <c r="I518" s="344">
        <v>1008</v>
      </c>
      <c r="J518" s="344">
        <v>0</v>
      </c>
      <c r="K518" s="344">
        <v>0</v>
      </c>
      <c r="L518" s="4">
        <v>84880</v>
      </c>
    </row>
    <row r="519" spans="1:12">
      <c r="A519" s="5" t="s">
        <v>79</v>
      </c>
      <c r="B519" s="5" t="s">
        <v>1625</v>
      </c>
      <c r="C519" s="5" t="s">
        <v>1626</v>
      </c>
      <c r="D519" s="4">
        <v>2576</v>
      </c>
      <c r="E519" s="4">
        <v>3616</v>
      </c>
      <c r="F519" s="344">
        <v>0</v>
      </c>
      <c r="G519" s="344">
        <v>0</v>
      </c>
      <c r="H519" s="344">
        <v>0</v>
      </c>
      <c r="I519" s="4">
        <v>8256</v>
      </c>
      <c r="J519" s="4">
        <v>3481</v>
      </c>
      <c r="K519" s="344">
        <v>0</v>
      </c>
      <c r="L519" s="4">
        <v>17929</v>
      </c>
    </row>
    <row r="520" spans="1:12">
      <c r="A520" s="5" t="s">
        <v>79</v>
      </c>
      <c r="B520" s="5" t="s">
        <v>1627</v>
      </c>
      <c r="C520" s="5" t="s">
        <v>1628</v>
      </c>
      <c r="D520" s="344">
        <v>0</v>
      </c>
      <c r="E520" s="344">
        <v>0</v>
      </c>
      <c r="F520" s="344">
        <v>0</v>
      </c>
      <c r="G520" s="344">
        <v>0</v>
      </c>
      <c r="H520" s="344">
        <v>0</v>
      </c>
      <c r="I520" s="344">
        <v>0</v>
      </c>
      <c r="J520" s="344">
        <v>0</v>
      </c>
      <c r="K520" s="344">
        <v>0</v>
      </c>
      <c r="L520" s="344">
        <v>0</v>
      </c>
    </row>
    <row r="521" spans="1:12">
      <c r="A521" s="5" t="s">
        <v>79</v>
      </c>
      <c r="B521" s="5" t="s">
        <v>1629</v>
      </c>
      <c r="C521" s="5" t="s">
        <v>1630</v>
      </c>
      <c r="D521" s="4">
        <v>24816</v>
      </c>
      <c r="E521" s="344">
        <v>0</v>
      </c>
      <c r="F521" s="344">
        <v>0</v>
      </c>
      <c r="G521" s="344">
        <v>0</v>
      </c>
      <c r="H521" s="344">
        <v>0</v>
      </c>
      <c r="I521" s="344">
        <v>0</v>
      </c>
      <c r="J521" s="4">
        <v>4075</v>
      </c>
      <c r="K521" s="344">
        <v>0</v>
      </c>
      <c r="L521" s="4">
        <v>28891</v>
      </c>
    </row>
    <row r="522" spans="1:12">
      <c r="A522" s="5" t="s">
        <v>79</v>
      </c>
      <c r="B522" s="5" t="s">
        <v>1631</v>
      </c>
      <c r="C522" s="5" t="s">
        <v>1632</v>
      </c>
      <c r="D522" s="344">
        <v>0</v>
      </c>
      <c r="E522" s="344">
        <v>0</v>
      </c>
      <c r="F522" s="344">
        <v>0</v>
      </c>
      <c r="G522" s="344">
        <v>0</v>
      </c>
      <c r="H522" s="344">
        <v>0</v>
      </c>
      <c r="I522" s="344">
        <v>0</v>
      </c>
      <c r="J522" s="344">
        <v>0</v>
      </c>
      <c r="K522" s="344">
        <v>0</v>
      </c>
      <c r="L522" s="344">
        <v>0</v>
      </c>
    </row>
    <row r="523" spans="1:12">
      <c r="A523" s="5" t="s">
        <v>79</v>
      </c>
      <c r="B523" s="5" t="s">
        <v>1633</v>
      </c>
      <c r="C523" s="5" t="s">
        <v>1634</v>
      </c>
      <c r="D523" s="344">
        <v>0</v>
      </c>
      <c r="E523" s="344">
        <v>0</v>
      </c>
      <c r="F523" s="344">
        <v>0</v>
      </c>
      <c r="G523" s="344">
        <v>0</v>
      </c>
      <c r="H523" s="4">
        <v>16448</v>
      </c>
      <c r="I523" s="344">
        <v>0</v>
      </c>
      <c r="J523" s="4">
        <v>1469</v>
      </c>
      <c r="K523" s="344">
        <v>0</v>
      </c>
      <c r="L523" s="4">
        <v>17917</v>
      </c>
    </row>
    <row r="524" spans="1:12">
      <c r="A524" s="5" t="s">
        <v>79</v>
      </c>
      <c r="B524" s="5" t="s">
        <v>1635</v>
      </c>
      <c r="C524" s="5" t="s">
        <v>1636</v>
      </c>
      <c r="D524" s="4">
        <v>5664</v>
      </c>
      <c r="E524" s="4">
        <v>1792</v>
      </c>
      <c r="F524" s="344">
        <v>0</v>
      </c>
      <c r="G524" s="344">
        <v>0</v>
      </c>
      <c r="H524" s="4">
        <v>92416</v>
      </c>
      <c r="I524" s="344">
        <v>0</v>
      </c>
      <c r="J524" s="344">
        <v>1000</v>
      </c>
      <c r="K524" s="344">
        <v>0</v>
      </c>
      <c r="L524" s="4">
        <v>100872</v>
      </c>
    </row>
    <row r="525" spans="1:12">
      <c r="A525" s="5" t="s">
        <v>79</v>
      </c>
      <c r="B525" s="5" t="s">
        <v>1637</v>
      </c>
      <c r="C525" s="5" t="s">
        <v>1638</v>
      </c>
      <c r="D525" s="344">
        <v>0</v>
      </c>
      <c r="E525" s="344">
        <v>0</v>
      </c>
      <c r="F525" s="344">
        <v>0</v>
      </c>
      <c r="G525" s="344">
        <v>0</v>
      </c>
      <c r="H525" s="344">
        <v>0</v>
      </c>
      <c r="I525" s="344">
        <v>0</v>
      </c>
      <c r="J525" s="344">
        <v>0</v>
      </c>
      <c r="K525" s="344">
        <v>0</v>
      </c>
      <c r="L525" s="344">
        <v>0</v>
      </c>
    </row>
    <row r="526" spans="1:12">
      <c r="A526" s="5" t="s">
        <v>79</v>
      </c>
      <c r="B526" s="5" t="s">
        <v>1639</v>
      </c>
      <c r="C526" s="5" t="s">
        <v>1640</v>
      </c>
      <c r="D526" s="344">
        <v>0</v>
      </c>
      <c r="E526" s="344">
        <v>0</v>
      </c>
      <c r="F526" s="344">
        <v>0</v>
      </c>
      <c r="G526" s="344">
        <v>0</v>
      </c>
      <c r="H526" s="344">
        <v>0</v>
      </c>
      <c r="I526" s="4">
        <v>35168</v>
      </c>
      <c r="J526" s="344">
        <v>0</v>
      </c>
      <c r="K526" s="4">
        <v>13420</v>
      </c>
      <c r="L526" s="4">
        <v>48588</v>
      </c>
    </row>
    <row r="527" spans="1:12">
      <c r="A527" s="5" t="s">
        <v>79</v>
      </c>
      <c r="B527" s="5" t="s">
        <v>1641</v>
      </c>
      <c r="C527" s="5" t="s">
        <v>1642</v>
      </c>
      <c r="D527" s="4">
        <v>54096</v>
      </c>
      <c r="E527" s="344">
        <v>0</v>
      </c>
      <c r="F527" s="344">
        <v>384</v>
      </c>
      <c r="G527" s="344">
        <v>0</v>
      </c>
      <c r="H527" s="344">
        <v>0</v>
      </c>
      <c r="I527" s="344">
        <v>0</v>
      </c>
      <c r="J527" s="344">
        <v>0</v>
      </c>
      <c r="K527" s="344">
        <v>0</v>
      </c>
      <c r="L527" s="4">
        <v>54480</v>
      </c>
    </row>
    <row r="528" spans="1:12">
      <c r="A528" s="5" t="s">
        <v>79</v>
      </c>
      <c r="B528" s="5" t="s">
        <v>1643</v>
      </c>
      <c r="C528" s="5" t="s">
        <v>1644</v>
      </c>
      <c r="D528" s="4">
        <v>8592</v>
      </c>
      <c r="E528" s="344">
        <v>0</v>
      </c>
      <c r="F528" s="344">
        <v>0</v>
      </c>
      <c r="G528" s="344">
        <v>0</v>
      </c>
      <c r="H528" s="344">
        <v>0</v>
      </c>
      <c r="I528" s="344">
        <v>0</v>
      </c>
      <c r="J528" s="344">
        <v>0</v>
      </c>
      <c r="K528" s="344">
        <v>0</v>
      </c>
      <c r="L528" s="4">
        <v>8592</v>
      </c>
    </row>
    <row r="529" spans="1:12">
      <c r="A529" s="5" t="s">
        <v>79</v>
      </c>
      <c r="B529" s="5" t="s">
        <v>1645</v>
      </c>
      <c r="C529" s="5" t="s">
        <v>1646</v>
      </c>
      <c r="D529" s="344">
        <v>0</v>
      </c>
      <c r="E529" s="344">
        <v>0</v>
      </c>
      <c r="F529" s="344">
        <v>0</v>
      </c>
      <c r="G529" s="344">
        <v>0</v>
      </c>
      <c r="H529" s="344">
        <v>0</v>
      </c>
      <c r="I529" s="344">
        <v>0</v>
      </c>
      <c r="J529" s="344">
        <v>0</v>
      </c>
      <c r="K529" s="4">
        <v>2280</v>
      </c>
      <c r="L529" s="4">
        <v>2280</v>
      </c>
    </row>
    <row r="530" spans="1:12">
      <c r="A530" s="5" t="s">
        <v>79</v>
      </c>
      <c r="B530" s="5" t="s">
        <v>1647</v>
      </c>
      <c r="C530" s="5" t="s">
        <v>1648</v>
      </c>
      <c r="D530" s="344">
        <v>0</v>
      </c>
      <c r="E530" s="344">
        <v>0</v>
      </c>
      <c r="F530" s="344">
        <v>0</v>
      </c>
      <c r="G530" s="344">
        <v>0</v>
      </c>
      <c r="H530" s="344">
        <v>0</v>
      </c>
      <c r="I530" s="344">
        <v>0</v>
      </c>
      <c r="J530" s="344">
        <v>0</v>
      </c>
      <c r="K530" s="344">
        <v>0</v>
      </c>
      <c r="L530" s="344">
        <v>0</v>
      </c>
    </row>
    <row r="531" spans="1:12">
      <c r="A531" s="5" t="s">
        <v>79</v>
      </c>
      <c r="B531" s="5" t="s">
        <v>1649</v>
      </c>
      <c r="C531" s="5" t="s">
        <v>1650</v>
      </c>
      <c r="D531" s="344">
        <v>480</v>
      </c>
      <c r="E531" s="4">
        <v>1824</v>
      </c>
      <c r="F531" s="344">
        <v>0</v>
      </c>
      <c r="G531" s="344">
        <v>0</v>
      </c>
      <c r="H531" s="344">
        <v>0</v>
      </c>
      <c r="I531" s="344">
        <v>0</v>
      </c>
      <c r="J531" s="344">
        <v>0</v>
      </c>
      <c r="K531" s="4">
        <v>204</v>
      </c>
      <c r="L531" s="4">
        <v>2508</v>
      </c>
    </row>
    <row r="532" spans="1:12">
      <c r="A532" s="5" t="s">
        <v>79</v>
      </c>
      <c r="B532" s="5" t="s">
        <v>1651</v>
      </c>
      <c r="C532" s="5" t="s">
        <v>1652</v>
      </c>
      <c r="D532" s="344">
        <v>0</v>
      </c>
      <c r="E532" s="344">
        <v>0</v>
      </c>
      <c r="F532" s="344">
        <v>0</v>
      </c>
      <c r="G532" s="344">
        <v>0</v>
      </c>
      <c r="H532" s="344">
        <v>0</v>
      </c>
      <c r="I532" s="344">
        <v>0</v>
      </c>
      <c r="J532" s="344">
        <v>0</v>
      </c>
      <c r="K532" s="344">
        <v>64</v>
      </c>
      <c r="L532" s="344">
        <v>64</v>
      </c>
    </row>
    <row r="533" spans="1:12">
      <c r="A533" s="5" t="s">
        <v>79</v>
      </c>
      <c r="B533" s="5" t="s">
        <v>1653</v>
      </c>
      <c r="C533" s="5" t="s">
        <v>1654</v>
      </c>
      <c r="D533" s="344">
        <v>0</v>
      </c>
      <c r="E533" s="344">
        <v>0</v>
      </c>
      <c r="F533" s="344">
        <v>0</v>
      </c>
      <c r="G533" s="344">
        <v>0</v>
      </c>
      <c r="H533" s="344">
        <v>0</v>
      </c>
      <c r="I533" s="4">
        <v>44676</v>
      </c>
      <c r="J533" s="344">
        <v>0</v>
      </c>
      <c r="K533" s="344">
        <v>0</v>
      </c>
      <c r="L533" s="4">
        <v>44676</v>
      </c>
    </row>
    <row r="534" spans="1:12">
      <c r="A534" s="5" t="s">
        <v>79</v>
      </c>
      <c r="B534" s="5" t="s">
        <v>1655</v>
      </c>
      <c r="C534" s="5" t="s">
        <v>1656</v>
      </c>
      <c r="D534" s="344">
        <v>0</v>
      </c>
      <c r="E534" s="4">
        <v>44576</v>
      </c>
      <c r="F534" s="344">
        <v>0</v>
      </c>
      <c r="G534" s="344">
        <v>0</v>
      </c>
      <c r="H534" s="344">
        <v>0</v>
      </c>
      <c r="I534" s="344">
        <v>0</v>
      </c>
      <c r="J534" s="344">
        <v>0</v>
      </c>
      <c r="K534" s="344">
        <v>0</v>
      </c>
      <c r="L534" s="4">
        <v>44576</v>
      </c>
    </row>
    <row r="535" spans="1:12">
      <c r="A535" s="5" t="s">
        <v>79</v>
      </c>
      <c r="B535" s="5" t="s">
        <v>1657</v>
      </c>
      <c r="C535" s="5" t="s">
        <v>1658</v>
      </c>
      <c r="D535" s="344">
        <v>0</v>
      </c>
      <c r="E535" s="344">
        <v>0</v>
      </c>
      <c r="F535" s="344">
        <v>0</v>
      </c>
      <c r="G535" s="344">
        <v>0</v>
      </c>
      <c r="H535" s="344">
        <v>0</v>
      </c>
      <c r="I535" s="344">
        <v>0</v>
      </c>
      <c r="J535" s="344">
        <v>0</v>
      </c>
      <c r="K535" s="344">
        <v>0</v>
      </c>
      <c r="L535" s="344">
        <v>0</v>
      </c>
    </row>
    <row r="536" spans="1:12">
      <c r="A536" s="5" t="s">
        <v>79</v>
      </c>
      <c r="B536" s="5" t="s">
        <v>1659</v>
      </c>
      <c r="C536" s="5" t="s">
        <v>1660</v>
      </c>
      <c r="D536" s="344">
        <v>0</v>
      </c>
      <c r="E536" s="344">
        <v>0</v>
      </c>
      <c r="F536" s="344">
        <v>0</v>
      </c>
      <c r="G536" s="344">
        <v>0</v>
      </c>
      <c r="H536" s="4">
        <v>7408</v>
      </c>
      <c r="I536" s="344">
        <v>0</v>
      </c>
      <c r="J536" s="4">
        <v>17639</v>
      </c>
      <c r="K536" s="344">
        <v>0</v>
      </c>
      <c r="L536" s="4">
        <v>25047</v>
      </c>
    </row>
    <row r="537" spans="1:12">
      <c r="A537" s="5" t="s">
        <v>79</v>
      </c>
      <c r="B537" s="5" t="s">
        <v>1661</v>
      </c>
      <c r="C537" s="5" t="s">
        <v>1662</v>
      </c>
      <c r="D537" s="344">
        <v>0</v>
      </c>
      <c r="E537" s="344">
        <v>0</v>
      </c>
      <c r="F537" s="344">
        <v>0</v>
      </c>
      <c r="G537" s="344">
        <v>0</v>
      </c>
      <c r="H537" s="344">
        <v>0</v>
      </c>
      <c r="I537" s="344">
        <v>0</v>
      </c>
      <c r="J537" s="344">
        <v>264</v>
      </c>
      <c r="K537" s="344">
        <v>0</v>
      </c>
      <c r="L537" s="344">
        <v>264</v>
      </c>
    </row>
    <row r="538" spans="1:12">
      <c r="A538" s="5" t="s">
        <v>79</v>
      </c>
      <c r="B538" s="5" t="s">
        <v>1663</v>
      </c>
      <c r="C538" s="5" t="s">
        <v>1664</v>
      </c>
      <c r="D538" s="4">
        <v>6256</v>
      </c>
      <c r="E538" s="344">
        <v>0</v>
      </c>
      <c r="F538" s="344">
        <v>0</v>
      </c>
      <c r="G538" s="344">
        <v>0</v>
      </c>
      <c r="H538" s="344">
        <v>0</v>
      </c>
      <c r="I538" s="344">
        <v>0</v>
      </c>
      <c r="J538" s="344">
        <v>0</v>
      </c>
      <c r="K538" s="344">
        <v>0</v>
      </c>
      <c r="L538" s="4">
        <v>6256</v>
      </c>
    </row>
    <row r="539" spans="1:12">
      <c r="A539" s="5" t="s">
        <v>79</v>
      </c>
      <c r="B539" s="5" t="s">
        <v>1665</v>
      </c>
      <c r="C539" s="5" t="s">
        <v>1666</v>
      </c>
      <c r="D539" s="4">
        <v>1440</v>
      </c>
      <c r="E539" s="344">
        <v>0</v>
      </c>
      <c r="F539" s="344">
        <v>0</v>
      </c>
      <c r="G539" s="344">
        <v>0</v>
      </c>
      <c r="H539" s="344">
        <v>0</v>
      </c>
      <c r="I539" s="344">
        <v>0</v>
      </c>
      <c r="J539" s="4">
        <v>4912</v>
      </c>
      <c r="K539" s="344">
        <v>0</v>
      </c>
      <c r="L539" s="4">
        <v>6352</v>
      </c>
    </row>
    <row r="540" spans="1:12">
      <c r="A540" s="5" t="s">
        <v>79</v>
      </c>
      <c r="B540" s="5" t="s">
        <v>1667</v>
      </c>
      <c r="C540" s="5" t="s">
        <v>1668</v>
      </c>
      <c r="D540" s="4">
        <v>123888</v>
      </c>
      <c r="E540" s="344">
        <v>0</v>
      </c>
      <c r="F540" s="344">
        <v>0</v>
      </c>
      <c r="G540" s="344">
        <v>0</v>
      </c>
      <c r="H540" s="344">
        <v>48</v>
      </c>
      <c r="I540" s="344">
        <v>0</v>
      </c>
      <c r="J540" s="344">
        <v>0</v>
      </c>
      <c r="K540" s="344">
        <v>0</v>
      </c>
      <c r="L540" s="4">
        <v>123936</v>
      </c>
    </row>
    <row r="541" spans="1:12">
      <c r="A541" s="5" t="s">
        <v>79</v>
      </c>
      <c r="B541" s="5" t="s">
        <v>1669</v>
      </c>
      <c r="C541" s="5" t="s">
        <v>1670</v>
      </c>
      <c r="D541" s="4">
        <v>23328</v>
      </c>
      <c r="E541" s="344">
        <v>0</v>
      </c>
      <c r="F541" s="344">
        <v>0</v>
      </c>
      <c r="G541" s="344">
        <v>0</v>
      </c>
      <c r="H541" s="344">
        <v>96</v>
      </c>
      <c r="I541" s="344">
        <v>0</v>
      </c>
      <c r="J541" s="344">
        <v>0</v>
      </c>
      <c r="K541" s="344">
        <v>0</v>
      </c>
      <c r="L541" s="4">
        <v>23424</v>
      </c>
    </row>
    <row r="542" spans="1:12">
      <c r="A542" s="5" t="s">
        <v>79</v>
      </c>
      <c r="B542" s="5" t="s">
        <v>1671</v>
      </c>
      <c r="C542" s="5" t="s">
        <v>1672</v>
      </c>
      <c r="D542" s="344">
        <v>0</v>
      </c>
      <c r="E542" s="344">
        <v>0</v>
      </c>
      <c r="F542" s="344">
        <v>0</v>
      </c>
      <c r="G542" s="344">
        <v>0</v>
      </c>
      <c r="H542" s="344">
        <v>0</v>
      </c>
      <c r="I542" s="344">
        <v>0</v>
      </c>
      <c r="J542" s="344">
        <v>0</v>
      </c>
      <c r="K542" s="344">
        <v>0</v>
      </c>
      <c r="L542" s="344">
        <v>0</v>
      </c>
    </row>
    <row r="543" spans="1:12">
      <c r="A543" s="5" t="s">
        <v>79</v>
      </c>
      <c r="B543" s="5" t="s">
        <v>1673</v>
      </c>
      <c r="C543" s="5" t="s">
        <v>1674</v>
      </c>
      <c r="D543" s="4">
        <v>267648</v>
      </c>
      <c r="E543" s="4">
        <v>129392</v>
      </c>
      <c r="F543" s="344">
        <v>384</v>
      </c>
      <c r="G543" s="344">
        <v>0</v>
      </c>
      <c r="H543" s="4">
        <v>246512</v>
      </c>
      <c r="I543" s="4">
        <v>89108</v>
      </c>
      <c r="J543" s="4">
        <v>33320</v>
      </c>
      <c r="K543" s="4">
        <v>15968</v>
      </c>
      <c r="L543" s="4">
        <v>782332</v>
      </c>
    </row>
    <row r="546" spans="1:12">
      <c r="A546" s="5" t="s">
        <v>1700</v>
      </c>
    </row>
    <row r="547" spans="1:12">
      <c r="A547" s="5" t="s">
        <v>1604</v>
      </c>
      <c r="B547" s="5" t="s">
        <v>181</v>
      </c>
      <c r="C547" s="5" t="s">
        <v>1676</v>
      </c>
      <c r="D547" s="344" t="s">
        <v>1677</v>
      </c>
      <c r="E547" s="344" t="s">
        <v>1678</v>
      </c>
      <c r="F547" s="344" t="s">
        <v>1679</v>
      </c>
      <c r="G547" s="344" t="s">
        <v>1680</v>
      </c>
      <c r="H547" s="344" t="s">
        <v>1681</v>
      </c>
      <c r="I547" s="344" t="s">
        <v>1682</v>
      </c>
      <c r="J547" s="344" t="s">
        <v>1683</v>
      </c>
      <c r="K547" s="344" t="s">
        <v>1684</v>
      </c>
      <c r="L547" s="344" t="s">
        <v>44</v>
      </c>
    </row>
    <row r="548" spans="1:12">
      <c r="A548" s="5" t="s">
        <v>81</v>
      </c>
      <c r="B548" s="5" t="s">
        <v>1619</v>
      </c>
      <c r="C548" s="5" t="s">
        <v>1620</v>
      </c>
      <c r="D548" s="4">
        <v>14256</v>
      </c>
      <c r="E548" s="344">
        <v>0</v>
      </c>
      <c r="F548" s="344">
        <v>0</v>
      </c>
      <c r="G548" s="344">
        <v>0</v>
      </c>
      <c r="H548" s="344">
        <v>0</v>
      </c>
      <c r="I548" s="344">
        <v>0</v>
      </c>
      <c r="J548" s="344">
        <v>0</v>
      </c>
      <c r="K548" s="344">
        <v>0</v>
      </c>
      <c r="L548" s="4">
        <v>14256</v>
      </c>
    </row>
    <row r="549" spans="1:12">
      <c r="A549" s="5" t="s">
        <v>81</v>
      </c>
      <c r="B549" s="5" t="s">
        <v>1621</v>
      </c>
      <c r="C549" s="5" t="s">
        <v>1622</v>
      </c>
      <c r="D549" s="344">
        <v>0</v>
      </c>
      <c r="E549" s="344">
        <v>0</v>
      </c>
      <c r="F549" s="344">
        <v>0</v>
      </c>
      <c r="G549" s="344">
        <v>0</v>
      </c>
      <c r="H549" s="4">
        <v>39232</v>
      </c>
      <c r="I549" s="344">
        <v>0</v>
      </c>
      <c r="J549" s="344">
        <v>0</v>
      </c>
      <c r="K549" s="344">
        <v>0</v>
      </c>
      <c r="L549" s="4">
        <v>39232</v>
      </c>
    </row>
    <row r="550" spans="1:12">
      <c r="A550" s="5" t="s">
        <v>81</v>
      </c>
      <c r="B550" s="5" t="s">
        <v>1623</v>
      </c>
      <c r="C550" s="5" t="s">
        <v>1624</v>
      </c>
      <c r="D550" s="344">
        <v>0</v>
      </c>
      <c r="E550" s="4">
        <v>89952</v>
      </c>
      <c r="F550" s="344">
        <v>0</v>
      </c>
      <c r="G550" s="344">
        <v>0</v>
      </c>
      <c r="H550" s="344">
        <v>0</v>
      </c>
      <c r="I550" s="344">
        <v>672</v>
      </c>
      <c r="J550" s="344">
        <v>0</v>
      </c>
      <c r="K550" s="344">
        <v>0</v>
      </c>
      <c r="L550" s="4">
        <v>90624</v>
      </c>
    </row>
    <row r="551" spans="1:12">
      <c r="A551" s="5" t="s">
        <v>81</v>
      </c>
      <c r="B551" s="5" t="s">
        <v>1625</v>
      </c>
      <c r="C551" s="5" t="s">
        <v>1626</v>
      </c>
      <c r="D551" s="4">
        <v>13680</v>
      </c>
      <c r="E551" s="4">
        <v>26096</v>
      </c>
      <c r="F551" s="344">
        <v>0</v>
      </c>
      <c r="G551" s="344">
        <v>0</v>
      </c>
      <c r="H551" s="4">
        <v>3024</v>
      </c>
      <c r="I551" s="4">
        <v>33424</v>
      </c>
      <c r="J551" s="344">
        <v>711</v>
      </c>
      <c r="K551" s="344">
        <v>452</v>
      </c>
      <c r="L551" s="4">
        <v>77387</v>
      </c>
    </row>
    <row r="552" spans="1:12">
      <c r="A552" s="5" t="s">
        <v>81</v>
      </c>
      <c r="B552" s="5" t="s">
        <v>1627</v>
      </c>
      <c r="C552" s="5" t="s">
        <v>1628</v>
      </c>
      <c r="D552" s="344">
        <v>0</v>
      </c>
      <c r="E552" s="344">
        <v>0</v>
      </c>
      <c r="F552" s="344">
        <v>0</v>
      </c>
      <c r="G552" s="344">
        <v>0</v>
      </c>
      <c r="H552" s="344">
        <v>0</v>
      </c>
      <c r="I552" s="344">
        <v>0</v>
      </c>
      <c r="J552" s="344">
        <v>0</v>
      </c>
      <c r="K552" s="344">
        <v>0</v>
      </c>
      <c r="L552" s="344">
        <v>0</v>
      </c>
    </row>
    <row r="553" spans="1:12">
      <c r="A553" s="5" t="s">
        <v>81</v>
      </c>
      <c r="B553" s="5" t="s">
        <v>1629</v>
      </c>
      <c r="C553" s="5" t="s">
        <v>1630</v>
      </c>
      <c r="D553" s="4">
        <v>12912</v>
      </c>
      <c r="E553" s="344">
        <v>0</v>
      </c>
      <c r="F553" s="344">
        <v>0</v>
      </c>
      <c r="G553" s="344">
        <v>0</v>
      </c>
      <c r="H553" s="344">
        <v>0</v>
      </c>
      <c r="I553" s="344">
        <v>0</v>
      </c>
      <c r="J553" s="344">
        <v>0</v>
      </c>
      <c r="K553" s="344">
        <v>0</v>
      </c>
      <c r="L553" s="4">
        <v>12912</v>
      </c>
    </row>
    <row r="554" spans="1:12">
      <c r="A554" s="5" t="s">
        <v>81</v>
      </c>
      <c r="B554" s="5" t="s">
        <v>1631</v>
      </c>
      <c r="C554" s="5" t="s">
        <v>1632</v>
      </c>
      <c r="D554" s="344">
        <v>0</v>
      </c>
      <c r="E554" s="4">
        <v>3808</v>
      </c>
      <c r="F554" s="344">
        <v>0</v>
      </c>
      <c r="G554" s="344">
        <v>0</v>
      </c>
      <c r="H554" s="344">
        <v>0</v>
      </c>
      <c r="I554" s="4">
        <v>3392</v>
      </c>
      <c r="J554" s="344">
        <v>0</v>
      </c>
      <c r="K554" s="344">
        <v>240</v>
      </c>
      <c r="L554" s="4">
        <v>7440</v>
      </c>
    </row>
    <row r="555" spans="1:12">
      <c r="A555" s="5" t="s">
        <v>81</v>
      </c>
      <c r="B555" s="5" t="s">
        <v>1633</v>
      </c>
      <c r="C555" s="5" t="s">
        <v>1634</v>
      </c>
      <c r="D555" s="344">
        <v>0</v>
      </c>
      <c r="E555" s="344">
        <v>0</v>
      </c>
      <c r="F555" s="344">
        <v>0</v>
      </c>
      <c r="G555" s="344">
        <v>0</v>
      </c>
      <c r="H555" s="4">
        <v>5584</v>
      </c>
      <c r="I555" s="344">
        <v>0</v>
      </c>
      <c r="J555" s="4">
        <v>1120</v>
      </c>
      <c r="K555" s="344">
        <v>0</v>
      </c>
      <c r="L555" s="4">
        <v>6704</v>
      </c>
    </row>
    <row r="556" spans="1:12">
      <c r="A556" s="5" t="s">
        <v>81</v>
      </c>
      <c r="B556" s="5" t="s">
        <v>1635</v>
      </c>
      <c r="C556" s="5" t="s">
        <v>1636</v>
      </c>
      <c r="D556" s="4">
        <v>5616</v>
      </c>
      <c r="E556" s="4">
        <v>1984</v>
      </c>
      <c r="F556" s="344">
        <v>0</v>
      </c>
      <c r="G556" s="344">
        <v>0</v>
      </c>
      <c r="H556" s="4">
        <v>52816</v>
      </c>
      <c r="I556" s="344">
        <v>0</v>
      </c>
      <c r="J556" s="344">
        <v>160</v>
      </c>
      <c r="K556" s="344">
        <v>0</v>
      </c>
      <c r="L556" s="4">
        <v>60576</v>
      </c>
    </row>
    <row r="557" spans="1:12">
      <c r="A557" s="5" t="s">
        <v>81</v>
      </c>
      <c r="B557" s="5" t="s">
        <v>1637</v>
      </c>
      <c r="C557" s="5" t="s">
        <v>1638</v>
      </c>
      <c r="D557" s="344">
        <v>0</v>
      </c>
      <c r="E557" s="344">
        <v>0</v>
      </c>
      <c r="F557" s="344">
        <v>0</v>
      </c>
      <c r="G557" s="344">
        <v>0</v>
      </c>
      <c r="H557" s="344">
        <v>0</v>
      </c>
      <c r="I557" s="344">
        <v>0</v>
      </c>
      <c r="J557" s="344">
        <v>0</v>
      </c>
      <c r="K557" s="344">
        <v>0</v>
      </c>
      <c r="L557" s="344">
        <v>0</v>
      </c>
    </row>
    <row r="558" spans="1:12">
      <c r="A558" s="5" t="s">
        <v>81</v>
      </c>
      <c r="B558" s="5" t="s">
        <v>1639</v>
      </c>
      <c r="C558" s="5" t="s">
        <v>1640</v>
      </c>
      <c r="D558" s="344">
        <v>0</v>
      </c>
      <c r="E558" s="344">
        <v>0</v>
      </c>
      <c r="F558" s="344">
        <v>0</v>
      </c>
      <c r="G558" s="344">
        <v>0</v>
      </c>
      <c r="H558" s="344">
        <v>0</v>
      </c>
      <c r="I558" s="4">
        <v>25424</v>
      </c>
      <c r="J558" s="344">
        <v>0</v>
      </c>
      <c r="K558" s="4">
        <v>864</v>
      </c>
      <c r="L558" s="4">
        <v>26288</v>
      </c>
    </row>
    <row r="559" spans="1:12">
      <c r="A559" s="5" t="s">
        <v>81</v>
      </c>
      <c r="B559" s="5" t="s">
        <v>1641</v>
      </c>
      <c r="C559" s="5" t="s">
        <v>1642</v>
      </c>
      <c r="D559" s="4">
        <v>67008</v>
      </c>
      <c r="E559" s="344">
        <v>0</v>
      </c>
      <c r="F559" s="4">
        <v>12992</v>
      </c>
      <c r="G559" s="344">
        <v>0</v>
      </c>
      <c r="H559" s="344">
        <v>0</v>
      </c>
      <c r="I559" s="344">
        <v>0</v>
      </c>
      <c r="J559" s="344">
        <v>0</v>
      </c>
      <c r="K559" s="344">
        <v>0</v>
      </c>
      <c r="L559" s="4">
        <v>80000</v>
      </c>
    </row>
    <row r="560" spans="1:12">
      <c r="A560" s="5" t="s">
        <v>81</v>
      </c>
      <c r="B560" s="5" t="s">
        <v>1643</v>
      </c>
      <c r="C560" s="5" t="s">
        <v>1644</v>
      </c>
      <c r="D560" s="4">
        <v>4192</v>
      </c>
      <c r="E560" s="344">
        <v>0</v>
      </c>
      <c r="F560" s="344">
        <v>0</v>
      </c>
      <c r="G560" s="344">
        <v>0</v>
      </c>
      <c r="H560" s="344">
        <v>832</v>
      </c>
      <c r="I560" s="344">
        <v>0</v>
      </c>
      <c r="J560" s="344">
        <v>0</v>
      </c>
      <c r="K560" s="344">
        <v>0</v>
      </c>
      <c r="L560" s="4">
        <v>5024</v>
      </c>
    </row>
    <row r="561" spans="1:12">
      <c r="A561" s="5" t="s">
        <v>81</v>
      </c>
      <c r="B561" s="5" t="s">
        <v>1645</v>
      </c>
      <c r="C561" s="5" t="s">
        <v>1646</v>
      </c>
      <c r="D561" s="344">
        <v>0</v>
      </c>
      <c r="E561" s="4">
        <v>5200</v>
      </c>
      <c r="F561" s="344">
        <v>0</v>
      </c>
      <c r="G561" s="344">
        <v>0</v>
      </c>
      <c r="H561" s="344">
        <v>0</v>
      </c>
      <c r="I561" s="4">
        <v>78432</v>
      </c>
      <c r="J561" s="344">
        <v>0</v>
      </c>
      <c r="K561" s="4">
        <v>3600</v>
      </c>
      <c r="L561" s="4">
        <v>87232</v>
      </c>
    </row>
    <row r="562" spans="1:12">
      <c r="A562" s="5" t="s">
        <v>81</v>
      </c>
      <c r="B562" s="5" t="s">
        <v>1647</v>
      </c>
      <c r="C562" s="5" t="s">
        <v>1648</v>
      </c>
      <c r="D562" s="344">
        <v>0</v>
      </c>
      <c r="E562" s="344">
        <v>0</v>
      </c>
      <c r="F562" s="344">
        <v>0</v>
      </c>
      <c r="G562" s="344">
        <v>0</v>
      </c>
      <c r="H562" s="344">
        <v>0</v>
      </c>
      <c r="I562" s="344">
        <v>0</v>
      </c>
      <c r="J562" s="344">
        <v>0</v>
      </c>
      <c r="K562" s="344">
        <v>0</v>
      </c>
      <c r="L562" s="344">
        <v>0</v>
      </c>
    </row>
    <row r="563" spans="1:12">
      <c r="A563" s="5" t="s">
        <v>81</v>
      </c>
      <c r="B563" s="5" t="s">
        <v>1649</v>
      </c>
      <c r="C563" s="5" t="s">
        <v>1650</v>
      </c>
      <c r="D563" s="4">
        <v>3936</v>
      </c>
      <c r="E563" s="344">
        <v>1584</v>
      </c>
      <c r="F563" s="344">
        <v>0</v>
      </c>
      <c r="G563" s="344">
        <v>0</v>
      </c>
      <c r="H563" s="344">
        <v>0</v>
      </c>
      <c r="I563" s="4">
        <v>189936</v>
      </c>
      <c r="J563" s="4">
        <v>2344</v>
      </c>
      <c r="K563" s="4">
        <v>19625</v>
      </c>
      <c r="L563" s="4">
        <v>217425</v>
      </c>
    </row>
    <row r="564" spans="1:12">
      <c r="A564" s="5" t="s">
        <v>81</v>
      </c>
      <c r="B564" s="5" t="s">
        <v>1651</v>
      </c>
      <c r="C564" s="5" t="s">
        <v>1652</v>
      </c>
      <c r="D564" s="344">
        <v>0</v>
      </c>
      <c r="E564" s="344">
        <v>0</v>
      </c>
      <c r="F564" s="344">
        <v>0</v>
      </c>
      <c r="G564" s="344">
        <v>0</v>
      </c>
      <c r="H564" s="344">
        <v>0</v>
      </c>
      <c r="I564" s="344">
        <v>0</v>
      </c>
      <c r="J564" s="344">
        <v>0</v>
      </c>
      <c r="K564" s="344">
        <v>0</v>
      </c>
      <c r="L564" s="344">
        <v>0</v>
      </c>
    </row>
    <row r="565" spans="1:12">
      <c r="A565" s="5" t="s">
        <v>81</v>
      </c>
      <c r="B565" s="5" t="s">
        <v>1653</v>
      </c>
      <c r="C565" s="5" t="s">
        <v>1654</v>
      </c>
      <c r="D565" s="344">
        <v>0</v>
      </c>
      <c r="E565" s="344">
        <v>0</v>
      </c>
      <c r="F565" s="344">
        <v>0</v>
      </c>
      <c r="G565" s="344">
        <v>0</v>
      </c>
      <c r="H565" s="344">
        <v>0</v>
      </c>
      <c r="I565" s="4">
        <v>14896</v>
      </c>
      <c r="J565" s="344">
        <v>0</v>
      </c>
      <c r="K565" s="344">
        <v>0</v>
      </c>
      <c r="L565" s="4">
        <v>14896</v>
      </c>
    </row>
    <row r="566" spans="1:12">
      <c r="A566" s="5" t="s">
        <v>81</v>
      </c>
      <c r="B566" s="5" t="s">
        <v>1655</v>
      </c>
      <c r="C566" s="5" t="s">
        <v>1656</v>
      </c>
      <c r="D566" s="344">
        <v>0</v>
      </c>
      <c r="E566" s="4">
        <v>62976</v>
      </c>
      <c r="F566" s="344">
        <v>0</v>
      </c>
      <c r="G566" s="4">
        <v>26832</v>
      </c>
      <c r="H566" s="344">
        <v>0</v>
      </c>
      <c r="I566" s="344">
        <v>528</v>
      </c>
      <c r="J566" s="344">
        <v>0</v>
      </c>
      <c r="K566" s="344">
        <v>0</v>
      </c>
      <c r="L566" s="4">
        <v>90336</v>
      </c>
    </row>
    <row r="567" spans="1:12">
      <c r="A567" s="5" t="s">
        <v>81</v>
      </c>
      <c r="B567" s="5" t="s">
        <v>1657</v>
      </c>
      <c r="C567" s="5" t="s">
        <v>1658</v>
      </c>
      <c r="D567" s="344">
        <v>0</v>
      </c>
      <c r="E567" s="344">
        <v>0</v>
      </c>
      <c r="F567" s="344">
        <v>0</v>
      </c>
      <c r="G567" s="344">
        <v>0</v>
      </c>
      <c r="H567" s="344">
        <v>0</v>
      </c>
      <c r="I567" s="344">
        <v>0</v>
      </c>
      <c r="J567" s="344">
        <v>1248</v>
      </c>
      <c r="K567" s="344">
        <v>0</v>
      </c>
      <c r="L567" s="344">
        <v>1248</v>
      </c>
    </row>
    <row r="568" spans="1:12">
      <c r="A568" s="5" t="s">
        <v>81</v>
      </c>
      <c r="B568" s="5" t="s">
        <v>1659</v>
      </c>
      <c r="C568" s="5" t="s">
        <v>1660</v>
      </c>
      <c r="D568" s="344">
        <v>0</v>
      </c>
      <c r="E568" s="344">
        <v>0</v>
      </c>
      <c r="F568" s="344">
        <v>0</v>
      </c>
      <c r="G568" s="344">
        <v>0</v>
      </c>
      <c r="H568" s="344">
        <v>0</v>
      </c>
      <c r="I568" s="344">
        <v>0</v>
      </c>
      <c r="J568" s="4">
        <v>1800</v>
      </c>
      <c r="K568" s="344">
        <v>0</v>
      </c>
      <c r="L568" s="4">
        <v>1800</v>
      </c>
    </row>
    <row r="569" spans="1:12">
      <c r="A569" s="5" t="s">
        <v>81</v>
      </c>
      <c r="B569" s="5" t="s">
        <v>1661</v>
      </c>
      <c r="C569" s="5" t="s">
        <v>1662</v>
      </c>
      <c r="D569" s="344">
        <v>0</v>
      </c>
      <c r="E569" s="344">
        <v>0</v>
      </c>
      <c r="F569" s="344">
        <v>0</v>
      </c>
      <c r="G569" s="344">
        <v>0</v>
      </c>
      <c r="H569" s="4">
        <v>1056</v>
      </c>
      <c r="I569" s="344">
        <v>0</v>
      </c>
      <c r="J569" s="344">
        <v>70</v>
      </c>
      <c r="K569" s="344">
        <v>0</v>
      </c>
      <c r="L569" s="4">
        <v>1126</v>
      </c>
    </row>
    <row r="570" spans="1:12">
      <c r="A570" s="5" t="s">
        <v>81</v>
      </c>
      <c r="B570" s="5" t="s">
        <v>1663</v>
      </c>
      <c r="C570" s="5" t="s">
        <v>1664</v>
      </c>
      <c r="D570" s="4">
        <v>8352</v>
      </c>
      <c r="E570" s="344">
        <v>0</v>
      </c>
      <c r="F570" s="344">
        <v>0</v>
      </c>
      <c r="G570" s="344">
        <v>0</v>
      </c>
      <c r="H570" s="344">
        <v>0</v>
      </c>
      <c r="I570" s="344">
        <v>0</v>
      </c>
      <c r="J570" s="344">
        <v>0</v>
      </c>
      <c r="K570" s="344">
        <v>0</v>
      </c>
      <c r="L570" s="4">
        <v>8352</v>
      </c>
    </row>
    <row r="571" spans="1:12">
      <c r="A571" s="5" t="s">
        <v>81</v>
      </c>
      <c r="B571" s="5" t="s">
        <v>1665</v>
      </c>
      <c r="C571" s="5" t="s">
        <v>1666</v>
      </c>
      <c r="D571" s="4">
        <v>2352</v>
      </c>
      <c r="E571" s="344">
        <v>0</v>
      </c>
      <c r="F571" s="344">
        <v>0</v>
      </c>
      <c r="G571" s="344">
        <v>0</v>
      </c>
      <c r="H571" s="4">
        <v>20272</v>
      </c>
      <c r="I571" s="344">
        <v>0</v>
      </c>
      <c r="J571" s="344">
        <v>432</v>
      </c>
      <c r="K571" s="344">
        <v>0</v>
      </c>
      <c r="L571" s="4">
        <v>23056</v>
      </c>
    </row>
    <row r="572" spans="1:12">
      <c r="A572" s="5" t="s">
        <v>81</v>
      </c>
      <c r="B572" s="5" t="s">
        <v>1667</v>
      </c>
      <c r="C572" s="5" t="s">
        <v>1668</v>
      </c>
      <c r="D572" s="4">
        <v>113360</v>
      </c>
      <c r="E572" s="344">
        <v>0</v>
      </c>
      <c r="F572" s="344">
        <v>0</v>
      </c>
      <c r="G572" s="344">
        <v>0</v>
      </c>
      <c r="H572" s="344">
        <v>0</v>
      </c>
      <c r="I572" s="344">
        <v>0</v>
      </c>
      <c r="J572" s="344">
        <v>0</v>
      </c>
      <c r="K572" s="344">
        <v>0</v>
      </c>
      <c r="L572" s="4">
        <v>113360</v>
      </c>
    </row>
    <row r="573" spans="1:12">
      <c r="A573" s="5" t="s">
        <v>81</v>
      </c>
      <c r="B573" s="5" t="s">
        <v>1669</v>
      </c>
      <c r="C573" s="5" t="s">
        <v>1670</v>
      </c>
      <c r="D573" s="4">
        <v>58848</v>
      </c>
      <c r="E573" s="344">
        <v>0</v>
      </c>
      <c r="F573" s="344">
        <v>0</v>
      </c>
      <c r="G573" s="344">
        <v>0</v>
      </c>
      <c r="H573" s="344">
        <v>0</v>
      </c>
      <c r="I573" s="344">
        <v>0</v>
      </c>
      <c r="J573" s="344">
        <v>0</v>
      </c>
      <c r="K573" s="344">
        <v>0</v>
      </c>
      <c r="L573" s="4">
        <v>58848</v>
      </c>
    </row>
    <row r="574" spans="1:12">
      <c r="A574" s="5" t="s">
        <v>81</v>
      </c>
      <c r="B574" s="5" t="s">
        <v>1671</v>
      </c>
      <c r="C574" s="5" t="s">
        <v>1672</v>
      </c>
      <c r="D574" s="344">
        <v>0</v>
      </c>
      <c r="E574" s="344">
        <v>0</v>
      </c>
      <c r="F574" s="344">
        <v>0</v>
      </c>
      <c r="G574" s="344">
        <v>0</v>
      </c>
      <c r="H574" s="344">
        <v>0</v>
      </c>
      <c r="I574" s="344">
        <v>0</v>
      </c>
      <c r="J574" s="344">
        <v>0</v>
      </c>
      <c r="K574" s="344">
        <v>0</v>
      </c>
      <c r="L574" s="344">
        <v>0</v>
      </c>
    </row>
    <row r="575" spans="1:12">
      <c r="A575" s="5" t="s">
        <v>81</v>
      </c>
      <c r="B575" s="5" t="s">
        <v>1673</v>
      </c>
      <c r="C575" s="5" t="s">
        <v>1674</v>
      </c>
      <c r="D575" s="4">
        <v>304512</v>
      </c>
      <c r="E575" s="4">
        <v>191600</v>
      </c>
      <c r="F575" s="4">
        <v>12992</v>
      </c>
      <c r="G575" s="4">
        <v>26832</v>
      </c>
      <c r="H575" s="4">
        <v>122816</v>
      </c>
      <c r="I575" s="4">
        <v>346704</v>
      </c>
      <c r="J575" s="4">
        <v>7885</v>
      </c>
      <c r="K575" s="4">
        <v>24781</v>
      </c>
      <c r="L575" s="4">
        <v>1038122</v>
      </c>
    </row>
    <row r="578" spans="1:12">
      <c r="A578" s="5" t="s">
        <v>1701</v>
      </c>
    </row>
    <row r="579" spans="1:12">
      <c r="A579" s="5" t="s">
        <v>1604</v>
      </c>
      <c r="B579" s="5" t="s">
        <v>181</v>
      </c>
      <c r="C579" s="5" t="s">
        <v>1676</v>
      </c>
      <c r="D579" s="344" t="s">
        <v>1677</v>
      </c>
      <c r="E579" s="344" t="s">
        <v>1678</v>
      </c>
      <c r="F579" s="344" t="s">
        <v>1679</v>
      </c>
      <c r="G579" s="344" t="s">
        <v>1680</v>
      </c>
      <c r="H579" s="344" t="s">
        <v>1681</v>
      </c>
      <c r="I579" s="344" t="s">
        <v>1682</v>
      </c>
      <c r="J579" s="344" t="s">
        <v>1683</v>
      </c>
      <c r="K579" s="344" t="s">
        <v>1684</v>
      </c>
      <c r="L579" s="344" t="s">
        <v>44</v>
      </c>
    </row>
    <row r="580" spans="1:12">
      <c r="A580" s="5" t="s">
        <v>83</v>
      </c>
      <c r="B580" s="5" t="s">
        <v>1619</v>
      </c>
      <c r="C580" s="5" t="s">
        <v>1620</v>
      </c>
      <c r="D580" s="4">
        <v>3712</v>
      </c>
      <c r="E580" s="344">
        <v>0</v>
      </c>
      <c r="F580" s="344">
        <v>0</v>
      </c>
      <c r="G580" s="344">
        <v>0</v>
      </c>
      <c r="H580" s="4">
        <v>4400</v>
      </c>
      <c r="I580" s="344">
        <v>0</v>
      </c>
      <c r="J580" s="4">
        <v>2092</v>
      </c>
      <c r="K580" s="344">
        <v>0</v>
      </c>
      <c r="L580" s="4">
        <v>10204</v>
      </c>
    </row>
    <row r="581" spans="1:12">
      <c r="A581" s="5" t="s">
        <v>83</v>
      </c>
      <c r="B581" s="5" t="s">
        <v>1621</v>
      </c>
      <c r="C581" s="5" t="s">
        <v>1622</v>
      </c>
      <c r="D581" s="344">
        <v>0</v>
      </c>
      <c r="E581" s="344">
        <v>0</v>
      </c>
      <c r="F581" s="344">
        <v>0</v>
      </c>
      <c r="G581" s="344">
        <v>0</v>
      </c>
      <c r="H581" s="4">
        <v>61776</v>
      </c>
      <c r="I581" s="344">
        <v>0</v>
      </c>
      <c r="J581" s="4">
        <v>1896</v>
      </c>
      <c r="K581" s="344">
        <v>0</v>
      </c>
      <c r="L581" s="4">
        <v>63672</v>
      </c>
    </row>
    <row r="582" spans="1:12">
      <c r="A582" s="5" t="s">
        <v>83</v>
      </c>
      <c r="B582" s="5" t="s">
        <v>1623</v>
      </c>
      <c r="C582" s="5" t="s">
        <v>1624</v>
      </c>
      <c r="D582" s="344">
        <v>0</v>
      </c>
      <c r="E582" s="4">
        <v>159312</v>
      </c>
      <c r="F582" s="344">
        <v>0</v>
      </c>
      <c r="G582" s="344">
        <v>0</v>
      </c>
      <c r="H582" s="344">
        <v>960</v>
      </c>
      <c r="I582" s="344">
        <v>0</v>
      </c>
      <c r="J582" s="344">
        <v>0</v>
      </c>
      <c r="K582" s="344">
        <v>0</v>
      </c>
      <c r="L582" s="4">
        <v>160272</v>
      </c>
    </row>
    <row r="583" spans="1:12">
      <c r="A583" s="5" t="s">
        <v>83</v>
      </c>
      <c r="B583" s="5" t="s">
        <v>1625</v>
      </c>
      <c r="C583" s="5" t="s">
        <v>1626</v>
      </c>
      <c r="D583" s="4">
        <v>39600</v>
      </c>
      <c r="E583" s="4">
        <v>7584</v>
      </c>
      <c r="F583" s="344">
        <v>0</v>
      </c>
      <c r="G583" s="344">
        <v>0</v>
      </c>
      <c r="H583" s="4">
        <v>53584</v>
      </c>
      <c r="I583" s="4">
        <v>9744</v>
      </c>
      <c r="J583" s="4">
        <v>1154</v>
      </c>
      <c r="K583" s="4">
        <v>384</v>
      </c>
      <c r="L583" s="4">
        <v>112050</v>
      </c>
    </row>
    <row r="584" spans="1:12">
      <c r="A584" s="5" t="s">
        <v>83</v>
      </c>
      <c r="B584" s="5" t="s">
        <v>1627</v>
      </c>
      <c r="C584" s="5" t="s">
        <v>1628</v>
      </c>
      <c r="D584" s="344">
        <v>0</v>
      </c>
      <c r="E584" s="344">
        <v>0</v>
      </c>
      <c r="F584" s="344">
        <v>0</v>
      </c>
      <c r="G584" s="344">
        <v>0</v>
      </c>
      <c r="H584" s="344">
        <v>0</v>
      </c>
      <c r="I584" s="344">
        <v>0</v>
      </c>
      <c r="J584" s="344">
        <v>0</v>
      </c>
      <c r="K584" s="344">
        <v>0</v>
      </c>
      <c r="L584" s="344">
        <v>0</v>
      </c>
    </row>
    <row r="585" spans="1:12">
      <c r="A585" s="5" t="s">
        <v>83</v>
      </c>
      <c r="B585" s="5" t="s">
        <v>1629</v>
      </c>
      <c r="C585" s="5" t="s">
        <v>1630</v>
      </c>
      <c r="D585" s="4">
        <v>21312</v>
      </c>
      <c r="E585" s="344">
        <v>0</v>
      </c>
      <c r="F585" s="344">
        <v>0</v>
      </c>
      <c r="G585" s="344">
        <v>0</v>
      </c>
      <c r="H585" s="4">
        <v>1088</v>
      </c>
      <c r="I585" s="344">
        <v>0</v>
      </c>
      <c r="J585" s="344">
        <v>0</v>
      </c>
      <c r="K585" s="344">
        <v>0</v>
      </c>
      <c r="L585" s="4">
        <v>22400</v>
      </c>
    </row>
    <row r="586" spans="1:12">
      <c r="A586" s="5" t="s">
        <v>83</v>
      </c>
      <c r="B586" s="5" t="s">
        <v>1631</v>
      </c>
      <c r="C586" s="5" t="s">
        <v>1632</v>
      </c>
      <c r="D586" s="344">
        <v>0</v>
      </c>
      <c r="E586" s="4">
        <v>20992</v>
      </c>
      <c r="F586" s="344">
        <v>0</v>
      </c>
      <c r="G586" s="344">
        <v>0</v>
      </c>
      <c r="H586" s="344">
        <v>0</v>
      </c>
      <c r="I586" s="4">
        <v>23392</v>
      </c>
      <c r="J586" s="344">
        <v>0</v>
      </c>
      <c r="K586" s="344">
        <v>372</v>
      </c>
      <c r="L586" s="4">
        <v>44756</v>
      </c>
    </row>
    <row r="587" spans="1:12">
      <c r="A587" s="5" t="s">
        <v>83</v>
      </c>
      <c r="B587" s="5" t="s">
        <v>1633</v>
      </c>
      <c r="C587" s="5" t="s">
        <v>1634</v>
      </c>
      <c r="D587" s="344">
        <v>0</v>
      </c>
      <c r="E587" s="344">
        <v>0</v>
      </c>
      <c r="F587" s="344">
        <v>0</v>
      </c>
      <c r="G587" s="344">
        <v>0</v>
      </c>
      <c r="H587" s="4">
        <v>6416</v>
      </c>
      <c r="I587" s="344">
        <v>0</v>
      </c>
      <c r="J587" s="4">
        <v>5624</v>
      </c>
      <c r="K587" s="344">
        <v>0</v>
      </c>
      <c r="L587" s="4">
        <v>12040</v>
      </c>
    </row>
    <row r="588" spans="1:12">
      <c r="A588" s="5" t="s">
        <v>83</v>
      </c>
      <c r="B588" s="5" t="s">
        <v>1635</v>
      </c>
      <c r="C588" s="5" t="s">
        <v>1636</v>
      </c>
      <c r="D588" s="4">
        <v>2784</v>
      </c>
      <c r="E588" s="4">
        <v>15600</v>
      </c>
      <c r="F588" s="344">
        <v>0</v>
      </c>
      <c r="G588" s="344">
        <v>0</v>
      </c>
      <c r="H588" s="4">
        <v>121264</v>
      </c>
      <c r="I588" s="344">
        <v>0</v>
      </c>
      <c r="J588" s="4">
        <v>960</v>
      </c>
      <c r="K588" s="344">
        <v>112</v>
      </c>
      <c r="L588" s="4">
        <v>140720</v>
      </c>
    </row>
    <row r="589" spans="1:12">
      <c r="A589" s="5" t="s">
        <v>83</v>
      </c>
      <c r="B589" s="5" t="s">
        <v>1637</v>
      </c>
      <c r="C589" s="5" t="s">
        <v>1638</v>
      </c>
      <c r="D589" s="344">
        <v>0</v>
      </c>
      <c r="E589" s="4">
        <v>1344</v>
      </c>
      <c r="F589" s="344">
        <v>0</v>
      </c>
      <c r="G589" s="344">
        <v>0</v>
      </c>
      <c r="H589" s="344">
        <v>0</v>
      </c>
      <c r="I589" s="344">
        <v>0</v>
      </c>
      <c r="J589" s="344">
        <v>0</v>
      </c>
      <c r="K589" s="344">
        <v>0</v>
      </c>
      <c r="L589" s="4">
        <v>1344</v>
      </c>
    </row>
    <row r="590" spans="1:12">
      <c r="A590" s="5" t="s">
        <v>83</v>
      </c>
      <c r="B590" s="5" t="s">
        <v>1639</v>
      </c>
      <c r="C590" s="5" t="s">
        <v>1640</v>
      </c>
      <c r="D590" s="344">
        <v>0</v>
      </c>
      <c r="E590" s="344">
        <v>0</v>
      </c>
      <c r="F590" s="344">
        <v>0</v>
      </c>
      <c r="G590" s="344">
        <v>0</v>
      </c>
      <c r="H590" s="344">
        <v>0</v>
      </c>
      <c r="I590" s="4">
        <v>43040</v>
      </c>
      <c r="J590" s="344">
        <v>0</v>
      </c>
      <c r="K590" s="4">
        <v>10288</v>
      </c>
      <c r="L590" s="4">
        <v>53328</v>
      </c>
    </row>
    <row r="591" spans="1:12">
      <c r="A591" s="5" t="s">
        <v>83</v>
      </c>
      <c r="B591" s="5" t="s">
        <v>1641</v>
      </c>
      <c r="C591" s="5" t="s">
        <v>1642</v>
      </c>
      <c r="D591" s="4">
        <v>184480</v>
      </c>
      <c r="E591" s="344">
        <v>0</v>
      </c>
      <c r="F591" s="4">
        <v>11168</v>
      </c>
      <c r="G591" s="344">
        <v>0</v>
      </c>
      <c r="H591" s="344">
        <v>0</v>
      </c>
      <c r="I591" s="344">
        <v>0</v>
      </c>
      <c r="J591" s="344">
        <v>0</v>
      </c>
      <c r="K591" s="344">
        <v>0</v>
      </c>
      <c r="L591" s="4">
        <v>195648</v>
      </c>
    </row>
    <row r="592" spans="1:12">
      <c r="A592" s="5" t="s">
        <v>83</v>
      </c>
      <c r="B592" s="5" t="s">
        <v>1643</v>
      </c>
      <c r="C592" s="5" t="s">
        <v>1644</v>
      </c>
      <c r="D592" s="4">
        <v>4816</v>
      </c>
      <c r="E592" s="344">
        <v>0</v>
      </c>
      <c r="F592" s="344">
        <v>0</v>
      </c>
      <c r="G592" s="344">
        <v>0</v>
      </c>
      <c r="H592" s="344">
        <v>0</v>
      </c>
      <c r="I592" s="344">
        <v>0</v>
      </c>
      <c r="J592" s="344">
        <v>0</v>
      </c>
      <c r="K592" s="344">
        <v>0</v>
      </c>
      <c r="L592" s="4">
        <v>4816</v>
      </c>
    </row>
    <row r="593" spans="1:12">
      <c r="A593" s="5" t="s">
        <v>83</v>
      </c>
      <c r="B593" s="5" t="s">
        <v>1645</v>
      </c>
      <c r="C593" s="5" t="s">
        <v>1646</v>
      </c>
      <c r="D593" s="344">
        <v>0</v>
      </c>
      <c r="E593" s="4">
        <v>38960</v>
      </c>
      <c r="F593" s="344">
        <v>0</v>
      </c>
      <c r="G593" s="344">
        <v>0</v>
      </c>
      <c r="H593" s="344">
        <v>0</v>
      </c>
      <c r="I593" s="4">
        <v>182208</v>
      </c>
      <c r="J593" s="344">
        <v>0</v>
      </c>
      <c r="K593" s="4">
        <v>7512</v>
      </c>
      <c r="L593" s="4">
        <v>228680</v>
      </c>
    </row>
    <row r="594" spans="1:12">
      <c r="A594" s="5" t="s">
        <v>83</v>
      </c>
      <c r="B594" s="5" t="s">
        <v>1647</v>
      </c>
      <c r="C594" s="5" t="s">
        <v>1648</v>
      </c>
      <c r="D594" s="344">
        <v>0</v>
      </c>
      <c r="E594" s="344">
        <v>0</v>
      </c>
      <c r="F594" s="344">
        <v>0</v>
      </c>
      <c r="G594" s="344">
        <v>0</v>
      </c>
      <c r="H594" s="344">
        <v>0</v>
      </c>
      <c r="I594" s="344">
        <v>0</v>
      </c>
      <c r="J594" s="344">
        <v>0</v>
      </c>
      <c r="K594" s="344">
        <v>0</v>
      </c>
      <c r="L594" s="344">
        <v>0</v>
      </c>
    </row>
    <row r="595" spans="1:12">
      <c r="A595" s="5" t="s">
        <v>83</v>
      </c>
      <c r="B595" s="5" t="s">
        <v>1649</v>
      </c>
      <c r="C595" s="5" t="s">
        <v>1650</v>
      </c>
      <c r="D595" s="4">
        <v>15600</v>
      </c>
      <c r="E595" s="4">
        <v>1968</v>
      </c>
      <c r="F595" s="344">
        <v>0</v>
      </c>
      <c r="G595" s="344">
        <v>0</v>
      </c>
      <c r="H595" s="344">
        <v>0</v>
      </c>
      <c r="I595" s="4">
        <v>106976</v>
      </c>
      <c r="J595" s="344">
        <v>0</v>
      </c>
      <c r="K595" s="4">
        <v>18860</v>
      </c>
      <c r="L595" s="4">
        <v>143404</v>
      </c>
    </row>
    <row r="596" spans="1:12">
      <c r="A596" s="5" t="s">
        <v>83</v>
      </c>
      <c r="B596" s="5" t="s">
        <v>1651</v>
      </c>
      <c r="C596" s="5" t="s">
        <v>1652</v>
      </c>
      <c r="D596" s="344">
        <v>0</v>
      </c>
      <c r="E596" s="344">
        <v>0</v>
      </c>
      <c r="F596" s="344">
        <v>0</v>
      </c>
      <c r="G596" s="344">
        <v>0</v>
      </c>
      <c r="H596" s="344">
        <v>0</v>
      </c>
      <c r="I596" s="344">
        <v>0</v>
      </c>
      <c r="J596" s="344">
        <v>0</v>
      </c>
      <c r="K596" s="344">
        <v>0</v>
      </c>
      <c r="L596" s="344">
        <v>0</v>
      </c>
    </row>
    <row r="597" spans="1:12">
      <c r="A597" s="5" t="s">
        <v>83</v>
      </c>
      <c r="B597" s="5" t="s">
        <v>1653</v>
      </c>
      <c r="C597" s="5" t="s">
        <v>1654</v>
      </c>
      <c r="D597" s="344">
        <v>0</v>
      </c>
      <c r="E597" s="344">
        <v>0</v>
      </c>
      <c r="F597" s="344">
        <v>0</v>
      </c>
      <c r="G597" s="344">
        <v>0</v>
      </c>
      <c r="H597" s="344">
        <v>0</v>
      </c>
      <c r="I597" s="4">
        <v>37232</v>
      </c>
      <c r="J597" s="344">
        <v>0</v>
      </c>
      <c r="K597" s="344">
        <v>0</v>
      </c>
      <c r="L597" s="4">
        <v>37232</v>
      </c>
    </row>
    <row r="598" spans="1:12">
      <c r="A598" s="5" t="s">
        <v>83</v>
      </c>
      <c r="B598" s="5" t="s">
        <v>1655</v>
      </c>
      <c r="C598" s="5" t="s">
        <v>1656</v>
      </c>
      <c r="D598" s="344">
        <v>0</v>
      </c>
      <c r="E598" s="4">
        <v>83344</v>
      </c>
      <c r="F598" s="344">
        <v>0</v>
      </c>
      <c r="G598" s="4">
        <v>6624</v>
      </c>
      <c r="H598" s="344">
        <v>0</v>
      </c>
      <c r="I598" s="344">
        <v>448</v>
      </c>
      <c r="J598" s="344">
        <v>0</v>
      </c>
      <c r="K598" s="344">
        <v>400</v>
      </c>
      <c r="L598" s="4">
        <v>90816</v>
      </c>
    </row>
    <row r="599" spans="1:12">
      <c r="A599" s="5" t="s">
        <v>83</v>
      </c>
      <c r="B599" s="5" t="s">
        <v>1657</v>
      </c>
      <c r="C599" s="5" t="s">
        <v>1658</v>
      </c>
      <c r="D599" s="344">
        <v>0</v>
      </c>
      <c r="E599" s="344">
        <v>0</v>
      </c>
      <c r="F599" s="344">
        <v>0</v>
      </c>
      <c r="G599" s="344">
        <v>0</v>
      </c>
      <c r="H599" s="4">
        <v>7008</v>
      </c>
      <c r="I599" s="344">
        <v>0</v>
      </c>
      <c r="J599" s="344">
        <v>384</v>
      </c>
      <c r="K599" s="344">
        <v>0</v>
      </c>
      <c r="L599" s="4">
        <v>7392</v>
      </c>
    </row>
    <row r="600" spans="1:12">
      <c r="A600" s="5" t="s">
        <v>83</v>
      </c>
      <c r="B600" s="5" t="s">
        <v>1659</v>
      </c>
      <c r="C600" s="5" t="s">
        <v>1660</v>
      </c>
      <c r="D600" s="344">
        <v>0</v>
      </c>
      <c r="E600" s="344">
        <v>0</v>
      </c>
      <c r="F600" s="344">
        <v>0</v>
      </c>
      <c r="G600" s="344">
        <v>0</v>
      </c>
      <c r="H600" s="344">
        <v>0</v>
      </c>
      <c r="I600" s="344">
        <v>0</v>
      </c>
      <c r="J600" s="4">
        <v>19516</v>
      </c>
      <c r="K600" s="344">
        <v>0</v>
      </c>
      <c r="L600" s="4">
        <v>19516</v>
      </c>
    </row>
    <row r="601" spans="1:12">
      <c r="A601" s="5" t="s">
        <v>83</v>
      </c>
      <c r="B601" s="5" t="s">
        <v>1661</v>
      </c>
      <c r="C601" s="5" t="s">
        <v>1662</v>
      </c>
      <c r="D601" s="344">
        <v>0</v>
      </c>
      <c r="E601" s="344">
        <v>0</v>
      </c>
      <c r="F601" s="344">
        <v>0</v>
      </c>
      <c r="G601" s="344">
        <v>0</v>
      </c>
      <c r="H601" s="4">
        <v>12259</v>
      </c>
      <c r="I601" s="344">
        <v>0</v>
      </c>
      <c r="J601" s="344">
        <v>0</v>
      </c>
      <c r="K601" s="344">
        <v>0</v>
      </c>
      <c r="L601" s="4">
        <v>12259</v>
      </c>
    </row>
    <row r="602" spans="1:12">
      <c r="A602" s="5" t="s">
        <v>83</v>
      </c>
      <c r="B602" s="5" t="s">
        <v>1663</v>
      </c>
      <c r="C602" s="5" t="s">
        <v>1664</v>
      </c>
      <c r="D602" s="4">
        <v>23856</v>
      </c>
      <c r="E602" s="344">
        <v>0</v>
      </c>
      <c r="F602" s="344">
        <v>0</v>
      </c>
      <c r="G602" s="344">
        <v>0</v>
      </c>
      <c r="H602" s="344">
        <v>0</v>
      </c>
      <c r="I602" s="344">
        <v>0</v>
      </c>
      <c r="J602" s="344">
        <v>0</v>
      </c>
      <c r="K602" s="344">
        <v>0</v>
      </c>
      <c r="L602" s="4">
        <v>23856</v>
      </c>
    </row>
    <row r="603" spans="1:12">
      <c r="A603" s="5" t="s">
        <v>83</v>
      </c>
      <c r="B603" s="5" t="s">
        <v>1665</v>
      </c>
      <c r="C603" s="5" t="s">
        <v>1666</v>
      </c>
      <c r="D603" s="4">
        <v>16320</v>
      </c>
      <c r="E603" s="344">
        <v>0</v>
      </c>
      <c r="F603" s="344">
        <v>0</v>
      </c>
      <c r="G603" s="344">
        <v>0</v>
      </c>
      <c r="H603" s="4">
        <v>20144</v>
      </c>
      <c r="I603" s="344">
        <v>0</v>
      </c>
      <c r="J603" s="4">
        <v>15215</v>
      </c>
      <c r="K603" s="344">
        <v>0</v>
      </c>
      <c r="L603" s="4">
        <v>51679</v>
      </c>
    </row>
    <row r="604" spans="1:12">
      <c r="A604" s="5" t="s">
        <v>83</v>
      </c>
      <c r="B604" s="5" t="s">
        <v>1667</v>
      </c>
      <c r="C604" s="5" t="s">
        <v>1668</v>
      </c>
      <c r="D604" s="4">
        <v>293904</v>
      </c>
      <c r="E604" s="344">
        <v>0</v>
      </c>
      <c r="F604" s="344">
        <v>0</v>
      </c>
      <c r="G604" s="344">
        <v>0</v>
      </c>
      <c r="H604" s="344">
        <v>0</v>
      </c>
      <c r="I604" s="344">
        <v>0</v>
      </c>
      <c r="J604" s="344">
        <v>720</v>
      </c>
      <c r="K604" s="344">
        <v>0</v>
      </c>
      <c r="L604" s="4">
        <v>294624</v>
      </c>
    </row>
    <row r="605" spans="1:12">
      <c r="A605" s="5" t="s">
        <v>83</v>
      </c>
      <c r="B605" s="5" t="s">
        <v>1669</v>
      </c>
      <c r="C605" s="5" t="s">
        <v>1670</v>
      </c>
      <c r="D605" s="4">
        <v>59920</v>
      </c>
      <c r="E605" s="344">
        <v>0</v>
      </c>
      <c r="F605" s="344">
        <v>0</v>
      </c>
      <c r="G605" s="344">
        <v>0</v>
      </c>
      <c r="H605" s="344">
        <v>576</v>
      </c>
      <c r="I605" s="344">
        <v>0</v>
      </c>
      <c r="J605" s="344">
        <v>768</v>
      </c>
      <c r="K605" s="344">
        <v>0</v>
      </c>
      <c r="L605" s="4">
        <v>61264</v>
      </c>
    </row>
    <row r="606" spans="1:12">
      <c r="A606" s="5" t="s">
        <v>83</v>
      </c>
      <c r="B606" s="5" t="s">
        <v>1671</v>
      </c>
      <c r="C606" s="5" t="s">
        <v>1672</v>
      </c>
      <c r="D606" s="344">
        <v>0</v>
      </c>
      <c r="E606" s="344">
        <v>0</v>
      </c>
      <c r="F606" s="344">
        <v>0</v>
      </c>
      <c r="G606" s="344">
        <v>0</v>
      </c>
      <c r="H606" s="344">
        <v>0</v>
      </c>
      <c r="I606" s="344">
        <v>0</v>
      </c>
      <c r="J606" s="344">
        <v>0</v>
      </c>
      <c r="K606" s="344">
        <v>0</v>
      </c>
      <c r="L606" s="344">
        <v>0</v>
      </c>
    </row>
    <row r="607" spans="1:12">
      <c r="A607" s="5" t="s">
        <v>83</v>
      </c>
      <c r="B607" s="5" t="s">
        <v>1673</v>
      </c>
      <c r="C607" s="5" t="s">
        <v>1674</v>
      </c>
      <c r="D607" s="4">
        <v>666304</v>
      </c>
      <c r="E607" s="4">
        <v>329104</v>
      </c>
      <c r="F607" s="4">
        <v>11168</v>
      </c>
      <c r="G607" s="4">
        <v>6624</v>
      </c>
      <c r="H607" s="4">
        <v>289475</v>
      </c>
      <c r="I607" s="4">
        <v>403040</v>
      </c>
      <c r="J607" s="4">
        <v>48329</v>
      </c>
      <c r="K607" s="4">
        <v>37928</v>
      </c>
      <c r="L607" s="4">
        <v>1791972</v>
      </c>
    </row>
    <row r="610" spans="1:12">
      <c r="A610" s="5" t="s">
        <v>1702</v>
      </c>
    </row>
    <row r="611" spans="1:12">
      <c r="A611" s="5" t="s">
        <v>1604</v>
      </c>
      <c r="B611" s="5" t="s">
        <v>181</v>
      </c>
      <c r="C611" s="5" t="s">
        <v>1676</v>
      </c>
      <c r="D611" s="344" t="s">
        <v>1677</v>
      </c>
      <c r="E611" s="344" t="s">
        <v>1678</v>
      </c>
      <c r="F611" s="344" t="s">
        <v>1679</v>
      </c>
      <c r="G611" s="344" t="s">
        <v>1680</v>
      </c>
      <c r="H611" s="344" t="s">
        <v>1681</v>
      </c>
      <c r="I611" s="344" t="s">
        <v>1682</v>
      </c>
      <c r="J611" s="344" t="s">
        <v>1683</v>
      </c>
      <c r="K611" s="344" t="s">
        <v>1684</v>
      </c>
      <c r="L611" s="344" t="s">
        <v>44</v>
      </c>
    </row>
    <row r="612" spans="1:12">
      <c r="A612" s="5" t="s">
        <v>85</v>
      </c>
      <c r="B612" s="5" t="s">
        <v>1619</v>
      </c>
      <c r="C612" s="5" t="s">
        <v>1620</v>
      </c>
      <c r="D612" s="4">
        <v>25376</v>
      </c>
      <c r="E612" s="344">
        <v>0</v>
      </c>
      <c r="F612" s="344">
        <v>0</v>
      </c>
      <c r="G612" s="344">
        <v>0</v>
      </c>
      <c r="H612" s="344">
        <v>0</v>
      </c>
      <c r="I612" s="344">
        <v>0</v>
      </c>
      <c r="J612" s="4">
        <v>13784</v>
      </c>
      <c r="K612" s="344">
        <v>0</v>
      </c>
      <c r="L612" s="4">
        <v>39160</v>
      </c>
    </row>
    <row r="613" spans="1:12">
      <c r="A613" s="5" t="s">
        <v>85</v>
      </c>
      <c r="B613" s="5" t="s">
        <v>1621</v>
      </c>
      <c r="C613" s="5" t="s">
        <v>1622</v>
      </c>
      <c r="D613" s="344">
        <v>0</v>
      </c>
      <c r="E613" s="344">
        <v>0</v>
      </c>
      <c r="F613" s="344">
        <v>0</v>
      </c>
      <c r="G613" s="344">
        <v>0</v>
      </c>
      <c r="H613" s="4">
        <v>52016</v>
      </c>
      <c r="I613" s="344">
        <v>0</v>
      </c>
      <c r="J613" s="344">
        <v>768</v>
      </c>
      <c r="K613" s="344">
        <v>0</v>
      </c>
      <c r="L613" s="4">
        <v>52784</v>
      </c>
    </row>
    <row r="614" spans="1:12">
      <c r="A614" s="5" t="s">
        <v>85</v>
      </c>
      <c r="B614" s="5" t="s">
        <v>1623</v>
      </c>
      <c r="C614" s="5" t="s">
        <v>1624</v>
      </c>
      <c r="D614" s="344">
        <v>0</v>
      </c>
      <c r="E614" s="4">
        <v>208768</v>
      </c>
      <c r="F614" s="344">
        <v>0</v>
      </c>
      <c r="G614" s="344">
        <v>0</v>
      </c>
      <c r="H614" s="344">
        <v>0</v>
      </c>
      <c r="I614" s="344">
        <v>0</v>
      </c>
      <c r="J614" s="344">
        <v>0</v>
      </c>
      <c r="K614" s="344">
        <v>0</v>
      </c>
      <c r="L614" s="4">
        <v>208768</v>
      </c>
    </row>
    <row r="615" spans="1:12">
      <c r="A615" s="5" t="s">
        <v>85</v>
      </c>
      <c r="B615" s="5" t="s">
        <v>1625</v>
      </c>
      <c r="C615" s="5" t="s">
        <v>1626</v>
      </c>
      <c r="D615" s="4">
        <v>39552</v>
      </c>
      <c r="E615" s="4">
        <v>70944</v>
      </c>
      <c r="F615" s="344">
        <v>0</v>
      </c>
      <c r="G615" s="344">
        <v>0</v>
      </c>
      <c r="H615" s="4">
        <v>14496</v>
      </c>
      <c r="I615" s="4">
        <v>14736</v>
      </c>
      <c r="J615" s="4">
        <v>20952</v>
      </c>
      <c r="K615" s="4">
        <v>0</v>
      </c>
      <c r="L615" s="4">
        <v>160680</v>
      </c>
    </row>
    <row r="616" spans="1:12">
      <c r="A616" s="5" t="s">
        <v>85</v>
      </c>
      <c r="B616" s="5" t="s">
        <v>1627</v>
      </c>
      <c r="C616" s="5" t="s">
        <v>1628</v>
      </c>
      <c r="D616" s="344">
        <v>0</v>
      </c>
      <c r="E616" s="344">
        <v>0</v>
      </c>
      <c r="F616" s="344">
        <v>0</v>
      </c>
      <c r="G616" s="344">
        <v>0</v>
      </c>
      <c r="H616" s="344">
        <v>0</v>
      </c>
      <c r="I616" s="344">
        <v>0</v>
      </c>
      <c r="J616" s="344">
        <v>0</v>
      </c>
      <c r="K616" s="344">
        <v>0</v>
      </c>
      <c r="L616" s="344">
        <v>0</v>
      </c>
    </row>
    <row r="617" spans="1:12">
      <c r="A617" s="5" t="s">
        <v>85</v>
      </c>
      <c r="B617" s="5" t="s">
        <v>1629</v>
      </c>
      <c r="C617" s="5" t="s">
        <v>1630</v>
      </c>
      <c r="D617" s="4">
        <v>38304</v>
      </c>
      <c r="E617" s="344">
        <v>0</v>
      </c>
      <c r="F617" s="344">
        <v>0</v>
      </c>
      <c r="G617" s="344">
        <v>0</v>
      </c>
      <c r="H617" s="4">
        <v>480</v>
      </c>
      <c r="I617" s="344">
        <v>0</v>
      </c>
      <c r="J617" s="344">
        <v>0</v>
      </c>
      <c r="K617" s="344">
        <v>0</v>
      </c>
      <c r="L617" s="4">
        <v>38784</v>
      </c>
    </row>
    <row r="618" spans="1:12">
      <c r="A618" s="5" t="s">
        <v>85</v>
      </c>
      <c r="B618" s="5" t="s">
        <v>1631</v>
      </c>
      <c r="C618" s="5" t="s">
        <v>1632</v>
      </c>
      <c r="D618" s="344">
        <v>0</v>
      </c>
      <c r="E618" s="4">
        <v>8256</v>
      </c>
      <c r="F618" s="344">
        <v>0</v>
      </c>
      <c r="G618" s="344">
        <v>0</v>
      </c>
      <c r="H618" s="344">
        <v>0</v>
      </c>
      <c r="I618" s="4">
        <v>16800</v>
      </c>
      <c r="J618" s="344">
        <v>0</v>
      </c>
      <c r="K618" s="4">
        <v>7840</v>
      </c>
      <c r="L618" s="4">
        <v>32896</v>
      </c>
    </row>
    <row r="619" spans="1:12">
      <c r="A619" s="5" t="s">
        <v>85</v>
      </c>
      <c r="B619" s="5" t="s">
        <v>1633</v>
      </c>
      <c r="C619" s="5" t="s">
        <v>1634</v>
      </c>
      <c r="D619" s="344">
        <v>0</v>
      </c>
      <c r="E619" s="344">
        <v>0</v>
      </c>
      <c r="F619" s="344">
        <v>0</v>
      </c>
      <c r="G619" s="344">
        <v>0</v>
      </c>
      <c r="H619" s="4">
        <v>1824</v>
      </c>
      <c r="I619" s="344">
        <v>0</v>
      </c>
      <c r="J619" s="344">
        <v>0</v>
      </c>
      <c r="K619" s="344">
        <v>0</v>
      </c>
      <c r="L619" s="4">
        <v>1824</v>
      </c>
    </row>
    <row r="620" spans="1:12">
      <c r="A620" s="5" t="s">
        <v>85</v>
      </c>
      <c r="B620" s="5" t="s">
        <v>1635</v>
      </c>
      <c r="C620" s="5" t="s">
        <v>1636</v>
      </c>
      <c r="D620" s="4">
        <v>12336</v>
      </c>
      <c r="E620" s="4">
        <v>11328</v>
      </c>
      <c r="F620" s="344">
        <v>0</v>
      </c>
      <c r="G620" s="344">
        <v>0</v>
      </c>
      <c r="H620" s="4">
        <v>83456</v>
      </c>
      <c r="I620" s="344">
        <v>0</v>
      </c>
      <c r="J620" s="4">
        <v>10560</v>
      </c>
      <c r="K620" s="344">
        <v>0</v>
      </c>
      <c r="L620" s="4">
        <v>117680</v>
      </c>
    </row>
    <row r="621" spans="1:12">
      <c r="A621" s="5" t="s">
        <v>85</v>
      </c>
      <c r="B621" s="5" t="s">
        <v>1637</v>
      </c>
      <c r="C621" s="5" t="s">
        <v>1638</v>
      </c>
      <c r="D621" s="344">
        <v>0</v>
      </c>
      <c r="E621" s="344">
        <v>0</v>
      </c>
      <c r="F621" s="344">
        <v>0</v>
      </c>
      <c r="G621" s="344">
        <v>0</v>
      </c>
      <c r="H621" s="344">
        <v>0</v>
      </c>
      <c r="I621" s="344">
        <v>0</v>
      </c>
      <c r="J621" s="344">
        <v>0</v>
      </c>
      <c r="K621" s="344">
        <v>0</v>
      </c>
      <c r="L621" s="344">
        <v>0</v>
      </c>
    </row>
    <row r="622" spans="1:12">
      <c r="A622" s="5" t="s">
        <v>85</v>
      </c>
      <c r="B622" s="5" t="s">
        <v>1639</v>
      </c>
      <c r="C622" s="5" t="s">
        <v>1640</v>
      </c>
      <c r="D622" s="344">
        <v>0</v>
      </c>
      <c r="E622" s="344">
        <v>0</v>
      </c>
      <c r="F622" s="344">
        <v>0</v>
      </c>
      <c r="G622" s="344">
        <v>0</v>
      </c>
      <c r="H622" s="344">
        <v>0</v>
      </c>
      <c r="I622" s="4">
        <v>15024</v>
      </c>
      <c r="J622" s="344">
        <v>0</v>
      </c>
      <c r="K622" s="344">
        <v>96</v>
      </c>
      <c r="L622" s="4">
        <v>15120</v>
      </c>
    </row>
    <row r="623" spans="1:12">
      <c r="A623" s="5" t="s">
        <v>85</v>
      </c>
      <c r="B623" s="5" t="s">
        <v>1641</v>
      </c>
      <c r="C623" s="5" t="s">
        <v>1642</v>
      </c>
      <c r="D623" s="4">
        <v>181712</v>
      </c>
      <c r="E623" s="344">
        <v>0</v>
      </c>
      <c r="F623" s="4">
        <v>47072</v>
      </c>
      <c r="G623" s="344">
        <v>0</v>
      </c>
      <c r="H623" s="344">
        <v>0</v>
      </c>
      <c r="I623" s="344">
        <v>0</v>
      </c>
      <c r="J623" s="344">
        <v>0</v>
      </c>
      <c r="K623" s="344">
        <v>0</v>
      </c>
      <c r="L623" s="4">
        <v>228784</v>
      </c>
    </row>
    <row r="624" spans="1:12">
      <c r="A624" s="5" t="s">
        <v>85</v>
      </c>
      <c r="B624" s="5" t="s">
        <v>1643</v>
      </c>
      <c r="C624" s="5" t="s">
        <v>1644</v>
      </c>
      <c r="D624" s="4">
        <v>8976</v>
      </c>
      <c r="E624" s="344">
        <v>0</v>
      </c>
      <c r="F624" s="344">
        <v>0</v>
      </c>
      <c r="G624" s="344">
        <v>0</v>
      </c>
      <c r="H624" s="344">
        <v>0</v>
      </c>
      <c r="I624" s="344">
        <v>0</v>
      </c>
      <c r="J624" s="344">
        <v>0</v>
      </c>
      <c r="K624" s="344">
        <v>0</v>
      </c>
      <c r="L624" s="4">
        <v>8976</v>
      </c>
    </row>
    <row r="625" spans="1:12">
      <c r="A625" s="5" t="s">
        <v>85</v>
      </c>
      <c r="B625" s="5" t="s">
        <v>1645</v>
      </c>
      <c r="C625" s="5" t="s">
        <v>1646</v>
      </c>
      <c r="D625" s="344">
        <v>0</v>
      </c>
      <c r="E625" s="344">
        <v>0</v>
      </c>
      <c r="F625" s="344">
        <v>0</v>
      </c>
      <c r="G625" s="344">
        <v>0</v>
      </c>
      <c r="H625" s="344">
        <v>0</v>
      </c>
      <c r="I625" s="4">
        <v>44272</v>
      </c>
      <c r="J625" s="344">
        <v>0</v>
      </c>
      <c r="K625" s="344">
        <v>1536</v>
      </c>
      <c r="L625" s="4">
        <v>45808</v>
      </c>
    </row>
    <row r="626" spans="1:12">
      <c r="A626" s="5" t="s">
        <v>85</v>
      </c>
      <c r="B626" s="5" t="s">
        <v>1647</v>
      </c>
      <c r="C626" s="5" t="s">
        <v>1648</v>
      </c>
      <c r="D626" s="344">
        <v>0</v>
      </c>
      <c r="E626" s="344">
        <v>0</v>
      </c>
      <c r="F626" s="344">
        <v>0</v>
      </c>
      <c r="G626" s="344">
        <v>0</v>
      </c>
      <c r="H626" s="344">
        <v>0</v>
      </c>
      <c r="I626" s="344">
        <v>0</v>
      </c>
      <c r="J626" s="344">
        <v>0</v>
      </c>
      <c r="K626" s="344">
        <v>0</v>
      </c>
      <c r="L626" s="344">
        <v>0</v>
      </c>
    </row>
    <row r="627" spans="1:12">
      <c r="A627" s="5" t="s">
        <v>85</v>
      </c>
      <c r="B627" s="5" t="s">
        <v>1649</v>
      </c>
      <c r="C627" s="5" t="s">
        <v>1650</v>
      </c>
      <c r="D627" s="4">
        <v>6864</v>
      </c>
      <c r="E627" s="344">
        <v>96</v>
      </c>
      <c r="F627" s="344">
        <v>0</v>
      </c>
      <c r="G627" s="344">
        <v>0</v>
      </c>
      <c r="H627" s="344">
        <v>0</v>
      </c>
      <c r="I627" s="4">
        <v>50272</v>
      </c>
      <c r="J627" s="344">
        <v>0</v>
      </c>
      <c r="K627" s="4">
        <v>5280</v>
      </c>
      <c r="L627" s="4">
        <v>62512</v>
      </c>
    </row>
    <row r="628" spans="1:12">
      <c r="A628" s="5" t="s">
        <v>85</v>
      </c>
      <c r="B628" s="5" t="s">
        <v>1651</v>
      </c>
      <c r="C628" s="5" t="s">
        <v>1652</v>
      </c>
      <c r="D628" s="344">
        <v>0</v>
      </c>
      <c r="E628" s="344">
        <v>0</v>
      </c>
      <c r="F628" s="344">
        <v>0</v>
      </c>
      <c r="G628" s="344">
        <v>0</v>
      </c>
      <c r="H628" s="344">
        <v>0</v>
      </c>
      <c r="I628" s="344">
        <v>0</v>
      </c>
      <c r="J628" s="344">
        <v>0</v>
      </c>
      <c r="K628" s="344">
        <v>0</v>
      </c>
      <c r="L628" s="344">
        <v>0</v>
      </c>
    </row>
    <row r="629" spans="1:12">
      <c r="A629" s="5" t="s">
        <v>85</v>
      </c>
      <c r="B629" s="5" t="s">
        <v>1653</v>
      </c>
      <c r="C629" s="5" t="s">
        <v>1654</v>
      </c>
      <c r="D629" s="344">
        <v>0</v>
      </c>
      <c r="E629" s="344">
        <v>0</v>
      </c>
      <c r="F629" s="344">
        <v>0</v>
      </c>
      <c r="G629" s="344">
        <v>0</v>
      </c>
      <c r="H629" s="344">
        <v>0</v>
      </c>
      <c r="I629" s="4">
        <v>19584</v>
      </c>
      <c r="J629" s="344">
        <v>0</v>
      </c>
      <c r="K629" s="344">
        <v>0</v>
      </c>
      <c r="L629" s="4">
        <v>19584</v>
      </c>
    </row>
    <row r="630" spans="1:12">
      <c r="A630" s="5" t="s">
        <v>85</v>
      </c>
      <c r="B630" s="5" t="s">
        <v>1655</v>
      </c>
      <c r="C630" s="5" t="s">
        <v>1656</v>
      </c>
      <c r="D630" s="344">
        <v>0</v>
      </c>
      <c r="E630" s="4">
        <v>104928</v>
      </c>
      <c r="F630" s="344">
        <v>0</v>
      </c>
      <c r="G630" s="4">
        <v>42640</v>
      </c>
      <c r="H630" s="344">
        <v>0</v>
      </c>
      <c r="I630" s="344">
        <v>0</v>
      </c>
      <c r="J630" s="344">
        <v>0</v>
      </c>
      <c r="K630" s="344">
        <v>0</v>
      </c>
      <c r="L630" s="4">
        <v>147568</v>
      </c>
    </row>
    <row r="631" spans="1:12">
      <c r="A631" s="5" t="s">
        <v>85</v>
      </c>
      <c r="B631" s="5" t="s">
        <v>1657</v>
      </c>
      <c r="C631" s="5" t="s">
        <v>1658</v>
      </c>
      <c r="D631" s="344">
        <v>0</v>
      </c>
      <c r="E631" s="344">
        <v>0</v>
      </c>
      <c r="F631" s="344">
        <v>0</v>
      </c>
      <c r="G631" s="344">
        <v>0</v>
      </c>
      <c r="H631" s="4">
        <v>23136</v>
      </c>
      <c r="I631" s="344">
        <v>0</v>
      </c>
      <c r="J631" s="344">
        <v>0</v>
      </c>
      <c r="K631" s="344">
        <v>0</v>
      </c>
      <c r="L631" s="4">
        <v>23136</v>
      </c>
    </row>
    <row r="632" spans="1:12">
      <c r="A632" s="5" t="s">
        <v>85</v>
      </c>
      <c r="B632" s="5" t="s">
        <v>1659</v>
      </c>
      <c r="C632" s="5" t="s">
        <v>1660</v>
      </c>
      <c r="D632" s="344">
        <v>0</v>
      </c>
      <c r="E632" s="344">
        <v>0</v>
      </c>
      <c r="F632" s="344">
        <v>0</v>
      </c>
      <c r="G632" s="344">
        <v>0</v>
      </c>
      <c r="H632" s="344">
        <v>0</v>
      </c>
      <c r="I632" s="344">
        <v>0</v>
      </c>
      <c r="J632" s="344">
        <v>0</v>
      </c>
      <c r="K632" s="344">
        <v>0</v>
      </c>
      <c r="L632" s="344">
        <v>0</v>
      </c>
    </row>
    <row r="633" spans="1:12">
      <c r="A633" s="5" t="s">
        <v>85</v>
      </c>
      <c r="B633" s="5" t="s">
        <v>1661</v>
      </c>
      <c r="C633" s="5" t="s">
        <v>1662</v>
      </c>
      <c r="D633" s="344">
        <v>0</v>
      </c>
      <c r="E633" s="344">
        <v>0</v>
      </c>
      <c r="F633" s="344">
        <v>0</v>
      </c>
      <c r="G633" s="344">
        <v>0</v>
      </c>
      <c r="H633" s="4">
        <v>5088</v>
      </c>
      <c r="I633" s="344">
        <v>0</v>
      </c>
      <c r="J633" s="344">
        <v>216</v>
      </c>
      <c r="K633" s="344">
        <v>0</v>
      </c>
      <c r="L633" s="4">
        <v>5304</v>
      </c>
    </row>
    <row r="634" spans="1:12">
      <c r="A634" s="5" t="s">
        <v>85</v>
      </c>
      <c r="B634" s="5" t="s">
        <v>1663</v>
      </c>
      <c r="C634" s="5" t="s">
        <v>1664</v>
      </c>
      <c r="D634" s="4">
        <v>11808</v>
      </c>
      <c r="E634" s="344">
        <v>0</v>
      </c>
      <c r="F634" s="344">
        <v>0</v>
      </c>
      <c r="G634" s="344">
        <v>0</v>
      </c>
      <c r="H634" s="344">
        <v>0</v>
      </c>
      <c r="I634" s="344">
        <v>0</v>
      </c>
      <c r="J634" s="344">
        <v>0</v>
      </c>
      <c r="K634" s="344">
        <v>0</v>
      </c>
      <c r="L634" s="4">
        <v>11808</v>
      </c>
    </row>
    <row r="635" spans="1:12">
      <c r="A635" s="5" t="s">
        <v>85</v>
      </c>
      <c r="B635" s="5" t="s">
        <v>1665</v>
      </c>
      <c r="C635" s="5" t="s">
        <v>1666</v>
      </c>
      <c r="D635" s="4">
        <v>9888</v>
      </c>
      <c r="E635" s="344">
        <v>0</v>
      </c>
      <c r="F635" s="344">
        <v>0</v>
      </c>
      <c r="G635" s="344">
        <v>0</v>
      </c>
      <c r="H635" s="4">
        <v>32400</v>
      </c>
      <c r="I635" s="344">
        <v>0</v>
      </c>
      <c r="J635" s="4">
        <v>1292</v>
      </c>
      <c r="K635" s="344">
        <v>0</v>
      </c>
      <c r="L635" s="4">
        <v>43580</v>
      </c>
    </row>
    <row r="636" spans="1:12">
      <c r="A636" s="5" t="s">
        <v>85</v>
      </c>
      <c r="B636" s="5" t="s">
        <v>1667</v>
      </c>
      <c r="C636" s="5" t="s">
        <v>1668</v>
      </c>
      <c r="D636" s="4">
        <v>264896</v>
      </c>
      <c r="E636" s="344">
        <v>0</v>
      </c>
      <c r="F636" s="344">
        <v>0</v>
      </c>
      <c r="G636" s="344">
        <v>0</v>
      </c>
      <c r="H636" s="344">
        <v>0</v>
      </c>
      <c r="I636" s="344">
        <v>0</v>
      </c>
      <c r="J636" s="344">
        <v>0</v>
      </c>
      <c r="K636" s="344">
        <v>0</v>
      </c>
      <c r="L636" s="4">
        <v>264896</v>
      </c>
    </row>
    <row r="637" spans="1:12">
      <c r="A637" s="5" t="s">
        <v>85</v>
      </c>
      <c r="B637" s="5" t="s">
        <v>1669</v>
      </c>
      <c r="C637" s="5" t="s">
        <v>1670</v>
      </c>
      <c r="D637" s="4">
        <v>64208</v>
      </c>
      <c r="E637" s="344">
        <v>0</v>
      </c>
      <c r="F637" s="344">
        <v>0</v>
      </c>
      <c r="G637" s="344">
        <v>0</v>
      </c>
      <c r="H637" s="344">
        <v>1056</v>
      </c>
      <c r="I637" s="344">
        <v>0</v>
      </c>
      <c r="J637" s="344">
        <v>0</v>
      </c>
      <c r="K637" s="344">
        <v>0</v>
      </c>
      <c r="L637" s="4">
        <v>65264</v>
      </c>
    </row>
    <row r="638" spans="1:12">
      <c r="A638" s="5" t="s">
        <v>85</v>
      </c>
      <c r="B638" s="5" t="s">
        <v>1671</v>
      </c>
      <c r="C638" s="5" t="s">
        <v>1672</v>
      </c>
      <c r="D638" s="344">
        <v>0</v>
      </c>
      <c r="E638" s="344">
        <v>0</v>
      </c>
      <c r="F638" s="344">
        <v>0</v>
      </c>
      <c r="G638" s="344">
        <v>0</v>
      </c>
      <c r="H638" s="344">
        <v>0</v>
      </c>
      <c r="I638" s="344">
        <v>0</v>
      </c>
      <c r="J638" s="344">
        <v>0</v>
      </c>
      <c r="K638" s="344">
        <v>0</v>
      </c>
      <c r="L638" s="344">
        <v>0</v>
      </c>
    </row>
    <row r="639" spans="1:12">
      <c r="A639" s="5" t="s">
        <v>85</v>
      </c>
      <c r="B639" s="5" t="s">
        <v>1673</v>
      </c>
      <c r="C639" s="5" t="s">
        <v>1674</v>
      </c>
      <c r="D639" s="4">
        <v>663920</v>
      </c>
      <c r="E639" s="4">
        <v>404320</v>
      </c>
      <c r="F639" s="4">
        <v>47072</v>
      </c>
      <c r="G639" s="4">
        <v>42640</v>
      </c>
      <c r="H639" s="4">
        <v>213952</v>
      </c>
      <c r="I639" s="4">
        <v>160688</v>
      </c>
      <c r="J639" s="4">
        <v>47572</v>
      </c>
      <c r="K639" s="4">
        <v>14752</v>
      </c>
      <c r="L639" s="4">
        <v>1594916</v>
      </c>
    </row>
    <row r="642" spans="1:12">
      <c r="A642" s="5" t="s">
        <v>1703</v>
      </c>
    </row>
    <row r="643" spans="1:12">
      <c r="A643" s="5" t="s">
        <v>1604</v>
      </c>
      <c r="B643" s="5" t="s">
        <v>181</v>
      </c>
      <c r="C643" s="5" t="s">
        <v>1676</v>
      </c>
      <c r="D643" s="344" t="s">
        <v>1677</v>
      </c>
      <c r="E643" s="344" t="s">
        <v>1678</v>
      </c>
      <c r="F643" s="344" t="s">
        <v>1679</v>
      </c>
      <c r="G643" s="344" t="s">
        <v>1680</v>
      </c>
      <c r="H643" s="344" t="s">
        <v>1681</v>
      </c>
      <c r="I643" s="344" t="s">
        <v>1682</v>
      </c>
      <c r="J643" s="344" t="s">
        <v>1683</v>
      </c>
      <c r="K643" s="344" t="s">
        <v>1684</v>
      </c>
      <c r="L643" s="344" t="s">
        <v>44</v>
      </c>
    </row>
    <row r="644" spans="1:12">
      <c r="A644" s="5" t="s">
        <v>87</v>
      </c>
      <c r="B644" s="5" t="s">
        <v>1619</v>
      </c>
      <c r="C644" s="5" t="s">
        <v>1620</v>
      </c>
      <c r="D644" s="4">
        <v>30048</v>
      </c>
      <c r="E644" s="344">
        <v>0</v>
      </c>
      <c r="F644" s="344">
        <v>0</v>
      </c>
      <c r="G644" s="344">
        <v>0</v>
      </c>
      <c r="H644" s="4">
        <v>336</v>
      </c>
      <c r="I644" s="344">
        <v>0</v>
      </c>
      <c r="J644" s="344">
        <v>0</v>
      </c>
      <c r="K644" s="344">
        <v>0</v>
      </c>
      <c r="L644" s="4">
        <v>30384</v>
      </c>
    </row>
    <row r="645" spans="1:12">
      <c r="A645" s="5" t="s">
        <v>87</v>
      </c>
      <c r="B645" s="5" t="s">
        <v>1621</v>
      </c>
      <c r="C645" s="5" t="s">
        <v>1622</v>
      </c>
      <c r="D645" s="344">
        <v>0</v>
      </c>
      <c r="E645" s="344">
        <v>0</v>
      </c>
      <c r="F645" s="344">
        <v>0</v>
      </c>
      <c r="G645" s="344">
        <v>0</v>
      </c>
      <c r="H645" s="4">
        <v>234064</v>
      </c>
      <c r="I645" s="344">
        <v>0</v>
      </c>
      <c r="J645" s="4">
        <v>20345</v>
      </c>
      <c r="K645" s="344">
        <v>0</v>
      </c>
      <c r="L645" s="4">
        <v>254409</v>
      </c>
    </row>
    <row r="646" spans="1:12">
      <c r="A646" s="5" t="s">
        <v>87</v>
      </c>
      <c r="B646" s="5" t="s">
        <v>1623</v>
      </c>
      <c r="C646" s="5" t="s">
        <v>1624</v>
      </c>
      <c r="D646" s="344">
        <v>0</v>
      </c>
      <c r="E646" s="4">
        <v>2240208</v>
      </c>
      <c r="F646" s="344">
        <v>0</v>
      </c>
      <c r="G646" s="344">
        <v>0</v>
      </c>
      <c r="H646" s="4">
        <v>27280</v>
      </c>
      <c r="I646" s="4">
        <v>6912</v>
      </c>
      <c r="J646" s="344">
        <v>0</v>
      </c>
      <c r="K646" s="344">
        <v>0</v>
      </c>
      <c r="L646" s="4">
        <v>2274400</v>
      </c>
    </row>
    <row r="647" spans="1:12">
      <c r="A647" s="5" t="s">
        <v>87</v>
      </c>
      <c r="B647" s="5" t="s">
        <v>1625</v>
      </c>
      <c r="C647" s="5" t="s">
        <v>1626</v>
      </c>
      <c r="D647" s="4">
        <v>486816</v>
      </c>
      <c r="E647" s="4">
        <v>272208</v>
      </c>
      <c r="F647" s="344">
        <v>0</v>
      </c>
      <c r="G647" s="344">
        <v>0</v>
      </c>
      <c r="H647" s="4">
        <v>1031040</v>
      </c>
      <c r="I647" s="4">
        <v>136368</v>
      </c>
      <c r="J647" s="4">
        <v>36951</v>
      </c>
      <c r="K647" s="4">
        <v>28440</v>
      </c>
      <c r="L647" s="4">
        <v>1991823</v>
      </c>
    </row>
    <row r="648" spans="1:12">
      <c r="A648" s="5" t="s">
        <v>87</v>
      </c>
      <c r="B648" s="5" t="s">
        <v>1627</v>
      </c>
      <c r="C648" s="5" t="s">
        <v>1628</v>
      </c>
      <c r="D648" s="344">
        <v>0</v>
      </c>
      <c r="E648" s="344">
        <v>0</v>
      </c>
      <c r="F648" s="344">
        <v>0</v>
      </c>
      <c r="G648" s="344">
        <v>0</v>
      </c>
      <c r="H648" s="344">
        <v>0</v>
      </c>
      <c r="I648" s="344">
        <v>0</v>
      </c>
      <c r="J648" s="344">
        <v>192</v>
      </c>
      <c r="K648" s="344">
        <v>0</v>
      </c>
      <c r="L648" s="344">
        <v>192</v>
      </c>
    </row>
    <row r="649" spans="1:12">
      <c r="A649" s="5" t="s">
        <v>87</v>
      </c>
      <c r="B649" s="5" t="s">
        <v>1629</v>
      </c>
      <c r="C649" s="5" t="s">
        <v>1630</v>
      </c>
      <c r="D649" s="4">
        <v>206304</v>
      </c>
      <c r="E649" s="344">
        <v>0</v>
      </c>
      <c r="F649" s="344">
        <v>0</v>
      </c>
      <c r="G649" s="344">
        <v>0</v>
      </c>
      <c r="H649" s="4">
        <v>233600</v>
      </c>
      <c r="I649" s="344">
        <v>0</v>
      </c>
      <c r="J649" s="4">
        <v>429350</v>
      </c>
      <c r="K649" s="344">
        <v>0</v>
      </c>
      <c r="L649" s="4">
        <v>869254</v>
      </c>
    </row>
    <row r="650" spans="1:12">
      <c r="A650" s="5" t="s">
        <v>87</v>
      </c>
      <c r="B650" s="5" t="s">
        <v>1631</v>
      </c>
      <c r="C650" s="5" t="s">
        <v>1632</v>
      </c>
      <c r="D650" s="344">
        <v>0</v>
      </c>
      <c r="E650" s="4">
        <v>346112</v>
      </c>
      <c r="F650" s="344">
        <v>0</v>
      </c>
      <c r="G650" s="344">
        <v>0</v>
      </c>
      <c r="H650" s="344">
        <v>0</v>
      </c>
      <c r="I650" s="4">
        <v>386768</v>
      </c>
      <c r="J650" s="344">
        <v>0</v>
      </c>
      <c r="K650" s="4">
        <v>7661</v>
      </c>
      <c r="L650" s="4">
        <v>740541</v>
      </c>
    </row>
    <row r="651" spans="1:12">
      <c r="A651" s="5" t="s">
        <v>87</v>
      </c>
      <c r="B651" s="5" t="s">
        <v>1633</v>
      </c>
      <c r="C651" s="5" t="s">
        <v>1634</v>
      </c>
      <c r="D651" s="344">
        <v>0</v>
      </c>
      <c r="E651" s="344">
        <v>0</v>
      </c>
      <c r="F651" s="344">
        <v>0</v>
      </c>
      <c r="G651" s="344">
        <v>0</v>
      </c>
      <c r="H651" s="4">
        <v>88416</v>
      </c>
      <c r="I651" s="344">
        <v>0</v>
      </c>
      <c r="J651" s="4">
        <v>247102</v>
      </c>
      <c r="K651" s="344">
        <v>0</v>
      </c>
      <c r="L651" s="4">
        <v>335518</v>
      </c>
    </row>
    <row r="652" spans="1:12">
      <c r="A652" s="5" t="s">
        <v>87</v>
      </c>
      <c r="B652" s="5" t="s">
        <v>1635</v>
      </c>
      <c r="C652" s="5" t="s">
        <v>1636</v>
      </c>
      <c r="D652" s="4">
        <v>146400</v>
      </c>
      <c r="E652" s="4">
        <v>61808</v>
      </c>
      <c r="F652" s="344">
        <v>0</v>
      </c>
      <c r="G652" s="344">
        <v>0</v>
      </c>
      <c r="H652" s="4">
        <v>309024</v>
      </c>
      <c r="I652" s="344">
        <v>384</v>
      </c>
      <c r="J652" s="4">
        <v>1536</v>
      </c>
      <c r="K652" s="4">
        <v>5352</v>
      </c>
      <c r="L652" s="4">
        <v>524504</v>
      </c>
    </row>
    <row r="653" spans="1:12">
      <c r="A653" s="5" t="s">
        <v>87</v>
      </c>
      <c r="B653" s="5" t="s">
        <v>1637</v>
      </c>
      <c r="C653" s="5" t="s">
        <v>1638</v>
      </c>
      <c r="D653" s="344">
        <v>0</v>
      </c>
      <c r="E653" s="4">
        <v>46240</v>
      </c>
      <c r="F653" s="344">
        <v>0</v>
      </c>
      <c r="G653" s="344">
        <v>0</v>
      </c>
      <c r="H653" s="344">
        <v>0</v>
      </c>
      <c r="I653" s="4">
        <v>7616</v>
      </c>
      <c r="J653" s="344">
        <v>0</v>
      </c>
      <c r="K653" s="344">
        <v>0</v>
      </c>
      <c r="L653" s="4">
        <v>53856</v>
      </c>
    </row>
    <row r="654" spans="1:12">
      <c r="A654" s="5" t="s">
        <v>87</v>
      </c>
      <c r="B654" s="5" t="s">
        <v>1639</v>
      </c>
      <c r="C654" s="5" t="s">
        <v>1640</v>
      </c>
      <c r="D654" s="344">
        <v>0</v>
      </c>
      <c r="E654" s="4">
        <v>11616</v>
      </c>
      <c r="F654" s="344">
        <v>0</v>
      </c>
      <c r="G654" s="344">
        <v>0</v>
      </c>
      <c r="H654" s="344">
        <v>0</v>
      </c>
      <c r="I654" s="4">
        <v>246736</v>
      </c>
      <c r="J654" s="344">
        <v>0</v>
      </c>
      <c r="K654" s="4">
        <v>75852</v>
      </c>
      <c r="L654" s="4">
        <v>334204</v>
      </c>
    </row>
    <row r="655" spans="1:12">
      <c r="A655" s="5" t="s">
        <v>87</v>
      </c>
      <c r="B655" s="5" t="s">
        <v>1641</v>
      </c>
      <c r="C655" s="5" t="s">
        <v>1642</v>
      </c>
      <c r="D655" s="4">
        <v>1982160</v>
      </c>
      <c r="E655" s="344">
        <v>0</v>
      </c>
      <c r="F655" s="4">
        <v>648320</v>
      </c>
      <c r="G655" s="344">
        <v>0</v>
      </c>
      <c r="H655" s="4">
        <v>10784</v>
      </c>
      <c r="I655" s="344">
        <v>0</v>
      </c>
      <c r="J655" s="344">
        <v>0</v>
      </c>
      <c r="K655" s="344">
        <v>0</v>
      </c>
      <c r="L655" s="4">
        <v>2641264</v>
      </c>
    </row>
    <row r="656" spans="1:12">
      <c r="A656" s="5" t="s">
        <v>87</v>
      </c>
      <c r="B656" s="5" t="s">
        <v>1643</v>
      </c>
      <c r="C656" s="5" t="s">
        <v>1644</v>
      </c>
      <c r="D656" s="4">
        <v>213808</v>
      </c>
      <c r="E656" s="344">
        <v>0</v>
      </c>
      <c r="F656" s="344">
        <v>0</v>
      </c>
      <c r="G656" s="344">
        <v>0</v>
      </c>
      <c r="H656" s="4">
        <v>34272</v>
      </c>
      <c r="I656" s="344">
        <v>0</v>
      </c>
      <c r="J656" s="344">
        <v>144</v>
      </c>
      <c r="K656" s="344">
        <v>0</v>
      </c>
      <c r="L656" s="4">
        <v>248224</v>
      </c>
    </row>
    <row r="657" spans="1:12">
      <c r="A657" s="5" t="s">
        <v>87</v>
      </c>
      <c r="B657" s="5" t="s">
        <v>1645</v>
      </c>
      <c r="C657" s="5" t="s">
        <v>1646</v>
      </c>
      <c r="D657" s="344">
        <v>0</v>
      </c>
      <c r="E657" s="344">
        <v>0</v>
      </c>
      <c r="F657" s="344">
        <v>0</v>
      </c>
      <c r="G657" s="344">
        <v>0</v>
      </c>
      <c r="H657" s="344">
        <v>0</v>
      </c>
      <c r="I657" s="4">
        <v>158816</v>
      </c>
      <c r="J657" s="344">
        <v>0</v>
      </c>
      <c r="K657" s="4">
        <v>27066</v>
      </c>
      <c r="L657" s="4">
        <v>185882</v>
      </c>
    </row>
    <row r="658" spans="1:12">
      <c r="A658" s="5" t="s">
        <v>87</v>
      </c>
      <c r="B658" s="5" t="s">
        <v>1647</v>
      </c>
      <c r="C658" s="5" t="s">
        <v>1648</v>
      </c>
      <c r="D658" s="344">
        <v>0</v>
      </c>
      <c r="E658" s="344">
        <v>0</v>
      </c>
      <c r="F658" s="344">
        <v>0</v>
      </c>
      <c r="G658" s="344">
        <v>0</v>
      </c>
      <c r="H658" s="344">
        <v>0</v>
      </c>
      <c r="I658" s="4">
        <v>20672</v>
      </c>
      <c r="J658" s="344">
        <v>0</v>
      </c>
      <c r="K658" s="344">
        <v>184</v>
      </c>
      <c r="L658" s="4">
        <v>20856</v>
      </c>
    </row>
    <row r="659" spans="1:12">
      <c r="A659" s="5" t="s">
        <v>87</v>
      </c>
      <c r="B659" s="5" t="s">
        <v>1649</v>
      </c>
      <c r="C659" s="5" t="s">
        <v>1650</v>
      </c>
      <c r="D659" s="4">
        <v>32832</v>
      </c>
      <c r="E659" s="344">
        <v>0</v>
      </c>
      <c r="F659" s="344">
        <v>0</v>
      </c>
      <c r="G659" s="344">
        <v>0</v>
      </c>
      <c r="H659" s="4">
        <v>7808</v>
      </c>
      <c r="I659" s="4">
        <v>678464</v>
      </c>
      <c r="J659" s="344">
        <v>1024</v>
      </c>
      <c r="K659" s="4">
        <v>64153</v>
      </c>
      <c r="L659" s="4">
        <v>784281</v>
      </c>
    </row>
    <row r="660" spans="1:12">
      <c r="A660" s="5" t="s">
        <v>87</v>
      </c>
      <c r="B660" s="5" t="s">
        <v>1651</v>
      </c>
      <c r="C660" s="5" t="s">
        <v>1652</v>
      </c>
      <c r="D660" s="344">
        <v>0</v>
      </c>
      <c r="E660" s="344">
        <v>0</v>
      </c>
      <c r="F660" s="344">
        <v>0</v>
      </c>
      <c r="G660" s="344">
        <v>0</v>
      </c>
      <c r="H660" s="344">
        <v>0</v>
      </c>
      <c r="I660" s="4">
        <v>33600</v>
      </c>
      <c r="J660" s="344">
        <v>0</v>
      </c>
      <c r="K660" s="344">
        <v>0</v>
      </c>
      <c r="L660" s="4">
        <v>33600</v>
      </c>
    </row>
    <row r="661" spans="1:12">
      <c r="A661" s="5" t="s">
        <v>87</v>
      </c>
      <c r="B661" s="5" t="s">
        <v>1653</v>
      </c>
      <c r="C661" s="5" t="s">
        <v>1654</v>
      </c>
      <c r="D661" s="344">
        <v>0</v>
      </c>
      <c r="E661" s="344">
        <v>0</v>
      </c>
      <c r="F661" s="344">
        <v>0</v>
      </c>
      <c r="G661" s="344">
        <v>0</v>
      </c>
      <c r="H661" s="344">
        <v>0</v>
      </c>
      <c r="I661" s="4">
        <v>125456</v>
      </c>
      <c r="J661" s="344">
        <v>0</v>
      </c>
      <c r="K661" s="344">
        <v>0</v>
      </c>
      <c r="L661" s="4">
        <v>125456</v>
      </c>
    </row>
    <row r="662" spans="1:12">
      <c r="A662" s="5" t="s">
        <v>87</v>
      </c>
      <c r="B662" s="5" t="s">
        <v>1655</v>
      </c>
      <c r="C662" s="5" t="s">
        <v>1656</v>
      </c>
      <c r="D662" s="344">
        <v>0</v>
      </c>
      <c r="E662" s="4">
        <v>1226144</v>
      </c>
      <c r="F662" s="344">
        <v>0</v>
      </c>
      <c r="G662" s="4">
        <v>378800</v>
      </c>
      <c r="H662" s="344">
        <v>0</v>
      </c>
      <c r="I662" s="4">
        <v>1536</v>
      </c>
      <c r="J662" s="344">
        <v>0</v>
      </c>
      <c r="K662" s="4">
        <v>3393</v>
      </c>
      <c r="L662" s="4">
        <v>1609873</v>
      </c>
    </row>
    <row r="663" spans="1:12">
      <c r="A663" s="5" t="s">
        <v>87</v>
      </c>
      <c r="B663" s="5" t="s">
        <v>1657</v>
      </c>
      <c r="C663" s="5" t="s">
        <v>1658</v>
      </c>
      <c r="D663" s="344">
        <v>0</v>
      </c>
      <c r="E663" s="344">
        <v>0</v>
      </c>
      <c r="F663" s="344">
        <v>0</v>
      </c>
      <c r="G663" s="344">
        <v>0</v>
      </c>
      <c r="H663" s="4">
        <v>266144</v>
      </c>
      <c r="I663" s="344">
        <v>0</v>
      </c>
      <c r="J663" s="344">
        <v>456</v>
      </c>
      <c r="K663" s="344">
        <v>0</v>
      </c>
      <c r="L663" s="4">
        <v>266600</v>
      </c>
    </row>
    <row r="664" spans="1:12">
      <c r="A664" s="5" t="s">
        <v>87</v>
      </c>
      <c r="B664" s="5" t="s">
        <v>1659</v>
      </c>
      <c r="C664" s="5" t="s">
        <v>1660</v>
      </c>
      <c r="D664" s="344">
        <v>0</v>
      </c>
      <c r="E664" s="344">
        <v>0</v>
      </c>
      <c r="F664" s="344">
        <v>0</v>
      </c>
      <c r="G664" s="344">
        <v>0</v>
      </c>
      <c r="H664" s="4">
        <v>34032</v>
      </c>
      <c r="I664" s="344">
        <v>0</v>
      </c>
      <c r="J664" s="4">
        <v>192040</v>
      </c>
      <c r="K664" s="344">
        <v>0</v>
      </c>
      <c r="L664" s="4">
        <v>226072</v>
      </c>
    </row>
    <row r="665" spans="1:12">
      <c r="A665" s="5" t="s">
        <v>87</v>
      </c>
      <c r="B665" s="5" t="s">
        <v>1661</v>
      </c>
      <c r="C665" s="5" t="s">
        <v>1662</v>
      </c>
      <c r="D665" s="344">
        <v>0</v>
      </c>
      <c r="E665" s="344">
        <v>0</v>
      </c>
      <c r="F665" s="344">
        <v>0</v>
      </c>
      <c r="G665" s="344">
        <v>0</v>
      </c>
      <c r="H665" s="4">
        <v>20448</v>
      </c>
      <c r="I665" s="344">
        <v>0</v>
      </c>
      <c r="J665" s="4">
        <v>13312</v>
      </c>
      <c r="K665" s="344">
        <v>0</v>
      </c>
      <c r="L665" s="4">
        <v>33760</v>
      </c>
    </row>
    <row r="666" spans="1:12">
      <c r="A666" s="5" t="s">
        <v>87</v>
      </c>
      <c r="B666" s="5" t="s">
        <v>1663</v>
      </c>
      <c r="C666" s="5" t="s">
        <v>1664</v>
      </c>
      <c r="D666" s="4">
        <v>28800</v>
      </c>
      <c r="E666" s="344">
        <v>0</v>
      </c>
      <c r="F666" s="344">
        <v>0</v>
      </c>
      <c r="G666" s="344">
        <v>0</v>
      </c>
      <c r="H666" s="344">
        <v>0</v>
      </c>
      <c r="I666" s="344">
        <v>0</v>
      </c>
      <c r="J666" s="344">
        <v>0</v>
      </c>
      <c r="K666" s="344">
        <v>0</v>
      </c>
      <c r="L666" s="4">
        <v>28800</v>
      </c>
    </row>
    <row r="667" spans="1:12">
      <c r="A667" s="5" t="s">
        <v>87</v>
      </c>
      <c r="B667" s="5" t="s">
        <v>1665</v>
      </c>
      <c r="C667" s="5" t="s">
        <v>1666</v>
      </c>
      <c r="D667" s="4">
        <v>47184</v>
      </c>
      <c r="E667" s="344">
        <v>0</v>
      </c>
      <c r="F667" s="344">
        <v>0</v>
      </c>
      <c r="G667" s="344">
        <v>0</v>
      </c>
      <c r="H667" s="4">
        <v>155600</v>
      </c>
      <c r="I667" s="344">
        <v>0</v>
      </c>
      <c r="J667" s="4">
        <v>513431</v>
      </c>
      <c r="K667" s="344">
        <v>0</v>
      </c>
      <c r="L667" s="4">
        <v>716215</v>
      </c>
    </row>
    <row r="668" spans="1:12">
      <c r="A668" s="5" t="s">
        <v>87</v>
      </c>
      <c r="B668" s="5" t="s">
        <v>1667</v>
      </c>
      <c r="C668" s="5" t="s">
        <v>1668</v>
      </c>
      <c r="D668" s="4">
        <v>3986384</v>
      </c>
      <c r="E668" s="344">
        <v>0</v>
      </c>
      <c r="F668" s="344">
        <v>0</v>
      </c>
      <c r="G668" s="344">
        <v>0</v>
      </c>
      <c r="H668" s="4">
        <v>6384</v>
      </c>
      <c r="I668" s="344">
        <v>0</v>
      </c>
      <c r="J668" s="344">
        <v>0</v>
      </c>
      <c r="K668" s="344">
        <v>0</v>
      </c>
      <c r="L668" s="4">
        <v>3992768</v>
      </c>
    </row>
    <row r="669" spans="1:12">
      <c r="A669" s="5" t="s">
        <v>87</v>
      </c>
      <c r="B669" s="5" t="s">
        <v>1669</v>
      </c>
      <c r="C669" s="5" t="s">
        <v>1670</v>
      </c>
      <c r="D669" s="4">
        <v>545728</v>
      </c>
      <c r="E669" s="344">
        <v>0</v>
      </c>
      <c r="F669" s="344">
        <v>0</v>
      </c>
      <c r="G669" s="344">
        <v>0</v>
      </c>
      <c r="H669" s="4">
        <v>453232</v>
      </c>
      <c r="I669" s="344">
        <v>0</v>
      </c>
      <c r="J669" s="4">
        <v>2184</v>
      </c>
      <c r="K669" s="344">
        <v>0</v>
      </c>
      <c r="L669" s="4">
        <v>1001144</v>
      </c>
    </row>
    <row r="670" spans="1:12">
      <c r="A670" s="5" t="s">
        <v>87</v>
      </c>
      <c r="B670" s="5" t="s">
        <v>1671</v>
      </c>
      <c r="C670" s="5" t="s">
        <v>1672</v>
      </c>
      <c r="D670" s="344">
        <v>0</v>
      </c>
      <c r="E670" s="344">
        <v>0</v>
      </c>
      <c r="F670" s="344">
        <v>0</v>
      </c>
      <c r="G670" s="344">
        <v>0</v>
      </c>
      <c r="H670" s="344">
        <v>0</v>
      </c>
      <c r="I670" s="344">
        <v>0</v>
      </c>
      <c r="J670" s="344">
        <v>0</v>
      </c>
      <c r="K670" s="344">
        <v>0</v>
      </c>
      <c r="L670" s="344">
        <v>0</v>
      </c>
    </row>
    <row r="671" spans="1:12">
      <c r="A671" s="5" t="s">
        <v>87</v>
      </c>
      <c r="B671" s="5" t="s">
        <v>1673</v>
      </c>
      <c r="C671" s="5" t="s">
        <v>1674</v>
      </c>
      <c r="D671" s="4">
        <v>7706464</v>
      </c>
      <c r="E671" s="4">
        <v>4204336</v>
      </c>
      <c r="F671" s="4">
        <v>648320</v>
      </c>
      <c r="G671" s="4">
        <v>378800</v>
      </c>
      <c r="H671" s="4">
        <v>2912464</v>
      </c>
      <c r="I671" s="4">
        <v>1803328</v>
      </c>
      <c r="J671" s="4">
        <v>1458067</v>
      </c>
      <c r="K671" s="4">
        <v>212101</v>
      </c>
      <c r="L671" s="4">
        <v>19323880</v>
      </c>
    </row>
    <row r="674" spans="1:12">
      <c r="A674" s="5" t="s">
        <v>1704</v>
      </c>
    </row>
    <row r="675" spans="1:12">
      <c r="A675" s="5" t="s">
        <v>1604</v>
      </c>
      <c r="B675" s="5" t="s">
        <v>181</v>
      </c>
      <c r="C675" s="5" t="s">
        <v>1676</v>
      </c>
      <c r="D675" s="344" t="s">
        <v>1677</v>
      </c>
      <c r="E675" s="344" t="s">
        <v>1678</v>
      </c>
      <c r="F675" s="344" t="s">
        <v>1679</v>
      </c>
      <c r="G675" s="344" t="s">
        <v>1680</v>
      </c>
      <c r="H675" s="344" t="s">
        <v>1681</v>
      </c>
      <c r="I675" s="344" t="s">
        <v>1682</v>
      </c>
      <c r="J675" s="344" t="s">
        <v>1683</v>
      </c>
      <c r="K675" s="344" t="s">
        <v>1684</v>
      </c>
      <c r="L675" s="344" t="s">
        <v>44</v>
      </c>
    </row>
    <row r="676" spans="1:12">
      <c r="A676" s="5" t="s">
        <v>89</v>
      </c>
      <c r="B676" s="5" t="s">
        <v>1619</v>
      </c>
      <c r="C676" s="5" t="s">
        <v>1620</v>
      </c>
      <c r="D676" s="4">
        <v>4880</v>
      </c>
      <c r="E676" s="344">
        <v>0</v>
      </c>
      <c r="F676" s="344">
        <v>0</v>
      </c>
      <c r="G676" s="344">
        <v>0</v>
      </c>
      <c r="H676" s="4">
        <v>8992</v>
      </c>
      <c r="I676" s="344">
        <v>0</v>
      </c>
      <c r="J676" s="4">
        <v>25474</v>
      </c>
      <c r="K676" s="344">
        <v>0</v>
      </c>
      <c r="L676" s="4">
        <v>39346</v>
      </c>
    </row>
    <row r="677" spans="1:12">
      <c r="A677" s="5" t="s">
        <v>89</v>
      </c>
      <c r="B677" s="5" t="s">
        <v>1621</v>
      </c>
      <c r="C677" s="5" t="s">
        <v>1622</v>
      </c>
      <c r="D677" s="344">
        <v>0</v>
      </c>
      <c r="E677" s="344">
        <v>0</v>
      </c>
      <c r="F677" s="344">
        <v>0</v>
      </c>
      <c r="G677" s="344">
        <v>0</v>
      </c>
      <c r="H677" s="4">
        <v>27456</v>
      </c>
      <c r="I677" s="344">
        <v>0</v>
      </c>
      <c r="J677" s="4">
        <v>5868</v>
      </c>
      <c r="K677" s="344">
        <v>0</v>
      </c>
      <c r="L677" s="4">
        <v>33324</v>
      </c>
    </row>
    <row r="678" spans="1:12">
      <c r="A678" s="5" t="s">
        <v>89</v>
      </c>
      <c r="B678" s="5" t="s">
        <v>1623</v>
      </c>
      <c r="C678" s="5" t="s">
        <v>1624</v>
      </c>
      <c r="D678" s="344">
        <v>0</v>
      </c>
      <c r="E678" s="4">
        <v>124656</v>
      </c>
      <c r="F678" s="344">
        <v>0</v>
      </c>
      <c r="G678" s="344">
        <v>0</v>
      </c>
      <c r="H678" s="344">
        <v>0</v>
      </c>
      <c r="I678" s="344">
        <v>0</v>
      </c>
      <c r="J678" s="344">
        <v>0</v>
      </c>
      <c r="K678" s="344">
        <v>0</v>
      </c>
      <c r="L678" s="4">
        <v>124656</v>
      </c>
    </row>
    <row r="679" spans="1:12">
      <c r="A679" s="5" t="s">
        <v>89</v>
      </c>
      <c r="B679" s="5" t="s">
        <v>1625</v>
      </c>
      <c r="C679" s="5" t="s">
        <v>1626</v>
      </c>
      <c r="D679" s="4">
        <v>11840</v>
      </c>
      <c r="E679" s="4">
        <v>3072</v>
      </c>
      <c r="F679" s="344">
        <v>0</v>
      </c>
      <c r="G679" s="344">
        <v>0</v>
      </c>
      <c r="H679" s="4">
        <v>26416</v>
      </c>
      <c r="I679" s="344">
        <v>0</v>
      </c>
      <c r="J679" s="4">
        <v>14262</v>
      </c>
      <c r="K679" s="344">
        <v>0</v>
      </c>
      <c r="L679" s="4">
        <v>55590</v>
      </c>
    </row>
    <row r="680" spans="1:12">
      <c r="A680" s="5" t="s">
        <v>89</v>
      </c>
      <c r="B680" s="5" t="s">
        <v>1627</v>
      </c>
      <c r="C680" s="5" t="s">
        <v>1628</v>
      </c>
      <c r="D680" s="344">
        <v>0</v>
      </c>
      <c r="E680" s="344">
        <v>0</v>
      </c>
      <c r="F680" s="344">
        <v>0</v>
      </c>
      <c r="G680" s="344">
        <v>0</v>
      </c>
      <c r="H680" s="344">
        <v>0</v>
      </c>
      <c r="I680" s="344">
        <v>0</v>
      </c>
      <c r="J680" s="344">
        <v>0</v>
      </c>
      <c r="K680" s="344">
        <v>0</v>
      </c>
      <c r="L680" s="344">
        <v>0</v>
      </c>
    </row>
    <row r="681" spans="1:12">
      <c r="A681" s="5" t="s">
        <v>89</v>
      </c>
      <c r="B681" s="5" t="s">
        <v>1629</v>
      </c>
      <c r="C681" s="5" t="s">
        <v>1630</v>
      </c>
      <c r="D681" s="4">
        <v>29376</v>
      </c>
      <c r="E681" s="344">
        <v>0</v>
      </c>
      <c r="F681" s="344">
        <v>0</v>
      </c>
      <c r="G681" s="344">
        <v>0</v>
      </c>
      <c r="H681" s="4">
        <v>2640</v>
      </c>
      <c r="I681" s="344">
        <v>0</v>
      </c>
      <c r="J681" s="344">
        <v>257</v>
      </c>
      <c r="K681" s="344">
        <v>0</v>
      </c>
      <c r="L681" s="4">
        <v>32273</v>
      </c>
    </row>
    <row r="682" spans="1:12">
      <c r="A682" s="5" t="s">
        <v>89</v>
      </c>
      <c r="B682" s="5" t="s">
        <v>1631</v>
      </c>
      <c r="C682" s="5" t="s">
        <v>1632</v>
      </c>
      <c r="D682" s="344">
        <v>0</v>
      </c>
      <c r="E682" s="344">
        <v>0</v>
      </c>
      <c r="F682" s="344">
        <v>0</v>
      </c>
      <c r="G682" s="344">
        <v>0</v>
      </c>
      <c r="H682" s="344">
        <v>0</v>
      </c>
      <c r="I682" s="4">
        <v>10928</v>
      </c>
      <c r="J682" s="344">
        <v>0</v>
      </c>
      <c r="K682" s="344">
        <v>0</v>
      </c>
      <c r="L682" s="4">
        <v>10928</v>
      </c>
    </row>
    <row r="683" spans="1:12">
      <c r="A683" s="5" t="s">
        <v>89</v>
      </c>
      <c r="B683" s="5" t="s">
        <v>1633</v>
      </c>
      <c r="C683" s="5" t="s">
        <v>1634</v>
      </c>
      <c r="D683" s="344">
        <v>0</v>
      </c>
      <c r="E683" s="344">
        <v>0</v>
      </c>
      <c r="F683" s="344">
        <v>0</v>
      </c>
      <c r="G683" s="344">
        <v>0</v>
      </c>
      <c r="H683" s="344">
        <v>0</v>
      </c>
      <c r="I683" s="344">
        <v>0</v>
      </c>
      <c r="J683" s="4">
        <v>90974</v>
      </c>
      <c r="K683" s="344">
        <v>0</v>
      </c>
      <c r="L683" s="4">
        <v>90974</v>
      </c>
    </row>
    <row r="684" spans="1:12">
      <c r="A684" s="5" t="s">
        <v>89</v>
      </c>
      <c r="B684" s="5" t="s">
        <v>1635</v>
      </c>
      <c r="C684" s="5" t="s">
        <v>1636</v>
      </c>
      <c r="D684" s="344">
        <v>96</v>
      </c>
      <c r="E684" s="4">
        <v>5952</v>
      </c>
      <c r="F684" s="344">
        <v>0</v>
      </c>
      <c r="G684" s="344">
        <v>0</v>
      </c>
      <c r="H684" s="4">
        <v>69520</v>
      </c>
      <c r="I684" s="344">
        <v>0</v>
      </c>
      <c r="J684" s="4">
        <v>30849</v>
      </c>
      <c r="K684" s="344">
        <v>21</v>
      </c>
      <c r="L684" s="4">
        <v>106438</v>
      </c>
    </row>
    <row r="685" spans="1:12">
      <c r="A685" s="5" t="s">
        <v>89</v>
      </c>
      <c r="B685" s="5" t="s">
        <v>1637</v>
      </c>
      <c r="C685" s="5" t="s">
        <v>1638</v>
      </c>
      <c r="D685" s="344">
        <v>0</v>
      </c>
      <c r="E685" s="344">
        <v>0</v>
      </c>
      <c r="F685" s="344">
        <v>0</v>
      </c>
      <c r="G685" s="344">
        <v>0</v>
      </c>
      <c r="H685" s="344">
        <v>0</v>
      </c>
      <c r="I685" s="344">
        <v>0</v>
      </c>
      <c r="J685" s="344">
        <v>0</v>
      </c>
      <c r="K685" s="344">
        <v>0</v>
      </c>
      <c r="L685" s="344">
        <v>0</v>
      </c>
    </row>
    <row r="686" spans="1:12">
      <c r="A686" s="5" t="s">
        <v>89</v>
      </c>
      <c r="B686" s="5" t="s">
        <v>1639</v>
      </c>
      <c r="C686" s="5" t="s">
        <v>1640</v>
      </c>
      <c r="D686" s="344">
        <v>0</v>
      </c>
      <c r="E686" s="344">
        <v>0</v>
      </c>
      <c r="F686" s="344">
        <v>0</v>
      </c>
      <c r="G686" s="344">
        <v>0</v>
      </c>
      <c r="H686" s="344">
        <v>0</v>
      </c>
      <c r="I686" s="4">
        <v>25772</v>
      </c>
      <c r="J686" s="344">
        <v>0</v>
      </c>
      <c r="K686" s="4">
        <v>9993</v>
      </c>
      <c r="L686" s="4">
        <v>35765</v>
      </c>
    </row>
    <row r="687" spans="1:12">
      <c r="A687" s="5" t="s">
        <v>89</v>
      </c>
      <c r="B687" s="5" t="s">
        <v>1641</v>
      </c>
      <c r="C687" s="5" t="s">
        <v>1642</v>
      </c>
      <c r="D687" s="4">
        <v>122272</v>
      </c>
      <c r="E687" s="344">
        <v>0</v>
      </c>
      <c r="F687" s="4">
        <v>4544</v>
      </c>
      <c r="G687" s="344">
        <v>0</v>
      </c>
      <c r="H687" s="344">
        <v>0</v>
      </c>
      <c r="I687" s="344">
        <v>0</v>
      </c>
      <c r="J687" s="344">
        <v>63</v>
      </c>
      <c r="K687" s="344">
        <v>0</v>
      </c>
      <c r="L687" s="4">
        <v>126879</v>
      </c>
    </row>
    <row r="688" spans="1:12">
      <c r="A688" s="5" t="s">
        <v>89</v>
      </c>
      <c r="B688" s="5" t="s">
        <v>1643</v>
      </c>
      <c r="C688" s="5" t="s">
        <v>1644</v>
      </c>
      <c r="D688" s="4">
        <v>10304</v>
      </c>
      <c r="E688" s="344">
        <v>0</v>
      </c>
      <c r="F688" s="344">
        <v>0</v>
      </c>
      <c r="G688" s="344">
        <v>0</v>
      </c>
      <c r="H688" s="344">
        <v>160</v>
      </c>
      <c r="I688" s="344">
        <v>0</v>
      </c>
      <c r="J688" s="344">
        <v>192</v>
      </c>
      <c r="K688" s="344">
        <v>0</v>
      </c>
      <c r="L688" s="4">
        <v>10656</v>
      </c>
    </row>
    <row r="689" spans="1:12">
      <c r="A689" s="5" t="s">
        <v>89</v>
      </c>
      <c r="B689" s="5" t="s">
        <v>1645</v>
      </c>
      <c r="C689" s="5" t="s">
        <v>1646</v>
      </c>
      <c r="D689" s="344">
        <v>0</v>
      </c>
      <c r="E689" s="344">
        <v>0</v>
      </c>
      <c r="F689" s="344">
        <v>0</v>
      </c>
      <c r="G689" s="344">
        <v>0</v>
      </c>
      <c r="H689" s="344">
        <v>0</v>
      </c>
      <c r="I689" s="4">
        <v>77536</v>
      </c>
      <c r="J689" s="344">
        <v>0</v>
      </c>
      <c r="K689" s="4">
        <v>3860</v>
      </c>
      <c r="L689" s="4">
        <v>81396</v>
      </c>
    </row>
    <row r="690" spans="1:12">
      <c r="A690" s="5" t="s">
        <v>89</v>
      </c>
      <c r="B690" s="5" t="s">
        <v>1647</v>
      </c>
      <c r="C690" s="5" t="s">
        <v>1648</v>
      </c>
      <c r="D690" s="344">
        <v>0</v>
      </c>
      <c r="E690" s="344">
        <v>0</v>
      </c>
      <c r="F690" s="344">
        <v>0</v>
      </c>
      <c r="G690" s="344">
        <v>0</v>
      </c>
      <c r="H690" s="344">
        <v>0</v>
      </c>
      <c r="I690" s="4">
        <v>17136</v>
      </c>
      <c r="J690" s="344">
        <v>0</v>
      </c>
      <c r="K690" s="344">
        <v>0</v>
      </c>
      <c r="L690" s="4">
        <v>17136</v>
      </c>
    </row>
    <row r="691" spans="1:12">
      <c r="A691" s="5" t="s">
        <v>89</v>
      </c>
      <c r="B691" s="5" t="s">
        <v>1649</v>
      </c>
      <c r="C691" s="5" t="s">
        <v>1650</v>
      </c>
      <c r="D691" s="4">
        <v>1200</v>
      </c>
      <c r="E691" s="344">
        <v>0</v>
      </c>
      <c r="F691" s="344">
        <v>0</v>
      </c>
      <c r="G691" s="344">
        <v>0</v>
      </c>
      <c r="H691" s="344">
        <v>1936</v>
      </c>
      <c r="I691" s="4">
        <v>94432</v>
      </c>
      <c r="J691" s="4">
        <v>14580</v>
      </c>
      <c r="K691" s="4">
        <v>17776</v>
      </c>
      <c r="L691" s="4">
        <v>129924</v>
      </c>
    </row>
    <row r="692" spans="1:12">
      <c r="A692" s="5" t="s">
        <v>89</v>
      </c>
      <c r="B692" s="5" t="s">
        <v>1651</v>
      </c>
      <c r="C692" s="5" t="s">
        <v>1652</v>
      </c>
      <c r="D692" s="344">
        <v>0</v>
      </c>
      <c r="E692" s="344">
        <v>0</v>
      </c>
      <c r="F692" s="344">
        <v>0</v>
      </c>
      <c r="G692" s="344">
        <v>0</v>
      </c>
      <c r="H692" s="344">
        <v>0</v>
      </c>
      <c r="I692" s="4">
        <v>5712</v>
      </c>
      <c r="J692" s="344">
        <v>0</v>
      </c>
      <c r="K692" s="344">
        <v>0</v>
      </c>
      <c r="L692" s="4">
        <v>5712</v>
      </c>
    </row>
    <row r="693" spans="1:12">
      <c r="A693" s="5" t="s">
        <v>89</v>
      </c>
      <c r="B693" s="5" t="s">
        <v>1653</v>
      </c>
      <c r="C693" s="5" t="s">
        <v>1654</v>
      </c>
      <c r="D693" s="344">
        <v>0</v>
      </c>
      <c r="E693" s="344">
        <v>0</v>
      </c>
      <c r="F693" s="344">
        <v>0</v>
      </c>
      <c r="G693" s="344">
        <v>0</v>
      </c>
      <c r="H693" s="344">
        <v>0</v>
      </c>
      <c r="I693" s="4">
        <v>75808</v>
      </c>
      <c r="J693" s="344">
        <v>0</v>
      </c>
      <c r="K693" s="344">
        <v>0</v>
      </c>
      <c r="L693" s="4">
        <v>75808</v>
      </c>
    </row>
    <row r="694" spans="1:12">
      <c r="A694" s="5" t="s">
        <v>89</v>
      </c>
      <c r="B694" s="5" t="s">
        <v>1655</v>
      </c>
      <c r="C694" s="5" t="s">
        <v>1656</v>
      </c>
      <c r="D694" s="344">
        <v>0</v>
      </c>
      <c r="E694" s="4">
        <v>57136</v>
      </c>
      <c r="F694" s="344">
        <v>0</v>
      </c>
      <c r="G694" s="4">
        <v>8992</v>
      </c>
      <c r="H694" s="344">
        <v>0</v>
      </c>
      <c r="I694" s="4">
        <v>0</v>
      </c>
      <c r="J694" s="344">
        <v>0</v>
      </c>
      <c r="K694" s="344">
        <v>0</v>
      </c>
      <c r="L694" s="4">
        <v>66128</v>
      </c>
    </row>
    <row r="695" spans="1:12">
      <c r="A695" s="5" t="s">
        <v>89</v>
      </c>
      <c r="B695" s="5" t="s">
        <v>1657</v>
      </c>
      <c r="C695" s="5" t="s">
        <v>1658</v>
      </c>
      <c r="D695" s="344">
        <v>0</v>
      </c>
      <c r="E695" s="344">
        <v>0</v>
      </c>
      <c r="F695" s="344">
        <v>0</v>
      </c>
      <c r="G695" s="344">
        <v>0</v>
      </c>
      <c r="H695" s="4">
        <v>6960</v>
      </c>
      <c r="I695" s="344">
        <v>0</v>
      </c>
      <c r="J695" s="344">
        <v>80</v>
      </c>
      <c r="K695" s="344">
        <v>0</v>
      </c>
      <c r="L695" s="4">
        <v>7040</v>
      </c>
    </row>
    <row r="696" spans="1:12">
      <c r="A696" s="5" t="s">
        <v>89</v>
      </c>
      <c r="B696" s="5" t="s">
        <v>1659</v>
      </c>
      <c r="C696" s="5" t="s">
        <v>1660</v>
      </c>
      <c r="D696" s="344">
        <v>0</v>
      </c>
      <c r="E696" s="344">
        <v>0</v>
      </c>
      <c r="F696" s="344">
        <v>0</v>
      </c>
      <c r="G696" s="344">
        <v>0</v>
      </c>
      <c r="H696" s="344">
        <v>0</v>
      </c>
      <c r="I696" s="344">
        <v>0</v>
      </c>
      <c r="J696" s="4">
        <v>37123</v>
      </c>
      <c r="K696" s="344">
        <v>0</v>
      </c>
      <c r="L696" s="4">
        <v>37123</v>
      </c>
    </row>
    <row r="697" spans="1:12">
      <c r="A697" s="5" t="s">
        <v>89</v>
      </c>
      <c r="B697" s="5" t="s">
        <v>1661</v>
      </c>
      <c r="C697" s="5" t="s">
        <v>1662</v>
      </c>
      <c r="D697" s="344">
        <v>0</v>
      </c>
      <c r="E697" s="344">
        <v>0</v>
      </c>
      <c r="F697" s="344">
        <v>0</v>
      </c>
      <c r="G697" s="344">
        <v>0</v>
      </c>
      <c r="H697" s="344">
        <v>192</v>
      </c>
      <c r="I697" s="344">
        <v>0</v>
      </c>
      <c r="J697" s="344">
        <v>104</v>
      </c>
      <c r="K697" s="344">
        <v>0</v>
      </c>
      <c r="L697" s="344">
        <v>296</v>
      </c>
    </row>
    <row r="698" spans="1:12">
      <c r="A698" s="5" t="s">
        <v>89</v>
      </c>
      <c r="B698" s="5" t="s">
        <v>1663</v>
      </c>
      <c r="C698" s="5" t="s">
        <v>1664</v>
      </c>
      <c r="D698" s="4">
        <v>3744</v>
      </c>
      <c r="E698" s="344">
        <v>0</v>
      </c>
      <c r="F698" s="344">
        <v>0</v>
      </c>
      <c r="G698" s="344">
        <v>0</v>
      </c>
      <c r="H698" s="344">
        <v>0</v>
      </c>
      <c r="I698" s="344">
        <v>0</v>
      </c>
      <c r="J698" s="344">
        <v>0</v>
      </c>
      <c r="K698" s="344">
        <v>0</v>
      </c>
      <c r="L698" s="4">
        <v>3744</v>
      </c>
    </row>
    <row r="699" spans="1:12">
      <c r="A699" s="5" t="s">
        <v>89</v>
      </c>
      <c r="B699" s="5" t="s">
        <v>1665</v>
      </c>
      <c r="C699" s="5" t="s">
        <v>1666</v>
      </c>
      <c r="D699" s="4">
        <v>8032</v>
      </c>
      <c r="E699" s="344">
        <v>0</v>
      </c>
      <c r="F699" s="344">
        <v>0</v>
      </c>
      <c r="G699" s="344">
        <v>0</v>
      </c>
      <c r="H699" s="4">
        <v>2224</v>
      </c>
      <c r="I699" s="344">
        <v>0</v>
      </c>
      <c r="J699" s="4">
        <v>29660</v>
      </c>
      <c r="K699" s="344">
        <v>0</v>
      </c>
      <c r="L699" s="4">
        <v>39916</v>
      </c>
    </row>
    <row r="700" spans="1:12">
      <c r="A700" s="5" t="s">
        <v>89</v>
      </c>
      <c r="B700" s="5" t="s">
        <v>1667</v>
      </c>
      <c r="C700" s="5" t="s">
        <v>1668</v>
      </c>
      <c r="D700" s="4">
        <v>202496</v>
      </c>
      <c r="E700" s="344">
        <v>0</v>
      </c>
      <c r="F700" s="344">
        <v>0</v>
      </c>
      <c r="G700" s="344">
        <v>0</v>
      </c>
      <c r="H700" s="344">
        <v>0</v>
      </c>
      <c r="I700" s="344">
        <v>0</v>
      </c>
      <c r="J700" s="344">
        <v>0</v>
      </c>
      <c r="K700" s="344">
        <v>0</v>
      </c>
      <c r="L700" s="4">
        <v>202496</v>
      </c>
    </row>
    <row r="701" spans="1:12">
      <c r="A701" s="5" t="s">
        <v>89</v>
      </c>
      <c r="B701" s="5" t="s">
        <v>1669</v>
      </c>
      <c r="C701" s="5" t="s">
        <v>1670</v>
      </c>
      <c r="D701" s="4">
        <v>42096</v>
      </c>
      <c r="E701" s="344">
        <v>0</v>
      </c>
      <c r="F701" s="344">
        <v>0</v>
      </c>
      <c r="G701" s="344">
        <v>0</v>
      </c>
      <c r="H701" s="4">
        <v>7008</v>
      </c>
      <c r="I701" s="344">
        <v>0</v>
      </c>
      <c r="J701" s="344">
        <v>0</v>
      </c>
      <c r="K701" s="344">
        <v>0</v>
      </c>
      <c r="L701" s="4">
        <v>49104</v>
      </c>
    </row>
    <row r="702" spans="1:12">
      <c r="A702" s="5" t="s">
        <v>89</v>
      </c>
      <c r="B702" s="5" t="s">
        <v>1671</v>
      </c>
      <c r="C702" s="5" t="s">
        <v>1672</v>
      </c>
      <c r="D702" s="344">
        <v>0</v>
      </c>
      <c r="E702" s="344">
        <v>0</v>
      </c>
      <c r="F702" s="344">
        <v>0</v>
      </c>
      <c r="G702" s="344">
        <v>0</v>
      </c>
      <c r="H702" s="344">
        <v>0</v>
      </c>
      <c r="I702" s="344">
        <v>0</v>
      </c>
      <c r="J702" s="344">
        <v>0</v>
      </c>
      <c r="K702" s="344">
        <v>0</v>
      </c>
      <c r="L702" s="344">
        <v>0</v>
      </c>
    </row>
    <row r="703" spans="1:12">
      <c r="A703" s="5" t="s">
        <v>89</v>
      </c>
      <c r="B703" s="5" t="s">
        <v>1673</v>
      </c>
      <c r="C703" s="5" t="s">
        <v>1674</v>
      </c>
      <c r="D703" s="4">
        <v>436336</v>
      </c>
      <c r="E703" s="4">
        <v>190816</v>
      </c>
      <c r="F703" s="4">
        <v>4544</v>
      </c>
      <c r="G703" s="4">
        <v>8992</v>
      </c>
      <c r="H703" s="4">
        <v>153504</v>
      </c>
      <c r="I703" s="4">
        <v>307324</v>
      </c>
      <c r="J703" s="4">
        <v>249486</v>
      </c>
      <c r="K703" s="4">
        <v>31650</v>
      </c>
      <c r="L703" s="4">
        <v>1382652</v>
      </c>
    </row>
    <row r="706" spans="1:12">
      <c r="A706" s="5" t="s">
        <v>1705</v>
      </c>
    </row>
    <row r="707" spans="1:12">
      <c r="A707" s="5" t="s">
        <v>1604</v>
      </c>
      <c r="B707" s="5" t="s">
        <v>181</v>
      </c>
      <c r="C707" s="5" t="s">
        <v>1676</v>
      </c>
      <c r="D707" s="344" t="s">
        <v>1677</v>
      </c>
      <c r="E707" s="344" t="s">
        <v>1678</v>
      </c>
      <c r="F707" s="344" t="s">
        <v>1679</v>
      </c>
      <c r="G707" s="344" t="s">
        <v>1680</v>
      </c>
      <c r="H707" s="344" t="s">
        <v>1681</v>
      </c>
      <c r="I707" s="344" t="s">
        <v>1682</v>
      </c>
      <c r="J707" s="344" t="s">
        <v>1683</v>
      </c>
      <c r="K707" s="344" t="s">
        <v>1684</v>
      </c>
      <c r="L707" s="344" t="s">
        <v>44</v>
      </c>
    </row>
    <row r="708" spans="1:12">
      <c r="A708" s="5" t="s">
        <v>91</v>
      </c>
      <c r="B708" s="5" t="s">
        <v>1619</v>
      </c>
      <c r="C708" s="5" t="s">
        <v>1620</v>
      </c>
      <c r="D708" s="4">
        <v>19680</v>
      </c>
      <c r="E708" s="344">
        <v>0</v>
      </c>
      <c r="F708" s="344">
        <v>0</v>
      </c>
      <c r="G708" s="344">
        <v>0</v>
      </c>
      <c r="H708" s="4">
        <v>44272</v>
      </c>
      <c r="I708" s="344">
        <v>0</v>
      </c>
      <c r="J708" s="344">
        <v>0</v>
      </c>
      <c r="K708" s="344">
        <v>0</v>
      </c>
      <c r="L708" s="4">
        <v>63952</v>
      </c>
    </row>
    <row r="709" spans="1:12">
      <c r="A709" s="5" t="s">
        <v>91</v>
      </c>
      <c r="B709" s="5" t="s">
        <v>1621</v>
      </c>
      <c r="C709" s="5" t="s">
        <v>1622</v>
      </c>
      <c r="D709" s="344">
        <v>0</v>
      </c>
      <c r="E709" s="344">
        <v>0</v>
      </c>
      <c r="F709" s="344">
        <v>0</v>
      </c>
      <c r="G709" s="344">
        <v>0</v>
      </c>
      <c r="H709" s="4">
        <v>62272</v>
      </c>
      <c r="I709" s="344">
        <v>0</v>
      </c>
      <c r="J709" s="4">
        <v>3456</v>
      </c>
      <c r="K709" s="344">
        <v>0</v>
      </c>
      <c r="L709" s="4">
        <v>65728</v>
      </c>
    </row>
    <row r="710" spans="1:12">
      <c r="A710" s="5" t="s">
        <v>91</v>
      </c>
      <c r="B710" s="5" t="s">
        <v>1623</v>
      </c>
      <c r="C710" s="5" t="s">
        <v>1624</v>
      </c>
      <c r="D710" s="344">
        <v>0</v>
      </c>
      <c r="E710" s="4">
        <v>270976</v>
      </c>
      <c r="F710" s="344">
        <v>0</v>
      </c>
      <c r="G710" s="344">
        <v>0</v>
      </c>
      <c r="H710" s="4">
        <v>23728</v>
      </c>
      <c r="I710" s="344">
        <v>0</v>
      </c>
      <c r="J710" s="4">
        <v>2433</v>
      </c>
      <c r="K710" s="344">
        <v>0</v>
      </c>
      <c r="L710" s="4">
        <v>297137</v>
      </c>
    </row>
    <row r="711" spans="1:12">
      <c r="A711" s="5" t="s">
        <v>91</v>
      </c>
      <c r="B711" s="5" t="s">
        <v>1625</v>
      </c>
      <c r="C711" s="5" t="s">
        <v>1626</v>
      </c>
      <c r="D711" s="4">
        <v>24432</v>
      </c>
      <c r="E711" s="4">
        <v>16192</v>
      </c>
      <c r="F711" s="344">
        <v>0</v>
      </c>
      <c r="G711" s="344">
        <v>0</v>
      </c>
      <c r="H711" s="4">
        <v>57392</v>
      </c>
      <c r="I711" s="4">
        <v>2400</v>
      </c>
      <c r="J711" s="4">
        <v>9180</v>
      </c>
      <c r="K711" s="344">
        <v>840</v>
      </c>
      <c r="L711" s="4">
        <v>110436</v>
      </c>
    </row>
    <row r="712" spans="1:12">
      <c r="A712" s="5" t="s">
        <v>91</v>
      </c>
      <c r="B712" s="5" t="s">
        <v>1627</v>
      </c>
      <c r="C712" s="5" t="s">
        <v>1628</v>
      </c>
      <c r="D712" s="344">
        <v>0</v>
      </c>
      <c r="E712" s="344">
        <v>0</v>
      </c>
      <c r="F712" s="344">
        <v>0</v>
      </c>
      <c r="G712" s="344">
        <v>0</v>
      </c>
      <c r="H712" s="344">
        <v>0</v>
      </c>
      <c r="I712" s="344">
        <v>0</v>
      </c>
      <c r="J712" s="344">
        <v>0</v>
      </c>
      <c r="K712" s="344">
        <v>0</v>
      </c>
      <c r="L712" s="344">
        <v>0</v>
      </c>
    </row>
    <row r="713" spans="1:12">
      <c r="A713" s="5" t="s">
        <v>91</v>
      </c>
      <c r="B713" s="5" t="s">
        <v>1629</v>
      </c>
      <c r="C713" s="5" t="s">
        <v>1630</v>
      </c>
      <c r="D713" s="4">
        <v>55392</v>
      </c>
      <c r="E713" s="344">
        <v>0</v>
      </c>
      <c r="F713" s="344">
        <v>0</v>
      </c>
      <c r="G713" s="344">
        <v>0</v>
      </c>
      <c r="H713" s="344">
        <v>1072</v>
      </c>
      <c r="I713" s="344">
        <v>0</v>
      </c>
      <c r="J713" s="344">
        <v>420</v>
      </c>
      <c r="K713" s="344">
        <v>0</v>
      </c>
      <c r="L713" s="4">
        <v>56884</v>
      </c>
    </row>
    <row r="714" spans="1:12">
      <c r="A714" s="5" t="s">
        <v>91</v>
      </c>
      <c r="B714" s="5" t="s">
        <v>1631</v>
      </c>
      <c r="C714" s="5" t="s">
        <v>1632</v>
      </c>
      <c r="D714" s="344">
        <v>0</v>
      </c>
      <c r="E714" s="4">
        <v>7600</v>
      </c>
      <c r="F714" s="344">
        <v>0</v>
      </c>
      <c r="G714" s="344">
        <v>0</v>
      </c>
      <c r="H714" s="344">
        <v>0</v>
      </c>
      <c r="I714" s="4">
        <v>35760</v>
      </c>
      <c r="J714" s="344">
        <v>0</v>
      </c>
      <c r="K714" s="344">
        <v>192</v>
      </c>
      <c r="L714" s="4">
        <v>43552</v>
      </c>
    </row>
    <row r="715" spans="1:12">
      <c r="A715" s="5" t="s">
        <v>91</v>
      </c>
      <c r="B715" s="5" t="s">
        <v>1633</v>
      </c>
      <c r="C715" s="5" t="s">
        <v>1634</v>
      </c>
      <c r="D715" s="344">
        <v>0</v>
      </c>
      <c r="E715" s="344">
        <v>0</v>
      </c>
      <c r="F715" s="344">
        <v>0</v>
      </c>
      <c r="G715" s="344">
        <v>0</v>
      </c>
      <c r="H715" s="4">
        <v>13344</v>
      </c>
      <c r="I715" s="344">
        <v>0</v>
      </c>
      <c r="J715" s="4">
        <v>23932</v>
      </c>
      <c r="K715" s="344">
        <v>0</v>
      </c>
      <c r="L715" s="4">
        <v>37276</v>
      </c>
    </row>
    <row r="716" spans="1:12">
      <c r="A716" s="5" t="s">
        <v>91</v>
      </c>
      <c r="B716" s="5" t="s">
        <v>1635</v>
      </c>
      <c r="C716" s="5" t="s">
        <v>1636</v>
      </c>
      <c r="D716" s="4">
        <v>10848</v>
      </c>
      <c r="E716" s="4">
        <v>10160</v>
      </c>
      <c r="F716" s="344">
        <v>0</v>
      </c>
      <c r="G716" s="344">
        <v>0</v>
      </c>
      <c r="H716" s="4">
        <v>214736</v>
      </c>
      <c r="I716" s="344">
        <v>0</v>
      </c>
      <c r="J716" s="4">
        <v>7809</v>
      </c>
      <c r="K716" s="344">
        <v>0</v>
      </c>
      <c r="L716" s="4">
        <v>243553</v>
      </c>
    </row>
    <row r="717" spans="1:12">
      <c r="A717" s="5" t="s">
        <v>91</v>
      </c>
      <c r="B717" s="5" t="s">
        <v>1637</v>
      </c>
      <c r="C717" s="5" t="s">
        <v>1638</v>
      </c>
      <c r="D717" s="344">
        <v>0</v>
      </c>
      <c r="E717" s="344">
        <v>576</v>
      </c>
      <c r="F717" s="344">
        <v>0</v>
      </c>
      <c r="G717" s="344">
        <v>0</v>
      </c>
      <c r="H717" s="344">
        <v>0</v>
      </c>
      <c r="I717" s="344">
        <v>0</v>
      </c>
      <c r="J717" s="344">
        <v>0</v>
      </c>
      <c r="K717" s="344">
        <v>0</v>
      </c>
      <c r="L717" s="344">
        <v>576</v>
      </c>
    </row>
    <row r="718" spans="1:12">
      <c r="A718" s="5" t="s">
        <v>91</v>
      </c>
      <c r="B718" s="5" t="s">
        <v>1639</v>
      </c>
      <c r="C718" s="5" t="s">
        <v>1640</v>
      </c>
      <c r="D718" s="344">
        <v>0</v>
      </c>
      <c r="E718" s="344">
        <v>0</v>
      </c>
      <c r="F718" s="344">
        <v>0</v>
      </c>
      <c r="G718" s="344">
        <v>0</v>
      </c>
      <c r="H718" s="344">
        <v>0</v>
      </c>
      <c r="I718" s="4">
        <v>86800</v>
      </c>
      <c r="J718" s="344">
        <v>0</v>
      </c>
      <c r="K718" s="4">
        <v>16106</v>
      </c>
      <c r="L718" s="4">
        <v>102906</v>
      </c>
    </row>
    <row r="719" spans="1:12">
      <c r="A719" s="5" t="s">
        <v>91</v>
      </c>
      <c r="B719" s="5" t="s">
        <v>1641</v>
      </c>
      <c r="C719" s="5" t="s">
        <v>1642</v>
      </c>
      <c r="D719" s="4">
        <v>190320</v>
      </c>
      <c r="E719" s="344">
        <v>0</v>
      </c>
      <c r="F719" s="4">
        <v>21968</v>
      </c>
      <c r="G719" s="344">
        <v>0</v>
      </c>
      <c r="H719" s="344">
        <v>0</v>
      </c>
      <c r="I719" s="344">
        <v>0</v>
      </c>
      <c r="J719" s="344">
        <v>32</v>
      </c>
      <c r="K719" s="344">
        <v>0</v>
      </c>
      <c r="L719" s="4">
        <v>212320</v>
      </c>
    </row>
    <row r="720" spans="1:12">
      <c r="A720" s="5" t="s">
        <v>91</v>
      </c>
      <c r="B720" s="5" t="s">
        <v>1643</v>
      </c>
      <c r="C720" s="5" t="s">
        <v>1644</v>
      </c>
      <c r="D720" s="4">
        <v>1920</v>
      </c>
      <c r="E720" s="344">
        <v>0</v>
      </c>
      <c r="F720" s="344">
        <v>0</v>
      </c>
      <c r="G720" s="344">
        <v>0</v>
      </c>
      <c r="H720" s="344">
        <v>0</v>
      </c>
      <c r="I720" s="344">
        <v>0</v>
      </c>
      <c r="J720" s="344">
        <v>66</v>
      </c>
      <c r="K720" s="344">
        <v>0</v>
      </c>
      <c r="L720" s="4">
        <v>1986</v>
      </c>
    </row>
    <row r="721" spans="1:12">
      <c r="A721" s="5" t="s">
        <v>91</v>
      </c>
      <c r="B721" s="5" t="s">
        <v>1645</v>
      </c>
      <c r="C721" s="5" t="s">
        <v>1646</v>
      </c>
      <c r="D721" s="344">
        <v>0</v>
      </c>
      <c r="E721" s="344">
        <v>0</v>
      </c>
      <c r="F721" s="344">
        <v>0</v>
      </c>
      <c r="G721" s="344">
        <v>0</v>
      </c>
      <c r="H721" s="344">
        <v>0</v>
      </c>
      <c r="I721" s="4">
        <v>83328</v>
      </c>
      <c r="J721" s="344">
        <v>0</v>
      </c>
      <c r="K721" s="4">
        <v>7232</v>
      </c>
      <c r="L721" s="4">
        <v>90560</v>
      </c>
    </row>
    <row r="722" spans="1:12">
      <c r="A722" s="5" t="s">
        <v>91</v>
      </c>
      <c r="B722" s="5" t="s">
        <v>1647</v>
      </c>
      <c r="C722" s="5" t="s">
        <v>1648</v>
      </c>
      <c r="D722" s="344">
        <v>0</v>
      </c>
      <c r="E722" s="344">
        <v>0</v>
      </c>
      <c r="F722" s="344">
        <v>0</v>
      </c>
      <c r="G722" s="344">
        <v>0</v>
      </c>
      <c r="H722" s="344">
        <v>0</v>
      </c>
      <c r="I722" s="344">
        <v>0</v>
      </c>
      <c r="J722" s="344">
        <v>0</v>
      </c>
      <c r="K722" s="344">
        <v>0</v>
      </c>
      <c r="L722" s="344">
        <v>0</v>
      </c>
    </row>
    <row r="723" spans="1:12">
      <c r="A723" s="5" t="s">
        <v>91</v>
      </c>
      <c r="B723" s="5" t="s">
        <v>1649</v>
      </c>
      <c r="C723" s="5" t="s">
        <v>1650</v>
      </c>
      <c r="D723" s="4">
        <v>18336</v>
      </c>
      <c r="E723" s="344">
        <v>1392</v>
      </c>
      <c r="F723" s="344">
        <v>0</v>
      </c>
      <c r="G723" s="344">
        <v>0</v>
      </c>
      <c r="H723" s="4">
        <v>3296</v>
      </c>
      <c r="I723" s="4">
        <v>175696</v>
      </c>
      <c r="J723" s="344">
        <v>0</v>
      </c>
      <c r="K723" s="4">
        <v>35253</v>
      </c>
      <c r="L723" s="4">
        <v>233973</v>
      </c>
    </row>
    <row r="724" spans="1:12">
      <c r="A724" s="5" t="s">
        <v>91</v>
      </c>
      <c r="B724" s="5" t="s">
        <v>1651</v>
      </c>
      <c r="C724" s="5" t="s">
        <v>1652</v>
      </c>
      <c r="D724" s="344">
        <v>0</v>
      </c>
      <c r="E724" s="344">
        <v>0</v>
      </c>
      <c r="F724" s="344">
        <v>0</v>
      </c>
      <c r="G724" s="344">
        <v>0</v>
      </c>
      <c r="H724" s="344">
        <v>0</v>
      </c>
      <c r="I724" s="344">
        <v>0</v>
      </c>
      <c r="J724" s="344">
        <v>0</v>
      </c>
      <c r="K724" s="344">
        <v>0</v>
      </c>
      <c r="L724" s="344">
        <v>0</v>
      </c>
    </row>
    <row r="725" spans="1:12">
      <c r="A725" s="5" t="s">
        <v>91</v>
      </c>
      <c r="B725" s="5" t="s">
        <v>1653</v>
      </c>
      <c r="C725" s="5" t="s">
        <v>1654</v>
      </c>
      <c r="D725" s="344">
        <v>0</v>
      </c>
      <c r="E725" s="344">
        <v>0</v>
      </c>
      <c r="F725" s="344">
        <v>0</v>
      </c>
      <c r="G725" s="344">
        <v>0</v>
      </c>
      <c r="H725" s="344">
        <v>0</v>
      </c>
      <c r="I725" s="4">
        <v>4800</v>
      </c>
      <c r="J725" s="344">
        <v>0</v>
      </c>
      <c r="K725" s="344">
        <v>324</v>
      </c>
      <c r="L725" s="4">
        <v>5124</v>
      </c>
    </row>
    <row r="726" spans="1:12">
      <c r="A726" s="5" t="s">
        <v>91</v>
      </c>
      <c r="B726" s="5" t="s">
        <v>1655</v>
      </c>
      <c r="C726" s="5" t="s">
        <v>1656</v>
      </c>
      <c r="D726" s="344">
        <v>0</v>
      </c>
      <c r="E726" s="4">
        <v>102856</v>
      </c>
      <c r="F726" s="344">
        <v>0</v>
      </c>
      <c r="G726" s="4">
        <v>33429</v>
      </c>
      <c r="H726" s="344">
        <v>0</v>
      </c>
      <c r="I726" s="4">
        <v>1344</v>
      </c>
      <c r="J726" s="344">
        <v>0</v>
      </c>
      <c r="K726" s="344">
        <v>0</v>
      </c>
      <c r="L726" s="4">
        <v>137629</v>
      </c>
    </row>
    <row r="727" spans="1:12">
      <c r="A727" s="5" t="s">
        <v>91</v>
      </c>
      <c r="B727" s="5" t="s">
        <v>1657</v>
      </c>
      <c r="C727" s="5" t="s">
        <v>1658</v>
      </c>
      <c r="D727" s="344">
        <v>0</v>
      </c>
      <c r="E727" s="344">
        <v>0</v>
      </c>
      <c r="F727" s="344">
        <v>0</v>
      </c>
      <c r="G727" s="344">
        <v>0</v>
      </c>
      <c r="H727" s="4">
        <v>47792</v>
      </c>
      <c r="I727" s="344">
        <v>0</v>
      </c>
      <c r="J727" s="344">
        <v>0</v>
      </c>
      <c r="K727" s="344">
        <v>0</v>
      </c>
      <c r="L727" s="4">
        <v>47792</v>
      </c>
    </row>
    <row r="728" spans="1:12">
      <c r="A728" s="5" t="s">
        <v>91</v>
      </c>
      <c r="B728" s="5" t="s">
        <v>1659</v>
      </c>
      <c r="C728" s="5" t="s">
        <v>1660</v>
      </c>
      <c r="D728" s="344">
        <v>0</v>
      </c>
      <c r="E728" s="344">
        <v>0</v>
      </c>
      <c r="F728" s="344">
        <v>0</v>
      </c>
      <c r="G728" s="344">
        <v>0</v>
      </c>
      <c r="H728" s="4">
        <v>28320</v>
      </c>
      <c r="I728" s="344">
        <v>0</v>
      </c>
      <c r="J728" s="4">
        <v>17684</v>
      </c>
      <c r="K728" s="344">
        <v>0</v>
      </c>
      <c r="L728" s="4">
        <v>46004</v>
      </c>
    </row>
    <row r="729" spans="1:12">
      <c r="A729" s="5" t="s">
        <v>91</v>
      </c>
      <c r="B729" s="5" t="s">
        <v>1661</v>
      </c>
      <c r="C729" s="5" t="s">
        <v>1662</v>
      </c>
      <c r="D729" s="344">
        <v>0</v>
      </c>
      <c r="E729" s="344">
        <v>0</v>
      </c>
      <c r="F729" s="344">
        <v>0</v>
      </c>
      <c r="G729" s="344">
        <v>0</v>
      </c>
      <c r="H729" s="4">
        <v>8368</v>
      </c>
      <c r="I729" s="344">
        <v>0</v>
      </c>
      <c r="J729" s="344">
        <v>720</v>
      </c>
      <c r="K729" s="344">
        <v>0</v>
      </c>
      <c r="L729" s="4">
        <v>9088</v>
      </c>
    </row>
    <row r="730" spans="1:12">
      <c r="A730" s="5" t="s">
        <v>91</v>
      </c>
      <c r="B730" s="5" t="s">
        <v>1663</v>
      </c>
      <c r="C730" s="5" t="s">
        <v>1664</v>
      </c>
      <c r="D730" s="4">
        <v>49872</v>
      </c>
      <c r="E730" s="344">
        <v>0</v>
      </c>
      <c r="F730" s="344">
        <v>0</v>
      </c>
      <c r="G730" s="344">
        <v>0</v>
      </c>
      <c r="H730" s="344">
        <v>0</v>
      </c>
      <c r="I730" s="344">
        <v>0</v>
      </c>
      <c r="J730" s="344">
        <v>0</v>
      </c>
      <c r="K730" s="344">
        <v>0</v>
      </c>
      <c r="L730" s="4">
        <v>49872</v>
      </c>
    </row>
    <row r="731" spans="1:12">
      <c r="A731" s="5" t="s">
        <v>91</v>
      </c>
      <c r="B731" s="5" t="s">
        <v>1665</v>
      </c>
      <c r="C731" s="5" t="s">
        <v>1666</v>
      </c>
      <c r="D731" s="4">
        <v>9744</v>
      </c>
      <c r="E731" s="344">
        <v>0</v>
      </c>
      <c r="F731" s="344">
        <v>0</v>
      </c>
      <c r="G731" s="344">
        <v>0</v>
      </c>
      <c r="H731" s="4">
        <v>39856</v>
      </c>
      <c r="I731" s="344">
        <v>0</v>
      </c>
      <c r="J731" s="4">
        <v>265554</v>
      </c>
      <c r="K731" s="344">
        <v>0</v>
      </c>
      <c r="L731" s="4">
        <v>315154</v>
      </c>
    </row>
    <row r="732" spans="1:12">
      <c r="A732" s="5" t="s">
        <v>91</v>
      </c>
      <c r="B732" s="5" t="s">
        <v>1667</v>
      </c>
      <c r="C732" s="5" t="s">
        <v>1668</v>
      </c>
      <c r="D732" s="4">
        <v>328512</v>
      </c>
      <c r="E732" s="344">
        <v>0</v>
      </c>
      <c r="F732" s="344">
        <v>0</v>
      </c>
      <c r="G732" s="344">
        <v>0</v>
      </c>
      <c r="H732" s="344">
        <v>0</v>
      </c>
      <c r="I732" s="344">
        <v>0</v>
      </c>
      <c r="J732" s="344">
        <v>0</v>
      </c>
      <c r="K732" s="344">
        <v>0</v>
      </c>
      <c r="L732" s="4">
        <v>328512</v>
      </c>
    </row>
    <row r="733" spans="1:12">
      <c r="A733" s="5" t="s">
        <v>91</v>
      </c>
      <c r="B733" s="5" t="s">
        <v>1669</v>
      </c>
      <c r="C733" s="5" t="s">
        <v>1670</v>
      </c>
      <c r="D733" s="4">
        <v>115392</v>
      </c>
      <c r="E733" s="344">
        <v>0</v>
      </c>
      <c r="F733" s="344">
        <v>0</v>
      </c>
      <c r="G733" s="344">
        <v>0</v>
      </c>
      <c r="H733" s="4">
        <v>23520</v>
      </c>
      <c r="I733" s="344">
        <v>0</v>
      </c>
      <c r="J733" s="344">
        <v>608</v>
      </c>
      <c r="K733" s="344">
        <v>0</v>
      </c>
      <c r="L733" s="4">
        <v>139520</v>
      </c>
    </row>
    <row r="734" spans="1:12">
      <c r="A734" s="5" t="s">
        <v>91</v>
      </c>
      <c r="B734" s="5" t="s">
        <v>1671</v>
      </c>
      <c r="C734" s="5" t="s">
        <v>1672</v>
      </c>
      <c r="D734" s="344">
        <v>0</v>
      </c>
      <c r="E734" s="344">
        <v>0</v>
      </c>
      <c r="F734" s="344">
        <v>0</v>
      </c>
      <c r="G734" s="344">
        <v>0</v>
      </c>
      <c r="H734" s="344">
        <v>0</v>
      </c>
      <c r="I734" s="344">
        <v>0</v>
      </c>
      <c r="J734" s="344">
        <v>0</v>
      </c>
      <c r="K734" s="344">
        <v>0</v>
      </c>
      <c r="L734" s="344">
        <v>0</v>
      </c>
    </row>
    <row r="735" spans="1:12">
      <c r="A735" s="5" t="s">
        <v>91</v>
      </c>
      <c r="B735" s="5" t="s">
        <v>1673</v>
      </c>
      <c r="C735" s="5" t="s">
        <v>1674</v>
      </c>
      <c r="D735" s="4">
        <v>824448</v>
      </c>
      <c r="E735" s="4">
        <v>409752</v>
      </c>
      <c r="F735" s="4">
        <v>21968</v>
      </c>
      <c r="G735" s="4">
        <v>33429</v>
      </c>
      <c r="H735" s="4">
        <v>567968</v>
      </c>
      <c r="I735" s="4">
        <v>390128</v>
      </c>
      <c r="J735" s="4">
        <v>331894</v>
      </c>
      <c r="K735" s="4">
        <v>59947</v>
      </c>
      <c r="L735" s="4">
        <v>2639534</v>
      </c>
    </row>
    <row r="738" spans="1:12">
      <c r="A738" s="5" t="s">
        <v>1706</v>
      </c>
    </row>
    <row r="739" spans="1:12">
      <c r="A739" s="5" t="s">
        <v>1604</v>
      </c>
      <c r="B739" s="5" t="s">
        <v>181</v>
      </c>
      <c r="C739" s="5" t="s">
        <v>1676</v>
      </c>
      <c r="D739" s="344" t="s">
        <v>1677</v>
      </c>
      <c r="E739" s="344" t="s">
        <v>1678</v>
      </c>
      <c r="F739" s="344" t="s">
        <v>1679</v>
      </c>
      <c r="G739" s="344" t="s">
        <v>1680</v>
      </c>
      <c r="H739" s="344" t="s">
        <v>1681</v>
      </c>
      <c r="I739" s="344" t="s">
        <v>1682</v>
      </c>
      <c r="J739" s="344" t="s">
        <v>1683</v>
      </c>
      <c r="K739" s="344" t="s">
        <v>1684</v>
      </c>
      <c r="L739" s="344" t="s">
        <v>44</v>
      </c>
    </row>
    <row r="740" spans="1:12">
      <c r="A740" s="5" t="s">
        <v>93</v>
      </c>
      <c r="B740" s="5" t="s">
        <v>1619</v>
      </c>
      <c r="C740" s="5" t="s">
        <v>1620</v>
      </c>
      <c r="D740" s="344">
        <v>432</v>
      </c>
      <c r="E740" s="344">
        <v>0</v>
      </c>
      <c r="F740" s="344">
        <v>0</v>
      </c>
      <c r="G740" s="344">
        <v>0</v>
      </c>
      <c r="H740" s="344">
        <v>0</v>
      </c>
      <c r="I740" s="344">
        <v>0</v>
      </c>
      <c r="J740" s="344">
        <v>0</v>
      </c>
      <c r="K740" s="344">
        <v>0</v>
      </c>
      <c r="L740" s="344">
        <v>432</v>
      </c>
    </row>
    <row r="741" spans="1:12">
      <c r="A741" s="5" t="s">
        <v>93</v>
      </c>
      <c r="B741" s="5" t="s">
        <v>1621</v>
      </c>
      <c r="C741" s="5" t="s">
        <v>1622</v>
      </c>
      <c r="D741" s="344">
        <v>0</v>
      </c>
      <c r="E741" s="344">
        <v>0</v>
      </c>
      <c r="F741" s="344">
        <v>0</v>
      </c>
      <c r="G741" s="344">
        <v>0</v>
      </c>
      <c r="H741" s="4">
        <v>101328</v>
      </c>
      <c r="I741" s="344">
        <v>0</v>
      </c>
      <c r="J741" s="344">
        <v>0</v>
      </c>
      <c r="K741" s="344">
        <v>0</v>
      </c>
      <c r="L741" s="4">
        <v>101328</v>
      </c>
    </row>
    <row r="742" spans="1:12">
      <c r="A742" s="5" t="s">
        <v>93</v>
      </c>
      <c r="B742" s="5" t="s">
        <v>1623</v>
      </c>
      <c r="C742" s="5" t="s">
        <v>1624</v>
      </c>
      <c r="D742" s="344">
        <v>0</v>
      </c>
      <c r="E742" s="4">
        <v>465488</v>
      </c>
      <c r="F742" s="344">
        <v>0</v>
      </c>
      <c r="G742" s="344">
        <v>0</v>
      </c>
      <c r="H742" s="344">
        <v>0</v>
      </c>
      <c r="I742" s="344">
        <v>0</v>
      </c>
      <c r="J742" s="344">
        <v>0</v>
      </c>
      <c r="K742" s="344">
        <v>0</v>
      </c>
      <c r="L742" s="4">
        <v>465488</v>
      </c>
    </row>
    <row r="743" spans="1:12">
      <c r="A743" s="5" t="s">
        <v>93</v>
      </c>
      <c r="B743" s="5" t="s">
        <v>1625</v>
      </c>
      <c r="C743" s="5" t="s">
        <v>1626</v>
      </c>
      <c r="D743" s="4">
        <v>92736</v>
      </c>
      <c r="E743" s="4">
        <v>16832</v>
      </c>
      <c r="F743" s="344">
        <v>0</v>
      </c>
      <c r="G743" s="344">
        <v>0</v>
      </c>
      <c r="H743" s="4">
        <v>83824</v>
      </c>
      <c r="I743" s="4">
        <v>1744</v>
      </c>
      <c r="J743" s="4">
        <v>16060</v>
      </c>
      <c r="K743" s="4">
        <v>1920</v>
      </c>
      <c r="L743" s="4">
        <v>213116</v>
      </c>
    </row>
    <row r="744" spans="1:12">
      <c r="A744" s="5" t="s">
        <v>93</v>
      </c>
      <c r="B744" s="5" t="s">
        <v>1627</v>
      </c>
      <c r="C744" s="5" t="s">
        <v>1628</v>
      </c>
      <c r="D744" s="344">
        <v>0</v>
      </c>
      <c r="E744" s="344">
        <v>0</v>
      </c>
      <c r="F744" s="344">
        <v>0</v>
      </c>
      <c r="G744" s="344">
        <v>0</v>
      </c>
      <c r="H744" s="344">
        <v>0</v>
      </c>
      <c r="I744" s="344">
        <v>0</v>
      </c>
      <c r="J744" s="344">
        <v>0</v>
      </c>
      <c r="K744" s="344">
        <v>0</v>
      </c>
      <c r="L744" s="344">
        <v>0</v>
      </c>
    </row>
    <row r="745" spans="1:12">
      <c r="A745" s="5" t="s">
        <v>93</v>
      </c>
      <c r="B745" s="5" t="s">
        <v>1629</v>
      </c>
      <c r="C745" s="5" t="s">
        <v>1630</v>
      </c>
      <c r="D745" s="4">
        <v>37632</v>
      </c>
      <c r="E745" s="344">
        <v>0</v>
      </c>
      <c r="F745" s="344">
        <v>0</v>
      </c>
      <c r="G745" s="344">
        <v>0</v>
      </c>
      <c r="H745" s="344">
        <v>0</v>
      </c>
      <c r="I745" s="344">
        <v>0</v>
      </c>
      <c r="J745" s="344">
        <v>0</v>
      </c>
      <c r="K745" s="344">
        <v>0</v>
      </c>
      <c r="L745" s="4">
        <v>37632</v>
      </c>
    </row>
    <row r="746" spans="1:12">
      <c r="A746" s="5" t="s">
        <v>93</v>
      </c>
      <c r="B746" s="5" t="s">
        <v>1631</v>
      </c>
      <c r="C746" s="5" t="s">
        <v>1632</v>
      </c>
      <c r="D746" s="344">
        <v>0</v>
      </c>
      <c r="E746" s="4">
        <v>105248</v>
      </c>
      <c r="F746" s="344">
        <v>0</v>
      </c>
      <c r="G746" s="344">
        <v>0</v>
      </c>
      <c r="H746" s="344">
        <v>0</v>
      </c>
      <c r="I746" s="4">
        <v>52768</v>
      </c>
      <c r="J746" s="344">
        <v>0</v>
      </c>
      <c r="K746" s="344">
        <v>434</v>
      </c>
      <c r="L746" s="4">
        <v>158450</v>
      </c>
    </row>
    <row r="747" spans="1:12">
      <c r="A747" s="5" t="s">
        <v>93</v>
      </c>
      <c r="B747" s="5" t="s">
        <v>1633</v>
      </c>
      <c r="C747" s="5" t="s">
        <v>1634</v>
      </c>
      <c r="D747" s="344">
        <v>0</v>
      </c>
      <c r="E747" s="344">
        <v>0</v>
      </c>
      <c r="F747" s="344">
        <v>0</v>
      </c>
      <c r="G747" s="344">
        <v>0</v>
      </c>
      <c r="H747" s="4">
        <v>45472</v>
      </c>
      <c r="I747" s="344">
        <v>0</v>
      </c>
      <c r="J747" s="344">
        <v>0</v>
      </c>
      <c r="K747" s="344">
        <v>0</v>
      </c>
      <c r="L747" s="4">
        <v>45472</v>
      </c>
    </row>
    <row r="748" spans="1:12">
      <c r="A748" s="5" t="s">
        <v>93</v>
      </c>
      <c r="B748" s="5" t="s">
        <v>1635</v>
      </c>
      <c r="C748" s="5" t="s">
        <v>1636</v>
      </c>
      <c r="D748" s="4">
        <v>5712</v>
      </c>
      <c r="E748" s="4">
        <v>17504</v>
      </c>
      <c r="F748" s="344">
        <v>0</v>
      </c>
      <c r="G748" s="344">
        <v>0</v>
      </c>
      <c r="H748" s="4">
        <v>74432</v>
      </c>
      <c r="I748" s="344">
        <v>0</v>
      </c>
      <c r="J748" s="344">
        <v>704</v>
      </c>
      <c r="K748" s="4">
        <v>3474</v>
      </c>
      <c r="L748" s="4">
        <v>101826</v>
      </c>
    </row>
    <row r="749" spans="1:12">
      <c r="A749" s="5" t="s">
        <v>93</v>
      </c>
      <c r="B749" s="5" t="s">
        <v>1637</v>
      </c>
      <c r="C749" s="5" t="s">
        <v>1638</v>
      </c>
      <c r="D749" s="344">
        <v>0</v>
      </c>
      <c r="E749" s="4">
        <v>2688</v>
      </c>
      <c r="F749" s="344">
        <v>0</v>
      </c>
      <c r="G749" s="344">
        <v>0</v>
      </c>
      <c r="H749" s="344">
        <v>0</v>
      </c>
      <c r="I749" s="344">
        <v>0</v>
      </c>
      <c r="J749" s="344">
        <v>0</v>
      </c>
      <c r="K749" s="344">
        <v>0</v>
      </c>
      <c r="L749" s="4">
        <v>2688</v>
      </c>
    </row>
    <row r="750" spans="1:12">
      <c r="A750" s="5" t="s">
        <v>93</v>
      </c>
      <c r="B750" s="5" t="s">
        <v>1639</v>
      </c>
      <c r="C750" s="5" t="s">
        <v>1640</v>
      </c>
      <c r="D750" s="344">
        <v>0</v>
      </c>
      <c r="E750" s="4">
        <v>2240</v>
      </c>
      <c r="F750" s="344">
        <v>0</v>
      </c>
      <c r="G750" s="344">
        <v>0</v>
      </c>
      <c r="H750" s="344">
        <v>0</v>
      </c>
      <c r="I750" s="4">
        <v>145920</v>
      </c>
      <c r="J750" s="344">
        <v>0</v>
      </c>
      <c r="K750" s="4">
        <v>3488</v>
      </c>
      <c r="L750" s="4">
        <v>151648</v>
      </c>
    </row>
    <row r="751" spans="1:12">
      <c r="A751" s="5" t="s">
        <v>93</v>
      </c>
      <c r="B751" s="5" t="s">
        <v>1641</v>
      </c>
      <c r="C751" s="5" t="s">
        <v>1642</v>
      </c>
      <c r="D751" s="4">
        <v>363888</v>
      </c>
      <c r="E751" s="344">
        <v>0</v>
      </c>
      <c r="F751" s="4">
        <v>50160</v>
      </c>
      <c r="G751" s="344">
        <v>0</v>
      </c>
      <c r="H751" s="344">
        <v>0</v>
      </c>
      <c r="I751" s="344">
        <v>0</v>
      </c>
      <c r="J751" s="344">
        <v>0</v>
      </c>
      <c r="K751" s="344">
        <v>0</v>
      </c>
      <c r="L751" s="4">
        <v>414048</v>
      </c>
    </row>
    <row r="752" spans="1:12">
      <c r="A752" s="5" t="s">
        <v>93</v>
      </c>
      <c r="B752" s="5" t="s">
        <v>1643</v>
      </c>
      <c r="C752" s="5" t="s">
        <v>1644</v>
      </c>
      <c r="D752" s="4">
        <v>83840</v>
      </c>
      <c r="E752" s="344">
        <v>0</v>
      </c>
      <c r="F752" s="344">
        <v>0</v>
      </c>
      <c r="G752" s="344">
        <v>0</v>
      </c>
      <c r="H752" s="344">
        <v>0</v>
      </c>
      <c r="I752" s="344">
        <v>0</v>
      </c>
      <c r="J752" s="344">
        <v>0</v>
      </c>
      <c r="K752" s="344">
        <v>0</v>
      </c>
      <c r="L752" s="4">
        <v>83840</v>
      </c>
    </row>
    <row r="753" spans="1:12">
      <c r="A753" s="5" t="s">
        <v>93</v>
      </c>
      <c r="B753" s="5" t="s">
        <v>1645</v>
      </c>
      <c r="C753" s="5" t="s">
        <v>1646</v>
      </c>
      <c r="D753" s="344">
        <v>0</v>
      </c>
      <c r="E753" s="4">
        <v>7424</v>
      </c>
      <c r="F753" s="344">
        <v>0</v>
      </c>
      <c r="G753" s="344">
        <v>0</v>
      </c>
      <c r="H753" s="344">
        <v>0</v>
      </c>
      <c r="I753" s="4">
        <v>69360</v>
      </c>
      <c r="J753" s="344">
        <v>0</v>
      </c>
      <c r="K753" s="4">
        <v>11300</v>
      </c>
      <c r="L753" s="4">
        <v>88084</v>
      </c>
    </row>
    <row r="754" spans="1:12">
      <c r="A754" s="5" t="s">
        <v>93</v>
      </c>
      <c r="B754" s="5" t="s">
        <v>1647</v>
      </c>
      <c r="C754" s="5" t="s">
        <v>1648</v>
      </c>
      <c r="D754" s="344">
        <v>0</v>
      </c>
      <c r="E754" s="344">
        <v>0</v>
      </c>
      <c r="F754" s="344">
        <v>0</v>
      </c>
      <c r="G754" s="344">
        <v>0</v>
      </c>
      <c r="H754" s="344">
        <v>0</v>
      </c>
      <c r="I754" s="344">
        <v>0</v>
      </c>
      <c r="J754" s="344">
        <v>0</v>
      </c>
      <c r="K754" s="344">
        <v>0</v>
      </c>
      <c r="L754" s="344">
        <v>0</v>
      </c>
    </row>
    <row r="755" spans="1:12">
      <c r="A755" s="5" t="s">
        <v>93</v>
      </c>
      <c r="B755" s="5" t="s">
        <v>1649</v>
      </c>
      <c r="C755" s="5" t="s">
        <v>1650</v>
      </c>
      <c r="D755" s="4">
        <v>95280</v>
      </c>
      <c r="E755" s="344">
        <v>288</v>
      </c>
      <c r="F755" s="344">
        <v>0</v>
      </c>
      <c r="G755" s="344">
        <v>0</v>
      </c>
      <c r="H755" s="344">
        <v>0</v>
      </c>
      <c r="I755" s="4">
        <v>166192</v>
      </c>
      <c r="J755" s="344">
        <v>0</v>
      </c>
      <c r="K755" s="4">
        <v>16020</v>
      </c>
      <c r="L755" s="4">
        <v>277780</v>
      </c>
    </row>
    <row r="756" spans="1:12">
      <c r="A756" s="5" t="s">
        <v>93</v>
      </c>
      <c r="B756" s="5" t="s">
        <v>1651</v>
      </c>
      <c r="C756" s="5" t="s">
        <v>1652</v>
      </c>
      <c r="D756" s="344">
        <v>0</v>
      </c>
      <c r="E756" s="344">
        <v>0</v>
      </c>
      <c r="F756" s="344">
        <v>0</v>
      </c>
      <c r="G756" s="344">
        <v>0</v>
      </c>
      <c r="H756" s="344">
        <v>0</v>
      </c>
      <c r="I756" s="344">
        <v>0</v>
      </c>
      <c r="J756" s="344">
        <v>0</v>
      </c>
      <c r="K756" s="344">
        <v>0</v>
      </c>
      <c r="L756" s="344">
        <v>0</v>
      </c>
    </row>
    <row r="757" spans="1:12">
      <c r="A757" s="5" t="s">
        <v>93</v>
      </c>
      <c r="B757" s="5" t="s">
        <v>1653</v>
      </c>
      <c r="C757" s="5" t="s">
        <v>1654</v>
      </c>
      <c r="D757" s="344">
        <v>0</v>
      </c>
      <c r="E757" s="344">
        <v>0</v>
      </c>
      <c r="F757" s="344">
        <v>0</v>
      </c>
      <c r="G757" s="344">
        <v>0</v>
      </c>
      <c r="H757" s="344">
        <v>0</v>
      </c>
      <c r="I757" s="4">
        <v>82704</v>
      </c>
      <c r="J757" s="344">
        <v>0</v>
      </c>
      <c r="K757" s="344">
        <v>0</v>
      </c>
      <c r="L757" s="4">
        <v>82704</v>
      </c>
    </row>
    <row r="758" spans="1:12">
      <c r="A758" s="5" t="s">
        <v>93</v>
      </c>
      <c r="B758" s="5" t="s">
        <v>1655</v>
      </c>
      <c r="C758" s="5" t="s">
        <v>1656</v>
      </c>
      <c r="D758" s="344">
        <v>0</v>
      </c>
      <c r="E758" s="4">
        <v>229968</v>
      </c>
      <c r="F758" s="344">
        <v>0</v>
      </c>
      <c r="G758" s="4">
        <v>64800</v>
      </c>
      <c r="H758" s="344">
        <v>0</v>
      </c>
      <c r="I758" s="344">
        <v>432</v>
      </c>
      <c r="J758" s="344">
        <v>0</v>
      </c>
      <c r="K758" s="344">
        <v>0</v>
      </c>
      <c r="L758" s="4">
        <v>295200</v>
      </c>
    </row>
    <row r="759" spans="1:12">
      <c r="A759" s="5" t="s">
        <v>93</v>
      </c>
      <c r="B759" s="5" t="s">
        <v>1657</v>
      </c>
      <c r="C759" s="5" t="s">
        <v>1658</v>
      </c>
      <c r="D759" s="344">
        <v>0</v>
      </c>
      <c r="E759" s="344">
        <v>0</v>
      </c>
      <c r="F759" s="344">
        <v>0</v>
      </c>
      <c r="G759" s="344">
        <v>0</v>
      </c>
      <c r="H759" s="4">
        <v>60368</v>
      </c>
      <c r="I759" s="344">
        <v>0</v>
      </c>
      <c r="J759" s="344">
        <v>0</v>
      </c>
      <c r="K759" s="344">
        <v>0</v>
      </c>
      <c r="L759" s="4">
        <v>60368</v>
      </c>
    </row>
    <row r="760" spans="1:12">
      <c r="A760" s="5" t="s">
        <v>93</v>
      </c>
      <c r="B760" s="5" t="s">
        <v>1659</v>
      </c>
      <c r="C760" s="5" t="s">
        <v>1660</v>
      </c>
      <c r="D760" s="344">
        <v>0</v>
      </c>
      <c r="E760" s="344">
        <v>0</v>
      </c>
      <c r="F760" s="344">
        <v>0</v>
      </c>
      <c r="G760" s="344">
        <v>0</v>
      </c>
      <c r="H760" s="4">
        <v>57712</v>
      </c>
      <c r="I760" s="344">
        <v>0</v>
      </c>
      <c r="J760" s="4">
        <v>13124</v>
      </c>
      <c r="K760" s="344">
        <v>0</v>
      </c>
      <c r="L760" s="4">
        <v>70836</v>
      </c>
    </row>
    <row r="761" spans="1:12">
      <c r="A761" s="5" t="s">
        <v>93</v>
      </c>
      <c r="B761" s="5" t="s">
        <v>1661</v>
      </c>
      <c r="C761" s="5" t="s">
        <v>1662</v>
      </c>
      <c r="D761" s="344">
        <v>0</v>
      </c>
      <c r="E761" s="344">
        <v>0</v>
      </c>
      <c r="F761" s="344">
        <v>0</v>
      </c>
      <c r="G761" s="344">
        <v>0</v>
      </c>
      <c r="H761" s="4">
        <v>23840</v>
      </c>
      <c r="I761" s="344">
        <v>0</v>
      </c>
      <c r="J761" s="344">
        <v>0</v>
      </c>
      <c r="K761" s="344">
        <v>0</v>
      </c>
      <c r="L761" s="4">
        <v>23840</v>
      </c>
    </row>
    <row r="762" spans="1:12">
      <c r="A762" s="5" t="s">
        <v>93</v>
      </c>
      <c r="B762" s="5" t="s">
        <v>1663</v>
      </c>
      <c r="C762" s="5" t="s">
        <v>1664</v>
      </c>
      <c r="D762" s="4">
        <v>80688</v>
      </c>
      <c r="E762" s="344">
        <v>0</v>
      </c>
      <c r="F762" s="344">
        <v>0</v>
      </c>
      <c r="G762" s="344">
        <v>0</v>
      </c>
      <c r="H762" s="344">
        <v>0</v>
      </c>
      <c r="I762" s="344">
        <v>0</v>
      </c>
      <c r="J762" s="344">
        <v>0</v>
      </c>
      <c r="K762" s="344">
        <v>0</v>
      </c>
      <c r="L762" s="4">
        <v>80688</v>
      </c>
    </row>
    <row r="763" spans="1:12">
      <c r="A763" s="5" t="s">
        <v>93</v>
      </c>
      <c r="B763" s="5" t="s">
        <v>1665</v>
      </c>
      <c r="C763" s="5" t="s">
        <v>1666</v>
      </c>
      <c r="D763" s="4">
        <v>45744</v>
      </c>
      <c r="E763" s="344">
        <v>0</v>
      </c>
      <c r="F763" s="344">
        <v>0</v>
      </c>
      <c r="G763" s="344">
        <v>0</v>
      </c>
      <c r="H763" s="4">
        <v>90768</v>
      </c>
      <c r="I763" s="344">
        <v>0</v>
      </c>
      <c r="J763" s="4">
        <v>23646</v>
      </c>
      <c r="K763" s="344">
        <v>0</v>
      </c>
      <c r="L763" s="4">
        <v>160158</v>
      </c>
    </row>
    <row r="764" spans="1:12">
      <c r="A764" s="5" t="s">
        <v>93</v>
      </c>
      <c r="B764" s="5" t="s">
        <v>1667</v>
      </c>
      <c r="C764" s="5" t="s">
        <v>1668</v>
      </c>
      <c r="D764" s="4">
        <v>832128</v>
      </c>
      <c r="E764" s="344">
        <v>0</v>
      </c>
      <c r="F764" s="344">
        <v>0</v>
      </c>
      <c r="G764" s="344">
        <v>0</v>
      </c>
      <c r="H764" s="4">
        <v>9696</v>
      </c>
      <c r="I764" s="344">
        <v>0</v>
      </c>
      <c r="J764" s="344">
        <v>0</v>
      </c>
      <c r="K764" s="344">
        <v>0</v>
      </c>
      <c r="L764" s="4">
        <v>841824</v>
      </c>
    </row>
    <row r="765" spans="1:12">
      <c r="A765" s="5" t="s">
        <v>93</v>
      </c>
      <c r="B765" s="5" t="s">
        <v>1669</v>
      </c>
      <c r="C765" s="5" t="s">
        <v>1670</v>
      </c>
      <c r="D765" s="4">
        <v>162672</v>
      </c>
      <c r="E765" s="344">
        <v>0</v>
      </c>
      <c r="F765" s="344">
        <v>0</v>
      </c>
      <c r="G765" s="344">
        <v>0</v>
      </c>
      <c r="H765" s="344">
        <v>0</v>
      </c>
      <c r="I765" s="344">
        <v>0</v>
      </c>
      <c r="J765" s="344">
        <v>0</v>
      </c>
      <c r="K765" s="344">
        <v>0</v>
      </c>
      <c r="L765" s="4">
        <v>162672</v>
      </c>
    </row>
    <row r="766" spans="1:12">
      <c r="A766" s="5" t="s">
        <v>93</v>
      </c>
      <c r="B766" s="5" t="s">
        <v>1671</v>
      </c>
      <c r="C766" s="5" t="s">
        <v>1672</v>
      </c>
      <c r="D766" s="344">
        <v>0</v>
      </c>
      <c r="E766" s="344">
        <v>0</v>
      </c>
      <c r="F766" s="344">
        <v>0</v>
      </c>
      <c r="G766" s="344">
        <v>0</v>
      </c>
      <c r="H766" s="344">
        <v>0</v>
      </c>
      <c r="I766" s="344">
        <v>0</v>
      </c>
      <c r="J766" s="344">
        <v>0</v>
      </c>
      <c r="K766" s="344">
        <v>0</v>
      </c>
      <c r="L766" s="344">
        <v>0</v>
      </c>
    </row>
    <row r="767" spans="1:12">
      <c r="A767" s="5" t="s">
        <v>93</v>
      </c>
      <c r="B767" s="5" t="s">
        <v>1673</v>
      </c>
      <c r="C767" s="5" t="s">
        <v>1674</v>
      </c>
      <c r="D767" s="4">
        <v>1800752</v>
      </c>
      <c r="E767" s="4">
        <v>847680</v>
      </c>
      <c r="F767" s="4">
        <v>50160</v>
      </c>
      <c r="G767" s="4">
        <v>64800</v>
      </c>
      <c r="H767" s="4">
        <v>547440</v>
      </c>
      <c r="I767" s="4">
        <v>519120</v>
      </c>
      <c r="J767" s="4">
        <v>53534</v>
      </c>
      <c r="K767" s="4">
        <v>36636</v>
      </c>
      <c r="L767" s="4">
        <v>3920122</v>
      </c>
    </row>
    <row r="770" spans="1:12">
      <c r="A770" s="5" t="s">
        <v>1707</v>
      </c>
    </row>
    <row r="771" spans="1:12">
      <c r="A771" s="5" t="s">
        <v>1604</v>
      </c>
      <c r="B771" s="5" t="s">
        <v>181</v>
      </c>
      <c r="C771" s="5" t="s">
        <v>1676</v>
      </c>
      <c r="D771" s="344" t="s">
        <v>1677</v>
      </c>
      <c r="E771" s="344" t="s">
        <v>1678</v>
      </c>
      <c r="F771" s="344" t="s">
        <v>1679</v>
      </c>
      <c r="G771" s="344" t="s">
        <v>1680</v>
      </c>
      <c r="H771" s="344" t="s">
        <v>1681</v>
      </c>
      <c r="I771" s="344" t="s">
        <v>1682</v>
      </c>
      <c r="J771" s="344" t="s">
        <v>1683</v>
      </c>
      <c r="K771" s="344" t="s">
        <v>1684</v>
      </c>
      <c r="L771" s="344" t="s">
        <v>44</v>
      </c>
    </row>
    <row r="772" spans="1:12">
      <c r="A772" s="5" t="s">
        <v>95</v>
      </c>
      <c r="B772" s="5" t="s">
        <v>1619</v>
      </c>
      <c r="C772" s="5" t="s">
        <v>1620</v>
      </c>
      <c r="D772" s="4">
        <v>19584</v>
      </c>
      <c r="E772" s="344">
        <v>0</v>
      </c>
      <c r="F772" s="344">
        <v>0</v>
      </c>
      <c r="G772" s="344">
        <v>0</v>
      </c>
      <c r="H772" s="4">
        <v>79424</v>
      </c>
      <c r="I772" s="344">
        <v>0</v>
      </c>
      <c r="J772" s="344">
        <v>0</v>
      </c>
      <c r="K772" s="344">
        <v>0</v>
      </c>
      <c r="L772" s="4">
        <v>99008</v>
      </c>
    </row>
    <row r="773" spans="1:12">
      <c r="A773" s="5" t="s">
        <v>95</v>
      </c>
      <c r="B773" s="5" t="s">
        <v>1621</v>
      </c>
      <c r="C773" s="5" t="s">
        <v>1622</v>
      </c>
      <c r="D773" s="4">
        <v>5568</v>
      </c>
      <c r="E773" s="344">
        <v>0</v>
      </c>
      <c r="F773" s="344">
        <v>0</v>
      </c>
      <c r="G773" s="344">
        <v>0</v>
      </c>
      <c r="H773" s="4">
        <v>165936</v>
      </c>
      <c r="I773" s="344">
        <v>0</v>
      </c>
      <c r="J773" s="4">
        <v>1848</v>
      </c>
      <c r="K773" s="344">
        <v>0</v>
      </c>
      <c r="L773" s="4">
        <v>173352</v>
      </c>
    </row>
    <row r="774" spans="1:12">
      <c r="A774" s="5" t="s">
        <v>95</v>
      </c>
      <c r="B774" s="5" t="s">
        <v>1623</v>
      </c>
      <c r="C774" s="5" t="s">
        <v>1624</v>
      </c>
      <c r="D774" s="344">
        <v>0</v>
      </c>
      <c r="E774" s="4">
        <v>324288</v>
      </c>
      <c r="F774" s="344">
        <v>0</v>
      </c>
      <c r="G774" s="344">
        <v>0</v>
      </c>
      <c r="H774" s="4">
        <v>101808</v>
      </c>
      <c r="I774" s="4">
        <v>11424</v>
      </c>
      <c r="J774" s="344">
        <v>0</v>
      </c>
      <c r="K774" s="344">
        <v>114</v>
      </c>
      <c r="L774" s="4">
        <v>437634</v>
      </c>
    </row>
    <row r="775" spans="1:12">
      <c r="A775" s="5" t="s">
        <v>95</v>
      </c>
      <c r="B775" s="5" t="s">
        <v>1625</v>
      </c>
      <c r="C775" s="5" t="s">
        <v>1626</v>
      </c>
      <c r="D775" s="4">
        <v>112080</v>
      </c>
      <c r="E775" s="4">
        <v>95472</v>
      </c>
      <c r="F775" s="344">
        <v>0</v>
      </c>
      <c r="G775" s="344">
        <v>0</v>
      </c>
      <c r="H775" s="4">
        <v>293236</v>
      </c>
      <c r="I775" s="4">
        <v>7584</v>
      </c>
      <c r="J775" s="344">
        <v>375</v>
      </c>
      <c r="K775" s="344">
        <v>0</v>
      </c>
      <c r="L775" s="4">
        <v>508747</v>
      </c>
    </row>
    <row r="776" spans="1:12">
      <c r="A776" s="5" t="s">
        <v>95</v>
      </c>
      <c r="B776" s="5" t="s">
        <v>1627</v>
      </c>
      <c r="C776" s="5" t="s">
        <v>1628</v>
      </c>
      <c r="D776" s="344">
        <v>0</v>
      </c>
      <c r="E776" s="344">
        <v>0</v>
      </c>
      <c r="F776" s="344">
        <v>0</v>
      </c>
      <c r="G776" s="344">
        <v>0</v>
      </c>
      <c r="H776" s="344">
        <v>0</v>
      </c>
      <c r="I776" s="344">
        <v>0</v>
      </c>
      <c r="J776" s="344">
        <v>0</v>
      </c>
      <c r="K776" s="344">
        <v>0</v>
      </c>
      <c r="L776" s="344">
        <v>0</v>
      </c>
    </row>
    <row r="777" spans="1:12">
      <c r="A777" s="5" t="s">
        <v>95</v>
      </c>
      <c r="B777" s="5" t="s">
        <v>1629</v>
      </c>
      <c r="C777" s="5" t="s">
        <v>1630</v>
      </c>
      <c r="D777" s="4">
        <v>97968</v>
      </c>
      <c r="E777" s="344">
        <v>0</v>
      </c>
      <c r="F777" s="344">
        <v>0</v>
      </c>
      <c r="G777" s="344">
        <v>0</v>
      </c>
      <c r="H777" s="4">
        <v>14208</v>
      </c>
      <c r="I777" s="344">
        <v>0</v>
      </c>
      <c r="J777" s="344">
        <v>0</v>
      </c>
      <c r="K777" s="344">
        <v>0</v>
      </c>
      <c r="L777" s="4">
        <v>112176</v>
      </c>
    </row>
    <row r="778" spans="1:12">
      <c r="A778" s="5" t="s">
        <v>95</v>
      </c>
      <c r="B778" s="5" t="s">
        <v>1631</v>
      </c>
      <c r="C778" s="5" t="s">
        <v>1632</v>
      </c>
      <c r="D778" s="344">
        <v>0</v>
      </c>
      <c r="E778" s="4">
        <v>10240</v>
      </c>
      <c r="F778" s="344">
        <v>0</v>
      </c>
      <c r="G778" s="344">
        <v>0</v>
      </c>
      <c r="H778" s="344">
        <v>0</v>
      </c>
      <c r="I778" s="4">
        <v>79616</v>
      </c>
      <c r="J778" s="344">
        <v>0</v>
      </c>
      <c r="K778" s="344">
        <v>0</v>
      </c>
      <c r="L778" s="4">
        <v>89856</v>
      </c>
    </row>
    <row r="779" spans="1:12">
      <c r="A779" s="5" t="s">
        <v>95</v>
      </c>
      <c r="B779" s="5" t="s">
        <v>1633</v>
      </c>
      <c r="C779" s="5" t="s">
        <v>1634</v>
      </c>
      <c r="D779" s="344">
        <v>0</v>
      </c>
      <c r="E779" s="344">
        <v>0</v>
      </c>
      <c r="F779" s="344">
        <v>0</v>
      </c>
      <c r="G779" s="344">
        <v>0</v>
      </c>
      <c r="H779" s="4">
        <v>65152</v>
      </c>
      <c r="I779" s="344">
        <v>0</v>
      </c>
      <c r="J779" s="4">
        <v>1600</v>
      </c>
      <c r="K779" s="344">
        <v>0</v>
      </c>
      <c r="L779" s="4">
        <v>66752</v>
      </c>
    </row>
    <row r="780" spans="1:12">
      <c r="A780" s="5" t="s">
        <v>95</v>
      </c>
      <c r="B780" s="5" t="s">
        <v>1635</v>
      </c>
      <c r="C780" s="5" t="s">
        <v>1636</v>
      </c>
      <c r="D780" s="4">
        <v>7200</v>
      </c>
      <c r="E780" s="4">
        <v>15776</v>
      </c>
      <c r="F780" s="344">
        <v>0</v>
      </c>
      <c r="G780" s="344">
        <v>0</v>
      </c>
      <c r="H780" s="4">
        <v>185072</v>
      </c>
      <c r="I780" s="344">
        <v>0</v>
      </c>
      <c r="J780" s="344">
        <v>0</v>
      </c>
      <c r="K780" s="344">
        <v>0</v>
      </c>
      <c r="L780" s="4">
        <v>208048</v>
      </c>
    </row>
    <row r="781" spans="1:12">
      <c r="A781" s="5" t="s">
        <v>95</v>
      </c>
      <c r="B781" s="5" t="s">
        <v>1637</v>
      </c>
      <c r="C781" s="5" t="s">
        <v>1638</v>
      </c>
      <c r="D781" s="344">
        <v>0</v>
      </c>
      <c r="E781" s="344">
        <v>0</v>
      </c>
      <c r="F781" s="344">
        <v>0</v>
      </c>
      <c r="G781" s="344">
        <v>0</v>
      </c>
      <c r="H781" s="344">
        <v>0</v>
      </c>
      <c r="I781" s="344">
        <v>0</v>
      </c>
      <c r="J781" s="344">
        <v>0</v>
      </c>
      <c r="K781" s="344">
        <v>0</v>
      </c>
      <c r="L781" s="344">
        <v>0</v>
      </c>
    </row>
    <row r="782" spans="1:12">
      <c r="A782" s="5" t="s">
        <v>95</v>
      </c>
      <c r="B782" s="5" t="s">
        <v>1639</v>
      </c>
      <c r="C782" s="5" t="s">
        <v>1640</v>
      </c>
      <c r="D782" s="344">
        <v>0</v>
      </c>
      <c r="E782" s="4">
        <v>960</v>
      </c>
      <c r="F782" s="344">
        <v>0</v>
      </c>
      <c r="G782" s="344">
        <v>0</v>
      </c>
      <c r="H782" s="344">
        <v>0</v>
      </c>
      <c r="I782" s="4">
        <v>188360</v>
      </c>
      <c r="J782" s="344">
        <v>0</v>
      </c>
      <c r="K782" s="4">
        <v>1224</v>
      </c>
      <c r="L782" s="4">
        <v>190544</v>
      </c>
    </row>
    <row r="783" spans="1:12">
      <c r="A783" s="5" t="s">
        <v>95</v>
      </c>
      <c r="B783" s="5" t="s">
        <v>1641</v>
      </c>
      <c r="C783" s="5" t="s">
        <v>1642</v>
      </c>
      <c r="D783" s="4">
        <v>312192</v>
      </c>
      <c r="E783" s="344">
        <v>0</v>
      </c>
      <c r="F783" s="4">
        <v>86212</v>
      </c>
      <c r="G783" s="344">
        <v>0</v>
      </c>
      <c r="H783" s="344">
        <v>0</v>
      </c>
      <c r="I783" s="344">
        <v>0</v>
      </c>
      <c r="J783" s="344">
        <v>0</v>
      </c>
      <c r="K783" s="344">
        <v>0</v>
      </c>
      <c r="L783" s="4">
        <v>398404</v>
      </c>
    </row>
    <row r="784" spans="1:12">
      <c r="A784" s="5" t="s">
        <v>95</v>
      </c>
      <c r="B784" s="5" t="s">
        <v>1643</v>
      </c>
      <c r="C784" s="5" t="s">
        <v>1644</v>
      </c>
      <c r="D784" s="4">
        <v>11616</v>
      </c>
      <c r="E784" s="344">
        <v>0</v>
      </c>
      <c r="F784" s="344">
        <v>0</v>
      </c>
      <c r="G784" s="344">
        <v>0</v>
      </c>
      <c r="H784" s="344">
        <v>0</v>
      </c>
      <c r="I784" s="344">
        <v>0</v>
      </c>
      <c r="J784" s="344">
        <v>0</v>
      </c>
      <c r="K784" s="344">
        <v>0</v>
      </c>
      <c r="L784" s="4">
        <v>11616</v>
      </c>
    </row>
    <row r="785" spans="1:12">
      <c r="A785" s="5" t="s">
        <v>95</v>
      </c>
      <c r="B785" s="5" t="s">
        <v>1645</v>
      </c>
      <c r="C785" s="5" t="s">
        <v>1646</v>
      </c>
      <c r="D785" s="344">
        <v>0</v>
      </c>
      <c r="E785" s="344">
        <v>0</v>
      </c>
      <c r="F785" s="344">
        <v>0</v>
      </c>
      <c r="G785" s="344">
        <v>0</v>
      </c>
      <c r="H785" s="344">
        <v>0</v>
      </c>
      <c r="I785" s="4">
        <v>65904</v>
      </c>
      <c r="J785" s="344">
        <v>0</v>
      </c>
      <c r="K785" s="4">
        <v>2144</v>
      </c>
      <c r="L785" s="4">
        <v>68048</v>
      </c>
    </row>
    <row r="786" spans="1:12">
      <c r="A786" s="5" t="s">
        <v>95</v>
      </c>
      <c r="B786" s="5" t="s">
        <v>1647</v>
      </c>
      <c r="C786" s="5" t="s">
        <v>1648</v>
      </c>
      <c r="D786" s="344">
        <v>0</v>
      </c>
      <c r="E786" s="344">
        <v>0</v>
      </c>
      <c r="F786" s="344">
        <v>0</v>
      </c>
      <c r="G786" s="344">
        <v>0</v>
      </c>
      <c r="H786" s="344">
        <v>0</v>
      </c>
      <c r="I786" s="344">
        <v>0</v>
      </c>
      <c r="J786" s="344">
        <v>0</v>
      </c>
      <c r="K786" s="344">
        <v>0</v>
      </c>
      <c r="L786" s="344">
        <v>0</v>
      </c>
    </row>
    <row r="787" spans="1:12">
      <c r="A787" s="5" t="s">
        <v>95</v>
      </c>
      <c r="B787" s="5" t="s">
        <v>1649</v>
      </c>
      <c r="C787" s="5" t="s">
        <v>1650</v>
      </c>
      <c r="D787" s="4">
        <v>15744</v>
      </c>
      <c r="E787" s="344">
        <v>0</v>
      </c>
      <c r="F787" s="344">
        <v>0</v>
      </c>
      <c r="G787" s="344">
        <v>0</v>
      </c>
      <c r="H787" s="344">
        <v>0</v>
      </c>
      <c r="I787" s="4">
        <v>9792</v>
      </c>
      <c r="J787" s="344">
        <v>0</v>
      </c>
      <c r="K787" s="4">
        <v>3485</v>
      </c>
      <c r="L787" s="4">
        <v>29021</v>
      </c>
    </row>
    <row r="788" spans="1:12">
      <c r="A788" s="5" t="s">
        <v>95</v>
      </c>
      <c r="B788" s="5" t="s">
        <v>1651</v>
      </c>
      <c r="C788" s="5" t="s">
        <v>1652</v>
      </c>
      <c r="D788" s="344">
        <v>0</v>
      </c>
      <c r="E788" s="344">
        <v>0</v>
      </c>
      <c r="F788" s="344">
        <v>0</v>
      </c>
      <c r="G788" s="344">
        <v>0</v>
      </c>
      <c r="H788" s="344">
        <v>0</v>
      </c>
      <c r="I788" s="344">
        <v>0</v>
      </c>
      <c r="J788" s="344">
        <v>0</v>
      </c>
      <c r="K788" s="344">
        <v>0</v>
      </c>
      <c r="L788" s="344">
        <v>0</v>
      </c>
    </row>
    <row r="789" spans="1:12">
      <c r="A789" s="5" t="s">
        <v>95</v>
      </c>
      <c r="B789" s="5" t="s">
        <v>1653</v>
      </c>
      <c r="C789" s="5" t="s">
        <v>1654</v>
      </c>
      <c r="D789" s="344">
        <v>0</v>
      </c>
      <c r="E789" s="344">
        <v>0</v>
      </c>
      <c r="F789" s="344">
        <v>0</v>
      </c>
      <c r="G789" s="344">
        <v>0</v>
      </c>
      <c r="H789" s="344">
        <v>0</v>
      </c>
      <c r="I789" s="4">
        <v>4304</v>
      </c>
      <c r="J789" s="344">
        <v>0</v>
      </c>
      <c r="K789" s="344">
        <v>0</v>
      </c>
      <c r="L789" s="4">
        <v>4304</v>
      </c>
    </row>
    <row r="790" spans="1:12">
      <c r="A790" s="5" t="s">
        <v>95</v>
      </c>
      <c r="B790" s="5" t="s">
        <v>1655</v>
      </c>
      <c r="C790" s="5" t="s">
        <v>1656</v>
      </c>
      <c r="D790" s="344">
        <v>0</v>
      </c>
      <c r="E790" s="4">
        <v>135632</v>
      </c>
      <c r="F790" s="344">
        <v>0</v>
      </c>
      <c r="G790" s="4">
        <v>51712</v>
      </c>
      <c r="H790" s="344">
        <v>0</v>
      </c>
      <c r="I790" s="4">
        <v>18720</v>
      </c>
      <c r="J790" s="344">
        <v>0</v>
      </c>
      <c r="K790" s="344">
        <v>0</v>
      </c>
      <c r="L790" s="4">
        <v>206064</v>
      </c>
    </row>
    <row r="791" spans="1:12">
      <c r="A791" s="5" t="s">
        <v>95</v>
      </c>
      <c r="B791" s="5" t="s">
        <v>1657</v>
      </c>
      <c r="C791" s="5" t="s">
        <v>1658</v>
      </c>
      <c r="D791" s="344">
        <v>0</v>
      </c>
      <c r="E791" s="344">
        <v>0</v>
      </c>
      <c r="F791" s="344">
        <v>0</v>
      </c>
      <c r="G791" s="344">
        <v>0</v>
      </c>
      <c r="H791" s="4">
        <v>38160</v>
      </c>
      <c r="I791" s="344">
        <v>0</v>
      </c>
      <c r="J791" s="344">
        <v>0</v>
      </c>
      <c r="K791" s="344">
        <v>0</v>
      </c>
      <c r="L791" s="4">
        <v>38160</v>
      </c>
    </row>
    <row r="792" spans="1:12">
      <c r="A792" s="5" t="s">
        <v>95</v>
      </c>
      <c r="B792" s="5" t="s">
        <v>1659</v>
      </c>
      <c r="C792" s="5" t="s">
        <v>1660</v>
      </c>
      <c r="D792" s="344">
        <v>0</v>
      </c>
      <c r="E792" s="344">
        <v>0</v>
      </c>
      <c r="F792" s="344">
        <v>0</v>
      </c>
      <c r="G792" s="344">
        <v>0</v>
      </c>
      <c r="H792" s="4">
        <v>44592</v>
      </c>
      <c r="I792" s="344">
        <v>0</v>
      </c>
      <c r="J792" s="344">
        <v>440</v>
      </c>
      <c r="K792" s="344">
        <v>0</v>
      </c>
      <c r="L792" s="4">
        <v>45032</v>
      </c>
    </row>
    <row r="793" spans="1:12">
      <c r="A793" s="5" t="s">
        <v>95</v>
      </c>
      <c r="B793" s="5" t="s">
        <v>1661</v>
      </c>
      <c r="C793" s="5" t="s">
        <v>1662</v>
      </c>
      <c r="D793" s="344">
        <v>0</v>
      </c>
      <c r="E793" s="344">
        <v>0</v>
      </c>
      <c r="F793" s="344">
        <v>0</v>
      </c>
      <c r="G793" s="344">
        <v>0</v>
      </c>
      <c r="H793" s="4">
        <v>12192</v>
      </c>
      <c r="I793" s="344">
        <v>0</v>
      </c>
      <c r="J793" s="344">
        <v>0</v>
      </c>
      <c r="K793" s="344">
        <v>0</v>
      </c>
      <c r="L793" s="4">
        <v>12192</v>
      </c>
    </row>
    <row r="794" spans="1:12">
      <c r="A794" s="5" t="s">
        <v>95</v>
      </c>
      <c r="B794" s="5" t="s">
        <v>1663</v>
      </c>
      <c r="C794" s="5" t="s">
        <v>1664</v>
      </c>
      <c r="D794" s="4">
        <v>24192</v>
      </c>
      <c r="E794" s="344">
        <v>0</v>
      </c>
      <c r="F794" s="344">
        <v>0</v>
      </c>
      <c r="G794" s="344">
        <v>0</v>
      </c>
      <c r="H794" s="4">
        <v>13568</v>
      </c>
      <c r="I794" s="344">
        <v>0</v>
      </c>
      <c r="J794" s="344">
        <v>0</v>
      </c>
      <c r="K794" s="344">
        <v>0</v>
      </c>
      <c r="L794" s="4">
        <v>37760</v>
      </c>
    </row>
    <row r="795" spans="1:12">
      <c r="A795" s="5" t="s">
        <v>95</v>
      </c>
      <c r="B795" s="5" t="s">
        <v>1665</v>
      </c>
      <c r="C795" s="5" t="s">
        <v>1666</v>
      </c>
      <c r="D795" s="4">
        <v>6576</v>
      </c>
      <c r="E795" s="344">
        <v>0</v>
      </c>
      <c r="F795" s="344">
        <v>0</v>
      </c>
      <c r="G795" s="344">
        <v>0</v>
      </c>
      <c r="H795" s="344">
        <v>0</v>
      </c>
      <c r="I795" s="344">
        <v>0</v>
      </c>
      <c r="J795" s="344">
        <v>0</v>
      </c>
      <c r="K795" s="344">
        <v>0</v>
      </c>
      <c r="L795" s="4">
        <v>6576</v>
      </c>
    </row>
    <row r="796" spans="1:12">
      <c r="A796" s="5" t="s">
        <v>95</v>
      </c>
      <c r="B796" s="5" t="s">
        <v>1667</v>
      </c>
      <c r="C796" s="5" t="s">
        <v>1668</v>
      </c>
      <c r="D796" s="4">
        <v>368160</v>
      </c>
      <c r="E796" s="344">
        <v>0</v>
      </c>
      <c r="F796" s="344">
        <v>0</v>
      </c>
      <c r="G796" s="344">
        <v>0</v>
      </c>
      <c r="H796" s="344">
        <v>0</v>
      </c>
      <c r="I796" s="344">
        <v>0</v>
      </c>
      <c r="J796" s="344">
        <v>0</v>
      </c>
      <c r="K796" s="344">
        <v>0</v>
      </c>
      <c r="L796" s="4">
        <v>368160</v>
      </c>
    </row>
    <row r="797" spans="1:12">
      <c r="A797" s="5" t="s">
        <v>95</v>
      </c>
      <c r="B797" s="5" t="s">
        <v>1669</v>
      </c>
      <c r="C797" s="5" t="s">
        <v>1670</v>
      </c>
      <c r="D797" s="4">
        <v>155888</v>
      </c>
      <c r="E797" s="344">
        <v>0</v>
      </c>
      <c r="F797" s="344">
        <v>0</v>
      </c>
      <c r="G797" s="344">
        <v>0</v>
      </c>
      <c r="H797" s="4">
        <v>4592</v>
      </c>
      <c r="I797" s="344">
        <v>0</v>
      </c>
      <c r="J797" s="344">
        <v>0</v>
      </c>
      <c r="K797" s="344">
        <v>0</v>
      </c>
      <c r="L797" s="4">
        <v>160480</v>
      </c>
    </row>
    <row r="798" spans="1:12">
      <c r="A798" s="5" t="s">
        <v>95</v>
      </c>
      <c r="B798" s="5" t="s">
        <v>1671</v>
      </c>
      <c r="C798" s="5" t="s">
        <v>1672</v>
      </c>
      <c r="D798" s="344">
        <v>0</v>
      </c>
      <c r="E798" s="344">
        <v>0</v>
      </c>
      <c r="F798" s="344">
        <v>0</v>
      </c>
      <c r="G798" s="344">
        <v>0</v>
      </c>
      <c r="H798" s="344">
        <v>0</v>
      </c>
      <c r="I798" s="344">
        <v>0</v>
      </c>
      <c r="J798" s="344">
        <v>0</v>
      </c>
      <c r="K798" s="344">
        <v>0</v>
      </c>
      <c r="L798" s="344">
        <v>0</v>
      </c>
    </row>
    <row r="799" spans="1:12">
      <c r="A799" s="5" t="s">
        <v>95</v>
      </c>
      <c r="B799" s="5" t="s">
        <v>1673</v>
      </c>
      <c r="C799" s="5" t="s">
        <v>1674</v>
      </c>
      <c r="D799" s="4">
        <v>1136768</v>
      </c>
      <c r="E799" s="4">
        <v>582368</v>
      </c>
      <c r="F799" s="4">
        <v>86212</v>
      </c>
      <c r="G799" s="4">
        <v>51712</v>
      </c>
      <c r="H799" s="4">
        <v>1017940</v>
      </c>
      <c r="I799" s="4">
        <v>385704</v>
      </c>
      <c r="J799" s="4">
        <v>4263</v>
      </c>
      <c r="K799" s="4">
        <v>6967</v>
      </c>
      <c r="L799" s="4">
        <v>3271934</v>
      </c>
    </row>
    <row r="802" spans="1:12">
      <c r="A802" s="5" t="s">
        <v>1708</v>
      </c>
    </row>
    <row r="803" spans="1:12">
      <c r="A803" s="5" t="s">
        <v>1604</v>
      </c>
      <c r="B803" s="5" t="s">
        <v>181</v>
      </c>
      <c r="C803" s="5" t="s">
        <v>1676</v>
      </c>
      <c r="D803" s="344" t="s">
        <v>1677</v>
      </c>
      <c r="E803" s="344" t="s">
        <v>1678</v>
      </c>
      <c r="F803" s="344" t="s">
        <v>1679</v>
      </c>
      <c r="G803" s="344" t="s">
        <v>1680</v>
      </c>
      <c r="H803" s="344" t="s">
        <v>1681</v>
      </c>
      <c r="I803" s="344" t="s">
        <v>1682</v>
      </c>
      <c r="J803" s="344" t="s">
        <v>1683</v>
      </c>
      <c r="K803" s="344" t="s">
        <v>1684</v>
      </c>
      <c r="L803" s="344" t="s">
        <v>44</v>
      </c>
    </row>
    <row r="804" spans="1:12">
      <c r="A804" s="5" t="s">
        <v>97</v>
      </c>
      <c r="B804" s="5" t="s">
        <v>1619</v>
      </c>
      <c r="C804" s="5" t="s">
        <v>1620</v>
      </c>
      <c r="D804" s="4">
        <v>480096</v>
      </c>
      <c r="E804" s="344">
        <v>0</v>
      </c>
      <c r="F804" s="344">
        <v>0</v>
      </c>
      <c r="G804" s="344">
        <v>0</v>
      </c>
      <c r="H804" s="344">
        <v>0</v>
      </c>
      <c r="I804" s="344">
        <v>0</v>
      </c>
      <c r="J804" s="344">
        <v>0</v>
      </c>
      <c r="K804" s="344">
        <v>0</v>
      </c>
      <c r="L804" s="4">
        <v>480096</v>
      </c>
    </row>
    <row r="805" spans="1:12">
      <c r="A805" s="5" t="s">
        <v>97</v>
      </c>
      <c r="B805" s="5" t="s">
        <v>1621</v>
      </c>
      <c r="C805" s="5" t="s">
        <v>1622</v>
      </c>
      <c r="D805" s="344">
        <v>0</v>
      </c>
      <c r="E805" s="344">
        <v>0</v>
      </c>
      <c r="F805" s="344">
        <v>0</v>
      </c>
      <c r="G805" s="344">
        <v>0</v>
      </c>
      <c r="H805" s="4">
        <v>249744</v>
      </c>
      <c r="I805" s="344">
        <v>0</v>
      </c>
      <c r="J805" s="4">
        <v>4056</v>
      </c>
      <c r="K805" s="344">
        <v>0</v>
      </c>
      <c r="L805" s="4">
        <v>253800</v>
      </c>
    </row>
    <row r="806" spans="1:12">
      <c r="A806" s="5" t="s">
        <v>97</v>
      </c>
      <c r="B806" s="5" t="s">
        <v>1623</v>
      </c>
      <c r="C806" s="5" t="s">
        <v>1624</v>
      </c>
      <c r="D806" s="344">
        <v>0</v>
      </c>
      <c r="E806" s="4">
        <v>4578000</v>
      </c>
      <c r="F806" s="344">
        <v>0</v>
      </c>
      <c r="G806" s="344">
        <v>0</v>
      </c>
      <c r="H806" s="4">
        <v>52848</v>
      </c>
      <c r="I806" s="4">
        <v>4768</v>
      </c>
      <c r="J806" s="344">
        <v>0</v>
      </c>
      <c r="K806" s="344">
        <v>0</v>
      </c>
      <c r="L806" s="4">
        <v>4635616</v>
      </c>
    </row>
    <row r="807" spans="1:12">
      <c r="A807" s="5" t="s">
        <v>97</v>
      </c>
      <c r="B807" s="5" t="s">
        <v>1625</v>
      </c>
      <c r="C807" s="5" t="s">
        <v>1626</v>
      </c>
      <c r="D807" s="4">
        <v>793056</v>
      </c>
      <c r="E807" s="4">
        <v>361760</v>
      </c>
      <c r="F807" s="344">
        <v>0</v>
      </c>
      <c r="G807" s="344">
        <v>0</v>
      </c>
      <c r="H807" s="4">
        <v>643344</v>
      </c>
      <c r="I807" s="4">
        <v>85360</v>
      </c>
      <c r="J807" s="4">
        <v>20309</v>
      </c>
      <c r="K807" s="4">
        <v>13520</v>
      </c>
      <c r="L807" s="4">
        <v>1917349</v>
      </c>
    </row>
    <row r="808" spans="1:12">
      <c r="A808" s="5" t="s">
        <v>97</v>
      </c>
      <c r="B808" s="5" t="s">
        <v>1627</v>
      </c>
      <c r="C808" s="5" t="s">
        <v>1628</v>
      </c>
      <c r="D808" s="344">
        <v>0</v>
      </c>
      <c r="E808" s="344">
        <v>0</v>
      </c>
      <c r="F808" s="344">
        <v>0</v>
      </c>
      <c r="G808" s="344">
        <v>0</v>
      </c>
      <c r="H808" s="4">
        <v>45424</v>
      </c>
      <c r="I808" s="344">
        <v>0</v>
      </c>
      <c r="J808" s="344">
        <v>0</v>
      </c>
      <c r="K808" s="344">
        <v>0</v>
      </c>
      <c r="L808" s="4">
        <v>45424</v>
      </c>
    </row>
    <row r="809" spans="1:12">
      <c r="A809" s="5" t="s">
        <v>97</v>
      </c>
      <c r="B809" s="5" t="s">
        <v>1629</v>
      </c>
      <c r="C809" s="5" t="s">
        <v>1630</v>
      </c>
      <c r="D809" s="4">
        <v>577728</v>
      </c>
      <c r="E809" s="344">
        <v>0</v>
      </c>
      <c r="F809" s="344">
        <v>0</v>
      </c>
      <c r="G809" s="344">
        <v>0</v>
      </c>
      <c r="H809" s="4">
        <v>129200</v>
      </c>
      <c r="I809" s="344">
        <v>0</v>
      </c>
      <c r="J809" s="4">
        <v>4640</v>
      </c>
      <c r="K809" s="344">
        <v>0</v>
      </c>
      <c r="L809" s="4">
        <v>711568</v>
      </c>
    </row>
    <row r="810" spans="1:12">
      <c r="A810" s="5" t="s">
        <v>97</v>
      </c>
      <c r="B810" s="5" t="s">
        <v>1631</v>
      </c>
      <c r="C810" s="5" t="s">
        <v>1632</v>
      </c>
      <c r="D810" s="344">
        <v>0</v>
      </c>
      <c r="E810" s="4">
        <v>431696</v>
      </c>
      <c r="F810" s="344">
        <v>0</v>
      </c>
      <c r="G810" s="344">
        <v>0</v>
      </c>
      <c r="H810" s="344">
        <v>0</v>
      </c>
      <c r="I810" s="4">
        <v>694688</v>
      </c>
      <c r="J810" s="344">
        <v>0</v>
      </c>
      <c r="K810" s="4">
        <v>11552</v>
      </c>
      <c r="L810" s="4">
        <v>1137936</v>
      </c>
    </row>
    <row r="811" spans="1:12">
      <c r="A811" s="5" t="s">
        <v>97</v>
      </c>
      <c r="B811" s="5" t="s">
        <v>1633</v>
      </c>
      <c r="C811" s="5" t="s">
        <v>1634</v>
      </c>
      <c r="D811" s="344">
        <v>0</v>
      </c>
      <c r="E811" s="344">
        <v>0</v>
      </c>
      <c r="F811" s="344">
        <v>0</v>
      </c>
      <c r="G811" s="344">
        <v>0</v>
      </c>
      <c r="H811" s="4">
        <v>71728</v>
      </c>
      <c r="I811" s="344">
        <v>0</v>
      </c>
      <c r="J811" s="344">
        <v>1150</v>
      </c>
      <c r="K811" s="344">
        <v>0</v>
      </c>
      <c r="L811" s="4">
        <v>72878</v>
      </c>
    </row>
    <row r="812" spans="1:12">
      <c r="A812" s="5" t="s">
        <v>97</v>
      </c>
      <c r="B812" s="5" t="s">
        <v>1635</v>
      </c>
      <c r="C812" s="5" t="s">
        <v>1636</v>
      </c>
      <c r="D812" s="4">
        <v>102624</v>
      </c>
      <c r="E812" s="4">
        <v>109568</v>
      </c>
      <c r="F812" s="344">
        <v>0</v>
      </c>
      <c r="G812" s="344">
        <v>0</v>
      </c>
      <c r="H812" s="4">
        <v>146512</v>
      </c>
      <c r="I812" s="344">
        <v>0</v>
      </c>
      <c r="J812" s="344">
        <v>0</v>
      </c>
      <c r="K812" s="344">
        <v>5588</v>
      </c>
      <c r="L812" s="4">
        <v>364292</v>
      </c>
    </row>
    <row r="813" spans="1:12">
      <c r="A813" s="5" t="s">
        <v>97</v>
      </c>
      <c r="B813" s="5" t="s">
        <v>1637</v>
      </c>
      <c r="C813" s="5" t="s">
        <v>1638</v>
      </c>
      <c r="D813" s="344">
        <v>0</v>
      </c>
      <c r="E813" s="4">
        <v>63408</v>
      </c>
      <c r="F813" s="344">
        <v>0</v>
      </c>
      <c r="G813" s="344">
        <v>0</v>
      </c>
      <c r="H813" s="344">
        <v>0</v>
      </c>
      <c r="I813" s="344">
        <v>0</v>
      </c>
      <c r="J813" s="344">
        <v>0</v>
      </c>
      <c r="K813" s="344">
        <v>0</v>
      </c>
      <c r="L813" s="4">
        <v>63408</v>
      </c>
    </row>
    <row r="814" spans="1:12">
      <c r="A814" s="5" t="s">
        <v>97</v>
      </c>
      <c r="B814" s="5" t="s">
        <v>1639</v>
      </c>
      <c r="C814" s="5" t="s">
        <v>1640</v>
      </c>
      <c r="D814" s="344">
        <v>0</v>
      </c>
      <c r="E814" s="4">
        <v>20352</v>
      </c>
      <c r="F814" s="344">
        <v>0</v>
      </c>
      <c r="G814" s="344">
        <v>0</v>
      </c>
      <c r="H814" s="344">
        <v>0</v>
      </c>
      <c r="I814" s="4">
        <v>394384</v>
      </c>
      <c r="J814" s="344">
        <v>0</v>
      </c>
      <c r="K814" s="4">
        <v>12674</v>
      </c>
      <c r="L814" s="4">
        <v>427410</v>
      </c>
    </row>
    <row r="815" spans="1:12">
      <c r="A815" s="5" t="s">
        <v>97</v>
      </c>
      <c r="B815" s="5" t="s">
        <v>1641</v>
      </c>
      <c r="C815" s="5" t="s">
        <v>1642</v>
      </c>
      <c r="D815" s="4">
        <v>3054176</v>
      </c>
      <c r="E815" s="344">
        <v>0</v>
      </c>
      <c r="F815" s="4">
        <v>391072</v>
      </c>
      <c r="G815" s="344">
        <v>0</v>
      </c>
      <c r="H815" s="344">
        <v>240</v>
      </c>
      <c r="I815" s="344">
        <v>0</v>
      </c>
      <c r="J815" s="344">
        <v>0</v>
      </c>
      <c r="K815" s="344">
        <v>0</v>
      </c>
      <c r="L815" s="4">
        <v>3445488</v>
      </c>
    </row>
    <row r="816" spans="1:12">
      <c r="A816" s="5" t="s">
        <v>97</v>
      </c>
      <c r="B816" s="5" t="s">
        <v>1643</v>
      </c>
      <c r="C816" s="5" t="s">
        <v>1644</v>
      </c>
      <c r="D816" s="4">
        <v>426608</v>
      </c>
      <c r="E816" s="344">
        <v>0</v>
      </c>
      <c r="F816" s="344">
        <v>0</v>
      </c>
      <c r="G816" s="344">
        <v>0</v>
      </c>
      <c r="H816" s="4">
        <v>17776</v>
      </c>
      <c r="I816" s="344">
        <v>0</v>
      </c>
      <c r="J816" s="4">
        <v>1272</v>
      </c>
      <c r="K816" s="344">
        <v>0</v>
      </c>
      <c r="L816" s="4">
        <v>445656</v>
      </c>
    </row>
    <row r="817" spans="1:12">
      <c r="A817" s="5" t="s">
        <v>97</v>
      </c>
      <c r="B817" s="5" t="s">
        <v>1645</v>
      </c>
      <c r="C817" s="5" t="s">
        <v>1646</v>
      </c>
      <c r="D817" s="344">
        <v>0</v>
      </c>
      <c r="E817" s="4">
        <v>46416</v>
      </c>
      <c r="F817" s="344">
        <v>0</v>
      </c>
      <c r="G817" s="344">
        <v>0</v>
      </c>
      <c r="H817" s="344">
        <v>0</v>
      </c>
      <c r="I817" s="4">
        <v>456192</v>
      </c>
      <c r="J817" s="344">
        <v>0</v>
      </c>
      <c r="K817" s="4">
        <v>47736</v>
      </c>
      <c r="L817" s="4">
        <v>550344</v>
      </c>
    </row>
    <row r="818" spans="1:12">
      <c r="A818" s="5" t="s">
        <v>97</v>
      </c>
      <c r="B818" s="5" t="s">
        <v>1647</v>
      </c>
      <c r="C818" s="5" t="s">
        <v>1648</v>
      </c>
      <c r="D818" s="344">
        <v>0</v>
      </c>
      <c r="E818" s="344">
        <v>0</v>
      </c>
      <c r="F818" s="344">
        <v>0</v>
      </c>
      <c r="G818" s="344">
        <v>0</v>
      </c>
      <c r="H818" s="344">
        <v>0</v>
      </c>
      <c r="I818" s="4">
        <v>36000</v>
      </c>
      <c r="J818" s="344">
        <v>0</v>
      </c>
      <c r="K818" s="344">
        <v>64</v>
      </c>
      <c r="L818" s="4">
        <v>36064</v>
      </c>
    </row>
    <row r="819" spans="1:12">
      <c r="A819" s="5" t="s">
        <v>97</v>
      </c>
      <c r="B819" s="5" t="s">
        <v>1649</v>
      </c>
      <c r="C819" s="5" t="s">
        <v>1650</v>
      </c>
      <c r="D819" s="4">
        <v>18816</v>
      </c>
      <c r="E819" s="344">
        <v>0</v>
      </c>
      <c r="F819" s="344">
        <v>0</v>
      </c>
      <c r="G819" s="344">
        <v>0</v>
      </c>
      <c r="H819" s="4">
        <v>57600</v>
      </c>
      <c r="I819" s="4">
        <v>639840</v>
      </c>
      <c r="J819" s="344">
        <v>0</v>
      </c>
      <c r="K819" s="4">
        <v>70234</v>
      </c>
      <c r="L819" s="4">
        <v>786490</v>
      </c>
    </row>
    <row r="820" spans="1:12">
      <c r="A820" s="5" t="s">
        <v>97</v>
      </c>
      <c r="B820" s="5" t="s">
        <v>1651</v>
      </c>
      <c r="C820" s="5" t="s">
        <v>1652</v>
      </c>
      <c r="D820" s="344">
        <v>0</v>
      </c>
      <c r="E820" s="344">
        <v>0</v>
      </c>
      <c r="F820" s="344">
        <v>0</v>
      </c>
      <c r="G820" s="344">
        <v>0</v>
      </c>
      <c r="H820" s="344">
        <v>0</v>
      </c>
      <c r="I820" s="4">
        <v>86080</v>
      </c>
      <c r="J820" s="344">
        <v>0</v>
      </c>
      <c r="K820" s="344">
        <v>0</v>
      </c>
      <c r="L820" s="4">
        <v>86080</v>
      </c>
    </row>
    <row r="821" spans="1:12">
      <c r="A821" s="5" t="s">
        <v>97</v>
      </c>
      <c r="B821" s="5" t="s">
        <v>1653</v>
      </c>
      <c r="C821" s="5" t="s">
        <v>1654</v>
      </c>
      <c r="D821" s="344">
        <v>0</v>
      </c>
      <c r="E821" s="344">
        <v>0</v>
      </c>
      <c r="F821" s="344">
        <v>0</v>
      </c>
      <c r="G821" s="344">
        <v>0</v>
      </c>
      <c r="H821" s="344">
        <v>0</v>
      </c>
      <c r="I821" s="4">
        <v>63792</v>
      </c>
      <c r="J821" s="344">
        <v>0</v>
      </c>
      <c r="K821" s="344">
        <v>0</v>
      </c>
      <c r="L821" s="4">
        <v>63792</v>
      </c>
    </row>
    <row r="822" spans="1:12">
      <c r="A822" s="5" t="s">
        <v>97</v>
      </c>
      <c r="B822" s="5" t="s">
        <v>1655</v>
      </c>
      <c r="C822" s="5" t="s">
        <v>1656</v>
      </c>
      <c r="D822" s="344">
        <v>0</v>
      </c>
      <c r="E822" s="4">
        <v>2432368</v>
      </c>
      <c r="F822" s="344">
        <v>0</v>
      </c>
      <c r="G822" s="4">
        <v>407184</v>
      </c>
      <c r="H822" s="344">
        <v>0</v>
      </c>
      <c r="I822" s="344">
        <v>256</v>
      </c>
      <c r="J822" s="344">
        <v>0</v>
      </c>
      <c r="K822" s="344">
        <v>720</v>
      </c>
      <c r="L822" s="4">
        <v>2840528</v>
      </c>
    </row>
    <row r="823" spans="1:12">
      <c r="A823" s="5" t="s">
        <v>97</v>
      </c>
      <c r="B823" s="5" t="s">
        <v>1657</v>
      </c>
      <c r="C823" s="5" t="s">
        <v>1658</v>
      </c>
      <c r="D823" s="344">
        <v>0</v>
      </c>
      <c r="E823" s="344">
        <v>0</v>
      </c>
      <c r="F823" s="344">
        <v>0</v>
      </c>
      <c r="G823" s="344">
        <v>0</v>
      </c>
      <c r="H823" s="4">
        <v>154272</v>
      </c>
      <c r="I823" s="344">
        <v>0</v>
      </c>
      <c r="J823" s="4">
        <v>5824</v>
      </c>
      <c r="K823" s="344">
        <v>0</v>
      </c>
      <c r="L823" s="4">
        <v>160096</v>
      </c>
    </row>
    <row r="824" spans="1:12">
      <c r="A824" s="5" t="s">
        <v>97</v>
      </c>
      <c r="B824" s="5" t="s">
        <v>1659</v>
      </c>
      <c r="C824" s="5" t="s">
        <v>1660</v>
      </c>
      <c r="D824" s="344">
        <v>0</v>
      </c>
      <c r="E824" s="344">
        <v>0</v>
      </c>
      <c r="F824" s="344">
        <v>0</v>
      </c>
      <c r="G824" s="344">
        <v>0</v>
      </c>
      <c r="H824" s="4">
        <v>57104</v>
      </c>
      <c r="I824" s="344">
        <v>0</v>
      </c>
      <c r="J824" s="4">
        <v>78816</v>
      </c>
      <c r="K824" s="344">
        <v>0</v>
      </c>
      <c r="L824" s="4">
        <v>135920</v>
      </c>
    </row>
    <row r="825" spans="1:12">
      <c r="A825" s="5" t="s">
        <v>97</v>
      </c>
      <c r="B825" s="5" t="s">
        <v>1661</v>
      </c>
      <c r="C825" s="5" t="s">
        <v>1662</v>
      </c>
      <c r="D825" s="344">
        <v>0</v>
      </c>
      <c r="E825" s="344">
        <v>0</v>
      </c>
      <c r="F825" s="344">
        <v>0</v>
      </c>
      <c r="G825" s="344">
        <v>0</v>
      </c>
      <c r="H825" s="4">
        <v>4304</v>
      </c>
      <c r="I825" s="344">
        <v>0</v>
      </c>
      <c r="J825" s="344">
        <v>1376</v>
      </c>
      <c r="K825" s="344">
        <v>0</v>
      </c>
      <c r="L825" s="4">
        <v>5680</v>
      </c>
    </row>
    <row r="826" spans="1:12">
      <c r="A826" s="5" t="s">
        <v>97</v>
      </c>
      <c r="B826" s="5" t="s">
        <v>1663</v>
      </c>
      <c r="C826" s="5" t="s">
        <v>1664</v>
      </c>
      <c r="D826" s="4">
        <v>474768</v>
      </c>
      <c r="E826" s="344">
        <v>0</v>
      </c>
      <c r="F826" s="344">
        <v>0</v>
      </c>
      <c r="G826" s="344">
        <v>0</v>
      </c>
      <c r="H826" s="344">
        <v>0</v>
      </c>
      <c r="I826" s="344">
        <v>0</v>
      </c>
      <c r="J826" s="344">
        <v>640</v>
      </c>
      <c r="K826" s="344">
        <v>0</v>
      </c>
      <c r="L826" s="4">
        <v>475408</v>
      </c>
    </row>
    <row r="827" spans="1:12">
      <c r="A827" s="5" t="s">
        <v>97</v>
      </c>
      <c r="B827" s="5" t="s">
        <v>1665</v>
      </c>
      <c r="C827" s="5" t="s">
        <v>1666</v>
      </c>
      <c r="D827" s="4">
        <v>172128</v>
      </c>
      <c r="E827" s="344">
        <v>0</v>
      </c>
      <c r="F827" s="344">
        <v>0</v>
      </c>
      <c r="G827" s="344">
        <v>0</v>
      </c>
      <c r="H827" s="4">
        <v>127904</v>
      </c>
      <c r="I827" s="344">
        <v>0</v>
      </c>
      <c r="J827" s="4">
        <v>38905</v>
      </c>
      <c r="K827" s="344">
        <v>0</v>
      </c>
      <c r="L827" s="4">
        <v>338937</v>
      </c>
    </row>
    <row r="828" spans="1:12">
      <c r="A828" s="5" t="s">
        <v>97</v>
      </c>
      <c r="B828" s="5" t="s">
        <v>1667</v>
      </c>
      <c r="C828" s="5" t="s">
        <v>1668</v>
      </c>
      <c r="D828" s="4">
        <v>5342016</v>
      </c>
      <c r="E828" s="344">
        <v>0</v>
      </c>
      <c r="F828" s="344">
        <v>0</v>
      </c>
      <c r="G828" s="344">
        <v>0</v>
      </c>
      <c r="H828" s="4">
        <v>12992</v>
      </c>
      <c r="I828" s="344">
        <v>0</v>
      </c>
      <c r="J828" s="344">
        <v>0</v>
      </c>
      <c r="K828" s="344">
        <v>0</v>
      </c>
      <c r="L828" s="4">
        <v>5355008</v>
      </c>
    </row>
    <row r="829" spans="1:12">
      <c r="A829" s="5" t="s">
        <v>97</v>
      </c>
      <c r="B829" s="5" t="s">
        <v>1669</v>
      </c>
      <c r="C829" s="5" t="s">
        <v>1670</v>
      </c>
      <c r="D829" s="4">
        <v>1195160</v>
      </c>
      <c r="E829" s="344">
        <v>0</v>
      </c>
      <c r="F829" s="344">
        <v>0</v>
      </c>
      <c r="G829" s="344">
        <v>0</v>
      </c>
      <c r="H829" s="4">
        <v>130848</v>
      </c>
      <c r="I829" s="344">
        <v>0</v>
      </c>
      <c r="J829" s="344">
        <v>108</v>
      </c>
      <c r="K829" s="344">
        <v>0</v>
      </c>
      <c r="L829" s="4">
        <v>1326116</v>
      </c>
    </row>
    <row r="830" spans="1:12">
      <c r="A830" s="5" t="s">
        <v>97</v>
      </c>
      <c r="B830" s="5" t="s">
        <v>1671</v>
      </c>
      <c r="C830" s="5" t="s">
        <v>1672</v>
      </c>
      <c r="D830" s="344">
        <v>0</v>
      </c>
      <c r="E830" s="344">
        <v>0</v>
      </c>
      <c r="F830" s="344">
        <v>0</v>
      </c>
      <c r="G830" s="344">
        <v>0</v>
      </c>
      <c r="H830" s="344">
        <v>0</v>
      </c>
      <c r="I830" s="344">
        <v>0</v>
      </c>
      <c r="J830" s="344">
        <v>0</v>
      </c>
      <c r="K830" s="344">
        <v>0</v>
      </c>
      <c r="L830" s="344">
        <v>0</v>
      </c>
    </row>
    <row r="831" spans="1:12">
      <c r="A831" s="5" t="s">
        <v>97</v>
      </c>
      <c r="B831" s="5" t="s">
        <v>1673</v>
      </c>
      <c r="C831" s="5" t="s">
        <v>1674</v>
      </c>
      <c r="D831" s="4">
        <v>12637176</v>
      </c>
      <c r="E831" s="4">
        <v>8043568</v>
      </c>
      <c r="F831" s="4">
        <v>391072</v>
      </c>
      <c r="G831" s="4">
        <v>407184</v>
      </c>
      <c r="H831" s="4">
        <v>1901840</v>
      </c>
      <c r="I831" s="4">
        <v>2461360</v>
      </c>
      <c r="J831" s="4">
        <v>157096</v>
      </c>
      <c r="K831" s="4">
        <v>162088</v>
      </c>
      <c r="L831" s="4">
        <v>26161384</v>
      </c>
    </row>
    <row r="834" spans="1:12">
      <c r="A834" s="5" t="s">
        <v>1709</v>
      </c>
    </row>
    <row r="835" spans="1:12">
      <c r="A835" s="5" t="s">
        <v>1604</v>
      </c>
      <c r="B835" s="5" t="s">
        <v>181</v>
      </c>
      <c r="C835" s="5" t="s">
        <v>1676</v>
      </c>
      <c r="D835" s="344" t="s">
        <v>1677</v>
      </c>
      <c r="E835" s="344" t="s">
        <v>1678</v>
      </c>
      <c r="F835" s="344" t="s">
        <v>1679</v>
      </c>
      <c r="G835" s="344" t="s">
        <v>1680</v>
      </c>
      <c r="H835" s="344" t="s">
        <v>1681</v>
      </c>
      <c r="I835" s="344" t="s">
        <v>1682</v>
      </c>
      <c r="J835" s="344" t="s">
        <v>1683</v>
      </c>
      <c r="K835" s="344" t="s">
        <v>1684</v>
      </c>
      <c r="L835" s="344" t="s">
        <v>44</v>
      </c>
    </row>
    <row r="836" spans="1:12">
      <c r="A836" s="5" t="s">
        <v>99</v>
      </c>
      <c r="B836" s="5" t="s">
        <v>1619</v>
      </c>
      <c r="C836" s="5" t="s">
        <v>1620</v>
      </c>
      <c r="D836" s="4">
        <v>51120</v>
      </c>
      <c r="E836" s="344">
        <v>0</v>
      </c>
      <c r="F836" s="344">
        <v>0</v>
      </c>
      <c r="G836" s="344">
        <v>0</v>
      </c>
      <c r="H836" s="344">
        <v>0</v>
      </c>
      <c r="I836" s="344">
        <v>0</v>
      </c>
      <c r="J836" s="4">
        <v>3120</v>
      </c>
      <c r="K836" s="344">
        <v>0</v>
      </c>
      <c r="L836" s="4">
        <v>54240</v>
      </c>
    </row>
    <row r="837" spans="1:12">
      <c r="A837" s="5" t="s">
        <v>99</v>
      </c>
      <c r="B837" s="5" t="s">
        <v>1621</v>
      </c>
      <c r="C837" s="5" t="s">
        <v>1622</v>
      </c>
      <c r="D837" s="344">
        <v>0</v>
      </c>
      <c r="E837" s="344">
        <v>0</v>
      </c>
      <c r="F837" s="344">
        <v>0</v>
      </c>
      <c r="G837" s="344">
        <v>0</v>
      </c>
      <c r="H837" s="344">
        <v>0</v>
      </c>
      <c r="I837" s="344">
        <v>0</v>
      </c>
      <c r="J837" s="344">
        <v>0</v>
      </c>
      <c r="K837" s="344">
        <v>0</v>
      </c>
      <c r="L837" s="344">
        <v>0</v>
      </c>
    </row>
    <row r="838" spans="1:12">
      <c r="A838" s="5" t="s">
        <v>99</v>
      </c>
      <c r="B838" s="5" t="s">
        <v>1623</v>
      </c>
      <c r="C838" s="5" t="s">
        <v>1624</v>
      </c>
      <c r="D838" s="344">
        <v>0</v>
      </c>
      <c r="E838" s="4">
        <v>443280</v>
      </c>
      <c r="F838" s="344">
        <v>0</v>
      </c>
      <c r="G838" s="344">
        <v>0</v>
      </c>
      <c r="H838" s="344">
        <v>0</v>
      </c>
      <c r="I838" s="344">
        <v>0</v>
      </c>
      <c r="J838" s="344">
        <v>0</v>
      </c>
      <c r="K838" s="344">
        <v>0</v>
      </c>
      <c r="L838" s="4">
        <v>443280</v>
      </c>
    </row>
    <row r="839" spans="1:12">
      <c r="A839" s="5" t="s">
        <v>99</v>
      </c>
      <c r="B839" s="5" t="s">
        <v>1625</v>
      </c>
      <c r="C839" s="5" t="s">
        <v>1626</v>
      </c>
      <c r="D839" s="4">
        <v>72096</v>
      </c>
      <c r="E839" s="4">
        <v>43144</v>
      </c>
      <c r="F839" s="344">
        <v>0</v>
      </c>
      <c r="G839" s="344">
        <v>0</v>
      </c>
      <c r="H839" s="4">
        <v>109008</v>
      </c>
      <c r="I839" s="4">
        <v>57190</v>
      </c>
      <c r="J839" s="4">
        <v>2992</v>
      </c>
      <c r="K839" s="344">
        <v>0</v>
      </c>
      <c r="L839" s="4">
        <v>284430</v>
      </c>
    </row>
    <row r="840" spans="1:12">
      <c r="A840" s="5" t="s">
        <v>99</v>
      </c>
      <c r="B840" s="5" t="s">
        <v>1627</v>
      </c>
      <c r="C840" s="5" t="s">
        <v>1628</v>
      </c>
      <c r="D840" s="344">
        <v>0</v>
      </c>
      <c r="E840" s="344">
        <v>0</v>
      </c>
      <c r="F840" s="344">
        <v>0</v>
      </c>
      <c r="G840" s="344">
        <v>0</v>
      </c>
      <c r="H840" s="344">
        <v>0</v>
      </c>
      <c r="I840" s="344">
        <v>0</v>
      </c>
      <c r="J840" s="344">
        <v>0</v>
      </c>
      <c r="K840" s="344">
        <v>0</v>
      </c>
      <c r="L840" s="344">
        <v>0</v>
      </c>
    </row>
    <row r="841" spans="1:12">
      <c r="A841" s="5" t="s">
        <v>99</v>
      </c>
      <c r="B841" s="5" t="s">
        <v>1629</v>
      </c>
      <c r="C841" s="5" t="s">
        <v>1630</v>
      </c>
      <c r="D841" s="4">
        <v>81312</v>
      </c>
      <c r="E841" s="344">
        <v>0</v>
      </c>
      <c r="F841" s="344">
        <v>0</v>
      </c>
      <c r="G841" s="344">
        <v>0</v>
      </c>
      <c r="H841" s="4">
        <v>9568</v>
      </c>
      <c r="I841" s="344">
        <v>0</v>
      </c>
      <c r="J841" s="344">
        <v>16</v>
      </c>
      <c r="K841" s="344">
        <v>0</v>
      </c>
      <c r="L841" s="4">
        <v>90896</v>
      </c>
    </row>
    <row r="842" spans="1:12">
      <c r="A842" s="5" t="s">
        <v>99</v>
      </c>
      <c r="B842" s="5" t="s">
        <v>1631</v>
      </c>
      <c r="C842" s="5" t="s">
        <v>1632</v>
      </c>
      <c r="D842" s="344">
        <v>0</v>
      </c>
      <c r="E842" s="4">
        <v>9280</v>
      </c>
      <c r="F842" s="344">
        <v>0</v>
      </c>
      <c r="G842" s="344">
        <v>0</v>
      </c>
      <c r="H842" s="344">
        <v>0</v>
      </c>
      <c r="I842" s="4">
        <v>44032</v>
      </c>
      <c r="J842" s="344">
        <v>0</v>
      </c>
      <c r="K842" s="344">
        <v>947</v>
      </c>
      <c r="L842" s="4">
        <v>54259</v>
      </c>
    </row>
    <row r="843" spans="1:12">
      <c r="A843" s="5" t="s">
        <v>99</v>
      </c>
      <c r="B843" s="5" t="s">
        <v>1633</v>
      </c>
      <c r="C843" s="5" t="s">
        <v>1634</v>
      </c>
      <c r="D843" s="344">
        <v>0</v>
      </c>
      <c r="E843" s="344">
        <v>0</v>
      </c>
      <c r="F843" s="344">
        <v>0</v>
      </c>
      <c r="G843" s="344">
        <v>0</v>
      </c>
      <c r="H843" s="344">
        <v>0</v>
      </c>
      <c r="I843" s="344">
        <v>0</v>
      </c>
      <c r="J843" s="344">
        <v>96</v>
      </c>
      <c r="K843" s="344">
        <v>0</v>
      </c>
      <c r="L843" s="344">
        <v>96</v>
      </c>
    </row>
    <row r="844" spans="1:12">
      <c r="A844" s="5" t="s">
        <v>99</v>
      </c>
      <c r="B844" s="5" t="s">
        <v>1635</v>
      </c>
      <c r="C844" s="5" t="s">
        <v>1636</v>
      </c>
      <c r="D844" s="4">
        <v>14112</v>
      </c>
      <c r="E844" s="4">
        <v>17856</v>
      </c>
      <c r="F844" s="344">
        <v>0</v>
      </c>
      <c r="G844" s="344">
        <v>0</v>
      </c>
      <c r="H844" s="4">
        <v>67808</v>
      </c>
      <c r="I844" s="344">
        <v>0</v>
      </c>
      <c r="J844" s="344">
        <v>236</v>
      </c>
      <c r="K844" s="344">
        <v>180</v>
      </c>
      <c r="L844" s="4">
        <v>100192</v>
      </c>
    </row>
    <row r="845" spans="1:12">
      <c r="A845" s="5" t="s">
        <v>99</v>
      </c>
      <c r="B845" s="5" t="s">
        <v>1637</v>
      </c>
      <c r="C845" s="5" t="s">
        <v>1638</v>
      </c>
      <c r="D845" s="344">
        <v>0</v>
      </c>
      <c r="E845" s="4">
        <v>12592</v>
      </c>
      <c r="F845" s="344">
        <v>0</v>
      </c>
      <c r="G845" s="344">
        <v>0</v>
      </c>
      <c r="H845" s="344">
        <v>0</v>
      </c>
      <c r="I845" s="344">
        <v>0</v>
      </c>
      <c r="J845" s="344">
        <v>0</v>
      </c>
      <c r="K845" s="344">
        <v>0</v>
      </c>
      <c r="L845" s="4">
        <v>12592</v>
      </c>
    </row>
    <row r="846" spans="1:12">
      <c r="A846" s="5" t="s">
        <v>99</v>
      </c>
      <c r="B846" s="5" t="s">
        <v>1639</v>
      </c>
      <c r="C846" s="5" t="s">
        <v>1640</v>
      </c>
      <c r="D846" s="344">
        <v>0</v>
      </c>
      <c r="E846" s="4">
        <v>5968</v>
      </c>
      <c r="F846" s="344">
        <v>0</v>
      </c>
      <c r="G846" s="344">
        <v>0</v>
      </c>
      <c r="H846" s="344">
        <v>0</v>
      </c>
      <c r="I846" s="4">
        <v>672</v>
      </c>
      <c r="J846" s="344">
        <v>0</v>
      </c>
      <c r="K846" s="344">
        <v>780</v>
      </c>
      <c r="L846" s="4">
        <v>7420</v>
      </c>
    </row>
    <row r="847" spans="1:12">
      <c r="A847" s="5" t="s">
        <v>99</v>
      </c>
      <c r="B847" s="5" t="s">
        <v>1641</v>
      </c>
      <c r="C847" s="5" t="s">
        <v>1642</v>
      </c>
      <c r="D847" s="4">
        <v>277584</v>
      </c>
      <c r="E847" s="344">
        <v>0</v>
      </c>
      <c r="F847" s="4">
        <v>27835</v>
      </c>
      <c r="G847" s="344">
        <v>0</v>
      </c>
      <c r="H847" s="344">
        <v>624</v>
      </c>
      <c r="I847" s="344">
        <v>0</v>
      </c>
      <c r="J847" s="344">
        <v>0</v>
      </c>
      <c r="K847" s="344">
        <v>0</v>
      </c>
      <c r="L847" s="4">
        <v>306043</v>
      </c>
    </row>
    <row r="848" spans="1:12">
      <c r="A848" s="5" t="s">
        <v>99</v>
      </c>
      <c r="B848" s="5" t="s">
        <v>1643</v>
      </c>
      <c r="C848" s="5" t="s">
        <v>1644</v>
      </c>
      <c r="D848" s="4">
        <v>58960</v>
      </c>
      <c r="E848" s="344">
        <v>0</v>
      </c>
      <c r="F848" s="344">
        <v>0</v>
      </c>
      <c r="G848" s="344">
        <v>0</v>
      </c>
      <c r="H848" s="4">
        <v>1552</v>
      </c>
      <c r="I848" s="344">
        <v>0</v>
      </c>
      <c r="J848" s="4">
        <v>792</v>
      </c>
      <c r="K848" s="344">
        <v>0</v>
      </c>
      <c r="L848" s="4">
        <v>61304</v>
      </c>
    </row>
    <row r="849" spans="1:12">
      <c r="A849" s="5" t="s">
        <v>99</v>
      </c>
      <c r="B849" s="5" t="s">
        <v>1645</v>
      </c>
      <c r="C849" s="5" t="s">
        <v>1646</v>
      </c>
      <c r="D849" s="344">
        <v>0</v>
      </c>
      <c r="E849" s="344">
        <v>0</v>
      </c>
      <c r="F849" s="344">
        <v>0</v>
      </c>
      <c r="G849" s="344">
        <v>0</v>
      </c>
      <c r="H849" s="344">
        <v>0</v>
      </c>
      <c r="I849" s="4">
        <v>114944</v>
      </c>
      <c r="J849" s="344">
        <v>0</v>
      </c>
      <c r="K849" s="344">
        <v>0</v>
      </c>
      <c r="L849" s="4">
        <v>114944</v>
      </c>
    </row>
    <row r="850" spans="1:12">
      <c r="A850" s="5" t="s">
        <v>99</v>
      </c>
      <c r="B850" s="5" t="s">
        <v>1647</v>
      </c>
      <c r="C850" s="5" t="s">
        <v>1648</v>
      </c>
      <c r="D850" s="344">
        <v>0</v>
      </c>
      <c r="E850" s="344">
        <v>0</v>
      </c>
      <c r="F850" s="344">
        <v>0</v>
      </c>
      <c r="G850" s="344">
        <v>0</v>
      </c>
      <c r="H850" s="344">
        <v>0</v>
      </c>
      <c r="I850" s="344">
        <v>0</v>
      </c>
      <c r="J850" s="344">
        <v>0</v>
      </c>
      <c r="K850" s="344">
        <v>0</v>
      </c>
      <c r="L850" s="344">
        <v>0</v>
      </c>
    </row>
    <row r="851" spans="1:12">
      <c r="A851" s="5" t="s">
        <v>99</v>
      </c>
      <c r="B851" s="5" t="s">
        <v>1649</v>
      </c>
      <c r="C851" s="5" t="s">
        <v>1650</v>
      </c>
      <c r="D851" s="344">
        <v>0</v>
      </c>
      <c r="E851" s="344">
        <v>0</v>
      </c>
      <c r="F851" s="344">
        <v>0</v>
      </c>
      <c r="G851" s="344">
        <v>0</v>
      </c>
      <c r="H851" s="4">
        <v>13200</v>
      </c>
      <c r="I851" s="4">
        <v>199832</v>
      </c>
      <c r="J851" s="4">
        <v>9658</v>
      </c>
      <c r="K851" s="4">
        <v>24392</v>
      </c>
      <c r="L851" s="4">
        <v>247082</v>
      </c>
    </row>
    <row r="852" spans="1:12">
      <c r="A852" s="5" t="s">
        <v>99</v>
      </c>
      <c r="B852" s="5" t="s">
        <v>1651</v>
      </c>
      <c r="C852" s="5" t="s">
        <v>1652</v>
      </c>
      <c r="D852" s="344">
        <v>0</v>
      </c>
      <c r="E852" s="344">
        <v>0</v>
      </c>
      <c r="F852" s="344">
        <v>0</v>
      </c>
      <c r="G852" s="344">
        <v>0</v>
      </c>
      <c r="H852" s="344">
        <v>0</v>
      </c>
      <c r="I852" s="4">
        <v>34166</v>
      </c>
      <c r="J852" s="344">
        <v>0</v>
      </c>
      <c r="K852" s="344">
        <v>0</v>
      </c>
      <c r="L852" s="4">
        <v>34166</v>
      </c>
    </row>
    <row r="853" spans="1:12">
      <c r="A853" s="5" t="s">
        <v>99</v>
      </c>
      <c r="B853" s="5" t="s">
        <v>1653</v>
      </c>
      <c r="C853" s="5" t="s">
        <v>1654</v>
      </c>
      <c r="D853" s="344">
        <v>0</v>
      </c>
      <c r="E853" s="344">
        <v>0</v>
      </c>
      <c r="F853" s="344">
        <v>0</v>
      </c>
      <c r="G853" s="344">
        <v>0</v>
      </c>
      <c r="H853" s="344">
        <v>0</v>
      </c>
      <c r="I853" s="4">
        <v>41280</v>
      </c>
      <c r="J853" s="344">
        <v>0</v>
      </c>
      <c r="K853" s="344">
        <v>0</v>
      </c>
      <c r="L853" s="4">
        <v>41280</v>
      </c>
    </row>
    <row r="854" spans="1:12">
      <c r="A854" s="5" t="s">
        <v>99</v>
      </c>
      <c r="B854" s="5" t="s">
        <v>1655</v>
      </c>
      <c r="C854" s="5" t="s">
        <v>1656</v>
      </c>
      <c r="D854" s="344">
        <v>0</v>
      </c>
      <c r="E854" s="4">
        <v>204800</v>
      </c>
      <c r="F854" s="344">
        <v>0</v>
      </c>
      <c r="G854" s="4">
        <v>65424</v>
      </c>
      <c r="H854" s="344">
        <v>0</v>
      </c>
      <c r="I854" s="344">
        <v>0</v>
      </c>
      <c r="J854" s="344">
        <v>0</v>
      </c>
      <c r="K854" s="344">
        <v>0</v>
      </c>
      <c r="L854" s="4">
        <v>270224</v>
      </c>
    </row>
    <row r="855" spans="1:12">
      <c r="A855" s="5" t="s">
        <v>99</v>
      </c>
      <c r="B855" s="5" t="s">
        <v>1657</v>
      </c>
      <c r="C855" s="5" t="s">
        <v>1658</v>
      </c>
      <c r="D855" s="344">
        <v>0</v>
      </c>
      <c r="E855" s="344">
        <v>0</v>
      </c>
      <c r="F855" s="344">
        <v>0</v>
      </c>
      <c r="G855" s="344">
        <v>0</v>
      </c>
      <c r="H855" s="344">
        <v>0</v>
      </c>
      <c r="I855" s="344">
        <v>0</v>
      </c>
      <c r="J855" s="344">
        <v>0</v>
      </c>
      <c r="K855" s="344">
        <v>0</v>
      </c>
      <c r="L855" s="344">
        <v>0</v>
      </c>
    </row>
    <row r="856" spans="1:12">
      <c r="A856" s="5" t="s">
        <v>99</v>
      </c>
      <c r="B856" s="5" t="s">
        <v>1659</v>
      </c>
      <c r="C856" s="5" t="s">
        <v>1660</v>
      </c>
      <c r="D856" s="344">
        <v>0</v>
      </c>
      <c r="E856" s="344">
        <v>0</v>
      </c>
      <c r="F856" s="344">
        <v>0</v>
      </c>
      <c r="G856" s="344">
        <v>0</v>
      </c>
      <c r="H856" s="344">
        <v>0</v>
      </c>
      <c r="I856" s="344">
        <v>0</v>
      </c>
      <c r="J856" s="4">
        <v>56595</v>
      </c>
      <c r="K856" s="344">
        <v>0</v>
      </c>
      <c r="L856" s="4">
        <v>56595</v>
      </c>
    </row>
    <row r="857" spans="1:12">
      <c r="A857" s="5" t="s">
        <v>99</v>
      </c>
      <c r="B857" s="5" t="s">
        <v>1661</v>
      </c>
      <c r="C857" s="5" t="s">
        <v>1662</v>
      </c>
      <c r="D857" s="344">
        <v>0</v>
      </c>
      <c r="E857" s="344">
        <v>0</v>
      </c>
      <c r="F857" s="344">
        <v>0</v>
      </c>
      <c r="G857" s="344">
        <v>0</v>
      </c>
      <c r="H857" s="4">
        <v>2048</v>
      </c>
      <c r="I857" s="344">
        <v>0</v>
      </c>
      <c r="J857" s="344">
        <v>0</v>
      </c>
      <c r="K857" s="344">
        <v>0</v>
      </c>
      <c r="L857" s="4">
        <v>2048</v>
      </c>
    </row>
    <row r="858" spans="1:12">
      <c r="A858" s="5" t="s">
        <v>99</v>
      </c>
      <c r="B858" s="5" t="s">
        <v>1663</v>
      </c>
      <c r="C858" s="5" t="s">
        <v>1664</v>
      </c>
      <c r="D858" s="4">
        <v>40528</v>
      </c>
      <c r="E858" s="344">
        <v>0</v>
      </c>
      <c r="F858" s="344">
        <v>0</v>
      </c>
      <c r="G858" s="344">
        <v>0</v>
      </c>
      <c r="H858" s="344">
        <v>0</v>
      </c>
      <c r="I858" s="344">
        <v>0</v>
      </c>
      <c r="J858" s="344">
        <v>474</v>
      </c>
      <c r="K858" s="344">
        <v>0</v>
      </c>
      <c r="L858" s="4">
        <v>41002</v>
      </c>
    </row>
    <row r="859" spans="1:12">
      <c r="A859" s="5" t="s">
        <v>99</v>
      </c>
      <c r="B859" s="5" t="s">
        <v>1665</v>
      </c>
      <c r="C859" s="5" t="s">
        <v>1666</v>
      </c>
      <c r="D859" s="4">
        <v>40560</v>
      </c>
      <c r="E859" s="344">
        <v>0</v>
      </c>
      <c r="F859" s="344">
        <v>0</v>
      </c>
      <c r="G859" s="344">
        <v>0</v>
      </c>
      <c r="H859" s="4">
        <v>33632</v>
      </c>
      <c r="I859" s="344">
        <v>0</v>
      </c>
      <c r="J859" s="4">
        <v>42502</v>
      </c>
      <c r="K859" s="344">
        <v>0</v>
      </c>
      <c r="L859" s="4">
        <v>116694</v>
      </c>
    </row>
    <row r="860" spans="1:12">
      <c r="A860" s="5" t="s">
        <v>99</v>
      </c>
      <c r="B860" s="5" t="s">
        <v>1667</v>
      </c>
      <c r="C860" s="5" t="s">
        <v>1668</v>
      </c>
      <c r="D860" s="4">
        <v>545952</v>
      </c>
      <c r="E860" s="344">
        <v>0</v>
      </c>
      <c r="F860" s="344">
        <v>0</v>
      </c>
      <c r="G860" s="344">
        <v>0</v>
      </c>
      <c r="H860" s="4">
        <v>1392</v>
      </c>
      <c r="I860" s="344">
        <v>0</v>
      </c>
      <c r="J860" s="344">
        <v>0</v>
      </c>
      <c r="K860" s="344">
        <v>0</v>
      </c>
      <c r="L860" s="4">
        <v>547344</v>
      </c>
    </row>
    <row r="861" spans="1:12">
      <c r="A861" s="5" t="s">
        <v>99</v>
      </c>
      <c r="B861" s="5" t="s">
        <v>1669</v>
      </c>
      <c r="C861" s="5" t="s">
        <v>1670</v>
      </c>
      <c r="D861" s="4">
        <v>141776</v>
      </c>
      <c r="E861" s="344">
        <v>0</v>
      </c>
      <c r="F861" s="344">
        <v>0</v>
      </c>
      <c r="G861" s="344">
        <v>0</v>
      </c>
      <c r="H861" s="4">
        <v>19616</v>
      </c>
      <c r="I861" s="344">
        <v>0</v>
      </c>
      <c r="J861" s="4">
        <v>2434</v>
      </c>
      <c r="K861" s="344">
        <v>0</v>
      </c>
      <c r="L861" s="4">
        <v>163826</v>
      </c>
    </row>
    <row r="862" spans="1:12">
      <c r="A862" s="5" t="s">
        <v>99</v>
      </c>
      <c r="B862" s="5" t="s">
        <v>1671</v>
      </c>
      <c r="C862" s="5" t="s">
        <v>1672</v>
      </c>
      <c r="D862" s="344">
        <v>0</v>
      </c>
      <c r="E862" s="344">
        <v>0</v>
      </c>
      <c r="F862" s="344">
        <v>0</v>
      </c>
      <c r="G862" s="344">
        <v>0</v>
      </c>
      <c r="H862" s="344">
        <v>0</v>
      </c>
      <c r="I862" s="344">
        <v>0</v>
      </c>
      <c r="J862" s="344">
        <v>0</v>
      </c>
      <c r="K862" s="344">
        <v>0</v>
      </c>
      <c r="L862" s="344">
        <v>0</v>
      </c>
    </row>
    <row r="863" spans="1:12">
      <c r="A863" s="5" t="s">
        <v>99</v>
      </c>
      <c r="B863" s="5" t="s">
        <v>1673</v>
      </c>
      <c r="C863" s="5" t="s">
        <v>1674</v>
      </c>
      <c r="D863" s="4">
        <v>1324000</v>
      </c>
      <c r="E863" s="4">
        <v>736920</v>
      </c>
      <c r="F863" s="4">
        <v>27835</v>
      </c>
      <c r="G863" s="4">
        <v>65424</v>
      </c>
      <c r="H863" s="4">
        <v>258448</v>
      </c>
      <c r="I863" s="4">
        <v>492116</v>
      </c>
      <c r="J863" s="4">
        <v>118915</v>
      </c>
      <c r="K863" s="4">
        <v>26299</v>
      </c>
      <c r="L863" s="4">
        <v>3049957</v>
      </c>
    </row>
    <row r="866" spans="1:12">
      <c r="A866" s="5" t="s">
        <v>1710</v>
      </c>
    </row>
    <row r="867" spans="1:12">
      <c r="A867" s="5" t="s">
        <v>1604</v>
      </c>
      <c r="B867" s="5" t="s">
        <v>181</v>
      </c>
      <c r="C867" s="5" t="s">
        <v>1676</v>
      </c>
      <c r="D867" s="344" t="s">
        <v>1677</v>
      </c>
      <c r="E867" s="344" t="s">
        <v>1678</v>
      </c>
      <c r="F867" s="344" t="s">
        <v>1679</v>
      </c>
      <c r="G867" s="344" t="s">
        <v>1680</v>
      </c>
      <c r="H867" s="344" t="s">
        <v>1681</v>
      </c>
      <c r="I867" s="344" t="s">
        <v>1682</v>
      </c>
      <c r="J867" s="344" t="s">
        <v>1683</v>
      </c>
      <c r="K867" s="344" t="s">
        <v>1684</v>
      </c>
      <c r="L867" s="344" t="s">
        <v>44</v>
      </c>
    </row>
    <row r="868" spans="1:12">
      <c r="A868" s="5" t="s">
        <v>101</v>
      </c>
      <c r="B868" s="5" t="s">
        <v>1619</v>
      </c>
      <c r="C868" s="5" t="s">
        <v>1620</v>
      </c>
      <c r="D868" s="4">
        <v>8352</v>
      </c>
      <c r="E868" s="344">
        <v>0</v>
      </c>
      <c r="F868" s="344">
        <v>0</v>
      </c>
      <c r="G868" s="344">
        <v>0</v>
      </c>
      <c r="H868" s="344">
        <v>0</v>
      </c>
      <c r="I868" s="344">
        <v>0</v>
      </c>
      <c r="J868" s="344">
        <v>0</v>
      </c>
      <c r="K868" s="344">
        <v>0</v>
      </c>
      <c r="L868" s="4">
        <v>8352</v>
      </c>
    </row>
    <row r="869" spans="1:12">
      <c r="A869" s="5" t="s">
        <v>101</v>
      </c>
      <c r="B869" s="5" t="s">
        <v>1621</v>
      </c>
      <c r="C869" s="5" t="s">
        <v>1622</v>
      </c>
      <c r="D869" s="344">
        <v>0</v>
      </c>
      <c r="E869" s="344">
        <v>0</v>
      </c>
      <c r="F869" s="344">
        <v>0</v>
      </c>
      <c r="G869" s="344">
        <v>0</v>
      </c>
      <c r="H869" s="4">
        <v>47664</v>
      </c>
      <c r="I869" s="344">
        <v>0</v>
      </c>
      <c r="J869" s="344">
        <v>96</v>
      </c>
      <c r="K869" s="344">
        <v>0</v>
      </c>
      <c r="L869" s="4">
        <v>47760</v>
      </c>
    </row>
    <row r="870" spans="1:12">
      <c r="A870" s="5" t="s">
        <v>101</v>
      </c>
      <c r="B870" s="5" t="s">
        <v>1623</v>
      </c>
      <c r="C870" s="5" t="s">
        <v>1624</v>
      </c>
      <c r="D870" s="344">
        <v>0</v>
      </c>
      <c r="E870" s="4">
        <v>205600</v>
      </c>
      <c r="F870" s="344">
        <v>0</v>
      </c>
      <c r="G870" s="344">
        <v>0</v>
      </c>
      <c r="H870" s="344">
        <v>0</v>
      </c>
      <c r="I870" s="344">
        <v>0</v>
      </c>
      <c r="J870" s="344">
        <v>0</v>
      </c>
      <c r="K870" s="344">
        <v>0</v>
      </c>
      <c r="L870" s="4">
        <v>205600</v>
      </c>
    </row>
    <row r="871" spans="1:12">
      <c r="A871" s="5" t="s">
        <v>101</v>
      </c>
      <c r="B871" s="5" t="s">
        <v>1625</v>
      </c>
      <c r="C871" s="5" t="s">
        <v>1626</v>
      </c>
      <c r="D871" s="4">
        <v>48272</v>
      </c>
      <c r="E871" s="4">
        <v>31312</v>
      </c>
      <c r="F871" s="344">
        <v>0</v>
      </c>
      <c r="G871" s="344">
        <v>0</v>
      </c>
      <c r="H871" s="4">
        <v>37184</v>
      </c>
      <c r="I871" s="4">
        <v>18800</v>
      </c>
      <c r="J871" s="4">
        <v>15457</v>
      </c>
      <c r="K871" s="344">
        <v>192</v>
      </c>
      <c r="L871" s="4">
        <v>151217</v>
      </c>
    </row>
    <row r="872" spans="1:12">
      <c r="A872" s="5" t="s">
        <v>101</v>
      </c>
      <c r="B872" s="5" t="s">
        <v>1627</v>
      </c>
      <c r="C872" s="5" t="s">
        <v>1628</v>
      </c>
      <c r="D872" s="344">
        <v>0</v>
      </c>
      <c r="E872" s="344">
        <v>0</v>
      </c>
      <c r="F872" s="344">
        <v>0</v>
      </c>
      <c r="G872" s="344">
        <v>0</v>
      </c>
      <c r="H872" s="344">
        <v>0</v>
      </c>
      <c r="I872" s="344">
        <v>0</v>
      </c>
      <c r="J872" s="344">
        <v>180</v>
      </c>
      <c r="K872" s="344">
        <v>0</v>
      </c>
      <c r="L872" s="344">
        <v>180</v>
      </c>
    </row>
    <row r="873" spans="1:12">
      <c r="A873" s="5" t="s">
        <v>101</v>
      </c>
      <c r="B873" s="5" t="s">
        <v>1629</v>
      </c>
      <c r="C873" s="5" t="s">
        <v>1630</v>
      </c>
      <c r="D873" s="4">
        <v>48864</v>
      </c>
      <c r="E873" s="344">
        <v>0</v>
      </c>
      <c r="F873" s="344">
        <v>0</v>
      </c>
      <c r="G873" s="344">
        <v>0</v>
      </c>
      <c r="H873" s="344">
        <v>0</v>
      </c>
      <c r="I873" s="344">
        <v>0</v>
      </c>
      <c r="J873" s="344">
        <v>0</v>
      </c>
      <c r="K873" s="344">
        <v>0</v>
      </c>
      <c r="L873" s="4">
        <v>48864</v>
      </c>
    </row>
    <row r="874" spans="1:12">
      <c r="A874" s="5" t="s">
        <v>101</v>
      </c>
      <c r="B874" s="5" t="s">
        <v>1631</v>
      </c>
      <c r="C874" s="5" t="s">
        <v>1632</v>
      </c>
      <c r="D874" s="344">
        <v>0</v>
      </c>
      <c r="E874" s="4">
        <v>3200</v>
      </c>
      <c r="F874" s="344">
        <v>0</v>
      </c>
      <c r="G874" s="344">
        <v>0</v>
      </c>
      <c r="H874" s="344">
        <v>0</v>
      </c>
      <c r="I874" s="4">
        <v>23344</v>
      </c>
      <c r="J874" s="344">
        <v>0</v>
      </c>
      <c r="K874" s="4">
        <v>915</v>
      </c>
      <c r="L874" s="4">
        <v>27459</v>
      </c>
    </row>
    <row r="875" spans="1:12">
      <c r="A875" s="5" t="s">
        <v>101</v>
      </c>
      <c r="B875" s="5" t="s">
        <v>1633</v>
      </c>
      <c r="C875" s="5" t="s">
        <v>1634</v>
      </c>
      <c r="D875" s="344">
        <v>0</v>
      </c>
      <c r="E875" s="344">
        <v>0</v>
      </c>
      <c r="F875" s="344">
        <v>0</v>
      </c>
      <c r="G875" s="344">
        <v>0</v>
      </c>
      <c r="H875" s="344">
        <v>0</v>
      </c>
      <c r="I875" s="344">
        <v>0</v>
      </c>
      <c r="J875" s="4">
        <v>2928</v>
      </c>
      <c r="K875" s="344">
        <v>0</v>
      </c>
      <c r="L875" s="4">
        <v>2928</v>
      </c>
    </row>
    <row r="876" spans="1:12">
      <c r="A876" s="5" t="s">
        <v>101</v>
      </c>
      <c r="B876" s="5" t="s">
        <v>1635</v>
      </c>
      <c r="C876" s="5" t="s">
        <v>1636</v>
      </c>
      <c r="D876" s="4">
        <v>2736</v>
      </c>
      <c r="E876" s="4">
        <v>12176</v>
      </c>
      <c r="F876" s="344">
        <v>0</v>
      </c>
      <c r="G876" s="344">
        <v>0</v>
      </c>
      <c r="H876" s="4">
        <v>89680</v>
      </c>
      <c r="I876" s="344">
        <v>0</v>
      </c>
      <c r="J876" s="344">
        <v>0</v>
      </c>
      <c r="K876" s="344">
        <v>0</v>
      </c>
      <c r="L876" s="4">
        <v>104592</v>
      </c>
    </row>
    <row r="877" spans="1:12">
      <c r="A877" s="5" t="s">
        <v>101</v>
      </c>
      <c r="B877" s="5" t="s">
        <v>1637</v>
      </c>
      <c r="C877" s="5" t="s">
        <v>1638</v>
      </c>
      <c r="D877" s="344">
        <v>0</v>
      </c>
      <c r="E877" s="4">
        <v>1872</v>
      </c>
      <c r="F877" s="344">
        <v>0</v>
      </c>
      <c r="G877" s="344">
        <v>0</v>
      </c>
      <c r="H877" s="344">
        <v>0</v>
      </c>
      <c r="I877" s="344">
        <v>0</v>
      </c>
      <c r="J877" s="344">
        <v>0</v>
      </c>
      <c r="K877" s="344">
        <v>112</v>
      </c>
      <c r="L877" s="4">
        <v>1984</v>
      </c>
    </row>
    <row r="878" spans="1:12">
      <c r="A878" s="5" t="s">
        <v>101</v>
      </c>
      <c r="B878" s="5" t="s">
        <v>1639</v>
      </c>
      <c r="C878" s="5" t="s">
        <v>1640</v>
      </c>
      <c r="D878" s="344">
        <v>0</v>
      </c>
      <c r="E878" s="344">
        <v>1056</v>
      </c>
      <c r="F878" s="344">
        <v>0</v>
      </c>
      <c r="G878" s="344">
        <v>0</v>
      </c>
      <c r="H878" s="344">
        <v>0</v>
      </c>
      <c r="I878" s="4">
        <v>59376</v>
      </c>
      <c r="J878" s="344">
        <v>0</v>
      </c>
      <c r="K878" s="4">
        <v>20599</v>
      </c>
      <c r="L878" s="4">
        <v>81031</v>
      </c>
    </row>
    <row r="879" spans="1:12">
      <c r="A879" s="5" t="s">
        <v>101</v>
      </c>
      <c r="B879" s="5" t="s">
        <v>1641</v>
      </c>
      <c r="C879" s="5" t="s">
        <v>1642</v>
      </c>
      <c r="D879" s="4">
        <v>214048</v>
      </c>
      <c r="E879" s="344">
        <v>0</v>
      </c>
      <c r="F879" s="4">
        <v>2048</v>
      </c>
      <c r="G879" s="344">
        <v>0</v>
      </c>
      <c r="H879" s="344">
        <v>0</v>
      </c>
      <c r="I879" s="344">
        <v>0</v>
      </c>
      <c r="J879" s="344">
        <v>613</v>
      </c>
      <c r="K879" s="344">
        <v>0</v>
      </c>
      <c r="L879" s="4">
        <v>216709</v>
      </c>
    </row>
    <row r="880" spans="1:12">
      <c r="A880" s="5" t="s">
        <v>101</v>
      </c>
      <c r="B880" s="5" t="s">
        <v>1643</v>
      </c>
      <c r="C880" s="5" t="s">
        <v>1644</v>
      </c>
      <c r="D880" s="4">
        <v>32992</v>
      </c>
      <c r="E880" s="344">
        <v>0</v>
      </c>
      <c r="F880" s="344">
        <v>0</v>
      </c>
      <c r="G880" s="344">
        <v>0</v>
      </c>
      <c r="H880" s="344">
        <v>0</v>
      </c>
      <c r="I880" s="344">
        <v>0</v>
      </c>
      <c r="J880" s="344">
        <v>0</v>
      </c>
      <c r="K880" s="344">
        <v>0</v>
      </c>
      <c r="L880" s="4">
        <v>32992</v>
      </c>
    </row>
    <row r="881" spans="1:12">
      <c r="A881" s="5" t="s">
        <v>101</v>
      </c>
      <c r="B881" s="5" t="s">
        <v>1645</v>
      </c>
      <c r="C881" s="5" t="s">
        <v>1646</v>
      </c>
      <c r="D881" s="344">
        <v>0</v>
      </c>
      <c r="E881" s="344">
        <v>0</v>
      </c>
      <c r="F881" s="344">
        <v>0</v>
      </c>
      <c r="G881" s="344">
        <v>0</v>
      </c>
      <c r="H881" s="344">
        <v>0</v>
      </c>
      <c r="I881" s="4">
        <v>66544</v>
      </c>
      <c r="J881" s="344">
        <v>0</v>
      </c>
      <c r="K881" s="4">
        <v>47202</v>
      </c>
      <c r="L881" s="4">
        <v>113746</v>
      </c>
    </row>
    <row r="882" spans="1:12">
      <c r="A882" s="5" t="s">
        <v>101</v>
      </c>
      <c r="B882" s="5" t="s">
        <v>1647</v>
      </c>
      <c r="C882" s="5" t="s">
        <v>1648</v>
      </c>
      <c r="D882" s="344">
        <v>0</v>
      </c>
      <c r="E882" s="344">
        <v>0</v>
      </c>
      <c r="F882" s="344">
        <v>0</v>
      </c>
      <c r="G882" s="344">
        <v>0</v>
      </c>
      <c r="H882" s="344">
        <v>0</v>
      </c>
      <c r="I882" s="344">
        <v>0</v>
      </c>
      <c r="J882" s="344">
        <v>0</v>
      </c>
      <c r="K882" s="344">
        <v>0</v>
      </c>
      <c r="L882" s="344">
        <v>0</v>
      </c>
    </row>
    <row r="883" spans="1:12">
      <c r="A883" s="5" t="s">
        <v>101</v>
      </c>
      <c r="B883" s="5" t="s">
        <v>1649</v>
      </c>
      <c r="C883" s="5" t="s">
        <v>1650</v>
      </c>
      <c r="D883" s="344">
        <v>816</v>
      </c>
      <c r="E883" s="344">
        <v>384</v>
      </c>
      <c r="F883" s="344">
        <v>0</v>
      </c>
      <c r="G883" s="344">
        <v>0</v>
      </c>
      <c r="H883" s="344">
        <v>0</v>
      </c>
      <c r="I883" s="4">
        <v>125616</v>
      </c>
      <c r="J883" s="4">
        <v>3390</v>
      </c>
      <c r="K883" s="4">
        <v>17842</v>
      </c>
      <c r="L883" s="4">
        <v>148048</v>
      </c>
    </row>
    <row r="884" spans="1:12">
      <c r="A884" s="5" t="s">
        <v>101</v>
      </c>
      <c r="B884" s="5" t="s">
        <v>1651</v>
      </c>
      <c r="C884" s="5" t="s">
        <v>1652</v>
      </c>
      <c r="D884" s="344">
        <v>0</v>
      </c>
      <c r="E884" s="344">
        <v>0</v>
      </c>
      <c r="F884" s="344">
        <v>0</v>
      </c>
      <c r="G884" s="344">
        <v>0</v>
      </c>
      <c r="H884" s="344">
        <v>0</v>
      </c>
      <c r="I884" s="4">
        <v>29592</v>
      </c>
      <c r="J884" s="344">
        <v>0</v>
      </c>
      <c r="K884" s="344">
        <v>0</v>
      </c>
      <c r="L884" s="4">
        <v>29592</v>
      </c>
    </row>
    <row r="885" spans="1:12">
      <c r="A885" s="5" t="s">
        <v>101</v>
      </c>
      <c r="B885" s="5" t="s">
        <v>1653</v>
      </c>
      <c r="C885" s="5" t="s">
        <v>1654</v>
      </c>
      <c r="D885" s="344">
        <v>0</v>
      </c>
      <c r="E885" s="344">
        <v>0</v>
      </c>
      <c r="F885" s="344">
        <v>0</v>
      </c>
      <c r="G885" s="344">
        <v>0</v>
      </c>
      <c r="H885" s="344">
        <v>0</v>
      </c>
      <c r="I885" s="4">
        <v>35088</v>
      </c>
      <c r="J885" s="344">
        <v>0</v>
      </c>
      <c r="K885" s="344">
        <v>0</v>
      </c>
      <c r="L885" s="4">
        <v>35088</v>
      </c>
    </row>
    <row r="886" spans="1:12">
      <c r="A886" s="5" t="s">
        <v>101</v>
      </c>
      <c r="B886" s="5" t="s">
        <v>1655</v>
      </c>
      <c r="C886" s="5" t="s">
        <v>1656</v>
      </c>
      <c r="D886" s="344">
        <v>0</v>
      </c>
      <c r="E886" s="4">
        <v>111888</v>
      </c>
      <c r="F886" s="344">
        <v>0</v>
      </c>
      <c r="G886" s="4">
        <v>43904</v>
      </c>
      <c r="H886" s="344">
        <v>0</v>
      </c>
      <c r="I886" s="4">
        <v>3840</v>
      </c>
      <c r="J886" s="344">
        <v>0</v>
      </c>
      <c r="K886" s="344">
        <v>0</v>
      </c>
      <c r="L886" s="4">
        <v>159632</v>
      </c>
    </row>
    <row r="887" spans="1:12">
      <c r="A887" s="5" t="s">
        <v>101</v>
      </c>
      <c r="B887" s="5" t="s">
        <v>1657</v>
      </c>
      <c r="C887" s="5" t="s">
        <v>1658</v>
      </c>
      <c r="D887" s="344">
        <v>0</v>
      </c>
      <c r="E887" s="344">
        <v>0</v>
      </c>
      <c r="F887" s="344">
        <v>0</v>
      </c>
      <c r="G887" s="344">
        <v>0</v>
      </c>
      <c r="H887" s="4">
        <v>38816</v>
      </c>
      <c r="I887" s="344">
        <v>0</v>
      </c>
      <c r="J887" s="344">
        <v>0</v>
      </c>
      <c r="K887" s="344">
        <v>0</v>
      </c>
      <c r="L887" s="4">
        <v>38816</v>
      </c>
    </row>
    <row r="888" spans="1:12">
      <c r="A888" s="5" t="s">
        <v>101</v>
      </c>
      <c r="B888" s="5" t="s">
        <v>1659</v>
      </c>
      <c r="C888" s="5" t="s">
        <v>1660</v>
      </c>
      <c r="D888" s="344">
        <v>0</v>
      </c>
      <c r="E888" s="344">
        <v>0</v>
      </c>
      <c r="F888" s="344">
        <v>0</v>
      </c>
      <c r="G888" s="344">
        <v>0</v>
      </c>
      <c r="H888" s="4">
        <v>56288</v>
      </c>
      <c r="I888" s="344">
        <v>0</v>
      </c>
      <c r="J888" s="4">
        <v>21966</v>
      </c>
      <c r="K888" s="344">
        <v>0</v>
      </c>
      <c r="L888" s="4">
        <v>78254</v>
      </c>
    </row>
    <row r="889" spans="1:12">
      <c r="A889" s="5" t="s">
        <v>101</v>
      </c>
      <c r="B889" s="5" t="s">
        <v>1661</v>
      </c>
      <c r="C889" s="5" t="s">
        <v>1662</v>
      </c>
      <c r="D889" s="344">
        <v>0</v>
      </c>
      <c r="E889" s="344">
        <v>0</v>
      </c>
      <c r="F889" s="344">
        <v>0</v>
      </c>
      <c r="G889" s="344">
        <v>0</v>
      </c>
      <c r="H889" s="4">
        <v>2656</v>
      </c>
      <c r="I889" s="344">
        <v>0</v>
      </c>
      <c r="J889" s="344">
        <v>0</v>
      </c>
      <c r="K889" s="344">
        <v>0</v>
      </c>
      <c r="L889" s="4">
        <v>2656</v>
      </c>
    </row>
    <row r="890" spans="1:12">
      <c r="A890" s="5" t="s">
        <v>101</v>
      </c>
      <c r="B890" s="5" t="s">
        <v>1663</v>
      </c>
      <c r="C890" s="5" t="s">
        <v>1664</v>
      </c>
      <c r="D890" s="4">
        <v>14400</v>
      </c>
      <c r="E890" s="344">
        <v>0</v>
      </c>
      <c r="F890" s="344">
        <v>0</v>
      </c>
      <c r="G890" s="344">
        <v>0</v>
      </c>
      <c r="H890" s="344">
        <v>0</v>
      </c>
      <c r="I890" s="344">
        <v>0</v>
      </c>
      <c r="J890" s="344">
        <v>60</v>
      </c>
      <c r="K890" s="344">
        <v>0</v>
      </c>
      <c r="L890" s="4">
        <v>14460</v>
      </c>
    </row>
    <row r="891" spans="1:12">
      <c r="A891" s="5" t="s">
        <v>101</v>
      </c>
      <c r="B891" s="5" t="s">
        <v>1665</v>
      </c>
      <c r="C891" s="5" t="s">
        <v>1666</v>
      </c>
      <c r="D891" s="4">
        <v>13152</v>
      </c>
      <c r="E891" s="344">
        <v>0</v>
      </c>
      <c r="F891" s="344">
        <v>0</v>
      </c>
      <c r="G891" s="344">
        <v>0</v>
      </c>
      <c r="H891" s="4">
        <v>14896</v>
      </c>
      <c r="I891" s="344">
        <v>0</v>
      </c>
      <c r="J891" s="4">
        <v>62275</v>
      </c>
      <c r="K891" s="344">
        <v>0</v>
      </c>
      <c r="L891" s="4">
        <v>90323</v>
      </c>
    </row>
    <row r="892" spans="1:12">
      <c r="A892" s="5" t="s">
        <v>101</v>
      </c>
      <c r="B892" s="5" t="s">
        <v>1667</v>
      </c>
      <c r="C892" s="5" t="s">
        <v>1668</v>
      </c>
      <c r="D892" s="4">
        <v>284576</v>
      </c>
      <c r="E892" s="344">
        <v>0</v>
      </c>
      <c r="F892" s="344">
        <v>0</v>
      </c>
      <c r="G892" s="344">
        <v>0</v>
      </c>
      <c r="H892" s="344">
        <v>624</v>
      </c>
      <c r="I892" s="344">
        <v>0</v>
      </c>
      <c r="J892" s="344">
        <v>126</v>
      </c>
      <c r="K892" s="344">
        <v>0</v>
      </c>
      <c r="L892" s="4">
        <v>285326</v>
      </c>
    </row>
    <row r="893" spans="1:12">
      <c r="A893" s="5" t="s">
        <v>101</v>
      </c>
      <c r="B893" s="5" t="s">
        <v>1669</v>
      </c>
      <c r="C893" s="5" t="s">
        <v>1670</v>
      </c>
      <c r="D893" s="4">
        <v>77696</v>
      </c>
      <c r="E893" s="344">
        <v>0</v>
      </c>
      <c r="F893" s="344">
        <v>0</v>
      </c>
      <c r="G893" s="344">
        <v>0</v>
      </c>
      <c r="H893" s="344">
        <v>0</v>
      </c>
      <c r="I893" s="344">
        <v>0</v>
      </c>
      <c r="J893" s="344">
        <v>0</v>
      </c>
      <c r="K893" s="344">
        <v>0</v>
      </c>
      <c r="L893" s="4">
        <v>77696</v>
      </c>
    </row>
    <row r="894" spans="1:12">
      <c r="A894" s="5" t="s">
        <v>101</v>
      </c>
      <c r="B894" s="5" t="s">
        <v>1671</v>
      </c>
      <c r="C894" s="5" t="s">
        <v>1672</v>
      </c>
      <c r="D894" s="344">
        <v>0</v>
      </c>
      <c r="E894" s="344">
        <v>0</v>
      </c>
      <c r="F894" s="344">
        <v>0</v>
      </c>
      <c r="G894" s="344">
        <v>0</v>
      </c>
      <c r="H894" s="344">
        <v>0</v>
      </c>
      <c r="I894" s="344">
        <v>0</v>
      </c>
      <c r="J894" s="344">
        <v>0</v>
      </c>
      <c r="K894" s="344">
        <v>0</v>
      </c>
      <c r="L894" s="344">
        <v>0</v>
      </c>
    </row>
    <row r="895" spans="1:12">
      <c r="A895" s="5" t="s">
        <v>101</v>
      </c>
      <c r="B895" s="5" t="s">
        <v>1673</v>
      </c>
      <c r="C895" s="5" t="s">
        <v>1674</v>
      </c>
      <c r="D895" s="4">
        <v>745904</v>
      </c>
      <c r="E895" s="4">
        <v>367488</v>
      </c>
      <c r="F895" s="4">
        <v>2048</v>
      </c>
      <c r="G895" s="4">
        <v>43904</v>
      </c>
      <c r="H895" s="4">
        <v>287808</v>
      </c>
      <c r="I895" s="4">
        <v>362200</v>
      </c>
      <c r="J895" s="4">
        <v>107091</v>
      </c>
      <c r="K895" s="4">
        <v>86862</v>
      </c>
      <c r="L895" s="4">
        <v>2003305</v>
      </c>
    </row>
    <row r="898" spans="1:12">
      <c r="A898" s="5" t="s">
        <v>1711</v>
      </c>
    </row>
    <row r="899" spans="1:12">
      <c r="A899" s="5" t="s">
        <v>1604</v>
      </c>
      <c r="B899" s="5" t="s">
        <v>181</v>
      </c>
      <c r="C899" s="5" t="s">
        <v>1676</v>
      </c>
      <c r="D899" s="344" t="s">
        <v>1677</v>
      </c>
      <c r="E899" s="344" t="s">
        <v>1678</v>
      </c>
      <c r="F899" s="344" t="s">
        <v>1679</v>
      </c>
      <c r="G899" s="344" t="s">
        <v>1680</v>
      </c>
      <c r="H899" s="344" t="s">
        <v>1681</v>
      </c>
      <c r="I899" s="344" t="s">
        <v>1682</v>
      </c>
      <c r="J899" s="344" t="s">
        <v>1683</v>
      </c>
      <c r="K899" s="344" t="s">
        <v>1684</v>
      </c>
      <c r="L899" s="344" t="s">
        <v>44</v>
      </c>
    </row>
    <row r="900" spans="1:12">
      <c r="A900" s="5" t="s">
        <v>103</v>
      </c>
      <c r="B900" s="5" t="s">
        <v>1619</v>
      </c>
      <c r="C900" s="5" t="s">
        <v>1620</v>
      </c>
      <c r="D900" s="4">
        <v>24096</v>
      </c>
      <c r="E900" s="344">
        <v>0</v>
      </c>
      <c r="F900" s="344">
        <v>0</v>
      </c>
      <c r="G900" s="344">
        <v>0</v>
      </c>
      <c r="H900" s="4">
        <v>2320</v>
      </c>
      <c r="I900" s="344">
        <v>0</v>
      </c>
      <c r="J900" s="344">
        <v>0</v>
      </c>
      <c r="K900" s="344">
        <v>0</v>
      </c>
      <c r="L900" s="4">
        <v>26416</v>
      </c>
    </row>
    <row r="901" spans="1:12">
      <c r="A901" s="5" t="s">
        <v>103</v>
      </c>
      <c r="B901" s="5" t="s">
        <v>1621</v>
      </c>
      <c r="C901" s="5" t="s">
        <v>1622</v>
      </c>
      <c r="D901" s="344">
        <v>0</v>
      </c>
      <c r="E901" s="344">
        <v>0</v>
      </c>
      <c r="F901" s="344">
        <v>0</v>
      </c>
      <c r="G901" s="344">
        <v>0</v>
      </c>
      <c r="H901" s="4">
        <v>44336</v>
      </c>
      <c r="I901" s="344">
        <v>0</v>
      </c>
      <c r="J901" s="344">
        <v>0</v>
      </c>
      <c r="K901" s="344">
        <v>0</v>
      </c>
      <c r="L901" s="4">
        <v>44336</v>
      </c>
    </row>
    <row r="902" spans="1:12">
      <c r="A902" s="5" t="s">
        <v>103</v>
      </c>
      <c r="B902" s="5" t="s">
        <v>1623</v>
      </c>
      <c r="C902" s="5" t="s">
        <v>1624</v>
      </c>
      <c r="D902" s="344">
        <v>0</v>
      </c>
      <c r="E902" s="4">
        <v>358252</v>
      </c>
      <c r="F902" s="344">
        <v>0</v>
      </c>
      <c r="G902" s="344">
        <v>0</v>
      </c>
      <c r="H902" s="344">
        <v>0</v>
      </c>
      <c r="I902" s="344">
        <v>0</v>
      </c>
      <c r="J902" s="344">
        <v>0</v>
      </c>
      <c r="K902" s="344">
        <v>0</v>
      </c>
      <c r="L902" s="4">
        <v>358252</v>
      </c>
    </row>
    <row r="903" spans="1:12">
      <c r="A903" s="5" t="s">
        <v>103</v>
      </c>
      <c r="B903" s="5" t="s">
        <v>1625</v>
      </c>
      <c r="C903" s="5" t="s">
        <v>1626</v>
      </c>
      <c r="D903" s="4">
        <v>43488</v>
      </c>
      <c r="E903" s="4">
        <v>19712</v>
      </c>
      <c r="F903" s="344">
        <v>0</v>
      </c>
      <c r="G903" s="344">
        <v>0</v>
      </c>
      <c r="H903" s="4">
        <v>41408</v>
      </c>
      <c r="I903" s="4">
        <v>5232</v>
      </c>
      <c r="J903" s="4">
        <v>6419</v>
      </c>
      <c r="K903" s="344">
        <v>166</v>
      </c>
      <c r="L903" s="4">
        <v>116425</v>
      </c>
    </row>
    <row r="904" spans="1:12">
      <c r="A904" s="5" t="s">
        <v>103</v>
      </c>
      <c r="B904" s="5" t="s">
        <v>1627</v>
      </c>
      <c r="C904" s="5" t="s">
        <v>1628</v>
      </c>
      <c r="D904" s="344">
        <v>0</v>
      </c>
      <c r="E904" s="344">
        <v>0</v>
      </c>
      <c r="F904" s="344">
        <v>0</v>
      </c>
      <c r="G904" s="344">
        <v>0</v>
      </c>
      <c r="H904" s="344">
        <v>0</v>
      </c>
      <c r="I904" s="344">
        <v>0</v>
      </c>
      <c r="J904" s="344">
        <v>0</v>
      </c>
      <c r="K904" s="344">
        <v>0</v>
      </c>
      <c r="L904" s="344">
        <v>0</v>
      </c>
    </row>
    <row r="905" spans="1:12">
      <c r="A905" s="5" t="s">
        <v>103</v>
      </c>
      <c r="B905" s="5" t="s">
        <v>1629</v>
      </c>
      <c r="C905" s="5" t="s">
        <v>1630</v>
      </c>
      <c r="D905" s="4">
        <v>86160</v>
      </c>
      <c r="E905" s="344">
        <v>0</v>
      </c>
      <c r="F905" s="344">
        <v>0</v>
      </c>
      <c r="G905" s="344">
        <v>0</v>
      </c>
      <c r="H905" s="344">
        <v>0</v>
      </c>
      <c r="I905" s="344">
        <v>0</v>
      </c>
      <c r="J905" s="344">
        <v>0</v>
      </c>
      <c r="K905" s="344">
        <v>0</v>
      </c>
      <c r="L905" s="4">
        <v>86160</v>
      </c>
    </row>
    <row r="906" spans="1:12">
      <c r="A906" s="5" t="s">
        <v>103</v>
      </c>
      <c r="B906" s="5" t="s">
        <v>1631</v>
      </c>
      <c r="C906" s="5" t="s">
        <v>1632</v>
      </c>
      <c r="D906" s="344">
        <v>0</v>
      </c>
      <c r="E906" s="4">
        <v>90496</v>
      </c>
      <c r="F906" s="344">
        <v>0</v>
      </c>
      <c r="G906" s="344">
        <v>0</v>
      </c>
      <c r="H906" s="344">
        <v>0</v>
      </c>
      <c r="I906" s="4">
        <v>25440</v>
      </c>
      <c r="J906" s="344">
        <v>0</v>
      </c>
      <c r="K906" s="344">
        <v>937</v>
      </c>
      <c r="L906" s="4">
        <v>116873</v>
      </c>
    </row>
    <row r="907" spans="1:12">
      <c r="A907" s="5" t="s">
        <v>103</v>
      </c>
      <c r="B907" s="5" t="s">
        <v>1633</v>
      </c>
      <c r="C907" s="5" t="s">
        <v>1634</v>
      </c>
      <c r="D907" s="344">
        <v>0</v>
      </c>
      <c r="E907" s="344">
        <v>0</v>
      </c>
      <c r="F907" s="344">
        <v>0</v>
      </c>
      <c r="G907" s="344">
        <v>0</v>
      </c>
      <c r="H907" s="344">
        <v>0</v>
      </c>
      <c r="I907" s="344">
        <v>0</v>
      </c>
      <c r="J907" s="344">
        <v>0</v>
      </c>
      <c r="K907" s="344">
        <v>0</v>
      </c>
      <c r="L907" s="344">
        <v>0</v>
      </c>
    </row>
    <row r="908" spans="1:12">
      <c r="A908" s="5" t="s">
        <v>103</v>
      </c>
      <c r="B908" s="5" t="s">
        <v>1635</v>
      </c>
      <c r="C908" s="5" t="s">
        <v>1636</v>
      </c>
      <c r="D908" s="4">
        <v>8448</v>
      </c>
      <c r="E908" s="4">
        <v>10192</v>
      </c>
      <c r="F908" s="344">
        <v>0</v>
      </c>
      <c r="G908" s="344">
        <v>0</v>
      </c>
      <c r="H908" s="4">
        <v>123872</v>
      </c>
      <c r="I908" s="344">
        <v>0</v>
      </c>
      <c r="J908" s="344">
        <v>0</v>
      </c>
      <c r="K908" s="344">
        <v>0</v>
      </c>
      <c r="L908" s="4">
        <v>142512</v>
      </c>
    </row>
    <row r="909" spans="1:12">
      <c r="A909" s="5" t="s">
        <v>103</v>
      </c>
      <c r="B909" s="5" t="s">
        <v>1637</v>
      </c>
      <c r="C909" s="5" t="s">
        <v>1638</v>
      </c>
      <c r="D909" s="344">
        <v>0</v>
      </c>
      <c r="E909" s="344">
        <v>528</v>
      </c>
      <c r="F909" s="344">
        <v>0</v>
      </c>
      <c r="G909" s="344">
        <v>0</v>
      </c>
      <c r="H909" s="344">
        <v>0</v>
      </c>
      <c r="I909" s="344">
        <v>0</v>
      </c>
      <c r="J909" s="344">
        <v>0</v>
      </c>
      <c r="K909" s="344">
        <v>0</v>
      </c>
      <c r="L909" s="344">
        <v>528</v>
      </c>
    </row>
    <row r="910" spans="1:12">
      <c r="A910" s="5" t="s">
        <v>103</v>
      </c>
      <c r="B910" s="5" t="s">
        <v>1639</v>
      </c>
      <c r="C910" s="5" t="s">
        <v>1640</v>
      </c>
      <c r="D910" s="344">
        <v>0</v>
      </c>
      <c r="E910" s="344">
        <v>0</v>
      </c>
      <c r="F910" s="344">
        <v>0</v>
      </c>
      <c r="G910" s="344">
        <v>0</v>
      </c>
      <c r="H910" s="344">
        <v>0</v>
      </c>
      <c r="I910" s="4">
        <v>6224</v>
      </c>
      <c r="J910" s="344">
        <v>0</v>
      </c>
      <c r="K910" s="344">
        <v>565</v>
      </c>
      <c r="L910" s="4">
        <v>6789</v>
      </c>
    </row>
    <row r="911" spans="1:12">
      <c r="A911" s="5" t="s">
        <v>103</v>
      </c>
      <c r="B911" s="5" t="s">
        <v>1641</v>
      </c>
      <c r="C911" s="5" t="s">
        <v>1642</v>
      </c>
      <c r="D911" s="4">
        <v>349256</v>
      </c>
      <c r="E911" s="344">
        <v>0</v>
      </c>
      <c r="F911" s="4">
        <v>29472</v>
      </c>
      <c r="G911" s="344">
        <v>0</v>
      </c>
      <c r="H911" s="344">
        <v>0</v>
      </c>
      <c r="I911" s="344">
        <v>0</v>
      </c>
      <c r="J911" s="344">
        <v>0</v>
      </c>
      <c r="K911" s="344">
        <v>0</v>
      </c>
      <c r="L911" s="4">
        <v>378728</v>
      </c>
    </row>
    <row r="912" spans="1:12">
      <c r="A912" s="5" t="s">
        <v>103</v>
      </c>
      <c r="B912" s="5" t="s">
        <v>1643</v>
      </c>
      <c r="C912" s="5" t="s">
        <v>1644</v>
      </c>
      <c r="D912" s="4">
        <v>40720</v>
      </c>
      <c r="E912" s="344">
        <v>0</v>
      </c>
      <c r="F912" s="344">
        <v>0</v>
      </c>
      <c r="G912" s="344">
        <v>0</v>
      </c>
      <c r="H912" s="344">
        <v>0</v>
      </c>
      <c r="I912" s="344">
        <v>0</v>
      </c>
      <c r="J912" s="344">
        <v>0</v>
      </c>
      <c r="K912" s="344">
        <v>0</v>
      </c>
      <c r="L912" s="4">
        <v>40720</v>
      </c>
    </row>
    <row r="913" spans="1:12">
      <c r="A913" s="5" t="s">
        <v>103</v>
      </c>
      <c r="B913" s="5" t="s">
        <v>1645</v>
      </c>
      <c r="C913" s="5" t="s">
        <v>1646</v>
      </c>
      <c r="D913" s="344">
        <v>0</v>
      </c>
      <c r="E913" s="344">
        <v>0</v>
      </c>
      <c r="F913" s="344">
        <v>0</v>
      </c>
      <c r="G913" s="344">
        <v>0</v>
      </c>
      <c r="H913" s="344">
        <v>0</v>
      </c>
      <c r="I913" s="4">
        <v>133848</v>
      </c>
      <c r="J913" s="344">
        <v>0</v>
      </c>
      <c r="K913" s="4">
        <v>5364</v>
      </c>
      <c r="L913" s="4">
        <v>139212</v>
      </c>
    </row>
    <row r="914" spans="1:12">
      <c r="A914" s="5" t="s">
        <v>103</v>
      </c>
      <c r="B914" s="5" t="s">
        <v>1647</v>
      </c>
      <c r="C914" s="5" t="s">
        <v>1648</v>
      </c>
      <c r="D914" s="344">
        <v>0</v>
      </c>
      <c r="E914" s="344">
        <v>0</v>
      </c>
      <c r="F914" s="344">
        <v>0</v>
      </c>
      <c r="G914" s="344">
        <v>0</v>
      </c>
      <c r="H914" s="344">
        <v>0</v>
      </c>
      <c r="I914" s="344">
        <v>0</v>
      </c>
      <c r="J914" s="344">
        <v>0</v>
      </c>
      <c r="K914" s="344">
        <v>0</v>
      </c>
      <c r="L914" s="344">
        <v>0</v>
      </c>
    </row>
    <row r="915" spans="1:12">
      <c r="A915" s="5" t="s">
        <v>103</v>
      </c>
      <c r="B915" s="5" t="s">
        <v>1649</v>
      </c>
      <c r="C915" s="5" t="s">
        <v>1650</v>
      </c>
      <c r="D915" s="4">
        <v>2976</v>
      </c>
      <c r="E915" s="344">
        <v>0</v>
      </c>
      <c r="F915" s="344">
        <v>0</v>
      </c>
      <c r="G915" s="344">
        <v>0</v>
      </c>
      <c r="H915" s="344">
        <v>0</v>
      </c>
      <c r="I915" s="4">
        <v>152224</v>
      </c>
      <c r="J915" s="4">
        <v>20792</v>
      </c>
      <c r="K915" s="4">
        <v>31513</v>
      </c>
      <c r="L915" s="4">
        <v>207505</v>
      </c>
    </row>
    <row r="916" spans="1:12">
      <c r="A916" s="5" t="s">
        <v>103</v>
      </c>
      <c r="B916" s="5" t="s">
        <v>1651</v>
      </c>
      <c r="C916" s="5" t="s">
        <v>1652</v>
      </c>
      <c r="D916" s="344">
        <v>0</v>
      </c>
      <c r="E916" s="344">
        <v>0</v>
      </c>
      <c r="F916" s="344">
        <v>0</v>
      </c>
      <c r="G916" s="344">
        <v>0</v>
      </c>
      <c r="H916" s="344">
        <v>0</v>
      </c>
      <c r="I916" s="344">
        <v>0</v>
      </c>
      <c r="J916" s="344">
        <v>0</v>
      </c>
      <c r="K916" s="344">
        <v>0</v>
      </c>
      <c r="L916" s="344">
        <v>0</v>
      </c>
    </row>
    <row r="917" spans="1:12">
      <c r="A917" s="5" t="s">
        <v>103</v>
      </c>
      <c r="B917" s="5" t="s">
        <v>1653</v>
      </c>
      <c r="C917" s="5" t="s">
        <v>1654</v>
      </c>
      <c r="D917" s="344">
        <v>0</v>
      </c>
      <c r="E917" s="344">
        <v>0</v>
      </c>
      <c r="F917" s="344">
        <v>0</v>
      </c>
      <c r="G917" s="344">
        <v>0</v>
      </c>
      <c r="H917" s="344">
        <v>0</v>
      </c>
      <c r="I917" s="4">
        <v>162112</v>
      </c>
      <c r="J917" s="344">
        <v>0</v>
      </c>
      <c r="K917" s="344">
        <v>0</v>
      </c>
      <c r="L917" s="4">
        <v>162112</v>
      </c>
    </row>
    <row r="918" spans="1:12">
      <c r="A918" s="5" t="s">
        <v>103</v>
      </c>
      <c r="B918" s="5" t="s">
        <v>1655</v>
      </c>
      <c r="C918" s="5" t="s">
        <v>1656</v>
      </c>
      <c r="D918" s="344">
        <v>0</v>
      </c>
      <c r="E918" s="4">
        <v>155248</v>
      </c>
      <c r="F918" s="344">
        <v>0</v>
      </c>
      <c r="G918" s="4">
        <v>51744</v>
      </c>
      <c r="H918" s="344">
        <v>0</v>
      </c>
      <c r="I918" s="344">
        <v>0</v>
      </c>
      <c r="J918" s="344">
        <v>0</v>
      </c>
      <c r="K918" s="344">
        <v>0</v>
      </c>
      <c r="L918" s="4">
        <v>206992</v>
      </c>
    </row>
    <row r="919" spans="1:12">
      <c r="A919" s="5" t="s">
        <v>103</v>
      </c>
      <c r="B919" s="5" t="s">
        <v>1657</v>
      </c>
      <c r="C919" s="5" t="s">
        <v>1658</v>
      </c>
      <c r="D919" s="344">
        <v>0</v>
      </c>
      <c r="E919" s="344">
        <v>0</v>
      </c>
      <c r="F919" s="344">
        <v>0</v>
      </c>
      <c r="G919" s="344">
        <v>0</v>
      </c>
      <c r="H919" s="344">
        <v>0</v>
      </c>
      <c r="I919" s="344">
        <v>0</v>
      </c>
      <c r="J919" s="344">
        <v>0</v>
      </c>
      <c r="K919" s="344">
        <v>0</v>
      </c>
      <c r="L919" s="344">
        <v>0</v>
      </c>
    </row>
    <row r="920" spans="1:12">
      <c r="A920" s="5" t="s">
        <v>103</v>
      </c>
      <c r="B920" s="5" t="s">
        <v>1659</v>
      </c>
      <c r="C920" s="5" t="s">
        <v>1660</v>
      </c>
      <c r="D920" s="344">
        <v>0</v>
      </c>
      <c r="E920" s="344">
        <v>0</v>
      </c>
      <c r="F920" s="344">
        <v>0</v>
      </c>
      <c r="G920" s="344">
        <v>0</v>
      </c>
      <c r="H920" s="4">
        <v>64144</v>
      </c>
      <c r="I920" s="344">
        <v>0</v>
      </c>
      <c r="J920" s="344">
        <v>0</v>
      </c>
      <c r="K920" s="344">
        <v>0</v>
      </c>
      <c r="L920" s="4">
        <v>64144</v>
      </c>
    </row>
    <row r="921" spans="1:12">
      <c r="A921" s="5" t="s">
        <v>103</v>
      </c>
      <c r="B921" s="5" t="s">
        <v>1661</v>
      </c>
      <c r="C921" s="5" t="s">
        <v>1662</v>
      </c>
      <c r="D921" s="344">
        <v>0</v>
      </c>
      <c r="E921" s="344">
        <v>0</v>
      </c>
      <c r="F921" s="344">
        <v>0</v>
      </c>
      <c r="G921" s="344">
        <v>0</v>
      </c>
      <c r="H921" s="4">
        <v>6432</v>
      </c>
      <c r="I921" s="344">
        <v>0</v>
      </c>
      <c r="J921" s="344">
        <v>0</v>
      </c>
      <c r="K921" s="344">
        <v>0</v>
      </c>
      <c r="L921" s="4">
        <v>6432</v>
      </c>
    </row>
    <row r="922" spans="1:12">
      <c r="A922" s="5" t="s">
        <v>103</v>
      </c>
      <c r="B922" s="5" t="s">
        <v>1663</v>
      </c>
      <c r="C922" s="5" t="s">
        <v>1664</v>
      </c>
      <c r="D922" s="4">
        <v>76672</v>
      </c>
      <c r="E922" s="344">
        <v>0</v>
      </c>
      <c r="F922" s="344">
        <v>0</v>
      </c>
      <c r="G922" s="344">
        <v>0</v>
      </c>
      <c r="H922" s="344">
        <v>0</v>
      </c>
      <c r="I922" s="344">
        <v>0</v>
      </c>
      <c r="J922" s="344">
        <v>0</v>
      </c>
      <c r="K922" s="344">
        <v>0</v>
      </c>
      <c r="L922" s="4">
        <v>76672</v>
      </c>
    </row>
    <row r="923" spans="1:12">
      <c r="A923" s="5" t="s">
        <v>103</v>
      </c>
      <c r="B923" s="5" t="s">
        <v>1665</v>
      </c>
      <c r="C923" s="5" t="s">
        <v>1666</v>
      </c>
      <c r="D923" s="4">
        <v>18288</v>
      </c>
      <c r="E923" s="344">
        <v>0</v>
      </c>
      <c r="F923" s="344">
        <v>0</v>
      </c>
      <c r="G923" s="344">
        <v>0</v>
      </c>
      <c r="H923" s="4">
        <v>45536</v>
      </c>
      <c r="I923" s="344">
        <v>0</v>
      </c>
      <c r="J923" s="4">
        <v>40552</v>
      </c>
      <c r="K923" s="344">
        <v>0</v>
      </c>
      <c r="L923" s="4">
        <v>104376</v>
      </c>
    </row>
    <row r="924" spans="1:12">
      <c r="A924" s="5" t="s">
        <v>103</v>
      </c>
      <c r="B924" s="5" t="s">
        <v>1667</v>
      </c>
      <c r="C924" s="5" t="s">
        <v>1668</v>
      </c>
      <c r="D924" s="4">
        <v>450000</v>
      </c>
      <c r="E924" s="344">
        <v>0</v>
      </c>
      <c r="F924" s="344">
        <v>0</v>
      </c>
      <c r="G924" s="344">
        <v>0</v>
      </c>
      <c r="H924" s="344">
        <v>0</v>
      </c>
      <c r="I924" s="344">
        <v>0</v>
      </c>
      <c r="J924" s="344">
        <v>0</v>
      </c>
      <c r="K924" s="344">
        <v>0</v>
      </c>
      <c r="L924" s="4">
        <v>450000</v>
      </c>
    </row>
    <row r="925" spans="1:12">
      <c r="A925" s="5" t="s">
        <v>103</v>
      </c>
      <c r="B925" s="5" t="s">
        <v>1669</v>
      </c>
      <c r="C925" s="5" t="s">
        <v>1670</v>
      </c>
      <c r="D925" s="4">
        <v>133840</v>
      </c>
      <c r="E925" s="344">
        <v>0</v>
      </c>
      <c r="F925" s="344">
        <v>0</v>
      </c>
      <c r="G925" s="344">
        <v>0</v>
      </c>
      <c r="H925" s="344">
        <v>0</v>
      </c>
      <c r="I925" s="344">
        <v>0</v>
      </c>
      <c r="J925" s="344">
        <v>0</v>
      </c>
      <c r="K925" s="344">
        <v>0</v>
      </c>
      <c r="L925" s="4">
        <v>133840</v>
      </c>
    </row>
    <row r="926" spans="1:12">
      <c r="A926" s="5" t="s">
        <v>103</v>
      </c>
      <c r="B926" s="5" t="s">
        <v>1671</v>
      </c>
      <c r="C926" s="5" t="s">
        <v>1672</v>
      </c>
      <c r="D926" s="344">
        <v>0</v>
      </c>
      <c r="E926" s="344">
        <v>0</v>
      </c>
      <c r="F926" s="344">
        <v>0</v>
      </c>
      <c r="G926" s="344">
        <v>0</v>
      </c>
      <c r="H926" s="344">
        <v>0</v>
      </c>
      <c r="I926" s="344">
        <v>0</v>
      </c>
      <c r="J926" s="344">
        <v>0</v>
      </c>
      <c r="K926" s="344">
        <v>0</v>
      </c>
      <c r="L926" s="344">
        <v>0</v>
      </c>
    </row>
    <row r="927" spans="1:12">
      <c r="A927" s="5" t="s">
        <v>103</v>
      </c>
      <c r="B927" s="5" t="s">
        <v>1673</v>
      </c>
      <c r="C927" s="5" t="s">
        <v>1674</v>
      </c>
      <c r="D927" s="4">
        <v>1233944</v>
      </c>
      <c r="E927" s="4">
        <v>634428</v>
      </c>
      <c r="F927" s="4">
        <v>29472</v>
      </c>
      <c r="G927" s="4">
        <v>51744</v>
      </c>
      <c r="H927" s="4">
        <v>328048</v>
      </c>
      <c r="I927" s="4">
        <v>485080</v>
      </c>
      <c r="J927" s="4">
        <v>67763</v>
      </c>
      <c r="K927" s="4">
        <v>38545</v>
      </c>
      <c r="L927" s="4">
        <v>2869024</v>
      </c>
    </row>
    <row r="930" spans="1:12">
      <c r="A930" s="5" t="s">
        <v>1712</v>
      </c>
    </row>
    <row r="931" spans="1:12">
      <c r="A931" s="5" t="s">
        <v>1604</v>
      </c>
      <c r="B931" s="5" t="s">
        <v>181</v>
      </c>
      <c r="C931" s="5" t="s">
        <v>1676</v>
      </c>
      <c r="D931" s="344" t="s">
        <v>1677</v>
      </c>
      <c r="E931" s="344" t="s">
        <v>1678</v>
      </c>
      <c r="F931" s="344" t="s">
        <v>1679</v>
      </c>
      <c r="G931" s="344" t="s">
        <v>1680</v>
      </c>
      <c r="H931" s="344" t="s">
        <v>1681</v>
      </c>
      <c r="I931" s="344" t="s">
        <v>1682</v>
      </c>
      <c r="J931" s="344" t="s">
        <v>1683</v>
      </c>
      <c r="K931" s="344" t="s">
        <v>1684</v>
      </c>
      <c r="L931" s="344" t="s">
        <v>44</v>
      </c>
    </row>
    <row r="932" spans="1:12">
      <c r="A932" s="5" t="s">
        <v>105</v>
      </c>
      <c r="B932" s="5" t="s">
        <v>1619</v>
      </c>
      <c r="C932" s="5" t="s">
        <v>1620</v>
      </c>
      <c r="D932" s="4">
        <v>22080</v>
      </c>
      <c r="E932" s="344">
        <v>0</v>
      </c>
      <c r="F932" s="344">
        <v>0</v>
      </c>
      <c r="G932" s="344">
        <v>0</v>
      </c>
      <c r="H932" s="4">
        <v>29168</v>
      </c>
      <c r="I932" s="344">
        <v>0</v>
      </c>
      <c r="J932" s="344">
        <v>0</v>
      </c>
      <c r="K932" s="344">
        <v>0</v>
      </c>
      <c r="L932" s="4">
        <v>51248</v>
      </c>
    </row>
    <row r="933" spans="1:12">
      <c r="A933" s="5" t="s">
        <v>105</v>
      </c>
      <c r="B933" s="5" t="s">
        <v>1621</v>
      </c>
      <c r="C933" s="5" t="s">
        <v>1622</v>
      </c>
      <c r="D933" s="344">
        <v>0</v>
      </c>
      <c r="E933" s="344">
        <v>0</v>
      </c>
      <c r="F933" s="344">
        <v>0</v>
      </c>
      <c r="G933" s="344">
        <v>0</v>
      </c>
      <c r="H933" s="4">
        <v>50544</v>
      </c>
      <c r="I933" s="344">
        <v>0</v>
      </c>
      <c r="J933" s="344">
        <v>0</v>
      </c>
      <c r="K933" s="344">
        <v>0</v>
      </c>
      <c r="L933" s="4">
        <v>50544</v>
      </c>
    </row>
    <row r="934" spans="1:12">
      <c r="A934" s="5" t="s">
        <v>105</v>
      </c>
      <c r="B934" s="5" t="s">
        <v>1623</v>
      </c>
      <c r="C934" s="5" t="s">
        <v>1624</v>
      </c>
      <c r="D934" s="344">
        <v>0</v>
      </c>
      <c r="E934" s="4">
        <v>364000</v>
      </c>
      <c r="F934" s="344">
        <v>0</v>
      </c>
      <c r="G934" s="344">
        <v>0</v>
      </c>
      <c r="H934" s="344">
        <v>0</v>
      </c>
      <c r="I934" s="344">
        <v>384</v>
      </c>
      <c r="J934" s="344">
        <v>0</v>
      </c>
      <c r="K934" s="344">
        <v>0</v>
      </c>
      <c r="L934" s="4">
        <v>364384</v>
      </c>
    </row>
    <row r="935" spans="1:12">
      <c r="A935" s="5" t="s">
        <v>105</v>
      </c>
      <c r="B935" s="5" t="s">
        <v>1625</v>
      </c>
      <c r="C935" s="5" t="s">
        <v>1626</v>
      </c>
      <c r="D935" s="4">
        <v>26976</v>
      </c>
      <c r="E935" s="4">
        <v>15488</v>
      </c>
      <c r="F935" s="344">
        <v>0</v>
      </c>
      <c r="G935" s="344">
        <v>0</v>
      </c>
      <c r="H935" s="4">
        <v>75904</v>
      </c>
      <c r="I935" s="4">
        <v>20240</v>
      </c>
      <c r="J935" s="4">
        <v>12026</v>
      </c>
      <c r="K935" s="344">
        <v>0</v>
      </c>
      <c r="L935" s="4">
        <v>150634</v>
      </c>
    </row>
    <row r="936" spans="1:12">
      <c r="A936" s="5" t="s">
        <v>105</v>
      </c>
      <c r="B936" s="5" t="s">
        <v>1627</v>
      </c>
      <c r="C936" s="5" t="s">
        <v>1628</v>
      </c>
      <c r="D936" s="344">
        <v>0</v>
      </c>
      <c r="E936" s="344">
        <v>0</v>
      </c>
      <c r="F936" s="344">
        <v>0</v>
      </c>
      <c r="G936" s="344">
        <v>0</v>
      </c>
      <c r="H936" s="344">
        <v>0</v>
      </c>
      <c r="I936" s="344">
        <v>0</v>
      </c>
      <c r="J936" s="344">
        <v>0</v>
      </c>
      <c r="K936" s="344">
        <v>0</v>
      </c>
      <c r="L936" s="344">
        <v>0</v>
      </c>
    </row>
    <row r="937" spans="1:12">
      <c r="A937" s="5" t="s">
        <v>105</v>
      </c>
      <c r="B937" s="5" t="s">
        <v>1629</v>
      </c>
      <c r="C937" s="5" t="s">
        <v>1630</v>
      </c>
      <c r="D937" s="4">
        <v>57360</v>
      </c>
      <c r="E937" s="344">
        <v>0</v>
      </c>
      <c r="F937" s="344">
        <v>0</v>
      </c>
      <c r="G937" s="344">
        <v>0</v>
      </c>
      <c r="H937" s="4">
        <v>7104</v>
      </c>
      <c r="I937" s="344">
        <v>0</v>
      </c>
      <c r="J937" s="4">
        <v>0</v>
      </c>
      <c r="K937" s="344">
        <v>0</v>
      </c>
      <c r="L937" s="4">
        <v>64464</v>
      </c>
    </row>
    <row r="938" spans="1:12">
      <c r="A938" s="5" t="s">
        <v>105</v>
      </c>
      <c r="B938" s="5" t="s">
        <v>1631</v>
      </c>
      <c r="C938" s="5" t="s">
        <v>1632</v>
      </c>
      <c r="D938" s="344">
        <v>0</v>
      </c>
      <c r="E938" s="4">
        <v>25360</v>
      </c>
      <c r="F938" s="344">
        <v>0</v>
      </c>
      <c r="G938" s="344">
        <v>0</v>
      </c>
      <c r="H938" s="344">
        <v>768</v>
      </c>
      <c r="I938" s="4">
        <v>79120</v>
      </c>
      <c r="J938" s="344">
        <v>0</v>
      </c>
      <c r="K938" s="344">
        <v>40</v>
      </c>
      <c r="L938" s="4">
        <v>105288</v>
      </c>
    </row>
    <row r="939" spans="1:12">
      <c r="A939" s="5" t="s">
        <v>105</v>
      </c>
      <c r="B939" s="5" t="s">
        <v>1633</v>
      </c>
      <c r="C939" s="5" t="s">
        <v>1634</v>
      </c>
      <c r="D939" s="344">
        <v>0</v>
      </c>
      <c r="E939" s="344">
        <v>0</v>
      </c>
      <c r="F939" s="344">
        <v>0</v>
      </c>
      <c r="G939" s="344">
        <v>0</v>
      </c>
      <c r="H939" s="4">
        <v>5024</v>
      </c>
      <c r="I939" s="344">
        <v>0</v>
      </c>
      <c r="J939" s="4">
        <v>5868</v>
      </c>
      <c r="K939" s="344">
        <v>0</v>
      </c>
      <c r="L939" s="4">
        <v>10892</v>
      </c>
    </row>
    <row r="940" spans="1:12">
      <c r="A940" s="5" t="s">
        <v>105</v>
      </c>
      <c r="B940" s="5" t="s">
        <v>1635</v>
      </c>
      <c r="C940" s="5" t="s">
        <v>1636</v>
      </c>
      <c r="D940" s="4">
        <v>15120</v>
      </c>
      <c r="E940" s="4">
        <v>15392</v>
      </c>
      <c r="F940" s="344">
        <v>0</v>
      </c>
      <c r="G940" s="344">
        <v>0</v>
      </c>
      <c r="H940" s="4">
        <v>73248</v>
      </c>
      <c r="I940" s="344">
        <v>0</v>
      </c>
      <c r="J940" s="344">
        <v>288</v>
      </c>
      <c r="K940" s="344">
        <v>0</v>
      </c>
      <c r="L940" s="4">
        <v>104048</v>
      </c>
    </row>
    <row r="941" spans="1:12">
      <c r="A941" s="5" t="s">
        <v>105</v>
      </c>
      <c r="B941" s="5" t="s">
        <v>1637</v>
      </c>
      <c r="C941" s="5" t="s">
        <v>1638</v>
      </c>
      <c r="D941" s="344">
        <v>0</v>
      </c>
      <c r="E941" s="344">
        <v>0</v>
      </c>
      <c r="F941" s="344">
        <v>0</v>
      </c>
      <c r="G941" s="344">
        <v>0</v>
      </c>
      <c r="H941" s="344">
        <v>0</v>
      </c>
      <c r="I941" s="344">
        <v>0</v>
      </c>
      <c r="J941" s="344">
        <v>0</v>
      </c>
      <c r="K941" s="344">
        <v>0</v>
      </c>
      <c r="L941" s="344">
        <v>0</v>
      </c>
    </row>
    <row r="942" spans="1:12">
      <c r="A942" s="5" t="s">
        <v>105</v>
      </c>
      <c r="B942" s="5" t="s">
        <v>1639</v>
      </c>
      <c r="C942" s="5" t="s">
        <v>1640</v>
      </c>
      <c r="D942" s="344">
        <v>0</v>
      </c>
      <c r="E942" s="344">
        <v>0</v>
      </c>
      <c r="F942" s="344">
        <v>0</v>
      </c>
      <c r="G942" s="344">
        <v>0</v>
      </c>
      <c r="H942" s="344">
        <v>0</v>
      </c>
      <c r="I942" s="4">
        <v>41872</v>
      </c>
      <c r="J942" s="344">
        <v>0</v>
      </c>
      <c r="K942" s="4">
        <v>4956</v>
      </c>
      <c r="L942" s="4">
        <v>46828</v>
      </c>
    </row>
    <row r="943" spans="1:12">
      <c r="A943" s="5" t="s">
        <v>105</v>
      </c>
      <c r="B943" s="5" t="s">
        <v>1641</v>
      </c>
      <c r="C943" s="5" t="s">
        <v>1642</v>
      </c>
      <c r="D943" s="4">
        <v>328656</v>
      </c>
      <c r="E943" s="344">
        <v>0</v>
      </c>
      <c r="F943" s="4">
        <v>30896</v>
      </c>
      <c r="G943" s="344">
        <v>0</v>
      </c>
      <c r="H943" s="344">
        <v>0</v>
      </c>
      <c r="I943" s="344">
        <v>0</v>
      </c>
      <c r="J943" s="344">
        <v>0</v>
      </c>
      <c r="K943" s="344">
        <v>0</v>
      </c>
      <c r="L943" s="4">
        <v>359552</v>
      </c>
    </row>
    <row r="944" spans="1:12">
      <c r="A944" s="5" t="s">
        <v>105</v>
      </c>
      <c r="B944" s="5" t="s">
        <v>1643</v>
      </c>
      <c r="C944" s="5" t="s">
        <v>1644</v>
      </c>
      <c r="D944" s="4">
        <v>27712</v>
      </c>
      <c r="E944" s="344">
        <v>0</v>
      </c>
      <c r="F944" s="344">
        <v>0</v>
      </c>
      <c r="G944" s="344">
        <v>0</v>
      </c>
      <c r="H944" s="344">
        <v>0</v>
      </c>
      <c r="I944" s="344">
        <v>0</v>
      </c>
      <c r="J944" s="344">
        <v>0</v>
      </c>
      <c r="K944" s="344">
        <v>0</v>
      </c>
      <c r="L944" s="4">
        <v>27712</v>
      </c>
    </row>
    <row r="945" spans="1:12">
      <c r="A945" s="5" t="s">
        <v>105</v>
      </c>
      <c r="B945" s="5" t="s">
        <v>1645</v>
      </c>
      <c r="C945" s="5" t="s">
        <v>1646</v>
      </c>
      <c r="D945" s="344">
        <v>0</v>
      </c>
      <c r="E945" s="4">
        <v>0</v>
      </c>
      <c r="F945" s="344">
        <v>0</v>
      </c>
      <c r="G945" s="344">
        <v>0</v>
      </c>
      <c r="H945" s="344">
        <v>0</v>
      </c>
      <c r="I945" s="4">
        <v>134320</v>
      </c>
      <c r="J945" s="344">
        <v>0</v>
      </c>
      <c r="K945" s="4">
        <v>1052</v>
      </c>
      <c r="L945" s="4">
        <v>135372</v>
      </c>
    </row>
    <row r="946" spans="1:12">
      <c r="A946" s="5" t="s">
        <v>105</v>
      </c>
      <c r="B946" s="5" t="s">
        <v>1647</v>
      </c>
      <c r="C946" s="5" t="s">
        <v>1648</v>
      </c>
      <c r="D946" s="344">
        <v>0</v>
      </c>
      <c r="E946" s="344">
        <v>0</v>
      </c>
      <c r="F946" s="344">
        <v>0</v>
      </c>
      <c r="G946" s="344">
        <v>0</v>
      </c>
      <c r="H946" s="344">
        <v>0</v>
      </c>
      <c r="I946" s="344">
        <v>0</v>
      </c>
      <c r="J946" s="344">
        <v>0</v>
      </c>
      <c r="K946" s="344">
        <v>0</v>
      </c>
      <c r="L946" s="344">
        <v>0</v>
      </c>
    </row>
    <row r="947" spans="1:12">
      <c r="A947" s="5" t="s">
        <v>105</v>
      </c>
      <c r="B947" s="5" t="s">
        <v>1649</v>
      </c>
      <c r="C947" s="5" t="s">
        <v>1650</v>
      </c>
      <c r="D947" s="344">
        <v>672</v>
      </c>
      <c r="E947" s="344">
        <v>576</v>
      </c>
      <c r="F947" s="344">
        <v>0</v>
      </c>
      <c r="G947" s="344">
        <v>0</v>
      </c>
      <c r="H947" s="344">
        <v>0</v>
      </c>
      <c r="I947" s="4">
        <v>103344</v>
      </c>
      <c r="J947" s="344">
        <v>0</v>
      </c>
      <c r="K947" s="4">
        <v>3836</v>
      </c>
      <c r="L947" s="4">
        <v>108428</v>
      </c>
    </row>
    <row r="948" spans="1:12">
      <c r="A948" s="5" t="s">
        <v>105</v>
      </c>
      <c r="B948" s="5" t="s">
        <v>1651</v>
      </c>
      <c r="C948" s="5" t="s">
        <v>1652</v>
      </c>
      <c r="D948" s="344">
        <v>0</v>
      </c>
      <c r="E948" s="344">
        <v>0</v>
      </c>
      <c r="F948" s="344">
        <v>0</v>
      </c>
      <c r="G948" s="344">
        <v>0</v>
      </c>
      <c r="H948" s="344">
        <v>0</v>
      </c>
      <c r="I948" s="344">
        <v>0</v>
      </c>
      <c r="J948" s="344">
        <v>0</v>
      </c>
      <c r="K948" s="344">
        <v>0</v>
      </c>
      <c r="L948" s="344">
        <v>0</v>
      </c>
    </row>
    <row r="949" spans="1:12">
      <c r="A949" s="5" t="s">
        <v>105</v>
      </c>
      <c r="B949" s="5" t="s">
        <v>1653</v>
      </c>
      <c r="C949" s="5" t="s">
        <v>1654</v>
      </c>
      <c r="D949" s="344">
        <v>0</v>
      </c>
      <c r="E949" s="344">
        <v>0</v>
      </c>
      <c r="F949" s="344">
        <v>0</v>
      </c>
      <c r="G949" s="344">
        <v>0</v>
      </c>
      <c r="H949" s="344">
        <v>0</v>
      </c>
      <c r="I949" s="4">
        <v>114576</v>
      </c>
      <c r="J949" s="344">
        <v>0</v>
      </c>
      <c r="K949" s="344">
        <v>0</v>
      </c>
      <c r="L949" s="4">
        <v>114576</v>
      </c>
    </row>
    <row r="950" spans="1:12">
      <c r="A950" s="5" t="s">
        <v>105</v>
      </c>
      <c r="B950" s="5" t="s">
        <v>1655</v>
      </c>
      <c r="C950" s="5" t="s">
        <v>1656</v>
      </c>
      <c r="D950" s="344">
        <v>0</v>
      </c>
      <c r="E950" s="4">
        <v>207792</v>
      </c>
      <c r="F950" s="344">
        <v>0</v>
      </c>
      <c r="G950" s="4">
        <v>55152</v>
      </c>
      <c r="H950" s="344">
        <v>0</v>
      </c>
      <c r="I950" s="4">
        <v>5088</v>
      </c>
      <c r="J950" s="344">
        <v>0</v>
      </c>
      <c r="K950" s="344">
        <v>0</v>
      </c>
      <c r="L950" s="4">
        <v>268032</v>
      </c>
    </row>
    <row r="951" spans="1:12">
      <c r="A951" s="5" t="s">
        <v>105</v>
      </c>
      <c r="B951" s="5" t="s">
        <v>1657</v>
      </c>
      <c r="C951" s="5" t="s">
        <v>1658</v>
      </c>
      <c r="D951" s="344">
        <v>0</v>
      </c>
      <c r="E951" s="344">
        <v>0</v>
      </c>
      <c r="F951" s="344">
        <v>0</v>
      </c>
      <c r="G951" s="344">
        <v>0</v>
      </c>
      <c r="H951" s="4">
        <v>2400</v>
      </c>
      <c r="I951" s="344">
        <v>0</v>
      </c>
      <c r="J951" s="344">
        <v>0</v>
      </c>
      <c r="K951" s="344">
        <v>0</v>
      </c>
      <c r="L951" s="4">
        <v>2400</v>
      </c>
    </row>
    <row r="952" spans="1:12">
      <c r="A952" s="5" t="s">
        <v>105</v>
      </c>
      <c r="B952" s="5" t="s">
        <v>1659</v>
      </c>
      <c r="C952" s="5" t="s">
        <v>1660</v>
      </c>
      <c r="D952" s="344">
        <v>0</v>
      </c>
      <c r="E952" s="344">
        <v>0</v>
      </c>
      <c r="F952" s="344">
        <v>0</v>
      </c>
      <c r="G952" s="344">
        <v>0</v>
      </c>
      <c r="H952" s="344">
        <v>0</v>
      </c>
      <c r="I952" s="344">
        <v>0</v>
      </c>
      <c r="J952" s="4">
        <v>3100</v>
      </c>
      <c r="K952" s="344">
        <v>0</v>
      </c>
      <c r="L952" s="4">
        <v>3100</v>
      </c>
    </row>
    <row r="953" spans="1:12">
      <c r="A953" s="5" t="s">
        <v>105</v>
      </c>
      <c r="B953" s="5" t="s">
        <v>1661</v>
      </c>
      <c r="C953" s="5" t="s">
        <v>1662</v>
      </c>
      <c r="D953" s="344">
        <v>0</v>
      </c>
      <c r="E953" s="344">
        <v>0</v>
      </c>
      <c r="F953" s="344">
        <v>0</v>
      </c>
      <c r="G953" s="344">
        <v>0</v>
      </c>
      <c r="H953" s="4">
        <v>3840</v>
      </c>
      <c r="I953" s="344">
        <v>0</v>
      </c>
      <c r="J953" s="344">
        <v>0</v>
      </c>
      <c r="K953" s="344">
        <v>0</v>
      </c>
      <c r="L953" s="4">
        <v>3840</v>
      </c>
    </row>
    <row r="954" spans="1:12">
      <c r="A954" s="5" t="s">
        <v>105</v>
      </c>
      <c r="B954" s="5" t="s">
        <v>1663</v>
      </c>
      <c r="C954" s="5" t="s">
        <v>1664</v>
      </c>
      <c r="D954" s="4">
        <v>9360</v>
      </c>
      <c r="E954" s="344">
        <v>0</v>
      </c>
      <c r="F954" s="344">
        <v>0</v>
      </c>
      <c r="G954" s="344">
        <v>0</v>
      </c>
      <c r="H954" s="344">
        <v>0</v>
      </c>
      <c r="I954" s="344">
        <v>0</v>
      </c>
      <c r="J954" s="344">
        <v>0</v>
      </c>
      <c r="K954" s="344">
        <v>0</v>
      </c>
      <c r="L954" s="4">
        <v>9360</v>
      </c>
    </row>
    <row r="955" spans="1:12">
      <c r="A955" s="5" t="s">
        <v>105</v>
      </c>
      <c r="B955" s="5" t="s">
        <v>1665</v>
      </c>
      <c r="C955" s="5" t="s">
        <v>1666</v>
      </c>
      <c r="D955" s="4">
        <v>12624</v>
      </c>
      <c r="E955" s="344">
        <v>0</v>
      </c>
      <c r="F955" s="344">
        <v>0</v>
      </c>
      <c r="G955" s="344">
        <v>0</v>
      </c>
      <c r="H955" s="4">
        <v>70832</v>
      </c>
      <c r="I955" s="344">
        <v>0</v>
      </c>
      <c r="J955" s="344">
        <v>0</v>
      </c>
      <c r="K955" s="344">
        <v>0</v>
      </c>
      <c r="L955" s="4">
        <v>83456</v>
      </c>
    </row>
    <row r="956" spans="1:12">
      <c r="A956" s="5" t="s">
        <v>105</v>
      </c>
      <c r="B956" s="5" t="s">
        <v>1667</v>
      </c>
      <c r="C956" s="5" t="s">
        <v>1668</v>
      </c>
      <c r="D956" s="4">
        <v>635904</v>
      </c>
      <c r="E956" s="344">
        <v>0</v>
      </c>
      <c r="F956" s="344">
        <v>0</v>
      </c>
      <c r="G956" s="344">
        <v>0</v>
      </c>
      <c r="H956" s="344">
        <v>0</v>
      </c>
      <c r="I956" s="344">
        <v>0</v>
      </c>
      <c r="J956" s="344">
        <v>0</v>
      </c>
      <c r="K956" s="344">
        <v>0</v>
      </c>
      <c r="L956" s="4">
        <v>635904</v>
      </c>
    </row>
    <row r="957" spans="1:12">
      <c r="A957" s="5" t="s">
        <v>105</v>
      </c>
      <c r="B957" s="5" t="s">
        <v>1669</v>
      </c>
      <c r="C957" s="5" t="s">
        <v>1670</v>
      </c>
      <c r="D957" s="4">
        <v>115168</v>
      </c>
      <c r="E957" s="344">
        <v>0</v>
      </c>
      <c r="F957" s="344">
        <v>0</v>
      </c>
      <c r="G957" s="344">
        <v>0</v>
      </c>
      <c r="H957" s="4">
        <v>8256</v>
      </c>
      <c r="I957" s="344">
        <v>0</v>
      </c>
      <c r="J957" s="344">
        <v>0</v>
      </c>
      <c r="K957" s="344">
        <v>0</v>
      </c>
      <c r="L957" s="4">
        <v>123424</v>
      </c>
    </row>
    <row r="958" spans="1:12">
      <c r="A958" s="5" t="s">
        <v>105</v>
      </c>
      <c r="B958" s="5" t="s">
        <v>1671</v>
      </c>
      <c r="C958" s="5" t="s">
        <v>1672</v>
      </c>
      <c r="D958" s="344">
        <v>0</v>
      </c>
      <c r="E958" s="344">
        <v>0</v>
      </c>
      <c r="F958" s="344">
        <v>0</v>
      </c>
      <c r="G958" s="344">
        <v>0</v>
      </c>
      <c r="H958" s="344">
        <v>0</v>
      </c>
      <c r="I958" s="344">
        <v>0</v>
      </c>
      <c r="J958" s="344">
        <v>0</v>
      </c>
      <c r="K958" s="344">
        <v>0</v>
      </c>
      <c r="L958" s="344">
        <v>0</v>
      </c>
    </row>
    <row r="959" spans="1:12">
      <c r="A959" s="5" t="s">
        <v>105</v>
      </c>
      <c r="B959" s="5" t="s">
        <v>1673</v>
      </c>
      <c r="C959" s="5" t="s">
        <v>1674</v>
      </c>
      <c r="D959" s="4">
        <v>1251632</v>
      </c>
      <c r="E959" s="4">
        <v>628608</v>
      </c>
      <c r="F959" s="4">
        <v>30896</v>
      </c>
      <c r="G959" s="4">
        <v>55152</v>
      </c>
      <c r="H959" s="4">
        <v>327088</v>
      </c>
      <c r="I959" s="4">
        <v>498944</v>
      </c>
      <c r="J959" s="4">
        <v>21282</v>
      </c>
      <c r="K959" s="4">
        <v>9884</v>
      </c>
      <c r="L959" s="4">
        <v>2823486</v>
      </c>
    </row>
    <row r="962" spans="1:12">
      <c r="A962" s="5" t="s">
        <v>1713</v>
      </c>
    </row>
    <row r="963" spans="1:12">
      <c r="A963" s="5" t="s">
        <v>1604</v>
      </c>
      <c r="B963" s="5" t="s">
        <v>181</v>
      </c>
      <c r="C963" s="5" t="s">
        <v>1676</v>
      </c>
      <c r="D963" s="344" t="s">
        <v>1677</v>
      </c>
      <c r="E963" s="344" t="s">
        <v>1678</v>
      </c>
      <c r="F963" s="344" t="s">
        <v>1679</v>
      </c>
      <c r="G963" s="344" t="s">
        <v>1680</v>
      </c>
      <c r="H963" s="344" t="s">
        <v>1681</v>
      </c>
      <c r="I963" s="344" t="s">
        <v>1682</v>
      </c>
      <c r="J963" s="344" t="s">
        <v>1683</v>
      </c>
      <c r="K963" s="344" t="s">
        <v>1684</v>
      </c>
      <c r="L963" s="344" t="s">
        <v>44</v>
      </c>
    </row>
    <row r="964" spans="1:12">
      <c r="A964" s="5" t="s">
        <v>107</v>
      </c>
      <c r="B964" s="5" t="s">
        <v>1619</v>
      </c>
      <c r="C964" s="5" t="s">
        <v>1620</v>
      </c>
      <c r="D964" s="4">
        <v>30528</v>
      </c>
      <c r="E964" s="344">
        <v>0</v>
      </c>
      <c r="F964" s="344">
        <v>0</v>
      </c>
      <c r="G964" s="344">
        <v>0</v>
      </c>
      <c r="H964" s="4">
        <v>9648</v>
      </c>
      <c r="I964" s="344">
        <v>0</v>
      </c>
      <c r="J964" s="344">
        <v>0</v>
      </c>
      <c r="K964" s="344">
        <v>0</v>
      </c>
      <c r="L964" s="4">
        <v>40176</v>
      </c>
    </row>
    <row r="965" spans="1:12">
      <c r="A965" s="5" t="s">
        <v>107</v>
      </c>
      <c r="B965" s="5" t="s">
        <v>1621</v>
      </c>
      <c r="C965" s="5" t="s">
        <v>1622</v>
      </c>
      <c r="D965" s="344">
        <v>0</v>
      </c>
      <c r="E965" s="344">
        <v>0</v>
      </c>
      <c r="F965" s="344">
        <v>0</v>
      </c>
      <c r="G965" s="344">
        <v>0</v>
      </c>
      <c r="H965" s="4">
        <v>20320</v>
      </c>
      <c r="I965" s="344">
        <v>0</v>
      </c>
      <c r="J965" s="344">
        <v>0</v>
      </c>
      <c r="K965" s="344">
        <v>0</v>
      </c>
      <c r="L965" s="4">
        <v>20320</v>
      </c>
    </row>
    <row r="966" spans="1:12">
      <c r="A966" s="5" t="s">
        <v>107</v>
      </c>
      <c r="B966" s="5" t="s">
        <v>1623</v>
      </c>
      <c r="C966" s="5" t="s">
        <v>1624</v>
      </c>
      <c r="D966" s="344">
        <v>0</v>
      </c>
      <c r="E966" s="4">
        <v>155040</v>
      </c>
      <c r="F966" s="344">
        <v>0</v>
      </c>
      <c r="G966" s="344">
        <v>0</v>
      </c>
      <c r="H966" s="344">
        <v>0</v>
      </c>
      <c r="I966" s="4">
        <v>2384</v>
      </c>
      <c r="J966" s="344">
        <v>0</v>
      </c>
      <c r="K966" s="344">
        <v>0</v>
      </c>
      <c r="L966" s="4">
        <v>157424</v>
      </c>
    </row>
    <row r="967" spans="1:12">
      <c r="A967" s="5" t="s">
        <v>107</v>
      </c>
      <c r="B967" s="5" t="s">
        <v>1625</v>
      </c>
      <c r="C967" s="5" t="s">
        <v>1626</v>
      </c>
      <c r="D967" s="4">
        <v>28608</v>
      </c>
      <c r="E967" s="4">
        <v>12144</v>
      </c>
      <c r="F967" s="344">
        <v>0</v>
      </c>
      <c r="G967" s="344">
        <v>0</v>
      </c>
      <c r="H967" s="4">
        <v>14592</v>
      </c>
      <c r="I967" s="4">
        <v>4256</v>
      </c>
      <c r="J967" s="344">
        <v>0</v>
      </c>
      <c r="K967" s="344">
        <v>0</v>
      </c>
      <c r="L967" s="4">
        <v>59600</v>
      </c>
    </row>
    <row r="968" spans="1:12">
      <c r="A968" s="5" t="s">
        <v>107</v>
      </c>
      <c r="B968" s="5" t="s">
        <v>1627</v>
      </c>
      <c r="C968" s="5" t="s">
        <v>1628</v>
      </c>
      <c r="D968" s="344">
        <v>0</v>
      </c>
      <c r="E968" s="344">
        <v>0</v>
      </c>
      <c r="F968" s="344">
        <v>0</v>
      </c>
      <c r="G968" s="344">
        <v>0</v>
      </c>
      <c r="H968" s="344">
        <v>0</v>
      </c>
      <c r="I968" s="344">
        <v>0</v>
      </c>
      <c r="J968" s="344">
        <v>0</v>
      </c>
      <c r="K968" s="344">
        <v>0</v>
      </c>
      <c r="L968" s="344">
        <v>0</v>
      </c>
    </row>
    <row r="969" spans="1:12">
      <c r="A969" s="5" t="s">
        <v>107</v>
      </c>
      <c r="B969" s="5" t="s">
        <v>1629</v>
      </c>
      <c r="C969" s="5" t="s">
        <v>1630</v>
      </c>
      <c r="D969" s="4">
        <v>20944</v>
      </c>
      <c r="E969" s="344">
        <v>0</v>
      </c>
      <c r="F969" s="344">
        <v>0</v>
      </c>
      <c r="G969" s="344">
        <v>0</v>
      </c>
      <c r="H969" s="344">
        <v>0</v>
      </c>
      <c r="I969" s="344">
        <v>0</v>
      </c>
      <c r="J969" s="344">
        <v>0</v>
      </c>
      <c r="K969" s="344">
        <v>0</v>
      </c>
      <c r="L969" s="4">
        <v>20944</v>
      </c>
    </row>
    <row r="970" spans="1:12">
      <c r="A970" s="5" t="s">
        <v>107</v>
      </c>
      <c r="B970" s="5" t="s">
        <v>1631</v>
      </c>
      <c r="C970" s="5" t="s">
        <v>1632</v>
      </c>
      <c r="D970" s="344">
        <v>0</v>
      </c>
      <c r="E970" s="4">
        <v>7456</v>
      </c>
      <c r="F970" s="344">
        <v>0</v>
      </c>
      <c r="G970" s="344">
        <v>0</v>
      </c>
      <c r="H970" s="344">
        <v>0</v>
      </c>
      <c r="I970" s="4">
        <v>8928</v>
      </c>
      <c r="J970" s="344">
        <v>0</v>
      </c>
      <c r="K970" s="344">
        <v>0</v>
      </c>
      <c r="L970" s="4">
        <v>16384</v>
      </c>
    </row>
    <row r="971" spans="1:12">
      <c r="A971" s="5" t="s">
        <v>107</v>
      </c>
      <c r="B971" s="5" t="s">
        <v>1633</v>
      </c>
      <c r="C971" s="5" t="s">
        <v>1634</v>
      </c>
      <c r="D971" s="344">
        <v>0</v>
      </c>
      <c r="E971" s="344">
        <v>0</v>
      </c>
      <c r="F971" s="344">
        <v>0</v>
      </c>
      <c r="G971" s="344">
        <v>0</v>
      </c>
      <c r="H971" s="4">
        <v>23536</v>
      </c>
      <c r="I971" s="344">
        <v>0</v>
      </c>
      <c r="J971" s="344">
        <v>0</v>
      </c>
      <c r="K971" s="344">
        <v>0</v>
      </c>
      <c r="L971" s="4">
        <v>23536</v>
      </c>
    </row>
    <row r="972" spans="1:12">
      <c r="A972" s="5" t="s">
        <v>107</v>
      </c>
      <c r="B972" s="5" t="s">
        <v>1635</v>
      </c>
      <c r="C972" s="5" t="s">
        <v>1636</v>
      </c>
      <c r="D972" s="4">
        <v>10896</v>
      </c>
      <c r="E972" s="4">
        <v>4320</v>
      </c>
      <c r="F972" s="344">
        <v>0</v>
      </c>
      <c r="G972" s="344">
        <v>0</v>
      </c>
      <c r="H972" s="4">
        <v>125436</v>
      </c>
      <c r="I972" s="344">
        <v>0</v>
      </c>
      <c r="J972" s="344">
        <v>0</v>
      </c>
      <c r="K972" s="344">
        <v>0</v>
      </c>
      <c r="L972" s="4">
        <v>140652</v>
      </c>
    </row>
    <row r="973" spans="1:12">
      <c r="A973" s="5" t="s">
        <v>107</v>
      </c>
      <c r="B973" s="5" t="s">
        <v>1637</v>
      </c>
      <c r="C973" s="5" t="s">
        <v>1638</v>
      </c>
      <c r="D973" s="344">
        <v>0</v>
      </c>
      <c r="E973" s="4">
        <v>1184</v>
      </c>
      <c r="F973" s="344">
        <v>0</v>
      </c>
      <c r="G973" s="344">
        <v>0</v>
      </c>
      <c r="H973" s="344">
        <v>0</v>
      </c>
      <c r="I973" s="344">
        <v>0</v>
      </c>
      <c r="J973" s="344">
        <v>0</v>
      </c>
      <c r="K973" s="344">
        <v>0</v>
      </c>
      <c r="L973" s="4">
        <v>1184</v>
      </c>
    </row>
    <row r="974" spans="1:12">
      <c r="A974" s="5" t="s">
        <v>107</v>
      </c>
      <c r="B974" s="5" t="s">
        <v>1639</v>
      </c>
      <c r="C974" s="5" t="s">
        <v>1640</v>
      </c>
      <c r="D974" s="344">
        <v>0</v>
      </c>
      <c r="E974" s="344">
        <v>240</v>
      </c>
      <c r="F974" s="344">
        <v>0</v>
      </c>
      <c r="G974" s="344">
        <v>0</v>
      </c>
      <c r="H974" s="344">
        <v>0</v>
      </c>
      <c r="I974" s="4">
        <v>7696</v>
      </c>
      <c r="J974" s="344">
        <v>0</v>
      </c>
      <c r="K974" s="344">
        <v>0</v>
      </c>
      <c r="L974" s="4">
        <v>7936</v>
      </c>
    </row>
    <row r="975" spans="1:12">
      <c r="A975" s="5" t="s">
        <v>107</v>
      </c>
      <c r="B975" s="5" t="s">
        <v>1641</v>
      </c>
      <c r="C975" s="5" t="s">
        <v>1642</v>
      </c>
      <c r="D975" s="4">
        <v>118176</v>
      </c>
      <c r="E975" s="344">
        <v>0</v>
      </c>
      <c r="F975" s="4">
        <v>7056</v>
      </c>
      <c r="G975" s="344">
        <v>0</v>
      </c>
      <c r="H975" s="344">
        <v>0</v>
      </c>
      <c r="I975" s="344">
        <v>0</v>
      </c>
      <c r="J975" s="344">
        <v>0</v>
      </c>
      <c r="K975" s="344">
        <v>0</v>
      </c>
      <c r="L975" s="4">
        <v>125232</v>
      </c>
    </row>
    <row r="976" spans="1:12">
      <c r="A976" s="5" t="s">
        <v>107</v>
      </c>
      <c r="B976" s="5" t="s">
        <v>1643</v>
      </c>
      <c r="C976" s="5" t="s">
        <v>1644</v>
      </c>
      <c r="D976" s="4">
        <v>11904</v>
      </c>
      <c r="E976" s="344">
        <v>0</v>
      </c>
      <c r="F976" s="344">
        <v>0</v>
      </c>
      <c r="G976" s="344">
        <v>0</v>
      </c>
      <c r="H976" s="344">
        <v>0</v>
      </c>
      <c r="I976" s="344">
        <v>0</v>
      </c>
      <c r="J976" s="344">
        <v>0</v>
      </c>
      <c r="K976" s="344">
        <v>0</v>
      </c>
      <c r="L976" s="4">
        <v>11904</v>
      </c>
    </row>
    <row r="977" spans="1:12">
      <c r="A977" s="5" t="s">
        <v>107</v>
      </c>
      <c r="B977" s="5" t="s">
        <v>1645</v>
      </c>
      <c r="C977" s="5" t="s">
        <v>1646</v>
      </c>
      <c r="D977" s="344">
        <v>0</v>
      </c>
      <c r="E977" s="344">
        <v>0</v>
      </c>
      <c r="F977" s="344">
        <v>0</v>
      </c>
      <c r="G977" s="344">
        <v>0</v>
      </c>
      <c r="H977" s="344">
        <v>0</v>
      </c>
      <c r="I977" s="4">
        <v>88840</v>
      </c>
      <c r="J977" s="344">
        <v>0</v>
      </c>
      <c r="K977" s="4">
        <v>2655</v>
      </c>
      <c r="L977" s="4">
        <v>91495</v>
      </c>
    </row>
    <row r="978" spans="1:12">
      <c r="A978" s="5" t="s">
        <v>107</v>
      </c>
      <c r="B978" s="5" t="s">
        <v>1647</v>
      </c>
      <c r="C978" s="5" t="s">
        <v>1648</v>
      </c>
      <c r="D978" s="344">
        <v>0</v>
      </c>
      <c r="E978" s="344">
        <v>0</v>
      </c>
      <c r="F978" s="344">
        <v>0</v>
      </c>
      <c r="G978" s="344">
        <v>0</v>
      </c>
      <c r="H978" s="344">
        <v>0</v>
      </c>
      <c r="I978" s="344">
        <v>0</v>
      </c>
      <c r="J978" s="344">
        <v>0</v>
      </c>
      <c r="K978" s="344">
        <v>0</v>
      </c>
      <c r="L978" s="344">
        <v>0</v>
      </c>
    </row>
    <row r="979" spans="1:12">
      <c r="A979" s="5" t="s">
        <v>107</v>
      </c>
      <c r="B979" s="5" t="s">
        <v>1649</v>
      </c>
      <c r="C979" s="5" t="s">
        <v>1650</v>
      </c>
      <c r="D979" s="4">
        <v>2400</v>
      </c>
      <c r="E979" s="344">
        <v>720</v>
      </c>
      <c r="F979" s="344">
        <v>0</v>
      </c>
      <c r="G979" s="344">
        <v>0</v>
      </c>
      <c r="H979" s="344">
        <v>0</v>
      </c>
      <c r="I979" s="4">
        <v>83744</v>
      </c>
      <c r="J979" s="344">
        <v>0</v>
      </c>
      <c r="K979" s="4">
        <v>5744</v>
      </c>
      <c r="L979" s="4">
        <v>92608</v>
      </c>
    </row>
    <row r="980" spans="1:12">
      <c r="A980" s="5" t="s">
        <v>107</v>
      </c>
      <c r="B980" s="5" t="s">
        <v>1651</v>
      </c>
      <c r="C980" s="5" t="s">
        <v>1652</v>
      </c>
      <c r="D980" s="344">
        <v>0</v>
      </c>
      <c r="E980" s="344">
        <v>0</v>
      </c>
      <c r="F980" s="344">
        <v>0</v>
      </c>
      <c r="G980" s="344">
        <v>0</v>
      </c>
      <c r="H980" s="344">
        <v>0</v>
      </c>
      <c r="I980" s="344">
        <v>0</v>
      </c>
      <c r="J980" s="344">
        <v>0</v>
      </c>
      <c r="K980" s="344">
        <v>0</v>
      </c>
      <c r="L980" s="344">
        <v>0</v>
      </c>
    </row>
    <row r="981" spans="1:12">
      <c r="A981" s="5" t="s">
        <v>107</v>
      </c>
      <c r="B981" s="5" t="s">
        <v>1653</v>
      </c>
      <c r="C981" s="5" t="s">
        <v>1654</v>
      </c>
      <c r="D981" s="344">
        <v>0</v>
      </c>
      <c r="E981" s="344">
        <v>0</v>
      </c>
      <c r="F981" s="344">
        <v>0</v>
      </c>
      <c r="G981" s="344">
        <v>0</v>
      </c>
      <c r="H981" s="344">
        <v>0</v>
      </c>
      <c r="I981" s="4">
        <v>22656</v>
      </c>
      <c r="J981" s="344">
        <v>0</v>
      </c>
      <c r="K981" s="344">
        <v>0</v>
      </c>
      <c r="L981" s="4">
        <v>22656</v>
      </c>
    </row>
    <row r="982" spans="1:12">
      <c r="A982" s="5" t="s">
        <v>107</v>
      </c>
      <c r="B982" s="5" t="s">
        <v>1655</v>
      </c>
      <c r="C982" s="5" t="s">
        <v>1656</v>
      </c>
      <c r="D982" s="344">
        <v>0</v>
      </c>
      <c r="E982" s="4">
        <v>73216</v>
      </c>
      <c r="F982" s="344">
        <v>0</v>
      </c>
      <c r="G982" s="4">
        <v>11760</v>
      </c>
      <c r="H982" s="344">
        <v>0</v>
      </c>
      <c r="I982" s="344">
        <v>0</v>
      </c>
      <c r="J982" s="344">
        <v>0</v>
      </c>
      <c r="K982" s="344">
        <v>0</v>
      </c>
      <c r="L982" s="4">
        <v>84976</v>
      </c>
    </row>
    <row r="983" spans="1:12">
      <c r="A983" s="5" t="s">
        <v>107</v>
      </c>
      <c r="B983" s="5" t="s">
        <v>1657</v>
      </c>
      <c r="C983" s="5" t="s">
        <v>1658</v>
      </c>
      <c r="D983" s="344">
        <v>0</v>
      </c>
      <c r="E983" s="344">
        <v>0</v>
      </c>
      <c r="F983" s="344">
        <v>0</v>
      </c>
      <c r="G983" s="344">
        <v>0</v>
      </c>
      <c r="H983" s="4">
        <v>36560</v>
      </c>
      <c r="I983" s="344">
        <v>0</v>
      </c>
      <c r="J983" s="344">
        <v>0</v>
      </c>
      <c r="K983" s="344">
        <v>0</v>
      </c>
      <c r="L983" s="4">
        <v>36560</v>
      </c>
    </row>
    <row r="984" spans="1:12">
      <c r="A984" s="5" t="s">
        <v>107</v>
      </c>
      <c r="B984" s="5" t="s">
        <v>1659</v>
      </c>
      <c r="C984" s="5" t="s">
        <v>1660</v>
      </c>
      <c r="D984" s="344">
        <v>0</v>
      </c>
      <c r="E984" s="344">
        <v>0</v>
      </c>
      <c r="F984" s="344">
        <v>0</v>
      </c>
      <c r="G984" s="344">
        <v>0</v>
      </c>
      <c r="H984" s="344">
        <v>0</v>
      </c>
      <c r="I984" s="344">
        <v>0</v>
      </c>
      <c r="J984" s="4">
        <v>3520</v>
      </c>
      <c r="K984" s="344">
        <v>0</v>
      </c>
      <c r="L984" s="4">
        <v>3520</v>
      </c>
    </row>
    <row r="985" spans="1:12">
      <c r="A985" s="5" t="s">
        <v>107</v>
      </c>
      <c r="B985" s="5" t="s">
        <v>1661</v>
      </c>
      <c r="C985" s="5" t="s">
        <v>1662</v>
      </c>
      <c r="D985" s="344">
        <v>0</v>
      </c>
      <c r="E985" s="344">
        <v>0</v>
      </c>
      <c r="F985" s="344">
        <v>0</v>
      </c>
      <c r="G985" s="344">
        <v>0</v>
      </c>
      <c r="H985" s="344">
        <v>0</v>
      </c>
      <c r="I985" s="344">
        <v>0</v>
      </c>
      <c r="J985" s="344">
        <v>0</v>
      </c>
      <c r="K985" s="344">
        <v>0</v>
      </c>
      <c r="L985" s="344">
        <v>0</v>
      </c>
    </row>
    <row r="986" spans="1:12">
      <c r="A986" s="5" t="s">
        <v>107</v>
      </c>
      <c r="B986" s="5" t="s">
        <v>1663</v>
      </c>
      <c r="C986" s="5" t="s">
        <v>1664</v>
      </c>
      <c r="D986" s="4">
        <v>15200</v>
      </c>
      <c r="E986" s="344">
        <v>0</v>
      </c>
      <c r="F986" s="344">
        <v>0</v>
      </c>
      <c r="G986" s="344">
        <v>0</v>
      </c>
      <c r="H986" s="344">
        <v>0</v>
      </c>
      <c r="I986" s="344">
        <v>0</v>
      </c>
      <c r="J986" s="344">
        <v>0</v>
      </c>
      <c r="K986" s="344">
        <v>0</v>
      </c>
      <c r="L986" s="4">
        <v>15200</v>
      </c>
    </row>
    <row r="987" spans="1:12">
      <c r="A987" s="5" t="s">
        <v>107</v>
      </c>
      <c r="B987" s="5" t="s">
        <v>1665</v>
      </c>
      <c r="C987" s="5" t="s">
        <v>1666</v>
      </c>
      <c r="D987" s="4">
        <v>8960</v>
      </c>
      <c r="E987" s="344">
        <v>0</v>
      </c>
      <c r="F987" s="344">
        <v>0</v>
      </c>
      <c r="G987" s="344">
        <v>0</v>
      </c>
      <c r="H987" s="344">
        <v>0</v>
      </c>
      <c r="I987" s="344">
        <v>0</v>
      </c>
      <c r="J987" s="4">
        <v>2816</v>
      </c>
      <c r="K987" s="344">
        <v>0</v>
      </c>
      <c r="L987" s="4">
        <v>11776</v>
      </c>
    </row>
    <row r="988" spans="1:12">
      <c r="A988" s="5" t="s">
        <v>107</v>
      </c>
      <c r="B988" s="5" t="s">
        <v>1667</v>
      </c>
      <c r="C988" s="5" t="s">
        <v>1668</v>
      </c>
      <c r="D988" s="4">
        <v>200528</v>
      </c>
      <c r="E988" s="344">
        <v>0</v>
      </c>
      <c r="F988" s="344">
        <v>0</v>
      </c>
      <c r="G988" s="344">
        <v>0</v>
      </c>
      <c r="H988" s="4">
        <v>6720</v>
      </c>
      <c r="I988" s="344">
        <v>0</v>
      </c>
      <c r="J988" s="344">
        <v>0</v>
      </c>
      <c r="K988" s="344">
        <v>0</v>
      </c>
      <c r="L988" s="4">
        <v>207248</v>
      </c>
    </row>
    <row r="989" spans="1:12">
      <c r="A989" s="5" t="s">
        <v>107</v>
      </c>
      <c r="B989" s="5" t="s">
        <v>1669</v>
      </c>
      <c r="C989" s="5" t="s">
        <v>1670</v>
      </c>
      <c r="D989" s="4">
        <v>33760</v>
      </c>
      <c r="E989" s="344">
        <v>0</v>
      </c>
      <c r="F989" s="344">
        <v>0</v>
      </c>
      <c r="G989" s="344">
        <v>0</v>
      </c>
      <c r="H989" s="344">
        <v>0</v>
      </c>
      <c r="I989" s="344">
        <v>0</v>
      </c>
      <c r="J989" s="344">
        <v>0</v>
      </c>
      <c r="K989" s="344">
        <v>0</v>
      </c>
      <c r="L989" s="4">
        <v>33760</v>
      </c>
    </row>
    <row r="990" spans="1:12">
      <c r="A990" s="5" t="s">
        <v>107</v>
      </c>
      <c r="B990" s="5" t="s">
        <v>1671</v>
      </c>
      <c r="C990" s="5" t="s">
        <v>1672</v>
      </c>
      <c r="D990" s="344">
        <v>0</v>
      </c>
      <c r="E990" s="344">
        <v>0</v>
      </c>
      <c r="F990" s="344">
        <v>0</v>
      </c>
      <c r="G990" s="344">
        <v>0</v>
      </c>
      <c r="H990" s="344">
        <v>0</v>
      </c>
      <c r="I990" s="344">
        <v>0</v>
      </c>
      <c r="J990" s="344">
        <v>0</v>
      </c>
      <c r="K990" s="344">
        <v>0</v>
      </c>
      <c r="L990" s="344">
        <v>0</v>
      </c>
    </row>
    <row r="991" spans="1:12">
      <c r="A991" s="5" t="s">
        <v>107</v>
      </c>
      <c r="B991" s="5" t="s">
        <v>1673</v>
      </c>
      <c r="C991" s="5" t="s">
        <v>1674</v>
      </c>
      <c r="D991" s="4">
        <v>481904</v>
      </c>
      <c r="E991" s="4">
        <v>254320</v>
      </c>
      <c r="F991" s="4">
        <v>7056</v>
      </c>
      <c r="G991" s="4">
        <v>11760</v>
      </c>
      <c r="H991" s="4">
        <v>236812</v>
      </c>
      <c r="I991" s="4">
        <v>218504</v>
      </c>
      <c r="J991" s="4">
        <v>6336</v>
      </c>
      <c r="K991" s="4">
        <v>8399</v>
      </c>
      <c r="L991" s="4">
        <v>1225091</v>
      </c>
    </row>
    <row r="993" spans="1:12">
      <c r="D993" s="4"/>
    </row>
    <row r="994" spans="1:12">
      <c r="A994" s="5" t="s">
        <v>1714</v>
      </c>
    </row>
    <row r="995" spans="1:12">
      <c r="A995" s="5" t="s">
        <v>1604</v>
      </c>
      <c r="B995" s="5" t="s">
        <v>181</v>
      </c>
      <c r="C995" s="5" t="s">
        <v>1676</v>
      </c>
      <c r="D995" s="344" t="s">
        <v>1677</v>
      </c>
      <c r="E995" s="344" t="s">
        <v>1678</v>
      </c>
      <c r="F995" s="344" t="s">
        <v>1679</v>
      </c>
      <c r="G995" s="344" t="s">
        <v>1680</v>
      </c>
      <c r="H995" s="344" t="s">
        <v>1681</v>
      </c>
      <c r="I995" s="344" t="s">
        <v>1682</v>
      </c>
      <c r="J995" s="344" t="s">
        <v>1683</v>
      </c>
      <c r="K995" s="344" t="s">
        <v>1684</v>
      </c>
      <c r="L995" s="344" t="s">
        <v>44</v>
      </c>
    </row>
    <row r="996" spans="1:12">
      <c r="A996" s="5" t="s">
        <v>109</v>
      </c>
      <c r="B996" s="5" t="s">
        <v>1619</v>
      </c>
      <c r="C996" s="5" t="s">
        <v>1620</v>
      </c>
      <c r="D996" s="4">
        <v>2784</v>
      </c>
      <c r="E996" s="344">
        <v>0</v>
      </c>
      <c r="F996" s="344">
        <v>0</v>
      </c>
      <c r="G996" s="344">
        <v>0</v>
      </c>
      <c r="H996" s="344">
        <v>0</v>
      </c>
      <c r="I996" s="344">
        <v>0</v>
      </c>
      <c r="J996" s="344">
        <v>0</v>
      </c>
      <c r="K996" s="344">
        <v>0</v>
      </c>
      <c r="L996" s="4">
        <v>2784</v>
      </c>
    </row>
    <row r="997" spans="1:12">
      <c r="A997" s="5" t="s">
        <v>109</v>
      </c>
      <c r="B997" s="5" t="s">
        <v>1621</v>
      </c>
      <c r="C997" s="5" t="s">
        <v>1622</v>
      </c>
      <c r="D997" s="344">
        <v>0</v>
      </c>
      <c r="E997" s="344">
        <v>0</v>
      </c>
      <c r="F997" s="344">
        <v>0</v>
      </c>
      <c r="G997" s="344">
        <v>0</v>
      </c>
      <c r="H997" s="4">
        <v>168544</v>
      </c>
      <c r="I997" s="344">
        <v>0</v>
      </c>
      <c r="J997" s="4">
        <v>1456</v>
      </c>
      <c r="K997" s="344">
        <v>0</v>
      </c>
      <c r="L997" s="4">
        <v>170000</v>
      </c>
    </row>
    <row r="998" spans="1:12">
      <c r="A998" s="5" t="s">
        <v>109</v>
      </c>
      <c r="B998" s="5" t="s">
        <v>1623</v>
      </c>
      <c r="C998" s="5" t="s">
        <v>1624</v>
      </c>
      <c r="D998" s="344">
        <v>0</v>
      </c>
      <c r="E998" s="4">
        <v>470480</v>
      </c>
      <c r="F998" s="344">
        <v>0</v>
      </c>
      <c r="G998" s="344">
        <v>0</v>
      </c>
      <c r="H998" s="4">
        <v>5760</v>
      </c>
      <c r="I998" s="344">
        <v>0</v>
      </c>
      <c r="J998" s="344">
        <v>0</v>
      </c>
      <c r="K998" s="344">
        <v>0</v>
      </c>
      <c r="L998" s="4">
        <v>476240</v>
      </c>
    </row>
    <row r="999" spans="1:12">
      <c r="A999" s="5" t="s">
        <v>109</v>
      </c>
      <c r="B999" s="5" t="s">
        <v>1625</v>
      </c>
      <c r="C999" s="5" t="s">
        <v>1626</v>
      </c>
      <c r="D999" s="4">
        <v>55392</v>
      </c>
      <c r="E999" s="4">
        <v>21072</v>
      </c>
      <c r="F999" s="344">
        <v>0</v>
      </c>
      <c r="G999" s="344">
        <v>0</v>
      </c>
      <c r="H999" s="4">
        <v>253744</v>
      </c>
      <c r="I999" s="4">
        <v>2000</v>
      </c>
      <c r="J999" s="344">
        <v>160</v>
      </c>
      <c r="K999" s="344">
        <v>0</v>
      </c>
      <c r="L999" s="4">
        <v>332368</v>
      </c>
    </row>
    <row r="1000" spans="1:12">
      <c r="A1000" s="5" t="s">
        <v>109</v>
      </c>
      <c r="B1000" s="5" t="s">
        <v>1627</v>
      </c>
      <c r="C1000" s="5" t="s">
        <v>1628</v>
      </c>
      <c r="D1000" s="344">
        <v>0</v>
      </c>
      <c r="E1000" s="344">
        <v>0</v>
      </c>
      <c r="F1000" s="344">
        <v>0</v>
      </c>
      <c r="G1000" s="344">
        <v>0</v>
      </c>
      <c r="H1000" s="344">
        <v>0</v>
      </c>
      <c r="I1000" s="344">
        <v>0</v>
      </c>
      <c r="J1000" s="344">
        <v>0</v>
      </c>
      <c r="K1000" s="344">
        <v>0</v>
      </c>
      <c r="L1000" s="344">
        <v>0</v>
      </c>
    </row>
    <row r="1001" spans="1:12">
      <c r="A1001" s="5" t="s">
        <v>109</v>
      </c>
      <c r="B1001" s="5" t="s">
        <v>1629</v>
      </c>
      <c r="C1001" s="5" t="s">
        <v>1630</v>
      </c>
      <c r="D1001" s="4">
        <v>83760</v>
      </c>
      <c r="E1001" s="344">
        <v>0</v>
      </c>
      <c r="F1001" s="344">
        <v>0</v>
      </c>
      <c r="G1001" s="344">
        <v>0</v>
      </c>
      <c r="H1001" s="344">
        <v>0</v>
      </c>
      <c r="I1001" s="344">
        <v>0</v>
      </c>
      <c r="J1001" s="344">
        <v>0</v>
      </c>
      <c r="K1001" s="344">
        <v>0</v>
      </c>
      <c r="L1001" s="4">
        <v>83760</v>
      </c>
    </row>
    <row r="1002" spans="1:12">
      <c r="A1002" s="5" t="s">
        <v>109</v>
      </c>
      <c r="B1002" s="5" t="s">
        <v>1631</v>
      </c>
      <c r="C1002" s="5" t="s">
        <v>1632</v>
      </c>
      <c r="D1002" s="344">
        <v>0</v>
      </c>
      <c r="E1002" s="4">
        <v>15024</v>
      </c>
      <c r="F1002" s="344">
        <v>0</v>
      </c>
      <c r="G1002" s="344">
        <v>0</v>
      </c>
      <c r="H1002" s="344">
        <v>0</v>
      </c>
      <c r="I1002" s="4">
        <v>13504</v>
      </c>
      <c r="J1002" s="344">
        <v>0</v>
      </c>
      <c r="K1002" s="344">
        <v>312</v>
      </c>
      <c r="L1002" s="4">
        <v>28840</v>
      </c>
    </row>
    <row r="1003" spans="1:12">
      <c r="A1003" s="5" t="s">
        <v>109</v>
      </c>
      <c r="B1003" s="5" t="s">
        <v>1633</v>
      </c>
      <c r="C1003" s="5" t="s">
        <v>1634</v>
      </c>
      <c r="D1003" s="344">
        <v>0</v>
      </c>
      <c r="E1003" s="344">
        <v>0</v>
      </c>
      <c r="F1003" s="344">
        <v>0</v>
      </c>
      <c r="G1003" s="344">
        <v>0</v>
      </c>
      <c r="H1003" s="4">
        <v>5824</v>
      </c>
      <c r="I1003" s="344">
        <v>0</v>
      </c>
      <c r="J1003" s="4">
        <v>15573</v>
      </c>
      <c r="K1003" s="344">
        <v>0</v>
      </c>
      <c r="L1003" s="4">
        <v>21397</v>
      </c>
    </row>
    <row r="1004" spans="1:12">
      <c r="A1004" s="5" t="s">
        <v>109</v>
      </c>
      <c r="B1004" s="5" t="s">
        <v>1635</v>
      </c>
      <c r="C1004" s="5" t="s">
        <v>1636</v>
      </c>
      <c r="D1004" s="4">
        <v>5712</v>
      </c>
      <c r="E1004" s="4">
        <v>25728</v>
      </c>
      <c r="F1004" s="344">
        <v>0</v>
      </c>
      <c r="G1004" s="344">
        <v>0</v>
      </c>
      <c r="H1004" s="4">
        <v>166352</v>
      </c>
      <c r="I1004" s="4">
        <v>23792</v>
      </c>
      <c r="J1004" s="4">
        <v>4280</v>
      </c>
      <c r="K1004" s="344">
        <v>0</v>
      </c>
      <c r="L1004" s="4">
        <v>225864</v>
      </c>
    </row>
    <row r="1005" spans="1:12">
      <c r="A1005" s="5" t="s">
        <v>109</v>
      </c>
      <c r="B1005" s="5" t="s">
        <v>1637</v>
      </c>
      <c r="C1005" s="5" t="s">
        <v>1638</v>
      </c>
      <c r="D1005" s="344">
        <v>0</v>
      </c>
      <c r="E1005" s="4">
        <v>7600</v>
      </c>
      <c r="F1005" s="344">
        <v>0</v>
      </c>
      <c r="G1005" s="344">
        <v>0</v>
      </c>
      <c r="H1005" s="344">
        <v>0</v>
      </c>
      <c r="I1005" s="4">
        <v>4128</v>
      </c>
      <c r="J1005" s="344">
        <v>0</v>
      </c>
      <c r="K1005" s="344">
        <v>0</v>
      </c>
      <c r="L1005" s="4">
        <v>11728</v>
      </c>
    </row>
    <row r="1006" spans="1:12">
      <c r="A1006" s="5" t="s">
        <v>109</v>
      </c>
      <c r="B1006" s="5" t="s">
        <v>1639</v>
      </c>
      <c r="C1006" s="5" t="s">
        <v>1640</v>
      </c>
      <c r="D1006" s="344">
        <v>0</v>
      </c>
      <c r="E1006" s="344">
        <v>0</v>
      </c>
      <c r="F1006" s="344">
        <v>0</v>
      </c>
      <c r="G1006" s="344">
        <v>0</v>
      </c>
      <c r="H1006" s="344">
        <v>0</v>
      </c>
      <c r="I1006" s="4">
        <v>74608</v>
      </c>
      <c r="J1006" s="344">
        <v>0</v>
      </c>
      <c r="K1006" s="4">
        <v>23912</v>
      </c>
      <c r="L1006" s="4">
        <v>98520</v>
      </c>
    </row>
    <row r="1007" spans="1:12">
      <c r="A1007" s="5" t="s">
        <v>109</v>
      </c>
      <c r="B1007" s="5" t="s">
        <v>1641</v>
      </c>
      <c r="C1007" s="5" t="s">
        <v>1642</v>
      </c>
      <c r="D1007" s="4">
        <v>238368</v>
      </c>
      <c r="E1007" s="344">
        <v>0</v>
      </c>
      <c r="F1007" s="4">
        <v>25776</v>
      </c>
      <c r="G1007" s="344">
        <v>0</v>
      </c>
      <c r="H1007" s="344">
        <v>0</v>
      </c>
      <c r="I1007" s="344">
        <v>0</v>
      </c>
      <c r="J1007" s="344">
        <v>0</v>
      </c>
      <c r="K1007" s="344">
        <v>0</v>
      </c>
      <c r="L1007" s="4">
        <v>264144</v>
      </c>
    </row>
    <row r="1008" spans="1:12">
      <c r="A1008" s="5" t="s">
        <v>109</v>
      </c>
      <c r="B1008" s="5" t="s">
        <v>1643</v>
      </c>
      <c r="C1008" s="5" t="s">
        <v>1644</v>
      </c>
      <c r="D1008" s="4">
        <v>32544</v>
      </c>
      <c r="E1008" s="344">
        <v>0</v>
      </c>
      <c r="F1008" s="344">
        <v>0</v>
      </c>
      <c r="G1008" s="344">
        <v>0</v>
      </c>
      <c r="H1008" s="344">
        <v>864</v>
      </c>
      <c r="I1008" s="344">
        <v>0</v>
      </c>
      <c r="J1008" s="344">
        <v>0</v>
      </c>
      <c r="K1008" s="344">
        <v>0</v>
      </c>
      <c r="L1008" s="4">
        <v>33408</v>
      </c>
    </row>
    <row r="1009" spans="1:12">
      <c r="A1009" s="5" t="s">
        <v>109</v>
      </c>
      <c r="B1009" s="5" t="s">
        <v>1645</v>
      </c>
      <c r="C1009" s="5" t="s">
        <v>1646</v>
      </c>
      <c r="D1009" s="344">
        <v>0</v>
      </c>
      <c r="E1009" s="344">
        <v>0</v>
      </c>
      <c r="F1009" s="344">
        <v>0</v>
      </c>
      <c r="G1009" s="344">
        <v>0</v>
      </c>
      <c r="H1009" s="344">
        <v>0</v>
      </c>
      <c r="I1009" s="4">
        <v>83040</v>
      </c>
      <c r="J1009" s="344">
        <v>0</v>
      </c>
      <c r="K1009" s="4">
        <v>16236</v>
      </c>
      <c r="L1009" s="4">
        <v>99276</v>
      </c>
    </row>
    <row r="1010" spans="1:12">
      <c r="A1010" s="5" t="s">
        <v>109</v>
      </c>
      <c r="B1010" s="5" t="s">
        <v>1647</v>
      </c>
      <c r="C1010" s="5" t="s">
        <v>1648</v>
      </c>
      <c r="D1010" s="344">
        <v>0</v>
      </c>
      <c r="E1010" s="344">
        <v>0</v>
      </c>
      <c r="F1010" s="344">
        <v>0</v>
      </c>
      <c r="G1010" s="344">
        <v>0</v>
      </c>
      <c r="H1010" s="344">
        <v>0</v>
      </c>
      <c r="I1010" s="344">
        <v>0</v>
      </c>
      <c r="J1010" s="344">
        <v>0</v>
      </c>
      <c r="K1010" s="344">
        <v>0</v>
      </c>
      <c r="L1010" s="344">
        <v>0</v>
      </c>
    </row>
    <row r="1011" spans="1:12">
      <c r="A1011" s="5" t="s">
        <v>109</v>
      </c>
      <c r="B1011" s="5" t="s">
        <v>1649</v>
      </c>
      <c r="C1011" s="5" t="s">
        <v>1650</v>
      </c>
      <c r="D1011" s="4">
        <v>7776</v>
      </c>
      <c r="E1011" s="4">
        <v>1392</v>
      </c>
      <c r="F1011" s="344">
        <v>0</v>
      </c>
      <c r="G1011" s="344">
        <v>0</v>
      </c>
      <c r="H1011" s="344">
        <v>0</v>
      </c>
      <c r="I1011" s="4">
        <v>114704</v>
      </c>
      <c r="J1011" s="4">
        <v>3584</v>
      </c>
      <c r="K1011" s="4">
        <v>36558</v>
      </c>
      <c r="L1011" s="4">
        <v>164014</v>
      </c>
    </row>
    <row r="1012" spans="1:12">
      <c r="A1012" s="5" t="s">
        <v>109</v>
      </c>
      <c r="B1012" s="5" t="s">
        <v>1651</v>
      </c>
      <c r="C1012" s="5" t="s">
        <v>1652</v>
      </c>
      <c r="D1012" s="344">
        <v>0</v>
      </c>
      <c r="E1012" s="344">
        <v>0</v>
      </c>
      <c r="F1012" s="344">
        <v>0</v>
      </c>
      <c r="G1012" s="344">
        <v>0</v>
      </c>
      <c r="H1012" s="344">
        <v>0</v>
      </c>
      <c r="I1012" s="344">
        <v>0</v>
      </c>
      <c r="J1012" s="344">
        <v>0</v>
      </c>
      <c r="K1012" s="344">
        <v>0</v>
      </c>
      <c r="L1012" s="344">
        <v>0</v>
      </c>
    </row>
    <row r="1013" spans="1:12">
      <c r="A1013" s="5" t="s">
        <v>109</v>
      </c>
      <c r="B1013" s="5" t="s">
        <v>1653</v>
      </c>
      <c r="C1013" s="5" t="s">
        <v>1654</v>
      </c>
      <c r="D1013" s="344">
        <v>0</v>
      </c>
      <c r="E1013" s="344">
        <v>0</v>
      </c>
      <c r="F1013" s="344">
        <v>0</v>
      </c>
      <c r="G1013" s="344">
        <v>0</v>
      </c>
      <c r="H1013" s="344">
        <v>0</v>
      </c>
      <c r="I1013" s="4">
        <v>102848</v>
      </c>
      <c r="J1013" s="344">
        <v>0</v>
      </c>
      <c r="K1013" s="344">
        <v>0</v>
      </c>
      <c r="L1013" s="4">
        <v>102848</v>
      </c>
    </row>
    <row r="1014" spans="1:12">
      <c r="A1014" s="5" t="s">
        <v>109</v>
      </c>
      <c r="B1014" s="5" t="s">
        <v>1655</v>
      </c>
      <c r="C1014" s="5" t="s">
        <v>1656</v>
      </c>
      <c r="D1014" s="344">
        <v>0</v>
      </c>
      <c r="E1014" s="4">
        <v>209776</v>
      </c>
      <c r="F1014" s="344">
        <v>0</v>
      </c>
      <c r="G1014" s="4">
        <v>21982</v>
      </c>
      <c r="H1014" s="344">
        <v>0</v>
      </c>
      <c r="I1014" s="344">
        <v>0</v>
      </c>
      <c r="J1014" s="344">
        <v>0</v>
      </c>
      <c r="K1014" s="344">
        <v>0</v>
      </c>
      <c r="L1014" s="4">
        <v>231758</v>
      </c>
    </row>
    <row r="1015" spans="1:12">
      <c r="A1015" s="5" t="s">
        <v>109</v>
      </c>
      <c r="B1015" s="5" t="s">
        <v>1657</v>
      </c>
      <c r="C1015" s="5" t="s">
        <v>1658</v>
      </c>
      <c r="D1015" s="344">
        <v>0</v>
      </c>
      <c r="E1015" s="344">
        <v>0</v>
      </c>
      <c r="F1015" s="344">
        <v>0</v>
      </c>
      <c r="G1015" s="344">
        <v>0</v>
      </c>
      <c r="H1015" s="4">
        <v>108752</v>
      </c>
      <c r="I1015" s="344">
        <v>0</v>
      </c>
      <c r="J1015" s="344">
        <v>0</v>
      </c>
      <c r="K1015" s="344">
        <v>0</v>
      </c>
      <c r="L1015" s="4">
        <v>108752</v>
      </c>
    </row>
    <row r="1016" spans="1:12">
      <c r="A1016" s="5" t="s">
        <v>109</v>
      </c>
      <c r="B1016" s="5" t="s">
        <v>1659</v>
      </c>
      <c r="C1016" s="5" t="s">
        <v>1660</v>
      </c>
      <c r="D1016" s="344">
        <v>0</v>
      </c>
      <c r="E1016" s="344">
        <v>0</v>
      </c>
      <c r="F1016" s="344">
        <v>0</v>
      </c>
      <c r="G1016" s="344">
        <v>0</v>
      </c>
      <c r="H1016" s="4">
        <v>26480</v>
      </c>
      <c r="I1016" s="344">
        <v>0</v>
      </c>
      <c r="J1016" s="4">
        <v>25738</v>
      </c>
      <c r="K1016" s="344">
        <v>0</v>
      </c>
      <c r="L1016" s="4">
        <v>52218</v>
      </c>
    </row>
    <row r="1017" spans="1:12">
      <c r="A1017" s="5" t="s">
        <v>109</v>
      </c>
      <c r="B1017" s="5" t="s">
        <v>1661</v>
      </c>
      <c r="C1017" s="5" t="s">
        <v>1662</v>
      </c>
      <c r="D1017" s="344">
        <v>0</v>
      </c>
      <c r="E1017" s="344">
        <v>0</v>
      </c>
      <c r="F1017" s="344">
        <v>0</v>
      </c>
      <c r="G1017" s="344">
        <v>0</v>
      </c>
      <c r="H1017" s="4">
        <v>10048</v>
      </c>
      <c r="I1017" s="344">
        <v>0</v>
      </c>
      <c r="J1017" s="344">
        <v>0</v>
      </c>
      <c r="K1017" s="344">
        <v>0</v>
      </c>
      <c r="L1017" s="4">
        <v>10048</v>
      </c>
    </row>
    <row r="1018" spans="1:12">
      <c r="A1018" s="5" t="s">
        <v>109</v>
      </c>
      <c r="B1018" s="5" t="s">
        <v>1663</v>
      </c>
      <c r="C1018" s="5" t="s">
        <v>1664</v>
      </c>
      <c r="D1018" s="4">
        <v>95792</v>
      </c>
      <c r="E1018" s="344">
        <v>0</v>
      </c>
      <c r="F1018" s="344">
        <v>0</v>
      </c>
      <c r="G1018" s="344">
        <v>0</v>
      </c>
      <c r="H1018" s="4">
        <v>3968</v>
      </c>
      <c r="I1018" s="344">
        <v>0</v>
      </c>
      <c r="J1018" s="344">
        <v>0</v>
      </c>
      <c r="K1018" s="344">
        <v>0</v>
      </c>
      <c r="L1018" s="4">
        <v>99760</v>
      </c>
    </row>
    <row r="1019" spans="1:12">
      <c r="A1019" s="5" t="s">
        <v>109</v>
      </c>
      <c r="B1019" s="5" t="s">
        <v>1665</v>
      </c>
      <c r="C1019" s="5" t="s">
        <v>1666</v>
      </c>
      <c r="D1019" s="4">
        <v>33312</v>
      </c>
      <c r="E1019" s="344">
        <v>0</v>
      </c>
      <c r="F1019" s="344">
        <v>0</v>
      </c>
      <c r="G1019" s="344">
        <v>0</v>
      </c>
      <c r="H1019" s="4">
        <v>31296</v>
      </c>
      <c r="I1019" s="344">
        <v>0</v>
      </c>
      <c r="J1019" s="4">
        <v>31085</v>
      </c>
      <c r="K1019" s="344">
        <v>0</v>
      </c>
      <c r="L1019" s="4">
        <v>95693</v>
      </c>
    </row>
    <row r="1020" spans="1:12">
      <c r="A1020" s="5" t="s">
        <v>109</v>
      </c>
      <c r="B1020" s="5" t="s">
        <v>1667</v>
      </c>
      <c r="C1020" s="5" t="s">
        <v>1668</v>
      </c>
      <c r="D1020" s="4">
        <v>565344</v>
      </c>
      <c r="E1020" s="344">
        <v>0</v>
      </c>
      <c r="F1020" s="344">
        <v>0</v>
      </c>
      <c r="G1020" s="344">
        <v>0</v>
      </c>
      <c r="H1020" s="344">
        <v>0</v>
      </c>
      <c r="I1020" s="344">
        <v>0</v>
      </c>
      <c r="J1020" s="344">
        <v>0</v>
      </c>
      <c r="K1020" s="344">
        <v>0</v>
      </c>
      <c r="L1020" s="4">
        <v>565344</v>
      </c>
    </row>
    <row r="1021" spans="1:12">
      <c r="A1021" s="5" t="s">
        <v>109</v>
      </c>
      <c r="B1021" s="5" t="s">
        <v>1669</v>
      </c>
      <c r="C1021" s="5" t="s">
        <v>1670</v>
      </c>
      <c r="D1021" s="4">
        <v>118216</v>
      </c>
      <c r="E1021" s="344">
        <v>0</v>
      </c>
      <c r="F1021" s="344">
        <v>0</v>
      </c>
      <c r="G1021" s="344">
        <v>0</v>
      </c>
      <c r="H1021" s="4">
        <v>5616</v>
      </c>
      <c r="I1021" s="344">
        <v>0</v>
      </c>
      <c r="J1021" s="344">
        <v>0</v>
      </c>
      <c r="K1021" s="344">
        <v>0</v>
      </c>
      <c r="L1021" s="4">
        <v>123832</v>
      </c>
    </row>
    <row r="1022" spans="1:12">
      <c r="A1022" s="5" t="s">
        <v>109</v>
      </c>
      <c r="B1022" s="5" t="s">
        <v>1671</v>
      </c>
      <c r="C1022" s="5" t="s">
        <v>1672</v>
      </c>
      <c r="D1022" s="344">
        <v>0</v>
      </c>
      <c r="E1022" s="344">
        <v>0</v>
      </c>
      <c r="F1022" s="344">
        <v>0</v>
      </c>
      <c r="G1022" s="344">
        <v>0</v>
      </c>
      <c r="H1022" s="344">
        <v>0</v>
      </c>
      <c r="I1022" s="344">
        <v>0</v>
      </c>
      <c r="J1022" s="344">
        <v>0</v>
      </c>
      <c r="K1022" s="344">
        <v>0</v>
      </c>
      <c r="L1022" s="344">
        <v>0</v>
      </c>
    </row>
    <row r="1023" spans="1:12">
      <c r="A1023" s="5" t="s">
        <v>109</v>
      </c>
      <c r="B1023" s="5" t="s">
        <v>1673</v>
      </c>
      <c r="C1023" s="5" t="s">
        <v>1674</v>
      </c>
      <c r="D1023" s="4">
        <v>1239000</v>
      </c>
      <c r="E1023" s="4">
        <v>751072</v>
      </c>
      <c r="F1023" s="4">
        <v>25776</v>
      </c>
      <c r="G1023" s="4">
        <v>21982</v>
      </c>
      <c r="H1023" s="4">
        <v>787248</v>
      </c>
      <c r="I1023" s="4">
        <v>418624</v>
      </c>
      <c r="J1023" s="4">
        <v>81876</v>
      </c>
      <c r="K1023" s="4">
        <v>77018</v>
      </c>
      <c r="L1023" s="4">
        <v>3402596</v>
      </c>
    </row>
    <row r="1026" spans="1:12">
      <c r="A1026" s="5" t="s">
        <v>1715</v>
      </c>
    </row>
    <row r="1027" spans="1:12">
      <c r="A1027" s="5" t="s">
        <v>1604</v>
      </c>
      <c r="B1027" s="5" t="s">
        <v>181</v>
      </c>
      <c r="C1027" s="5" t="s">
        <v>1676</v>
      </c>
      <c r="D1027" s="344" t="s">
        <v>1677</v>
      </c>
      <c r="E1027" s="344" t="s">
        <v>1678</v>
      </c>
      <c r="F1027" s="344" t="s">
        <v>1679</v>
      </c>
      <c r="G1027" s="344" t="s">
        <v>1680</v>
      </c>
      <c r="H1027" s="344" t="s">
        <v>1681</v>
      </c>
      <c r="I1027" s="344" t="s">
        <v>1682</v>
      </c>
      <c r="J1027" s="344" t="s">
        <v>1683</v>
      </c>
      <c r="K1027" s="344" t="s">
        <v>1684</v>
      </c>
      <c r="L1027" s="344" t="s">
        <v>44</v>
      </c>
    </row>
    <row r="1028" spans="1:12">
      <c r="A1028" s="5" t="s">
        <v>111</v>
      </c>
      <c r="B1028" s="5" t="s">
        <v>1619</v>
      </c>
      <c r="C1028" s="5" t="s">
        <v>1620</v>
      </c>
      <c r="D1028" s="4">
        <v>3264</v>
      </c>
      <c r="E1028" s="344">
        <v>0</v>
      </c>
      <c r="F1028" s="344">
        <v>0</v>
      </c>
      <c r="G1028" s="344">
        <v>0</v>
      </c>
      <c r="H1028" s="4">
        <v>1680</v>
      </c>
      <c r="I1028" s="344">
        <v>0</v>
      </c>
      <c r="J1028" s="344">
        <v>0</v>
      </c>
      <c r="K1028" s="344">
        <v>0</v>
      </c>
      <c r="L1028" s="4">
        <v>4944</v>
      </c>
    </row>
    <row r="1029" spans="1:12">
      <c r="A1029" s="5" t="s">
        <v>111</v>
      </c>
      <c r="B1029" s="5" t="s">
        <v>1621</v>
      </c>
      <c r="C1029" s="5" t="s">
        <v>1622</v>
      </c>
      <c r="D1029" s="344">
        <v>0</v>
      </c>
      <c r="E1029" s="344">
        <v>0</v>
      </c>
      <c r="F1029" s="344">
        <v>0</v>
      </c>
      <c r="G1029" s="344">
        <v>0</v>
      </c>
      <c r="H1029" s="4">
        <v>28656</v>
      </c>
      <c r="I1029" s="344">
        <v>0</v>
      </c>
      <c r="J1029" s="344">
        <v>416</v>
      </c>
      <c r="K1029" s="344">
        <v>0</v>
      </c>
      <c r="L1029" s="4">
        <v>29072</v>
      </c>
    </row>
    <row r="1030" spans="1:12">
      <c r="A1030" s="5" t="s">
        <v>111</v>
      </c>
      <c r="B1030" s="5" t="s">
        <v>1623</v>
      </c>
      <c r="C1030" s="5" t="s">
        <v>1624</v>
      </c>
      <c r="D1030" s="344">
        <v>0</v>
      </c>
      <c r="E1030" s="4">
        <v>144784</v>
      </c>
      <c r="F1030" s="344">
        <v>0</v>
      </c>
      <c r="G1030" s="344">
        <v>0</v>
      </c>
      <c r="H1030" s="344">
        <v>0</v>
      </c>
      <c r="I1030" s="344">
        <v>192</v>
      </c>
      <c r="J1030" s="344">
        <v>0</v>
      </c>
      <c r="K1030" s="344">
        <v>0</v>
      </c>
      <c r="L1030" s="4">
        <v>144976</v>
      </c>
    </row>
    <row r="1031" spans="1:12">
      <c r="A1031" s="5" t="s">
        <v>111</v>
      </c>
      <c r="B1031" s="5" t="s">
        <v>1625</v>
      </c>
      <c r="C1031" s="5" t="s">
        <v>1626</v>
      </c>
      <c r="D1031" s="4">
        <v>13872</v>
      </c>
      <c r="E1031" s="4">
        <v>7056</v>
      </c>
      <c r="F1031" s="344">
        <v>0</v>
      </c>
      <c r="G1031" s="344">
        <v>0</v>
      </c>
      <c r="H1031" s="4">
        <v>20592</v>
      </c>
      <c r="I1031" s="4">
        <v>19680</v>
      </c>
      <c r="J1031" s="344">
        <v>602</v>
      </c>
      <c r="K1031" s="344">
        <v>0</v>
      </c>
      <c r="L1031" s="4">
        <v>61802</v>
      </c>
    </row>
    <row r="1032" spans="1:12">
      <c r="A1032" s="5" t="s">
        <v>111</v>
      </c>
      <c r="B1032" s="5" t="s">
        <v>1627</v>
      </c>
      <c r="C1032" s="5" t="s">
        <v>1628</v>
      </c>
      <c r="D1032" s="344">
        <v>0</v>
      </c>
      <c r="E1032" s="344">
        <v>0</v>
      </c>
      <c r="F1032" s="344">
        <v>0</v>
      </c>
      <c r="G1032" s="344">
        <v>0</v>
      </c>
      <c r="H1032" s="344">
        <v>0</v>
      </c>
      <c r="I1032" s="344">
        <v>0</v>
      </c>
      <c r="J1032" s="344">
        <v>0</v>
      </c>
      <c r="K1032" s="344">
        <v>0</v>
      </c>
      <c r="L1032" s="344">
        <v>0</v>
      </c>
    </row>
    <row r="1033" spans="1:12">
      <c r="A1033" s="5" t="s">
        <v>111</v>
      </c>
      <c r="B1033" s="5" t="s">
        <v>1629</v>
      </c>
      <c r="C1033" s="5" t="s">
        <v>1630</v>
      </c>
      <c r="D1033" s="4">
        <v>25728</v>
      </c>
      <c r="E1033" s="344">
        <v>0</v>
      </c>
      <c r="F1033" s="344">
        <v>0</v>
      </c>
      <c r="G1033" s="344">
        <v>0</v>
      </c>
      <c r="H1033" s="344">
        <v>0</v>
      </c>
      <c r="I1033" s="344">
        <v>0</v>
      </c>
      <c r="J1033" s="344">
        <v>0</v>
      </c>
      <c r="K1033" s="344">
        <v>0</v>
      </c>
      <c r="L1033" s="4">
        <v>25728</v>
      </c>
    </row>
    <row r="1034" spans="1:12">
      <c r="A1034" s="5" t="s">
        <v>111</v>
      </c>
      <c r="B1034" s="5" t="s">
        <v>1631</v>
      </c>
      <c r="C1034" s="5" t="s">
        <v>1632</v>
      </c>
      <c r="D1034" s="344">
        <v>0</v>
      </c>
      <c r="E1034" s="344">
        <v>0</v>
      </c>
      <c r="F1034" s="344">
        <v>0</v>
      </c>
      <c r="G1034" s="344">
        <v>0</v>
      </c>
      <c r="H1034" s="344">
        <v>0</v>
      </c>
      <c r="I1034" s="4">
        <v>15616</v>
      </c>
      <c r="J1034" s="344">
        <v>0</v>
      </c>
      <c r="K1034" s="344">
        <v>0</v>
      </c>
      <c r="L1034" s="4">
        <v>15616</v>
      </c>
    </row>
    <row r="1035" spans="1:12">
      <c r="A1035" s="5" t="s">
        <v>111</v>
      </c>
      <c r="B1035" s="5" t="s">
        <v>1633</v>
      </c>
      <c r="C1035" s="5" t="s">
        <v>1634</v>
      </c>
      <c r="D1035" s="344">
        <v>0</v>
      </c>
      <c r="E1035" s="344">
        <v>0</v>
      </c>
      <c r="F1035" s="344">
        <v>0</v>
      </c>
      <c r="G1035" s="344">
        <v>0</v>
      </c>
      <c r="H1035" s="4">
        <v>10496</v>
      </c>
      <c r="I1035" s="344">
        <v>0</v>
      </c>
      <c r="J1035" s="344">
        <v>0</v>
      </c>
      <c r="K1035" s="344">
        <v>0</v>
      </c>
      <c r="L1035" s="4">
        <v>10496</v>
      </c>
    </row>
    <row r="1036" spans="1:12">
      <c r="A1036" s="5" t="s">
        <v>111</v>
      </c>
      <c r="B1036" s="5" t="s">
        <v>1635</v>
      </c>
      <c r="C1036" s="5" t="s">
        <v>1636</v>
      </c>
      <c r="D1036" s="4">
        <v>4224</v>
      </c>
      <c r="E1036" s="4">
        <v>5984</v>
      </c>
      <c r="F1036" s="344">
        <v>0</v>
      </c>
      <c r="G1036" s="344">
        <v>0</v>
      </c>
      <c r="H1036" s="4">
        <v>59888</v>
      </c>
      <c r="I1036" s="344">
        <v>0</v>
      </c>
      <c r="J1036" s="344">
        <v>150</v>
      </c>
      <c r="K1036" s="344">
        <v>210</v>
      </c>
      <c r="L1036" s="4">
        <v>70456</v>
      </c>
    </row>
    <row r="1037" spans="1:12">
      <c r="A1037" s="5" t="s">
        <v>111</v>
      </c>
      <c r="B1037" s="5" t="s">
        <v>1637</v>
      </c>
      <c r="C1037" s="5" t="s">
        <v>1638</v>
      </c>
      <c r="D1037" s="344">
        <v>0</v>
      </c>
      <c r="E1037" s="344">
        <v>0</v>
      </c>
      <c r="F1037" s="344">
        <v>0</v>
      </c>
      <c r="G1037" s="344">
        <v>0</v>
      </c>
      <c r="H1037" s="344">
        <v>0</v>
      </c>
      <c r="I1037" s="344">
        <v>0</v>
      </c>
      <c r="J1037" s="344">
        <v>0</v>
      </c>
      <c r="K1037" s="344">
        <v>0</v>
      </c>
      <c r="L1037" s="344">
        <v>0</v>
      </c>
    </row>
    <row r="1038" spans="1:12">
      <c r="A1038" s="5" t="s">
        <v>111</v>
      </c>
      <c r="B1038" s="5" t="s">
        <v>1639</v>
      </c>
      <c r="C1038" s="5" t="s">
        <v>1640</v>
      </c>
      <c r="D1038" s="344">
        <v>0</v>
      </c>
      <c r="E1038" s="344">
        <v>0</v>
      </c>
      <c r="F1038" s="344">
        <v>0</v>
      </c>
      <c r="G1038" s="344">
        <v>0</v>
      </c>
      <c r="H1038" s="344">
        <v>0</v>
      </c>
      <c r="I1038" s="4">
        <v>23072</v>
      </c>
      <c r="J1038" s="344">
        <v>0</v>
      </c>
      <c r="K1038" s="4">
        <v>8510</v>
      </c>
      <c r="L1038" s="4">
        <v>31582</v>
      </c>
    </row>
    <row r="1039" spans="1:12">
      <c r="A1039" s="5" t="s">
        <v>111</v>
      </c>
      <c r="B1039" s="5" t="s">
        <v>1641</v>
      </c>
      <c r="C1039" s="5" t="s">
        <v>1642</v>
      </c>
      <c r="D1039" s="4">
        <v>92304</v>
      </c>
      <c r="E1039" s="344">
        <v>0</v>
      </c>
      <c r="F1039" s="4">
        <v>6160</v>
      </c>
      <c r="G1039" s="344">
        <v>0</v>
      </c>
      <c r="H1039" s="344">
        <v>0</v>
      </c>
      <c r="I1039" s="344">
        <v>0</v>
      </c>
      <c r="J1039" s="344">
        <v>0</v>
      </c>
      <c r="K1039" s="344">
        <v>0</v>
      </c>
      <c r="L1039" s="4">
        <v>98464</v>
      </c>
    </row>
    <row r="1040" spans="1:12">
      <c r="A1040" s="5" t="s">
        <v>111</v>
      </c>
      <c r="B1040" s="5" t="s">
        <v>1643</v>
      </c>
      <c r="C1040" s="5" t="s">
        <v>1644</v>
      </c>
      <c r="D1040" s="4">
        <v>5856</v>
      </c>
      <c r="E1040" s="344">
        <v>0</v>
      </c>
      <c r="F1040" s="344">
        <v>0</v>
      </c>
      <c r="G1040" s="344">
        <v>0</v>
      </c>
      <c r="H1040" s="344">
        <v>0</v>
      </c>
      <c r="I1040" s="344">
        <v>0</v>
      </c>
      <c r="J1040" s="344">
        <v>48</v>
      </c>
      <c r="K1040" s="344">
        <v>0</v>
      </c>
      <c r="L1040" s="4">
        <v>5904</v>
      </c>
    </row>
    <row r="1041" spans="1:12">
      <c r="A1041" s="5" t="s">
        <v>111</v>
      </c>
      <c r="B1041" s="5" t="s">
        <v>1645</v>
      </c>
      <c r="C1041" s="5" t="s">
        <v>1646</v>
      </c>
      <c r="D1041" s="344">
        <v>0</v>
      </c>
      <c r="E1041" s="4">
        <v>0</v>
      </c>
      <c r="F1041" s="344">
        <v>0</v>
      </c>
      <c r="G1041" s="344">
        <v>0</v>
      </c>
      <c r="H1041" s="344">
        <v>0</v>
      </c>
      <c r="I1041" s="4">
        <v>86048</v>
      </c>
      <c r="J1041" s="344">
        <v>0</v>
      </c>
      <c r="K1041" s="4">
        <v>9346</v>
      </c>
      <c r="L1041" s="4">
        <v>95394</v>
      </c>
    </row>
    <row r="1042" spans="1:12">
      <c r="A1042" s="5" t="s">
        <v>111</v>
      </c>
      <c r="B1042" s="5" t="s">
        <v>1647</v>
      </c>
      <c r="C1042" s="5" t="s">
        <v>1648</v>
      </c>
      <c r="D1042" s="344">
        <v>0</v>
      </c>
      <c r="E1042" s="344">
        <v>0</v>
      </c>
      <c r="F1042" s="344">
        <v>0</v>
      </c>
      <c r="G1042" s="344">
        <v>0</v>
      </c>
      <c r="H1042" s="344">
        <v>0</v>
      </c>
      <c r="I1042" s="344">
        <v>0</v>
      </c>
      <c r="J1042" s="344">
        <v>0</v>
      </c>
      <c r="K1042" s="344">
        <v>0</v>
      </c>
      <c r="L1042" s="344">
        <v>0</v>
      </c>
    </row>
    <row r="1043" spans="1:12">
      <c r="A1043" s="5" t="s">
        <v>111</v>
      </c>
      <c r="B1043" s="5" t="s">
        <v>1649</v>
      </c>
      <c r="C1043" s="5" t="s">
        <v>1650</v>
      </c>
      <c r="D1043" s="4">
        <v>6672</v>
      </c>
      <c r="E1043" s="4">
        <v>1728</v>
      </c>
      <c r="F1043" s="344">
        <v>0</v>
      </c>
      <c r="G1043" s="344">
        <v>0</v>
      </c>
      <c r="H1043" s="344">
        <v>0</v>
      </c>
      <c r="I1043" s="4">
        <v>71248</v>
      </c>
      <c r="J1043" s="344">
        <v>0</v>
      </c>
      <c r="K1043" s="4">
        <v>20760</v>
      </c>
      <c r="L1043" s="4">
        <v>100408</v>
      </c>
    </row>
    <row r="1044" spans="1:12">
      <c r="A1044" s="5" t="s">
        <v>111</v>
      </c>
      <c r="B1044" s="5" t="s">
        <v>1651</v>
      </c>
      <c r="C1044" s="5" t="s">
        <v>1652</v>
      </c>
      <c r="D1044" s="344">
        <v>0</v>
      </c>
      <c r="E1044" s="344">
        <v>0</v>
      </c>
      <c r="F1044" s="344">
        <v>0</v>
      </c>
      <c r="G1044" s="344">
        <v>0</v>
      </c>
      <c r="H1044" s="344">
        <v>0</v>
      </c>
      <c r="I1044" s="344">
        <v>0</v>
      </c>
      <c r="J1044" s="344">
        <v>0</v>
      </c>
      <c r="K1044" s="344">
        <v>0</v>
      </c>
      <c r="L1044" s="344">
        <v>0</v>
      </c>
    </row>
    <row r="1045" spans="1:12">
      <c r="A1045" s="5" t="s">
        <v>111</v>
      </c>
      <c r="B1045" s="5" t="s">
        <v>1653</v>
      </c>
      <c r="C1045" s="5" t="s">
        <v>1654</v>
      </c>
      <c r="D1045" s="344">
        <v>0</v>
      </c>
      <c r="E1045" s="344">
        <v>0</v>
      </c>
      <c r="F1045" s="344">
        <v>0</v>
      </c>
      <c r="G1045" s="344">
        <v>0</v>
      </c>
      <c r="H1045" s="344">
        <v>0</v>
      </c>
      <c r="I1045" s="4">
        <v>72864</v>
      </c>
      <c r="J1045" s="344">
        <v>0</v>
      </c>
      <c r="K1045" s="344">
        <v>944</v>
      </c>
      <c r="L1045" s="4">
        <v>73808</v>
      </c>
    </row>
    <row r="1046" spans="1:12">
      <c r="A1046" s="5" t="s">
        <v>111</v>
      </c>
      <c r="B1046" s="5" t="s">
        <v>1655</v>
      </c>
      <c r="C1046" s="5" t="s">
        <v>1656</v>
      </c>
      <c r="D1046" s="344">
        <v>0</v>
      </c>
      <c r="E1046" s="4">
        <v>57248</v>
      </c>
      <c r="F1046" s="344">
        <v>0</v>
      </c>
      <c r="G1046" s="4">
        <v>13552</v>
      </c>
      <c r="H1046" s="344">
        <v>0</v>
      </c>
      <c r="I1046" s="344">
        <v>0</v>
      </c>
      <c r="J1046" s="344">
        <v>0</v>
      </c>
      <c r="K1046" s="344">
        <v>272</v>
      </c>
      <c r="L1046" s="4">
        <v>71072</v>
      </c>
    </row>
    <row r="1047" spans="1:12">
      <c r="A1047" s="5" t="s">
        <v>111</v>
      </c>
      <c r="B1047" s="5" t="s">
        <v>1657</v>
      </c>
      <c r="C1047" s="5" t="s">
        <v>1658</v>
      </c>
      <c r="D1047" s="344">
        <v>0</v>
      </c>
      <c r="E1047" s="344">
        <v>0</v>
      </c>
      <c r="F1047" s="344">
        <v>0</v>
      </c>
      <c r="G1047" s="344">
        <v>0</v>
      </c>
      <c r="H1047" s="344">
        <v>1008</v>
      </c>
      <c r="I1047" s="344">
        <v>0</v>
      </c>
      <c r="J1047" s="344">
        <v>0</v>
      </c>
      <c r="K1047" s="344">
        <v>0</v>
      </c>
      <c r="L1047" s="344">
        <v>1008</v>
      </c>
    </row>
    <row r="1048" spans="1:12">
      <c r="A1048" s="5" t="s">
        <v>111</v>
      </c>
      <c r="B1048" s="5" t="s">
        <v>1659</v>
      </c>
      <c r="C1048" s="5" t="s">
        <v>1660</v>
      </c>
      <c r="D1048" s="344">
        <v>0</v>
      </c>
      <c r="E1048" s="344">
        <v>0</v>
      </c>
      <c r="F1048" s="344">
        <v>0</v>
      </c>
      <c r="G1048" s="344">
        <v>0</v>
      </c>
      <c r="H1048" s="4">
        <v>1600</v>
      </c>
      <c r="I1048" s="344">
        <v>0</v>
      </c>
      <c r="J1048" s="4">
        <v>4718</v>
      </c>
      <c r="K1048" s="344">
        <v>0</v>
      </c>
      <c r="L1048" s="4">
        <v>6318</v>
      </c>
    </row>
    <row r="1049" spans="1:12">
      <c r="A1049" s="5" t="s">
        <v>111</v>
      </c>
      <c r="B1049" s="5" t="s">
        <v>1661</v>
      </c>
      <c r="C1049" s="5" t="s">
        <v>1662</v>
      </c>
      <c r="D1049" s="344">
        <v>0</v>
      </c>
      <c r="E1049" s="344">
        <v>0</v>
      </c>
      <c r="F1049" s="344">
        <v>0</v>
      </c>
      <c r="G1049" s="344">
        <v>0</v>
      </c>
      <c r="H1049" s="344">
        <v>672</v>
      </c>
      <c r="I1049" s="344">
        <v>0</v>
      </c>
      <c r="J1049" s="344">
        <v>0</v>
      </c>
      <c r="K1049" s="344">
        <v>0</v>
      </c>
      <c r="L1049" s="344">
        <v>672</v>
      </c>
    </row>
    <row r="1050" spans="1:12">
      <c r="A1050" s="5" t="s">
        <v>111</v>
      </c>
      <c r="B1050" s="5" t="s">
        <v>1663</v>
      </c>
      <c r="C1050" s="5" t="s">
        <v>1664</v>
      </c>
      <c r="D1050" s="4">
        <v>31248</v>
      </c>
      <c r="E1050" s="344">
        <v>0</v>
      </c>
      <c r="F1050" s="344">
        <v>0</v>
      </c>
      <c r="G1050" s="344">
        <v>0</v>
      </c>
      <c r="H1050" s="344">
        <v>0</v>
      </c>
      <c r="I1050" s="344">
        <v>0</v>
      </c>
      <c r="J1050" s="344">
        <v>0</v>
      </c>
      <c r="K1050" s="344">
        <v>0</v>
      </c>
      <c r="L1050" s="4">
        <v>31248</v>
      </c>
    </row>
    <row r="1051" spans="1:12">
      <c r="A1051" s="5" t="s">
        <v>111</v>
      </c>
      <c r="B1051" s="5" t="s">
        <v>1665</v>
      </c>
      <c r="C1051" s="5" t="s">
        <v>1666</v>
      </c>
      <c r="D1051" s="4">
        <v>5136</v>
      </c>
      <c r="E1051" s="344">
        <v>0</v>
      </c>
      <c r="F1051" s="344">
        <v>0</v>
      </c>
      <c r="G1051" s="344">
        <v>0</v>
      </c>
      <c r="H1051" s="344">
        <v>0</v>
      </c>
      <c r="I1051" s="344">
        <v>0</v>
      </c>
      <c r="J1051" s="344">
        <v>0</v>
      </c>
      <c r="K1051" s="344">
        <v>0</v>
      </c>
      <c r="L1051" s="4">
        <v>5136</v>
      </c>
    </row>
    <row r="1052" spans="1:12">
      <c r="A1052" s="5" t="s">
        <v>111</v>
      </c>
      <c r="B1052" s="5" t="s">
        <v>1667</v>
      </c>
      <c r="C1052" s="5" t="s">
        <v>1668</v>
      </c>
      <c r="D1052" s="4">
        <v>168304</v>
      </c>
      <c r="E1052" s="344">
        <v>0</v>
      </c>
      <c r="F1052" s="344">
        <v>0</v>
      </c>
      <c r="G1052" s="344">
        <v>0</v>
      </c>
      <c r="H1052" s="344">
        <v>800</v>
      </c>
      <c r="I1052" s="344">
        <v>0</v>
      </c>
      <c r="J1052" s="344">
        <v>0</v>
      </c>
      <c r="K1052" s="344">
        <v>0</v>
      </c>
      <c r="L1052" s="4">
        <v>169104</v>
      </c>
    </row>
    <row r="1053" spans="1:12">
      <c r="A1053" s="5" t="s">
        <v>111</v>
      </c>
      <c r="B1053" s="5" t="s">
        <v>1669</v>
      </c>
      <c r="C1053" s="5" t="s">
        <v>1670</v>
      </c>
      <c r="D1053" s="4">
        <v>69776</v>
      </c>
      <c r="E1053" s="344">
        <v>0</v>
      </c>
      <c r="F1053" s="344">
        <v>0</v>
      </c>
      <c r="G1053" s="344">
        <v>0</v>
      </c>
      <c r="H1053" s="344">
        <v>0</v>
      </c>
      <c r="I1053" s="344">
        <v>0</v>
      </c>
      <c r="J1053" s="344">
        <v>384</v>
      </c>
      <c r="K1053" s="344">
        <v>0</v>
      </c>
      <c r="L1053" s="4">
        <v>70160</v>
      </c>
    </row>
    <row r="1054" spans="1:12">
      <c r="A1054" s="5" t="s">
        <v>111</v>
      </c>
      <c r="B1054" s="5" t="s">
        <v>1671</v>
      </c>
      <c r="C1054" s="5" t="s">
        <v>1672</v>
      </c>
      <c r="D1054" s="344">
        <v>0</v>
      </c>
      <c r="E1054" s="344">
        <v>0</v>
      </c>
      <c r="F1054" s="344">
        <v>0</v>
      </c>
      <c r="G1054" s="344">
        <v>0</v>
      </c>
      <c r="H1054" s="344">
        <v>0</v>
      </c>
      <c r="I1054" s="344">
        <v>0</v>
      </c>
      <c r="J1054" s="344">
        <v>0</v>
      </c>
      <c r="K1054" s="344">
        <v>0</v>
      </c>
      <c r="L1054" s="344">
        <v>0</v>
      </c>
    </row>
    <row r="1055" spans="1:12">
      <c r="A1055" s="5" t="s">
        <v>111</v>
      </c>
      <c r="B1055" s="5" t="s">
        <v>1673</v>
      </c>
      <c r="C1055" s="5" t="s">
        <v>1674</v>
      </c>
      <c r="D1055" s="4">
        <v>426384</v>
      </c>
      <c r="E1055" s="4">
        <v>216800</v>
      </c>
      <c r="F1055" s="4">
        <v>6160</v>
      </c>
      <c r="G1055" s="4">
        <v>13552</v>
      </c>
      <c r="H1055" s="4">
        <v>125392</v>
      </c>
      <c r="I1055" s="4">
        <v>288720</v>
      </c>
      <c r="J1055" s="4">
        <v>6318</v>
      </c>
      <c r="K1055" s="4">
        <v>40042</v>
      </c>
      <c r="L1055" s="4">
        <v>1123368</v>
      </c>
    </row>
    <row r="1058" spans="1:12">
      <c r="A1058" s="5" t="s">
        <v>1716</v>
      </c>
    </row>
    <row r="1059" spans="1:12">
      <c r="A1059" s="5" t="s">
        <v>1604</v>
      </c>
      <c r="B1059" s="5" t="s">
        <v>181</v>
      </c>
      <c r="C1059" s="5" t="s">
        <v>1676</v>
      </c>
      <c r="D1059" s="344" t="s">
        <v>1677</v>
      </c>
      <c r="E1059" s="344" t="s">
        <v>1678</v>
      </c>
      <c r="F1059" s="344" t="s">
        <v>1679</v>
      </c>
      <c r="G1059" s="344" t="s">
        <v>1680</v>
      </c>
      <c r="H1059" s="344" t="s">
        <v>1681</v>
      </c>
      <c r="I1059" s="344" t="s">
        <v>1682</v>
      </c>
      <c r="J1059" s="344" t="s">
        <v>1683</v>
      </c>
      <c r="K1059" s="344" t="s">
        <v>1684</v>
      </c>
      <c r="L1059" s="344" t="s">
        <v>44</v>
      </c>
    </row>
    <row r="1060" spans="1:12">
      <c r="A1060" s="5" t="s">
        <v>113</v>
      </c>
      <c r="B1060" s="5" t="s">
        <v>1619</v>
      </c>
      <c r="C1060" s="5" t="s">
        <v>1620</v>
      </c>
      <c r="D1060" s="4">
        <v>3440</v>
      </c>
      <c r="E1060" s="344">
        <v>0</v>
      </c>
      <c r="F1060" s="344">
        <v>0</v>
      </c>
      <c r="G1060" s="344">
        <v>0</v>
      </c>
      <c r="H1060" s="344">
        <v>0</v>
      </c>
      <c r="I1060" s="344">
        <v>0</v>
      </c>
      <c r="J1060" s="344">
        <v>0</v>
      </c>
      <c r="K1060" s="344">
        <v>0</v>
      </c>
      <c r="L1060" s="4">
        <v>3440</v>
      </c>
    </row>
    <row r="1061" spans="1:12">
      <c r="A1061" s="5" t="s">
        <v>113</v>
      </c>
      <c r="B1061" s="5" t="s">
        <v>1621</v>
      </c>
      <c r="C1061" s="5" t="s">
        <v>1622</v>
      </c>
      <c r="D1061" s="344">
        <v>0</v>
      </c>
      <c r="E1061" s="344">
        <v>0</v>
      </c>
      <c r="F1061" s="344">
        <v>0</v>
      </c>
      <c r="G1061" s="344">
        <v>0</v>
      </c>
      <c r="H1061" s="4">
        <v>117680</v>
      </c>
      <c r="I1061" s="344">
        <v>0</v>
      </c>
      <c r="J1061" s="4">
        <v>10640</v>
      </c>
      <c r="K1061" s="344">
        <v>0</v>
      </c>
      <c r="L1061" s="4">
        <v>128320</v>
      </c>
    </row>
    <row r="1062" spans="1:12">
      <c r="A1062" s="5" t="s">
        <v>113</v>
      </c>
      <c r="B1062" s="5" t="s">
        <v>1623</v>
      </c>
      <c r="C1062" s="5" t="s">
        <v>1624</v>
      </c>
      <c r="D1062" s="344">
        <v>0</v>
      </c>
      <c r="E1062" s="4">
        <v>306624</v>
      </c>
      <c r="F1062" s="344">
        <v>0</v>
      </c>
      <c r="G1062" s="344">
        <v>0</v>
      </c>
      <c r="H1062" s="344">
        <v>0</v>
      </c>
      <c r="I1062" s="344">
        <v>0</v>
      </c>
      <c r="J1062" s="344">
        <v>0</v>
      </c>
      <c r="K1062" s="344">
        <v>0</v>
      </c>
      <c r="L1062" s="4">
        <v>306624</v>
      </c>
    </row>
    <row r="1063" spans="1:12">
      <c r="A1063" s="5" t="s">
        <v>113</v>
      </c>
      <c r="B1063" s="5" t="s">
        <v>1625</v>
      </c>
      <c r="C1063" s="5" t="s">
        <v>1626</v>
      </c>
      <c r="D1063" s="4">
        <v>20912</v>
      </c>
      <c r="E1063" s="4">
        <v>22176</v>
      </c>
      <c r="F1063" s="344">
        <v>0</v>
      </c>
      <c r="G1063" s="344">
        <v>0</v>
      </c>
      <c r="H1063" s="4">
        <v>15312</v>
      </c>
      <c r="I1063" s="4">
        <v>17168</v>
      </c>
      <c r="J1063" s="344">
        <v>729</v>
      </c>
      <c r="K1063" s="344">
        <v>184</v>
      </c>
      <c r="L1063" s="4">
        <v>76481</v>
      </c>
    </row>
    <row r="1064" spans="1:12">
      <c r="A1064" s="5" t="s">
        <v>113</v>
      </c>
      <c r="B1064" s="5" t="s">
        <v>1627</v>
      </c>
      <c r="C1064" s="5" t="s">
        <v>1628</v>
      </c>
      <c r="D1064" s="344">
        <v>0</v>
      </c>
      <c r="E1064" s="344">
        <v>0</v>
      </c>
      <c r="F1064" s="344">
        <v>0</v>
      </c>
      <c r="G1064" s="344">
        <v>0</v>
      </c>
      <c r="H1064" s="344">
        <v>0</v>
      </c>
      <c r="I1064" s="344">
        <v>0</v>
      </c>
      <c r="J1064" s="344">
        <v>0</v>
      </c>
      <c r="K1064" s="344">
        <v>0</v>
      </c>
      <c r="L1064" s="344">
        <v>0</v>
      </c>
    </row>
    <row r="1065" spans="1:12">
      <c r="A1065" s="5" t="s">
        <v>113</v>
      </c>
      <c r="B1065" s="5" t="s">
        <v>1629</v>
      </c>
      <c r="C1065" s="5" t="s">
        <v>1630</v>
      </c>
      <c r="D1065" s="4">
        <v>48432</v>
      </c>
      <c r="E1065" s="344">
        <v>0</v>
      </c>
      <c r="F1065" s="344">
        <v>0</v>
      </c>
      <c r="G1065" s="344">
        <v>0</v>
      </c>
      <c r="H1065" s="344">
        <v>0</v>
      </c>
      <c r="I1065" s="344">
        <v>0</v>
      </c>
      <c r="J1065" s="344">
        <v>24</v>
      </c>
      <c r="K1065" s="344">
        <v>0</v>
      </c>
      <c r="L1065" s="4">
        <v>48456</v>
      </c>
    </row>
    <row r="1066" spans="1:12">
      <c r="A1066" s="5" t="s">
        <v>113</v>
      </c>
      <c r="B1066" s="5" t="s">
        <v>1631</v>
      </c>
      <c r="C1066" s="5" t="s">
        <v>1632</v>
      </c>
      <c r="D1066" s="344">
        <v>0</v>
      </c>
      <c r="E1066" s="4">
        <v>48864</v>
      </c>
      <c r="F1066" s="344">
        <v>0</v>
      </c>
      <c r="G1066" s="344">
        <v>0</v>
      </c>
      <c r="H1066" s="344">
        <v>0</v>
      </c>
      <c r="I1066" s="4">
        <v>47232</v>
      </c>
      <c r="J1066" s="344">
        <v>0</v>
      </c>
      <c r="K1066" s="344">
        <v>42</v>
      </c>
      <c r="L1066" s="4">
        <v>96138</v>
      </c>
    </row>
    <row r="1067" spans="1:12">
      <c r="A1067" s="5" t="s">
        <v>113</v>
      </c>
      <c r="B1067" s="5" t="s">
        <v>1633</v>
      </c>
      <c r="C1067" s="5" t="s">
        <v>1634</v>
      </c>
      <c r="D1067" s="344">
        <v>0</v>
      </c>
      <c r="E1067" s="344">
        <v>0</v>
      </c>
      <c r="F1067" s="344">
        <v>0</v>
      </c>
      <c r="G1067" s="344">
        <v>0</v>
      </c>
      <c r="H1067" s="4">
        <v>14784</v>
      </c>
      <c r="I1067" s="344">
        <v>0</v>
      </c>
      <c r="J1067" s="344">
        <v>96</v>
      </c>
      <c r="K1067" s="344">
        <v>0</v>
      </c>
      <c r="L1067" s="4">
        <v>14880</v>
      </c>
    </row>
    <row r="1068" spans="1:12">
      <c r="A1068" s="5" t="s">
        <v>113</v>
      </c>
      <c r="B1068" s="5" t="s">
        <v>1635</v>
      </c>
      <c r="C1068" s="5" t="s">
        <v>1636</v>
      </c>
      <c r="D1068" s="4">
        <v>23568</v>
      </c>
      <c r="E1068" s="4">
        <v>10752</v>
      </c>
      <c r="F1068" s="344">
        <v>0</v>
      </c>
      <c r="G1068" s="344">
        <v>0</v>
      </c>
      <c r="H1068" s="344">
        <v>0</v>
      </c>
      <c r="I1068" s="344">
        <v>0</v>
      </c>
      <c r="J1068" s="4">
        <v>1351</v>
      </c>
      <c r="K1068" s="344">
        <v>0</v>
      </c>
      <c r="L1068" s="4">
        <v>35671</v>
      </c>
    </row>
    <row r="1069" spans="1:12">
      <c r="A1069" s="5" t="s">
        <v>113</v>
      </c>
      <c r="B1069" s="5" t="s">
        <v>1637</v>
      </c>
      <c r="C1069" s="5" t="s">
        <v>1638</v>
      </c>
      <c r="D1069" s="344">
        <v>0</v>
      </c>
      <c r="E1069" s="344">
        <v>0</v>
      </c>
      <c r="F1069" s="344">
        <v>0</v>
      </c>
      <c r="G1069" s="344">
        <v>0</v>
      </c>
      <c r="H1069" s="344">
        <v>0</v>
      </c>
      <c r="I1069" s="344">
        <v>0</v>
      </c>
      <c r="J1069" s="344">
        <v>0</v>
      </c>
      <c r="K1069" s="344">
        <v>0</v>
      </c>
      <c r="L1069" s="344">
        <v>0</v>
      </c>
    </row>
    <row r="1070" spans="1:12">
      <c r="A1070" s="5" t="s">
        <v>113</v>
      </c>
      <c r="B1070" s="5" t="s">
        <v>1639</v>
      </c>
      <c r="C1070" s="5" t="s">
        <v>1640</v>
      </c>
      <c r="D1070" s="344">
        <v>0</v>
      </c>
      <c r="E1070" s="344">
        <v>0</v>
      </c>
      <c r="F1070" s="344">
        <v>0</v>
      </c>
      <c r="G1070" s="344">
        <v>0</v>
      </c>
      <c r="H1070" s="344">
        <v>0</v>
      </c>
      <c r="I1070" s="4">
        <v>61808</v>
      </c>
      <c r="J1070" s="344">
        <v>0</v>
      </c>
      <c r="K1070" s="344">
        <v>498</v>
      </c>
      <c r="L1070" s="4">
        <v>62306</v>
      </c>
    </row>
    <row r="1071" spans="1:12">
      <c r="A1071" s="5" t="s">
        <v>113</v>
      </c>
      <c r="B1071" s="5" t="s">
        <v>1641</v>
      </c>
      <c r="C1071" s="5" t="s">
        <v>1642</v>
      </c>
      <c r="D1071" s="4">
        <v>177808</v>
      </c>
      <c r="E1071" s="344">
        <v>0</v>
      </c>
      <c r="F1071" s="4">
        <v>11904</v>
      </c>
      <c r="G1071" s="344">
        <v>0</v>
      </c>
      <c r="H1071" s="4">
        <v>2064</v>
      </c>
      <c r="I1071" s="344">
        <v>0</v>
      </c>
      <c r="J1071" s="344">
        <v>70</v>
      </c>
      <c r="K1071" s="344">
        <v>0</v>
      </c>
      <c r="L1071" s="4">
        <v>191846</v>
      </c>
    </row>
    <row r="1072" spans="1:12">
      <c r="A1072" s="5" t="s">
        <v>113</v>
      </c>
      <c r="B1072" s="5" t="s">
        <v>1643</v>
      </c>
      <c r="C1072" s="5" t="s">
        <v>1644</v>
      </c>
      <c r="D1072" s="4">
        <v>30672</v>
      </c>
      <c r="E1072" s="344">
        <v>0</v>
      </c>
      <c r="F1072" s="344">
        <v>0</v>
      </c>
      <c r="G1072" s="344">
        <v>0</v>
      </c>
      <c r="H1072" s="344">
        <v>0</v>
      </c>
      <c r="I1072" s="344">
        <v>0</v>
      </c>
      <c r="J1072" s="344">
        <v>24</v>
      </c>
      <c r="K1072" s="344">
        <v>0</v>
      </c>
      <c r="L1072" s="4">
        <v>30696</v>
      </c>
    </row>
    <row r="1073" spans="1:12">
      <c r="A1073" s="5" t="s">
        <v>113</v>
      </c>
      <c r="B1073" s="5" t="s">
        <v>1645</v>
      </c>
      <c r="C1073" s="5" t="s">
        <v>1646</v>
      </c>
      <c r="D1073" s="344">
        <v>0</v>
      </c>
      <c r="E1073" s="344">
        <v>0</v>
      </c>
      <c r="F1073" s="344">
        <v>0</v>
      </c>
      <c r="G1073" s="344">
        <v>0</v>
      </c>
      <c r="H1073" s="344">
        <v>0</v>
      </c>
      <c r="I1073" s="4">
        <v>69344</v>
      </c>
      <c r="J1073" s="344">
        <v>0</v>
      </c>
      <c r="K1073" s="4">
        <v>9150</v>
      </c>
      <c r="L1073" s="4">
        <v>78494</v>
      </c>
    </row>
    <row r="1074" spans="1:12">
      <c r="A1074" s="5" t="s">
        <v>113</v>
      </c>
      <c r="B1074" s="5" t="s">
        <v>1647</v>
      </c>
      <c r="C1074" s="5" t="s">
        <v>1648</v>
      </c>
      <c r="D1074" s="344">
        <v>0</v>
      </c>
      <c r="E1074" s="344">
        <v>0</v>
      </c>
      <c r="F1074" s="344">
        <v>0</v>
      </c>
      <c r="G1074" s="344">
        <v>0</v>
      </c>
      <c r="H1074" s="344">
        <v>0</v>
      </c>
      <c r="I1074" s="344">
        <v>0</v>
      </c>
      <c r="J1074" s="344">
        <v>0</v>
      </c>
      <c r="K1074" s="344">
        <v>0</v>
      </c>
      <c r="L1074" s="344">
        <v>0</v>
      </c>
    </row>
    <row r="1075" spans="1:12">
      <c r="A1075" s="5" t="s">
        <v>113</v>
      </c>
      <c r="B1075" s="5" t="s">
        <v>1649</v>
      </c>
      <c r="C1075" s="5" t="s">
        <v>1650</v>
      </c>
      <c r="D1075" s="4">
        <v>5856</v>
      </c>
      <c r="E1075" s="4">
        <v>672</v>
      </c>
      <c r="F1075" s="344">
        <v>0</v>
      </c>
      <c r="G1075" s="344">
        <v>0</v>
      </c>
      <c r="H1075" s="344">
        <v>0</v>
      </c>
      <c r="I1075" s="4">
        <v>122624</v>
      </c>
      <c r="J1075" s="344">
        <v>10</v>
      </c>
      <c r="K1075" s="4">
        <v>14388</v>
      </c>
      <c r="L1075" s="4">
        <v>143550</v>
      </c>
    </row>
    <row r="1076" spans="1:12">
      <c r="A1076" s="5" t="s">
        <v>113</v>
      </c>
      <c r="B1076" s="5" t="s">
        <v>1651</v>
      </c>
      <c r="C1076" s="5" t="s">
        <v>1652</v>
      </c>
      <c r="D1076" s="344">
        <v>0</v>
      </c>
      <c r="E1076" s="344">
        <v>0</v>
      </c>
      <c r="F1076" s="344">
        <v>0</v>
      </c>
      <c r="G1076" s="344">
        <v>0</v>
      </c>
      <c r="H1076" s="344">
        <v>0</v>
      </c>
      <c r="I1076" s="344">
        <v>0</v>
      </c>
      <c r="J1076" s="344">
        <v>0</v>
      </c>
      <c r="K1076" s="344">
        <v>0</v>
      </c>
      <c r="L1076" s="344">
        <v>0</v>
      </c>
    </row>
    <row r="1077" spans="1:12">
      <c r="A1077" s="5" t="s">
        <v>113</v>
      </c>
      <c r="B1077" s="5" t="s">
        <v>1653</v>
      </c>
      <c r="C1077" s="5" t="s">
        <v>1654</v>
      </c>
      <c r="D1077" s="344">
        <v>0</v>
      </c>
      <c r="E1077" s="344">
        <v>0</v>
      </c>
      <c r="F1077" s="344">
        <v>0</v>
      </c>
      <c r="G1077" s="344">
        <v>0</v>
      </c>
      <c r="H1077" s="344">
        <v>0</v>
      </c>
      <c r="I1077" s="4">
        <v>62624</v>
      </c>
      <c r="J1077" s="344">
        <v>0</v>
      </c>
      <c r="K1077" s="344">
        <v>860</v>
      </c>
      <c r="L1077" s="4">
        <v>63484</v>
      </c>
    </row>
    <row r="1078" spans="1:12">
      <c r="A1078" s="5" t="s">
        <v>113</v>
      </c>
      <c r="B1078" s="5" t="s">
        <v>1655</v>
      </c>
      <c r="C1078" s="5" t="s">
        <v>1656</v>
      </c>
      <c r="D1078" s="344">
        <v>0</v>
      </c>
      <c r="E1078" s="4">
        <v>111888</v>
      </c>
      <c r="F1078" s="344">
        <v>0</v>
      </c>
      <c r="G1078" s="4">
        <v>44832</v>
      </c>
      <c r="H1078" s="344">
        <v>0</v>
      </c>
      <c r="I1078" s="344">
        <v>0</v>
      </c>
      <c r="J1078" s="344">
        <v>0</v>
      </c>
      <c r="K1078" s="344">
        <v>0</v>
      </c>
      <c r="L1078" s="4">
        <v>156720</v>
      </c>
    </row>
    <row r="1079" spans="1:12">
      <c r="A1079" s="5" t="s">
        <v>113</v>
      </c>
      <c r="B1079" s="5" t="s">
        <v>1657</v>
      </c>
      <c r="C1079" s="5" t="s">
        <v>1658</v>
      </c>
      <c r="D1079" s="344">
        <v>0</v>
      </c>
      <c r="E1079" s="344">
        <v>0</v>
      </c>
      <c r="F1079" s="344">
        <v>0</v>
      </c>
      <c r="G1079" s="344">
        <v>0</v>
      </c>
      <c r="H1079" s="344">
        <v>0</v>
      </c>
      <c r="I1079" s="344">
        <v>0</v>
      </c>
      <c r="J1079" s="344">
        <v>0</v>
      </c>
      <c r="K1079" s="344">
        <v>0</v>
      </c>
      <c r="L1079" s="344">
        <v>0</v>
      </c>
    </row>
    <row r="1080" spans="1:12">
      <c r="A1080" s="5" t="s">
        <v>113</v>
      </c>
      <c r="B1080" s="5" t="s">
        <v>1659</v>
      </c>
      <c r="C1080" s="5" t="s">
        <v>1660</v>
      </c>
      <c r="D1080" s="344">
        <v>0</v>
      </c>
      <c r="E1080" s="344">
        <v>0</v>
      </c>
      <c r="F1080" s="344">
        <v>0</v>
      </c>
      <c r="G1080" s="344">
        <v>0</v>
      </c>
      <c r="H1080" s="344">
        <v>0</v>
      </c>
      <c r="I1080" s="344">
        <v>0</v>
      </c>
      <c r="J1080" s="4">
        <v>27778</v>
      </c>
      <c r="K1080" s="344">
        <v>0</v>
      </c>
      <c r="L1080" s="4">
        <v>27778</v>
      </c>
    </row>
    <row r="1081" spans="1:12">
      <c r="A1081" s="5" t="s">
        <v>113</v>
      </c>
      <c r="B1081" s="5" t="s">
        <v>1661</v>
      </c>
      <c r="C1081" s="5" t="s">
        <v>1662</v>
      </c>
      <c r="D1081" s="344">
        <v>0</v>
      </c>
      <c r="E1081" s="344">
        <v>0</v>
      </c>
      <c r="F1081" s="344">
        <v>0</v>
      </c>
      <c r="G1081" s="344">
        <v>0</v>
      </c>
      <c r="H1081" s="344">
        <v>0</v>
      </c>
      <c r="I1081" s="344">
        <v>0</v>
      </c>
      <c r="J1081" s="344">
        <v>0</v>
      </c>
      <c r="K1081" s="344">
        <v>0</v>
      </c>
      <c r="L1081" s="344">
        <v>0</v>
      </c>
    </row>
    <row r="1082" spans="1:12">
      <c r="A1082" s="5" t="s">
        <v>113</v>
      </c>
      <c r="B1082" s="5" t="s">
        <v>1663</v>
      </c>
      <c r="C1082" s="5" t="s">
        <v>1664</v>
      </c>
      <c r="D1082" s="4">
        <v>19344</v>
      </c>
      <c r="E1082" s="344">
        <v>0</v>
      </c>
      <c r="F1082" s="344">
        <v>0</v>
      </c>
      <c r="G1082" s="344">
        <v>0</v>
      </c>
      <c r="H1082" s="344">
        <v>0</v>
      </c>
      <c r="I1082" s="344">
        <v>0</v>
      </c>
      <c r="J1082" s="344">
        <v>0</v>
      </c>
      <c r="K1082" s="344">
        <v>0</v>
      </c>
      <c r="L1082" s="4">
        <v>19344</v>
      </c>
    </row>
    <row r="1083" spans="1:12">
      <c r="A1083" s="5" t="s">
        <v>113</v>
      </c>
      <c r="B1083" s="5" t="s">
        <v>1665</v>
      </c>
      <c r="C1083" s="5" t="s">
        <v>1666</v>
      </c>
      <c r="D1083" s="4">
        <v>11664</v>
      </c>
      <c r="E1083" s="344">
        <v>0</v>
      </c>
      <c r="F1083" s="344">
        <v>0</v>
      </c>
      <c r="G1083" s="344">
        <v>0</v>
      </c>
      <c r="H1083" s="344">
        <v>0</v>
      </c>
      <c r="I1083" s="344">
        <v>0</v>
      </c>
      <c r="J1083" s="344">
        <v>0</v>
      </c>
      <c r="K1083" s="344">
        <v>0</v>
      </c>
      <c r="L1083" s="4">
        <v>11664</v>
      </c>
    </row>
    <row r="1084" spans="1:12">
      <c r="A1084" s="5" t="s">
        <v>113</v>
      </c>
      <c r="B1084" s="5" t="s">
        <v>1667</v>
      </c>
      <c r="C1084" s="5" t="s">
        <v>1668</v>
      </c>
      <c r="D1084" s="4">
        <v>367168</v>
      </c>
      <c r="E1084" s="344">
        <v>0</v>
      </c>
      <c r="F1084" s="344">
        <v>0</v>
      </c>
      <c r="G1084" s="344">
        <v>0</v>
      </c>
      <c r="H1084" s="344">
        <v>0</v>
      </c>
      <c r="I1084" s="344">
        <v>0</v>
      </c>
      <c r="J1084" s="344">
        <v>0</v>
      </c>
      <c r="K1084" s="344">
        <v>0</v>
      </c>
      <c r="L1084" s="4">
        <v>367168</v>
      </c>
    </row>
    <row r="1085" spans="1:12">
      <c r="A1085" s="5" t="s">
        <v>113</v>
      </c>
      <c r="B1085" s="5" t="s">
        <v>1669</v>
      </c>
      <c r="C1085" s="5" t="s">
        <v>1670</v>
      </c>
      <c r="D1085" s="4">
        <v>72320</v>
      </c>
      <c r="E1085" s="344">
        <v>0</v>
      </c>
      <c r="F1085" s="344">
        <v>0</v>
      </c>
      <c r="G1085" s="344">
        <v>0</v>
      </c>
      <c r="H1085" s="4">
        <v>47152</v>
      </c>
      <c r="I1085" s="344">
        <v>0</v>
      </c>
      <c r="J1085" s="344">
        <v>960</v>
      </c>
      <c r="K1085" s="344">
        <v>0</v>
      </c>
      <c r="L1085" s="4">
        <v>120432</v>
      </c>
    </row>
    <row r="1086" spans="1:12">
      <c r="A1086" s="5" t="s">
        <v>113</v>
      </c>
      <c r="B1086" s="5" t="s">
        <v>1671</v>
      </c>
      <c r="C1086" s="5" t="s">
        <v>1672</v>
      </c>
      <c r="D1086" s="344">
        <v>0</v>
      </c>
      <c r="E1086" s="344">
        <v>0</v>
      </c>
      <c r="F1086" s="344">
        <v>0</v>
      </c>
      <c r="G1086" s="344">
        <v>0</v>
      </c>
      <c r="H1086" s="344">
        <v>0</v>
      </c>
      <c r="I1086" s="344">
        <v>0</v>
      </c>
      <c r="J1086" s="344">
        <v>0</v>
      </c>
      <c r="K1086" s="344">
        <v>0</v>
      </c>
      <c r="L1086" s="344">
        <v>0</v>
      </c>
    </row>
    <row r="1087" spans="1:12">
      <c r="A1087" s="5" t="s">
        <v>113</v>
      </c>
      <c r="B1087" s="5" t="s">
        <v>1673</v>
      </c>
      <c r="C1087" s="5" t="s">
        <v>1674</v>
      </c>
      <c r="D1087" s="4">
        <v>781184</v>
      </c>
      <c r="E1087" s="4">
        <v>500976</v>
      </c>
      <c r="F1087" s="4">
        <v>11904</v>
      </c>
      <c r="G1087" s="4">
        <v>44832</v>
      </c>
      <c r="H1087" s="4">
        <v>196992</v>
      </c>
      <c r="I1087" s="4">
        <v>380800</v>
      </c>
      <c r="J1087" s="4">
        <v>41682</v>
      </c>
      <c r="K1087" s="4">
        <v>25122</v>
      </c>
      <c r="L1087" s="4">
        <v>1983492</v>
      </c>
    </row>
    <row r="1090" spans="1:12">
      <c r="A1090" s="5" t="s">
        <v>1717</v>
      </c>
    </row>
    <row r="1091" spans="1:12">
      <c r="A1091" s="5" t="s">
        <v>1604</v>
      </c>
      <c r="B1091" s="5" t="s">
        <v>181</v>
      </c>
      <c r="C1091" s="5" t="s">
        <v>1676</v>
      </c>
      <c r="D1091" s="344" t="s">
        <v>1677</v>
      </c>
      <c r="E1091" s="344" t="s">
        <v>1678</v>
      </c>
      <c r="F1091" s="344" t="s">
        <v>1679</v>
      </c>
      <c r="G1091" s="344" t="s">
        <v>1680</v>
      </c>
      <c r="H1091" s="344" t="s">
        <v>1681</v>
      </c>
      <c r="I1091" s="344" t="s">
        <v>1682</v>
      </c>
      <c r="J1091" s="344" t="s">
        <v>1683</v>
      </c>
      <c r="K1091" s="344" t="s">
        <v>1684</v>
      </c>
      <c r="L1091" s="344" t="s">
        <v>44</v>
      </c>
    </row>
    <row r="1092" spans="1:12">
      <c r="A1092" s="5" t="s">
        <v>115</v>
      </c>
      <c r="B1092" s="5" t="s">
        <v>1619</v>
      </c>
      <c r="C1092" s="5" t="s">
        <v>1620</v>
      </c>
      <c r="D1092" s="4">
        <v>3744</v>
      </c>
      <c r="E1092" s="344">
        <v>0</v>
      </c>
      <c r="F1092" s="344">
        <v>0</v>
      </c>
      <c r="G1092" s="344">
        <v>0</v>
      </c>
      <c r="H1092" s="344">
        <v>0</v>
      </c>
      <c r="I1092" s="344">
        <v>0</v>
      </c>
      <c r="J1092" s="344">
        <v>0</v>
      </c>
      <c r="K1092" s="344">
        <v>0</v>
      </c>
      <c r="L1092" s="4">
        <v>3744</v>
      </c>
    </row>
    <row r="1093" spans="1:12">
      <c r="A1093" s="5" t="s">
        <v>115</v>
      </c>
      <c r="B1093" s="5" t="s">
        <v>1621</v>
      </c>
      <c r="C1093" s="5" t="s">
        <v>1622</v>
      </c>
      <c r="D1093" s="344">
        <v>0</v>
      </c>
      <c r="E1093" s="344">
        <v>0</v>
      </c>
      <c r="F1093" s="344">
        <v>0</v>
      </c>
      <c r="G1093" s="344">
        <v>0</v>
      </c>
      <c r="H1093" s="4">
        <v>67232</v>
      </c>
      <c r="I1093" s="344">
        <v>0</v>
      </c>
      <c r="J1093" s="344">
        <v>0</v>
      </c>
      <c r="K1093" s="344">
        <v>0</v>
      </c>
      <c r="L1093" s="4">
        <v>67232</v>
      </c>
    </row>
    <row r="1094" spans="1:12">
      <c r="A1094" s="5" t="s">
        <v>115</v>
      </c>
      <c r="B1094" s="5" t="s">
        <v>1623</v>
      </c>
      <c r="C1094" s="5" t="s">
        <v>1624</v>
      </c>
      <c r="D1094" s="344">
        <v>0</v>
      </c>
      <c r="E1094" s="4">
        <v>130016</v>
      </c>
      <c r="F1094" s="344">
        <v>0</v>
      </c>
      <c r="G1094" s="344">
        <v>0</v>
      </c>
      <c r="H1094" s="344">
        <v>0</v>
      </c>
      <c r="I1094" s="344">
        <v>0</v>
      </c>
      <c r="J1094" s="344">
        <v>0</v>
      </c>
      <c r="K1094" s="344">
        <v>0</v>
      </c>
      <c r="L1094" s="4">
        <v>130016</v>
      </c>
    </row>
    <row r="1095" spans="1:12">
      <c r="A1095" s="5" t="s">
        <v>115</v>
      </c>
      <c r="B1095" s="5" t="s">
        <v>1625</v>
      </c>
      <c r="C1095" s="5" t="s">
        <v>1626</v>
      </c>
      <c r="D1095" s="4">
        <v>7008</v>
      </c>
      <c r="E1095" s="344">
        <v>0</v>
      </c>
      <c r="F1095" s="344">
        <v>0</v>
      </c>
      <c r="G1095" s="344">
        <v>0</v>
      </c>
      <c r="H1095" s="344">
        <v>0</v>
      </c>
      <c r="I1095" s="4">
        <v>6272</v>
      </c>
      <c r="J1095" s="344">
        <v>0</v>
      </c>
      <c r="K1095" s="344">
        <v>0</v>
      </c>
      <c r="L1095" s="4">
        <v>13280</v>
      </c>
    </row>
    <row r="1096" spans="1:12">
      <c r="A1096" s="5" t="s">
        <v>115</v>
      </c>
      <c r="B1096" s="5" t="s">
        <v>1627</v>
      </c>
      <c r="C1096" s="5" t="s">
        <v>1628</v>
      </c>
      <c r="D1096" s="344">
        <v>0</v>
      </c>
      <c r="E1096" s="344">
        <v>0</v>
      </c>
      <c r="F1096" s="344">
        <v>0</v>
      </c>
      <c r="G1096" s="344">
        <v>0</v>
      </c>
      <c r="H1096" s="344">
        <v>720</v>
      </c>
      <c r="I1096" s="344">
        <v>0</v>
      </c>
      <c r="J1096" s="344">
        <v>0</v>
      </c>
      <c r="K1096" s="344">
        <v>0</v>
      </c>
      <c r="L1096" s="344">
        <v>720</v>
      </c>
    </row>
    <row r="1097" spans="1:12">
      <c r="A1097" s="5" t="s">
        <v>115</v>
      </c>
      <c r="B1097" s="5" t="s">
        <v>1629</v>
      </c>
      <c r="C1097" s="5" t="s">
        <v>1630</v>
      </c>
      <c r="D1097" s="4">
        <v>33408</v>
      </c>
      <c r="E1097" s="344">
        <v>0</v>
      </c>
      <c r="F1097" s="344">
        <v>0</v>
      </c>
      <c r="G1097" s="344">
        <v>0</v>
      </c>
      <c r="H1097" s="344">
        <v>0</v>
      </c>
      <c r="I1097" s="344">
        <v>0</v>
      </c>
      <c r="J1097" s="344">
        <v>0</v>
      </c>
      <c r="K1097" s="344">
        <v>0</v>
      </c>
      <c r="L1097" s="4">
        <v>33408</v>
      </c>
    </row>
    <row r="1098" spans="1:12">
      <c r="A1098" s="5" t="s">
        <v>115</v>
      </c>
      <c r="B1098" s="5" t="s">
        <v>1631</v>
      </c>
      <c r="C1098" s="5" t="s">
        <v>1632</v>
      </c>
      <c r="D1098" s="344">
        <v>0</v>
      </c>
      <c r="E1098" s="4">
        <v>5472</v>
      </c>
      <c r="F1098" s="344">
        <v>0</v>
      </c>
      <c r="G1098" s="344">
        <v>0</v>
      </c>
      <c r="H1098" s="344">
        <v>0</v>
      </c>
      <c r="I1098" s="344">
        <v>0</v>
      </c>
      <c r="J1098" s="344">
        <v>0</v>
      </c>
      <c r="K1098" s="344">
        <v>0</v>
      </c>
      <c r="L1098" s="4">
        <v>5472</v>
      </c>
    </row>
    <row r="1099" spans="1:12">
      <c r="A1099" s="5" t="s">
        <v>115</v>
      </c>
      <c r="B1099" s="5" t="s">
        <v>1633</v>
      </c>
      <c r="C1099" s="5" t="s">
        <v>1634</v>
      </c>
      <c r="D1099" s="344">
        <v>0</v>
      </c>
      <c r="E1099" s="344">
        <v>0</v>
      </c>
      <c r="F1099" s="344">
        <v>0</v>
      </c>
      <c r="G1099" s="344">
        <v>0</v>
      </c>
      <c r="H1099" s="344">
        <v>0</v>
      </c>
      <c r="I1099" s="344">
        <v>0</v>
      </c>
      <c r="J1099" s="344">
        <v>0</v>
      </c>
      <c r="K1099" s="344">
        <v>0</v>
      </c>
      <c r="L1099" s="344">
        <v>0</v>
      </c>
    </row>
    <row r="1100" spans="1:12">
      <c r="A1100" s="5" t="s">
        <v>115</v>
      </c>
      <c r="B1100" s="5" t="s">
        <v>1635</v>
      </c>
      <c r="C1100" s="5" t="s">
        <v>1636</v>
      </c>
      <c r="D1100" s="4">
        <v>1680</v>
      </c>
      <c r="E1100" s="4">
        <v>3072</v>
      </c>
      <c r="F1100" s="344">
        <v>0</v>
      </c>
      <c r="G1100" s="344">
        <v>0</v>
      </c>
      <c r="H1100" s="4">
        <v>82992</v>
      </c>
      <c r="I1100" s="344">
        <v>0</v>
      </c>
      <c r="J1100" s="344">
        <v>0</v>
      </c>
      <c r="K1100" s="344">
        <v>0</v>
      </c>
      <c r="L1100" s="4">
        <v>87744</v>
      </c>
    </row>
    <row r="1101" spans="1:12">
      <c r="A1101" s="5" t="s">
        <v>115</v>
      </c>
      <c r="B1101" s="5" t="s">
        <v>1637</v>
      </c>
      <c r="C1101" s="5" t="s">
        <v>1638</v>
      </c>
      <c r="D1101" s="344">
        <v>0</v>
      </c>
      <c r="E1101" s="344">
        <v>0</v>
      </c>
      <c r="F1101" s="344">
        <v>0</v>
      </c>
      <c r="G1101" s="344">
        <v>0</v>
      </c>
      <c r="H1101" s="344">
        <v>0</v>
      </c>
      <c r="I1101" s="344">
        <v>0</v>
      </c>
      <c r="J1101" s="344">
        <v>0</v>
      </c>
      <c r="K1101" s="344">
        <v>0</v>
      </c>
      <c r="L1101" s="344">
        <v>0</v>
      </c>
    </row>
    <row r="1102" spans="1:12">
      <c r="A1102" s="5" t="s">
        <v>115</v>
      </c>
      <c r="B1102" s="5" t="s">
        <v>1639</v>
      </c>
      <c r="C1102" s="5" t="s">
        <v>1640</v>
      </c>
      <c r="D1102" s="344">
        <v>0</v>
      </c>
      <c r="E1102" s="344">
        <v>0</v>
      </c>
      <c r="F1102" s="344">
        <v>0</v>
      </c>
      <c r="G1102" s="344">
        <v>0</v>
      </c>
      <c r="H1102" s="344">
        <v>0</v>
      </c>
      <c r="I1102" s="344">
        <v>256</v>
      </c>
      <c r="J1102" s="344">
        <v>0</v>
      </c>
      <c r="K1102" s="344">
        <v>0</v>
      </c>
      <c r="L1102" s="344">
        <v>256</v>
      </c>
    </row>
    <row r="1103" spans="1:12">
      <c r="A1103" s="5" t="s">
        <v>115</v>
      </c>
      <c r="B1103" s="5" t="s">
        <v>1641</v>
      </c>
      <c r="C1103" s="5" t="s">
        <v>1642</v>
      </c>
      <c r="D1103" s="4">
        <v>99216</v>
      </c>
      <c r="E1103" s="344">
        <v>0</v>
      </c>
      <c r="F1103" s="4">
        <v>16704</v>
      </c>
      <c r="G1103" s="344">
        <v>0</v>
      </c>
      <c r="H1103" s="344">
        <v>0</v>
      </c>
      <c r="I1103" s="344">
        <v>0</v>
      </c>
      <c r="J1103" s="344">
        <v>0</v>
      </c>
      <c r="K1103" s="344">
        <v>0</v>
      </c>
      <c r="L1103" s="4">
        <v>115920</v>
      </c>
    </row>
    <row r="1104" spans="1:12">
      <c r="A1104" s="5" t="s">
        <v>115</v>
      </c>
      <c r="B1104" s="5" t="s">
        <v>1643</v>
      </c>
      <c r="C1104" s="5" t="s">
        <v>1644</v>
      </c>
      <c r="D1104" s="4">
        <v>13360</v>
      </c>
      <c r="E1104" s="344">
        <v>0</v>
      </c>
      <c r="F1104" s="344">
        <v>0</v>
      </c>
      <c r="G1104" s="344">
        <v>0</v>
      </c>
      <c r="H1104" s="344">
        <v>0</v>
      </c>
      <c r="I1104" s="344">
        <v>0</v>
      </c>
      <c r="J1104" s="344">
        <v>0</v>
      </c>
      <c r="K1104" s="344">
        <v>0</v>
      </c>
      <c r="L1104" s="4">
        <v>13360</v>
      </c>
    </row>
    <row r="1105" spans="1:12">
      <c r="A1105" s="5" t="s">
        <v>115</v>
      </c>
      <c r="B1105" s="5" t="s">
        <v>1645</v>
      </c>
      <c r="C1105" s="5" t="s">
        <v>1646</v>
      </c>
      <c r="D1105" s="344">
        <v>0</v>
      </c>
      <c r="E1105" s="4">
        <v>6912</v>
      </c>
      <c r="F1105" s="344">
        <v>0</v>
      </c>
      <c r="G1105" s="344">
        <v>0</v>
      </c>
      <c r="H1105" s="344">
        <v>0</v>
      </c>
      <c r="I1105" s="4">
        <v>33984</v>
      </c>
      <c r="J1105" s="344">
        <v>0</v>
      </c>
      <c r="K1105" s="344">
        <v>0</v>
      </c>
      <c r="L1105" s="4">
        <v>40896</v>
      </c>
    </row>
    <row r="1106" spans="1:12">
      <c r="A1106" s="5" t="s">
        <v>115</v>
      </c>
      <c r="B1106" s="5" t="s">
        <v>1647</v>
      </c>
      <c r="C1106" s="5" t="s">
        <v>1648</v>
      </c>
      <c r="D1106" s="344">
        <v>0</v>
      </c>
      <c r="E1106" s="344">
        <v>0</v>
      </c>
      <c r="F1106" s="344">
        <v>0</v>
      </c>
      <c r="G1106" s="344">
        <v>0</v>
      </c>
      <c r="H1106" s="344">
        <v>0</v>
      </c>
      <c r="I1106" s="344">
        <v>0</v>
      </c>
      <c r="J1106" s="344">
        <v>0</v>
      </c>
      <c r="K1106" s="344">
        <v>0</v>
      </c>
      <c r="L1106" s="344">
        <v>0</v>
      </c>
    </row>
    <row r="1107" spans="1:12">
      <c r="A1107" s="5" t="s">
        <v>115</v>
      </c>
      <c r="B1107" s="5" t="s">
        <v>1649</v>
      </c>
      <c r="C1107" s="5" t="s">
        <v>1650</v>
      </c>
      <c r="D1107" s="4">
        <v>9264</v>
      </c>
      <c r="E1107" s="344">
        <v>0</v>
      </c>
      <c r="F1107" s="344">
        <v>0</v>
      </c>
      <c r="G1107" s="344">
        <v>0</v>
      </c>
      <c r="H1107" s="344">
        <v>0</v>
      </c>
      <c r="I1107" s="4">
        <v>5760</v>
      </c>
      <c r="J1107" s="344">
        <v>0</v>
      </c>
      <c r="K1107" s="4">
        <v>7360</v>
      </c>
      <c r="L1107" s="4">
        <v>22384</v>
      </c>
    </row>
    <row r="1108" spans="1:12">
      <c r="A1108" s="5" t="s">
        <v>115</v>
      </c>
      <c r="B1108" s="5" t="s">
        <v>1651</v>
      </c>
      <c r="C1108" s="5" t="s">
        <v>1652</v>
      </c>
      <c r="D1108" s="344">
        <v>0</v>
      </c>
      <c r="E1108" s="344">
        <v>0</v>
      </c>
      <c r="F1108" s="344">
        <v>0</v>
      </c>
      <c r="G1108" s="344">
        <v>0</v>
      </c>
      <c r="H1108" s="344">
        <v>0</v>
      </c>
      <c r="I1108" s="344">
        <v>0</v>
      </c>
      <c r="J1108" s="344">
        <v>0</v>
      </c>
      <c r="K1108" s="344">
        <v>0</v>
      </c>
      <c r="L1108" s="344">
        <v>0</v>
      </c>
    </row>
    <row r="1109" spans="1:12">
      <c r="A1109" s="5" t="s">
        <v>115</v>
      </c>
      <c r="B1109" s="5" t="s">
        <v>1653</v>
      </c>
      <c r="C1109" s="5" t="s">
        <v>1654</v>
      </c>
      <c r="D1109" s="344">
        <v>0</v>
      </c>
      <c r="E1109" s="344">
        <v>0</v>
      </c>
      <c r="F1109" s="344">
        <v>0</v>
      </c>
      <c r="G1109" s="344">
        <v>0</v>
      </c>
      <c r="H1109" s="344">
        <v>0</v>
      </c>
      <c r="I1109" s="4">
        <v>21888</v>
      </c>
      <c r="J1109" s="344">
        <v>0</v>
      </c>
      <c r="K1109" s="344">
        <v>0</v>
      </c>
      <c r="L1109" s="4">
        <v>21888</v>
      </c>
    </row>
    <row r="1110" spans="1:12">
      <c r="A1110" s="5" t="s">
        <v>115</v>
      </c>
      <c r="B1110" s="5" t="s">
        <v>1655</v>
      </c>
      <c r="C1110" s="5" t="s">
        <v>1656</v>
      </c>
      <c r="D1110" s="344">
        <v>0</v>
      </c>
      <c r="E1110" s="4">
        <v>56868</v>
      </c>
      <c r="F1110" s="344">
        <v>0</v>
      </c>
      <c r="G1110" s="4">
        <v>23984</v>
      </c>
      <c r="H1110" s="344">
        <v>0</v>
      </c>
      <c r="I1110" s="344">
        <v>0</v>
      </c>
      <c r="J1110" s="344">
        <v>0</v>
      </c>
      <c r="K1110" s="344">
        <v>0</v>
      </c>
      <c r="L1110" s="4">
        <v>80852</v>
      </c>
    </row>
    <row r="1111" spans="1:12">
      <c r="A1111" s="5" t="s">
        <v>115</v>
      </c>
      <c r="B1111" s="5" t="s">
        <v>1657</v>
      </c>
      <c r="C1111" s="5" t="s">
        <v>1658</v>
      </c>
      <c r="D1111" s="344">
        <v>0</v>
      </c>
      <c r="E1111" s="344">
        <v>0</v>
      </c>
      <c r="F1111" s="344">
        <v>0</v>
      </c>
      <c r="G1111" s="344">
        <v>0</v>
      </c>
      <c r="H1111" s="4">
        <v>4000</v>
      </c>
      <c r="I1111" s="344">
        <v>0</v>
      </c>
      <c r="J1111" s="344">
        <v>0</v>
      </c>
      <c r="K1111" s="344">
        <v>0</v>
      </c>
      <c r="L1111" s="4">
        <v>4000</v>
      </c>
    </row>
    <row r="1112" spans="1:12">
      <c r="A1112" s="5" t="s">
        <v>115</v>
      </c>
      <c r="B1112" s="5" t="s">
        <v>1659</v>
      </c>
      <c r="C1112" s="5" t="s">
        <v>1660</v>
      </c>
      <c r="D1112" s="344">
        <v>0</v>
      </c>
      <c r="E1112" s="344">
        <v>0</v>
      </c>
      <c r="F1112" s="344">
        <v>0</v>
      </c>
      <c r="G1112" s="344">
        <v>0</v>
      </c>
      <c r="H1112" s="344">
        <v>0</v>
      </c>
      <c r="I1112" s="344">
        <v>0</v>
      </c>
      <c r="J1112" s="4">
        <v>3680</v>
      </c>
      <c r="K1112" s="344">
        <v>0</v>
      </c>
      <c r="L1112" s="4">
        <v>3680</v>
      </c>
    </row>
    <row r="1113" spans="1:12">
      <c r="A1113" s="5" t="s">
        <v>115</v>
      </c>
      <c r="B1113" s="5" t="s">
        <v>1661</v>
      </c>
      <c r="C1113" s="5" t="s">
        <v>1662</v>
      </c>
      <c r="D1113" s="344">
        <v>0</v>
      </c>
      <c r="E1113" s="344">
        <v>0</v>
      </c>
      <c r="F1113" s="344">
        <v>0</v>
      </c>
      <c r="G1113" s="344">
        <v>0</v>
      </c>
      <c r="H1113" s="344">
        <v>0</v>
      </c>
      <c r="I1113" s="344">
        <v>0</v>
      </c>
      <c r="J1113" s="344">
        <v>0</v>
      </c>
      <c r="K1113" s="344">
        <v>0</v>
      </c>
      <c r="L1113" s="344">
        <v>0</v>
      </c>
    </row>
    <row r="1114" spans="1:12">
      <c r="A1114" s="5" t="s">
        <v>115</v>
      </c>
      <c r="B1114" s="5" t="s">
        <v>1663</v>
      </c>
      <c r="C1114" s="5" t="s">
        <v>1664</v>
      </c>
      <c r="D1114" s="4">
        <v>64800</v>
      </c>
      <c r="E1114" s="344">
        <v>0</v>
      </c>
      <c r="F1114" s="344">
        <v>0</v>
      </c>
      <c r="G1114" s="344">
        <v>0</v>
      </c>
      <c r="H1114" s="344">
        <v>0</v>
      </c>
      <c r="I1114" s="344">
        <v>0</v>
      </c>
      <c r="J1114" s="344">
        <v>0</v>
      </c>
      <c r="K1114" s="344">
        <v>0</v>
      </c>
      <c r="L1114" s="4">
        <v>64800</v>
      </c>
    </row>
    <row r="1115" spans="1:12">
      <c r="A1115" s="5" t="s">
        <v>115</v>
      </c>
      <c r="B1115" s="5" t="s">
        <v>1665</v>
      </c>
      <c r="C1115" s="5" t="s">
        <v>1666</v>
      </c>
      <c r="D1115" s="344">
        <v>1056</v>
      </c>
      <c r="E1115" s="344">
        <v>0</v>
      </c>
      <c r="F1115" s="344">
        <v>0</v>
      </c>
      <c r="G1115" s="344">
        <v>0</v>
      </c>
      <c r="H1115" s="344">
        <v>0</v>
      </c>
      <c r="I1115" s="344">
        <v>0</v>
      </c>
      <c r="J1115" s="4">
        <v>23596</v>
      </c>
      <c r="K1115" s="344">
        <v>0</v>
      </c>
      <c r="L1115" s="4">
        <v>24652</v>
      </c>
    </row>
    <row r="1116" spans="1:12">
      <c r="A1116" s="5" t="s">
        <v>115</v>
      </c>
      <c r="B1116" s="5" t="s">
        <v>1667</v>
      </c>
      <c r="C1116" s="5" t="s">
        <v>1668</v>
      </c>
      <c r="D1116" s="4">
        <v>180768</v>
      </c>
      <c r="E1116" s="344">
        <v>0</v>
      </c>
      <c r="F1116" s="344">
        <v>0</v>
      </c>
      <c r="G1116" s="344">
        <v>0</v>
      </c>
      <c r="H1116" s="344">
        <v>0</v>
      </c>
      <c r="I1116" s="344">
        <v>0</v>
      </c>
      <c r="J1116" s="344">
        <v>0</v>
      </c>
      <c r="K1116" s="344">
        <v>0</v>
      </c>
      <c r="L1116" s="4">
        <v>180768</v>
      </c>
    </row>
    <row r="1117" spans="1:12">
      <c r="A1117" s="5" t="s">
        <v>115</v>
      </c>
      <c r="B1117" s="5" t="s">
        <v>1669</v>
      </c>
      <c r="C1117" s="5" t="s">
        <v>1670</v>
      </c>
      <c r="D1117" s="4">
        <v>33408</v>
      </c>
      <c r="E1117" s="344">
        <v>0</v>
      </c>
      <c r="F1117" s="344">
        <v>0</v>
      </c>
      <c r="G1117" s="344">
        <v>0</v>
      </c>
      <c r="H1117" s="344">
        <v>0</v>
      </c>
      <c r="I1117" s="344">
        <v>0</v>
      </c>
      <c r="J1117" s="344">
        <v>0</v>
      </c>
      <c r="K1117" s="344">
        <v>0</v>
      </c>
      <c r="L1117" s="4">
        <v>33408</v>
      </c>
    </row>
    <row r="1118" spans="1:12">
      <c r="A1118" s="5" t="s">
        <v>115</v>
      </c>
      <c r="B1118" s="5" t="s">
        <v>1671</v>
      </c>
      <c r="C1118" s="5" t="s">
        <v>1672</v>
      </c>
      <c r="D1118" s="344">
        <v>0</v>
      </c>
      <c r="E1118" s="344">
        <v>0</v>
      </c>
      <c r="F1118" s="344">
        <v>0</v>
      </c>
      <c r="G1118" s="344">
        <v>0</v>
      </c>
      <c r="H1118" s="344">
        <v>0</v>
      </c>
      <c r="I1118" s="344">
        <v>0</v>
      </c>
      <c r="J1118" s="344">
        <v>0</v>
      </c>
      <c r="K1118" s="344">
        <v>0</v>
      </c>
      <c r="L1118" s="344">
        <v>0</v>
      </c>
    </row>
    <row r="1119" spans="1:12">
      <c r="A1119" s="5" t="s">
        <v>115</v>
      </c>
      <c r="B1119" s="5" t="s">
        <v>1673</v>
      </c>
      <c r="C1119" s="5" t="s">
        <v>1674</v>
      </c>
      <c r="D1119" s="4">
        <v>447712</v>
      </c>
      <c r="E1119" s="4">
        <v>202340</v>
      </c>
      <c r="F1119" s="4">
        <v>16704</v>
      </c>
      <c r="G1119" s="4">
        <v>23984</v>
      </c>
      <c r="H1119" s="4">
        <v>154944</v>
      </c>
      <c r="I1119" s="4">
        <v>68160</v>
      </c>
      <c r="J1119" s="4">
        <v>27276</v>
      </c>
      <c r="K1119" s="4">
        <v>7360</v>
      </c>
      <c r="L1119" s="4">
        <v>948480</v>
      </c>
    </row>
    <row r="1122" spans="1:12">
      <c r="A1122" s="5" t="s">
        <v>1718</v>
      </c>
    </row>
    <row r="1123" spans="1:12">
      <c r="A1123" s="5" t="s">
        <v>1604</v>
      </c>
      <c r="B1123" s="5" t="s">
        <v>181</v>
      </c>
      <c r="C1123" s="5" t="s">
        <v>1676</v>
      </c>
      <c r="D1123" s="344" t="s">
        <v>1677</v>
      </c>
      <c r="E1123" s="344" t="s">
        <v>1678</v>
      </c>
      <c r="F1123" s="344" t="s">
        <v>1679</v>
      </c>
      <c r="G1123" s="344" t="s">
        <v>1680</v>
      </c>
      <c r="H1123" s="344" t="s">
        <v>1681</v>
      </c>
      <c r="I1123" s="344" t="s">
        <v>1682</v>
      </c>
      <c r="J1123" s="344" t="s">
        <v>1683</v>
      </c>
      <c r="K1123" s="344" t="s">
        <v>1684</v>
      </c>
      <c r="L1123" s="344" t="s">
        <v>44</v>
      </c>
    </row>
    <row r="1124" spans="1:12">
      <c r="A1124" s="5" t="s">
        <v>117</v>
      </c>
      <c r="B1124" s="5" t="s">
        <v>1619</v>
      </c>
      <c r="C1124" s="5" t="s">
        <v>1620</v>
      </c>
      <c r="D1124" s="344">
        <v>0</v>
      </c>
      <c r="E1124" s="344">
        <v>0</v>
      </c>
      <c r="F1124" s="344">
        <v>0</v>
      </c>
      <c r="G1124" s="344">
        <v>0</v>
      </c>
      <c r="H1124" s="344">
        <v>0</v>
      </c>
      <c r="I1124" s="344">
        <v>0</v>
      </c>
      <c r="J1124" s="344">
        <v>0</v>
      </c>
      <c r="K1124" s="344">
        <v>0</v>
      </c>
      <c r="L1124" s="344">
        <v>0</v>
      </c>
    </row>
    <row r="1125" spans="1:12">
      <c r="A1125" s="5" t="s">
        <v>117</v>
      </c>
      <c r="B1125" s="5" t="s">
        <v>1621</v>
      </c>
      <c r="C1125" s="5" t="s">
        <v>1622</v>
      </c>
      <c r="D1125" s="344">
        <v>0</v>
      </c>
      <c r="E1125" s="344">
        <v>0</v>
      </c>
      <c r="F1125" s="344">
        <v>0</v>
      </c>
      <c r="G1125" s="344">
        <v>0</v>
      </c>
      <c r="H1125" s="4">
        <v>280208</v>
      </c>
      <c r="I1125" s="344">
        <v>0</v>
      </c>
      <c r="J1125" s="4">
        <v>3760</v>
      </c>
      <c r="K1125" s="344">
        <v>0</v>
      </c>
      <c r="L1125" s="4">
        <v>283968</v>
      </c>
    </row>
    <row r="1126" spans="1:12">
      <c r="A1126" s="5" t="s">
        <v>117</v>
      </c>
      <c r="B1126" s="5" t="s">
        <v>1623</v>
      </c>
      <c r="C1126" s="5" t="s">
        <v>1624</v>
      </c>
      <c r="D1126" s="344">
        <v>0</v>
      </c>
      <c r="E1126" s="4">
        <v>1937568</v>
      </c>
      <c r="F1126" s="344">
        <v>0</v>
      </c>
      <c r="G1126" s="344">
        <v>0</v>
      </c>
      <c r="H1126" s="4">
        <v>170160</v>
      </c>
      <c r="I1126" s="4">
        <v>17664</v>
      </c>
      <c r="J1126" s="344">
        <v>0</v>
      </c>
      <c r="K1126" s="4">
        <v>1480</v>
      </c>
      <c r="L1126" s="4">
        <v>2126872</v>
      </c>
    </row>
    <row r="1127" spans="1:12">
      <c r="A1127" s="5" t="s">
        <v>117</v>
      </c>
      <c r="B1127" s="5" t="s">
        <v>1625</v>
      </c>
      <c r="C1127" s="5" t="s">
        <v>1626</v>
      </c>
      <c r="D1127" s="4">
        <v>220944</v>
      </c>
      <c r="E1127" s="4">
        <v>143680</v>
      </c>
      <c r="F1127" s="344">
        <v>0</v>
      </c>
      <c r="G1127" s="344">
        <v>0</v>
      </c>
      <c r="H1127" s="4">
        <v>278976</v>
      </c>
      <c r="I1127" s="4">
        <v>107728</v>
      </c>
      <c r="J1127" s="4">
        <v>36901</v>
      </c>
      <c r="K1127" s="344">
        <v>480</v>
      </c>
      <c r="L1127" s="4">
        <v>788709</v>
      </c>
    </row>
    <row r="1128" spans="1:12">
      <c r="A1128" s="5" t="s">
        <v>117</v>
      </c>
      <c r="B1128" s="5" t="s">
        <v>1627</v>
      </c>
      <c r="C1128" s="5" t="s">
        <v>1628</v>
      </c>
      <c r="D1128" s="344">
        <v>0</v>
      </c>
      <c r="E1128" s="344">
        <v>0</v>
      </c>
      <c r="F1128" s="344">
        <v>0</v>
      </c>
      <c r="G1128" s="344">
        <v>0</v>
      </c>
      <c r="H1128" s="344">
        <v>0</v>
      </c>
      <c r="I1128" s="344">
        <v>0</v>
      </c>
      <c r="J1128" s="344">
        <v>384</v>
      </c>
      <c r="K1128" s="344">
        <v>0</v>
      </c>
      <c r="L1128" s="344">
        <v>384</v>
      </c>
    </row>
    <row r="1129" spans="1:12">
      <c r="A1129" s="5" t="s">
        <v>117</v>
      </c>
      <c r="B1129" s="5" t="s">
        <v>1629</v>
      </c>
      <c r="C1129" s="5" t="s">
        <v>1630</v>
      </c>
      <c r="D1129" s="4">
        <v>281856</v>
      </c>
      <c r="E1129" s="344">
        <v>0</v>
      </c>
      <c r="F1129" s="344">
        <v>0</v>
      </c>
      <c r="G1129" s="344">
        <v>0</v>
      </c>
      <c r="H1129" s="4">
        <v>61296</v>
      </c>
      <c r="I1129" s="344">
        <v>0</v>
      </c>
      <c r="J1129" s="4">
        <v>17992</v>
      </c>
      <c r="K1129" s="344">
        <v>0</v>
      </c>
      <c r="L1129" s="4">
        <v>361144</v>
      </c>
    </row>
    <row r="1130" spans="1:12">
      <c r="A1130" s="5" t="s">
        <v>117</v>
      </c>
      <c r="B1130" s="5" t="s">
        <v>1631</v>
      </c>
      <c r="C1130" s="5" t="s">
        <v>1632</v>
      </c>
      <c r="D1130" s="344">
        <v>0</v>
      </c>
      <c r="E1130" s="4">
        <v>109904</v>
      </c>
      <c r="F1130" s="344">
        <v>0</v>
      </c>
      <c r="G1130" s="344">
        <v>0</v>
      </c>
      <c r="H1130" s="344">
        <v>0</v>
      </c>
      <c r="I1130" s="4">
        <v>202336</v>
      </c>
      <c r="J1130" s="344">
        <v>0</v>
      </c>
      <c r="K1130" s="344">
        <v>143</v>
      </c>
      <c r="L1130" s="4">
        <v>312383</v>
      </c>
    </row>
    <row r="1131" spans="1:12">
      <c r="A1131" s="5" t="s">
        <v>117</v>
      </c>
      <c r="B1131" s="5" t="s">
        <v>1633</v>
      </c>
      <c r="C1131" s="5" t="s">
        <v>1634</v>
      </c>
      <c r="D1131" s="344">
        <v>0</v>
      </c>
      <c r="E1131" s="344">
        <v>0</v>
      </c>
      <c r="F1131" s="344">
        <v>0</v>
      </c>
      <c r="G1131" s="344">
        <v>0</v>
      </c>
      <c r="H1131" s="4">
        <v>108448</v>
      </c>
      <c r="I1131" s="344">
        <v>0</v>
      </c>
      <c r="J1131" s="344">
        <v>807</v>
      </c>
      <c r="K1131" s="344">
        <v>0</v>
      </c>
      <c r="L1131" s="4">
        <v>109255</v>
      </c>
    </row>
    <row r="1132" spans="1:12">
      <c r="A1132" s="5" t="s">
        <v>117</v>
      </c>
      <c r="B1132" s="5" t="s">
        <v>1635</v>
      </c>
      <c r="C1132" s="5" t="s">
        <v>1636</v>
      </c>
      <c r="D1132" s="4">
        <v>40032</v>
      </c>
      <c r="E1132" s="4">
        <v>98928</v>
      </c>
      <c r="F1132" s="344">
        <v>0</v>
      </c>
      <c r="G1132" s="344">
        <v>0</v>
      </c>
      <c r="H1132" s="4">
        <v>485568</v>
      </c>
      <c r="I1132" s="344">
        <v>0</v>
      </c>
      <c r="J1132" s="4">
        <v>19664</v>
      </c>
      <c r="K1132" s="344">
        <v>0</v>
      </c>
      <c r="L1132" s="4">
        <v>644192</v>
      </c>
    </row>
    <row r="1133" spans="1:12">
      <c r="A1133" s="5" t="s">
        <v>117</v>
      </c>
      <c r="B1133" s="5" t="s">
        <v>1637</v>
      </c>
      <c r="C1133" s="5" t="s">
        <v>1638</v>
      </c>
      <c r="D1133" s="344">
        <v>0</v>
      </c>
      <c r="E1133" s="4">
        <v>43104</v>
      </c>
      <c r="F1133" s="344">
        <v>0</v>
      </c>
      <c r="G1133" s="344">
        <v>0</v>
      </c>
      <c r="H1133" s="344">
        <v>0</v>
      </c>
      <c r="I1133" s="344">
        <v>0</v>
      </c>
      <c r="J1133" s="344">
        <v>0</v>
      </c>
      <c r="K1133" s="344">
        <v>0</v>
      </c>
      <c r="L1133" s="4">
        <v>43104</v>
      </c>
    </row>
    <row r="1134" spans="1:12">
      <c r="A1134" s="5" t="s">
        <v>117</v>
      </c>
      <c r="B1134" s="5" t="s">
        <v>1639</v>
      </c>
      <c r="C1134" s="5" t="s">
        <v>1640</v>
      </c>
      <c r="D1134" s="344">
        <v>0</v>
      </c>
      <c r="E1134" s="4">
        <v>6528</v>
      </c>
      <c r="F1134" s="344">
        <v>0</v>
      </c>
      <c r="G1134" s="344">
        <v>0</v>
      </c>
      <c r="H1134" s="344">
        <v>0</v>
      </c>
      <c r="I1134" s="4">
        <v>354944</v>
      </c>
      <c r="J1134" s="344">
        <v>0</v>
      </c>
      <c r="K1134" s="4">
        <v>952</v>
      </c>
      <c r="L1134" s="4">
        <v>362424</v>
      </c>
    </row>
    <row r="1135" spans="1:12">
      <c r="A1135" s="5" t="s">
        <v>117</v>
      </c>
      <c r="B1135" s="5" t="s">
        <v>1641</v>
      </c>
      <c r="C1135" s="5" t="s">
        <v>1642</v>
      </c>
      <c r="D1135" s="4">
        <v>1132416</v>
      </c>
      <c r="E1135" s="344">
        <v>0</v>
      </c>
      <c r="F1135" s="4">
        <v>355792</v>
      </c>
      <c r="G1135" s="344">
        <v>0</v>
      </c>
      <c r="H1135" s="4">
        <v>13056</v>
      </c>
      <c r="I1135" s="344">
        <v>0</v>
      </c>
      <c r="J1135" s="344">
        <v>480</v>
      </c>
      <c r="K1135" s="344">
        <v>0</v>
      </c>
      <c r="L1135" s="4">
        <v>1501744</v>
      </c>
    </row>
    <row r="1136" spans="1:12">
      <c r="A1136" s="5" t="s">
        <v>117</v>
      </c>
      <c r="B1136" s="5" t="s">
        <v>1643</v>
      </c>
      <c r="C1136" s="5" t="s">
        <v>1644</v>
      </c>
      <c r="D1136" s="4">
        <v>201008</v>
      </c>
      <c r="E1136" s="344">
        <v>0</v>
      </c>
      <c r="F1136" s="344">
        <v>0</v>
      </c>
      <c r="G1136" s="344">
        <v>0</v>
      </c>
      <c r="H1136" s="344">
        <v>0</v>
      </c>
      <c r="I1136" s="344">
        <v>0</v>
      </c>
      <c r="J1136" s="344">
        <v>0</v>
      </c>
      <c r="K1136" s="344">
        <v>0</v>
      </c>
      <c r="L1136" s="4">
        <v>201008</v>
      </c>
    </row>
    <row r="1137" spans="1:12">
      <c r="A1137" s="5" t="s">
        <v>117</v>
      </c>
      <c r="B1137" s="5" t="s">
        <v>1645</v>
      </c>
      <c r="C1137" s="5" t="s">
        <v>1646</v>
      </c>
      <c r="D1137" s="344">
        <v>0</v>
      </c>
      <c r="E1137" s="344">
        <v>0</v>
      </c>
      <c r="F1137" s="344">
        <v>0</v>
      </c>
      <c r="G1137" s="344">
        <v>0</v>
      </c>
      <c r="H1137" s="344">
        <v>0</v>
      </c>
      <c r="I1137" s="4">
        <v>393504</v>
      </c>
      <c r="J1137" s="344">
        <v>0</v>
      </c>
      <c r="K1137" s="4">
        <v>8688</v>
      </c>
      <c r="L1137" s="4">
        <v>402192</v>
      </c>
    </row>
    <row r="1138" spans="1:12">
      <c r="A1138" s="5" t="s">
        <v>117</v>
      </c>
      <c r="B1138" s="5" t="s">
        <v>1647</v>
      </c>
      <c r="C1138" s="5" t="s">
        <v>1648</v>
      </c>
      <c r="D1138" s="344">
        <v>0</v>
      </c>
      <c r="E1138" s="344">
        <v>0</v>
      </c>
      <c r="F1138" s="344">
        <v>0</v>
      </c>
      <c r="G1138" s="344">
        <v>0</v>
      </c>
      <c r="H1138" s="344">
        <v>0</v>
      </c>
      <c r="I1138" s="344">
        <v>0</v>
      </c>
      <c r="J1138" s="344">
        <v>0</v>
      </c>
      <c r="K1138" s="344">
        <v>0</v>
      </c>
      <c r="L1138" s="344">
        <v>0</v>
      </c>
    </row>
    <row r="1139" spans="1:12">
      <c r="A1139" s="5" t="s">
        <v>117</v>
      </c>
      <c r="B1139" s="5" t="s">
        <v>1649</v>
      </c>
      <c r="C1139" s="5" t="s">
        <v>1650</v>
      </c>
      <c r="D1139" s="4">
        <v>5376</v>
      </c>
      <c r="E1139" s="344">
        <v>0</v>
      </c>
      <c r="F1139" s="344">
        <v>0</v>
      </c>
      <c r="G1139" s="344">
        <v>0</v>
      </c>
      <c r="H1139" s="4">
        <v>18880</v>
      </c>
      <c r="I1139" s="4">
        <v>636240</v>
      </c>
      <c r="J1139" s="344">
        <v>0</v>
      </c>
      <c r="K1139" s="4">
        <v>17287</v>
      </c>
      <c r="L1139" s="4">
        <v>677783</v>
      </c>
    </row>
    <row r="1140" spans="1:12">
      <c r="A1140" s="5" t="s">
        <v>117</v>
      </c>
      <c r="B1140" s="5" t="s">
        <v>1651</v>
      </c>
      <c r="C1140" s="5" t="s">
        <v>1652</v>
      </c>
      <c r="D1140" s="344">
        <v>0</v>
      </c>
      <c r="E1140" s="344">
        <v>0</v>
      </c>
      <c r="F1140" s="344">
        <v>0</v>
      </c>
      <c r="G1140" s="344">
        <v>0</v>
      </c>
      <c r="H1140" s="344">
        <v>0</v>
      </c>
      <c r="I1140" s="4">
        <v>93472</v>
      </c>
      <c r="J1140" s="344">
        <v>0</v>
      </c>
      <c r="K1140" s="344">
        <v>0</v>
      </c>
      <c r="L1140" s="4">
        <v>93472</v>
      </c>
    </row>
    <row r="1141" spans="1:12">
      <c r="A1141" s="5" t="s">
        <v>117</v>
      </c>
      <c r="B1141" s="5" t="s">
        <v>1653</v>
      </c>
      <c r="C1141" s="5" t="s">
        <v>1654</v>
      </c>
      <c r="D1141" s="344">
        <v>0</v>
      </c>
      <c r="E1141" s="344">
        <v>0</v>
      </c>
      <c r="F1141" s="344">
        <v>0</v>
      </c>
      <c r="G1141" s="344">
        <v>0</v>
      </c>
      <c r="H1141" s="344">
        <v>0</v>
      </c>
      <c r="I1141" s="4">
        <v>112240</v>
      </c>
      <c r="J1141" s="344">
        <v>0</v>
      </c>
      <c r="K1141" s="344">
        <v>0</v>
      </c>
      <c r="L1141" s="4">
        <v>112240</v>
      </c>
    </row>
    <row r="1142" spans="1:12">
      <c r="A1142" s="5" t="s">
        <v>117</v>
      </c>
      <c r="B1142" s="5" t="s">
        <v>1655</v>
      </c>
      <c r="C1142" s="5" t="s">
        <v>1656</v>
      </c>
      <c r="D1142" s="344">
        <v>0</v>
      </c>
      <c r="E1142" s="4">
        <v>838656</v>
      </c>
      <c r="F1142" s="344">
        <v>0</v>
      </c>
      <c r="G1142" s="4">
        <v>304192</v>
      </c>
      <c r="H1142" s="344">
        <v>0</v>
      </c>
      <c r="I1142" s="4">
        <v>17616</v>
      </c>
      <c r="J1142" s="344">
        <v>0</v>
      </c>
      <c r="K1142" s="344">
        <v>0</v>
      </c>
      <c r="L1142" s="4">
        <v>1160464</v>
      </c>
    </row>
    <row r="1143" spans="1:12">
      <c r="A1143" s="5" t="s">
        <v>117</v>
      </c>
      <c r="B1143" s="5" t="s">
        <v>1657</v>
      </c>
      <c r="C1143" s="5" t="s">
        <v>1658</v>
      </c>
      <c r="D1143" s="344">
        <v>0</v>
      </c>
      <c r="E1143" s="344">
        <v>0</v>
      </c>
      <c r="F1143" s="344">
        <v>0</v>
      </c>
      <c r="G1143" s="344">
        <v>0</v>
      </c>
      <c r="H1143" s="4">
        <v>198992</v>
      </c>
      <c r="I1143" s="344">
        <v>0</v>
      </c>
      <c r="J1143" s="344">
        <v>0</v>
      </c>
      <c r="K1143" s="344">
        <v>0</v>
      </c>
      <c r="L1143" s="4">
        <v>198992</v>
      </c>
    </row>
    <row r="1144" spans="1:12">
      <c r="A1144" s="5" t="s">
        <v>117</v>
      </c>
      <c r="B1144" s="5" t="s">
        <v>1659</v>
      </c>
      <c r="C1144" s="5" t="s">
        <v>1660</v>
      </c>
      <c r="D1144" s="344">
        <v>0</v>
      </c>
      <c r="E1144" s="344">
        <v>0</v>
      </c>
      <c r="F1144" s="344">
        <v>0</v>
      </c>
      <c r="G1144" s="344">
        <v>0</v>
      </c>
      <c r="H1144" s="4">
        <v>94848</v>
      </c>
      <c r="I1144" s="344">
        <v>0</v>
      </c>
      <c r="J1144" s="4">
        <v>92124</v>
      </c>
      <c r="K1144" s="344">
        <v>0</v>
      </c>
      <c r="L1144" s="4">
        <v>186972</v>
      </c>
    </row>
    <row r="1145" spans="1:12">
      <c r="A1145" s="5" t="s">
        <v>117</v>
      </c>
      <c r="B1145" s="5" t="s">
        <v>1661</v>
      </c>
      <c r="C1145" s="5" t="s">
        <v>1662</v>
      </c>
      <c r="D1145" s="344">
        <v>0</v>
      </c>
      <c r="E1145" s="344">
        <v>0</v>
      </c>
      <c r="F1145" s="344">
        <v>0</v>
      </c>
      <c r="G1145" s="344">
        <v>0</v>
      </c>
      <c r="H1145" s="4">
        <v>5760</v>
      </c>
      <c r="I1145" s="344">
        <v>0</v>
      </c>
      <c r="J1145" s="4">
        <v>5720</v>
      </c>
      <c r="K1145" s="344">
        <v>0</v>
      </c>
      <c r="L1145" s="4">
        <v>11480</v>
      </c>
    </row>
    <row r="1146" spans="1:12">
      <c r="A1146" s="5" t="s">
        <v>117</v>
      </c>
      <c r="B1146" s="5" t="s">
        <v>1663</v>
      </c>
      <c r="C1146" s="5" t="s">
        <v>1664</v>
      </c>
      <c r="D1146" s="4">
        <v>49824</v>
      </c>
      <c r="E1146" s="344">
        <v>0</v>
      </c>
      <c r="F1146" s="344">
        <v>0</v>
      </c>
      <c r="G1146" s="344">
        <v>0</v>
      </c>
      <c r="H1146" s="4">
        <v>0</v>
      </c>
      <c r="I1146" s="344">
        <v>0</v>
      </c>
      <c r="J1146" s="344">
        <v>0</v>
      </c>
      <c r="K1146" s="344">
        <v>0</v>
      </c>
      <c r="L1146" s="4">
        <v>49824</v>
      </c>
    </row>
    <row r="1147" spans="1:12">
      <c r="A1147" s="5" t="s">
        <v>117</v>
      </c>
      <c r="B1147" s="5" t="s">
        <v>1665</v>
      </c>
      <c r="C1147" s="5" t="s">
        <v>1666</v>
      </c>
      <c r="D1147" s="4">
        <v>61440</v>
      </c>
      <c r="E1147" s="344">
        <v>0</v>
      </c>
      <c r="F1147" s="344">
        <v>0</v>
      </c>
      <c r="G1147" s="344">
        <v>0</v>
      </c>
      <c r="H1147" s="4">
        <v>40448</v>
      </c>
      <c r="I1147" s="344">
        <v>0</v>
      </c>
      <c r="J1147" s="4">
        <v>11192</v>
      </c>
      <c r="K1147" s="344">
        <v>0</v>
      </c>
      <c r="L1147" s="4">
        <v>113080</v>
      </c>
    </row>
    <row r="1148" spans="1:12">
      <c r="A1148" s="5" t="s">
        <v>117</v>
      </c>
      <c r="B1148" s="5" t="s">
        <v>1667</v>
      </c>
      <c r="C1148" s="5" t="s">
        <v>1668</v>
      </c>
      <c r="D1148" s="4">
        <v>2064096</v>
      </c>
      <c r="E1148" s="344">
        <v>0</v>
      </c>
      <c r="F1148" s="344">
        <v>0</v>
      </c>
      <c r="G1148" s="344">
        <v>0</v>
      </c>
      <c r="H1148" s="4">
        <v>4512</v>
      </c>
      <c r="I1148" s="344">
        <v>0</v>
      </c>
      <c r="J1148" s="344">
        <v>0</v>
      </c>
      <c r="K1148" s="344">
        <v>0</v>
      </c>
      <c r="L1148" s="4">
        <v>2068608</v>
      </c>
    </row>
    <row r="1149" spans="1:12">
      <c r="A1149" s="5" t="s">
        <v>117</v>
      </c>
      <c r="B1149" s="5" t="s">
        <v>1669</v>
      </c>
      <c r="C1149" s="5" t="s">
        <v>1670</v>
      </c>
      <c r="D1149" s="4">
        <v>611256</v>
      </c>
      <c r="E1149" s="344">
        <v>0</v>
      </c>
      <c r="F1149" s="344">
        <v>0</v>
      </c>
      <c r="G1149" s="344">
        <v>0</v>
      </c>
      <c r="H1149" s="4">
        <v>38528</v>
      </c>
      <c r="I1149" s="344">
        <v>0</v>
      </c>
      <c r="J1149" s="344">
        <v>0</v>
      </c>
      <c r="K1149" s="344">
        <v>0</v>
      </c>
      <c r="L1149" s="4">
        <v>649784</v>
      </c>
    </row>
    <row r="1150" spans="1:12">
      <c r="A1150" s="5" t="s">
        <v>117</v>
      </c>
      <c r="B1150" s="5" t="s">
        <v>1671</v>
      </c>
      <c r="C1150" s="5" t="s">
        <v>1672</v>
      </c>
      <c r="D1150" s="344">
        <v>0</v>
      </c>
      <c r="E1150" s="344">
        <v>0</v>
      </c>
      <c r="F1150" s="344">
        <v>0</v>
      </c>
      <c r="G1150" s="344">
        <v>0</v>
      </c>
      <c r="H1150" s="344">
        <v>0</v>
      </c>
      <c r="I1150" s="344">
        <v>0</v>
      </c>
      <c r="J1150" s="344">
        <v>0</v>
      </c>
      <c r="K1150" s="344">
        <v>0</v>
      </c>
      <c r="L1150" s="344">
        <v>0</v>
      </c>
    </row>
    <row r="1151" spans="1:12">
      <c r="A1151" s="5" t="s">
        <v>117</v>
      </c>
      <c r="B1151" s="5" t="s">
        <v>1673</v>
      </c>
      <c r="C1151" s="5" t="s">
        <v>1674</v>
      </c>
      <c r="D1151" s="4">
        <v>4668248</v>
      </c>
      <c r="E1151" s="4">
        <v>3178368</v>
      </c>
      <c r="F1151" s="4">
        <v>355792</v>
      </c>
      <c r="G1151" s="4">
        <v>304192</v>
      </c>
      <c r="H1151" s="4">
        <v>1799680</v>
      </c>
      <c r="I1151" s="4">
        <v>1935744</v>
      </c>
      <c r="J1151" s="4">
        <v>189024</v>
      </c>
      <c r="K1151" s="4">
        <v>29030</v>
      </c>
      <c r="L1151" s="4">
        <v>12460078</v>
      </c>
    </row>
    <row r="1154" spans="1:12">
      <c r="A1154" s="5" t="s">
        <v>1719</v>
      </c>
    </row>
    <row r="1155" spans="1:12">
      <c r="A1155" s="5" t="s">
        <v>1604</v>
      </c>
      <c r="B1155" s="5" t="s">
        <v>181</v>
      </c>
      <c r="C1155" s="5" t="s">
        <v>1676</v>
      </c>
      <c r="D1155" s="344" t="s">
        <v>1677</v>
      </c>
      <c r="E1155" s="344" t="s">
        <v>1678</v>
      </c>
      <c r="F1155" s="344" t="s">
        <v>1679</v>
      </c>
      <c r="G1155" s="344" t="s">
        <v>1680</v>
      </c>
      <c r="H1155" s="344" t="s">
        <v>1681</v>
      </c>
      <c r="I1155" s="344" t="s">
        <v>1682</v>
      </c>
      <c r="J1155" s="344" t="s">
        <v>1683</v>
      </c>
      <c r="K1155" s="344" t="s">
        <v>1684</v>
      </c>
      <c r="L1155" s="344" t="s">
        <v>44</v>
      </c>
    </row>
    <row r="1156" spans="1:12">
      <c r="A1156" s="5" t="s">
        <v>119</v>
      </c>
      <c r="B1156" s="5" t="s">
        <v>1619</v>
      </c>
      <c r="C1156" s="5" t="s">
        <v>1620</v>
      </c>
      <c r="D1156" s="4">
        <v>47440</v>
      </c>
      <c r="E1156" s="344">
        <v>0</v>
      </c>
      <c r="F1156" s="344">
        <v>0</v>
      </c>
      <c r="G1156" s="344">
        <v>0</v>
      </c>
      <c r="H1156" s="344">
        <v>0</v>
      </c>
      <c r="I1156" s="344">
        <v>0</v>
      </c>
      <c r="J1156" s="344">
        <v>0</v>
      </c>
      <c r="K1156" s="344">
        <v>0</v>
      </c>
      <c r="L1156" s="4">
        <v>47440</v>
      </c>
    </row>
    <row r="1157" spans="1:12">
      <c r="A1157" s="5" t="s">
        <v>119</v>
      </c>
      <c r="B1157" s="5" t="s">
        <v>1621</v>
      </c>
      <c r="C1157" s="5" t="s">
        <v>1622</v>
      </c>
      <c r="D1157" s="344">
        <v>0</v>
      </c>
      <c r="E1157" s="344">
        <v>0</v>
      </c>
      <c r="F1157" s="344">
        <v>0</v>
      </c>
      <c r="G1157" s="344">
        <v>0</v>
      </c>
      <c r="H1157" s="4">
        <v>158880</v>
      </c>
      <c r="I1157" s="344">
        <v>0</v>
      </c>
      <c r="J1157" s="344">
        <v>992</v>
      </c>
      <c r="K1157" s="344">
        <v>0</v>
      </c>
      <c r="L1157" s="4">
        <v>159872</v>
      </c>
    </row>
    <row r="1158" spans="1:12">
      <c r="A1158" s="5" t="s">
        <v>119</v>
      </c>
      <c r="B1158" s="5" t="s">
        <v>1623</v>
      </c>
      <c r="C1158" s="5" t="s">
        <v>1624</v>
      </c>
      <c r="D1158" s="344">
        <v>0</v>
      </c>
      <c r="E1158" s="4">
        <v>441200</v>
      </c>
      <c r="F1158" s="344">
        <v>0</v>
      </c>
      <c r="G1158" s="344">
        <v>0</v>
      </c>
      <c r="H1158" s="344">
        <v>0</v>
      </c>
      <c r="I1158" s="4">
        <v>7264</v>
      </c>
      <c r="J1158" s="344">
        <v>0</v>
      </c>
      <c r="K1158" s="344">
        <v>0</v>
      </c>
      <c r="L1158" s="4">
        <v>448464</v>
      </c>
    </row>
    <row r="1159" spans="1:12">
      <c r="A1159" s="5" t="s">
        <v>119</v>
      </c>
      <c r="B1159" s="5" t="s">
        <v>1625</v>
      </c>
      <c r="C1159" s="5" t="s">
        <v>1626</v>
      </c>
      <c r="D1159" s="4">
        <v>65440</v>
      </c>
      <c r="E1159" s="4">
        <v>93792</v>
      </c>
      <c r="F1159" s="344">
        <v>0</v>
      </c>
      <c r="G1159" s="344">
        <v>0</v>
      </c>
      <c r="H1159" s="4">
        <v>97920</v>
      </c>
      <c r="I1159" s="4">
        <v>25616</v>
      </c>
      <c r="J1159" s="344">
        <v>98</v>
      </c>
      <c r="K1159" s="344">
        <v>0</v>
      </c>
      <c r="L1159" s="4">
        <v>282866</v>
      </c>
    </row>
    <row r="1160" spans="1:12">
      <c r="A1160" s="5" t="s">
        <v>119</v>
      </c>
      <c r="B1160" s="5" t="s">
        <v>1627</v>
      </c>
      <c r="C1160" s="5" t="s">
        <v>1628</v>
      </c>
      <c r="D1160" s="344">
        <v>0</v>
      </c>
      <c r="E1160" s="344">
        <v>0</v>
      </c>
      <c r="F1160" s="344">
        <v>0</v>
      </c>
      <c r="G1160" s="344">
        <v>0</v>
      </c>
      <c r="H1160" s="344">
        <v>480</v>
      </c>
      <c r="I1160" s="344">
        <v>0</v>
      </c>
      <c r="J1160" s="344">
        <v>0</v>
      </c>
      <c r="K1160" s="344">
        <v>0</v>
      </c>
      <c r="L1160" s="344">
        <v>480</v>
      </c>
    </row>
    <row r="1161" spans="1:12">
      <c r="A1161" s="5" t="s">
        <v>119</v>
      </c>
      <c r="B1161" s="5" t="s">
        <v>1629</v>
      </c>
      <c r="C1161" s="5" t="s">
        <v>1630</v>
      </c>
      <c r="D1161" s="4">
        <v>97456</v>
      </c>
      <c r="E1161" s="344">
        <v>0</v>
      </c>
      <c r="F1161" s="344">
        <v>0</v>
      </c>
      <c r="G1161" s="344">
        <v>0</v>
      </c>
      <c r="H1161" s="4">
        <v>50480</v>
      </c>
      <c r="I1161" s="344">
        <v>0</v>
      </c>
      <c r="J1161" s="344">
        <v>0</v>
      </c>
      <c r="K1161" s="344">
        <v>0</v>
      </c>
      <c r="L1161" s="4">
        <v>147936</v>
      </c>
    </row>
    <row r="1162" spans="1:12">
      <c r="A1162" s="5" t="s">
        <v>119</v>
      </c>
      <c r="B1162" s="5" t="s">
        <v>1631</v>
      </c>
      <c r="C1162" s="5" t="s">
        <v>1632</v>
      </c>
      <c r="D1162" s="344">
        <v>0</v>
      </c>
      <c r="E1162" s="4">
        <v>12864</v>
      </c>
      <c r="F1162" s="344">
        <v>0</v>
      </c>
      <c r="G1162" s="344">
        <v>0</v>
      </c>
      <c r="H1162" s="344">
        <v>0</v>
      </c>
      <c r="I1162" s="4">
        <v>77536</v>
      </c>
      <c r="J1162" s="344">
        <v>0</v>
      </c>
      <c r="K1162" s="4">
        <v>11660</v>
      </c>
      <c r="L1162" s="4">
        <v>102060</v>
      </c>
    </row>
    <row r="1163" spans="1:12">
      <c r="A1163" s="5" t="s">
        <v>119</v>
      </c>
      <c r="B1163" s="5" t="s">
        <v>1633</v>
      </c>
      <c r="C1163" s="5" t="s">
        <v>1634</v>
      </c>
      <c r="D1163" s="344">
        <v>0</v>
      </c>
      <c r="E1163" s="344">
        <v>0</v>
      </c>
      <c r="F1163" s="344">
        <v>0</v>
      </c>
      <c r="G1163" s="344">
        <v>0</v>
      </c>
      <c r="H1163" s="4">
        <v>25728</v>
      </c>
      <c r="I1163" s="344">
        <v>0</v>
      </c>
      <c r="J1163" s="344">
        <v>0</v>
      </c>
      <c r="K1163" s="344">
        <v>0</v>
      </c>
      <c r="L1163" s="4">
        <v>25728</v>
      </c>
    </row>
    <row r="1164" spans="1:12">
      <c r="A1164" s="5" t="s">
        <v>119</v>
      </c>
      <c r="B1164" s="5" t="s">
        <v>1635</v>
      </c>
      <c r="C1164" s="5" t="s">
        <v>1636</v>
      </c>
      <c r="D1164" s="4">
        <v>35616</v>
      </c>
      <c r="E1164" s="4">
        <v>10976</v>
      </c>
      <c r="F1164" s="344">
        <v>0</v>
      </c>
      <c r="G1164" s="344">
        <v>0</v>
      </c>
      <c r="H1164" s="4">
        <v>207616</v>
      </c>
      <c r="I1164" s="344">
        <v>0</v>
      </c>
      <c r="J1164" s="344">
        <v>0</v>
      </c>
      <c r="K1164" s="344">
        <v>0</v>
      </c>
      <c r="L1164" s="4">
        <v>254208</v>
      </c>
    </row>
    <row r="1165" spans="1:12">
      <c r="A1165" s="5" t="s">
        <v>119</v>
      </c>
      <c r="B1165" s="5" t="s">
        <v>1637</v>
      </c>
      <c r="C1165" s="5" t="s">
        <v>1638</v>
      </c>
      <c r="D1165" s="344">
        <v>0</v>
      </c>
      <c r="E1165" s="4">
        <v>6304</v>
      </c>
      <c r="F1165" s="344">
        <v>0</v>
      </c>
      <c r="G1165" s="344">
        <v>0</v>
      </c>
      <c r="H1165" s="344">
        <v>0</v>
      </c>
      <c r="I1165" s="344">
        <v>0</v>
      </c>
      <c r="J1165" s="344">
        <v>0</v>
      </c>
      <c r="K1165" s="344">
        <v>0</v>
      </c>
      <c r="L1165" s="4">
        <v>6304</v>
      </c>
    </row>
    <row r="1166" spans="1:12">
      <c r="A1166" s="5" t="s">
        <v>119</v>
      </c>
      <c r="B1166" s="5" t="s">
        <v>1639</v>
      </c>
      <c r="C1166" s="5" t="s">
        <v>1640</v>
      </c>
      <c r="D1166" s="344">
        <v>0</v>
      </c>
      <c r="E1166" s="4">
        <v>3456</v>
      </c>
      <c r="F1166" s="344">
        <v>0</v>
      </c>
      <c r="G1166" s="344">
        <v>0</v>
      </c>
      <c r="H1166" s="344">
        <v>0</v>
      </c>
      <c r="I1166" s="4">
        <v>59424</v>
      </c>
      <c r="J1166" s="344">
        <v>0</v>
      </c>
      <c r="K1166" s="344">
        <v>384</v>
      </c>
      <c r="L1166" s="4">
        <v>63264</v>
      </c>
    </row>
    <row r="1167" spans="1:12">
      <c r="A1167" s="5" t="s">
        <v>119</v>
      </c>
      <c r="B1167" s="5" t="s">
        <v>1641</v>
      </c>
      <c r="C1167" s="5" t="s">
        <v>1642</v>
      </c>
      <c r="D1167" s="4">
        <v>294176</v>
      </c>
      <c r="E1167" s="344">
        <v>0</v>
      </c>
      <c r="F1167" s="4">
        <v>53680</v>
      </c>
      <c r="G1167" s="344">
        <v>0</v>
      </c>
      <c r="H1167" s="344">
        <v>0</v>
      </c>
      <c r="I1167" s="344">
        <v>0</v>
      </c>
      <c r="J1167" s="344">
        <v>0</v>
      </c>
      <c r="K1167" s="344">
        <v>0</v>
      </c>
      <c r="L1167" s="4">
        <v>347856</v>
      </c>
    </row>
    <row r="1168" spans="1:12">
      <c r="A1168" s="5" t="s">
        <v>119</v>
      </c>
      <c r="B1168" s="5" t="s">
        <v>1643</v>
      </c>
      <c r="C1168" s="5" t="s">
        <v>1644</v>
      </c>
      <c r="D1168" s="4">
        <v>53904</v>
      </c>
      <c r="E1168" s="344">
        <v>0</v>
      </c>
      <c r="F1168" s="344">
        <v>0</v>
      </c>
      <c r="G1168" s="344">
        <v>0</v>
      </c>
      <c r="H1168" s="344">
        <v>0</v>
      </c>
      <c r="I1168" s="344">
        <v>0</v>
      </c>
      <c r="J1168" s="344">
        <v>0</v>
      </c>
      <c r="K1168" s="344">
        <v>0</v>
      </c>
      <c r="L1168" s="4">
        <v>53904</v>
      </c>
    </row>
    <row r="1169" spans="1:12">
      <c r="A1169" s="5" t="s">
        <v>119</v>
      </c>
      <c r="B1169" s="5" t="s">
        <v>1645</v>
      </c>
      <c r="C1169" s="5" t="s">
        <v>1646</v>
      </c>
      <c r="D1169" s="344">
        <v>0</v>
      </c>
      <c r="E1169" s="344">
        <v>0</v>
      </c>
      <c r="F1169" s="344">
        <v>0</v>
      </c>
      <c r="G1169" s="344">
        <v>0</v>
      </c>
      <c r="H1169" s="344">
        <v>0</v>
      </c>
      <c r="I1169" s="4">
        <v>116576</v>
      </c>
      <c r="J1169" s="344">
        <v>0</v>
      </c>
      <c r="K1169" s="4">
        <v>5380</v>
      </c>
      <c r="L1169" s="4">
        <v>121956</v>
      </c>
    </row>
    <row r="1170" spans="1:12">
      <c r="A1170" s="5" t="s">
        <v>119</v>
      </c>
      <c r="B1170" s="5" t="s">
        <v>1647</v>
      </c>
      <c r="C1170" s="5" t="s">
        <v>1648</v>
      </c>
      <c r="D1170" s="344">
        <v>0</v>
      </c>
      <c r="E1170" s="344">
        <v>0</v>
      </c>
      <c r="F1170" s="344">
        <v>0</v>
      </c>
      <c r="G1170" s="344">
        <v>0</v>
      </c>
      <c r="H1170" s="344">
        <v>0</v>
      </c>
      <c r="I1170" s="344">
        <v>0</v>
      </c>
      <c r="J1170" s="344">
        <v>0</v>
      </c>
      <c r="K1170" s="344">
        <v>0</v>
      </c>
      <c r="L1170" s="344">
        <v>0</v>
      </c>
    </row>
    <row r="1171" spans="1:12">
      <c r="A1171" s="5" t="s">
        <v>119</v>
      </c>
      <c r="B1171" s="5" t="s">
        <v>1649</v>
      </c>
      <c r="C1171" s="5" t="s">
        <v>1650</v>
      </c>
      <c r="D1171" s="4">
        <v>27360</v>
      </c>
      <c r="E1171" s="4">
        <v>864</v>
      </c>
      <c r="F1171" s="344">
        <v>0</v>
      </c>
      <c r="G1171" s="344">
        <v>0</v>
      </c>
      <c r="H1171" s="344">
        <v>0</v>
      </c>
      <c r="I1171" s="4">
        <v>111312</v>
      </c>
      <c r="J1171" s="344">
        <v>0</v>
      </c>
      <c r="K1171" s="4">
        <v>22517</v>
      </c>
      <c r="L1171" s="4">
        <v>162053</v>
      </c>
    </row>
    <row r="1172" spans="1:12">
      <c r="A1172" s="5" t="s">
        <v>119</v>
      </c>
      <c r="B1172" s="5" t="s">
        <v>1651</v>
      </c>
      <c r="C1172" s="5" t="s">
        <v>1652</v>
      </c>
      <c r="D1172" s="344">
        <v>0</v>
      </c>
      <c r="E1172" s="344">
        <v>0</v>
      </c>
      <c r="F1172" s="344">
        <v>0</v>
      </c>
      <c r="G1172" s="344">
        <v>0</v>
      </c>
      <c r="H1172" s="344">
        <v>0</v>
      </c>
      <c r="I1172" s="4">
        <v>28716</v>
      </c>
      <c r="J1172" s="344">
        <v>0</v>
      </c>
      <c r="K1172" s="344">
        <v>0</v>
      </c>
      <c r="L1172" s="4">
        <v>28716</v>
      </c>
    </row>
    <row r="1173" spans="1:12">
      <c r="A1173" s="5" t="s">
        <v>119</v>
      </c>
      <c r="B1173" s="5" t="s">
        <v>1653</v>
      </c>
      <c r="C1173" s="5" t="s">
        <v>1654</v>
      </c>
      <c r="D1173" s="344">
        <v>0</v>
      </c>
      <c r="E1173" s="344">
        <v>0</v>
      </c>
      <c r="F1173" s="344">
        <v>0</v>
      </c>
      <c r="G1173" s="344">
        <v>0</v>
      </c>
      <c r="H1173" s="344">
        <v>0</v>
      </c>
      <c r="I1173" s="4">
        <v>67056</v>
      </c>
      <c r="J1173" s="344">
        <v>0</v>
      </c>
      <c r="K1173" s="344">
        <v>0</v>
      </c>
      <c r="L1173" s="4">
        <v>67056</v>
      </c>
    </row>
    <row r="1174" spans="1:12">
      <c r="A1174" s="5" t="s">
        <v>119</v>
      </c>
      <c r="B1174" s="5" t="s">
        <v>1655</v>
      </c>
      <c r="C1174" s="5" t="s">
        <v>1656</v>
      </c>
      <c r="D1174" s="344">
        <v>0</v>
      </c>
      <c r="E1174" s="4">
        <v>287856</v>
      </c>
      <c r="F1174" s="344">
        <v>0</v>
      </c>
      <c r="G1174" s="4">
        <v>61056</v>
      </c>
      <c r="H1174" s="344">
        <v>0</v>
      </c>
      <c r="I1174" s="344">
        <v>720</v>
      </c>
      <c r="J1174" s="344">
        <v>0</v>
      </c>
      <c r="K1174" s="344">
        <v>0</v>
      </c>
      <c r="L1174" s="4">
        <v>349632</v>
      </c>
    </row>
    <row r="1175" spans="1:12">
      <c r="A1175" s="5" t="s">
        <v>119</v>
      </c>
      <c r="B1175" s="5" t="s">
        <v>1657</v>
      </c>
      <c r="C1175" s="5" t="s">
        <v>1658</v>
      </c>
      <c r="D1175" s="344">
        <v>0</v>
      </c>
      <c r="E1175" s="344">
        <v>0</v>
      </c>
      <c r="F1175" s="344">
        <v>0</v>
      </c>
      <c r="G1175" s="344">
        <v>0</v>
      </c>
      <c r="H1175" s="4">
        <v>71392</v>
      </c>
      <c r="I1175" s="344">
        <v>0</v>
      </c>
      <c r="J1175" s="344">
        <v>0</v>
      </c>
      <c r="K1175" s="344">
        <v>0</v>
      </c>
      <c r="L1175" s="4">
        <v>71392</v>
      </c>
    </row>
    <row r="1176" spans="1:12">
      <c r="A1176" s="5" t="s">
        <v>119</v>
      </c>
      <c r="B1176" s="5" t="s">
        <v>1659</v>
      </c>
      <c r="C1176" s="5" t="s">
        <v>1660</v>
      </c>
      <c r="D1176" s="344">
        <v>0</v>
      </c>
      <c r="E1176" s="344">
        <v>0</v>
      </c>
      <c r="F1176" s="344">
        <v>0</v>
      </c>
      <c r="G1176" s="344">
        <v>0</v>
      </c>
      <c r="H1176" s="4">
        <v>38480</v>
      </c>
      <c r="I1176" s="344">
        <v>0</v>
      </c>
      <c r="J1176" s="4">
        <v>26100</v>
      </c>
      <c r="K1176" s="344">
        <v>0</v>
      </c>
      <c r="L1176" s="4">
        <v>64580</v>
      </c>
    </row>
    <row r="1177" spans="1:12">
      <c r="A1177" s="5" t="s">
        <v>119</v>
      </c>
      <c r="B1177" s="5" t="s">
        <v>1661</v>
      </c>
      <c r="C1177" s="5" t="s">
        <v>1662</v>
      </c>
      <c r="D1177" s="344">
        <v>0</v>
      </c>
      <c r="E1177" s="344">
        <v>0</v>
      </c>
      <c r="F1177" s="344">
        <v>0</v>
      </c>
      <c r="G1177" s="344">
        <v>0</v>
      </c>
      <c r="H1177" s="4">
        <v>6336</v>
      </c>
      <c r="I1177" s="344">
        <v>0</v>
      </c>
      <c r="J1177" s="344">
        <v>0</v>
      </c>
      <c r="K1177" s="344">
        <v>0</v>
      </c>
      <c r="L1177" s="4">
        <v>6336</v>
      </c>
    </row>
    <row r="1178" spans="1:12">
      <c r="A1178" s="5" t="s">
        <v>119</v>
      </c>
      <c r="B1178" s="5" t="s">
        <v>1663</v>
      </c>
      <c r="C1178" s="5" t="s">
        <v>1664</v>
      </c>
      <c r="D1178" s="4">
        <v>89328</v>
      </c>
      <c r="E1178" s="344">
        <v>0</v>
      </c>
      <c r="F1178" s="344">
        <v>0</v>
      </c>
      <c r="G1178" s="344">
        <v>0</v>
      </c>
      <c r="H1178" s="344">
        <v>0</v>
      </c>
      <c r="I1178" s="344">
        <v>0</v>
      </c>
      <c r="J1178" s="344">
        <v>0</v>
      </c>
      <c r="K1178" s="344">
        <v>0</v>
      </c>
      <c r="L1178" s="4">
        <v>89328</v>
      </c>
    </row>
    <row r="1179" spans="1:12">
      <c r="A1179" s="5" t="s">
        <v>119</v>
      </c>
      <c r="B1179" s="5" t="s">
        <v>1665</v>
      </c>
      <c r="C1179" s="5" t="s">
        <v>1666</v>
      </c>
      <c r="D1179" s="4">
        <v>23376</v>
      </c>
      <c r="E1179" s="344">
        <v>0</v>
      </c>
      <c r="F1179" s="344">
        <v>0</v>
      </c>
      <c r="G1179" s="344">
        <v>0</v>
      </c>
      <c r="H1179" s="4">
        <v>53760</v>
      </c>
      <c r="I1179" s="344">
        <v>0</v>
      </c>
      <c r="J1179" s="344">
        <v>152</v>
      </c>
      <c r="K1179" s="344">
        <v>0</v>
      </c>
      <c r="L1179" s="4">
        <v>77288</v>
      </c>
    </row>
    <row r="1180" spans="1:12">
      <c r="A1180" s="5" t="s">
        <v>119</v>
      </c>
      <c r="B1180" s="5" t="s">
        <v>1667</v>
      </c>
      <c r="C1180" s="5" t="s">
        <v>1668</v>
      </c>
      <c r="D1180" s="4">
        <v>597040</v>
      </c>
      <c r="E1180" s="344">
        <v>0</v>
      </c>
      <c r="F1180" s="344">
        <v>0</v>
      </c>
      <c r="G1180" s="344">
        <v>0</v>
      </c>
      <c r="H1180" s="344">
        <v>0</v>
      </c>
      <c r="I1180" s="344">
        <v>0</v>
      </c>
      <c r="J1180" s="344">
        <v>0</v>
      </c>
      <c r="K1180" s="344">
        <v>0</v>
      </c>
      <c r="L1180" s="4">
        <v>597040</v>
      </c>
    </row>
    <row r="1181" spans="1:12">
      <c r="A1181" s="5" t="s">
        <v>119</v>
      </c>
      <c r="B1181" s="5" t="s">
        <v>1669</v>
      </c>
      <c r="C1181" s="5" t="s">
        <v>1670</v>
      </c>
      <c r="D1181" s="4">
        <v>134576</v>
      </c>
      <c r="E1181" s="344">
        <v>0</v>
      </c>
      <c r="F1181" s="344">
        <v>0</v>
      </c>
      <c r="G1181" s="344">
        <v>0</v>
      </c>
      <c r="H1181" s="4">
        <v>98928</v>
      </c>
      <c r="I1181" s="344">
        <v>0</v>
      </c>
      <c r="J1181" s="344">
        <v>0</v>
      </c>
      <c r="K1181" s="344">
        <v>0</v>
      </c>
      <c r="L1181" s="4">
        <v>233504</v>
      </c>
    </row>
    <row r="1182" spans="1:12">
      <c r="A1182" s="5" t="s">
        <v>119</v>
      </c>
      <c r="B1182" s="5" t="s">
        <v>1671</v>
      </c>
      <c r="C1182" s="5" t="s">
        <v>1672</v>
      </c>
      <c r="D1182" s="344">
        <v>0</v>
      </c>
      <c r="E1182" s="344">
        <v>0</v>
      </c>
      <c r="F1182" s="344">
        <v>0</v>
      </c>
      <c r="G1182" s="344">
        <v>0</v>
      </c>
      <c r="H1182" s="344">
        <v>0</v>
      </c>
      <c r="I1182" s="344">
        <v>0</v>
      </c>
      <c r="J1182" s="344">
        <v>0</v>
      </c>
      <c r="K1182" s="344">
        <v>0</v>
      </c>
      <c r="L1182" s="344">
        <v>0</v>
      </c>
    </row>
    <row r="1183" spans="1:12">
      <c r="A1183" s="5" t="s">
        <v>119</v>
      </c>
      <c r="B1183" s="5" t="s">
        <v>1673</v>
      </c>
      <c r="C1183" s="5" t="s">
        <v>1674</v>
      </c>
      <c r="D1183" s="4">
        <v>1465712</v>
      </c>
      <c r="E1183" s="4">
        <v>857312</v>
      </c>
      <c r="F1183" s="4">
        <v>53680</v>
      </c>
      <c r="G1183" s="4">
        <v>61056</v>
      </c>
      <c r="H1183" s="4">
        <v>810000</v>
      </c>
      <c r="I1183" s="4">
        <v>494220</v>
      </c>
      <c r="J1183" s="4">
        <v>27342</v>
      </c>
      <c r="K1183" s="4">
        <v>39941</v>
      </c>
      <c r="L1183" s="4">
        <v>3809263</v>
      </c>
    </row>
    <row r="1186" spans="1:12">
      <c r="A1186" s="5" t="s">
        <v>1720</v>
      </c>
    </row>
    <row r="1187" spans="1:12">
      <c r="A1187" s="5" t="s">
        <v>1604</v>
      </c>
      <c r="B1187" s="5" t="s">
        <v>181</v>
      </c>
      <c r="C1187" s="5" t="s">
        <v>1676</v>
      </c>
      <c r="D1187" s="344" t="s">
        <v>1677</v>
      </c>
      <c r="E1187" s="344" t="s">
        <v>1678</v>
      </c>
      <c r="F1187" s="344" t="s">
        <v>1679</v>
      </c>
      <c r="G1187" s="344" t="s">
        <v>1680</v>
      </c>
      <c r="H1187" s="344" t="s">
        <v>1681</v>
      </c>
      <c r="I1187" s="344" t="s">
        <v>1682</v>
      </c>
      <c r="J1187" s="344" t="s">
        <v>1683</v>
      </c>
      <c r="K1187" s="344" t="s">
        <v>1684</v>
      </c>
      <c r="L1187" s="344" t="s">
        <v>44</v>
      </c>
    </row>
    <row r="1188" spans="1:12">
      <c r="A1188" s="5" t="s">
        <v>121</v>
      </c>
      <c r="B1188" s="5" t="s">
        <v>1619</v>
      </c>
      <c r="C1188" s="5" t="s">
        <v>1620</v>
      </c>
      <c r="D1188" s="344">
        <v>1056</v>
      </c>
      <c r="E1188" s="344">
        <v>0</v>
      </c>
      <c r="F1188" s="344">
        <v>0</v>
      </c>
      <c r="G1188" s="344">
        <v>0</v>
      </c>
      <c r="H1188" s="344">
        <v>0</v>
      </c>
      <c r="I1188" s="344">
        <v>0</v>
      </c>
      <c r="J1188" s="344">
        <v>400</v>
      </c>
      <c r="K1188" s="344">
        <v>0</v>
      </c>
      <c r="L1188" s="4">
        <v>1456</v>
      </c>
    </row>
    <row r="1189" spans="1:12">
      <c r="A1189" s="5" t="s">
        <v>121</v>
      </c>
      <c r="B1189" s="5" t="s">
        <v>1621</v>
      </c>
      <c r="C1189" s="5" t="s">
        <v>1622</v>
      </c>
      <c r="D1189" s="4">
        <v>46176</v>
      </c>
      <c r="E1189" s="344">
        <v>0</v>
      </c>
      <c r="F1189" s="344">
        <v>0</v>
      </c>
      <c r="G1189" s="344">
        <v>0</v>
      </c>
      <c r="H1189" s="4">
        <v>564848</v>
      </c>
      <c r="I1189" s="344">
        <v>0</v>
      </c>
      <c r="J1189" s="4">
        <v>9264</v>
      </c>
      <c r="K1189" s="344">
        <v>0</v>
      </c>
      <c r="L1189" s="4">
        <v>620288</v>
      </c>
    </row>
    <row r="1190" spans="1:12">
      <c r="A1190" s="5" t="s">
        <v>121</v>
      </c>
      <c r="B1190" s="5" t="s">
        <v>1623</v>
      </c>
      <c r="C1190" s="5" t="s">
        <v>1624</v>
      </c>
      <c r="D1190" s="344">
        <v>0</v>
      </c>
      <c r="E1190" s="4">
        <v>1456816</v>
      </c>
      <c r="F1190" s="344">
        <v>0</v>
      </c>
      <c r="G1190" s="344">
        <v>0</v>
      </c>
      <c r="H1190" s="344">
        <v>0</v>
      </c>
      <c r="I1190" s="344">
        <v>0</v>
      </c>
      <c r="J1190" s="344">
        <v>0</v>
      </c>
      <c r="K1190" s="344">
        <v>0</v>
      </c>
      <c r="L1190" s="4">
        <v>1456816</v>
      </c>
    </row>
    <row r="1191" spans="1:12">
      <c r="A1191" s="5" t="s">
        <v>121</v>
      </c>
      <c r="B1191" s="5" t="s">
        <v>1625</v>
      </c>
      <c r="C1191" s="5" t="s">
        <v>1626</v>
      </c>
      <c r="D1191" s="4">
        <v>369456</v>
      </c>
      <c r="E1191" s="4">
        <v>120112</v>
      </c>
      <c r="F1191" s="344">
        <v>0</v>
      </c>
      <c r="G1191" s="344">
        <v>0</v>
      </c>
      <c r="H1191" s="4">
        <v>259456</v>
      </c>
      <c r="I1191" s="4">
        <v>91712</v>
      </c>
      <c r="J1191" s="4">
        <v>66719</v>
      </c>
      <c r="K1191" s="4">
        <v>2064</v>
      </c>
      <c r="L1191" s="4">
        <v>909519</v>
      </c>
    </row>
    <row r="1192" spans="1:12">
      <c r="A1192" s="5" t="s">
        <v>121</v>
      </c>
      <c r="B1192" s="5" t="s">
        <v>1627</v>
      </c>
      <c r="C1192" s="5" t="s">
        <v>1628</v>
      </c>
      <c r="D1192" s="344">
        <v>0</v>
      </c>
      <c r="E1192" s="344">
        <v>0</v>
      </c>
      <c r="F1192" s="344">
        <v>0</v>
      </c>
      <c r="G1192" s="344">
        <v>0</v>
      </c>
      <c r="H1192" s="344">
        <v>0</v>
      </c>
      <c r="I1192" s="344">
        <v>0</v>
      </c>
      <c r="J1192" s="4">
        <v>1349</v>
      </c>
      <c r="K1192" s="344">
        <v>0</v>
      </c>
      <c r="L1192" s="4">
        <v>1349</v>
      </c>
    </row>
    <row r="1193" spans="1:12">
      <c r="A1193" s="5" t="s">
        <v>121</v>
      </c>
      <c r="B1193" s="5" t="s">
        <v>1629</v>
      </c>
      <c r="C1193" s="5" t="s">
        <v>1630</v>
      </c>
      <c r="D1193" s="4">
        <v>245952</v>
      </c>
      <c r="E1193" s="344">
        <v>0</v>
      </c>
      <c r="F1193" s="344">
        <v>0</v>
      </c>
      <c r="G1193" s="344">
        <v>0</v>
      </c>
      <c r="H1193" s="344">
        <v>0</v>
      </c>
      <c r="I1193" s="344">
        <v>0</v>
      </c>
      <c r="J1193" s="4">
        <v>28668</v>
      </c>
      <c r="K1193" s="344">
        <v>0</v>
      </c>
      <c r="L1193" s="4">
        <v>274620</v>
      </c>
    </row>
    <row r="1194" spans="1:12">
      <c r="A1194" s="5" t="s">
        <v>121</v>
      </c>
      <c r="B1194" s="5" t="s">
        <v>1631</v>
      </c>
      <c r="C1194" s="5" t="s">
        <v>1632</v>
      </c>
      <c r="D1194" s="344">
        <v>0</v>
      </c>
      <c r="E1194" s="4">
        <v>267408</v>
      </c>
      <c r="F1194" s="344">
        <v>0</v>
      </c>
      <c r="G1194" s="344">
        <v>0</v>
      </c>
      <c r="H1194" s="344">
        <v>0</v>
      </c>
      <c r="I1194" s="4">
        <v>233312</v>
      </c>
      <c r="J1194" s="344">
        <v>0</v>
      </c>
      <c r="K1194" s="4">
        <v>2956</v>
      </c>
      <c r="L1194" s="4">
        <v>503676</v>
      </c>
    </row>
    <row r="1195" spans="1:12">
      <c r="A1195" s="5" t="s">
        <v>121</v>
      </c>
      <c r="B1195" s="5" t="s">
        <v>1633</v>
      </c>
      <c r="C1195" s="5" t="s">
        <v>1634</v>
      </c>
      <c r="D1195" s="344">
        <v>0</v>
      </c>
      <c r="E1195" s="344">
        <v>0</v>
      </c>
      <c r="F1195" s="344">
        <v>0</v>
      </c>
      <c r="G1195" s="344">
        <v>0</v>
      </c>
      <c r="H1195" s="4">
        <v>111952</v>
      </c>
      <c r="I1195" s="344">
        <v>0</v>
      </c>
      <c r="J1195" s="344">
        <v>0</v>
      </c>
      <c r="K1195" s="344">
        <v>0</v>
      </c>
      <c r="L1195" s="4">
        <v>111952</v>
      </c>
    </row>
    <row r="1196" spans="1:12">
      <c r="A1196" s="5" t="s">
        <v>121</v>
      </c>
      <c r="B1196" s="5" t="s">
        <v>1635</v>
      </c>
      <c r="C1196" s="5" t="s">
        <v>1636</v>
      </c>
      <c r="D1196" s="4">
        <v>16992</v>
      </c>
      <c r="E1196" s="4">
        <v>136128</v>
      </c>
      <c r="F1196" s="344">
        <v>0</v>
      </c>
      <c r="G1196" s="344">
        <v>0</v>
      </c>
      <c r="H1196" s="4">
        <v>166784</v>
      </c>
      <c r="I1196" s="344">
        <v>0</v>
      </c>
      <c r="J1196" s="4">
        <v>1952</v>
      </c>
      <c r="K1196" s="4">
        <v>8376</v>
      </c>
      <c r="L1196" s="4">
        <v>330232</v>
      </c>
    </row>
    <row r="1197" spans="1:12">
      <c r="A1197" s="5" t="s">
        <v>121</v>
      </c>
      <c r="B1197" s="5" t="s">
        <v>1637</v>
      </c>
      <c r="C1197" s="5" t="s">
        <v>1638</v>
      </c>
      <c r="D1197" s="344">
        <v>0</v>
      </c>
      <c r="E1197" s="4">
        <v>28800</v>
      </c>
      <c r="F1197" s="344">
        <v>0</v>
      </c>
      <c r="G1197" s="344">
        <v>0</v>
      </c>
      <c r="H1197" s="344">
        <v>0</v>
      </c>
      <c r="I1197" s="344">
        <v>0</v>
      </c>
      <c r="J1197" s="344">
        <v>0</v>
      </c>
      <c r="K1197" s="344">
        <v>0</v>
      </c>
      <c r="L1197" s="4">
        <v>28800</v>
      </c>
    </row>
    <row r="1198" spans="1:12">
      <c r="A1198" s="5" t="s">
        <v>121</v>
      </c>
      <c r="B1198" s="5" t="s">
        <v>1639</v>
      </c>
      <c r="C1198" s="5" t="s">
        <v>1640</v>
      </c>
      <c r="D1198" s="344">
        <v>0</v>
      </c>
      <c r="E1198" s="4">
        <v>12496</v>
      </c>
      <c r="F1198" s="344">
        <v>0</v>
      </c>
      <c r="G1198" s="344">
        <v>0</v>
      </c>
      <c r="H1198" s="344">
        <v>0</v>
      </c>
      <c r="I1198" s="4">
        <v>211552</v>
      </c>
      <c r="J1198" s="344">
        <v>0</v>
      </c>
      <c r="K1198" s="4">
        <v>15271</v>
      </c>
      <c r="L1198" s="4">
        <v>239319</v>
      </c>
    </row>
    <row r="1199" spans="1:12">
      <c r="A1199" s="5" t="s">
        <v>121</v>
      </c>
      <c r="B1199" s="5" t="s">
        <v>1641</v>
      </c>
      <c r="C1199" s="5" t="s">
        <v>1642</v>
      </c>
      <c r="D1199" s="4">
        <v>975360</v>
      </c>
      <c r="E1199" s="344">
        <v>0</v>
      </c>
      <c r="F1199" s="4">
        <v>239168</v>
      </c>
      <c r="G1199" s="344">
        <v>0</v>
      </c>
      <c r="H1199" s="344">
        <v>0</v>
      </c>
      <c r="I1199" s="344">
        <v>0</v>
      </c>
      <c r="J1199" s="344">
        <v>0</v>
      </c>
      <c r="K1199" s="344">
        <v>0</v>
      </c>
      <c r="L1199" s="4">
        <v>1214528</v>
      </c>
    </row>
    <row r="1200" spans="1:12">
      <c r="A1200" s="5" t="s">
        <v>121</v>
      </c>
      <c r="B1200" s="5" t="s">
        <v>1643</v>
      </c>
      <c r="C1200" s="5" t="s">
        <v>1644</v>
      </c>
      <c r="D1200" s="4">
        <v>269312</v>
      </c>
      <c r="E1200" s="344">
        <v>0</v>
      </c>
      <c r="F1200" s="344">
        <v>0</v>
      </c>
      <c r="G1200" s="344">
        <v>0</v>
      </c>
      <c r="H1200" s="4">
        <v>24240</v>
      </c>
      <c r="I1200" s="344">
        <v>0</v>
      </c>
      <c r="J1200" s="344">
        <v>0</v>
      </c>
      <c r="K1200" s="344">
        <v>0</v>
      </c>
      <c r="L1200" s="4">
        <v>293552</v>
      </c>
    </row>
    <row r="1201" spans="1:12">
      <c r="A1201" s="5" t="s">
        <v>121</v>
      </c>
      <c r="B1201" s="5" t="s">
        <v>1645</v>
      </c>
      <c r="C1201" s="5" t="s">
        <v>1646</v>
      </c>
      <c r="D1201" s="344">
        <v>0</v>
      </c>
      <c r="E1201" s="4">
        <v>27840</v>
      </c>
      <c r="F1201" s="344">
        <v>0</v>
      </c>
      <c r="G1201" s="344">
        <v>0</v>
      </c>
      <c r="H1201" s="344">
        <v>0</v>
      </c>
      <c r="I1201" s="4">
        <v>338144</v>
      </c>
      <c r="J1201" s="344">
        <v>0</v>
      </c>
      <c r="K1201" s="4">
        <v>17406</v>
      </c>
      <c r="L1201" s="4">
        <v>383390</v>
      </c>
    </row>
    <row r="1202" spans="1:12">
      <c r="A1202" s="5" t="s">
        <v>121</v>
      </c>
      <c r="B1202" s="5" t="s">
        <v>1647</v>
      </c>
      <c r="C1202" s="5" t="s">
        <v>1648</v>
      </c>
      <c r="D1202" s="344">
        <v>0</v>
      </c>
      <c r="E1202" s="344">
        <v>0</v>
      </c>
      <c r="F1202" s="344">
        <v>0</v>
      </c>
      <c r="G1202" s="344">
        <v>0</v>
      </c>
      <c r="H1202" s="344">
        <v>0</v>
      </c>
      <c r="I1202" s="344">
        <v>0</v>
      </c>
      <c r="J1202" s="344">
        <v>0</v>
      </c>
      <c r="K1202" s="344">
        <v>0</v>
      </c>
      <c r="L1202" s="344">
        <v>0</v>
      </c>
    </row>
    <row r="1203" spans="1:12">
      <c r="A1203" s="5" t="s">
        <v>121</v>
      </c>
      <c r="B1203" s="5" t="s">
        <v>1649</v>
      </c>
      <c r="C1203" s="5" t="s">
        <v>1650</v>
      </c>
      <c r="D1203" s="4">
        <v>7440</v>
      </c>
      <c r="E1203" s="344">
        <v>0</v>
      </c>
      <c r="F1203" s="344">
        <v>0</v>
      </c>
      <c r="G1203" s="344">
        <v>0</v>
      </c>
      <c r="H1203" s="344">
        <v>0</v>
      </c>
      <c r="I1203" s="4">
        <v>244072</v>
      </c>
      <c r="J1203" s="4">
        <v>1348</v>
      </c>
      <c r="K1203" s="4">
        <v>2953</v>
      </c>
      <c r="L1203" s="4">
        <v>255813</v>
      </c>
    </row>
    <row r="1204" spans="1:12">
      <c r="A1204" s="5" t="s">
        <v>121</v>
      </c>
      <c r="B1204" s="5" t="s">
        <v>1651</v>
      </c>
      <c r="C1204" s="5" t="s">
        <v>1652</v>
      </c>
      <c r="D1204" s="344">
        <v>0</v>
      </c>
      <c r="E1204" s="344">
        <v>0</v>
      </c>
      <c r="F1204" s="344">
        <v>0</v>
      </c>
      <c r="G1204" s="344">
        <v>0</v>
      </c>
      <c r="H1204" s="344">
        <v>0</v>
      </c>
      <c r="I1204" s="4">
        <v>36928</v>
      </c>
      <c r="J1204" s="344">
        <v>0</v>
      </c>
      <c r="K1204" s="344">
        <v>0</v>
      </c>
      <c r="L1204" s="4">
        <v>36928</v>
      </c>
    </row>
    <row r="1205" spans="1:12">
      <c r="A1205" s="5" t="s">
        <v>121</v>
      </c>
      <c r="B1205" s="5" t="s">
        <v>1653</v>
      </c>
      <c r="C1205" s="5" t="s">
        <v>1654</v>
      </c>
      <c r="D1205" s="344">
        <v>0</v>
      </c>
      <c r="E1205" s="344">
        <v>0</v>
      </c>
      <c r="F1205" s="344">
        <v>0</v>
      </c>
      <c r="G1205" s="344">
        <v>0</v>
      </c>
      <c r="H1205" s="344">
        <v>0</v>
      </c>
      <c r="I1205" s="4">
        <v>259968</v>
      </c>
      <c r="J1205" s="344">
        <v>0</v>
      </c>
      <c r="K1205" s="344">
        <v>0</v>
      </c>
      <c r="L1205" s="4">
        <v>259968</v>
      </c>
    </row>
    <row r="1206" spans="1:12">
      <c r="A1206" s="5" t="s">
        <v>121</v>
      </c>
      <c r="B1206" s="5" t="s">
        <v>1655</v>
      </c>
      <c r="C1206" s="5" t="s">
        <v>1656</v>
      </c>
      <c r="D1206" s="344">
        <v>0</v>
      </c>
      <c r="E1206" s="4">
        <v>836544</v>
      </c>
      <c r="F1206" s="344">
        <v>0</v>
      </c>
      <c r="G1206" s="4">
        <v>218688</v>
      </c>
      <c r="H1206" s="344">
        <v>0</v>
      </c>
      <c r="I1206" s="344">
        <v>0</v>
      </c>
      <c r="J1206" s="344">
        <v>0</v>
      </c>
      <c r="K1206" s="4">
        <v>1044</v>
      </c>
      <c r="L1206" s="4">
        <v>1056276</v>
      </c>
    </row>
    <row r="1207" spans="1:12">
      <c r="A1207" s="5" t="s">
        <v>121</v>
      </c>
      <c r="B1207" s="5" t="s">
        <v>1657</v>
      </c>
      <c r="C1207" s="5" t="s">
        <v>1658</v>
      </c>
      <c r="D1207" s="344">
        <v>0</v>
      </c>
      <c r="E1207" s="344">
        <v>0</v>
      </c>
      <c r="F1207" s="344">
        <v>0</v>
      </c>
      <c r="G1207" s="344">
        <v>0</v>
      </c>
      <c r="H1207" s="4">
        <v>205264</v>
      </c>
      <c r="I1207" s="344">
        <v>0</v>
      </c>
      <c r="J1207" s="344">
        <v>0</v>
      </c>
      <c r="K1207" s="344">
        <v>0</v>
      </c>
      <c r="L1207" s="4">
        <v>205264</v>
      </c>
    </row>
    <row r="1208" spans="1:12">
      <c r="A1208" s="5" t="s">
        <v>121</v>
      </c>
      <c r="B1208" s="5" t="s">
        <v>1659</v>
      </c>
      <c r="C1208" s="5" t="s">
        <v>1660</v>
      </c>
      <c r="D1208" s="344">
        <v>0</v>
      </c>
      <c r="E1208" s="344">
        <v>0</v>
      </c>
      <c r="F1208" s="344">
        <v>0</v>
      </c>
      <c r="G1208" s="344">
        <v>0</v>
      </c>
      <c r="H1208" s="4">
        <v>96752</v>
      </c>
      <c r="I1208" s="344">
        <v>0</v>
      </c>
      <c r="J1208" s="4">
        <v>15698</v>
      </c>
      <c r="K1208" s="344">
        <v>0</v>
      </c>
      <c r="L1208" s="4">
        <v>112450</v>
      </c>
    </row>
    <row r="1209" spans="1:12">
      <c r="A1209" s="5" t="s">
        <v>121</v>
      </c>
      <c r="B1209" s="5" t="s">
        <v>1661</v>
      </c>
      <c r="C1209" s="5" t="s">
        <v>1662</v>
      </c>
      <c r="D1209" s="344">
        <v>0</v>
      </c>
      <c r="E1209" s="344">
        <v>0</v>
      </c>
      <c r="F1209" s="344">
        <v>0</v>
      </c>
      <c r="G1209" s="344">
        <v>0</v>
      </c>
      <c r="H1209" s="4">
        <v>53008</v>
      </c>
      <c r="I1209" s="344">
        <v>0</v>
      </c>
      <c r="J1209" s="344">
        <v>672</v>
      </c>
      <c r="K1209" s="344">
        <v>0</v>
      </c>
      <c r="L1209" s="4">
        <v>53680</v>
      </c>
    </row>
    <row r="1210" spans="1:12">
      <c r="A1210" s="5" t="s">
        <v>121</v>
      </c>
      <c r="B1210" s="5" t="s">
        <v>1663</v>
      </c>
      <c r="C1210" s="5" t="s">
        <v>1664</v>
      </c>
      <c r="D1210" s="4">
        <v>41872</v>
      </c>
      <c r="E1210" s="344">
        <v>0</v>
      </c>
      <c r="F1210" s="344">
        <v>0</v>
      </c>
      <c r="G1210" s="344">
        <v>0</v>
      </c>
      <c r="H1210" s="4">
        <v>4576</v>
      </c>
      <c r="I1210" s="344">
        <v>0</v>
      </c>
      <c r="J1210" s="344">
        <v>0</v>
      </c>
      <c r="K1210" s="344">
        <v>0</v>
      </c>
      <c r="L1210" s="4">
        <v>46448</v>
      </c>
    </row>
    <row r="1211" spans="1:12">
      <c r="A1211" s="5" t="s">
        <v>121</v>
      </c>
      <c r="B1211" s="5" t="s">
        <v>1665</v>
      </c>
      <c r="C1211" s="5" t="s">
        <v>1666</v>
      </c>
      <c r="D1211" s="4">
        <v>182400</v>
      </c>
      <c r="E1211" s="344">
        <v>0</v>
      </c>
      <c r="F1211" s="344">
        <v>0</v>
      </c>
      <c r="G1211" s="344">
        <v>0</v>
      </c>
      <c r="H1211" s="4">
        <v>85824</v>
      </c>
      <c r="I1211" s="344">
        <v>0</v>
      </c>
      <c r="J1211" s="4">
        <v>19777</v>
      </c>
      <c r="K1211" s="344">
        <v>0</v>
      </c>
      <c r="L1211" s="4">
        <v>288001</v>
      </c>
    </row>
    <row r="1212" spans="1:12">
      <c r="A1212" s="5" t="s">
        <v>121</v>
      </c>
      <c r="B1212" s="5" t="s">
        <v>1667</v>
      </c>
      <c r="C1212" s="5" t="s">
        <v>1668</v>
      </c>
      <c r="D1212" s="4">
        <v>1744272</v>
      </c>
      <c r="E1212" s="344">
        <v>0</v>
      </c>
      <c r="F1212" s="344">
        <v>0</v>
      </c>
      <c r="G1212" s="344">
        <v>0</v>
      </c>
      <c r="H1212" s="344">
        <v>0</v>
      </c>
      <c r="I1212" s="344">
        <v>0</v>
      </c>
      <c r="J1212" s="344">
        <v>0</v>
      </c>
      <c r="K1212" s="344">
        <v>0</v>
      </c>
      <c r="L1212" s="4">
        <v>1744272</v>
      </c>
    </row>
    <row r="1213" spans="1:12">
      <c r="A1213" s="5" t="s">
        <v>121</v>
      </c>
      <c r="B1213" s="5" t="s">
        <v>1669</v>
      </c>
      <c r="C1213" s="5" t="s">
        <v>1670</v>
      </c>
      <c r="D1213" s="4">
        <v>483264</v>
      </c>
      <c r="E1213" s="344">
        <v>0</v>
      </c>
      <c r="F1213" s="344">
        <v>0</v>
      </c>
      <c r="G1213" s="344">
        <v>0</v>
      </c>
      <c r="H1213" s="4">
        <v>31392</v>
      </c>
      <c r="I1213" s="344">
        <v>0</v>
      </c>
      <c r="J1213" s="344">
        <v>400</v>
      </c>
      <c r="K1213" s="344">
        <v>0</v>
      </c>
      <c r="L1213" s="4">
        <v>515056</v>
      </c>
    </row>
    <row r="1214" spans="1:12">
      <c r="A1214" s="5" t="s">
        <v>121</v>
      </c>
      <c r="B1214" s="5" t="s">
        <v>1671</v>
      </c>
      <c r="C1214" s="5" t="s">
        <v>1672</v>
      </c>
      <c r="D1214" s="344">
        <v>0</v>
      </c>
      <c r="E1214" s="344">
        <v>0</v>
      </c>
      <c r="F1214" s="344">
        <v>0</v>
      </c>
      <c r="G1214" s="344">
        <v>0</v>
      </c>
      <c r="H1214" s="344">
        <v>0</v>
      </c>
      <c r="I1214" s="344">
        <v>0</v>
      </c>
      <c r="J1214" s="344">
        <v>0</v>
      </c>
      <c r="K1214" s="344">
        <v>0</v>
      </c>
      <c r="L1214" s="344">
        <v>0</v>
      </c>
    </row>
    <row r="1215" spans="1:12">
      <c r="A1215" s="5" t="s">
        <v>121</v>
      </c>
      <c r="B1215" s="5" t="s">
        <v>1673</v>
      </c>
      <c r="C1215" s="5" t="s">
        <v>1674</v>
      </c>
      <c r="D1215" s="4">
        <v>4383552</v>
      </c>
      <c r="E1215" s="4">
        <v>2886144</v>
      </c>
      <c r="F1215" s="4">
        <v>239168</v>
      </c>
      <c r="G1215" s="4">
        <v>218688</v>
      </c>
      <c r="H1215" s="4">
        <v>1604096</v>
      </c>
      <c r="I1215" s="4">
        <v>1415688</v>
      </c>
      <c r="J1215" s="4">
        <v>146247</v>
      </c>
      <c r="K1215" s="4">
        <v>50070</v>
      </c>
      <c r="L1215" s="4">
        <v>10943653</v>
      </c>
    </row>
    <row r="1218" spans="1:12">
      <c r="A1218" s="5" t="s">
        <v>1721</v>
      </c>
    </row>
    <row r="1219" spans="1:12">
      <c r="A1219" s="5" t="s">
        <v>1604</v>
      </c>
      <c r="B1219" s="5" t="s">
        <v>181</v>
      </c>
      <c r="C1219" s="5" t="s">
        <v>1676</v>
      </c>
      <c r="D1219" s="344" t="s">
        <v>1677</v>
      </c>
      <c r="E1219" s="344" t="s">
        <v>1678</v>
      </c>
      <c r="F1219" s="344" t="s">
        <v>1679</v>
      </c>
      <c r="G1219" s="344" t="s">
        <v>1680</v>
      </c>
      <c r="H1219" s="344" t="s">
        <v>1681</v>
      </c>
      <c r="I1219" s="344" t="s">
        <v>1682</v>
      </c>
      <c r="J1219" s="344" t="s">
        <v>1683</v>
      </c>
      <c r="K1219" s="344" t="s">
        <v>1684</v>
      </c>
      <c r="L1219" s="344" t="s">
        <v>44</v>
      </c>
    </row>
    <row r="1220" spans="1:12">
      <c r="A1220" s="5" t="s">
        <v>1722</v>
      </c>
      <c r="B1220" s="5" t="s">
        <v>1619</v>
      </c>
      <c r="C1220" s="5" t="s">
        <v>1620</v>
      </c>
      <c r="D1220" s="344">
        <v>0</v>
      </c>
      <c r="E1220" s="344">
        <v>0</v>
      </c>
      <c r="F1220" s="344">
        <v>0</v>
      </c>
      <c r="G1220" s="344">
        <v>0</v>
      </c>
      <c r="H1220" s="344">
        <v>0</v>
      </c>
      <c r="I1220" s="344">
        <v>0</v>
      </c>
      <c r="J1220" s="344">
        <v>0</v>
      </c>
      <c r="K1220" s="344">
        <v>0</v>
      </c>
      <c r="L1220" s="344">
        <v>0</v>
      </c>
    </row>
    <row r="1221" spans="1:12">
      <c r="A1221" s="5" t="s">
        <v>1722</v>
      </c>
      <c r="B1221" s="5" t="s">
        <v>1621</v>
      </c>
      <c r="C1221" s="5" t="s">
        <v>1622</v>
      </c>
      <c r="D1221" s="344">
        <v>0</v>
      </c>
      <c r="E1221" s="344">
        <v>0</v>
      </c>
      <c r="F1221" s="344">
        <v>0</v>
      </c>
      <c r="G1221" s="344">
        <v>0</v>
      </c>
      <c r="H1221" s="4">
        <v>1664</v>
      </c>
      <c r="I1221" s="344">
        <v>0</v>
      </c>
      <c r="J1221" s="344">
        <v>0</v>
      </c>
      <c r="K1221" s="344">
        <v>0</v>
      </c>
      <c r="L1221" s="4">
        <v>1664</v>
      </c>
    </row>
    <row r="1222" spans="1:12">
      <c r="A1222" s="5" t="s">
        <v>1722</v>
      </c>
      <c r="B1222" s="5" t="s">
        <v>1623</v>
      </c>
      <c r="C1222" s="5" t="s">
        <v>1624</v>
      </c>
      <c r="D1222" s="344">
        <v>0</v>
      </c>
      <c r="E1222" s="344">
        <v>432</v>
      </c>
      <c r="F1222" s="344">
        <v>0</v>
      </c>
      <c r="G1222" s="344">
        <v>0</v>
      </c>
      <c r="H1222" s="344">
        <v>0</v>
      </c>
      <c r="I1222" s="344">
        <v>0</v>
      </c>
      <c r="J1222" s="344">
        <v>0</v>
      </c>
      <c r="K1222" s="344">
        <v>0</v>
      </c>
      <c r="L1222" s="344">
        <v>432</v>
      </c>
    </row>
    <row r="1223" spans="1:12">
      <c r="A1223" s="5" t="s">
        <v>1722</v>
      </c>
      <c r="B1223" s="5" t="s">
        <v>1625</v>
      </c>
      <c r="C1223" s="5" t="s">
        <v>1626</v>
      </c>
      <c r="D1223" s="344">
        <v>192</v>
      </c>
      <c r="E1223" s="344">
        <v>528</v>
      </c>
      <c r="F1223" s="344">
        <v>0</v>
      </c>
      <c r="G1223" s="344">
        <v>0</v>
      </c>
      <c r="H1223" s="4">
        <v>2048</v>
      </c>
      <c r="I1223" s="344">
        <v>0</v>
      </c>
      <c r="J1223" s="344">
        <v>0</v>
      </c>
      <c r="K1223" s="344">
        <v>0</v>
      </c>
      <c r="L1223" s="4">
        <v>2768</v>
      </c>
    </row>
    <row r="1224" spans="1:12">
      <c r="A1224" s="5" t="s">
        <v>1722</v>
      </c>
      <c r="B1224" s="5" t="s">
        <v>1627</v>
      </c>
      <c r="C1224" s="5" t="s">
        <v>1628</v>
      </c>
      <c r="D1224" s="344">
        <v>0</v>
      </c>
      <c r="E1224" s="344">
        <v>0</v>
      </c>
      <c r="F1224" s="344">
        <v>0</v>
      </c>
      <c r="G1224" s="344">
        <v>0</v>
      </c>
      <c r="H1224" s="344">
        <v>0</v>
      </c>
      <c r="I1224" s="344">
        <v>0</v>
      </c>
      <c r="J1224" s="344">
        <v>0</v>
      </c>
      <c r="K1224" s="344">
        <v>0</v>
      </c>
      <c r="L1224" s="344">
        <v>0</v>
      </c>
    </row>
    <row r="1225" spans="1:12">
      <c r="A1225" s="5" t="s">
        <v>1722</v>
      </c>
      <c r="B1225" s="5" t="s">
        <v>1629</v>
      </c>
      <c r="C1225" s="5" t="s">
        <v>1630</v>
      </c>
      <c r="D1225" s="344">
        <v>864</v>
      </c>
      <c r="E1225" s="344">
        <v>0</v>
      </c>
      <c r="F1225" s="344">
        <v>0</v>
      </c>
      <c r="G1225" s="344">
        <v>0</v>
      </c>
      <c r="H1225" s="344">
        <v>0</v>
      </c>
      <c r="I1225" s="344">
        <v>0</v>
      </c>
      <c r="J1225" s="344">
        <v>0</v>
      </c>
      <c r="K1225" s="344">
        <v>0</v>
      </c>
      <c r="L1225" s="344">
        <v>864</v>
      </c>
    </row>
    <row r="1226" spans="1:12">
      <c r="A1226" s="5" t="s">
        <v>1722</v>
      </c>
      <c r="B1226" s="5" t="s">
        <v>1631</v>
      </c>
      <c r="C1226" s="5" t="s">
        <v>1632</v>
      </c>
      <c r="D1226" s="344">
        <v>0</v>
      </c>
      <c r="E1226" s="344">
        <v>0</v>
      </c>
      <c r="F1226" s="344">
        <v>0</v>
      </c>
      <c r="G1226" s="344">
        <v>0</v>
      </c>
      <c r="H1226" s="344">
        <v>0</v>
      </c>
      <c r="I1226" s="344">
        <v>320</v>
      </c>
      <c r="J1226" s="344">
        <v>0</v>
      </c>
      <c r="K1226" s="344">
        <v>0</v>
      </c>
      <c r="L1226" s="344">
        <v>320</v>
      </c>
    </row>
    <row r="1227" spans="1:12">
      <c r="A1227" s="5" t="s">
        <v>1722</v>
      </c>
      <c r="B1227" s="5" t="s">
        <v>1633</v>
      </c>
      <c r="C1227" s="5" t="s">
        <v>1634</v>
      </c>
      <c r="D1227" s="344">
        <v>0</v>
      </c>
      <c r="E1227" s="344">
        <v>0</v>
      </c>
      <c r="F1227" s="344">
        <v>0</v>
      </c>
      <c r="G1227" s="344">
        <v>0</v>
      </c>
      <c r="H1227" s="344">
        <v>0</v>
      </c>
      <c r="I1227" s="344">
        <v>0</v>
      </c>
      <c r="J1227" s="344">
        <v>0</v>
      </c>
      <c r="K1227" s="344">
        <v>0</v>
      </c>
      <c r="L1227" s="344">
        <v>0</v>
      </c>
    </row>
    <row r="1228" spans="1:12">
      <c r="A1228" s="5" t="s">
        <v>1722</v>
      </c>
      <c r="B1228" s="5" t="s">
        <v>1635</v>
      </c>
      <c r="C1228" s="5" t="s">
        <v>1636</v>
      </c>
      <c r="D1228" s="344">
        <v>336</v>
      </c>
      <c r="E1228" s="344">
        <v>0</v>
      </c>
      <c r="F1228" s="344">
        <v>0</v>
      </c>
      <c r="G1228" s="344">
        <v>0</v>
      </c>
      <c r="H1228" s="344">
        <v>0</v>
      </c>
      <c r="I1228" s="344">
        <v>0</v>
      </c>
      <c r="J1228" s="344">
        <v>0</v>
      </c>
      <c r="K1228" s="344">
        <v>0</v>
      </c>
      <c r="L1228" s="344">
        <v>336</v>
      </c>
    </row>
    <row r="1229" spans="1:12">
      <c r="A1229" s="5" t="s">
        <v>1722</v>
      </c>
      <c r="B1229" s="5" t="s">
        <v>1637</v>
      </c>
      <c r="C1229" s="5" t="s">
        <v>1638</v>
      </c>
      <c r="D1229" s="344">
        <v>0</v>
      </c>
      <c r="E1229" s="344">
        <v>0</v>
      </c>
      <c r="F1229" s="344">
        <v>0</v>
      </c>
      <c r="G1229" s="344">
        <v>0</v>
      </c>
      <c r="H1229" s="344">
        <v>0</v>
      </c>
      <c r="I1229" s="344">
        <v>0</v>
      </c>
      <c r="J1229" s="344">
        <v>0</v>
      </c>
      <c r="K1229" s="344">
        <v>0</v>
      </c>
      <c r="L1229" s="344">
        <v>0</v>
      </c>
    </row>
    <row r="1230" spans="1:12">
      <c r="A1230" s="5" t="s">
        <v>1722</v>
      </c>
      <c r="B1230" s="5" t="s">
        <v>1639</v>
      </c>
      <c r="C1230" s="5" t="s">
        <v>1640</v>
      </c>
      <c r="D1230" s="344">
        <v>0</v>
      </c>
      <c r="E1230" s="344">
        <v>0</v>
      </c>
      <c r="F1230" s="344">
        <v>0</v>
      </c>
      <c r="G1230" s="344">
        <v>0</v>
      </c>
      <c r="H1230" s="344">
        <v>0</v>
      </c>
      <c r="I1230" s="344">
        <v>0</v>
      </c>
      <c r="J1230" s="344">
        <v>0</v>
      </c>
      <c r="K1230" s="344">
        <v>0</v>
      </c>
      <c r="L1230" s="344">
        <v>0</v>
      </c>
    </row>
    <row r="1231" spans="1:12">
      <c r="A1231" s="5" t="s">
        <v>1722</v>
      </c>
      <c r="B1231" s="5" t="s">
        <v>1641</v>
      </c>
      <c r="C1231" s="5" t="s">
        <v>1642</v>
      </c>
      <c r="D1231" s="4">
        <v>3072</v>
      </c>
      <c r="E1231" s="344">
        <v>0</v>
      </c>
      <c r="F1231" s="4">
        <v>1280</v>
      </c>
      <c r="G1231" s="344">
        <v>0</v>
      </c>
      <c r="H1231" s="344">
        <v>0</v>
      </c>
      <c r="I1231" s="344">
        <v>0</v>
      </c>
      <c r="J1231" s="344">
        <v>0</v>
      </c>
      <c r="K1231" s="344">
        <v>0</v>
      </c>
      <c r="L1231" s="4">
        <v>4352</v>
      </c>
    </row>
    <row r="1232" spans="1:12">
      <c r="A1232" s="5" t="s">
        <v>1722</v>
      </c>
      <c r="B1232" s="5" t="s">
        <v>1643</v>
      </c>
      <c r="C1232" s="5" t="s">
        <v>1644</v>
      </c>
      <c r="D1232" s="4">
        <v>1440</v>
      </c>
      <c r="E1232" s="344">
        <v>0</v>
      </c>
      <c r="F1232" s="344">
        <v>0</v>
      </c>
      <c r="G1232" s="344">
        <v>0</v>
      </c>
      <c r="H1232" s="4">
        <v>1360</v>
      </c>
      <c r="I1232" s="344">
        <v>0</v>
      </c>
      <c r="J1232" s="344">
        <v>0</v>
      </c>
      <c r="K1232" s="344">
        <v>0</v>
      </c>
      <c r="L1232" s="4">
        <v>2800</v>
      </c>
    </row>
    <row r="1233" spans="1:12">
      <c r="A1233" s="5" t="s">
        <v>1722</v>
      </c>
      <c r="B1233" s="5" t="s">
        <v>1645</v>
      </c>
      <c r="C1233" s="5" t="s">
        <v>1646</v>
      </c>
      <c r="D1233" s="344">
        <v>0</v>
      </c>
      <c r="E1233" s="344">
        <v>0</v>
      </c>
      <c r="F1233" s="344">
        <v>0</v>
      </c>
      <c r="G1233" s="344">
        <v>0</v>
      </c>
      <c r="H1233" s="344">
        <v>0</v>
      </c>
      <c r="I1233" s="344">
        <v>0</v>
      </c>
      <c r="J1233" s="344">
        <v>0</v>
      </c>
      <c r="K1233" s="344">
        <v>0</v>
      </c>
      <c r="L1233" s="344">
        <v>0</v>
      </c>
    </row>
    <row r="1234" spans="1:12">
      <c r="A1234" s="5" t="s">
        <v>1722</v>
      </c>
      <c r="B1234" s="5" t="s">
        <v>1647</v>
      </c>
      <c r="C1234" s="5" t="s">
        <v>1648</v>
      </c>
      <c r="D1234" s="344">
        <v>0</v>
      </c>
      <c r="E1234" s="344">
        <v>0</v>
      </c>
      <c r="F1234" s="344">
        <v>0</v>
      </c>
      <c r="G1234" s="344">
        <v>0</v>
      </c>
      <c r="H1234" s="344">
        <v>0</v>
      </c>
      <c r="I1234" s="344">
        <v>0</v>
      </c>
      <c r="J1234" s="344">
        <v>0</v>
      </c>
      <c r="K1234" s="344">
        <v>0</v>
      </c>
      <c r="L1234" s="344">
        <v>0</v>
      </c>
    </row>
    <row r="1235" spans="1:12">
      <c r="A1235" s="5" t="s">
        <v>1722</v>
      </c>
      <c r="B1235" s="5" t="s">
        <v>1649</v>
      </c>
      <c r="C1235" s="5" t="s">
        <v>1650</v>
      </c>
      <c r="D1235" s="344">
        <v>0</v>
      </c>
      <c r="E1235" s="344">
        <v>0</v>
      </c>
      <c r="F1235" s="344">
        <v>0</v>
      </c>
      <c r="G1235" s="344">
        <v>0</v>
      </c>
      <c r="H1235" s="344">
        <v>0</v>
      </c>
      <c r="I1235" s="4">
        <v>4880</v>
      </c>
      <c r="J1235" s="344">
        <v>0</v>
      </c>
      <c r="K1235" s="344">
        <v>0</v>
      </c>
      <c r="L1235" s="4">
        <v>4880</v>
      </c>
    </row>
    <row r="1236" spans="1:12">
      <c r="A1236" s="5" t="s">
        <v>1722</v>
      </c>
      <c r="B1236" s="5" t="s">
        <v>1651</v>
      </c>
      <c r="C1236" s="5" t="s">
        <v>1652</v>
      </c>
      <c r="D1236" s="344">
        <v>0</v>
      </c>
      <c r="E1236" s="344">
        <v>0</v>
      </c>
      <c r="F1236" s="344">
        <v>0</v>
      </c>
      <c r="G1236" s="344">
        <v>0</v>
      </c>
      <c r="H1236" s="344">
        <v>0</v>
      </c>
      <c r="I1236" s="344">
        <v>0</v>
      </c>
      <c r="J1236" s="344">
        <v>0</v>
      </c>
      <c r="K1236" s="344">
        <v>0</v>
      </c>
      <c r="L1236" s="344">
        <v>0</v>
      </c>
    </row>
    <row r="1237" spans="1:12">
      <c r="A1237" s="5" t="s">
        <v>1722</v>
      </c>
      <c r="B1237" s="5" t="s">
        <v>1653</v>
      </c>
      <c r="C1237" s="5" t="s">
        <v>1654</v>
      </c>
      <c r="D1237" s="344">
        <v>0</v>
      </c>
      <c r="E1237" s="344">
        <v>0</v>
      </c>
      <c r="F1237" s="344">
        <v>0</v>
      </c>
      <c r="G1237" s="344">
        <v>0</v>
      </c>
      <c r="H1237" s="344">
        <v>0</v>
      </c>
      <c r="I1237" s="344">
        <v>0</v>
      </c>
      <c r="J1237" s="344">
        <v>0</v>
      </c>
      <c r="K1237" s="344">
        <v>0</v>
      </c>
      <c r="L1237" s="344">
        <v>0</v>
      </c>
    </row>
    <row r="1238" spans="1:12">
      <c r="A1238" s="5" t="s">
        <v>1722</v>
      </c>
      <c r="B1238" s="5" t="s">
        <v>1655</v>
      </c>
      <c r="C1238" s="5" t="s">
        <v>1656</v>
      </c>
      <c r="D1238" s="344">
        <v>0</v>
      </c>
      <c r="E1238" s="4">
        <v>1264</v>
      </c>
      <c r="F1238" s="344">
        <v>0</v>
      </c>
      <c r="G1238" s="4">
        <v>2704</v>
      </c>
      <c r="H1238" s="344">
        <v>0</v>
      </c>
      <c r="I1238" s="344">
        <v>0</v>
      </c>
      <c r="J1238" s="344">
        <v>0</v>
      </c>
      <c r="K1238" s="344">
        <v>0</v>
      </c>
      <c r="L1238" s="4">
        <v>3968</v>
      </c>
    </row>
    <row r="1239" spans="1:12">
      <c r="A1239" s="5" t="s">
        <v>1722</v>
      </c>
      <c r="B1239" s="5" t="s">
        <v>1657</v>
      </c>
      <c r="C1239" s="5" t="s">
        <v>1658</v>
      </c>
      <c r="D1239" s="344">
        <v>0</v>
      </c>
      <c r="E1239" s="344">
        <v>0</v>
      </c>
      <c r="F1239" s="344">
        <v>0</v>
      </c>
      <c r="G1239" s="344">
        <v>0</v>
      </c>
      <c r="H1239" s="344">
        <v>0</v>
      </c>
      <c r="I1239" s="344">
        <v>0</v>
      </c>
      <c r="J1239" s="344">
        <v>0</v>
      </c>
      <c r="K1239" s="344">
        <v>0</v>
      </c>
      <c r="L1239" s="344">
        <v>0</v>
      </c>
    </row>
    <row r="1240" spans="1:12">
      <c r="A1240" s="5" t="s">
        <v>1722</v>
      </c>
      <c r="B1240" s="5" t="s">
        <v>1659</v>
      </c>
      <c r="C1240" s="5" t="s">
        <v>1660</v>
      </c>
      <c r="D1240" s="344">
        <v>0</v>
      </c>
      <c r="E1240" s="344">
        <v>0</v>
      </c>
      <c r="F1240" s="344">
        <v>0</v>
      </c>
      <c r="G1240" s="344">
        <v>0</v>
      </c>
      <c r="H1240" s="344">
        <v>0</v>
      </c>
      <c r="I1240" s="344">
        <v>0</v>
      </c>
      <c r="J1240" s="344">
        <v>0</v>
      </c>
      <c r="K1240" s="344">
        <v>0</v>
      </c>
      <c r="L1240" s="344">
        <v>0</v>
      </c>
    </row>
    <row r="1241" spans="1:12">
      <c r="A1241" s="5" t="s">
        <v>1722</v>
      </c>
      <c r="B1241" s="5" t="s">
        <v>1661</v>
      </c>
      <c r="C1241" s="5" t="s">
        <v>1662</v>
      </c>
      <c r="D1241" s="344">
        <v>0</v>
      </c>
      <c r="E1241" s="344">
        <v>0</v>
      </c>
      <c r="F1241" s="344">
        <v>0</v>
      </c>
      <c r="G1241" s="344">
        <v>0</v>
      </c>
      <c r="H1241" s="344">
        <v>0</v>
      </c>
      <c r="I1241" s="344">
        <v>0</v>
      </c>
      <c r="J1241" s="344">
        <v>0</v>
      </c>
      <c r="K1241" s="344">
        <v>0</v>
      </c>
      <c r="L1241" s="344">
        <v>0</v>
      </c>
    </row>
    <row r="1242" spans="1:12">
      <c r="A1242" s="5" t="s">
        <v>1722</v>
      </c>
      <c r="B1242" s="5" t="s">
        <v>1663</v>
      </c>
      <c r="C1242" s="5" t="s">
        <v>1664</v>
      </c>
      <c r="D1242" s="344">
        <v>192</v>
      </c>
      <c r="E1242" s="344">
        <v>0</v>
      </c>
      <c r="F1242" s="344">
        <v>0</v>
      </c>
      <c r="G1242" s="344">
        <v>0</v>
      </c>
      <c r="H1242" s="344">
        <v>0</v>
      </c>
      <c r="I1242" s="344">
        <v>0</v>
      </c>
      <c r="J1242" s="344">
        <v>0</v>
      </c>
      <c r="K1242" s="344">
        <v>0</v>
      </c>
      <c r="L1242" s="344">
        <v>192</v>
      </c>
    </row>
    <row r="1243" spans="1:12">
      <c r="A1243" s="5" t="s">
        <v>1722</v>
      </c>
      <c r="B1243" s="5" t="s">
        <v>1665</v>
      </c>
      <c r="C1243" s="5" t="s">
        <v>1666</v>
      </c>
      <c r="D1243" s="344">
        <v>0</v>
      </c>
      <c r="E1243" s="344">
        <v>0</v>
      </c>
      <c r="F1243" s="344">
        <v>0</v>
      </c>
      <c r="G1243" s="344">
        <v>0</v>
      </c>
      <c r="H1243" s="344">
        <v>0</v>
      </c>
      <c r="I1243" s="344">
        <v>0</v>
      </c>
      <c r="J1243" s="344">
        <v>0</v>
      </c>
      <c r="K1243" s="344">
        <v>0</v>
      </c>
      <c r="L1243" s="344">
        <v>0</v>
      </c>
    </row>
    <row r="1244" spans="1:12">
      <c r="A1244" s="5" t="s">
        <v>1722</v>
      </c>
      <c r="B1244" s="5" t="s">
        <v>1667</v>
      </c>
      <c r="C1244" s="5" t="s">
        <v>1668</v>
      </c>
      <c r="D1244" s="4">
        <v>1744</v>
      </c>
      <c r="E1244" s="344">
        <v>0</v>
      </c>
      <c r="F1244" s="344">
        <v>0</v>
      </c>
      <c r="G1244" s="344">
        <v>0</v>
      </c>
      <c r="H1244" s="344">
        <v>0</v>
      </c>
      <c r="I1244" s="344">
        <v>0</v>
      </c>
      <c r="J1244" s="344">
        <v>0</v>
      </c>
      <c r="K1244" s="344">
        <v>0</v>
      </c>
      <c r="L1244" s="4">
        <v>1744</v>
      </c>
    </row>
    <row r="1245" spans="1:12">
      <c r="A1245" s="5" t="s">
        <v>1722</v>
      </c>
      <c r="B1245" s="5" t="s">
        <v>1669</v>
      </c>
      <c r="C1245" s="5" t="s">
        <v>1670</v>
      </c>
      <c r="D1245" s="344">
        <v>544</v>
      </c>
      <c r="E1245" s="344">
        <v>0</v>
      </c>
      <c r="F1245" s="344">
        <v>0</v>
      </c>
      <c r="G1245" s="344">
        <v>0</v>
      </c>
      <c r="H1245" s="344">
        <v>896</v>
      </c>
      <c r="I1245" s="344">
        <v>0</v>
      </c>
      <c r="J1245" s="344">
        <v>0</v>
      </c>
      <c r="K1245" s="344">
        <v>0</v>
      </c>
      <c r="L1245" s="344">
        <v>1440</v>
      </c>
    </row>
    <row r="1246" spans="1:12">
      <c r="A1246" s="5" t="s">
        <v>1722</v>
      </c>
      <c r="B1246" s="5" t="s">
        <v>1671</v>
      </c>
      <c r="C1246" s="5" t="s">
        <v>1672</v>
      </c>
      <c r="D1246" s="344">
        <v>0</v>
      </c>
      <c r="E1246" s="344">
        <v>0</v>
      </c>
      <c r="F1246" s="344">
        <v>0</v>
      </c>
      <c r="G1246" s="344">
        <v>0</v>
      </c>
      <c r="H1246" s="344">
        <v>0</v>
      </c>
      <c r="I1246" s="344">
        <v>0</v>
      </c>
      <c r="J1246" s="344">
        <v>0</v>
      </c>
      <c r="K1246" s="344">
        <v>0</v>
      </c>
      <c r="L1246" s="344">
        <v>0</v>
      </c>
    </row>
    <row r="1247" spans="1:12">
      <c r="A1247" s="5" t="s">
        <v>1722</v>
      </c>
      <c r="B1247" s="5" t="s">
        <v>1673</v>
      </c>
      <c r="C1247" s="5" t="s">
        <v>1674</v>
      </c>
      <c r="D1247" s="4">
        <v>8384</v>
      </c>
      <c r="E1247" s="4">
        <v>2224</v>
      </c>
      <c r="F1247" s="4">
        <v>1280</v>
      </c>
      <c r="G1247" s="4">
        <v>2704</v>
      </c>
      <c r="H1247" s="4">
        <v>5968</v>
      </c>
      <c r="I1247" s="4">
        <v>5200</v>
      </c>
      <c r="J1247" s="344">
        <v>0</v>
      </c>
      <c r="K1247" s="344">
        <v>0</v>
      </c>
      <c r="L1247" s="4">
        <v>25760</v>
      </c>
    </row>
    <row r="1250" spans="1:12">
      <c r="A1250" s="5" t="s">
        <v>1970</v>
      </c>
    </row>
    <row r="1251" spans="1:12">
      <c r="A1251" s="5" t="s">
        <v>1604</v>
      </c>
      <c r="B1251" s="5" t="s">
        <v>181</v>
      </c>
      <c r="C1251" s="5" t="s">
        <v>1676</v>
      </c>
      <c r="D1251" s="344" t="s">
        <v>1677</v>
      </c>
      <c r="E1251" s="344" t="s">
        <v>1678</v>
      </c>
      <c r="F1251" s="344" t="s">
        <v>1679</v>
      </c>
      <c r="G1251" s="344" t="s">
        <v>1680</v>
      </c>
      <c r="H1251" s="344" t="s">
        <v>1681</v>
      </c>
      <c r="I1251" s="344" t="s">
        <v>1682</v>
      </c>
      <c r="J1251" s="344" t="s">
        <v>1683</v>
      </c>
      <c r="K1251" s="344" t="s">
        <v>1684</v>
      </c>
      <c r="L1251" s="344" t="s">
        <v>44</v>
      </c>
    </row>
    <row r="1252" spans="1:12">
      <c r="A1252" s="5" t="s">
        <v>123</v>
      </c>
      <c r="B1252" s="5" t="s">
        <v>1619</v>
      </c>
      <c r="C1252" s="5" t="s">
        <v>1620</v>
      </c>
      <c r="D1252" s="4">
        <v>2176</v>
      </c>
      <c r="E1252" s="344">
        <v>0</v>
      </c>
      <c r="F1252" s="344">
        <v>0</v>
      </c>
      <c r="G1252" s="344">
        <v>0</v>
      </c>
      <c r="H1252" s="4">
        <v>11808</v>
      </c>
      <c r="I1252" s="344">
        <v>0</v>
      </c>
      <c r="J1252" s="344">
        <v>0</v>
      </c>
      <c r="K1252" s="344">
        <v>0</v>
      </c>
      <c r="L1252" s="4">
        <v>13984</v>
      </c>
    </row>
    <row r="1253" spans="1:12">
      <c r="A1253" s="5" t="s">
        <v>123</v>
      </c>
      <c r="B1253" s="5" t="s">
        <v>1621</v>
      </c>
      <c r="C1253" s="5" t="s">
        <v>1622</v>
      </c>
      <c r="D1253" s="344">
        <v>0</v>
      </c>
      <c r="E1253" s="344">
        <v>0</v>
      </c>
      <c r="F1253" s="344">
        <v>0</v>
      </c>
      <c r="G1253" s="344">
        <v>0</v>
      </c>
      <c r="H1253" s="4">
        <v>131776</v>
      </c>
      <c r="I1253" s="344">
        <v>0</v>
      </c>
      <c r="J1253" s="344">
        <v>0</v>
      </c>
      <c r="K1253" s="344">
        <v>0</v>
      </c>
      <c r="L1253" s="4">
        <v>131776</v>
      </c>
    </row>
    <row r="1254" spans="1:12">
      <c r="A1254" s="5" t="s">
        <v>123</v>
      </c>
      <c r="B1254" s="5" t="s">
        <v>1623</v>
      </c>
      <c r="C1254" s="5" t="s">
        <v>1624</v>
      </c>
      <c r="D1254" s="344">
        <v>0</v>
      </c>
      <c r="E1254" s="4">
        <v>254224</v>
      </c>
      <c r="F1254" s="344">
        <v>0</v>
      </c>
      <c r="G1254" s="344">
        <v>0</v>
      </c>
      <c r="H1254" s="344">
        <v>0</v>
      </c>
      <c r="I1254" s="344">
        <v>0</v>
      </c>
      <c r="J1254" s="344">
        <v>0</v>
      </c>
      <c r="K1254" s="344">
        <v>0</v>
      </c>
      <c r="L1254" s="4">
        <v>254224</v>
      </c>
    </row>
    <row r="1255" spans="1:12">
      <c r="A1255" s="5" t="s">
        <v>123</v>
      </c>
      <c r="B1255" s="5" t="s">
        <v>1625</v>
      </c>
      <c r="C1255" s="5" t="s">
        <v>1626</v>
      </c>
      <c r="D1255" s="4">
        <v>37584</v>
      </c>
      <c r="E1255" s="4">
        <v>16032</v>
      </c>
      <c r="F1255" s="344">
        <v>0</v>
      </c>
      <c r="G1255" s="344">
        <v>0</v>
      </c>
      <c r="H1255" s="4">
        <v>46768</v>
      </c>
      <c r="I1255" s="4">
        <v>23296</v>
      </c>
      <c r="J1255" s="344">
        <v>624</v>
      </c>
      <c r="K1255" s="4">
        <v>3240</v>
      </c>
      <c r="L1255" s="4">
        <v>127544</v>
      </c>
    </row>
    <row r="1256" spans="1:12">
      <c r="A1256" s="5" t="s">
        <v>123</v>
      </c>
      <c r="B1256" s="5" t="s">
        <v>1627</v>
      </c>
      <c r="C1256" s="5" t="s">
        <v>1628</v>
      </c>
      <c r="D1256" s="344">
        <v>0</v>
      </c>
      <c r="E1256" s="344">
        <v>0</v>
      </c>
      <c r="F1256" s="344">
        <v>0</v>
      </c>
      <c r="G1256" s="344">
        <v>0</v>
      </c>
      <c r="H1256" s="344">
        <v>0</v>
      </c>
      <c r="I1256" s="344">
        <v>0</v>
      </c>
      <c r="J1256" s="344">
        <v>0</v>
      </c>
      <c r="K1256" s="344">
        <v>0</v>
      </c>
      <c r="L1256" s="344">
        <v>0</v>
      </c>
    </row>
    <row r="1257" spans="1:12">
      <c r="A1257" s="5" t="s">
        <v>123</v>
      </c>
      <c r="B1257" s="5" t="s">
        <v>1629</v>
      </c>
      <c r="C1257" s="5" t="s">
        <v>1630</v>
      </c>
      <c r="D1257" s="4">
        <v>54720</v>
      </c>
      <c r="E1257" s="344">
        <v>0</v>
      </c>
      <c r="F1257" s="344">
        <v>0</v>
      </c>
      <c r="G1257" s="344">
        <v>0</v>
      </c>
      <c r="H1257" s="344">
        <v>0</v>
      </c>
      <c r="I1257" s="344">
        <v>0</v>
      </c>
      <c r="J1257" s="344">
        <v>0</v>
      </c>
      <c r="K1257" s="344">
        <v>0</v>
      </c>
      <c r="L1257" s="4">
        <v>54720</v>
      </c>
    </row>
    <row r="1258" spans="1:12">
      <c r="A1258" s="5" t="s">
        <v>123</v>
      </c>
      <c r="B1258" s="5" t="s">
        <v>1631</v>
      </c>
      <c r="C1258" s="5" t="s">
        <v>1632</v>
      </c>
      <c r="D1258" s="344">
        <v>0</v>
      </c>
      <c r="E1258" s="4">
        <v>32272</v>
      </c>
      <c r="F1258" s="344">
        <v>0</v>
      </c>
      <c r="G1258" s="344">
        <v>0</v>
      </c>
      <c r="H1258" s="344">
        <v>0</v>
      </c>
      <c r="I1258" s="4">
        <v>26416</v>
      </c>
      <c r="J1258" s="344">
        <v>0</v>
      </c>
      <c r="K1258" s="344">
        <v>0</v>
      </c>
      <c r="L1258" s="4">
        <v>58688</v>
      </c>
    </row>
    <row r="1259" spans="1:12">
      <c r="A1259" s="5" t="s">
        <v>123</v>
      </c>
      <c r="B1259" s="5" t="s">
        <v>1633</v>
      </c>
      <c r="C1259" s="5" t="s">
        <v>1634</v>
      </c>
      <c r="D1259" s="344">
        <v>0</v>
      </c>
      <c r="E1259" s="344">
        <v>0</v>
      </c>
      <c r="F1259" s="344">
        <v>0</v>
      </c>
      <c r="G1259" s="344">
        <v>0</v>
      </c>
      <c r="H1259" s="4">
        <v>35328</v>
      </c>
      <c r="I1259" s="344">
        <v>0</v>
      </c>
      <c r="J1259" s="4">
        <v>23128</v>
      </c>
      <c r="K1259" s="344">
        <v>0</v>
      </c>
      <c r="L1259" s="4">
        <v>58456</v>
      </c>
    </row>
    <row r="1260" spans="1:12">
      <c r="A1260" s="5" t="s">
        <v>123</v>
      </c>
      <c r="B1260" s="5" t="s">
        <v>1635</v>
      </c>
      <c r="C1260" s="5" t="s">
        <v>1636</v>
      </c>
      <c r="D1260" s="4">
        <v>18096</v>
      </c>
      <c r="E1260" s="4">
        <v>14720</v>
      </c>
      <c r="F1260" s="344">
        <v>0</v>
      </c>
      <c r="G1260" s="344">
        <v>0</v>
      </c>
      <c r="H1260" s="4">
        <v>66688</v>
      </c>
      <c r="I1260" s="344">
        <v>0</v>
      </c>
      <c r="J1260" s="4">
        <v>3500</v>
      </c>
      <c r="K1260" s="344">
        <v>0</v>
      </c>
      <c r="L1260" s="4">
        <v>103004</v>
      </c>
    </row>
    <row r="1261" spans="1:12">
      <c r="A1261" s="5" t="s">
        <v>123</v>
      </c>
      <c r="B1261" s="5" t="s">
        <v>1637</v>
      </c>
      <c r="C1261" s="5" t="s">
        <v>1638</v>
      </c>
      <c r="D1261" s="344">
        <v>0</v>
      </c>
      <c r="E1261" s="4">
        <v>800</v>
      </c>
      <c r="F1261" s="344">
        <v>0</v>
      </c>
      <c r="G1261" s="344">
        <v>0</v>
      </c>
      <c r="H1261" s="344">
        <v>0</v>
      </c>
      <c r="I1261" s="344">
        <v>0</v>
      </c>
      <c r="J1261" s="344">
        <v>0</v>
      </c>
      <c r="K1261" s="344">
        <v>0</v>
      </c>
      <c r="L1261" s="4">
        <v>800</v>
      </c>
    </row>
    <row r="1262" spans="1:12">
      <c r="A1262" s="5" t="s">
        <v>123</v>
      </c>
      <c r="B1262" s="5" t="s">
        <v>1639</v>
      </c>
      <c r="C1262" s="5" t="s">
        <v>1640</v>
      </c>
      <c r="D1262" s="344">
        <v>0</v>
      </c>
      <c r="E1262" s="344">
        <v>384</v>
      </c>
      <c r="F1262" s="344">
        <v>0</v>
      </c>
      <c r="G1262" s="344">
        <v>0</v>
      </c>
      <c r="H1262" s="344">
        <v>0</v>
      </c>
      <c r="I1262" s="4">
        <v>42016</v>
      </c>
      <c r="J1262" s="344">
        <v>0</v>
      </c>
      <c r="K1262" s="344">
        <v>0</v>
      </c>
      <c r="L1262" s="4">
        <v>42400</v>
      </c>
    </row>
    <row r="1263" spans="1:12">
      <c r="A1263" s="5" t="s">
        <v>123</v>
      </c>
      <c r="B1263" s="5" t="s">
        <v>1641</v>
      </c>
      <c r="C1263" s="5" t="s">
        <v>1642</v>
      </c>
      <c r="D1263" s="4">
        <v>281290</v>
      </c>
      <c r="E1263" s="344">
        <v>0</v>
      </c>
      <c r="F1263" s="4">
        <v>52635</v>
      </c>
      <c r="G1263" s="344">
        <v>0</v>
      </c>
      <c r="H1263" s="344">
        <v>0</v>
      </c>
      <c r="I1263" s="344">
        <v>0</v>
      </c>
      <c r="J1263" s="344">
        <v>0</v>
      </c>
      <c r="K1263" s="344">
        <v>0</v>
      </c>
      <c r="L1263" s="4">
        <v>333925</v>
      </c>
    </row>
    <row r="1264" spans="1:12">
      <c r="A1264" s="5" t="s">
        <v>123</v>
      </c>
      <c r="B1264" s="5" t="s">
        <v>1643</v>
      </c>
      <c r="C1264" s="5" t="s">
        <v>1644</v>
      </c>
      <c r="D1264" s="4">
        <v>3072</v>
      </c>
      <c r="E1264" s="344">
        <v>0</v>
      </c>
      <c r="F1264" s="344">
        <v>0</v>
      </c>
      <c r="G1264" s="344">
        <v>0</v>
      </c>
      <c r="H1264" s="344">
        <v>0</v>
      </c>
      <c r="I1264" s="344">
        <v>0</v>
      </c>
      <c r="J1264" s="344">
        <v>0</v>
      </c>
      <c r="K1264" s="344">
        <v>0</v>
      </c>
      <c r="L1264" s="4">
        <v>3072</v>
      </c>
    </row>
    <row r="1265" spans="1:12">
      <c r="A1265" s="5" t="s">
        <v>123</v>
      </c>
      <c r="B1265" s="5" t="s">
        <v>1645</v>
      </c>
      <c r="C1265" s="5" t="s">
        <v>1646</v>
      </c>
      <c r="D1265" s="344">
        <v>0</v>
      </c>
      <c r="E1265" s="344">
        <v>0</v>
      </c>
      <c r="F1265" s="344">
        <v>0</v>
      </c>
      <c r="G1265" s="344">
        <v>0</v>
      </c>
      <c r="H1265" s="344">
        <v>0</v>
      </c>
      <c r="I1265" s="4">
        <v>88944</v>
      </c>
      <c r="J1265" s="344">
        <v>0</v>
      </c>
      <c r="K1265" s="4">
        <v>6543</v>
      </c>
      <c r="L1265" s="4">
        <v>95487</v>
      </c>
    </row>
    <row r="1266" spans="1:12">
      <c r="A1266" s="5" t="s">
        <v>123</v>
      </c>
      <c r="B1266" s="5" t="s">
        <v>1647</v>
      </c>
      <c r="C1266" s="5" t="s">
        <v>1648</v>
      </c>
      <c r="D1266" s="344">
        <v>0</v>
      </c>
      <c r="E1266" s="344">
        <v>0</v>
      </c>
      <c r="F1266" s="344">
        <v>0</v>
      </c>
      <c r="G1266" s="344">
        <v>0</v>
      </c>
      <c r="H1266" s="344">
        <v>0</v>
      </c>
      <c r="I1266" s="344">
        <v>0</v>
      </c>
      <c r="J1266" s="344">
        <v>0</v>
      </c>
      <c r="K1266" s="344">
        <v>0</v>
      </c>
      <c r="L1266" s="344">
        <v>0</v>
      </c>
    </row>
    <row r="1267" spans="1:12">
      <c r="A1267" s="5" t="s">
        <v>123</v>
      </c>
      <c r="B1267" s="5" t="s">
        <v>1649</v>
      </c>
      <c r="C1267" s="5" t="s">
        <v>1650</v>
      </c>
      <c r="D1267" s="4">
        <v>15648</v>
      </c>
      <c r="E1267" s="344">
        <v>0</v>
      </c>
      <c r="F1267" s="344">
        <v>0</v>
      </c>
      <c r="G1267" s="344">
        <v>0</v>
      </c>
      <c r="H1267" s="344">
        <v>0</v>
      </c>
      <c r="I1267" s="4">
        <v>134240</v>
      </c>
      <c r="J1267" s="344">
        <v>0</v>
      </c>
      <c r="K1267" s="4">
        <v>14355</v>
      </c>
      <c r="L1267" s="4">
        <v>164243</v>
      </c>
    </row>
    <row r="1268" spans="1:12">
      <c r="A1268" s="5" t="s">
        <v>123</v>
      </c>
      <c r="B1268" s="5" t="s">
        <v>1651</v>
      </c>
      <c r="C1268" s="5" t="s">
        <v>1652</v>
      </c>
      <c r="D1268" s="344">
        <v>0</v>
      </c>
      <c r="E1268" s="344">
        <v>0</v>
      </c>
      <c r="F1268" s="344">
        <v>0</v>
      </c>
      <c r="G1268" s="344">
        <v>0</v>
      </c>
      <c r="H1268" s="344">
        <v>0</v>
      </c>
      <c r="I1268" s="344">
        <v>0</v>
      </c>
      <c r="J1268" s="344">
        <v>0</v>
      </c>
      <c r="K1268" s="344">
        <v>0</v>
      </c>
      <c r="L1268" s="344">
        <v>0</v>
      </c>
    </row>
    <row r="1269" spans="1:12">
      <c r="A1269" s="5" t="s">
        <v>123</v>
      </c>
      <c r="B1269" s="5" t="s">
        <v>1653</v>
      </c>
      <c r="C1269" s="5" t="s">
        <v>1654</v>
      </c>
      <c r="D1269" s="344">
        <v>0</v>
      </c>
      <c r="E1269" s="344">
        <v>0</v>
      </c>
      <c r="F1269" s="344">
        <v>0</v>
      </c>
      <c r="G1269" s="344">
        <v>0</v>
      </c>
      <c r="H1269" s="344">
        <v>0</v>
      </c>
      <c r="I1269" s="4">
        <v>64864</v>
      </c>
      <c r="J1269" s="344">
        <v>0</v>
      </c>
      <c r="K1269" s="344">
        <v>0</v>
      </c>
      <c r="L1269" s="4">
        <v>64864</v>
      </c>
    </row>
    <row r="1270" spans="1:12">
      <c r="A1270" s="5" t="s">
        <v>123</v>
      </c>
      <c r="B1270" s="5" t="s">
        <v>1655</v>
      </c>
      <c r="C1270" s="5" t="s">
        <v>1656</v>
      </c>
      <c r="D1270" s="344">
        <v>0</v>
      </c>
      <c r="E1270" s="4">
        <v>109280</v>
      </c>
      <c r="F1270" s="344">
        <v>0</v>
      </c>
      <c r="G1270" s="4">
        <v>37216</v>
      </c>
      <c r="H1270" s="344">
        <v>0</v>
      </c>
      <c r="I1270" s="344">
        <v>0</v>
      </c>
      <c r="J1270" s="344">
        <v>0</v>
      </c>
      <c r="K1270" s="344">
        <v>0</v>
      </c>
      <c r="L1270" s="4">
        <v>146496</v>
      </c>
    </row>
    <row r="1271" spans="1:12">
      <c r="A1271" s="5" t="s">
        <v>123</v>
      </c>
      <c r="B1271" s="5" t="s">
        <v>1657</v>
      </c>
      <c r="C1271" s="5" t="s">
        <v>1658</v>
      </c>
      <c r="D1271" s="344">
        <v>0</v>
      </c>
      <c r="E1271" s="344">
        <v>0</v>
      </c>
      <c r="F1271" s="344">
        <v>0</v>
      </c>
      <c r="G1271" s="344">
        <v>0</v>
      </c>
      <c r="H1271" s="4">
        <v>66480</v>
      </c>
      <c r="I1271" s="344">
        <v>0</v>
      </c>
      <c r="J1271" s="344">
        <v>0</v>
      </c>
      <c r="K1271" s="344">
        <v>0</v>
      </c>
      <c r="L1271" s="4">
        <v>66480</v>
      </c>
    </row>
    <row r="1272" spans="1:12">
      <c r="A1272" s="5" t="s">
        <v>123</v>
      </c>
      <c r="B1272" s="5" t="s">
        <v>1659</v>
      </c>
      <c r="C1272" s="5" t="s">
        <v>1660</v>
      </c>
      <c r="D1272" s="344">
        <v>0</v>
      </c>
      <c r="E1272" s="344">
        <v>0</v>
      </c>
      <c r="F1272" s="344">
        <v>0</v>
      </c>
      <c r="G1272" s="344">
        <v>0</v>
      </c>
      <c r="H1272" s="4">
        <v>46928</v>
      </c>
      <c r="I1272" s="344">
        <v>0</v>
      </c>
      <c r="J1272" s="4">
        <v>34645</v>
      </c>
      <c r="K1272" s="344">
        <v>0</v>
      </c>
      <c r="L1272" s="4">
        <v>81573</v>
      </c>
    </row>
    <row r="1273" spans="1:12">
      <c r="A1273" s="5" t="s">
        <v>123</v>
      </c>
      <c r="B1273" s="5" t="s">
        <v>1661</v>
      </c>
      <c r="C1273" s="5" t="s">
        <v>1662</v>
      </c>
      <c r="D1273" s="344">
        <v>0</v>
      </c>
      <c r="E1273" s="344">
        <v>0</v>
      </c>
      <c r="F1273" s="344">
        <v>0</v>
      </c>
      <c r="G1273" s="344">
        <v>0</v>
      </c>
      <c r="H1273" s="4">
        <v>7680</v>
      </c>
      <c r="I1273" s="344">
        <v>0</v>
      </c>
      <c r="J1273" s="344">
        <v>0</v>
      </c>
      <c r="K1273" s="344">
        <v>0</v>
      </c>
      <c r="L1273" s="4">
        <v>7680</v>
      </c>
    </row>
    <row r="1274" spans="1:12">
      <c r="A1274" s="5" t="s">
        <v>123</v>
      </c>
      <c r="B1274" s="5" t="s">
        <v>1663</v>
      </c>
      <c r="C1274" s="5" t="s">
        <v>1664</v>
      </c>
      <c r="D1274" s="4">
        <v>6240</v>
      </c>
      <c r="E1274" s="344">
        <v>0</v>
      </c>
      <c r="F1274" s="344">
        <v>0</v>
      </c>
      <c r="G1274" s="344">
        <v>0</v>
      </c>
      <c r="H1274" s="344">
        <v>0</v>
      </c>
      <c r="I1274" s="344">
        <v>0</v>
      </c>
      <c r="J1274" s="344">
        <v>0</v>
      </c>
      <c r="K1274" s="344">
        <v>0</v>
      </c>
      <c r="L1274" s="4">
        <v>6240</v>
      </c>
    </row>
    <row r="1275" spans="1:12">
      <c r="A1275" s="5" t="s">
        <v>123</v>
      </c>
      <c r="B1275" s="5" t="s">
        <v>1665</v>
      </c>
      <c r="C1275" s="5" t="s">
        <v>1666</v>
      </c>
      <c r="D1275" s="4">
        <v>25776</v>
      </c>
      <c r="E1275" s="344">
        <v>0</v>
      </c>
      <c r="F1275" s="344">
        <v>0</v>
      </c>
      <c r="G1275" s="344">
        <v>0</v>
      </c>
      <c r="H1275" s="4">
        <v>47632</v>
      </c>
      <c r="I1275" s="344">
        <v>0</v>
      </c>
      <c r="J1275" s="4">
        <v>4712</v>
      </c>
      <c r="K1275" s="344">
        <v>0</v>
      </c>
      <c r="L1275" s="4">
        <v>78120</v>
      </c>
    </row>
    <row r="1276" spans="1:12">
      <c r="A1276" s="5" t="s">
        <v>123</v>
      </c>
      <c r="B1276" s="5" t="s">
        <v>1667</v>
      </c>
      <c r="C1276" s="5" t="s">
        <v>1668</v>
      </c>
      <c r="D1276" s="4">
        <v>456576</v>
      </c>
      <c r="E1276" s="344">
        <v>0</v>
      </c>
      <c r="F1276" s="344">
        <v>0</v>
      </c>
      <c r="G1276" s="344">
        <v>0</v>
      </c>
      <c r="H1276" s="4">
        <v>3264</v>
      </c>
      <c r="I1276" s="344">
        <v>0</v>
      </c>
      <c r="J1276" s="344">
        <v>0</v>
      </c>
      <c r="K1276" s="344">
        <v>0</v>
      </c>
      <c r="L1276" s="4">
        <v>459840</v>
      </c>
    </row>
    <row r="1277" spans="1:12">
      <c r="A1277" s="5" t="s">
        <v>123</v>
      </c>
      <c r="B1277" s="5" t="s">
        <v>1669</v>
      </c>
      <c r="C1277" s="5" t="s">
        <v>1670</v>
      </c>
      <c r="D1277" s="4">
        <v>54864</v>
      </c>
      <c r="E1277" s="344">
        <v>0</v>
      </c>
      <c r="F1277" s="344">
        <v>0</v>
      </c>
      <c r="G1277" s="344">
        <v>0</v>
      </c>
      <c r="H1277" s="344">
        <v>0</v>
      </c>
      <c r="I1277" s="344">
        <v>0</v>
      </c>
      <c r="J1277" s="344">
        <v>0</v>
      </c>
      <c r="K1277" s="344">
        <v>0</v>
      </c>
      <c r="L1277" s="4">
        <v>54864</v>
      </c>
    </row>
    <row r="1278" spans="1:12">
      <c r="A1278" s="5" t="s">
        <v>123</v>
      </c>
      <c r="B1278" s="5" t="s">
        <v>1671</v>
      </c>
      <c r="C1278" s="5" t="s">
        <v>1672</v>
      </c>
      <c r="D1278" s="344">
        <v>0</v>
      </c>
      <c r="E1278" s="344">
        <v>0</v>
      </c>
      <c r="F1278" s="344">
        <v>0</v>
      </c>
      <c r="G1278" s="344">
        <v>0</v>
      </c>
      <c r="H1278" s="344">
        <v>0</v>
      </c>
      <c r="I1278" s="344">
        <v>0</v>
      </c>
      <c r="J1278" s="344">
        <v>0</v>
      </c>
      <c r="K1278" s="344">
        <v>0</v>
      </c>
      <c r="L1278" s="344">
        <v>0</v>
      </c>
    </row>
    <row r="1279" spans="1:12">
      <c r="A1279" s="5" t="s">
        <v>123</v>
      </c>
      <c r="B1279" s="5" t="s">
        <v>1673</v>
      </c>
      <c r="C1279" s="5" t="s">
        <v>1674</v>
      </c>
      <c r="D1279" s="4">
        <v>956042</v>
      </c>
      <c r="E1279" s="4">
        <v>427712</v>
      </c>
      <c r="F1279" s="4">
        <v>52635</v>
      </c>
      <c r="G1279" s="4">
        <v>37216</v>
      </c>
      <c r="H1279" s="4">
        <v>464352</v>
      </c>
      <c r="I1279" s="4">
        <v>379776</v>
      </c>
      <c r="J1279" s="4">
        <v>66609</v>
      </c>
      <c r="K1279" s="4">
        <v>24138</v>
      </c>
      <c r="L1279" s="4">
        <v>2408480</v>
      </c>
    </row>
    <row r="1282" spans="1:12">
      <c r="A1282" s="5" t="s">
        <v>1723</v>
      </c>
    </row>
    <row r="1283" spans="1:12">
      <c r="A1283" s="5" t="s">
        <v>1604</v>
      </c>
      <c r="B1283" s="5" t="s">
        <v>181</v>
      </c>
      <c r="C1283" s="5" t="s">
        <v>1676</v>
      </c>
      <c r="D1283" s="344" t="s">
        <v>1677</v>
      </c>
      <c r="E1283" s="344" t="s">
        <v>1678</v>
      </c>
      <c r="F1283" s="344" t="s">
        <v>1679</v>
      </c>
      <c r="G1283" s="344" t="s">
        <v>1680</v>
      </c>
      <c r="H1283" s="344" t="s">
        <v>1681</v>
      </c>
      <c r="I1283" s="344" t="s">
        <v>1682</v>
      </c>
      <c r="J1283" s="344" t="s">
        <v>1683</v>
      </c>
      <c r="K1283" s="344" t="s">
        <v>1684</v>
      </c>
      <c r="L1283" s="344" t="s">
        <v>44</v>
      </c>
    </row>
    <row r="1284" spans="1:12">
      <c r="A1284" s="5" t="s">
        <v>125</v>
      </c>
      <c r="B1284" s="5" t="s">
        <v>1619</v>
      </c>
      <c r="C1284" s="5" t="s">
        <v>1620</v>
      </c>
      <c r="D1284" s="4">
        <v>24240</v>
      </c>
      <c r="E1284" s="344">
        <v>0</v>
      </c>
      <c r="F1284" s="344">
        <v>0</v>
      </c>
      <c r="G1284" s="344">
        <v>0</v>
      </c>
      <c r="H1284" s="4">
        <v>19936</v>
      </c>
      <c r="I1284" s="344">
        <v>0</v>
      </c>
      <c r="J1284" s="344">
        <v>0</v>
      </c>
      <c r="K1284" s="344">
        <v>0</v>
      </c>
      <c r="L1284" s="4">
        <v>44176</v>
      </c>
    </row>
    <row r="1285" spans="1:12">
      <c r="A1285" s="5" t="s">
        <v>125</v>
      </c>
      <c r="B1285" s="5" t="s">
        <v>1621</v>
      </c>
      <c r="C1285" s="5" t="s">
        <v>1622</v>
      </c>
      <c r="D1285" s="4">
        <v>4608</v>
      </c>
      <c r="E1285" s="344">
        <v>0</v>
      </c>
      <c r="F1285" s="344">
        <v>0</v>
      </c>
      <c r="G1285" s="344">
        <v>0</v>
      </c>
      <c r="H1285" s="4">
        <v>86608</v>
      </c>
      <c r="I1285" s="344">
        <v>0</v>
      </c>
      <c r="J1285" s="4">
        <v>6288</v>
      </c>
      <c r="K1285" s="344">
        <v>0</v>
      </c>
      <c r="L1285" s="4">
        <v>97504</v>
      </c>
    </row>
    <row r="1286" spans="1:12">
      <c r="A1286" s="5" t="s">
        <v>125</v>
      </c>
      <c r="B1286" s="5" t="s">
        <v>1623</v>
      </c>
      <c r="C1286" s="5" t="s">
        <v>1624</v>
      </c>
      <c r="D1286" s="344">
        <v>0</v>
      </c>
      <c r="E1286" s="4">
        <v>2209718</v>
      </c>
      <c r="F1286" s="344">
        <v>0</v>
      </c>
      <c r="G1286" s="344">
        <v>0</v>
      </c>
      <c r="H1286" s="344">
        <v>0</v>
      </c>
      <c r="I1286" s="344">
        <v>0</v>
      </c>
      <c r="J1286" s="344">
        <v>0</v>
      </c>
      <c r="K1286" s="344">
        <v>320</v>
      </c>
      <c r="L1286" s="4">
        <v>2210038</v>
      </c>
    </row>
    <row r="1287" spans="1:12">
      <c r="A1287" s="5" t="s">
        <v>125</v>
      </c>
      <c r="B1287" s="5" t="s">
        <v>1625</v>
      </c>
      <c r="C1287" s="5" t="s">
        <v>1626</v>
      </c>
      <c r="D1287" s="4">
        <v>402320</v>
      </c>
      <c r="E1287" s="4">
        <v>225680</v>
      </c>
      <c r="F1287" s="344">
        <v>0</v>
      </c>
      <c r="G1287" s="344">
        <v>0</v>
      </c>
      <c r="H1287" s="4">
        <v>432528</v>
      </c>
      <c r="I1287" s="4">
        <v>35008</v>
      </c>
      <c r="J1287" s="4">
        <v>10649</v>
      </c>
      <c r="K1287" s="4">
        <v>10016</v>
      </c>
      <c r="L1287" s="4">
        <v>1116201</v>
      </c>
    </row>
    <row r="1288" spans="1:12">
      <c r="A1288" s="5" t="s">
        <v>125</v>
      </c>
      <c r="B1288" s="5" t="s">
        <v>1627</v>
      </c>
      <c r="C1288" s="5" t="s">
        <v>1628</v>
      </c>
      <c r="D1288" s="344">
        <v>0</v>
      </c>
      <c r="E1288" s="344">
        <v>0</v>
      </c>
      <c r="F1288" s="344">
        <v>0</v>
      </c>
      <c r="G1288" s="344">
        <v>0</v>
      </c>
      <c r="H1288" s="4">
        <v>53056</v>
      </c>
      <c r="I1288" s="344">
        <v>0</v>
      </c>
      <c r="J1288" s="344">
        <v>128</v>
      </c>
      <c r="K1288" s="344">
        <v>0</v>
      </c>
      <c r="L1288" s="4">
        <v>53184</v>
      </c>
    </row>
    <row r="1289" spans="1:12">
      <c r="A1289" s="5" t="s">
        <v>125</v>
      </c>
      <c r="B1289" s="5" t="s">
        <v>1629</v>
      </c>
      <c r="C1289" s="5" t="s">
        <v>1630</v>
      </c>
      <c r="D1289" s="4">
        <v>598864</v>
      </c>
      <c r="E1289" s="344">
        <v>0</v>
      </c>
      <c r="F1289" s="344">
        <v>0</v>
      </c>
      <c r="G1289" s="344">
        <v>0</v>
      </c>
      <c r="H1289" s="4">
        <v>53520</v>
      </c>
      <c r="I1289" s="344">
        <v>0</v>
      </c>
      <c r="J1289" s="4">
        <v>201872</v>
      </c>
      <c r="K1289" s="344">
        <v>0</v>
      </c>
      <c r="L1289" s="4">
        <v>854256</v>
      </c>
    </row>
    <row r="1290" spans="1:12">
      <c r="A1290" s="5" t="s">
        <v>125</v>
      </c>
      <c r="B1290" s="5" t="s">
        <v>1631</v>
      </c>
      <c r="C1290" s="5" t="s">
        <v>1632</v>
      </c>
      <c r="D1290" s="344">
        <v>0</v>
      </c>
      <c r="E1290" s="4">
        <v>226048</v>
      </c>
      <c r="F1290" s="344">
        <v>0</v>
      </c>
      <c r="G1290" s="344">
        <v>0</v>
      </c>
      <c r="H1290" s="344">
        <v>0</v>
      </c>
      <c r="I1290" s="4">
        <v>333868</v>
      </c>
      <c r="J1290" s="344">
        <v>0</v>
      </c>
      <c r="K1290" s="4">
        <v>5723</v>
      </c>
      <c r="L1290" s="4">
        <v>565639</v>
      </c>
    </row>
    <row r="1291" spans="1:12">
      <c r="A1291" s="5" t="s">
        <v>125</v>
      </c>
      <c r="B1291" s="5" t="s">
        <v>1633</v>
      </c>
      <c r="C1291" s="5" t="s">
        <v>1634</v>
      </c>
      <c r="D1291" s="344">
        <v>0</v>
      </c>
      <c r="E1291" s="344">
        <v>0</v>
      </c>
      <c r="F1291" s="344">
        <v>0</v>
      </c>
      <c r="G1291" s="344">
        <v>0</v>
      </c>
      <c r="H1291" s="4">
        <v>13632</v>
      </c>
      <c r="I1291" s="344">
        <v>0</v>
      </c>
      <c r="J1291" s="344">
        <v>112</v>
      </c>
      <c r="K1291" s="344">
        <v>0</v>
      </c>
      <c r="L1291" s="4">
        <v>13744</v>
      </c>
    </row>
    <row r="1292" spans="1:12">
      <c r="A1292" s="5" t="s">
        <v>125</v>
      </c>
      <c r="B1292" s="5" t="s">
        <v>1635</v>
      </c>
      <c r="C1292" s="5" t="s">
        <v>1636</v>
      </c>
      <c r="D1292" s="4">
        <v>45072</v>
      </c>
      <c r="E1292" s="4">
        <v>48352</v>
      </c>
      <c r="F1292" s="344">
        <v>0</v>
      </c>
      <c r="G1292" s="344">
        <v>0</v>
      </c>
      <c r="H1292" s="4">
        <v>71072</v>
      </c>
      <c r="I1292" s="344">
        <v>0</v>
      </c>
      <c r="J1292" s="344">
        <v>0</v>
      </c>
      <c r="K1292" s="344">
        <v>0</v>
      </c>
      <c r="L1292" s="4">
        <v>164496</v>
      </c>
    </row>
    <row r="1293" spans="1:12">
      <c r="A1293" s="5" t="s">
        <v>125</v>
      </c>
      <c r="B1293" s="5" t="s">
        <v>1637</v>
      </c>
      <c r="C1293" s="5" t="s">
        <v>1638</v>
      </c>
      <c r="D1293" s="344">
        <v>0</v>
      </c>
      <c r="E1293" s="4">
        <v>21664</v>
      </c>
      <c r="F1293" s="344">
        <v>0</v>
      </c>
      <c r="G1293" s="344">
        <v>0</v>
      </c>
      <c r="H1293" s="344">
        <v>0</v>
      </c>
      <c r="I1293" s="4">
        <v>960</v>
      </c>
      <c r="J1293" s="344">
        <v>0</v>
      </c>
      <c r="K1293" s="344">
        <v>0</v>
      </c>
      <c r="L1293" s="4">
        <v>22624</v>
      </c>
    </row>
    <row r="1294" spans="1:12">
      <c r="A1294" s="5" t="s">
        <v>125</v>
      </c>
      <c r="B1294" s="5" t="s">
        <v>1639</v>
      </c>
      <c r="C1294" s="5" t="s">
        <v>1640</v>
      </c>
      <c r="D1294" s="344">
        <v>0</v>
      </c>
      <c r="E1294" s="4">
        <v>15024</v>
      </c>
      <c r="F1294" s="344">
        <v>0</v>
      </c>
      <c r="G1294" s="344">
        <v>0</v>
      </c>
      <c r="H1294" s="344">
        <v>0</v>
      </c>
      <c r="I1294" s="4">
        <v>167520</v>
      </c>
      <c r="J1294" s="344">
        <v>0</v>
      </c>
      <c r="K1294" s="4">
        <v>5241</v>
      </c>
      <c r="L1294" s="4">
        <v>187785</v>
      </c>
    </row>
    <row r="1295" spans="1:12">
      <c r="A1295" s="5" t="s">
        <v>125</v>
      </c>
      <c r="B1295" s="5" t="s">
        <v>1641</v>
      </c>
      <c r="C1295" s="5" t="s">
        <v>1642</v>
      </c>
      <c r="D1295" s="4">
        <v>1860432</v>
      </c>
      <c r="E1295" s="344">
        <v>0</v>
      </c>
      <c r="F1295" s="4">
        <v>273984</v>
      </c>
      <c r="G1295" s="344">
        <v>0</v>
      </c>
      <c r="H1295" s="4">
        <v>7360</v>
      </c>
      <c r="I1295" s="344">
        <v>0</v>
      </c>
      <c r="J1295" s="344">
        <v>0</v>
      </c>
      <c r="K1295" s="344">
        <v>0</v>
      </c>
      <c r="L1295" s="4">
        <v>2141776</v>
      </c>
    </row>
    <row r="1296" spans="1:12">
      <c r="A1296" s="5" t="s">
        <v>125</v>
      </c>
      <c r="B1296" s="5" t="s">
        <v>1643</v>
      </c>
      <c r="C1296" s="5" t="s">
        <v>1644</v>
      </c>
      <c r="D1296" s="4">
        <v>397232</v>
      </c>
      <c r="E1296" s="344">
        <v>0</v>
      </c>
      <c r="F1296" s="344">
        <v>0</v>
      </c>
      <c r="G1296" s="344">
        <v>0</v>
      </c>
      <c r="H1296" s="4">
        <v>37248</v>
      </c>
      <c r="I1296" s="344">
        <v>0</v>
      </c>
      <c r="J1296" s="344">
        <v>0</v>
      </c>
      <c r="K1296" s="344">
        <v>0</v>
      </c>
      <c r="L1296" s="4">
        <v>434480</v>
      </c>
    </row>
    <row r="1297" spans="1:12">
      <c r="A1297" s="5" t="s">
        <v>125</v>
      </c>
      <c r="B1297" s="5" t="s">
        <v>1645</v>
      </c>
      <c r="C1297" s="5" t="s">
        <v>1646</v>
      </c>
      <c r="D1297" s="344">
        <v>0</v>
      </c>
      <c r="E1297" s="344">
        <v>0</v>
      </c>
      <c r="F1297" s="344">
        <v>0</v>
      </c>
      <c r="G1297" s="344">
        <v>0</v>
      </c>
      <c r="H1297" s="344">
        <v>0</v>
      </c>
      <c r="I1297" s="4">
        <v>358816</v>
      </c>
      <c r="J1297" s="344">
        <v>0</v>
      </c>
      <c r="K1297" s="4">
        <v>264</v>
      </c>
      <c r="L1297" s="4">
        <v>359080</v>
      </c>
    </row>
    <row r="1298" spans="1:12">
      <c r="A1298" s="5" t="s">
        <v>125</v>
      </c>
      <c r="B1298" s="5" t="s">
        <v>1647</v>
      </c>
      <c r="C1298" s="5" t="s">
        <v>1648</v>
      </c>
      <c r="D1298" s="344">
        <v>0</v>
      </c>
      <c r="E1298" s="344">
        <v>0</v>
      </c>
      <c r="F1298" s="344">
        <v>0</v>
      </c>
      <c r="G1298" s="344">
        <v>0</v>
      </c>
      <c r="H1298" s="344">
        <v>0</v>
      </c>
      <c r="I1298" s="4">
        <v>32400</v>
      </c>
      <c r="J1298" s="344">
        <v>0</v>
      </c>
      <c r="K1298" s="344">
        <v>0</v>
      </c>
      <c r="L1298" s="4">
        <v>32400</v>
      </c>
    </row>
    <row r="1299" spans="1:12">
      <c r="A1299" s="5" t="s">
        <v>125</v>
      </c>
      <c r="B1299" s="5" t="s">
        <v>1649</v>
      </c>
      <c r="C1299" s="5" t="s">
        <v>1650</v>
      </c>
      <c r="D1299" s="4">
        <v>54432</v>
      </c>
      <c r="E1299" s="344">
        <v>960</v>
      </c>
      <c r="F1299" s="344">
        <v>0</v>
      </c>
      <c r="G1299" s="344">
        <v>0</v>
      </c>
      <c r="H1299" s="4">
        <v>9456</v>
      </c>
      <c r="I1299" s="4">
        <v>421286</v>
      </c>
      <c r="J1299" s="4">
        <v>19776</v>
      </c>
      <c r="K1299" s="4">
        <v>11464</v>
      </c>
      <c r="L1299" s="4">
        <v>517374</v>
      </c>
    </row>
    <row r="1300" spans="1:12">
      <c r="A1300" s="5" t="s">
        <v>125</v>
      </c>
      <c r="B1300" s="5" t="s">
        <v>1651</v>
      </c>
      <c r="C1300" s="5" t="s">
        <v>1652</v>
      </c>
      <c r="D1300" s="344">
        <v>0</v>
      </c>
      <c r="E1300" s="344">
        <v>0</v>
      </c>
      <c r="F1300" s="344">
        <v>0</v>
      </c>
      <c r="G1300" s="344">
        <v>0</v>
      </c>
      <c r="H1300" s="344">
        <v>0</v>
      </c>
      <c r="I1300" s="4">
        <v>31344</v>
      </c>
      <c r="J1300" s="344">
        <v>0</v>
      </c>
      <c r="K1300" s="344">
        <v>0</v>
      </c>
      <c r="L1300" s="4">
        <v>31344</v>
      </c>
    </row>
    <row r="1301" spans="1:12">
      <c r="A1301" s="5" t="s">
        <v>125</v>
      </c>
      <c r="B1301" s="5" t="s">
        <v>1653</v>
      </c>
      <c r="C1301" s="5" t="s">
        <v>1654</v>
      </c>
      <c r="D1301" s="344">
        <v>0</v>
      </c>
      <c r="E1301" s="344">
        <v>0</v>
      </c>
      <c r="F1301" s="344">
        <v>0</v>
      </c>
      <c r="G1301" s="344">
        <v>0</v>
      </c>
      <c r="H1301" s="344">
        <v>0</v>
      </c>
      <c r="I1301" s="4">
        <v>37472</v>
      </c>
      <c r="J1301" s="344">
        <v>0</v>
      </c>
      <c r="K1301" s="344">
        <v>0</v>
      </c>
      <c r="L1301" s="4">
        <v>37472</v>
      </c>
    </row>
    <row r="1302" spans="1:12">
      <c r="A1302" s="5" t="s">
        <v>125</v>
      </c>
      <c r="B1302" s="5" t="s">
        <v>1655</v>
      </c>
      <c r="C1302" s="5" t="s">
        <v>1656</v>
      </c>
      <c r="D1302" s="344">
        <v>0</v>
      </c>
      <c r="E1302" s="4">
        <v>1357648</v>
      </c>
      <c r="F1302" s="344">
        <v>0</v>
      </c>
      <c r="G1302" s="4">
        <v>165392</v>
      </c>
      <c r="H1302" s="344">
        <v>0</v>
      </c>
      <c r="I1302" s="4">
        <v>1872</v>
      </c>
      <c r="J1302" s="344">
        <v>0</v>
      </c>
      <c r="K1302" s="344">
        <v>150</v>
      </c>
      <c r="L1302" s="4">
        <v>1525062</v>
      </c>
    </row>
    <row r="1303" spans="1:12">
      <c r="A1303" s="5" t="s">
        <v>125</v>
      </c>
      <c r="B1303" s="5" t="s">
        <v>1657</v>
      </c>
      <c r="C1303" s="5" t="s">
        <v>1658</v>
      </c>
      <c r="D1303" s="344">
        <v>0</v>
      </c>
      <c r="E1303" s="344">
        <v>0</v>
      </c>
      <c r="F1303" s="344">
        <v>0</v>
      </c>
      <c r="G1303" s="344">
        <v>0</v>
      </c>
      <c r="H1303" s="4">
        <v>140160</v>
      </c>
      <c r="I1303" s="344">
        <v>0</v>
      </c>
      <c r="J1303" s="4">
        <v>1584</v>
      </c>
      <c r="K1303" s="344">
        <v>0</v>
      </c>
      <c r="L1303" s="4">
        <v>141744</v>
      </c>
    </row>
    <row r="1304" spans="1:12">
      <c r="A1304" s="5" t="s">
        <v>125</v>
      </c>
      <c r="B1304" s="5" t="s">
        <v>1659</v>
      </c>
      <c r="C1304" s="5" t="s">
        <v>1660</v>
      </c>
      <c r="D1304" s="344">
        <v>0</v>
      </c>
      <c r="E1304" s="344">
        <v>0</v>
      </c>
      <c r="F1304" s="344">
        <v>0</v>
      </c>
      <c r="G1304" s="344">
        <v>0</v>
      </c>
      <c r="H1304" s="4">
        <v>170704</v>
      </c>
      <c r="I1304" s="344">
        <v>0</v>
      </c>
      <c r="J1304" s="4">
        <v>1712</v>
      </c>
      <c r="K1304" s="344">
        <v>0</v>
      </c>
      <c r="L1304" s="4">
        <v>172416</v>
      </c>
    </row>
    <row r="1305" spans="1:12">
      <c r="A1305" s="5" t="s">
        <v>125</v>
      </c>
      <c r="B1305" s="5" t="s">
        <v>1661</v>
      </c>
      <c r="C1305" s="5" t="s">
        <v>1662</v>
      </c>
      <c r="D1305" s="344">
        <v>0</v>
      </c>
      <c r="E1305" s="344">
        <v>0</v>
      </c>
      <c r="F1305" s="344">
        <v>0</v>
      </c>
      <c r="G1305" s="344">
        <v>0</v>
      </c>
      <c r="H1305" s="4">
        <v>73144</v>
      </c>
      <c r="I1305" s="344">
        <v>0</v>
      </c>
      <c r="J1305" s="4">
        <v>12512</v>
      </c>
      <c r="K1305" s="344">
        <v>0</v>
      </c>
      <c r="L1305" s="4">
        <v>85656</v>
      </c>
    </row>
    <row r="1306" spans="1:12">
      <c r="A1306" s="5" t="s">
        <v>125</v>
      </c>
      <c r="B1306" s="5" t="s">
        <v>1663</v>
      </c>
      <c r="C1306" s="5" t="s">
        <v>1664</v>
      </c>
      <c r="D1306" s="4">
        <v>351696</v>
      </c>
      <c r="E1306" s="344">
        <v>0</v>
      </c>
      <c r="F1306" s="344">
        <v>0</v>
      </c>
      <c r="G1306" s="344">
        <v>0</v>
      </c>
      <c r="H1306" s="344">
        <v>0</v>
      </c>
      <c r="I1306" s="344">
        <v>0</v>
      </c>
      <c r="J1306" s="344">
        <v>442</v>
      </c>
      <c r="K1306" s="344">
        <v>0</v>
      </c>
      <c r="L1306" s="4">
        <v>352138</v>
      </c>
    </row>
    <row r="1307" spans="1:12">
      <c r="A1307" s="5" t="s">
        <v>125</v>
      </c>
      <c r="B1307" s="5" t="s">
        <v>1665</v>
      </c>
      <c r="C1307" s="5" t="s">
        <v>1666</v>
      </c>
      <c r="D1307" s="4">
        <v>77616</v>
      </c>
      <c r="E1307" s="344">
        <v>0</v>
      </c>
      <c r="F1307" s="344">
        <v>0</v>
      </c>
      <c r="G1307" s="344">
        <v>0</v>
      </c>
      <c r="H1307" s="4">
        <v>114976</v>
      </c>
      <c r="I1307" s="344">
        <v>0</v>
      </c>
      <c r="J1307" s="4">
        <v>336722</v>
      </c>
      <c r="K1307" s="344">
        <v>0</v>
      </c>
      <c r="L1307" s="4">
        <v>529314</v>
      </c>
    </row>
    <row r="1308" spans="1:12">
      <c r="A1308" s="5" t="s">
        <v>125</v>
      </c>
      <c r="B1308" s="5" t="s">
        <v>1667</v>
      </c>
      <c r="C1308" s="5" t="s">
        <v>1668</v>
      </c>
      <c r="D1308" s="4">
        <v>3123696</v>
      </c>
      <c r="E1308" s="344">
        <v>0</v>
      </c>
      <c r="F1308" s="344">
        <v>0</v>
      </c>
      <c r="G1308" s="344">
        <v>0</v>
      </c>
      <c r="H1308" s="4">
        <v>17632</v>
      </c>
      <c r="I1308" s="344">
        <v>0</v>
      </c>
      <c r="J1308" s="344">
        <v>0</v>
      </c>
      <c r="K1308" s="344">
        <v>0</v>
      </c>
      <c r="L1308" s="4">
        <v>3141328</v>
      </c>
    </row>
    <row r="1309" spans="1:12">
      <c r="A1309" s="5" t="s">
        <v>125</v>
      </c>
      <c r="B1309" s="5" t="s">
        <v>1669</v>
      </c>
      <c r="C1309" s="5" t="s">
        <v>1670</v>
      </c>
      <c r="D1309" s="4">
        <v>965760</v>
      </c>
      <c r="E1309" s="344">
        <v>0</v>
      </c>
      <c r="F1309" s="344">
        <v>0</v>
      </c>
      <c r="G1309" s="344">
        <v>0</v>
      </c>
      <c r="H1309" s="4">
        <v>49088</v>
      </c>
      <c r="I1309" s="344">
        <v>0</v>
      </c>
      <c r="J1309" s="4">
        <v>2320</v>
      </c>
      <c r="K1309" s="344">
        <v>0</v>
      </c>
      <c r="L1309" s="4">
        <v>1017168</v>
      </c>
    </row>
    <row r="1310" spans="1:12">
      <c r="A1310" s="5" t="s">
        <v>125</v>
      </c>
      <c r="B1310" s="5" t="s">
        <v>1671</v>
      </c>
      <c r="C1310" s="5" t="s">
        <v>1672</v>
      </c>
      <c r="D1310" s="344">
        <v>0</v>
      </c>
      <c r="E1310" s="344">
        <v>0</v>
      </c>
      <c r="F1310" s="344">
        <v>0</v>
      </c>
      <c r="G1310" s="344">
        <v>0</v>
      </c>
      <c r="H1310" s="344">
        <v>0</v>
      </c>
      <c r="I1310" s="344">
        <v>0</v>
      </c>
      <c r="J1310" s="344">
        <v>0</v>
      </c>
      <c r="K1310" s="344">
        <v>0</v>
      </c>
      <c r="L1310" s="344">
        <v>0</v>
      </c>
    </row>
    <row r="1311" spans="1:12">
      <c r="A1311" s="5" t="s">
        <v>125</v>
      </c>
      <c r="B1311" s="5" t="s">
        <v>1673</v>
      </c>
      <c r="C1311" s="5" t="s">
        <v>1674</v>
      </c>
      <c r="D1311" s="4">
        <v>7905968</v>
      </c>
      <c r="E1311" s="4">
        <v>4105094</v>
      </c>
      <c r="F1311" s="4">
        <v>273984</v>
      </c>
      <c r="G1311" s="4">
        <v>165392</v>
      </c>
      <c r="H1311" s="4">
        <v>1350120</v>
      </c>
      <c r="I1311" s="4">
        <v>1420546</v>
      </c>
      <c r="J1311" s="4">
        <v>594117</v>
      </c>
      <c r="K1311" s="4">
        <v>33178</v>
      </c>
      <c r="L1311" s="4">
        <v>15848399</v>
      </c>
    </row>
    <row r="1314" spans="1:12">
      <c r="A1314" s="5" t="s">
        <v>1724</v>
      </c>
    </row>
    <row r="1315" spans="1:12">
      <c r="A1315" s="5" t="s">
        <v>1604</v>
      </c>
      <c r="B1315" s="5" t="s">
        <v>181</v>
      </c>
      <c r="C1315" s="5" t="s">
        <v>1676</v>
      </c>
      <c r="D1315" s="344" t="s">
        <v>1677</v>
      </c>
      <c r="E1315" s="344" t="s">
        <v>1678</v>
      </c>
      <c r="F1315" s="344" t="s">
        <v>1679</v>
      </c>
      <c r="G1315" s="344" t="s">
        <v>1680</v>
      </c>
      <c r="H1315" s="344" t="s">
        <v>1681</v>
      </c>
      <c r="I1315" s="344" t="s">
        <v>1682</v>
      </c>
      <c r="J1315" s="344" t="s">
        <v>1683</v>
      </c>
      <c r="K1315" s="344" t="s">
        <v>1684</v>
      </c>
      <c r="L1315" s="344" t="s">
        <v>44</v>
      </c>
    </row>
    <row r="1316" spans="1:12">
      <c r="A1316" s="5" t="s">
        <v>127</v>
      </c>
      <c r="B1316" s="5" t="s">
        <v>1619</v>
      </c>
      <c r="C1316" s="5" t="s">
        <v>1620</v>
      </c>
      <c r="D1316" s="4">
        <v>8688</v>
      </c>
      <c r="E1316" s="344">
        <v>0</v>
      </c>
      <c r="F1316" s="344">
        <v>0</v>
      </c>
      <c r="G1316" s="344">
        <v>0</v>
      </c>
      <c r="H1316" s="344">
        <v>0</v>
      </c>
      <c r="I1316" s="344">
        <v>0</v>
      </c>
      <c r="J1316" s="344">
        <v>0</v>
      </c>
      <c r="K1316" s="344">
        <v>0</v>
      </c>
      <c r="L1316" s="4">
        <v>8688</v>
      </c>
    </row>
    <row r="1317" spans="1:12">
      <c r="A1317" s="5" t="s">
        <v>127</v>
      </c>
      <c r="B1317" s="5" t="s">
        <v>1621</v>
      </c>
      <c r="C1317" s="5" t="s">
        <v>1622</v>
      </c>
      <c r="D1317" s="344">
        <v>0</v>
      </c>
      <c r="E1317" s="344">
        <v>0</v>
      </c>
      <c r="F1317" s="344">
        <v>0</v>
      </c>
      <c r="G1317" s="344">
        <v>0</v>
      </c>
      <c r="H1317" s="344">
        <v>0</v>
      </c>
      <c r="I1317" s="344">
        <v>0</v>
      </c>
      <c r="J1317" s="344">
        <v>0</v>
      </c>
      <c r="K1317" s="344">
        <v>0</v>
      </c>
      <c r="L1317" s="344">
        <v>0</v>
      </c>
    </row>
    <row r="1318" spans="1:12">
      <c r="A1318" s="5" t="s">
        <v>127</v>
      </c>
      <c r="B1318" s="5" t="s">
        <v>1623</v>
      </c>
      <c r="C1318" s="5" t="s">
        <v>1624</v>
      </c>
      <c r="D1318" s="344">
        <v>0</v>
      </c>
      <c r="E1318" s="4">
        <v>320144</v>
      </c>
      <c r="F1318" s="344">
        <v>0</v>
      </c>
      <c r="G1318" s="344">
        <v>0</v>
      </c>
      <c r="H1318" s="344">
        <v>0</v>
      </c>
      <c r="I1318" s="344">
        <v>0</v>
      </c>
      <c r="J1318" s="344">
        <v>0</v>
      </c>
      <c r="K1318" s="344">
        <v>0</v>
      </c>
      <c r="L1318" s="4">
        <v>320144</v>
      </c>
    </row>
    <row r="1319" spans="1:12">
      <c r="A1319" s="5" t="s">
        <v>127</v>
      </c>
      <c r="B1319" s="5" t="s">
        <v>1625</v>
      </c>
      <c r="C1319" s="5" t="s">
        <v>1626</v>
      </c>
      <c r="D1319" s="4">
        <v>48048</v>
      </c>
      <c r="E1319" s="4">
        <v>19648</v>
      </c>
      <c r="F1319" s="344">
        <v>0</v>
      </c>
      <c r="G1319" s="344">
        <v>0</v>
      </c>
      <c r="H1319" s="4">
        <v>38752</v>
      </c>
      <c r="I1319" s="4">
        <v>7344</v>
      </c>
      <c r="J1319" s="4">
        <v>7815</v>
      </c>
      <c r="K1319" s="4">
        <v>1566</v>
      </c>
      <c r="L1319" s="4">
        <v>123173</v>
      </c>
    </row>
    <row r="1320" spans="1:12">
      <c r="A1320" s="5" t="s">
        <v>127</v>
      </c>
      <c r="B1320" s="5" t="s">
        <v>1627</v>
      </c>
      <c r="C1320" s="5" t="s">
        <v>1628</v>
      </c>
      <c r="D1320" s="344">
        <v>0</v>
      </c>
      <c r="E1320" s="344">
        <v>0</v>
      </c>
      <c r="F1320" s="344">
        <v>0</v>
      </c>
      <c r="G1320" s="344">
        <v>0</v>
      </c>
      <c r="H1320" s="344">
        <v>0</v>
      </c>
      <c r="I1320" s="344">
        <v>0</v>
      </c>
      <c r="J1320" s="344">
        <v>0</v>
      </c>
      <c r="K1320" s="344">
        <v>0</v>
      </c>
      <c r="L1320" s="344">
        <v>0</v>
      </c>
    </row>
    <row r="1321" spans="1:12">
      <c r="A1321" s="5" t="s">
        <v>127</v>
      </c>
      <c r="B1321" s="5" t="s">
        <v>1629</v>
      </c>
      <c r="C1321" s="5" t="s">
        <v>1630</v>
      </c>
      <c r="D1321" s="4">
        <v>43392</v>
      </c>
      <c r="E1321" s="344">
        <v>0</v>
      </c>
      <c r="F1321" s="344">
        <v>0</v>
      </c>
      <c r="G1321" s="344">
        <v>0</v>
      </c>
      <c r="H1321" s="344">
        <v>0</v>
      </c>
      <c r="I1321" s="344">
        <v>0</v>
      </c>
      <c r="J1321" s="344">
        <v>0</v>
      </c>
      <c r="K1321" s="344">
        <v>0</v>
      </c>
      <c r="L1321" s="4">
        <v>43392</v>
      </c>
    </row>
    <row r="1322" spans="1:12">
      <c r="A1322" s="5" t="s">
        <v>127</v>
      </c>
      <c r="B1322" s="5" t="s">
        <v>1631</v>
      </c>
      <c r="C1322" s="5" t="s">
        <v>1632</v>
      </c>
      <c r="D1322" s="344">
        <v>0</v>
      </c>
      <c r="E1322" s="4">
        <v>27392</v>
      </c>
      <c r="F1322" s="344">
        <v>0</v>
      </c>
      <c r="G1322" s="344">
        <v>0</v>
      </c>
      <c r="H1322" s="344">
        <v>0</v>
      </c>
      <c r="I1322" s="4">
        <v>20608</v>
      </c>
      <c r="J1322" s="344">
        <v>0</v>
      </c>
      <c r="K1322" s="344">
        <v>160</v>
      </c>
      <c r="L1322" s="4">
        <v>48160</v>
      </c>
    </row>
    <row r="1323" spans="1:12">
      <c r="A1323" s="5" t="s">
        <v>127</v>
      </c>
      <c r="B1323" s="5" t="s">
        <v>1633</v>
      </c>
      <c r="C1323" s="5" t="s">
        <v>1634</v>
      </c>
      <c r="D1323" s="344">
        <v>0</v>
      </c>
      <c r="E1323" s="344">
        <v>0</v>
      </c>
      <c r="F1323" s="344">
        <v>0</v>
      </c>
      <c r="G1323" s="344">
        <v>0</v>
      </c>
      <c r="H1323" s="344">
        <v>1360</v>
      </c>
      <c r="I1323" s="344">
        <v>0</v>
      </c>
      <c r="J1323" s="344">
        <v>0</v>
      </c>
      <c r="K1323" s="344">
        <v>0</v>
      </c>
      <c r="L1323" s="344">
        <v>1360</v>
      </c>
    </row>
    <row r="1324" spans="1:12">
      <c r="A1324" s="5" t="s">
        <v>127</v>
      </c>
      <c r="B1324" s="5" t="s">
        <v>1635</v>
      </c>
      <c r="C1324" s="5" t="s">
        <v>1636</v>
      </c>
      <c r="D1324" s="4">
        <v>12336</v>
      </c>
      <c r="E1324" s="4">
        <v>11376</v>
      </c>
      <c r="F1324" s="344">
        <v>0</v>
      </c>
      <c r="G1324" s="344">
        <v>0</v>
      </c>
      <c r="H1324" s="4">
        <v>7536</v>
      </c>
      <c r="I1324" s="344">
        <v>0</v>
      </c>
      <c r="J1324" s="4">
        <v>1360</v>
      </c>
      <c r="K1324" s="344">
        <v>0</v>
      </c>
      <c r="L1324" s="4">
        <v>32608</v>
      </c>
    </row>
    <row r="1325" spans="1:12">
      <c r="A1325" s="5" t="s">
        <v>127</v>
      </c>
      <c r="B1325" s="5" t="s">
        <v>1637</v>
      </c>
      <c r="C1325" s="5" t="s">
        <v>1638</v>
      </c>
      <c r="D1325" s="344">
        <v>0</v>
      </c>
      <c r="E1325" s="344">
        <v>1024</v>
      </c>
      <c r="F1325" s="344">
        <v>0</v>
      </c>
      <c r="G1325" s="344">
        <v>0</v>
      </c>
      <c r="H1325" s="344">
        <v>0</v>
      </c>
      <c r="I1325" s="344">
        <v>0</v>
      </c>
      <c r="J1325" s="344">
        <v>0</v>
      </c>
      <c r="K1325" s="344">
        <v>0</v>
      </c>
      <c r="L1325" s="344">
        <v>1024</v>
      </c>
    </row>
    <row r="1326" spans="1:12">
      <c r="A1326" s="5" t="s">
        <v>127</v>
      </c>
      <c r="B1326" s="5" t="s">
        <v>1639</v>
      </c>
      <c r="C1326" s="5" t="s">
        <v>1640</v>
      </c>
      <c r="D1326" s="344">
        <v>0</v>
      </c>
      <c r="E1326" s="4">
        <v>2208</v>
      </c>
      <c r="F1326" s="344">
        <v>0</v>
      </c>
      <c r="G1326" s="344">
        <v>0</v>
      </c>
      <c r="H1326" s="344">
        <v>0</v>
      </c>
      <c r="I1326" s="4">
        <v>23168</v>
      </c>
      <c r="J1326" s="344">
        <v>0</v>
      </c>
      <c r="K1326" s="344">
        <v>880</v>
      </c>
      <c r="L1326" s="4">
        <v>26256</v>
      </c>
    </row>
    <row r="1327" spans="1:12">
      <c r="A1327" s="5" t="s">
        <v>127</v>
      </c>
      <c r="B1327" s="5" t="s">
        <v>1641</v>
      </c>
      <c r="C1327" s="5" t="s">
        <v>1642</v>
      </c>
      <c r="D1327" s="4">
        <v>237216</v>
      </c>
      <c r="E1327" s="344">
        <v>0</v>
      </c>
      <c r="F1327" s="4">
        <v>10976</v>
      </c>
      <c r="G1327" s="344">
        <v>0</v>
      </c>
      <c r="H1327" s="344">
        <v>0</v>
      </c>
      <c r="I1327" s="344">
        <v>0</v>
      </c>
      <c r="J1327" s="344">
        <v>0</v>
      </c>
      <c r="K1327" s="344">
        <v>0</v>
      </c>
      <c r="L1327" s="4">
        <v>248192</v>
      </c>
    </row>
    <row r="1328" spans="1:12">
      <c r="A1328" s="5" t="s">
        <v>127</v>
      </c>
      <c r="B1328" s="5" t="s">
        <v>1643</v>
      </c>
      <c r="C1328" s="5" t="s">
        <v>1644</v>
      </c>
      <c r="D1328" s="4">
        <v>25600</v>
      </c>
      <c r="E1328" s="344">
        <v>0</v>
      </c>
      <c r="F1328" s="344">
        <v>0</v>
      </c>
      <c r="G1328" s="344">
        <v>0</v>
      </c>
      <c r="H1328" s="344">
        <v>0</v>
      </c>
      <c r="I1328" s="344">
        <v>0</v>
      </c>
      <c r="J1328" s="344">
        <v>0</v>
      </c>
      <c r="K1328" s="344">
        <v>0</v>
      </c>
      <c r="L1328" s="4">
        <v>25600</v>
      </c>
    </row>
    <row r="1329" spans="1:12">
      <c r="A1329" s="5" t="s">
        <v>127</v>
      </c>
      <c r="B1329" s="5" t="s">
        <v>1645</v>
      </c>
      <c r="C1329" s="5" t="s">
        <v>1646</v>
      </c>
      <c r="D1329" s="344">
        <v>0</v>
      </c>
      <c r="E1329" s="344">
        <v>0</v>
      </c>
      <c r="F1329" s="344">
        <v>0</v>
      </c>
      <c r="G1329" s="344">
        <v>0</v>
      </c>
      <c r="H1329" s="344">
        <v>0</v>
      </c>
      <c r="I1329" s="4">
        <v>117760</v>
      </c>
      <c r="J1329" s="344">
        <v>0</v>
      </c>
      <c r="K1329" s="4">
        <v>3900</v>
      </c>
      <c r="L1329" s="4">
        <v>121660</v>
      </c>
    </row>
    <row r="1330" spans="1:12">
      <c r="A1330" s="5" t="s">
        <v>127</v>
      </c>
      <c r="B1330" s="5" t="s">
        <v>1647</v>
      </c>
      <c r="C1330" s="5" t="s">
        <v>1648</v>
      </c>
      <c r="D1330" s="344">
        <v>0</v>
      </c>
      <c r="E1330" s="344">
        <v>0</v>
      </c>
      <c r="F1330" s="344">
        <v>0</v>
      </c>
      <c r="G1330" s="344">
        <v>0</v>
      </c>
      <c r="H1330" s="344">
        <v>0</v>
      </c>
      <c r="I1330" s="4">
        <v>16880</v>
      </c>
      <c r="J1330" s="344">
        <v>0</v>
      </c>
      <c r="K1330" s="344">
        <v>0</v>
      </c>
      <c r="L1330" s="4">
        <v>16880</v>
      </c>
    </row>
    <row r="1331" spans="1:12">
      <c r="A1331" s="5" t="s">
        <v>127</v>
      </c>
      <c r="B1331" s="5" t="s">
        <v>1649</v>
      </c>
      <c r="C1331" s="5" t="s">
        <v>1650</v>
      </c>
      <c r="D1331" s="4">
        <v>6576</v>
      </c>
      <c r="E1331" s="4">
        <v>1632</v>
      </c>
      <c r="F1331" s="344">
        <v>0</v>
      </c>
      <c r="G1331" s="344">
        <v>0</v>
      </c>
      <c r="H1331" s="344">
        <v>0</v>
      </c>
      <c r="I1331" s="4">
        <v>76936</v>
      </c>
      <c r="J1331" s="344">
        <v>0</v>
      </c>
      <c r="K1331" s="4">
        <v>50083</v>
      </c>
      <c r="L1331" s="4">
        <v>135227</v>
      </c>
    </row>
    <row r="1332" spans="1:12">
      <c r="A1332" s="5" t="s">
        <v>127</v>
      </c>
      <c r="B1332" s="5" t="s">
        <v>1651</v>
      </c>
      <c r="C1332" s="5" t="s">
        <v>1652</v>
      </c>
      <c r="D1332" s="344">
        <v>0</v>
      </c>
      <c r="E1332" s="344">
        <v>0</v>
      </c>
      <c r="F1332" s="344">
        <v>0</v>
      </c>
      <c r="G1332" s="344">
        <v>0</v>
      </c>
      <c r="H1332" s="344">
        <v>0</v>
      </c>
      <c r="I1332" s="4">
        <v>22288</v>
      </c>
      <c r="J1332" s="344">
        <v>0</v>
      </c>
      <c r="K1332" s="344">
        <v>0</v>
      </c>
      <c r="L1332" s="4">
        <v>22288</v>
      </c>
    </row>
    <row r="1333" spans="1:12">
      <c r="A1333" s="5" t="s">
        <v>127</v>
      </c>
      <c r="B1333" s="5" t="s">
        <v>1653</v>
      </c>
      <c r="C1333" s="5" t="s">
        <v>1654</v>
      </c>
      <c r="D1333" s="344">
        <v>0</v>
      </c>
      <c r="E1333" s="344">
        <v>0</v>
      </c>
      <c r="F1333" s="344">
        <v>0</v>
      </c>
      <c r="G1333" s="344">
        <v>0</v>
      </c>
      <c r="H1333" s="344">
        <v>0</v>
      </c>
      <c r="I1333" s="4">
        <v>26432</v>
      </c>
      <c r="J1333" s="344">
        <v>0</v>
      </c>
      <c r="K1333" s="344">
        <v>0</v>
      </c>
      <c r="L1333" s="4">
        <v>26432</v>
      </c>
    </row>
    <row r="1334" spans="1:12">
      <c r="A1334" s="5" t="s">
        <v>127</v>
      </c>
      <c r="B1334" s="5" t="s">
        <v>1655</v>
      </c>
      <c r="C1334" s="5" t="s">
        <v>1656</v>
      </c>
      <c r="D1334" s="344">
        <v>0</v>
      </c>
      <c r="E1334" s="4">
        <v>130352</v>
      </c>
      <c r="F1334" s="344">
        <v>0</v>
      </c>
      <c r="G1334" s="4">
        <v>16032</v>
      </c>
      <c r="H1334" s="344">
        <v>0</v>
      </c>
      <c r="I1334" s="344">
        <v>960</v>
      </c>
      <c r="J1334" s="344">
        <v>0</v>
      </c>
      <c r="K1334" s="4">
        <v>6319</v>
      </c>
      <c r="L1334" s="4">
        <v>153663</v>
      </c>
    </row>
    <row r="1335" spans="1:12">
      <c r="A1335" s="5" t="s">
        <v>127</v>
      </c>
      <c r="B1335" s="5" t="s">
        <v>1657</v>
      </c>
      <c r="C1335" s="5" t="s">
        <v>1658</v>
      </c>
      <c r="D1335" s="344">
        <v>0</v>
      </c>
      <c r="E1335" s="344">
        <v>0</v>
      </c>
      <c r="F1335" s="344">
        <v>0</v>
      </c>
      <c r="G1335" s="344">
        <v>0</v>
      </c>
      <c r="H1335" s="344">
        <v>0</v>
      </c>
      <c r="I1335" s="344">
        <v>0</v>
      </c>
      <c r="J1335" s="344">
        <v>0</v>
      </c>
      <c r="K1335" s="344">
        <v>0</v>
      </c>
      <c r="L1335" s="344">
        <v>0</v>
      </c>
    </row>
    <row r="1336" spans="1:12">
      <c r="A1336" s="5" t="s">
        <v>127</v>
      </c>
      <c r="B1336" s="5" t="s">
        <v>1659</v>
      </c>
      <c r="C1336" s="5" t="s">
        <v>1660</v>
      </c>
      <c r="D1336" s="344">
        <v>0</v>
      </c>
      <c r="E1336" s="344">
        <v>0</v>
      </c>
      <c r="F1336" s="344">
        <v>0</v>
      </c>
      <c r="G1336" s="344">
        <v>0</v>
      </c>
      <c r="H1336" s="344">
        <v>0</v>
      </c>
      <c r="I1336" s="344">
        <v>0</v>
      </c>
      <c r="J1336" s="4">
        <v>3430</v>
      </c>
      <c r="K1336" s="344">
        <v>0</v>
      </c>
      <c r="L1336" s="4">
        <v>3430</v>
      </c>
    </row>
    <row r="1337" spans="1:12">
      <c r="A1337" s="5" t="s">
        <v>127</v>
      </c>
      <c r="B1337" s="5" t="s">
        <v>1661</v>
      </c>
      <c r="C1337" s="5" t="s">
        <v>1662</v>
      </c>
      <c r="D1337" s="344">
        <v>0</v>
      </c>
      <c r="E1337" s="344">
        <v>0</v>
      </c>
      <c r="F1337" s="344">
        <v>0</v>
      </c>
      <c r="G1337" s="344">
        <v>0</v>
      </c>
      <c r="H1337" s="4">
        <v>7776</v>
      </c>
      <c r="I1337" s="344">
        <v>0</v>
      </c>
      <c r="J1337" s="344">
        <v>0</v>
      </c>
      <c r="K1337" s="344">
        <v>0</v>
      </c>
      <c r="L1337" s="4">
        <v>7776</v>
      </c>
    </row>
    <row r="1338" spans="1:12">
      <c r="A1338" s="5" t="s">
        <v>127</v>
      </c>
      <c r="B1338" s="5" t="s">
        <v>1663</v>
      </c>
      <c r="C1338" s="5" t="s">
        <v>1664</v>
      </c>
      <c r="D1338" s="4">
        <v>11376</v>
      </c>
      <c r="E1338" s="344">
        <v>0</v>
      </c>
      <c r="F1338" s="344">
        <v>0</v>
      </c>
      <c r="G1338" s="344">
        <v>0</v>
      </c>
      <c r="H1338" s="344">
        <v>0</v>
      </c>
      <c r="I1338" s="344">
        <v>0</v>
      </c>
      <c r="J1338" s="344">
        <v>0</v>
      </c>
      <c r="K1338" s="344">
        <v>0</v>
      </c>
      <c r="L1338" s="4">
        <v>11376</v>
      </c>
    </row>
    <row r="1339" spans="1:12">
      <c r="A1339" s="5" t="s">
        <v>127</v>
      </c>
      <c r="B1339" s="5" t="s">
        <v>1665</v>
      </c>
      <c r="C1339" s="5" t="s">
        <v>1666</v>
      </c>
      <c r="D1339" s="4">
        <v>13152</v>
      </c>
      <c r="E1339" s="344">
        <v>0</v>
      </c>
      <c r="F1339" s="344">
        <v>0</v>
      </c>
      <c r="G1339" s="344">
        <v>0</v>
      </c>
      <c r="H1339" s="4">
        <v>57184</v>
      </c>
      <c r="I1339" s="344">
        <v>0</v>
      </c>
      <c r="J1339" s="344">
        <v>272</v>
      </c>
      <c r="K1339" s="344">
        <v>0</v>
      </c>
      <c r="L1339" s="4">
        <v>70608</v>
      </c>
    </row>
    <row r="1340" spans="1:12">
      <c r="A1340" s="5" t="s">
        <v>127</v>
      </c>
      <c r="B1340" s="5" t="s">
        <v>1667</v>
      </c>
      <c r="C1340" s="5" t="s">
        <v>1668</v>
      </c>
      <c r="D1340" s="4">
        <v>368064</v>
      </c>
      <c r="E1340" s="344">
        <v>0</v>
      </c>
      <c r="F1340" s="344">
        <v>0</v>
      </c>
      <c r="G1340" s="344">
        <v>0</v>
      </c>
      <c r="H1340" s="344">
        <v>0</v>
      </c>
      <c r="I1340" s="344">
        <v>0</v>
      </c>
      <c r="J1340" s="344">
        <v>0</v>
      </c>
      <c r="K1340" s="344">
        <v>0</v>
      </c>
      <c r="L1340" s="4">
        <v>368064</v>
      </c>
    </row>
    <row r="1341" spans="1:12">
      <c r="A1341" s="5" t="s">
        <v>127</v>
      </c>
      <c r="B1341" s="5" t="s">
        <v>1669</v>
      </c>
      <c r="C1341" s="5" t="s">
        <v>1670</v>
      </c>
      <c r="D1341" s="4">
        <v>119128</v>
      </c>
      <c r="E1341" s="344">
        <v>0</v>
      </c>
      <c r="F1341" s="344">
        <v>0</v>
      </c>
      <c r="G1341" s="344">
        <v>0</v>
      </c>
      <c r="H1341" s="344">
        <v>0</v>
      </c>
      <c r="I1341" s="344">
        <v>0</v>
      </c>
      <c r="J1341" s="344">
        <v>48</v>
      </c>
      <c r="K1341" s="344">
        <v>0</v>
      </c>
      <c r="L1341" s="4">
        <v>119176</v>
      </c>
    </row>
    <row r="1342" spans="1:12">
      <c r="A1342" s="5" t="s">
        <v>127</v>
      </c>
      <c r="B1342" s="5" t="s">
        <v>1671</v>
      </c>
      <c r="C1342" s="5" t="s">
        <v>1672</v>
      </c>
      <c r="D1342" s="344">
        <v>0</v>
      </c>
      <c r="E1342" s="344">
        <v>0</v>
      </c>
      <c r="F1342" s="344">
        <v>0</v>
      </c>
      <c r="G1342" s="344">
        <v>0</v>
      </c>
      <c r="H1342" s="344">
        <v>0</v>
      </c>
      <c r="I1342" s="344">
        <v>0</v>
      </c>
      <c r="J1342" s="344">
        <v>0</v>
      </c>
      <c r="K1342" s="344">
        <v>0</v>
      </c>
      <c r="L1342" s="344">
        <v>0</v>
      </c>
    </row>
    <row r="1343" spans="1:12">
      <c r="A1343" s="5" t="s">
        <v>127</v>
      </c>
      <c r="B1343" s="5" t="s">
        <v>1673</v>
      </c>
      <c r="C1343" s="5" t="s">
        <v>1674</v>
      </c>
      <c r="D1343" s="4">
        <v>893576</v>
      </c>
      <c r="E1343" s="4">
        <v>513776</v>
      </c>
      <c r="F1343" s="4">
        <v>10976</v>
      </c>
      <c r="G1343" s="4">
        <v>16032</v>
      </c>
      <c r="H1343" s="4">
        <v>112608</v>
      </c>
      <c r="I1343" s="4">
        <v>312376</v>
      </c>
      <c r="J1343" s="4">
        <v>12925</v>
      </c>
      <c r="K1343" s="4">
        <v>62908</v>
      </c>
      <c r="L1343" s="4">
        <v>1935177</v>
      </c>
    </row>
    <row r="1346" spans="1:12">
      <c r="A1346" s="5" t="s">
        <v>1725</v>
      </c>
    </row>
    <row r="1347" spans="1:12">
      <c r="A1347" s="5" t="s">
        <v>1604</v>
      </c>
      <c r="B1347" s="5" t="s">
        <v>181</v>
      </c>
      <c r="C1347" s="5" t="s">
        <v>1676</v>
      </c>
      <c r="D1347" s="344" t="s">
        <v>1677</v>
      </c>
      <c r="E1347" s="344" t="s">
        <v>1678</v>
      </c>
      <c r="F1347" s="344" t="s">
        <v>1679</v>
      </c>
      <c r="G1347" s="344" t="s">
        <v>1680</v>
      </c>
      <c r="H1347" s="344" t="s">
        <v>1681</v>
      </c>
      <c r="I1347" s="344" t="s">
        <v>1682</v>
      </c>
      <c r="J1347" s="344" t="s">
        <v>1683</v>
      </c>
      <c r="K1347" s="344" t="s">
        <v>1684</v>
      </c>
      <c r="L1347" s="344" t="s">
        <v>44</v>
      </c>
    </row>
    <row r="1348" spans="1:12">
      <c r="A1348" s="5" t="s">
        <v>129</v>
      </c>
      <c r="B1348" s="5" t="s">
        <v>1619</v>
      </c>
      <c r="C1348" s="5" t="s">
        <v>1620</v>
      </c>
      <c r="D1348" s="4">
        <v>1536</v>
      </c>
      <c r="E1348" s="344">
        <v>0</v>
      </c>
      <c r="F1348" s="344">
        <v>0</v>
      </c>
      <c r="G1348" s="344">
        <v>0</v>
      </c>
      <c r="H1348" s="4">
        <v>4672</v>
      </c>
      <c r="I1348" s="344">
        <v>0</v>
      </c>
      <c r="J1348" s="344">
        <v>0</v>
      </c>
      <c r="K1348" s="344">
        <v>0</v>
      </c>
      <c r="L1348" s="4">
        <v>6208</v>
      </c>
    </row>
    <row r="1349" spans="1:12">
      <c r="A1349" s="5" t="s">
        <v>129</v>
      </c>
      <c r="B1349" s="5" t="s">
        <v>1621</v>
      </c>
      <c r="C1349" s="5" t="s">
        <v>1622</v>
      </c>
      <c r="D1349" s="344">
        <v>0</v>
      </c>
      <c r="E1349" s="344">
        <v>0</v>
      </c>
      <c r="F1349" s="344">
        <v>0</v>
      </c>
      <c r="G1349" s="344">
        <v>0</v>
      </c>
      <c r="H1349" s="4">
        <v>84480</v>
      </c>
      <c r="I1349" s="344">
        <v>0</v>
      </c>
      <c r="J1349" s="4">
        <v>32080</v>
      </c>
      <c r="K1349" s="344">
        <v>0</v>
      </c>
      <c r="L1349" s="4">
        <v>116560</v>
      </c>
    </row>
    <row r="1350" spans="1:12">
      <c r="A1350" s="5" t="s">
        <v>129</v>
      </c>
      <c r="B1350" s="5" t="s">
        <v>1623</v>
      </c>
      <c r="C1350" s="5" t="s">
        <v>1624</v>
      </c>
      <c r="D1350" s="344">
        <v>0</v>
      </c>
      <c r="E1350" s="4">
        <v>185072</v>
      </c>
      <c r="F1350" s="344">
        <v>0</v>
      </c>
      <c r="G1350" s="344">
        <v>0</v>
      </c>
      <c r="H1350" s="344">
        <v>0</v>
      </c>
      <c r="I1350" s="344">
        <v>0</v>
      </c>
      <c r="J1350" s="344">
        <v>0</v>
      </c>
      <c r="K1350" s="344">
        <v>0</v>
      </c>
      <c r="L1350" s="4">
        <v>185072</v>
      </c>
    </row>
    <row r="1351" spans="1:12">
      <c r="A1351" s="5" t="s">
        <v>129</v>
      </c>
      <c r="B1351" s="5" t="s">
        <v>1625</v>
      </c>
      <c r="C1351" s="5" t="s">
        <v>1626</v>
      </c>
      <c r="D1351" s="4">
        <v>9168</v>
      </c>
      <c r="E1351" s="4">
        <v>11040</v>
      </c>
      <c r="F1351" s="344">
        <v>0</v>
      </c>
      <c r="G1351" s="344">
        <v>0</v>
      </c>
      <c r="H1351" s="4">
        <v>30896</v>
      </c>
      <c r="I1351" s="4">
        <v>1312</v>
      </c>
      <c r="J1351" s="4">
        <v>1827</v>
      </c>
      <c r="K1351" s="4">
        <v>1792</v>
      </c>
      <c r="L1351" s="4">
        <v>56035</v>
      </c>
    </row>
    <row r="1352" spans="1:12">
      <c r="A1352" s="5" t="s">
        <v>129</v>
      </c>
      <c r="B1352" s="5" t="s">
        <v>1627</v>
      </c>
      <c r="C1352" s="5" t="s">
        <v>1628</v>
      </c>
      <c r="D1352" s="344">
        <v>0</v>
      </c>
      <c r="E1352" s="344">
        <v>0</v>
      </c>
      <c r="F1352" s="344">
        <v>0</v>
      </c>
      <c r="G1352" s="344">
        <v>0</v>
      </c>
      <c r="H1352" s="344">
        <v>0</v>
      </c>
      <c r="I1352" s="344">
        <v>0</v>
      </c>
      <c r="J1352" s="344">
        <v>0</v>
      </c>
      <c r="K1352" s="344">
        <v>0</v>
      </c>
      <c r="L1352" s="344">
        <v>0</v>
      </c>
    </row>
    <row r="1353" spans="1:12">
      <c r="A1353" s="5" t="s">
        <v>129</v>
      </c>
      <c r="B1353" s="5" t="s">
        <v>1629</v>
      </c>
      <c r="C1353" s="5" t="s">
        <v>1630</v>
      </c>
      <c r="D1353" s="4">
        <v>25488</v>
      </c>
      <c r="E1353" s="344">
        <v>0</v>
      </c>
      <c r="F1353" s="344">
        <v>0</v>
      </c>
      <c r="G1353" s="344">
        <v>0</v>
      </c>
      <c r="H1353" s="344">
        <v>0</v>
      </c>
      <c r="I1353" s="344">
        <v>0</v>
      </c>
      <c r="J1353" s="344">
        <v>0</v>
      </c>
      <c r="K1353" s="344">
        <v>0</v>
      </c>
      <c r="L1353" s="4">
        <v>25488</v>
      </c>
    </row>
    <row r="1354" spans="1:12">
      <c r="A1354" s="5" t="s">
        <v>129</v>
      </c>
      <c r="B1354" s="5" t="s">
        <v>1631</v>
      </c>
      <c r="C1354" s="5" t="s">
        <v>1632</v>
      </c>
      <c r="D1354" s="344">
        <v>0</v>
      </c>
      <c r="E1354" s="4">
        <v>1248</v>
      </c>
      <c r="F1354" s="344">
        <v>0</v>
      </c>
      <c r="G1354" s="344">
        <v>0</v>
      </c>
      <c r="H1354" s="344">
        <v>0</v>
      </c>
      <c r="I1354" s="4">
        <v>5568</v>
      </c>
      <c r="J1354" s="344">
        <v>0</v>
      </c>
      <c r="K1354" s="344">
        <v>108</v>
      </c>
      <c r="L1354" s="4">
        <v>6924</v>
      </c>
    </row>
    <row r="1355" spans="1:12">
      <c r="A1355" s="5" t="s">
        <v>129</v>
      </c>
      <c r="B1355" s="5" t="s">
        <v>1633</v>
      </c>
      <c r="C1355" s="5" t="s">
        <v>1634</v>
      </c>
      <c r="D1355" s="344">
        <v>0</v>
      </c>
      <c r="E1355" s="344">
        <v>0</v>
      </c>
      <c r="F1355" s="344">
        <v>0</v>
      </c>
      <c r="G1355" s="344">
        <v>0</v>
      </c>
      <c r="H1355" s="4">
        <v>18784</v>
      </c>
      <c r="I1355" s="344">
        <v>0</v>
      </c>
      <c r="J1355" s="344">
        <v>0</v>
      </c>
      <c r="K1355" s="344">
        <v>0</v>
      </c>
      <c r="L1355" s="4">
        <v>18784</v>
      </c>
    </row>
    <row r="1356" spans="1:12">
      <c r="A1356" s="5" t="s">
        <v>129</v>
      </c>
      <c r="B1356" s="5" t="s">
        <v>1635</v>
      </c>
      <c r="C1356" s="5" t="s">
        <v>1636</v>
      </c>
      <c r="D1356" s="4">
        <v>1296</v>
      </c>
      <c r="E1356" s="4">
        <v>4208</v>
      </c>
      <c r="F1356" s="344">
        <v>0</v>
      </c>
      <c r="G1356" s="344">
        <v>0</v>
      </c>
      <c r="H1356" s="4">
        <v>109840</v>
      </c>
      <c r="I1356" s="344">
        <v>0</v>
      </c>
      <c r="J1356" s="4">
        <v>20720</v>
      </c>
      <c r="K1356" s="344">
        <v>0</v>
      </c>
      <c r="L1356" s="4">
        <v>136064</v>
      </c>
    </row>
    <row r="1357" spans="1:12">
      <c r="A1357" s="5" t="s">
        <v>129</v>
      </c>
      <c r="B1357" s="5" t="s">
        <v>1637</v>
      </c>
      <c r="C1357" s="5" t="s">
        <v>1638</v>
      </c>
      <c r="D1357" s="344">
        <v>0</v>
      </c>
      <c r="E1357" s="344">
        <v>0</v>
      </c>
      <c r="F1357" s="344">
        <v>0</v>
      </c>
      <c r="G1357" s="344">
        <v>0</v>
      </c>
      <c r="H1357" s="344">
        <v>0</v>
      </c>
      <c r="I1357" s="344">
        <v>0</v>
      </c>
      <c r="J1357" s="344">
        <v>0</v>
      </c>
      <c r="K1357" s="344">
        <v>0</v>
      </c>
      <c r="L1357" s="344">
        <v>0</v>
      </c>
    </row>
    <row r="1358" spans="1:12">
      <c r="A1358" s="5" t="s">
        <v>129</v>
      </c>
      <c r="B1358" s="5" t="s">
        <v>1639</v>
      </c>
      <c r="C1358" s="5" t="s">
        <v>1640</v>
      </c>
      <c r="D1358" s="344">
        <v>0</v>
      </c>
      <c r="E1358" s="344">
        <v>0</v>
      </c>
      <c r="F1358" s="344">
        <v>0</v>
      </c>
      <c r="G1358" s="344">
        <v>0</v>
      </c>
      <c r="H1358" s="344">
        <v>0</v>
      </c>
      <c r="I1358" s="4">
        <v>78160</v>
      </c>
      <c r="J1358" s="344">
        <v>0</v>
      </c>
      <c r="K1358" s="4">
        <v>61458</v>
      </c>
      <c r="L1358" s="4">
        <v>139618</v>
      </c>
    </row>
    <row r="1359" spans="1:12">
      <c r="A1359" s="5" t="s">
        <v>129</v>
      </c>
      <c r="B1359" s="5" t="s">
        <v>1641</v>
      </c>
      <c r="C1359" s="5" t="s">
        <v>1642</v>
      </c>
      <c r="D1359" s="4">
        <v>128704</v>
      </c>
      <c r="E1359" s="344">
        <v>0</v>
      </c>
      <c r="F1359" s="4">
        <v>10335</v>
      </c>
      <c r="G1359" s="344">
        <v>0</v>
      </c>
      <c r="H1359" s="344">
        <v>0</v>
      </c>
      <c r="I1359" s="344">
        <v>0</v>
      </c>
      <c r="J1359" s="344">
        <v>0</v>
      </c>
      <c r="K1359" s="344">
        <v>0</v>
      </c>
      <c r="L1359" s="4">
        <v>139039</v>
      </c>
    </row>
    <row r="1360" spans="1:12">
      <c r="A1360" s="5" t="s">
        <v>129</v>
      </c>
      <c r="B1360" s="5" t="s">
        <v>1643</v>
      </c>
      <c r="C1360" s="5" t="s">
        <v>1644</v>
      </c>
      <c r="D1360" s="4">
        <v>20432</v>
      </c>
      <c r="E1360" s="344">
        <v>0</v>
      </c>
      <c r="F1360" s="344">
        <v>0</v>
      </c>
      <c r="G1360" s="344">
        <v>0</v>
      </c>
      <c r="H1360" s="344">
        <v>0</v>
      </c>
      <c r="I1360" s="344">
        <v>0</v>
      </c>
      <c r="J1360" s="344">
        <v>0</v>
      </c>
      <c r="K1360" s="344">
        <v>0</v>
      </c>
      <c r="L1360" s="4">
        <v>20432</v>
      </c>
    </row>
    <row r="1361" spans="1:12">
      <c r="A1361" s="5" t="s">
        <v>129</v>
      </c>
      <c r="B1361" s="5" t="s">
        <v>1645</v>
      </c>
      <c r="C1361" s="5" t="s">
        <v>1646</v>
      </c>
      <c r="D1361" s="344">
        <v>0</v>
      </c>
      <c r="E1361" s="344">
        <v>0</v>
      </c>
      <c r="F1361" s="344">
        <v>0</v>
      </c>
      <c r="G1361" s="344">
        <v>0</v>
      </c>
      <c r="H1361" s="344">
        <v>0</v>
      </c>
      <c r="I1361" s="4">
        <v>102208</v>
      </c>
      <c r="J1361" s="344">
        <v>0</v>
      </c>
      <c r="K1361" s="4">
        <v>6770</v>
      </c>
      <c r="L1361" s="4">
        <v>108978</v>
      </c>
    </row>
    <row r="1362" spans="1:12">
      <c r="A1362" s="5" t="s">
        <v>129</v>
      </c>
      <c r="B1362" s="5" t="s">
        <v>1647</v>
      </c>
      <c r="C1362" s="5" t="s">
        <v>1648</v>
      </c>
      <c r="D1362" s="344">
        <v>0</v>
      </c>
      <c r="E1362" s="344">
        <v>0</v>
      </c>
      <c r="F1362" s="344">
        <v>0</v>
      </c>
      <c r="G1362" s="344">
        <v>0</v>
      </c>
      <c r="H1362" s="344">
        <v>0</v>
      </c>
      <c r="I1362" s="344">
        <v>0</v>
      </c>
      <c r="J1362" s="344">
        <v>0</v>
      </c>
      <c r="K1362" s="344">
        <v>0</v>
      </c>
      <c r="L1362" s="344">
        <v>0</v>
      </c>
    </row>
    <row r="1363" spans="1:12">
      <c r="A1363" s="5" t="s">
        <v>129</v>
      </c>
      <c r="B1363" s="5" t="s">
        <v>1649</v>
      </c>
      <c r="C1363" s="5" t="s">
        <v>1650</v>
      </c>
      <c r="D1363" s="344">
        <v>480</v>
      </c>
      <c r="E1363" s="344">
        <v>0</v>
      </c>
      <c r="F1363" s="344">
        <v>0</v>
      </c>
      <c r="G1363" s="344">
        <v>0</v>
      </c>
      <c r="H1363" s="4">
        <v>1664</v>
      </c>
      <c r="I1363" s="4">
        <v>28656</v>
      </c>
      <c r="J1363" s="344">
        <v>0</v>
      </c>
      <c r="K1363" s="4">
        <v>8575</v>
      </c>
      <c r="L1363" s="4">
        <v>39375</v>
      </c>
    </row>
    <row r="1364" spans="1:12">
      <c r="A1364" s="5" t="s">
        <v>129</v>
      </c>
      <c r="B1364" s="5" t="s">
        <v>1651</v>
      </c>
      <c r="C1364" s="5" t="s">
        <v>1652</v>
      </c>
      <c r="D1364" s="344">
        <v>0</v>
      </c>
      <c r="E1364" s="344">
        <v>0</v>
      </c>
      <c r="F1364" s="344">
        <v>0</v>
      </c>
      <c r="G1364" s="344">
        <v>0</v>
      </c>
      <c r="H1364" s="344">
        <v>0</v>
      </c>
      <c r="I1364" s="344">
        <v>0</v>
      </c>
      <c r="J1364" s="344">
        <v>0</v>
      </c>
      <c r="K1364" s="344">
        <v>0</v>
      </c>
      <c r="L1364" s="344">
        <v>0</v>
      </c>
    </row>
    <row r="1365" spans="1:12">
      <c r="A1365" s="5" t="s">
        <v>129</v>
      </c>
      <c r="B1365" s="5" t="s">
        <v>1653</v>
      </c>
      <c r="C1365" s="5" t="s">
        <v>1654</v>
      </c>
      <c r="D1365" s="344">
        <v>0</v>
      </c>
      <c r="E1365" s="344">
        <v>0</v>
      </c>
      <c r="F1365" s="344">
        <v>0</v>
      </c>
      <c r="G1365" s="344">
        <v>0</v>
      </c>
      <c r="H1365" s="344">
        <v>0</v>
      </c>
      <c r="I1365" s="4">
        <v>52624</v>
      </c>
      <c r="J1365" s="344">
        <v>0</v>
      </c>
      <c r="K1365" s="344">
        <v>0</v>
      </c>
      <c r="L1365" s="4">
        <v>52624</v>
      </c>
    </row>
    <row r="1366" spans="1:12">
      <c r="A1366" s="5" t="s">
        <v>129</v>
      </c>
      <c r="B1366" s="5" t="s">
        <v>1655</v>
      </c>
      <c r="C1366" s="5" t="s">
        <v>1656</v>
      </c>
      <c r="D1366" s="344">
        <v>0</v>
      </c>
      <c r="E1366" s="4">
        <v>87328</v>
      </c>
      <c r="F1366" s="344">
        <v>0</v>
      </c>
      <c r="G1366" s="4">
        <v>16034</v>
      </c>
      <c r="H1366" s="344">
        <v>0</v>
      </c>
      <c r="I1366" s="344">
        <v>64</v>
      </c>
      <c r="J1366" s="344">
        <v>0</v>
      </c>
      <c r="K1366" s="344">
        <v>0</v>
      </c>
      <c r="L1366" s="4">
        <v>103426</v>
      </c>
    </row>
    <row r="1367" spans="1:12">
      <c r="A1367" s="5" t="s">
        <v>129</v>
      </c>
      <c r="B1367" s="5" t="s">
        <v>1657</v>
      </c>
      <c r="C1367" s="5" t="s">
        <v>1658</v>
      </c>
      <c r="D1367" s="344">
        <v>0</v>
      </c>
      <c r="E1367" s="344">
        <v>0</v>
      </c>
      <c r="F1367" s="344">
        <v>0</v>
      </c>
      <c r="G1367" s="344">
        <v>0</v>
      </c>
      <c r="H1367" s="4">
        <v>46784</v>
      </c>
      <c r="I1367" s="344">
        <v>0</v>
      </c>
      <c r="J1367" s="4">
        <v>17568</v>
      </c>
      <c r="K1367" s="344">
        <v>0</v>
      </c>
      <c r="L1367" s="4">
        <v>64352</v>
      </c>
    </row>
    <row r="1368" spans="1:12">
      <c r="A1368" s="5" t="s">
        <v>129</v>
      </c>
      <c r="B1368" s="5" t="s">
        <v>1659</v>
      </c>
      <c r="C1368" s="5" t="s">
        <v>1660</v>
      </c>
      <c r="D1368" s="344">
        <v>0</v>
      </c>
      <c r="E1368" s="344">
        <v>0</v>
      </c>
      <c r="F1368" s="344">
        <v>0</v>
      </c>
      <c r="G1368" s="344">
        <v>0</v>
      </c>
      <c r="H1368" s="4">
        <v>12944</v>
      </c>
      <c r="I1368" s="344">
        <v>0</v>
      </c>
      <c r="J1368" s="4">
        <v>15044</v>
      </c>
      <c r="K1368" s="344">
        <v>0</v>
      </c>
      <c r="L1368" s="4">
        <v>27988</v>
      </c>
    </row>
    <row r="1369" spans="1:12">
      <c r="A1369" s="5" t="s">
        <v>129</v>
      </c>
      <c r="B1369" s="5" t="s">
        <v>1661</v>
      </c>
      <c r="C1369" s="5" t="s">
        <v>1662</v>
      </c>
      <c r="D1369" s="344">
        <v>0</v>
      </c>
      <c r="E1369" s="344">
        <v>0</v>
      </c>
      <c r="F1369" s="344">
        <v>0</v>
      </c>
      <c r="G1369" s="344">
        <v>0</v>
      </c>
      <c r="H1369" s="344">
        <v>0</v>
      </c>
      <c r="I1369" s="344">
        <v>0</v>
      </c>
      <c r="J1369" s="344">
        <v>0</v>
      </c>
      <c r="K1369" s="344">
        <v>0</v>
      </c>
      <c r="L1369" s="344">
        <v>0</v>
      </c>
    </row>
    <row r="1370" spans="1:12">
      <c r="A1370" s="5" t="s">
        <v>129</v>
      </c>
      <c r="B1370" s="5" t="s">
        <v>1663</v>
      </c>
      <c r="C1370" s="5" t="s">
        <v>1664</v>
      </c>
      <c r="D1370" s="344">
        <v>640</v>
      </c>
      <c r="E1370" s="344">
        <v>0</v>
      </c>
      <c r="F1370" s="344">
        <v>0</v>
      </c>
      <c r="G1370" s="344">
        <v>0</v>
      </c>
      <c r="H1370" s="344">
        <v>0</v>
      </c>
      <c r="I1370" s="344">
        <v>0</v>
      </c>
      <c r="J1370" s="344">
        <v>0</v>
      </c>
      <c r="K1370" s="344">
        <v>0</v>
      </c>
      <c r="L1370" s="344">
        <v>640</v>
      </c>
    </row>
    <row r="1371" spans="1:12">
      <c r="A1371" s="5" t="s">
        <v>129</v>
      </c>
      <c r="B1371" s="5" t="s">
        <v>1665</v>
      </c>
      <c r="C1371" s="5" t="s">
        <v>1666</v>
      </c>
      <c r="D1371" s="4">
        <v>7488</v>
      </c>
      <c r="E1371" s="344">
        <v>0</v>
      </c>
      <c r="F1371" s="344">
        <v>0</v>
      </c>
      <c r="G1371" s="344">
        <v>0</v>
      </c>
      <c r="H1371" s="344">
        <v>0</v>
      </c>
      <c r="I1371" s="344">
        <v>0</v>
      </c>
      <c r="J1371" s="344">
        <v>0</v>
      </c>
      <c r="K1371" s="344">
        <v>0</v>
      </c>
      <c r="L1371" s="4">
        <v>7488</v>
      </c>
    </row>
    <row r="1372" spans="1:12">
      <c r="A1372" s="5" t="s">
        <v>129</v>
      </c>
      <c r="B1372" s="5" t="s">
        <v>1667</v>
      </c>
      <c r="C1372" s="5" t="s">
        <v>1668</v>
      </c>
      <c r="D1372" s="4">
        <v>224256</v>
      </c>
      <c r="E1372" s="344">
        <v>0</v>
      </c>
      <c r="F1372" s="344">
        <v>0</v>
      </c>
      <c r="G1372" s="344">
        <v>0</v>
      </c>
      <c r="H1372" s="344">
        <v>0</v>
      </c>
      <c r="I1372" s="344">
        <v>0</v>
      </c>
      <c r="J1372" s="344">
        <v>0</v>
      </c>
      <c r="K1372" s="344">
        <v>0</v>
      </c>
      <c r="L1372" s="4">
        <v>224256</v>
      </c>
    </row>
    <row r="1373" spans="1:12">
      <c r="A1373" s="5" t="s">
        <v>129</v>
      </c>
      <c r="B1373" s="5" t="s">
        <v>1669</v>
      </c>
      <c r="C1373" s="5" t="s">
        <v>1670</v>
      </c>
      <c r="D1373" s="4">
        <v>49216</v>
      </c>
      <c r="E1373" s="344">
        <v>0</v>
      </c>
      <c r="F1373" s="344">
        <v>0</v>
      </c>
      <c r="G1373" s="344">
        <v>0</v>
      </c>
      <c r="H1373" s="344">
        <v>0</v>
      </c>
      <c r="I1373" s="344">
        <v>0</v>
      </c>
      <c r="J1373" s="4">
        <v>5544</v>
      </c>
      <c r="K1373" s="344">
        <v>0</v>
      </c>
      <c r="L1373" s="4">
        <v>54760</v>
      </c>
    </row>
    <row r="1374" spans="1:12">
      <c r="A1374" s="5" t="s">
        <v>129</v>
      </c>
      <c r="B1374" s="5" t="s">
        <v>1671</v>
      </c>
      <c r="C1374" s="5" t="s">
        <v>1672</v>
      </c>
      <c r="D1374" s="344">
        <v>0</v>
      </c>
      <c r="E1374" s="344">
        <v>0</v>
      </c>
      <c r="F1374" s="344">
        <v>0</v>
      </c>
      <c r="G1374" s="344">
        <v>0</v>
      </c>
      <c r="H1374" s="344">
        <v>0</v>
      </c>
      <c r="I1374" s="344">
        <v>0</v>
      </c>
      <c r="J1374" s="344">
        <v>0</v>
      </c>
      <c r="K1374" s="344">
        <v>0</v>
      </c>
      <c r="L1374" s="344">
        <v>0</v>
      </c>
    </row>
    <row r="1375" spans="1:12">
      <c r="A1375" s="5" t="s">
        <v>129</v>
      </c>
      <c r="B1375" s="5" t="s">
        <v>1673</v>
      </c>
      <c r="C1375" s="5" t="s">
        <v>1674</v>
      </c>
      <c r="D1375" s="4">
        <v>468704</v>
      </c>
      <c r="E1375" s="4">
        <v>288896</v>
      </c>
      <c r="F1375" s="4">
        <v>10335</v>
      </c>
      <c r="G1375" s="4">
        <v>16034</v>
      </c>
      <c r="H1375" s="4">
        <v>310064</v>
      </c>
      <c r="I1375" s="4">
        <v>268592</v>
      </c>
      <c r="J1375" s="4">
        <v>92783</v>
      </c>
      <c r="K1375" s="4">
        <v>78703</v>
      </c>
      <c r="L1375" s="4">
        <v>1534111</v>
      </c>
    </row>
    <row r="1378" spans="1:12">
      <c r="A1378" s="5" t="s">
        <v>1726</v>
      </c>
    </row>
    <row r="1379" spans="1:12">
      <c r="A1379" s="5" t="s">
        <v>1604</v>
      </c>
      <c r="B1379" s="5" t="s">
        <v>181</v>
      </c>
      <c r="C1379" s="5" t="s">
        <v>1676</v>
      </c>
      <c r="D1379" s="344" t="s">
        <v>1677</v>
      </c>
      <c r="E1379" s="344" t="s">
        <v>1678</v>
      </c>
      <c r="F1379" s="344" t="s">
        <v>1679</v>
      </c>
      <c r="G1379" s="344" t="s">
        <v>1680</v>
      </c>
      <c r="H1379" s="344" t="s">
        <v>1681</v>
      </c>
      <c r="I1379" s="344" t="s">
        <v>1682</v>
      </c>
      <c r="J1379" s="344" t="s">
        <v>1683</v>
      </c>
      <c r="K1379" s="344" t="s">
        <v>1684</v>
      </c>
      <c r="L1379" s="344" t="s">
        <v>44</v>
      </c>
    </row>
    <row r="1380" spans="1:12">
      <c r="A1380" s="5" t="s">
        <v>131</v>
      </c>
      <c r="B1380" s="5" t="s">
        <v>1619</v>
      </c>
      <c r="C1380" s="5" t="s">
        <v>1620</v>
      </c>
      <c r="D1380" s="344">
        <v>1504</v>
      </c>
      <c r="E1380" s="344">
        <v>0</v>
      </c>
      <c r="F1380" s="344">
        <v>0</v>
      </c>
      <c r="G1380" s="344">
        <v>0</v>
      </c>
      <c r="H1380" s="344">
        <v>0</v>
      </c>
      <c r="I1380" s="344">
        <v>0</v>
      </c>
      <c r="J1380" s="344">
        <v>0</v>
      </c>
      <c r="K1380" s="344">
        <v>0</v>
      </c>
      <c r="L1380" s="344">
        <v>1504</v>
      </c>
    </row>
    <row r="1381" spans="1:12">
      <c r="A1381" s="5" t="s">
        <v>131</v>
      </c>
      <c r="B1381" s="5" t="s">
        <v>1621</v>
      </c>
      <c r="C1381" s="5" t="s">
        <v>1622</v>
      </c>
      <c r="D1381" s="4">
        <v>19632</v>
      </c>
      <c r="E1381" s="344">
        <v>0</v>
      </c>
      <c r="F1381" s="344">
        <v>0</v>
      </c>
      <c r="G1381" s="344">
        <v>0</v>
      </c>
      <c r="H1381" s="4">
        <v>1440</v>
      </c>
      <c r="I1381" s="344">
        <v>0</v>
      </c>
      <c r="J1381" s="4">
        <v>11720</v>
      </c>
      <c r="K1381" s="344">
        <v>0</v>
      </c>
      <c r="L1381" s="4">
        <v>32792</v>
      </c>
    </row>
    <row r="1382" spans="1:12">
      <c r="A1382" s="5" t="s">
        <v>131</v>
      </c>
      <c r="B1382" s="5" t="s">
        <v>1623</v>
      </c>
      <c r="C1382" s="5" t="s">
        <v>1624</v>
      </c>
      <c r="D1382" s="344">
        <v>0</v>
      </c>
      <c r="E1382" s="4">
        <v>297392</v>
      </c>
      <c r="F1382" s="344">
        <v>0</v>
      </c>
      <c r="G1382" s="344">
        <v>0</v>
      </c>
      <c r="H1382" s="344">
        <v>0</v>
      </c>
      <c r="I1382" s="344">
        <v>0</v>
      </c>
      <c r="J1382" s="344">
        <v>0</v>
      </c>
      <c r="K1382" s="344">
        <v>0</v>
      </c>
      <c r="L1382" s="4">
        <v>297392</v>
      </c>
    </row>
    <row r="1383" spans="1:12">
      <c r="A1383" s="5" t="s">
        <v>131</v>
      </c>
      <c r="B1383" s="5" t="s">
        <v>1625</v>
      </c>
      <c r="C1383" s="5" t="s">
        <v>1626</v>
      </c>
      <c r="D1383" s="4">
        <v>18864</v>
      </c>
      <c r="E1383" s="4">
        <v>14784</v>
      </c>
      <c r="F1383" s="344">
        <v>0</v>
      </c>
      <c r="G1383" s="344">
        <v>0</v>
      </c>
      <c r="H1383" s="4">
        <v>28048</v>
      </c>
      <c r="I1383" s="4">
        <v>8944</v>
      </c>
      <c r="J1383" s="344">
        <v>0</v>
      </c>
      <c r="K1383" s="344">
        <v>0</v>
      </c>
      <c r="L1383" s="4">
        <v>70640</v>
      </c>
    </row>
    <row r="1384" spans="1:12">
      <c r="A1384" s="5" t="s">
        <v>131</v>
      </c>
      <c r="B1384" s="5" t="s">
        <v>1627</v>
      </c>
      <c r="C1384" s="5" t="s">
        <v>1628</v>
      </c>
      <c r="D1384" s="344">
        <v>0</v>
      </c>
      <c r="E1384" s="344">
        <v>0</v>
      </c>
      <c r="F1384" s="344">
        <v>0</v>
      </c>
      <c r="G1384" s="344">
        <v>0</v>
      </c>
      <c r="H1384" s="344">
        <v>0</v>
      </c>
      <c r="I1384" s="344">
        <v>0</v>
      </c>
      <c r="J1384" s="344">
        <v>448</v>
      </c>
      <c r="K1384" s="344">
        <v>0</v>
      </c>
      <c r="L1384" s="344">
        <v>448</v>
      </c>
    </row>
    <row r="1385" spans="1:12">
      <c r="A1385" s="5" t="s">
        <v>131</v>
      </c>
      <c r="B1385" s="5" t="s">
        <v>1629</v>
      </c>
      <c r="C1385" s="5" t="s">
        <v>1630</v>
      </c>
      <c r="D1385" s="4">
        <v>143040</v>
      </c>
      <c r="E1385" s="344">
        <v>0</v>
      </c>
      <c r="F1385" s="344">
        <v>0</v>
      </c>
      <c r="G1385" s="344">
        <v>0</v>
      </c>
      <c r="H1385" s="344">
        <v>0</v>
      </c>
      <c r="I1385" s="344">
        <v>0</v>
      </c>
      <c r="J1385" s="344">
        <v>0</v>
      </c>
      <c r="K1385" s="344">
        <v>0</v>
      </c>
      <c r="L1385" s="4">
        <v>143040</v>
      </c>
    </row>
    <row r="1386" spans="1:12">
      <c r="A1386" s="5" t="s">
        <v>131</v>
      </c>
      <c r="B1386" s="5" t="s">
        <v>1631</v>
      </c>
      <c r="C1386" s="5" t="s">
        <v>1632</v>
      </c>
      <c r="D1386" s="344">
        <v>0</v>
      </c>
      <c r="E1386" s="4">
        <v>9984</v>
      </c>
      <c r="F1386" s="344">
        <v>0</v>
      </c>
      <c r="G1386" s="344">
        <v>0</v>
      </c>
      <c r="H1386" s="344">
        <v>0</v>
      </c>
      <c r="I1386" s="4">
        <v>19904</v>
      </c>
      <c r="J1386" s="344">
        <v>0</v>
      </c>
      <c r="K1386" s="344">
        <v>0</v>
      </c>
      <c r="L1386" s="4">
        <v>29888</v>
      </c>
    </row>
    <row r="1387" spans="1:12">
      <c r="A1387" s="5" t="s">
        <v>131</v>
      </c>
      <c r="B1387" s="5" t="s">
        <v>1633</v>
      </c>
      <c r="C1387" s="5" t="s">
        <v>1634</v>
      </c>
      <c r="D1387" s="344">
        <v>0</v>
      </c>
      <c r="E1387" s="344">
        <v>0</v>
      </c>
      <c r="F1387" s="344">
        <v>0</v>
      </c>
      <c r="G1387" s="344">
        <v>0</v>
      </c>
      <c r="H1387" s="4">
        <v>40352</v>
      </c>
      <c r="I1387" s="344">
        <v>0</v>
      </c>
      <c r="J1387" s="4">
        <v>12480</v>
      </c>
      <c r="K1387" s="344">
        <v>0</v>
      </c>
      <c r="L1387" s="4">
        <v>52832</v>
      </c>
    </row>
    <row r="1388" spans="1:12">
      <c r="A1388" s="5" t="s">
        <v>131</v>
      </c>
      <c r="B1388" s="5" t="s">
        <v>1635</v>
      </c>
      <c r="C1388" s="5" t="s">
        <v>1636</v>
      </c>
      <c r="D1388" s="344">
        <v>0</v>
      </c>
      <c r="E1388" s="4">
        <v>10512</v>
      </c>
      <c r="F1388" s="344">
        <v>0</v>
      </c>
      <c r="G1388" s="344">
        <v>0</v>
      </c>
      <c r="H1388" s="4">
        <v>18400</v>
      </c>
      <c r="I1388" s="344">
        <v>0</v>
      </c>
      <c r="J1388" s="344">
        <v>0</v>
      </c>
      <c r="K1388" s="4">
        <v>528</v>
      </c>
      <c r="L1388" s="4">
        <v>29440</v>
      </c>
    </row>
    <row r="1389" spans="1:12">
      <c r="A1389" s="5" t="s">
        <v>131</v>
      </c>
      <c r="B1389" s="5" t="s">
        <v>1637</v>
      </c>
      <c r="C1389" s="5" t="s">
        <v>1638</v>
      </c>
      <c r="D1389" s="344">
        <v>0</v>
      </c>
      <c r="E1389" s="344">
        <v>256</v>
      </c>
      <c r="F1389" s="344">
        <v>0</v>
      </c>
      <c r="G1389" s="344">
        <v>0</v>
      </c>
      <c r="H1389" s="344">
        <v>0</v>
      </c>
      <c r="I1389" s="344">
        <v>0</v>
      </c>
      <c r="J1389" s="344">
        <v>0</v>
      </c>
      <c r="K1389" s="344">
        <v>0</v>
      </c>
      <c r="L1389" s="344">
        <v>256</v>
      </c>
    </row>
    <row r="1390" spans="1:12">
      <c r="A1390" s="5" t="s">
        <v>131</v>
      </c>
      <c r="B1390" s="5" t="s">
        <v>1639</v>
      </c>
      <c r="C1390" s="5" t="s">
        <v>1640</v>
      </c>
      <c r="D1390" s="344">
        <v>0</v>
      </c>
      <c r="E1390" s="4">
        <v>8640</v>
      </c>
      <c r="F1390" s="344">
        <v>0</v>
      </c>
      <c r="G1390" s="344">
        <v>0</v>
      </c>
      <c r="H1390" s="344">
        <v>0</v>
      </c>
      <c r="I1390" s="4">
        <v>50400</v>
      </c>
      <c r="J1390" s="344">
        <v>0</v>
      </c>
      <c r="K1390" s="344">
        <v>420</v>
      </c>
      <c r="L1390" s="4">
        <v>59460</v>
      </c>
    </row>
    <row r="1391" spans="1:12">
      <c r="A1391" s="5" t="s">
        <v>131</v>
      </c>
      <c r="B1391" s="5" t="s">
        <v>1641</v>
      </c>
      <c r="C1391" s="5" t="s">
        <v>1642</v>
      </c>
      <c r="D1391" s="4">
        <v>241824</v>
      </c>
      <c r="E1391" s="344">
        <v>0</v>
      </c>
      <c r="F1391" s="4">
        <v>32040</v>
      </c>
      <c r="G1391" s="344">
        <v>0</v>
      </c>
      <c r="H1391" s="344">
        <v>0</v>
      </c>
      <c r="I1391" s="344">
        <v>0</v>
      </c>
      <c r="J1391" s="344">
        <v>0</v>
      </c>
      <c r="K1391" s="344">
        <v>0</v>
      </c>
      <c r="L1391" s="4">
        <v>273864</v>
      </c>
    </row>
    <row r="1392" spans="1:12">
      <c r="A1392" s="5" t="s">
        <v>131</v>
      </c>
      <c r="B1392" s="5" t="s">
        <v>1643</v>
      </c>
      <c r="C1392" s="5" t="s">
        <v>1644</v>
      </c>
      <c r="D1392" s="4">
        <v>202176</v>
      </c>
      <c r="E1392" s="344">
        <v>0</v>
      </c>
      <c r="F1392" s="344">
        <v>0</v>
      </c>
      <c r="G1392" s="344">
        <v>0</v>
      </c>
      <c r="H1392" s="344">
        <v>0</v>
      </c>
      <c r="I1392" s="344">
        <v>0</v>
      </c>
      <c r="J1392" s="344">
        <v>0</v>
      </c>
      <c r="K1392" s="344">
        <v>0</v>
      </c>
      <c r="L1392" s="4">
        <v>202176</v>
      </c>
    </row>
    <row r="1393" spans="1:12">
      <c r="A1393" s="5" t="s">
        <v>131</v>
      </c>
      <c r="B1393" s="5" t="s">
        <v>1645</v>
      </c>
      <c r="C1393" s="5" t="s">
        <v>1646</v>
      </c>
      <c r="D1393" s="344">
        <v>0</v>
      </c>
      <c r="E1393" s="344">
        <v>0</v>
      </c>
      <c r="F1393" s="344">
        <v>0</v>
      </c>
      <c r="G1393" s="344">
        <v>0</v>
      </c>
      <c r="H1393" s="344">
        <v>0</v>
      </c>
      <c r="I1393" s="4">
        <v>52288</v>
      </c>
      <c r="J1393" s="344">
        <v>0</v>
      </c>
      <c r="K1393" s="4">
        <v>3040</v>
      </c>
      <c r="L1393" s="4">
        <v>55328</v>
      </c>
    </row>
    <row r="1394" spans="1:12">
      <c r="A1394" s="5" t="s">
        <v>131</v>
      </c>
      <c r="B1394" s="5" t="s">
        <v>1647</v>
      </c>
      <c r="C1394" s="5" t="s">
        <v>1648</v>
      </c>
      <c r="D1394" s="344">
        <v>0</v>
      </c>
      <c r="E1394" s="344">
        <v>0</v>
      </c>
      <c r="F1394" s="344">
        <v>0</v>
      </c>
      <c r="G1394" s="344">
        <v>0</v>
      </c>
      <c r="H1394" s="344">
        <v>0</v>
      </c>
      <c r="I1394" s="344">
        <v>0</v>
      </c>
      <c r="J1394" s="344">
        <v>0</v>
      </c>
      <c r="K1394" s="344">
        <v>0</v>
      </c>
      <c r="L1394" s="344">
        <v>0</v>
      </c>
    </row>
    <row r="1395" spans="1:12">
      <c r="A1395" s="5" t="s">
        <v>131</v>
      </c>
      <c r="B1395" s="5" t="s">
        <v>1649</v>
      </c>
      <c r="C1395" s="5" t="s">
        <v>1650</v>
      </c>
      <c r="D1395" s="4">
        <v>2400</v>
      </c>
      <c r="E1395" s="344">
        <v>0</v>
      </c>
      <c r="F1395" s="344">
        <v>0</v>
      </c>
      <c r="G1395" s="344">
        <v>0</v>
      </c>
      <c r="H1395" s="344">
        <v>0</v>
      </c>
      <c r="I1395" s="4">
        <v>45456</v>
      </c>
      <c r="J1395" s="344">
        <v>0</v>
      </c>
      <c r="K1395" s="4">
        <v>8352</v>
      </c>
      <c r="L1395" s="4">
        <v>56208</v>
      </c>
    </row>
    <row r="1396" spans="1:12">
      <c r="A1396" s="5" t="s">
        <v>131</v>
      </c>
      <c r="B1396" s="5" t="s">
        <v>1651</v>
      </c>
      <c r="C1396" s="5" t="s">
        <v>1652</v>
      </c>
      <c r="D1396" s="344">
        <v>0</v>
      </c>
      <c r="E1396" s="344">
        <v>0</v>
      </c>
      <c r="F1396" s="344">
        <v>0</v>
      </c>
      <c r="G1396" s="344">
        <v>0</v>
      </c>
      <c r="H1396" s="344">
        <v>0</v>
      </c>
      <c r="I1396" s="4">
        <v>13776</v>
      </c>
      <c r="J1396" s="344">
        <v>0</v>
      </c>
      <c r="K1396" s="344">
        <v>0</v>
      </c>
      <c r="L1396" s="4">
        <v>13776</v>
      </c>
    </row>
    <row r="1397" spans="1:12">
      <c r="A1397" s="5" t="s">
        <v>131</v>
      </c>
      <c r="B1397" s="5" t="s">
        <v>1653</v>
      </c>
      <c r="C1397" s="5" t="s">
        <v>1654</v>
      </c>
      <c r="D1397" s="344">
        <v>0</v>
      </c>
      <c r="E1397" s="344">
        <v>0</v>
      </c>
      <c r="F1397" s="344">
        <v>0</v>
      </c>
      <c r="G1397" s="344">
        <v>0</v>
      </c>
      <c r="H1397" s="344">
        <v>0</v>
      </c>
      <c r="I1397" s="4">
        <v>22016</v>
      </c>
      <c r="J1397" s="344">
        <v>0</v>
      </c>
      <c r="K1397" s="344">
        <v>0</v>
      </c>
      <c r="L1397" s="4">
        <v>22016</v>
      </c>
    </row>
    <row r="1398" spans="1:12">
      <c r="A1398" s="5" t="s">
        <v>131</v>
      </c>
      <c r="B1398" s="5" t="s">
        <v>1655</v>
      </c>
      <c r="C1398" s="5" t="s">
        <v>1656</v>
      </c>
      <c r="D1398" s="344">
        <v>0</v>
      </c>
      <c r="E1398" s="4">
        <v>270640</v>
      </c>
      <c r="F1398" s="344">
        <v>0</v>
      </c>
      <c r="G1398" s="4">
        <v>25572</v>
      </c>
      <c r="H1398" s="344">
        <v>0</v>
      </c>
      <c r="I1398" s="344">
        <v>0</v>
      </c>
      <c r="J1398" s="344">
        <v>0</v>
      </c>
      <c r="K1398" s="344">
        <v>0</v>
      </c>
      <c r="L1398" s="4">
        <v>296212</v>
      </c>
    </row>
    <row r="1399" spans="1:12">
      <c r="A1399" s="5" t="s">
        <v>131</v>
      </c>
      <c r="B1399" s="5" t="s">
        <v>1657</v>
      </c>
      <c r="C1399" s="5" t="s">
        <v>1658</v>
      </c>
      <c r="D1399" s="344">
        <v>0</v>
      </c>
      <c r="E1399" s="344">
        <v>0</v>
      </c>
      <c r="F1399" s="344">
        <v>0</v>
      </c>
      <c r="G1399" s="344">
        <v>0</v>
      </c>
      <c r="H1399" s="4">
        <v>43600</v>
      </c>
      <c r="I1399" s="344">
        <v>0</v>
      </c>
      <c r="J1399" s="344">
        <v>0</v>
      </c>
      <c r="K1399" s="344">
        <v>0</v>
      </c>
      <c r="L1399" s="4">
        <v>43600</v>
      </c>
    </row>
    <row r="1400" spans="1:12">
      <c r="A1400" s="5" t="s">
        <v>131</v>
      </c>
      <c r="B1400" s="5" t="s">
        <v>1659</v>
      </c>
      <c r="C1400" s="5" t="s">
        <v>1660</v>
      </c>
      <c r="D1400" s="344">
        <v>0</v>
      </c>
      <c r="E1400" s="344">
        <v>0</v>
      </c>
      <c r="F1400" s="344">
        <v>0</v>
      </c>
      <c r="G1400" s="344">
        <v>0</v>
      </c>
      <c r="H1400" s="344">
        <v>0</v>
      </c>
      <c r="I1400" s="344">
        <v>0</v>
      </c>
      <c r="J1400" s="4">
        <v>2820</v>
      </c>
      <c r="K1400" s="344">
        <v>0</v>
      </c>
      <c r="L1400" s="4">
        <v>2820</v>
      </c>
    </row>
    <row r="1401" spans="1:12">
      <c r="A1401" s="5" t="s">
        <v>131</v>
      </c>
      <c r="B1401" s="5" t="s">
        <v>1661</v>
      </c>
      <c r="C1401" s="5" t="s">
        <v>1662</v>
      </c>
      <c r="D1401" s="344">
        <v>0</v>
      </c>
      <c r="E1401" s="344">
        <v>0</v>
      </c>
      <c r="F1401" s="344">
        <v>0</v>
      </c>
      <c r="G1401" s="344">
        <v>0</v>
      </c>
      <c r="H1401" s="4">
        <v>4672</v>
      </c>
      <c r="I1401" s="344">
        <v>0</v>
      </c>
      <c r="J1401" s="344">
        <v>0</v>
      </c>
      <c r="K1401" s="344">
        <v>0</v>
      </c>
      <c r="L1401" s="4">
        <v>4672</v>
      </c>
    </row>
    <row r="1402" spans="1:12">
      <c r="A1402" s="5" t="s">
        <v>131</v>
      </c>
      <c r="B1402" s="5" t="s">
        <v>1663</v>
      </c>
      <c r="C1402" s="5" t="s">
        <v>1664</v>
      </c>
      <c r="D1402" s="4">
        <v>3280</v>
      </c>
      <c r="E1402" s="344">
        <v>0</v>
      </c>
      <c r="F1402" s="344">
        <v>0</v>
      </c>
      <c r="G1402" s="344">
        <v>0</v>
      </c>
      <c r="H1402" s="344">
        <v>0</v>
      </c>
      <c r="I1402" s="344">
        <v>0</v>
      </c>
      <c r="J1402" s="344">
        <v>0</v>
      </c>
      <c r="K1402" s="344">
        <v>0</v>
      </c>
      <c r="L1402" s="4">
        <v>3280</v>
      </c>
    </row>
    <row r="1403" spans="1:12">
      <c r="A1403" s="5" t="s">
        <v>131</v>
      </c>
      <c r="B1403" s="5" t="s">
        <v>1665</v>
      </c>
      <c r="C1403" s="5" t="s">
        <v>1666</v>
      </c>
      <c r="D1403" s="4">
        <v>55200</v>
      </c>
      <c r="E1403" s="344">
        <v>0</v>
      </c>
      <c r="F1403" s="344">
        <v>0</v>
      </c>
      <c r="G1403" s="344">
        <v>0</v>
      </c>
      <c r="H1403" s="344">
        <v>0</v>
      </c>
      <c r="I1403" s="344">
        <v>0</v>
      </c>
      <c r="J1403" s="4">
        <v>22000</v>
      </c>
      <c r="K1403" s="344">
        <v>0</v>
      </c>
      <c r="L1403" s="4">
        <v>77200</v>
      </c>
    </row>
    <row r="1404" spans="1:12">
      <c r="A1404" s="5" t="s">
        <v>131</v>
      </c>
      <c r="B1404" s="5" t="s">
        <v>1667</v>
      </c>
      <c r="C1404" s="5" t="s">
        <v>1668</v>
      </c>
      <c r="D1404" s="4">
        <v>578880</v>
      </c>
      <c r="E1404" s="344">
        <v>0</v>
      </c>
      <c r="F1404" s="344">
        <v>0</v>
      </c>
      <c r="G1404" s="344">
        <v>0</v>
      </c>
      <c r="H1404" s="344">
        <v>0</v>
      </c>
      <c r="I1404" s="344">
        <v>0</v>
      </c>
      <c r="J1404" s="344">
        <v>0</v>
      </c>
      <c r="K1404" s="344">
        <v>0</v>
      </c>
      <c r="L1404" s="4">
        <v>578880</v>
      </c>
    </row>
    <row r="1405" spans="1:12">
      <c r="A1405" s="5" t="s">
        <v>131</v>
      </c>
      <c r="B1405" s="5" t="s">
        <v>1669</v>
      </c>
      <c r="C1405" s="5" t="s">
        <v>1670</v>
      </c>
      <c r="D1405" s="4">
        <v>211712</v>
      </c>
      <c r="E1405" s="344">
        <v>0</v>
      </c>
      <c r="F1405" s="344">
        <v>0</v>
      </c>
      <c r="G1405" s="344">
        <v>0</v>
      </c>
      <c r="H1405" s="344">
        <v>0</v>
      </c>
      <c r="I1405" s="344">
        <v>0</v>
      </c>
      <c r="J1405" s="344">
        <v>0</v>
      </c>
      <c r="K1405" s="344">
        <v>0</v>
      </c>
      <c r="L1405" s="4">
        <v>211712</v>
      </c>
    </row>
    <row r="1406" spans="1:12">
      <c r="A1406" s="5" t="s">
        <v>131</v>
      </c>
      <c r="B1406" s="5" t="s">
        <v>1671</v>
      </c>
      <c r="C1406" s="5" t="s">
        <v>1672</v>
      </c>
      <c r="D1406" s="344">
        <v>0</v>
      </c>
      <c r="E1406" s="344">
        <v>0</v>
      </c>
      <c r="F1406" s="344">
        <v>0</v>
      </c>
      <c r="G1406" s="344">
        <v>0</v>
      </c>
      <c r="H1406" s="344">
        <v>0</v>
      </c>
      <c r="I1406" s="344">
        <v>0</v>
      </c>
      <c r="J1406" s="344">
        <v>0</v>
      </c>
      <c r="K1406" s="344">
        <v>0</v>
      </c>
      <c r="L1406" s="344">
        <v>0</v>
      </c>
    </row>
    <row r="1407" spans="1:12">
      <c r="A1407" s="5" t="s">
        <v>131</v>
      </c>
      <c r="B1407" s="5" t="s">
        <v>1673</v>
      </c>
      <c r="C1407" s="5" t="s">
        <v>1674</v>
      </c>
      <c r="D1407" s="4">
        <v>1478512</v>
      </c>
      <c r="E1407" s="4">
        <v>612208</v>
      </c>
      <c r="F1407" s="4">
        <v>32040</v>
      </c>
      <c r="G1407" s="4">
        <v>25572</v>
      </c>
      <c r="H1407" s="4">
        <v>136512</v>
      </c>
      <c r="I1407" s="4">
        <v>212784</v>
      </c>
      <c r="J1407" s="4">
        <v>49468</v>
      </c>
      <c r="K1407" s="4">
        <v>12340</v>
      </c>
      <c r="L1407" s="4">
        <v>2559436</v>
      </c>
    </row>
    <row r="1410" spans="1:12">
      <c r="A1410" s="5" t="s">
        <v>1727</v>
      </c>
    </row>
    <row r="1411" spans="1:12">
      <c r="A1411" s="5" t="s">
        <v>1604</v>
      </c>
      <c r="B1411" s="5" t="s">
        <v>181</v>
      </c>
      <c r="C1411" s="5" t="s">
        <v>1676</v>
      </c>
      <c r="D1411" s="344" t="s">
        <v>1677</v>
      </c>
      <c r="E1411" s="344" t="s">
        <v>1678</v>
      </c>
      <c r="F1411" s="344" t="s">
        <v>1679</v>
      </c>
      <c r="G1411" s="344" t="s">
        <v>1680</v>
      </c>
      <c r="H1411" s="344" t="s">
        <v>1681</v>
      </c>
      <c r="I1411" s="344" t="s">
        <v>1682</v>
      </c>
      <c r="J1411" s="344" t="s">
        <v>1683</v>
      </c>
      <c r="K1411" s="344" t="s">
        <v>1684</v>
      </c>
      <c r="L1411" s="344" t="s">
        <v>44</v>
      </c>
    </row>
    <row r="1412" spans="1:12">
      <c r="A1412" s="5" t="s">
        <v>133</v>
      </c>
      <c r="B1412" s="5" t="s">
        <v>1619</v>
      </c>
      <c r="C1412" s="5" t="s">
        <v>1620</v>
      </c>
      <c r="D1412" s="4">
        <v>8720</v>
      </c>
      <c r="E1412" s="344">
        <v>0</v>
      </c>
      <c r="F1412" s="344">
        <v>0</v>
      </c>
      <c r="G1412" s="344">
        <v>0</v>
      </c>
      <c r="H1412" s="4">
        <v>29456</v>
      </c>
      <c r="I1412" s="344">
        <v>0</v>
      </c>
      <c r="J1412" s="344">
        <v>96</v>
      </c>
      <c r="K1412" s="344">
        <v>0</v>
      </c>
      <c r="L1412" s="4">
        <v>38272</v>
      </c>
    </row>
    <row r="1413" spans="1:12">
      <c r="A1413" s="5" t="s">
        <v>133</v>
      </c>
      <c r="B1413" s="5" t="s">
        <v>1621</v>
      </c>
      <c r="C1413" s="5" t="s">
        <v>1622</v>
      </c>
      <c r="D1413" s="344">
        <v>0</v>
      </c>
      <c r="E1413" s="344">
        <v>0</v>
      </c>
      <c r="F1413" s="344">
        <v>0</v>
      </c>
      <c r="G1413" s="344">
        <v>0</v>
      </c>
      <c r="H1413" s="4">
        <v>124816</v>
      </c>
      <c r="I1413" s="344">
        <v>0</v>
      </c>
      <c r="J1413" s="4">
        <v>10336</v>
      </c>
      <c r="K1413" s="344">
        <v>0</v>
      </c>
      <c r="L1413" s="4">
        <v>135152</v>
      </c>
    </row>
    <row r="1414" spans="1:12">
      <c r="A1414" s="5" t="s">
        <v>133</v>
      </c>
      <c r="B1414" s="5" t="s">
        <v>1623</v>
      </c>
      <c r="C1414" s="5" t="s">
        <v>1624</v>
      </c>
      <c r="D1414" s="344">
        <v>0</v>
      </c>
      <c r="E1414" s="4">
        <v>282528</v>
      </c>
      <c r="F1414" s="344">
        <v>0</v>
      </c>
      <c r="G1414" s="344">
        <v>0</v>
      </c>
      <c r="H1414" s="344">
        <v>0</v>
      </c>
      <c r="I1414" s="4">
        <v>7680</v>
      </c>
      <c r="J1414" s="344">
        <v>0</v>
      </c>
      <c r="K1414" s="4">
        <v>3880</v>
      </c>
      <c r="L1414" s="4">
        <v>294088</v>
      </c>
    </row>
    <row r="1415" spans="1:12">
      <c r="A1415" s="5" t="s">
        <v>133</v>
      </c>
      <c r="B1415" s="5" t="s">
        <v>1625</v>
      </c>
      <c r="C1415" s="5" t="s">
        <v>1626</v>
      </c>
      <c r="D1415" s="4">
        <v>32160</v>
      </c>
      <c r="E1415" s="4">
        <v>51360</v>
      </c>
      <c r="F1415" s="344">
        <v>0</v>
      </c>
      <c r="G1415" s="344">
        <v>0</v>
      </c>
      <c r="H1415" s="4">
        <v>57872</v>
      </c>
      <c r="I1415" s="4">
        <v>6764</v>
      </c>
      <c r="J1415" s="4">
        <v>11430</v>
      </c>
      <c r="K1415" s="344">
        <v>0</v>
      </c>
      <c r="L1415" s="4">
        <v>159586</v>
      </c>
    </row>
    <row r="1416" spans="1:12">
      <c r="A1416" s="5" t="s">
        <v>133</v>
      </c>
      <c r="B1416" s="5" t="s">
        <v>1627</v>
      </c>
      <c r="C1416" s="5" t="s">
        <v>1628</v>
      </c>
      <c r="D1416" s="344">
        <v>0</v>
      </c>
      <c r="E1416" s="344">
        <v>0</v>
      </c>
      <c r="F1416" s="344">
        <v>0</v>
      </c>
      <c r="G1416" s="344">
        <v>0</v>
      </c>
      <c r="H1416" s="344">
        <v>0</v>
      </c>
      <c r="I1416" s="344">
        <v>0</v>
      </c>
      <c r="J1416" s="344">
        <v>0</v>
      </c>
      <c r="K1416" s="344">
        <v>0</v>
      </c>
      <c r="L1416" s="344">
        <v>0</v>
      </c>
    </row>
    <row r="1417" spans="1:12">
      <c r="A1417" s="5" t="s">
        <v>133</v>
      </c>
      <c r="B1417" s="5" t="s">
        <v>1629</v>
      </c>
      <c r="C1417" s="5" t="s">
        <v>1630</v>
      </c>
      <c r="D1417" s="4">
        <v>31440</v>
      </c>
      <c r="E1417" s="344">
        <v>0</v>
      </c>
      <c r="F1417" s="344">
        <v>0</v>
      </c>
      <c r="G1417" s="344">
        <v>0</v>
      </c>
      <c r="H1417" s="344">
        <v>0</v>
      </c>
      <c r="I1417" s="344">
        <v>0</v>
      </c>
      <c r="J1417" s="344">
        <v>0</v>
      </c>
      <c r="K1417" s="344">
        <v>0</v>
      </c>
      <c r="L1417" s="4">
        <v>31440</v>
      </c>
    </row>
    <row r="1418" spans="1:12">
      <c r="A1418" s="5" t="s">
        <v>133</v>
      </c>
      <c r="B1418" s="5" t="s">
        <v>1631</v>
      </c>
      <c r="C1418" s="5" t="s">
        <v>1632</v>
      </c>
      <c r="D1418" s="344">
        <v>0</v>
      </c>
      <c r="E1418" s="4">
        <v>6624</v>
      </c>
      <c r="F1418" s="344">
        <v>0</v>
      </c>
      <c r="G1418" s="344">
        <v>0</v>
      </c>
      <c r="H1418" s="344">
        <v>0</v>
      </c>
      <c r="I1418" s="4">
        <v>25728</v>
      </c>
      <c r="J1418" s="344">
        <v>0</v>
      </c>
      <c r="K1418" s="4">
        <v>16536</v>
      </c>
      <c r="L1418" s="4">
        <v>48888</v>
      </c>
    </row>
    <row r="1419" spans="1:12">
      <c r="A1419" s="5" t="s">
        <v>133</v>
      </c>
      <c r="B1419" s="5" t="s">
        <v>1633</v>
      </c>
      <c r="C1419" s="5" t="s">
        <v>1634</v>
      </c>
      <c r="D1419" s="344">
        <v>0</v>
      </c>
      <c r="E1419" s="344">
        <v>0</v>
      </c>
      <c r="F1419" s="344">
        <v>0</v>
      </c>
      <c r="G1419" s="344">
        <v>0</v>
      </c>
      <c r="H1419" s="4">
        <v>27792</v>
      </c>
      <c r="I1419" s="344">
        <v>0</v>
      </c>
      <c r="J1419" s="4">
        <v>32480</v>
      </c>
      <c r="K1419" s="344">
        <v>0</v>
      </c>
      <c r="L1419" s="4">
        <v>60272</v>
      </c>
    </row>
    <row r="1420" spans="1:12">
      <c r="A1420" s="5" t="s">
        <v>133</v>
      </c>
      <c r="B1420" s="5" t="s">
        <v>1635</v>
      </c>
      <c r="C1420" s="5" t="s">
        <v>1636</v>
      </c>
      <c r="D1420" s="4">
        <v>9360</v>
      </c>
      <c r="E1420" s="4">
        <v>14048</v>
      </c>
      <c r="F1420" s="344">
        <v>0</v>
      </c>
      <c r="G1420" s="344">
        <v>0</v>
      </c>
      <c r="H1420" s="4">
        <v>193488</v>
      </c>
      <c r="I1420" s="344">
        <v>0</v>
      </c>
      <c r="J1420" s="344">
        <v>0</v>
      </c>
      <c r="K1420" s="344">
        <v>0</v>
      </c>
      <c r="L1420" s="4">
        <v>216896</v>
      </c>
    </row>
    <row r="1421" spans="1:12">
      <c r="A1421" s="5" t="s">
        <v>133</v>
      </c>
      <c r="B1421" s="5" t="s">
        <v>1637</v>
      </c>
      <c r="C1421" s="5" t="s">
        <v>1638</v>
      </c>
      <c r="D1421" s="344">
        <v>0</v>
      </c>
      <c r="E1421" s="344">
        <v>0</v>
      </c>
      <c r="F1421" s="344">
        <v>0</v>
      </c>
      <c r="G1421" s="344">
        <v>0</v>
      </c>
      <c r="H1421" s="344">
        <v>0</v>
      </c>
      <c r="I1421" s="344">
        <v>0</v>
      </c>
      <c r="J1421" s="344">
        <v>0</v>
      </c>
      <c r="K1421" s="344">
        <v>0</v>
      </c>
      <c r="L1421" s="344">
        <v>0</v>
      </c>
    </row>
    <row r="1422" spans="1:12">
      <c r="A1422" s="5" t="s">
        <v>133</v>
      </c>
      <c r="B1422" s="5" t="s">
        <v>1639</v>
      </c>
      <c r="C1422" s="5" t="s">
        <v>1640</v>
      </c>
      <c r="D1422" s="344">
        <v>0</v>
      </c>
      <c r="E1422" s="344">
        <v>0</v>
      </c>
      <c r="F1422" s="344">
        <v>0</v>
      </c>
      <c r="G1422" s="344">
        <v>0</v>
      </c>
      <c r="H1422" s="344">
        <v>0</v>
      </c>
      <c r="I1422" s="4">
        <v>36576</v>
      </c>
      <c r="J1422" s="344">
        <v>0</v>
      </c>
      <c r="K1422" s="344">
        <v>0</v>
      </c>
      <c r="L1422" s="4">
        <v>36576</v>
      </c>
    </row>
    <row r="1423" spans="1:12">
      <c r="A1423" s="5" t="s">
        <v>133</v>
      </c>
      <c r="B1423" s="5" t="s">
        <v>1641</v>
      </c>
      <c r="C1423" s="5" t="s">
        <v>1642</v>
      </c>
      <c r="D1423" s="4">
        <v>267896</v>
      </c>
      <c r="E1423" s="344">
        <v>0</v>
      </c>
      <c r="F1423" s="344">
        <v>432</v>
      </c>
      <c r="G1423" s="344">
        <v>0</v>
      </c>
      <c r="H1423" s="344">
        <v>0</v>
      </c>
      <c r="I1423" s="344">
        <v>0</v>
      </c>
      <c r="J1423" s="344">
        <v>0</v>
      </c>
      <c r="K1423" s="344">
        <v>0</v>
      </c>
      <c r="L1423" s="4">
        <v>268328</v>
      </c>
    </row>
    <row r="1424" spans="1:12">
      <c r="A1424" s="5" t="s">
        <v>133</v>
      </c>
      <c r="B1424" s="5" t="s">
        <v>1643</v>
      </c>
      <c r="C1424" s="5" t="s">
        <v>1644</v>
      </c>
      <c r="D1424" s="4">
        <v>40128</v>
      </c>
      <c r="E1424" s="344">
        <v>0</v>
      </c>
      <c r="F1424" s="344">
        <v>0</v>
      </c>
      <c r="G1424" s="344">
        <v>0</v>
      </c>
      <c r="H1424" s="344">
        <v>0</v>
      </c>
      <c r="I1424" s="344">
        <v>0</v>
      </c>
      <c r="J1424" s="344">
        <v>0</v>
      </c>
      <c r="K1424" s="344">
        <v>0</v>
      </c>
      <c r="L1424" s="4">
        <v>40128</v>
      </c>
    </row>
    <row r="1425" spans="1:12">
      <c r="A1425" s="5" t="s">
        <v>133</v>
      </c>
      <c r="B1425" s="5" t="s">
        <v>1645</v>
      </c>
      <c r="C1425" s="5" t="s">
        <v>1646</v>
      </c>
      <c r="D1425" s="344">
        <v>0</v>
      </c>
      <c r="E1425" s="4">
        <v>21040</v>
      </c>
      <c r="F1425" s="344">
        <v>0</v>
      </c>
      <c r="G1425" s="344">
        <v>0</v>
      </c>
      <c r="H1425" s="344">
        <v>0</v>
      </c>
      <c r="I1425" s="4">
        <v>184880</v>
      </c>
      <c r="J1425" s="344">
        <v>0</v>
      </c>
      <c r="K1425" s="4">
        <v>1344</v>
      </c>
      <c r="L1425" s="4">
        <v>207264</v>
      </c>
    </row>
    <row r="1426" spans="1:12">
      <c r="A1426" s="5" t="s">
        <v>133</v>
      </c>
      <c r="B1426" s="5" t="s">
        <v>1647</v>
      </c>
      <c r="C1426" s="5" t="s">
        <v>1648</v>
      </c>
      <c r="D1426" s="344">
        <v>0</v>
      </c>
      <c r="E1426" s="344">
        <v>0</v>
      </c>
      <c r="F1426" s="344">
        <v>0</v>
      </c>
      <c r="G1426" s="344">
        <v>0</v>
      </c>
      <c r="H1426" s="344">
        <v>0</v>
      </c>
      <c r="I1426" s="344">
        <v>0</v>
      </c>
      <c r="J1426" s="344">
        <v>0</v>
      </c>
      <c r="K1426" s="344">
        <v>0</v>
      </c>
      <c r="L1426" s="344">
        <v>0</v>
      </c>
    </row>
    <row r="1427" spans="1:12">
      <c r="A1427" s="5" t="s">
        <v>133</v>
      </c>
      <c r="B1427" s="5" t="s">
        <v>1649</v>
      </c>
      <c r="C1427" s="5" t="s">
        <v>1650</v>
      </c>
      <c r="D1427" s="4">
        <v>6048</v>
      </c>
      <c r="E1427" s="4">
        <v>2976</v>
      </c>
      <c r="F1427" s="344">
        <v>0</v>
      </c>
      <c r="G1427" s="344">
        <v>0</v>
      </c>
      <c r="H1427" s="344">
        <v>0</v>
      </c>
      <c r="I1427" s="4">
        <v>119760</v>
      </c>
      <c r="J1427" s="344">
        <v>24</v>
      </c>
      <c r="K1427" s="4">
        <v>793</v>
      </c>
      <c r="L1427" s="4">
        <v>129601</v>
      </c>
    </row>
    <row r="1428" spans="1:12">
      <c r="A1428" s="5" t="s">
        <v>133</v>
      </c>
      <c r="B1428" s="5" t="s">
        <v>1651</v>
      </c>
      <c r="C1428" s="5" t="s">
        <v>1652</v>
      </c>
      <c r="D1428" s="344">
        <v>0</v>
      </c>
      <c r="E1428" s="344">
        <v>0</v>
      </c>
      <c r="F1428" s="344">
        <v>0</v>
      </c>
      <c r="G1428" s="344">
        <v>0</v>
      </c>
      <c r="H1428" s="344">
        <v>0</v>
      </c>
      <c r="I1428" s="344">
        <v>0</v>
      </c>
      <c r="J1428" s="344">
        <v>0</v>
      </c>
      <c r="K1428" s="344">
        <v>0</v>
      </c>
      <c r="L1428" s="344">
        <v>0</v>
      </c>
    </row>
    <row r="1429" spans="1:12">
      <c r="A1429" s="5" t="s">
        <v>133</v>
      </c>
      <c r="B1429" s="5" t="s">
        <v>1653</v>
      </c>
      <c r="C1429" s="5" t="s">
        <v>1654</v>
      </c>
      <c r="D1429" s="344">
        <v>0</v>
      </c>
      <c r="E1429" s="344">
        <v>0</v>
      </c>
      <c r="F1429" s="344">
        <v>0</v>
      </c>
      <c r="G1429" s="344">
        <v>0</v>
      </c>
      <c r="H1429" s="344">
        <v>0</v>
      </c>
      <c r="I1429" s="4">
        <v>59920</v>
      </c>
      <c r="J1429" s="344">
        <v>0</v>
      </c>
      <c r="K1429" s="344">
        <v>48</v>
      </c>
      <c r="L1429" s="4">
        <v>59968</v>
      </c>
    </row>
    <row r="1430" spans="1:12">
      <c r="A1430" s="5" t="s">
        <v>133</v>
      </c>
      <c r="B1430" s="5" t="s">
        <v>1655</v>
      </c>
      <c r="C1430" s="5" t="s">
        <v>1656</v>
      </c>
      <c r="D1430" s="344">
        <v>0</v>
      </c>
      <c r="E1430" s="4">
        <v>124704</v>
      </c>
      <c r="F1430" s="344">
        <v>0</v>
      </c>
      <c r="G1430" s="4">
        <v>35584</v>
      </c>
      <c r="H1430" s="344">
        <v>0</v>
      </c>
      <c r="I1430" s="344">
        <v>0</v>
      </c>
      <c r="J1430" s="344">
        <v>0</v>
      </c>
      <c r="K1430" s="344">
        <v>0</v>
      </c>
      <c r="L1430" s="4">
        <v>160288</v>
      </c>
    </row>
    <row r="1431" spans="1:12">
      <c r="A1431" s="5" t="s">
        <v>133</v>
      </c>
      <c r="B1431" s="5" t="s">
        <v>1657</v>
      </c>
      <c r="C1431" s="5" t="s">
        <v>1658</v>
      </c>
      <c r="D1431" s="344">
        <v>0</v>
      </c>
      <c r="E1431" s="344">
        <v>0</v>
      </c>
      <c r="F1431" s="344">
        <v>0</v>
      </c>
      <c r="G1431" s="344">
        <v>0</v>
      </c>
      <c r="H1431" s="4">
        <v>20480</v>
      </c>
      <c r="I1431" s="344">
        <v>0</v>
      </c>
      <c r="J1431" s="4">
        <v>16704</v>
      </c>
      <c r="K1431" s="344">
        <v>0</v>
      </c>
      <c r="L1431" s="4">
        <v>37184</v>
      </c>
    </row>
    <row r="1432" spans="1:12">
      <c r="A1432" s="5" t="s">
        <v>133</v>
      </c>
      <c r="B1432" s="5" t="s">
        <v>1659</v>
      </c>
      <c r="C1432" s="5" t="s">
        <v>1660</v>
      </c>
      <c r="D1432" s="344">
        <v>0</v>
      </c>
      <c r="E1432" s="344">
        <v>0</v>
      </c>
      <c r="F1432" s="344">
        <v>0</v>
      </c>
      <c r="G1432" s="344">
        <v>0</v>
      </c>
      <c r="H1432" s="344">
        <v>0</v>
      </c>
      <c r="I1432" s="344">
        <v>0</v>
      </c>
      <c r="J1432" s="4">
        <v>1680</v>
      </c>
      <c r="K1432" s="344">
        <v>0</v>
      </c>
      <c r="L1432" s="4">
        <v>1680</v>
      </c>
    </row>
    <row r="1433" spans="1:12">
      <c r="A1433" s="5" t="s">
        <v>133</v>
      </c>
      <c r="B1433" s="5" t="s">
        <v>1661</v>
      </c>
      <c r="C1433" s="5" t="s">
        <v>1662</v>
      </c>
      <c r="D1433" s="344">
        <v>0</v>
      </c>
      <c r="E1433" s="344">
        <v>0</v>
      </c>
      <c r="F1433" s="344">
        <v>0</v>
      </c>
      <c r="G1433" s="344">
        <v>0</v>
      </c>
      <c r="H1433" s="4">
        <v>6000</v>
      </c>
      <c r="I1433" s="344">
        <v>0</v>
      </c>
      <c r="J1433" s="344">
        <v>0</v>
      </c>
      <c r="K1433" s="344">
        <v>0</v>
      </c>
      <c r="L1433" s="4">
        <v>6000</v>
      </c>
    </row>
    <row r="1434" spans="1:12">
      <c r="A1434" s="5" t="s">
        <v>133</v>
      </c>
      <c r="B1434" s="5" t="s">
        <v>1663</v>
      </c>
      <c r="C1434" s="5" t="s">
        <v>1664</v>
      </c>
      <c r="D1434" s="4">
        <v>53408</v>
      </c>
      <c r="E1434" s="344">
        <v>0</v>
      </c>
      <c r="F1434" s="344">
        <v>0</v>
      </c>
      <c r="G1434" s="344">
        <v>0</v>
      </c>
      <c r="H1434" s="344">
        <v>0</v>
      </c>
      <c r="I1434" s="344">
        <v>0</v>
      </c>
      <c r="J1434" s="344">
        <v>0</v>
      </c>
      <c r="K1434" s="344">
        <v>0</v>
      </c>
      <c r="L1434" s="4">
        <v>53408</v>
      </c>
    </row>
    <row r="1435" spans="1:12">
      <c r="A1435" s="5" t="s">
        <v>133</v>
      </c>
      <c r="B1435" s="5" t="s">
        <v>1665</v>
      </c>
      <c r="C1435" s="5" t="s">
        <v>1666</v>
      </c>
      <c r="D1435" s="4">
        <v>7248</v>
      </c>
      <c r="E1435" s="344">
        <v>0</v>
      </c>
      <c r="F1435" s="344">
        <v>0</v>
      </c>
      <c r="G1435" s="344">
        <v>0</v>
      </c>
      <c r="H1435" s="4">
        <v>12352</v>
      </c>
      <c r="I1435" s="344">
        <v>0</v>
      </c>
      <c r="J1435" s="4">
        <v>351054</v>
      </c>
      <c r="K1435" s="344">
        <v>0</v>
      </c>
      <c r="L1435" s="4">
        <v>370654</v>
      </c>
    </row>
    <row r="1436" spans="1:12">
      <c r="A1436" s="5" t="s">
        <v>133</v>
      </c>
      <c r="B1436" s="5" t="s">
        <v>1667</v>
      </c>
      <c r="C1436" s="5" t="s">
        <v>1668</v>
      </c>
      <c r="D1436" s="4">
        <v>448112</v>
      </c>
      <c r="E1436" s="344">
        <v>0</v>
      </c>
      <c r="F1436" s="344">
        <v>0</v>
      </c>
      <c r="G1436" s="344">
        <v>0</v>
      </c>
      <c r="H1436" s="344">
        <v>0</v>
      </c>
      <c r="I1436" s="344">
        <v>0</v>
      </c>
      <c r="J1436" s="344">
        <v>0</v>
      </c>
      <c r="K1436" s="344">
        <v>0</v>
      </c>
      <c r="L1436" s="4">
        <v>448112</v>
      </c>
    </row>
    <row r="1437" spans="1:12">
      <c r="A1437" s="5" t="s">
        <v>133</v>
      </c>
      <c r="B1437" s="5" t="s">
        <v>1669</v>
      </c>
      <c r="C1437" s="5" t="s">
        <v>1670</v>
      </c>
      <c r="D1437" s="4">
        <v>116096</v>
      </c>
      <c r="E1437" s="344">
        <v>0</v>
      </c>
      <c r="F1437" s="344">
        <v>0</v>
      </c>
      <c r="G1437" s="344">
        <v>0</v>
      </c>
      <c r="H1437" s="344">
        <v>0</v>
      </c>
      <c r="I1437" s="344">
        <v>0</v>
      </c>
      <c r="J1437" s="4">
        <v>1664</v>
      </c>
      <c r="K1437" s="344">
        <v>0</v>
      </c>
      <c r="L1437" s="4">
        <v>117760</v>
      </c>
    </row>
    <row r="1438" spans="1:12">
      <c r="A1438" s="5" t="s">
        <v>133</v>
      </c>
      <c r="B1438" s="5" t="s">
        <v>1671</v>
      </c>
      <c r="C1438" s="5" t="s">
        <v>1672</v>
      </c>
      <c r="D1438" s="344">
        <v>0</v>
      </c>
      <c r="E1438" s="344">
        <v>0</v>
      </c>
      <c r="F1438" s="344">
        <v>0</v>
      </c>
      <c r="G1438" s="344">
        <v>0</v>
      </c>
      <c r="H1438" s="344">
        <v>0</v>
      </c>
      <c r="I1438" s="344">
        <v>0</v>
      </c>
      <c r="J1438" s="344">
        <v>0</v>
      </c>
      <c r="K1438" s="344">
        <v>0</v>
      </c>
      <c r="L1438" s="344">
        <v>0</v>
      </c>
    </row>
    <row r="1439" spans="1:12">
      <c r="A1439" s="5" t="s">
        <v>133</v>
      </c>
      <c r="B1439" s="5" t="s">
        <v>1673</v>
      </c>
      <c r="C1439" s="5" t="s">
        <v>1674</v>
      </c>
      <c r="D1439" s="4">
        <v>1020616</v>
      </c>
      <c r="E1439" s="4">
        <v>503280</v>
      </c>
      <c r="F1439" s="344">
        <v>432</v>
      </c>
      <c r="G1439" s="4">
        <v>35584</v>
      </c>
      <c r="H1439" s="4">
        <v>472256</v>
      </c>
      <c r="I1439" s="4">
        <v>441308</v>
      </c>
      <c r="J1439" s="4">
        <v>425468</v>
      </c>
      <c r="K1439" s="4">
        <v>22601</v>
      </c>
      <c r="L1439" s="4">
        <v>2921545</v>
      </c>
    </row>
    <row r="1442" spans="1:12">
      <c r="A1442" s="5" t="s">
        <v>1728</v>
      </c>
    </row>
    <row r="1443" spans="1:12">
      <c r="A1443" s="5" t="s">
        <v>1604</v>
      </c>
      <c r="B1443" s="5" t="s">
        <v>181</v>
      </c>
      <c r="C1443" s="5" t="s">
        <v>1676</v>
      </c>
      <c r="D1443" s="344" t="s">
        <v>1677</v>
      </c>
      <c r="E1443" s="344" t="s">
        <v>1678</v>
      </c>
      <c r="F1443" s="344" t="s">
        <v>1679</v>
      </c>
      <c r="G1443" s="344" t="s">
        <v>1680</v>
      </c>
      <c r="H1443" s="344" t="s">
        <v>1681</v>
      </c>
      <c r="I1443" s="344" t="s">
        <v>1682</v>
      </c>
      <c r="J1443" s="344" t="s">
        <v>1683</v>
      </c>
      <c r="K1443" s="344" t="s">
        <v>1684</v>
      </c>
      <c r="L1443" s="344" t="s">
        <v>44</v>
      </c>
    </row>
    <row r="1444" spans="1:12">
      <c r="A1444" s="5" t="s">
        <v>135</v>
      </c>
      <c r="B1444" s="5" t="s">
        <v>1619</v>
      </c>
      <c r="C1444" s="5" t="s">
        <v>1620</v>
      </c>
      <c r="D1444" s="4">
        <v>1248</v>
      </c>
      <c r="E1444" s="344">
        <v>0</v>
      </c>
      <c r="F1444" s="344">
        <v>0</v>
      </c>
      <c r="G1444" s="344">
        <v>0</v>
      </c>
      <c r="H1444" s="344">
        <v>0</v>
      </c>
      <c r="I1444" s="344">
        <v>0</v>
      </c>
      <c r="J1444" s="344">
        <v>0</v>
      </c>
      <c r="K1444" s="344">
        <v>0</v>
      </c>
      <c r="L1444" s="4">
        <v>1248</v>
      </c>
    </row>
    <row r="1445" spans="1:12">
      <c r="A1445" s="5" t="s">
        <v>135</v>
      </c>
      <c r="B1445" s="5" t="s">
        <v>1621</v>
      </c>
      <c r="C1445" s="5" t="s">
        <v>1622</v>
      </c>
      <c r="D1445" s="344">
        <v>0</v>
      </c>
      <c r="E1445" s="344">
        <v>0</v>
      </c>
      <c r="F1445" s="344">
        <v>0</v>
      </c>
      <c r="G1445" s="344">
        <v>0</v>
      </c>
      <c r="H1445" s="4">
        <v>43920</v>
      </c>
      <c r="I1445" s="344">
        <v>0</v>
      </c>
      <c r="J1445" s="344">
        <v>576</v>
      </c>
      <c r="K1445" s="344">
        <v>0</v>
      </c>
      <c r="L1445" s="4">
        <v>44496</v>
      </c>
    </row>
    <row r="1446" spans="1:12">
      <c r="A1446" s="5" t="s">
        <v>135</v>
      </c>
      <c r="B1446" s="5" t="s">
        <v>1623</v>
      </c>
      <c r="C1446" s="5" t="s">
        <v>1624</v>
      </c>
      <c r="D1446" s="344">
        <v>0</v>
      </c>
      <c r="E1446" s="4">
        <v>835008</v>
      </c>
      <c r="F1446" s="344">
        <v>0</v>
      </c>
      <c r="G1446" s="344">
        <v>0</v>
      </c>
      <c r="H1446" s="344">
        <v>0</v>
      </c>
      <c r="I1446" s="344">
        <v>0</v>
      </c>
      <c r="J1446" s="344">
        <v>0</v>
      </c>
      <c r="K1446" s="344">
        <v>740</v>
      </c>
      <c r="L1446" s="4">
        <v>835748</v>
      </c>
    </row>
    <row r="1447" spans="1:12">
      <c r="A1447" s="5" t="s">
        <v>135</v>
      </c>
      <c r="B1447" s="5" t="s">
        <v>1625</v>
      </c>
      <c r="C1447" s="5" t="s">
        <v>1626</v>
      </c>
      <c r="D1447" s="4">
        <v>81360</v>
      </c>
      <c r="E1447" s="4">
        <v>45264</v>
      </c>
      <c r="F1447" s="344">
        <v>0</v>
      </c>
      <c r="G1447" s="344">
        <v>0</v>
      </c>
      <c r="H1447" s="4">
        <v>110112</v>
      </c>
      <c r="I1447" s="4">
        <v>103840</v>
      </c>
      <c r="J1447" s="4">
        <v>2681</v>
      </c>
      <c r="K1447" s="344">
        <v>0</v>
      </c>
      <c r="L1447" s="4">
        <v>343257</v>
      </c>
    </row>
    <row r="1448" spans="1:12">
      <c r="A1448" s="5" t="s">
        <v>135</v>
      </c>
      <c r="B1448" s="5" t="s">
        <v>1627</v>
      </c>
      <c r="C1448" s="5" t="s">
        <v>1628</v>
      </c>
      <c r="D1448" s="344">
        <v>0</v>
      </c>
      <c r="E1448" s="344">
        <v>0</v>
      </c>
      <c r="F1448" s="344">
        <v>0</v>
      </c>
      <c r="G1448" s="344">
        <v>0</v>
      </c>
      <c r="H1448" s="344">
        <v>0</v>
      </c>
      <c r="I1448" s="344">
        <v>0</v>
      </c>
      <c r="J1448" s="344">
        <v>0</v>
      </c>
      <c r="K1448" s="344">
        <v>0</v>
      </c>
      <c r="L1448" s="344">
        <v>0</v>
      </c>
    </row>
    <row r="1449" spans="1:12">
      <c r="A1449" s="5" t="s">
        <v>135</v>
      </c>
      <c r="B1449" s="5" t="s">
        <v>1629</v>
      </c>
      <c r="C1449" s="5" t="s">
        <v>1630</v>
      </c>
      <c r="D1449" s="4">
        <v>148832</v>
      </c>
      <c r="E1449" s="344">
        <v>0</v>
      </c>
      <c r="F1449" s="344">
        <v>0</v>
      </c>
      <c r="G1449" s="344">
        <v>0</v>
      </c>
      <c r="H1449" s="4">
        <v>42624</v>
      </c>
      <c r="I1449" s="344">
        <v>0</v>
      </c>
      <c r="J1449" s="344">
        <v>0</v>
      </c>
      <c r="K1449" s="344">
        <v>0</v>
      </c>
      <c r="L1449" s="4">
        <v>191456</v>
      </c>
    </row>
    <row r="1450" spans="1:12">
      <c r="A1450" s="5" t="s">
        <v>135</v>
      </c>
      <c r="B1450" s="5" t="s">
        <v>1631</v>
      </c>
      <c r="C1450" s="5" t="s">
        <v>1632</v>
      </c>
      <c r="D1450" s="344">
        <v>0</v>
      </c>
      <c r="E1450" s="4">
        <v>48128</v>
      </c>
      <c r="F1450" s="344">
        <v>0</v>
      </c>
      <c r="G1450" s="344">
        <v>0</v>
      </c>
      <c r="H1450" s="344">
        <v>0</v>
      </c>
      <c r="I1450" s="4">
        <v>59072</v>
      </c>
      <c r="J1450" s="344">
        <v>0</v>
      </c>
      <c r="K1450" s="344">
        <v>736</v>
      </c>
      <c r="L1450" s="4">
        <v>107936</v>
      </c>
    </row>
    <row r="1451" spans="1:12">
      <c r="A1451" s="5" t="s">
        <v>135</v>
      </c>
      <c r="B1451" s="5" t="s">
        <v>1633</v>
      </c>
      <c r="C1451" s="5" t="s">
        <v>1634</v>
      </c>
      <c r="D1451" s="344">
        <v>0</v>
      </c>
      <c r="E1451" s="344">
        <v>0</v>
      </c>
      <c r="F1451" s="344">
        <v>0</v>
      </c>
      <c r="G1451" s="344">
        <v>0</v>
      </c>
      <c r="H1451" s="4">
        <v>6160</v>
      </c>
      <c r="I1451" s="344">
        <v>0</v>
      </c>
      <c r="J1451" s="344">
        <v>266</v>
      </c>
      <c r="K1451" s="344">
        <v>0</v>
      </c>
      <c r="L1451" s="4">
        <v>6426</v>
      </c>
    </row>
    <row r="1452" spans="1:12">
      <c r="A1452" s="5" t="s">
        <v>135</v>
      </c>
      <c r="B1452" s="5" t="s">
        <v>1635</v>
      </c>
      <c r="C1452" s="5" t="s">
        <v>1636</v>
      </c>
      <c r="D1452" s="4">
        <v>18960</v>
      </c>
      <c r="E1452" s="4">
        <v>16576</v>
      </c>
      <c r="F1452" s="344">
        <v>0</v>
      </c>
      <c r="G1452" s="344">
        <v>0</v>
      </c>
      <c r="H1452" s="4">
        <v>56272</v>
      </c>
      <c r="I1452" s="344">
        <v>0</v>
      </c>
      <c r="J1452" s="344">
        <v>0</v>
      </c>
      <c r="K1452" s="344">
        <v>0</v>
      </c>
      <c r="L1452" s="4">
        <v>91808</v>
      </c>
    </row>
    <row r="1453" spans="1:12">
      <c r="A1453" s="5" t="s">
        <v>135</v>
      </c>
      <c r="B1453" s="5" t="s">
        <v>1637</v>
      </c>
      <c r="C1453" s="5" t="s">
        <v>1638</v>
      </c>
      <c r="D1453" s="344">
        <v>0</v>
      </c>
      <c r="E1453" s="4">
        <v>5312</v>
      </c>
      <c r="F1453" s="344">
        <v>0</v>
      </c>
      <c r="G1453" s="344">
        <v>0</v>
      </c>
      <c r="H1453" s="344">
        <v>0</v>
      </c>
      <c r="I1453" s="344">
        <v>0</v>
      </c>
      <c r="J1453" s="344">
        <v>0</v>
      </c>
      <c r="K1453" s="344">
        <v>0</v>
      </c>
      <c r="L1453" s="4">
        <v>5312</v>
      </c>
    </row>
    <row r="1454" spans="1:12">
      <c r="A1454" s="5" t="s">
        <v>135</v>
      </c>
      <c r="B1454" s="5" t="s">
        <v>1639</v>
      </c>
      <c r="C1454" s="5" t="s">
        <v>1640</v>
      </c>
      <c r="D1454" s="344">
        <v>0</v>
      </c>
      <c r="E1454" s="4">
        <v>2016</v>
      </c>
      <c r="F1454" s="344">
        <v>0</v>
      </c>
      <c r="G1454" s="344">
        <v>0</v>
      </c>
      <c r="H1454" s="344">
        <v>0</v>
      </c>
      <c r="I1454" s="4">
        <v>130464</v>
      </c>
      <c r="J1454" s="344">
        <v>0</v>
      </c>
      <c r="K1454" s="344">
        <v>0</v>
      </c>
      <c r="L1454" s="4">
        <v>132480</v>
      </c>
    </row>
    <row r="1455" spans="1:12">
      <c r="A1455" s="5" t="s">
        <v>135</v>
      </c>
      <c r="B1455" s="5" t="s">
        <v>1641</v>
      </c>
      <c r="C1455" s="5" t="s">
        <v>1642</v>
      </c>
      <c r="D1455" s="4">
        <v>450048</v>
      </c>
      <c r="E1455" s="344">
        <v>0</v>
      </c>
      <c r="F1455" s="4">
        <v>63248</v>
      </c>
      <c r="G1455" s="344">
        <v>0</v>
      </c>
      <c r="H1455" s="344">
        <v>0</v>
      </c>
      <c r="I1455" s="344">
        <v>0</v>
      </c>
      <c r="J1455" s="344">
        <v>0</v>
      </c>
      <c r="K1455" s="344">
        <v>0</v>
      </c>
      <c r="L1455" s="4">
        <v>513296</v>
      </c>
    </row>
    <row r="1456" spans="1:12">
      <c r="A1456" s="5" t="s">
        <v>135</v>
      </c>
      <c r="B1456" s="5" t="s">
        <v>1643</v>
      </c>
      <c r="C1456" s="5" t="s">
        <v>1644</v>
      </c>
      <c r="D1456" s="4">
        <v>47120</v>
      </c>
      <c r="E1456" s="344">
        <v>0</v>
      </c>
      <c r="F1456" s="344">
        <v>0</v>
      </c>
      <c r="G1456" s="344">
        <v>0</v>
      </c>
      <c r="H1456" s="4">
        <v>17984</v>
      </c>
      <c r="I1456" s="344">
        <v>0</v>
      </c>
      <c r="J1456" s="344">
        <v>0</v>
      </c>
      <c r="K1456" s="344">
        <v>0</v>
      </c>
      <c r="L1456" s="4">
        <v>65104</v>
      </c>
    </row>
    <row r="1457" spans="1:12">
      <c r="A1457" s="5" t="s">
        <v>135</v>
      </c>
      <c r="B1457" s="5" t="s">
        <v>1645</v>
      </c>
      <c r="C1457" s="5" t="s">
        <v>1646</v>
      </c>
      <c r="D1457" s="344">
        <v>0</v>
      </c>
      <c r="E1457" s="344">
        <v>0</v>
      </c>
      <c r="F1457" s="344">
        <v>0</v>
      </c>
      <c r="G1457" s="344">
        <v>0</v>
      </c>
      <c r="H1457" s="344">
        <v>0</v>
      </c>
      <c r="I1457" s="4">
        <v>296528</v>
      </c>
      <c r="J1457" s="344">
        <v>0</v>
      </c>
      <c r="K1457" s="4">
        <v>8218</v>
      </c>
      <c r="L1457" s="4">
        <v>304746</v>
      </c>
    </row>
    <row r="1458" spans="1:12">
      <c r="A1458" s="5" t="s">
        <v>135</v>
      </c>
      <c r="B1458" s="5" t="s">
        <v>1647</v>
      </c>
      <c r="C1458" s="5" t="s">
        <v>1648</v>
      </c>
      <c r="D1458" s="344">
        <v>0</v>
      </c>
      <c r="E1458" s="4">
        <v>8688</v>
      </c>
      <c r="F1458" s="344">
        <v>0</v>
      </c>
      <c r="G1458" s="344">
        <v>0</v>
      </c>
      <c r="H1458" s="344">
        <v>0</v>
      </c>
      <c r="I1458" s="4">
        <v>45696</v>
      </c>
      <c r="J1458" s="344">
        <v>0</v>
      </c>
      <c r="K1458" s="344">
        <v>0</v>
      </c>
      <c r="L1458" s="4">
        <v>54384</v>
      </c>
    </row>
    <row r="1459" spans="1:12">
      <c r="A1459" s="5" t="s">
        <v>135</v>
      </c>
      <c r="B1459" s="5" t="s">
        <v>1649</v>
      </c>
      <c r="C1459" s="5" t="s">
        <v>1650</v>
      </c>
      <c r="D1459" s="4">
        <v>19200</v>
      </c>
      <c r="E1459" s="4">
        <v>768</v>
      </c>
      <c r="F1459" s="344">
        <v>0</v>
      </c>
      <c r="G1459" s="344">
        <v>0</v>
      </c>
      <c r="H1459" s="4">
        <v>10576</v>
      </c>
      <c r="I1459" s="4">
        <v>323424</v>
      </c>
      <c r="J1459" s="344">
        <v>0</v>
      </c>
      <c r="K1459" s="4">
        <v>21452</v>
      </c>
      <c r="L1459" s="4">
        <v>375420</v>
      </c>
    </row>
    <row r="1460" spans="1:12">
      <c r="A1460" s="5" t="s">
        <v>135</v>
      </c>
      <c r="B1460" s="5" t="s">
        <v>1651</v>
      </c>
      <c r="C1460" s="5" t="s">
        <v>1652</v>
      </c>
      <c r="D1460" s="344">
        <v>0</v>
      </c>
      <c r="E1460" s="344">
        <v>0</v>
      </c>
      <c r="F1460" s="344">
        <v>0</v>
      </c>
      <c r="G1460" s="344">
        <v>0</v>
      </c>
      <c r="H1460" s="344">
        <v>0</v>
      </c>
      <c r="I1460" s="4">
        <v>23808</v>
      </c>
      <c r="J1460" s="344">
        <v>0</v>
      </c>
      <c r="K1460" s="344">
        <v>0</v>
      </c>
      <c r="L1460" s="4">
        <v>23808</v>
      </c>
    </row>
    <row r="1461" spans="1:12">
      <c r="A1461" s="5" t="s">
        <v>135</v>
      </c>
      <c r="B1461" s="5" t="s">
        <v>1653</v>
      </c>
      <c r="C1461" s="5" t="s">
        <v>1654</v>
      </c>
      <c r="D1461" s="344">
        <v>0</v>
      </c>
      <c r="E1461" s="344">
        <v>0</v>
      </c>
      <c r="F1461" s="344">
        <v>0</v>
      </c>
      <c r="G1461" s="344">
        <v>0</v>
      </c>
      <c r="H1461" s="344">
        <v>0</v>
      </c>
      <c r="I1461" s="4">
        <v>143424</v>
      </c>
      <c r="J1461" s="344">
        <v>0</v>
      </c>
      <c r="K1461" s="344">
        <v>0</v>
      </c>
      <c r="L1461" s="4">
        <v>143424</v>
      </c>
    </row>
    <row r="1462" spans="1:12">
      <c r="A1462" s="5" t="s">
        <v>135</v>
      </c>
      <c r="B1462" s="5" t="s">
        <v>1655</v>
      </c>
      <c r="C1462" s="5" t="s">
        <v>1656</v>
      </c>
      <c r="D1462" s="344">
        <v>0</v>
      </c>
      <c r="E1462" s="4">
        <v>350640</v>
      </c>
      <c r="F1462" s="344">
        <v>0</v>
      </c>
      <c r="G1462" s="4">
        <v>73808</v>
      </c>
      <c r="H1462" s="344">
        <v>0</v>
      </c>
      <c r="I1462" s="4">
        <v>3152</v>
      </c>
      <c r="J1462" s="344">
        <v>0</v>
      </c>
      <c r="K1462" s="344">
        <v>0</v>
      </c>
      <c r="L1462" s="4">
        <v>427600</v>
      </c>
    </row>
    <row r="1463" spans="1:12">
      <c r="A1463" s="5" t="s">
        <v>135</v>
      </c>
      <c r="B1463" s="5" t="s">
        <v>1657</v>
      </c>
      <c r="C1463" s="5" t="s">
        <v>1658</v>
      </c>
      <c r="D1463" s="344">
        <v>0</v>
      </c>
      <c r="E1463" s="344">
        <v>0</v>
      </c>
      <c r="F1463" s="344">
        <v>0</v>
      </c>
      <c r="G1463" s="344">
        <v>0</v>
      </c>
      <c r="H1463" s="4">
        <v>50128</v>
      </c>
      <c r="I1463" s="344">
        <v>0</v>
      </c>
      <c r="J1463" s="344">
        <v>0</v>
      </c>
      <c r="K1463" s="344">
        <v>0</v>
      </c>
      <c r="L1463" s="4">
        <v>50128</v>
      </c>
    </row>
    <row r="1464" spans="1:12">
      <c r="A1464" s="5" t="s">
        <v>135</v>
      </c>
      <c r="B1464" s="5" t="s">
        <v>1659</v>
      </c>
      <c r="C1464" s="5" t="s">
        <v>1660</v>
      </c>
      <c r="D1464" s="344">
        <v>0</v>
      </c>
      <c r="E1464" s="344">
        <v>0</v>
      </c>
      <c r="F1464" s="344">
        <v>0</v>
      </c>
      <c r="G1464" s="344">
        <v>0</v>
      </c>
      <c r="H1464" s="344">
        <v>0</v>
      </c>
      <c r="I1464" s="344">
        <v>0</v>
      </c>
      <c r="J1464" s="4">
        <v>42160</v>
      </c>
      <c r="K1464" s="344">
        <v>0</v>
      </c>
      <c r="L1464" s="4">
        <v>42160</v>
      </c>
    </row>
    <row r="1465" spans="1:12">
      <c r="A1465" s="5" t="s">
        <v>135</v>
      </c>
      <c r="B1465" s="5" t="s">
        <v>1661</v>
      </c>
      <c r="C1465" s="5" t="s">
        <v>1662</v>
      </c>
      <c r="D1465" s="344">
        <v>0</v>
      </c>
      <c r="E1465" s="344">
        <v>0</v>
      </c>
      <c r="F1465" s="344">
        <v>0</v>
      </c>
      <c r="G1465" s="344">
        <v>0</v>
      </c>
      <c r="H1465" s="4">
        <v>7328</v>
      </c>
      <c r="I1465" s="344">
        <v>0</v>
      </c>
      <c r="J1465" s="344">
        <v>0</v>
      </c>
      <c r="K1465" s="344">
        <v>0</v>
      </c>
      <c r="L1465" s="4">
        <v>7328</v>
      </c>
    </row>
    <row r="1466" spans="1:12">
      <c r="A1466" s="5" t="s">
        <v>135</v>
      </c>
      <c r="B1466" s="5" t="s">
        <v>1663</v>
      </c>
      <c r="C1466" s="5" t="s">
        <v>1664</v>
      </c>
      <c r="D1466" s="4">
        <v>58480</v>
      </c>
      <c r="E1466" s="344">
        <v>0</v>
      </c>
      <c r="F1466" s="344">
        <v>0</v>
      </c>
      <c r="G1466" s="344">
        <v>0</v>
      </c>
      <c r="H1466" s="4">
        <v>6288</v>
      </c>
      <c r="I1466" s="344">
        <v>0</v>
      </c>
      <c r="J1466" s="344">
        <v>0</v>
      </c>
      <c r="K1466" s="344">
        <v>0</v>
      </c>
      <c r="L1466" s="4">
        <v>64768</v>
      </c>
    </row>
    <row r="1467" spans="1:12">
      <c r="A1467" s="5" t="s">
        <v>135</v>
      </c>
      <c r="B1467" s="5" t="s">
        <v>1665</v>
      </c>
      <c r="C1467" s="5" t="s">
        <v>1666</v>
      </c>
      <c r="D1467" s="4">
        <v>49024</v>
      </c>
      <c r="E1467" s="344">
        <v>0</v>
      </c>
      <c r="F1467" s="344">
        <v>0</v>
      </c>
      <c r="G1467" s="344">
        <v>0</v>
      </c>
      <c r="H1467" s="4">
        <v>29760</v>
      </c>
      <c r="I1467" s="344">
        <v>0</v>
      </c>
      <c r="J1467" s="4">
        <v>34463</v>
      </c>
      <c r="K1467" s="344">
        <v>0</v>
      </c>
      <c r="L1467" s="4">
        <v>113247</v>
      </c>
    </row>
    <row r="1468" spans="1:12">
      <c r="A1468" s="5" t="s">
        <v>135</v>
      </c>
      <c r="B1468" s="5" t="s">
        <v>1667</v>
      </c>
      <c r="C1468" s="5" t="s">
        <v>1668</v>
      </c>
      <c r="D1468" s="4">
        <v>908464</v>
      </c>
      <c r="E1468" s="344">
        <v>0</v>
      </c>
      <c r="F1468" s="344">
        <v>0</v>
      </c>
      <c r="G1468" s="344">
        <v>0</v>
      </c>
      <c r="H1468" s="344">
        <v>640</v>
      </c>
      <c r="I1468" s="344">
        <v>0</v>
      </c>
      <c r="J1468" s="344">
        <v>0</v>
      </c>
      <c r="K1468" s="344">
        <v>0</v>
      </c>
      <c r="L1468" s="4">
        <v>909104</v>
      </c>
    </row>
    <row r="1469" spans="1:12">
      <c r="A1469" s="5" t="s">
        <v>135</v>
      </c>
      <c r="B1469" s="5" t="s">
        <v>1669</v>
      </c>
      <c r="C1469" s="5" t="s">
        <v>1670</v>
      </c>
      <c r="D1469" s="4">
        <v>313392</v>
      </c>
      <c r="E1469" s="344">
        <v>0</v>
      </c>
      <c r="F1469" s="344">
        <v>0</v>
      </c>
      <c r="G1469" s="344">
        <v>0</v>
      </c>
      <c r="H1469" s="4">
        <v>42384</v>
      </c>
      <c r="I1469" s="344">
        <v>0</v>
      </c>
      <c r="J1469" s="344">
        <v>0</v>
      </c>
      <c r="K1469" s="344">
        <v>0</v>
      </c>
      <c r="L1469" s="4">
        <v>355776</v>
      </c>
    </row>
    <row r="1470" spans="1:12">
      <c r="A1470" s="5" t="s">
        <v>135</v>
      </c>
      <c r="B1470" s="5" t="s">
        <v>1671</v>
      </c>
      <c r="C1470" s="5" t="s">
        <v>1672</v>
      </c>
      <c r="D1470" s="344">
        <v>0</v>
      </c>
      <c r="E1470" s="344">
        <v>0</v>
      </c>
      <c r="F1470" s="344">
        <v>0</v>
      </c>
      <c r="G1470" s="344">
        <v>0</v>
      </c>
      <c r="H1470" s="344">
        <v>0</v>
      </c>
      <c r="I1470" s="344">
        <v>0</v>
      </c>
      <c r="J1470" s="344">
        <v>0</v>
      </c>
      <c r="K1470" s="344">
        <v>0</v>
      </c>
      <c r="L1470" s="344">
        <v>0</v>
      </c>
    </row>
    <row r="1471" spans="1:12">
      <c r="A1471" s="5" t="s">
        <v>135</v>
      </c>
      <c r="B1471" s="5" t="s">
        <v>1673</v>
      </c>
      <c r="C1471" s="5" t="s">
        <v>1674</v>
      </c>
      <c r="D1471" s="4">
        <v>2096128</v>
      </c>
      <c r="E1471" s="4">
        <v>1312400</v>
      </c>
      <c r="F1471" s="4">
        <v>63248</v>
      </c>
      <c r="G1471" s="4">
        <v>73808</v>
      </c>
      <c r="H1471" s="4">
        <v>424176</v>
      </c>
      <c r="I1471" s="4">
        <v>1129408</v>
      </c>
      <c r="J1471" s="4">
        <v>80146</v>
      </c>
      <c r="K1471" s="4">
        <v>31146</v>
      </c>
      <c r="L1471" s="4">
        <v>5210460</v>
      </c>
    </row>
    <row r="1474" spans="1:12">
      <c r="A1474" s="5" t="s">
        <v>1729</v>
      </c>
    </row>
    <row r="1475" spans="1:12">
      <c r="A1475" s="5" t="s">
        <v>1604</v>
      </c>
      <c r="B1475" s="5" t="s">
        <v>181</v>
      </c>
      <c r="C1475" s="5" t="s">
        <v>1676</v>
      </c>
      <c r="D1475" s="344" t="s">
        <v>1677</v>
      </c>
      <c r="E1475" s="344" t="s">
        <v>1678</v>
      </c>
      <c r="F1475" s="344" t="s">
        <v>1679</v>
      </c>
      <c r="G1475" s="344" t="s">
        <v>1680</v>
      </c>
      <c r="H1475" s="344" t="s">
        <v>1681</v>
      </c>
      <c r="I1475" s="344" t="s">
        <v>1682</v>
      </c>
      <c r="J1475" s="344" t="s">
        <v>1683</v>
      </c>
      <c r="K1475" s="344" t="s">
        <v>1684</v>
      </c>
      <c r="L1475" s="344" t="s">
        <v>44</v>
      </c>
    </row>
    <row r="1476" spans="1:12">
      <c r="A1476" s="5" t="s">
        <v>137</v>
      </c>
      <c r="B1476" s="5" t="s">
        <v>1619</v>
      </c>
      <c r="C1476" s="5" t="s">
        <v>1620</v>
      </c>
      <c r="D1476" s="4">
        <v>3648</v>
      </c>
      <c r="E1476" s="344">
        <v>0</v>
      </c>
      <c r="F1476" s="344">
        <v>0</v>
      </c>
      <c r="G1476" s="344">
        <v>0</v>
      </c>
      <c r="H1476" s="4">
        <v>3552</v>
      </c>
      <c r="I1476" s="344">
        <v>0</v>
      </c>
      <c r="J1476" s="344">
        <v>0</v>
      </c>
      <c r="K1476" s="344">
        <v>0</v>
      </c>
      <c r="L1476" s="4">
        <v>7200</v>
      </c>
    </row>
    <row r="1477" spans="1:12">
      <c r="A1477" s="5" t="s">
        <v>137</v>
      </c>
      <c r="B1477" s="5" t="s">
        <v>1621</v>
      </c>
      <c r="C1477" s="5" t="s">
        <v>1622</v>
      </c>
      <c r="D1477" s="344">
        <v>0</v>
      </c>
      <c r="E1477" s="344">
        <v>0</v>
      </c>
      <c r="F1477" s="344">
        <v>0</v>
      </c>
      <c r="G1477" s="344">
        <v>0</v>
      </c>
      <c r="H1477" s="4">
        <v>33952</v>
      </c>
      <c r="I1477" s="344">
        <v>0</v>
      </c>
      <c r="J1477" s="344">
        <v>0</v>
      </c>
      <c r="K1477" s="344">
        <v>0</v>
      </c>
      <c r="L1477" s="4">
        <v>33952</v>
      </c>
    </row>
    <row r="1478" spans="1:12">
      <c r="A1478" s="5" t="s">
        <v>137</v>
      </c>
      <c r="B1478" s="5" t="s">
        <v>1623</v>
      </c>
      <c r="C1478" s="5" t="s">
        <v>1624</v>
      </c>
      <c r="D1478" s="344">
        <v>0</v>
      </c>
      <c r="E1478" s="4">
        <v>98336</v>
      </c>
      <c r="F1478" s="344">
        <v>0</v>
      </c>
      <c r="G1478" s="344">
        <v>0</v>
      </c>
      <c r="H1478" s="344">
        <v>0</v>
      </c>
      <c r="I1478" s="344">
        <v>0</v>
      </c>
      <c r="J1478" s="344">
        <v>0</v>
      </c>
      <c r="K1478" s="344">
        <v>0</v>
      </c>
      <c r="L1478" s="4">
        <v>98336</v>
      </c>
    </row>
    <row r="1479" spans="1:12">
      <c r="A1479" s="5" t="s">
        <v>137</v>
      </c>
      <c r="B1479" s="5" t="s">
        <v>1625</v>
      </c>
      <c r="C1479" s="5" t="s">
        <v>1626</v>
      </c>
      <c r="D1479" s="4">
        <v>5280</v>
      </c>
      <c r="E1479" s="344">
        <v>0</v>
      </c>
      <c r="F1479" s="344">
        <v>0</v>
      </c>
      <c r="G1479" s="344">
        <v>0</v>
      </c>
      <c r="H1479" s="4">
        <v>25664</v>
      </c>
      <c r="I1479" s="4">
        <v>5088</v>
      </c>
      <c r="J1479" s="4">
        <v>6393</v>
      </c>
      <c r="K1479" s="4">
        <v>2712</v>
      </c>
      <c r="L1479" s="4">
        <v>45137</v>
      </c>
    </row>
    <row r="1480" spans="1:12">
      <c r="A1480" s="5" t="s">
        <v>137</v>
      </c>
      <c r="B1480" s="5" t="s">
        <v>1627</v>
      </c>
      <c r="C1480" s="5" t="s">
        <v>1628</v>
      </c>
      <c r="D1480" s="344">
        <v>0</v>
      </c>
      <c r="E1480" s="344">
        <v>0</v>
      </c>
      <c r="F1480" s="344">
        <v>0</v>
      </c>
      <c r="G1480" s="344">
        <v>0</v>
      </c>
      <c r="H1480" s="344">
        <v>0</v>
      </c>
      <c r="I1480" s="344">
        <v>0</v>
      </c>
      <c r="J1480" s="344">
        <v>0</v>
      </c>
      <c r="K1480" s="344">
        <v>0</v>
      </c>
      <c r="L1480" s="344">
        <v>0</v>
      </c>
    </row>
    <row r="1481" spans="1:12">
      <c r="A1481" s="5" t="s">
        <v>137</v>
      </c>
      <c r="B1481" s="5" t="s">
        <v>1629</v>
      </c>
      <c r="C1481" s="5" t="s">
        <v>1630</v>
      </c>
      <c r="D1481" s="4">
        <v>19632</v>
      </c>
      <c r="E1481" s="344">
        <v>0</v>
      </c>
      <c r="F1481" s="344">
        <v>0</v>
      </c>
      <c r="G1481" s="344">
        <v>0</v>
      </c>
      <c r="H1481" s="344">
        <v>0</v>
      </c>
      <c r="I1481" s="344">
        <v>0</v>
      </c>
      <c r="J1481" s="344">
        <v>0</v>
      </c>
      <c r="K1481" s="344">
        <v>0</v>
      </c>
      <c r="L1481" s="4">
        <v>19632</v>
      </c>
    </row>
    <row r="1482" spans="1:12">
      <c r="A1482" s="5" t="s">
        <v>137</v>
      </c>
      <c r="B1482" s="5" t="s">
        <v>1631</v>
      </c>
      <c r="C1482" s="5" t="s">
        <v>1632</v>
      </c>
      <c r="D1482" s="344">
        <v>0</v>
      </c>
      <c r="E1482" s="4">
        <v>4800</v>
      </c>
      <c r="F1482" s="344">
        <v>0</v>
      </c>
      <c r="G1482" s="344">
        <v>0</v>
      </c>
      <c r="H1482" s="344">
        <v>0</v>
      </c>
      <c r="I1482" s="4">
        <v>10304</v>
      </c>
      <c r="J1482" s="344">
        <v>0</v>
      </c>
      <c r="K1482" s="4">
        <v>1088</v>
      </c>
      <c r="L1482" s="4">
        <v>16192</v>
      </c>
    </row>
    <row r="1483" spans="1:12">
      <c r="A1483" s="5" t="s">
        <v>137</v>
      </c>
      <c r="B1483" s="5" t="s">
        <v>1633</v>
      </c>
      <c r="C1483" s="5" t="s">
        <v>1634</v>
      </c>
      <c r="D1483" s="344">
        <v>0</v>
      </c>
      <c r="E1483" s="344">
        <v>0</v>
      </c>
      <c r="F1483" s="344">
        <v>0</v>
      </c>
      <c r="G1483" s="344">
        <v>0</v>
      </c>
      <c r="H1483" s="4">
        <v>14320</v>
      </c>
      <c r="I1483" s="344">
        <v>0</v>
      </c>
      <c r="J1483" s="344">
        <v>0</v>
      </c>
      <c r="K1483" s="344">
        <v>0</v>
      </c>
      <c r="L1483" s="4">
        <v>14320</v>
      </c>
    </row>
    <row r="1484" spans="1:12">
      <c r="A1484" s="5" t="s">
        <v>137</v>
      </c>
      <c r="B1484" s="5" t="s">
        <v>1635</v>
      </c>
      <c r="C1484" s="5" t="s">
        <v>1636</v>
      </c>
      <c r="D1484" s="344">
        <v>1536</v>
      </c>
      <c r="E1484" s="4">
        <v>3904</v>
      </c>
      <c r="F1484" s="344">
        <v>0</v>
      </c>
      <c r="G1484" s="344">
        <v>0</v>
      </c>
      <c r="H1484" s="4">
        <v>58576</v>
      </c>
      <c r="I1484" s="344">
        <v>0</v>
      </c>
      <c r="J1484" s="4">
        <v>5745</v>
      </c>
      <c r="K1484" s="344">
        <v>0</v>
      </c>
      <c r="L1484" s="4">
        <v>69761</v>
      </c>
    </row>
    <row r="1485" spans="1:12">
      <c r="A1485" s="5" t="s">
        <v>137</v>
      </c>
      <c r="B1485" s="5" t="s">
        <v>1637</v>
      </c>
      <c r="C1485" s="5" t="s">
        <v>1638</v>
      </c>
      <c r="D1485" s="344">
        <v>0</v>
      </c>
      <c r="E1485" s="344">
        <v>0</v>
      </c>
      <c r="F1485" s="344">
        <v>0</v>
      </c>
      <c r="G1485" s="344">
        <v>0</v>
      </c>
      <c r="H1485" s="344">
        <v>0</v>
      </c>
      <c r="I1485" s="344">
        <v>0</v>
      </c>
      <c r="J1485" s="344">
        <v>0</v>
      </c>
      <c r="K1485" s="344">
        <v>0</v>
      </c>
      <c r="L1485" s="344">
        <v>0</v>
      </c>
    </row>
    <row r="1486" spans="1:12">
      <c r="A1486" s="5" t="s">
        <v>137</v>
      </c>
      <c r="B1486" s="5" t="s">
        <v>1639</v>
      </c>
      <c r="C1486" s="5" t="s">
        <v>1640</v>
      </c>
      <c r="D1486" s="344">
        <v>0</v>
      </c>
      <c r="E1486" s="344">
        <v>0</v>
      </c>
      <c r="F1486" s="344">
        <v>0</v>
      </c>
      <c r="G1486" s="344">
        <v>0</v>
      </c>
      <c r="H1486" s="344">
        <v>0</v>
      </c>
      <c r="I1486" s="4">
        <v>16480</v>
      </c>
      <c r="J1486" s="344">
        <v>0</v>
      </c>
      <c r="K1486" s="344">
        <v>1008</v>
      </c>
      <c r="L1486" s="4">
        <v>17488</v>
      </c>
    </row>
    <row r="1487" spans="1:12">
      <c r="A1487" s="5" t="s">
        <v>137</v>
      </c>
      <c r="B1487" s="5" t="s">
        <v>1641</v>
      </c>
      <c r="C1487" s="5" t="s">
        <v>1642</v>
      </c>
      <c r="D1487" s="4">
        <v>74400</v>
      </c>
      <c r="E1487" s="344">
        <v>0</v>
      </c>
      <c r="F1487" s="4">
        <v>576</v>
      </c>
      <c r="G1487" s="344">
        <v>0</v>
      </c>
      <c r="H1487" s="344">
        <v>0</v>
      </c>
      <c r="I1487" s="344">
        <v>0</v>
      </c>
      <c r="J1487" s="344">
        <v>0</v>
      </c>
      <c r="K1487" s="344">
        <v>0</v>
      </c>
      <c r="L1487" s="4">
        <v>74976</v>
      </c>
    </row>
    <row r="1488" spans="1:12">
      <c r="A1488" s="5" t="s">
        <v>137</v>
      </c>
      <c r="B1488" s="5" t="s">
        <v>1643</v>
      </c>
      <c r="C1488" s="5" t="s">
        <v>1644</v>
      </c>
      <c r="D1488" s="4">
        <v>7520</v>
      </c>
      <c r="E1488" s="344">
        <v>0</v>
      </c>
      <c r="F1488" s="344">
        <v>0</v>
      </c>
      <c r="G1488" s="344">
        <v>0</v>
      </c>
      <c r="H1488" s="344">
        <v>0</v>
      </c>
      <c r="I1488" s="344">
        <v>0</v>
      </c>
      <c r="J1488" s="344">
        <v>0</v>
      </c>
      <c r="K1488" s="344">
        <v>0</v>
      </c>
      <c r="L1488" s="4">
        <v>7520</v>
      </c>
    </row>
    <row r="1489" spans="1:12">
      <c r="A1489" s="5" t="s">
        <v>137</v>
      </c>
      <c r="B1489" s="5" t="s">
        <v>1645</v>
      </c>
      <c r="C1489" s="5" t="s">
        <v>1646</v>
      </c>
      <c r="D1489" s="344">
        <v>0</v>
      </c>
      <c r="E1489" s="344">
        <v>0</v>
      </c>
      <c r="F1489" s="344">
        <v>0</v>
      </c>
      <c r="G1489" s="344">
        <v>0</v>
      </c>
      <c r="H1489" s="344">
        <v>0</v>
      </c>
      <c r="I1489" s="4">
        <v>93472</v>
      </c>
      <c r="J1489" s="344">
        <v>0</v>
      </c>
      <c r="K1489" s="4">
        <v>3480</v>
      </c>
      <c r="L1489" s="4">
        <v>96952</v>
      </c>
    </row>
    <row r="1490" spans="1:12">
      <c r="A1490" s="5" t="s">
        <v>137</v>
      </c>
      <c r="B1490" s="5" t="s">
        <v>1647</v>
      </c>
      <c r="C1490" s="5" t="s">
        <v>1648</v>
      </c>
      <c r="D1490" s="344">
        <v>0</v>
      </c>
      <c r="E1490" s="344">
        <v>0</v>
      </c>
      <c r="F1490" s="344">
        <v>0</v>
      </c>
      <c r="G1490" s="344">
        <v>0</v>
      </c>
      <c r="H1490" s="344">
        <v>0</v>
      </c>
      <c r="I1490" s="344">
        <v>0</v>
      </c>
      <c r="J1490" s="344">
        <v>0</v>
      </c>
      <c r="K1490" s="344">
        <v>0</v>
      </c>
      <c r="L1490" s="344">
        <v>0</v>
      </c>
    </row>
    <row r="1491" spans="1:12">
      <c r="A1491" s="5" t="s">
        <v>137</v>
      </c>
      <c r="B1491" s="5" t="s">
        <v>1649</v>
      </c>
      <c r="C1491" s="5" t="s">
        <v>1650</v>
      </c>
      <c r="D1491" s="344">
        <v>624</v>
      </c>
      <c r="E1491" s="344">
        <v>480</v>
      </c>
      <c r="F1491" s="344">
        <v>0</v>
      </c>
      <c r="G1491" s="344">
        <v>0</v>
      </c>
      <c r="H1491" s="344">
        <v>0</v>
      </c>
      <c r="I1491" s="4">
        <v>34224</v>
      </c>
      <c r="J1491" s="4">
        <v>3780</v>
      </c>
      <c r="K1491" s="4">
        <v>43485</v>
      </c>
      <c r="L1491" s="4">
        <v>82593</v>
      </c>
    </row>
    <row r="1492" spans="1:12">
      <c r="A1492" s="5" t="s">
        <v>137</v>
      </c>
      <c r="B1492" s="5" t="s">
        <v>1651</v>
      </c>
      <c r="C1492" s="5" t="s">
        <v>1652</v>
      </c>
      <c r="D1492" s="344">
        <v>0</v>
      </c>
      <c r="E1492" s="344">
        <v>0</v>
      </c>
      <c r="F1492" s="344">
        <v>0</v>
      </c>
      <c r="G1492" s="344">
        <v>0</v>
      </c>
      <c r="H1492" s="344">
        <v>0</v>
      </c>
      <c r="I1492" s="344">
        <v>0</v>
      </c>
      <c r="J1492" s="344">
        <v>0</v>
      </c>
      <c r="K1492" s="344">
        <v>0</v>
      </c>
      <c r="L1492" s="344">
        <v>0</v>
      </c>
    </row>
    <row r="1493" spans="1:12">
      <c r="A1493" s="5" t="s">
        <v>137</v>
      </c>
      <c r="B1493" s="5" t="s">
        <v>1653</v>
      </c>
      <c r="C1493" s="5" t="s">
        <v>1654</v>
      </c>
      <c r="D1493" s="344">
        <v>0</v>
      </c>
      <c r="E1493" s="344">
        <v>0</v>
      </c>
      <c r="F1493" s="344">
        <v>0</v>
      </c>
      <c r="G1493" s="344">
        <v>0</v>
      </c>
      <c r="H1493" s="344">
        <v>0</v>
      </c>
      <c r="I1493" s="4">
        <v>86096</v>
      </c>
      <c r="J1493" s="344">
        <v>0</v>
      </c>
      <c r="K1493" s="344">
        <v>528</v>
      </c>
      <c r="L1493" s="4">
        <v>86624</v>
      </c>
    </row>
    <row r="1494" spans="1:12">
      <c r="A1494" s="5" t="s">
        <v>137</v>
      </c>
      <c r="B1494" s="5" t="s">
        <v>1655</v>
      </c>
      <c r="C1494" s="5" t="s">
        <v>1656</v>
      </c>
      <c r="D1494" s="344">
        <v>0</v>
      </c>
      <c r="E1494" s="4">
        <v>44192</v>
      </c>
      <c r="F1494" s="344">
        <v>0</v>
      </c>
      <c r="G1494" s="4">
        <v>3827</v>
      </c>
      <c r="H1494" s="344">
        <v>0</v>
      </c>
      <c r="I1494" s="4">
        <v>1056</v>
      </c>
      <c r="J1494" s="344">
        <v>0</v>
      </c>
      <c r="K1494" s="344">
        <v>0</v>
      </c>
      <c r="L1494" s="4">
        <v>49075</v>
      </c>
    </row>
    <row r="1495" spans="1:12">
      <c r="A1495" s="5" t="s">
        <v>137</v>
      </c>
      <c r="B1495" s="5" t="s">
        <v>1657</v>
      </c>
      <c r="C1495" s="5" t="s">
        <v>1658</v>
      </c>
      <c r="D1495" s="344">
        <v>0</v>
      </c>
      <c r="E1495" s="344">
        <v>0</v>
      </c>
      <c r="F1495" s="344">
        <v>0</v>
      </c>
      <c r="G1495" s="344">
        <v>0</v>
      </c>
      <c r="H1495" s="4">
        <v>7808</v>
      </c>
      <c r="I1495" s="344">
        <v>0</v>
      </c>
      <c r="J1495" s="344">
        <v>0</v>
      </c>
      <c r="K1495" s="344">
        <v>0</v>
      </c>
      <c r="L1495" s="4">
        <v>7808</v>
      </c>
    </row>
    <row r="1496" spans="1:12">
      <c r="A1496" s="5" t="s">
        <v>137</v>
      </c>
      <c r="B1496" s="5" t="s">
        <v>1659</v>
      </c>
      <c r="C1496" s="5" t="s">
        <v>1660</v>
      </c>
      <c r="D1496" s="344">
        <v>0</v>
      </c>
      <c r="E1496" s="344">
        <v>0</v>
      </c>
      <c r="F1496" s="344">
        <v>0</v>
      </c>
      <c r="G1496" s="344">
        <v>0</v>
      </c>
      <c r="H1496" s="344">
        <v>0</v>
      </c>
      <c r="I1496" s="344">
        <v>0</v>
      </c>
      <c r="J1496" s="4">
        <v>3800</v>
      </c>
      <c r="K1496" s="344">
        <v>0</v>
      </c>
      <c r="L1496" s="4">
        <v>3800</v>
      </c>
    </row>
    <row r="1497" spans="1:12">
      <c r="A1497" s="5" t="s">
        <v>137</v>
      </c>
      <c r="B1497" s="5" t="s">
        <v>1661</v>
      </c>
      <c r="C1497" s="5" t="s">
        <v>1662</v>
      </c>
      <c r="D1497" s="344">
        <v>0</v>
      </c>
      <c r="E1497" s="344">
        <v>0</v>
      </c>
      <c r="F1497" s="344">
        <v>0</v>
      </c>
      <c r="G1497" s="344">
        <v>0</v>
      </c>
      <c r="H1497" s="4">
        <v>1968</v>
      </c>
      <c r="I1497" s="344">
        <v>0</v>
      </c>
      <c r="J1497" s="344">
        <v>0</v>
      </c>
      <c r="K1497" s="344">
        <v>0</v>
      </c>
      <c r="L1497" s="4">
        <v>1968</v>
      </c>
    </row>
    <row r="1498" spans="1:12">
      <c r="A1498" s="5" t="s">
        <v>137</v>
      </c>
      <c r="B1498" s="5" t="s">
        <v>1663</v>
      </c>
      <c r="C1498" s="5" t="s">
        <v>1664</v>
      </c>
      <c r="D1498" s="4">
        <v>11024</v>
      </c>
      <c r="E1498" s="344">
        <v>0</v>
      </c>
      <c r="F1498" s="344">
        <v>0</v>
      </c>
      <c r="G1498" s="344">
        <v>0</v>
      </c>
      <c r="H1498" s="344">
        <v>0</v>
      </c>
      <c r="I1498" s="344">
        <v>0</v>
      </c>
      <c r="J1498" s="344">
        <v>0</v>
      </c>
      <c r="K1498" s="344">
        <v>0</v>
      </c>
      <c r="L1498" s="4">
        <v>11024</v>
      </c>
    </row>
    <row r="1499" spans="1:12">
      <c r="A1499" s="5" t="s">
        <v>137</v>
      </c>
      <c r="B1499" s="5" t="s">
        <v>1665</v>
      </c>
      <c r="C1499" s="5" t="s">
        <v>1666</v>
      </c>
      <c r="D1499" s="4">
        <v>1296</v>
      </c>
      <c r="E1499" s="344">
        <v>0</v>
      </c>
      <c r="F1499" s="344">
        <v>0</v>
      </c>
      <c r="G1499" s="344">
        <v>0</v>
      </c>
      <c r="H1499" s="344">
        <v>0</v>
      </c>
      <c r="I1499" s="344">
        <v>0</v>
      </c>
      <c r="J1499" s="4">
        <v>83559</v>
      </c>
      <c r="K1499" s="344">
        <v>0</v>
      </c>
      <c r="L1499" s="4">
        <v>84855</v>
      </c>
    </row>
    <row r="1500" spans="1:12">
      <c r="A1500" s="5" t="s">
        <v>137</v>
      </c>
      <c r="B1500" s="5" t="s">
        <v>1667</v>
      </c>
      <c r="C1500" s="5" t="s">
        <v>1668</v>
      </c>
      <c r="D1500" s="4">
        <v>133824</v>
      </c>
      <c r="E1500" s="344">
        <v>0</v>
      </c>
      <c r="F1500" s="344">
        <v>0</v>
      </c>
      <c r="G1500" s="344">
        <v>0</v>
      </c>
      <c r="H1500" s="344">
        <v>0</v>
      </c>
      <c r="I1500" s="344">
        <v>0</v>
      </c>
      <c r="J1500" s="344">
        <v>0</v>
      </c>
      <c r="K1500" s="344">
        <v>0</v>
      </c>
      <c r="L1500" s="4">
        <v>133824</v>
      </c>
    </row>
    <row r="1501" spans="1:12">
      <c r="A1501" s="5" t="s">
        <v>137</v>
      </c>
      <c r="B1501" s="5" t="s">
        <v>1669</v>
      </c>
      <c r="C1501" s="5" t="s">
        <v>1670</v>
      </c>
      <c r="D1501" s="4">
        <v>29360</v>
      </c>
      <c r="E1501" s="344">
        <v>0</v>
      </c>
      <c r="F1501" s="344">
        <v>0</v>
      </c>
      <c r="G1501" s="344">
        <v>0</v>
      </c>
      <c r="H1501" s="344">
        <v>0</v>
      </c>
      <c r="I1501" s="344">
        <v>0</v>
      </c>
      <c r="J1501" s="344">
        <v>0</v>
      </c>
      <c r="K1501" s="344">
        <v>0</v>
      </c>
      <c r="L1501" s="4">
        <v>29360</v>
      </c>
    </row>
    <row r="1502" spans="1:12">
      <c r="A1502" s="5" t="s">
        <v>137</v>
      </c>
      <c r="B1502" s="5" t="s">
        <v>1671</v>
      </c>
      <c r="C1502" s="5" t="s">
        <v>1672</v>
      </c>
      <c r="D1502" s="344">
        <v>0</v>
      </c>
      <c r="E1502" s="344">
        <v>0</v>
      </c>
      <c r="F1502" s="344">
        <v>0</v>
      </c>
      <c r="G1502" s="344">
        <v>0</v>
      </c>
      <c r="H1502" s="344">
        <v>0</v>
      </c>
      <c r="I1502" s="344">
        <v>0</v>
      </c>
      <c r="J1502" s="344">
        <v>0</v>
      </c>
      <c r="K1502" s="344">
        <v>0</v>
      </c>
      <c r="L1502" s="344">
        <v>0</v>
      </c>
    </row>
    <row r="1503" spans="1:12">
      <c r="A1503" s="5" t="s">
        <v>137</v>
      </c>
      <c r="B1503" s="5" t="s">
        <v>1673</v>
      </c>
      <c r="C1503" s="5" t="s">
        <v>1674</v>
      </c>
      <c r="D1503" s="4">
        <v>288144</v>
      </c>
      <c r="E1503" s="4">
        <v>151712</v>
      </c>
      <c r="F1503" s="4">
        <v>576</v>
      </c>
      <c r="G1503" s="4">
        <v>3827</v>
      </c>
      <c r="H1503" s="4">
        <v>145840</v>
      </c>
      <c r="I1503" s="4">
        <v>246720</v>
      </c>
      <c r="J1503" s="4">
        <v>103277</v>
      </c>
      <c r="K1503" s="4">
        <v>52301</v>
      </c>
      <c r="L1503" s="4">
        <v>992397</v>
      </c>
    </row>
    <row r="1506" spans="1:12">
      <c r="A1506" s="5" t="s">
        <v>1730</v>
      </c>
    </row>
    <row r="1507" spans="1:12">
      <c r="A1507" s="5" t="s">
        <v>1604</v>
      </c>
      <c r="B1507" s="5" t="s">
        <v>181</v>
      </c>
      <c r="C1507" s="5" t="s">
        <v>1676</v>
      </c>
      <c r="D1507" s="344" t="s">
        <v>1677</v>
      </c>
      <c r="E1507" s="344" t="s">
        <v>1678</v>
      </c>
      <c r="F1507" s="344" t="s">
        <v>1679</v>
      </c>
      <c r="G1507" s="344" t="s">
        <v>1680</v>
      </c>
      <c r="H1507" s="344" t="s">
        <v>1681</v>
      </c>
      <c r="I1507" s="344" t="s">
        <v>1682</v>
      </c>
      <c r="J1507" s="344" t="s">
        <v>1683</v>
      </c>
      <c r="K1507" s="344" t="s">
        <v>1684</v>
      </c>
      <c r="L1507" s="344" t="s">
        <v>44</v>
      </c>
    </row>
    <row r="1508" spans="1:12">
      <c r="A1508" s="5" t="s">
        <v>139</v>
      </c>
      <c r="B1508" s="5" t="s">
        <v>1619</v>
      </c>
      <c r="C1508" s="5" t="s">
        <v>1620</v>
      </c>
      <c r="D1508" s="4">
        <v>2256</v>
      </c>
      <c r="E1508" s="344">
        <v>0</v>
      </c>
      <c r="F1508" s="344">
        <v>0</v>
      </c>
      <c r="G1508" s="344">
        <v>0</v>
      </c>
      <c r="H1508" s="344">
        <v>0</v>
      </c>
      <c r="I1508" s="344">
        <v>0</v>
      </c>
      <c r="J1508" s="344">
        <v>0</v>
      </c>
      <c r="K1508" s="344">
        <v>0</v>
      </c>
      <c r="L1508" s="4">
        <v>2256</v>
      </c>
    </row>
    <row r="1509" spans="1:12">
      <c r="A1509" s="5" t="s">
        <v>139</v>
      </c>
      <c r="B1509" s="5" t="s">
        <v>1621</v>
      </c>
      <c r="C1509" s="5" t="s">
        <v>1622</v>
      </c>
      <c r="D1509" s="344">
        <v>0</v>
      </c>
      <c r="E1509" s="344">
        <v>0</v>
      </c>
      <c r="F1509" s="344">
        <v>0</v>
      </c>
      <c r="G1509" s="344">
        <v>0</v>
      </c>
      <c r="H1509" s="4">
        <v>24304</v>
      </c>
      <c r="I1509" s="344">
        <v>0</v>
      </c>
      <c r="J1509" s="4">
        <v>3222</v>
      </c>
      <c r="K1509" s="344">
        <v>0</v>
      </c>
      <c r="L1509" s="4">
        <v>27526</v>
      </c>
    </row>
    <row r="1510" spans="1:12">
      <c r="A1510" s="5" t="s">
        <v>139</v>
      </c>
      <c r="B1510" s="5" t="s">
        <v>1623</v>
      </c>
      <c r="C1510" s="5" t="s">
        <v>1624</v>
      </c>
      <c r="D1510" s="344">
        <v>0</v>
      </c>
      <c r="E1510" s="4">
        <v>121488</v>
      </c>
      <c r="F1510" s="344">
        <v>0</v>
      </c>
      <c r="G1510" s="344">
        <v>0</v>
      </c>
      <c r="H1510" s="4">
        <v>33760</v>
      </c>
      <c r="I1510" s="344">
        <v>0</v>
      </c>
      <c r="J1510" s="344">
        <v>0</v>
      </c>
      <c r="K1510" s="344">
        <v>0</v>
      </c>
      <c r="L1510" s="4">
        <v>155248</v>
      </c>
    </row>
    <row r="1511" spans="1:12">
      <c r="A1511" s="5" t="s">
        <v>139</v>
      </c>
      <c r="B1511" s="5" t="s">
        <v>1625</v>
      </c>
      <c r="C1511" s="5" t="s">
        <v>1626</v>
      </c>
      <c r="D1511" s="4">
        <v>9776</v>
      </c>
      <c r="E1511" s="4">
        <v>7392</v>
      </c>
      <c r="F1511" s="344">
        <v>0</v>
      </c>
      <c r="G1511" s="344">
        <v>0</v>
      </c>
      <c r="H1511" s="4">
        <v>15584</v>
      </c>
      <c r="I1511" s="4">
        <v>2144</v>
      </c>
      <c r="J1511" s="344">
        <v>60</v>
      </c>
      <c r="K1511" s="4">
        <v>4914</v>
      </c>
      <c r="L1511" s="4">
        <v>39870</v>
      </c>
    </row>
    <row r="1512" spans="1:12">
      <c r="A1512" s="5" t="s">
        <v>139</v>
      </c>
      <c r="B1512" s="5" t="s">
        <v>1627</v>
      </c>
      <c r="C1512" s="5" t="s">
        <v>1628</v>
      </c>
      <c r="D1512" s="344">
        <v>0</v>
      </c>
      <c r="E1512" s="344">
        <v>0</v>
      </c>
      <c r="F1512" s="344">
        <v>0</v>
      </c>
      <c r="G1512" s="344">
        <v>0</v>
      </c>
      <c r="H1512" s="344">
        <v>0</v>
      </c>
      <c r="I1512" s="344">
        <v>0</v>
      </c>
      <c r="J1512" s="344">
        <v>0</v>
      </c>
      <c r="K1512" s="344">
        <v>0</v>
      </c>
      <c r="L1512" s="344">
        <v>0</v>
      </c>
    </row>
    <row r="1513" spans="1:12">
      <c r="A1513" s="5" t="s">
        <v>139</v>
      </c>
      <c r="B1513" s="5" t="s">
        <v>1629</v>
      </c>
      <c r="C1513" s="5" t="s">
        <v>1630</v>
      </c>
      <c r="D1513" s="4">
        <v>20160</v>
      </c>
      <c r="E1513" s="344">
        <v>0</v>
      </c>
      <c r="F1513" s="344">
        <v>0</v>
      </c>
      <c r="G1513" s="344">
        <v>0</v>
      </c>
      <c r="H1513" s="344">
        <v>0</v>
      </c>
      <c r="I1513" s="344">
        <v>0</v>
      </c>
      <c r="J1513" s="344">
        <v>0</v>
      </c>
      <c r="K1513" s="344">
        <v>0</v>
      </c>
      <c r="L1513" s="4">
        <v>20160</v>
      </c>
    </row>
    <row r="1514" spans="1:12">
      <c r="A1514" s="5" t="s">
        <v>139</v>
      </c>
      <c r="B1514" s="5" t="s">
        <v>1631</v>
      </c>
      <c r="C1514" s="5" t="s">
        <v>1632</v>
      </c>
      <c r="D1514" s="344">
        <v>0</v>
      </c>
      <c r="E1514" s="4">
        <v>20736</v>
      </c>
      <c r="F1514" s="344">
        <v>0</v>
      </c>
      <c r="G1514" s="344">
        <v>0</v>
      </c>
      <c r="H1514" s="344">
        <v>0</v>
      </c>
      <c r="I1514" s="4">
        <v>16720</v>
      </c>
      <c r="J1514" s="344">
        <v>0</v>
      </c>
      <c r="K1514" s="344">
        <v>364</v>
      </c>
      <c r="L1514" s="4">
        <v>37820</v>
      </c>
    </row>
    <row r="1515" spans="1:12">
      <c r="A1515" s="5" t="s">
        <v>139</v>
      </c>
      <c r="B1515" s="5" t="s">
        <v>1633</v>
      </c>
      <c r="C1515" s="5" t="s">
        <v>1634</v>
      </c>
      <c r="D1515" s="344">
        <v>0</v>
      </c>
      <c r="E1515" s="344">
        <v>0</v>
      </c>
      <c r="F1515" s="344">
        <v>0</v>
      </c>
      <c r="G1515" s="344">
        <v>0</v>
      </c>
      <c r="H1515" s="344">
        <v>0</v>
      </c>
      <c r="I1515" s="344">
        <v>0</v>
      </c>
      <c r="J1515" s="4">
        <v>15973</v>
      </c>
      <c r="K1515" s="344">
        <v>0</v>
      </c>
      <c r="L1515" s="4">
        <v>15973</v>
      </c>
    </row>
    <row r="1516" spans="1:12">
      <c r="A1516" s="5" t="s">
        <v>139</v>
      </c>
      <c r="B1516" s="5" t="s">
        <v>1635</v>
      </c>
      <c r="C1516" s="5" t="s">
        <v>1636</v>
      </c>
      <c r="D1516" s="4">
        <v>8400</v>
      </c>
      <c r="E1516" s="344">
        <v>576</v>
      </c>
      <c r="F1516" s="344">
        <v>0</v>
      </c>
      <c r="G1516" s="344">
        <v>0</v>
      </c>
      <c r="H1516" s="344">
        <v>0</v>
      </c>
      <c r="I1516" s="344">
        <v>0</v>
      </c>
      <c r="J1516" s="344">
        <v>0</v>
      </c>
      <c r="K1516" s="344">
        <v>0</v>
      </c>
      <c r="L1516" s="4">
        <v>8976</v>
      </c>
    </row>
    <row r="1517" spans="1:12">
      <c r="A1517" s="5" t="s">
        <v>139</v>
      </c>
      <c r="B1517" s="5" t="s">
        <v>1637</v>
      </c>
      <c r="C1517" s="5" t="s">
        <v>1638</v>
      </c>
      <c r="D1517" s="344">
        <v>0</v>
      </c>
      <c r="E1517" s="344">
        <v>672</v>
      </c>
      <c r="F1517" s="344">
        <v>0</v>
      </c>
      <c r="G1517" s="344">
        <v>0</v>
      </c>
      <c r="H1517" s="344">
        <v>0</v>
      </c>
      <c r="I1517" s="344">
        <v>0</v>
      </c>
      <c r="J1517" s="344">
        <v>0</v>
      </c>
      <c r="K1517" s="344">
        <v>0</v>
      </c>
      <c r="L1517" s="344">
        <v>672</v>
      </c>
    </row>
    <row r="1518" spans="1:12">
      <c r="A1518" s="5" t="s">
        <v>139</v>
      </c>
      <c r="B1518" s="5" t="s">
        <v>1639</v>
      </c>
      <c r="C1518" s="5" t="s">
        <v>1640</v>
      </c>
      <c r="D1518" s="344">
        <v>0</v>
      </c>
      <c r="E1518" s="344">
        <v>512</v>
      </c>
      <c r="F1518" s="344">
        <v>0</v>
      </c>
      <c r="G1518" s="344">
        <v>0</v>
      </c>
      <c r="H1518" s="344">
        <v>0</v>
      </c>
      <c r="I1518" s="4">
        <v>62288</v>
      </c>
      <c r="J1518" s="344">
        <v>0</v>
      </c>
      <c r="K1518" s="4">
        <v>17356</v>
      </c>
      <c r="L1518" s="4">
        <v>80156</v>
      </c>
    </row>
    <row r="1519" spans="1:12">
      <c r="A1519" s="5" t="s">
        <v>139</v>
      </c>
      <c r="B1519" s="5" t="s">
        <v>1641</v>
      </c>
      <c r="C1519" s="5" t="s">
        <v>1642</v>
      </c>
      <c r="D1519" s="4">
        <v>107968</v>
      </c>
      <c r="E1519" s="344">
        <v>0</v>
      </c>
      <c r="F1519" s="4">
        <v>13520</v>
      </c>
      <c r="G1519" s="344">
        <v>0</v>
      </c>
      <c r="H1519" s="344">
        <v>0</v>
      </c>
      <c r="I1519" s="344">
        <v>0</v>
      </c>
      <c r="J1519" s="344">
        <v>0</v>
      </c>
      <c r="K1519" s="344">
        <v>0</v>
      </c>
      <c r="L1519" s="4">
        <v>121488</v>
      </c>
    </row>
    <row r="1520" spans="1:12">
      <c r="A1520" s="5" t="s">
        <v>139</v>
      </c>
      <c r="B1520" s="5" t="s">
        <v>1643</v>
      </c>
      <c r="C1520" s="5" t="s">
        <v>1644</v>
      </c>
      <c r="D1520" s="4">
        <v>9600</v>
      </c>
      <c r="E1520" s="344">
        <v>0</v>
      </c>
      <c r="F1520" s="344">
        <v>0</v>
      </c>
      <c r="G1520" s="344">
        <v>0</v>
      </c>
      <c r="H1520" s="344">
        <v>0</v>
      </c>
      <c r="I1520" s="344">
        <v>0</v>
      </c>
      <c r="J1520" s="344">
        <v>0</v>
      </c>
      <c r="K1520" s="344">
        <v>0</v>
      </c>
      <c r="L1520" s="4">
        <v>9600</v>
      </c>
    </row>
    <row r="1521" spans="1:12">
      <c r="A1521" s="5" t="s">
        <v>139</v>
      </c>
      <c r="B1521" s="5" t="s">
        <v>1645</v>
      </c>
      <c r="C1521" s="5" t="s">
        <v>1646</v>
      </c>
      <c r="D1521" s="344">
        <v>0</v>
      </c>
      <c r="E1521" s="344">
        <v>0</v>
      </c>
      <c r="F1521" s="344">
        <v>0</v>
      </c>
      <c r="G1521" s="344">
        <v>0</v>
      </c>
      <c r="H1521" s="344">
        <v>0</v>
      </c>
      <c r="I1521" s="4">
        <v>107504</v>
      </c>
      <c r="J1521" s="344">
        <v>0</v>
      </c>
      <c r="K1521" s="4">
        <v>3456</v>
      </c>
      <c r="L1521" s="4">
        <v>110960</v>
      </c>
    </row>
    <row r="1522" spans="1:12">
      <c r="A1522" s="5" t="s">
        <v>139</v>
      </c>
      <c r="B1522" s="5" t="s">
        <v>1647</v>
      </c>
      <c r="C1522" s="5" t="s">
        <v>1648</v>
      </c>
      <c r="D1522" s="344">
        <v>0</v>
      </c>
      <c r="E1522" s="344">
        <v>0</v>
      </c>
      <c r="F1522" s="344">
        <v>0</v>
      </c>
      <c r="G1522" s="344">
        <v>0</v>
      </c>
      <c r="H1522" s="344">
        <v>0</v>
      </c>
      <c r="I1522" s="344">
        <v>0</v>
      </c>
      <c r="J1522" s="344">
        <v>0</v>
      </c>
      <c r="K1522" s="344">
        <v>0</v>
      </c>
      <c r="L1522" s="344">
        <v>0</v>
      </c>
    </row>
    <row r="1523" spans="1:12">
      <c r="A1523" s="5" t="s">
        <v>139</v>
      </c>
      <c r="B1523" s="5" t="s">
        <v>1649</v>
      </c>
      <c r="C1523" s="5" t="s">
        <v>1650</v>
      </c>
      <c r="D1523" s="344">
        <v>0</v>
      </c>
      <c r="E1523" s="344">
        <v>864</v>
      </c>
      <c r="F1523" s="344">
        <v>0</v>
      </c>
      <c r="G1523" s="344">
        <v>0</v>
      </c>
      <c r="H1523" s="344">
        <v>0</v>
      </c>
      <c r="I1523" s="4">
        <v>53952</v>
      </c>
      <c r="J1523" s="344">
        <v>684</v>
      </c>
      <c r="K1523" s="4">
        <v>24102</v>
      </c>
      <c r="L1523" s="4">
        <v>79602</v>
      </c>
    </row>
    <row r="1524" spans="1:12">
      <c r="A1524" s="5" t="s">
        <v>139</v>
      </c>
      <c r="B1524" s="5" t="s">
        <v>1651</v>
      </c>
      <c r="C1524" s="5" t="s">
        <v>1652</v>
      </c>
      <c r="D1524" s="344">
        <v>0</v>
      </c>
      <c r="E1524" s="344">
        <v>0</v>
      </c>
      <c r="F1524" s="344">
        <v>0</v>
      </c>
      <c r="G1524" s="344">
        <v>0</v>
      </c>
      <c r="H1524" s="344">
        <v>0</v>
      </c>
      <c r="I1524" s="4">
        <v>22752</v>
      </c>
      <c r="J1524" s="344">
        <v>0</v>
      </c>
      <c r="K1524" s="344">
        <v>0</v>
      </c>
      <c r="L1524" s="4">
        <v>22752</v>
      </c>
    </row>
    <row r="1525" spans="1:12">
      <c r="A1525" s="5" t="s">
        <v>139</v>
      </c>
      <c r="B1525" s="5" t="s">
        <v>1653</v>
      </c>
      <c r="C1525" s="5" t="s">
        <v>1654</v>
      </c>
      <c r="D1525" s="344">
        <v>0</v>
      </c>
      <c r="E1525" s="344">
        <v>0</v>
      </c>
      <c r="F1525" s="344">
        <v>0</v>
      </c>
      <c r="G1525" s="344">
        <v>0</v>
      </c>
      <c r="H1525" s="344">
        <v>0</v>
      </c>
      <c r="I1525" s="4">
        <v>68960</v>
      </c>
      <c r="J1525" s="344">
        <v>0</v>
      </c>
      <c r="K1525" s="344">
        <v>0</v>
      </c>
      <c r="L1525" s="4">
        <v>68960</v>
      </c>
    </row>
    <row r="1526" spans="1:12">
      <c r="A1526" s="5" t="s">
        <v>139</v>
      </c>
      <c r="B1526" s="5" t="s">
        <v>1655</v>
      </c>
      <c r="C1526" s="5" t="s">
        <v>1656</v>
      </c>
      <c r="D1526" s="344">
        <v>0</v>
      </c>
      <c r="E1526" s="4">
        <v>64432</v>
      </c>
      <c r="F1526" s="344">
        <v>0</v>
      </c>
      <c r="G1526" s="4">
        <v>30240</v>
      </c>
      <c r="H1526" s="344">
        <v>0</v>
      </c>
      <c r="I1526" s="344">
        <v>0</v>
      </c>
      <c r="J1526" s="344">
        <v>0</v>
      </c>
      <c r="K1526" s="344">
        <v>0</v>
      </c>
      <c r="L1526" s="4">
        <v>94672</v>
      </c>
    </row>
    <row r="1527" spans="1:12">
      <c r="A1527" s="5" t="s">
        <v>139</v>
      </c>
      <c r="B1527" s="5" t="s">
        <v>1657</v>
      </c>
      <c r="C1527" s="5" t="s">
        <v>1658</v>
      </c>
      <c r="D1527" s="344">
        <v>0</v>
      </c>
      <c r="E1527" s="344">
        <v>0</v>
      </c>
      <c r="F1527" s="344">
        <v>0</v>
      </c>
      <c r="G1527" s="344">
        <v>0</v>
      </c>
      <c r="H1527" s="344">
        <v>0</v>
      </c>
      <c r="I1527" s="344">
        <v>0</v>
      </c>
      <c r="J1527" s="344">
        <v>0</v>
      </c>
      <c r="K1527" s="344">
        <v>0</v>
      </c>
      <c r="L1527" s="344">
        <v>0</v>
      </c>
    </row>
    <row r="1528" spans="1:12">
      <c r="A1528" s="5" t="s">
        <v>139</v>
      </c>
      <c r="B1528" s="5" t="s">
        <v>1659</v>
      </c>
      <c r="C1528" s="5" t="s">
        <v>1660</v>
      </c>
      <c r="D1528" s="344">
        <v>0</v>
      </c>
      <c r="E1528" s="344">
        <v>0</v>
      </c>
      <c r="F1528" s="344">
        <v>0</v>
      </c>
      <c r="G1528" s="344">
        <v>0</v>
      </c>
      <c r="H1528" s="344">
        <v>0</v>
      </c>
      <c r="I1528" s="344">
        <v>0</v>
      </c>
      <c r="J1528" s="344">
        <v>640</v>
      </c>
      <c r="K1528" s="344">
        <v>0</v>
      </c>
      <c r="L1528" s="344">
        <v>640</v>
      </c>
    </row>
    <row r="1529" spans="1:12">
      <c r="A1529" s="5" t="s">
        <v>139</v>
      </c>
      <c r="B1529" s="5" t="s">
        <v>1661</v>
      </c>
      <c r="C1529" s="5" t="s">
        <v>1662</v>
      </c>
      <c r="D1529" s="344">
        <v>0</v>
      </c>
      <c r="E1529" s="344">
        <v>0</v>
      </c>
      <c r="F1529" s="344">
        <v>0</v>
      </c>
      <c r="G1529" s="344">
        <v>0</v>
      </c>
      <c r="H1529" s="4">
        <v>1520</v>
      </c>
      <c r="I1529" s="344">
        <v>0</v>
      </c>
      <c r="J1529" s="344">
        <v>160</v>
      </c>
      <c r="K1529" s="344">
        <v>0</v>
      </c>
      <c r="L1529" s="4">
        <v>1680</v>
      </c>
    </row>
    <row r="1530" spans="1:12">
      <c r="A1530" s="5" t="s">
        <v>139</v>
      </c>
      <c r="B1530" s="5" t="s">
        <v>1663</v>
      </c>
      <c r="C1530" s="5" t="s">
        <v>1664</v>
      </c>
      <c r="D1530" s="4">
        <v>3056</v>
      </c>
      <c r="E1530" s="344">
        <v>0</v>
      </c>
      <c r="F1530" s="344">
        <v>0</v>
      </c>
      <c r="G1530" s="344">
        <v>0</v>
      </c>
      <c r="H1530" s="344">
        <v>0</v>
      </c>
      <c r="I1530" s="344">
        <v>0</v>
      </c>
      <c r="J1530" s="344">
        <v>0</v>
      </c>
      <c r="K1530" s="344">
        <v>0</v>
      </c>
      <c r="L1530" s="4">
        <v>3056</v>
      </c>
    </row>
    <row r="1531" spans="1:12">
      <c r="A1531" s="5" t="s">
        <v>139</v>
      </c>
      <c r="B1531" s="5" t="s">
        <v>1665</v>
      </c>
      <c r="C1531" s="5" t="s">
        <v>1666</v>
      </c>
      <c r="D1531" s="4">
        <v>4272</v>
      </c>
      <c r="E1531" s="344">
        <v>0</v>
      </c>
      <c r="F1531" s="344">
        <v>0</v>
      </c>
      <c r="G1531" s="344">
        <v>0</v>
      </c>
      <c r="H1531" s="344">
        <v>0</v>
      </c>
      <c r="I1531" s="344">
        <v>0</v>
      </c>
      <c r="J1531" s="4">
        <v>28988</v>
      </c>
      <c r="K1531" s="344">
        <v>0</v>
      </c>
      <c r="L1531" s="4">
        <v>33260</v>
      </c>
    </row>
    <row r="1532" spans="1:12">
      <c r="A1532" s="5" t="s">
        <v>139</v>
      </c>
      <c r="B1532" s="5" t="s">
        <v>1667</v>
      </c>
      <c r="C1532" s="5" t="s">
        <v>1668</v>
      </c>
      <c r="D1532" s="4">
        <v>209808</v>
      </c>
      <c r="E1532" s="344">
        <v>0</v>
      </c>
      <c r="F1532" s="344">
        <v>0</v>
      </c>
      <c r="G1532" s="344">
        <v>0</v>
      </c>
      <c r="H1532" s="344">
        <v>0</v>
      </c>
      <c r="I1532" s="344">
        <v>0</v>
      </c>
      <c r="J1532" s="344">
        <v>0</v>
      </c>
      <c r="K1532" s="344">
        <v>0</v>
      </c>
      <c r="L1532" s="4">
        <v>209808</v>
      </c>
    </row>
    <row r="1533" spans="1:12">
      <c r="A1533" s="5" t="s">
        <v>139</v>
      </c>
      <c r="B1533" s="5" t="s">
        <v>1669</v>
      </c>
      <c r="C1533" s="5" t="s">
        <v>1670</v>
      </c>
      <c r="D1533" s="4">
        <v>43184</v>
      </c>
      <c r="E1533" s="344">
        <v>0</v>
      </c>
      <c r="F1533" s="344">
        <v>0</v>
      </c>
      <c r="G1533" s="344">
        <v>0</v>
      </c>
      <c r="H1533" s="344">
        <v>0</v>
      </c>
      <c r="I1533" s="344">
        <v>0</v>
      </c>
      <c r="J1533" s="344">
        <v>0</v>
      </c>
      <c r="K1533" s="344">
        <v>0</v>
      </c>
      <c r="L1533" s="4">
        <v>43184</v>
      </c>
    </row>
    <row r="1534" spans="1:12">
      <c r="A1534" s="5" t="s">
        <v>139</v>
      </c>
      <c r="B1534" s="5" t="s">
        <v>1671</v>
      </c>
      <c r="C1534" s="5" t="s">
        <v>1672</v>
      </c>
      <c r="D1534" s="344">
        <v>0</v>
      </c>
      <c r="E1534" s="344">
        <v>0</v>
      </c>
      <c r="F1534" s="344">
        <v>0</v>
      </c>
      <c r="G1534" s="344">
        <v>0</v>
      </c>
      <c r="H1534" s="344">
        <v>0</v>
      </c>
      <c r="I1534" s="344">
        <v>0</v>
      </c>
      <c r="J1534" s="344">
        <v>0</v>
      </c>
      <c r="K1534" s="344">
        <v>0</v>
      </c>
      <c r="L1534" s="344">
        <v>0</v>
      </c>
    </row>
    <row r="1535" spans="1:12">
      <c r="A1535" s="5" t="s">
        <v>139</v>
      </c>
      <c r="B1535" s="5" t="s">
        <v>1673</v>
      </c>
      <c r="C1535" s="5" t="s">
        <v>1674</v>
      </c>
      <c r="D1535" s="4">
        <v>418480</v>
      </c>
      <c r="E1535" s="4">
        <v>216672</v>
      </c>
      <c r="F1535" s="4">
        <v>13520</v>
      </c>
      <c r="G1535" s="4">
        <v>30240</v>
      </c>
      <c r="H1535" s="4">
        <v>75168</v>
      </c>
      <c r="I1535" s="4">
        <v>334320</v>
      </c>
      <c r="J1535" s="4">
        <v>49727</v>
      </c>
      <c r="K1535" s="4">
        <v>50192</v>
      </c>
      <c r="L1535" s="4">
        <v>1188319</v>
      </c>
    </row>
    <row r="1538" spans="1:12">
      <c r="A1538" s="5" t="s">
        <v>1731</v>
      </c>
    </row>
    <row r="1539" spans="1:12">
      <c r="A1539" s="5" t="s">
        <v>1604</v>
      </c>
      <c r="B1539" s="5" t="s">
        <v>181</v>
      </c>
      <c r="C1539" s="5" t="s">
        <v>1676</v>
      </c>
      <c r="D1539" s="344" t="s">
        <v>1677</v>
      </c>
      <c r="E1539" s="344" t="s">
        <v>1678</v>
      </c>
      <c r="F1539" s="344" t="s">
        <v>1679</v>
      </c>
      <c r="G1539" s="344" t="s">
        <v>1680</v>
      </c>
      <c r="H1539" s="344" t="s">
        <v>1681</v>
      </c>
      <c r="I1539" s="344" t="s">
        <v>1682</v>
      </c>
      <c r="J1539" s="344" t="s">
        <v>1683</v>
      </c>
      <c r="K1539" s="344" t="s">
        <v>1684</v>
      </c>
      <c r="L1539" s="344" t="s">
        <v>44</v>
      </c>
    </row>
    <row r="1540" spans="1:12">
      <c r="A1540" s="5" t="s">
        <v>141</v>
      </c>
      <c r="B1540" s="5" t="s">
        <v>1619</v>
      </c>
      <c r="C1540" s="5" t="s">
        <v>1620</v>
      </c>
      <c r="D1540" s="4">
        <v>15664</v>
      </c>
      <c r="E1540" s="344">
        <v>0</v>
      </c>
      <c r="F1540" s="344">
        <v>0</v>
      </c>
      <c r="G1540" s="344">
        <v>0</v>
      </c>
      <c r="H1540" s="4">
        <v>9840</v>
      </c>
      <c r="I1540" s="344">
        <v>0</v>
      </c>
      <c r="J1540" s="344">
        <v>0</v>
      </c>
      <c r="K1540" s="344">
        <v>0</v>
      </c>
      <c r="L1540" s="4">
        <v>25504</v>
      </c>
    </row>
    <row r="1541" spans="1:12">
      <c r="A1541" s="5" t="s">
        <v>141</v>
      </c>
      <c r="B1541" s="5" t="s">
        <v>1621</v>
      </c>
      <c r="C1541" s="5" t="s">
        <v>1622</v>
      </c>
      <c r="D1541" s="344">
        <v>0</v>
      </c>
      <c r="E1541" s="344">
        <v>0</v>
      </c>
      <c r="F1541" s="344">
        <v>0</v>
      </c>
      <c r="G1541" s="344">
        <v>0</v>
      </c>
      <c r="H1541" s="4">
        <v>30512</v>
      </c>
      <c r="I1541" s="344">
        <v>0</v>
      </c>
      <c r="J1541" s="4">
        <v>12992</v>
      </c>
      <c r="K1541" s="344">
        <v>0</v>
      </c>
      <c r="L1541" s="4">
        <v>43504</v>
      </c>
    </row>
    <row r="1542" spans="1:12">
      <c r="A1542" s="5" t="s">
        <v>141</v>
      </c>
      <c r="B1542" s="5" t="s">
        <v>1623</v>
      </c>
      <c r="C1542" s="5" t="s">
        <v>1624</v>
      </c>
      <c r="D1542" s="344">
        <v>0</v>
      </c>
      <c r="E1542" s="4">
        <v>297408</v>
      </c>
      <c r="F1542" s="344">
        <v>0</v>
      </c>
      <c r="G1542" s="344">
        <v>0</v>
      </c>
      <c r="H1542" s="344">
        <v>0</v>
      </c>
      <c r="I1542" s="344">
        <v>0</v>
      </c>
      <c r="J1542" s="344">
        <v>0</v>
      </c>
      <c r="K1542" s="344">
        <v>0</v>
      </c>
      <c r="L1542" s="4">
        <v>297408</v>
      </c>
    </row>
    <row r="1543" spans="1:12">
      <c r="A1543" s="5" t="s">
        <v>141</v>
      </c>
      <c r="B1543" s="5" t="s">
        <v>1625</v>
      </c>
      <c r="C1543" s="5" t="s">
        <v>1626</v>
      </c>
      <c r="D1543" s="4">
        <v>44064</v>
      </c>
      <c r="E1543" s="4">
        <v>25824</v>
      </c>
      <c r="F1543" s="344">
        <v>0</v>
      </c>
      <c r="G1543" s="344">
        <v>0</v>
      </c>
      <c r="H1543" s="4">
        <v>33056</v>
      </c>
      <c r="I1543" s="4">
        <v>6672</v>
      </c>
      <c r="J1543" s="4">
        <v>1023</v>
      </c>
      <c r="K1543" s="344">
        <v>0</v>
      </c>
      <c r="L1543" s="4">
        <v>110639</v>
      </c>
    </row>
    <row r="1544" spans="1:12">
      <c r="A1544" s="5" t="s">
        <v>141</v>
      </c>
      <c r="B1544" s="5" t="s">
        <v>1627</v>
      </c>
      <c r="C1544" s="5" t="s">
        <v>1628</v>
      </c>
      <c r="D1544" s="344">
        <v>0</v>
      </c>
      <c r="E1544" s="344">
        <v>0</v>
      </c>
      <c r="F1544" s="344">
        <v>0</v>
      </c>
      <c r="G1544" s="344">
        <v>0</v>
      </c>
      <c r="H1544" s="344">
        <v>0</v>
      </c>
      <c r="I1544" s="344">
        <v>0</v>
      </c>
      <c r="J1544" s="344">
        <v>0</v>
      </c>
      <c r="K1544" s="344">
        <v>0</v>
      </c>
      <c r="L1544" s="344">
        <v>0</v>
      </c>
    </row>
    <row r="1545" spans="1:12">
      <c r="A1545" s="5" t="s">
        <v>141</v>
      </c>
      <c r="B1545" s="5" t="s">
        <v>1629</v>
      </c>
      <c r="C1545" s="5" t="s">
        <v>1630</v>
      </c>
      <c r="D1545" s="4">
        <v>45696</v>
      </c>
      <c r="E1545" s="344">
        <v>0</v>
      </c>
      <c r="F1545" s="344">
        <v>0</v>
      </c>
      <c r="G1545" s="344">
        <v>0</v>
      </c>
      <c r="H1545" s="4">
        <v>4880</v>
      </c>
      <c r="I1545" s="344">
        <v>0</v>
      </c>
      <c r="J1545" s="344">
        <v>0</v>
      </c>
      <c r="K1545" s="344">
        <v>0</v>
      </c>
      <c r="L1545" s="4">
        <v>50576</v>
      </c>
    </row>
    <row r="1546" spans="1:12">
      <c r="A1546" s="5" t="s">
        <v>141</v>
      </c>
      <c r="B1546" s="5" t="s">
        <v>1631</v>
      </c>
      <c r="C1546" s="5" t="s">
        <v>1632</v>
      </c>
      <c r="D1546" s="344">
        <v>0</v>
      </c>
      <c r="E1546" s="4">
        <v>6656</v>
      </c>
      <c r="F1546" s="344">
        <v>0</v>
      </c>
      <c r="G1546" s="344">
        <v>0</v>
      </c>
      <c r="H1546" s="344">
        <v>0</v>
      </c>
      <c r="I1546" s="4">
        <v>56000</v>
      </c>
      <c r="J1546" s="344">
        <v>0</v>
      </c>
      <c r="K1546" s="344">
        <v>0</v>
      </c>
      <c r="L1546" s="4">
        <v>62656</v>
      </c>
    </row>
    <row r="1547" spans="1:12">
      <c r="A1547" s="5" t="s">
        <v>141</v>
      </c>
      <c r="B1547" s="5" t="s">
        <v>1633</v>
      </c>
      <c r="C1547" s="5" t="s">
        <v>1634</v>
      </c>
      <c r="D1547" s="344">
        <v>0</v>
      </c>
      <c r="E1547" s="344">
        <v>0</v>
      </c>
      <c r="F1547" s="344">
        <v>0</v>
      </c>
      <c r="G1547" s="344">
        <v>0</v>
      </c>
      <c r="H1547" s="344">
        <v>0</v>
      </c>
      <c r="I1547" s="344">
        <v>0</v>
      </c>
      <c r="J1547" s="344">
        <v>0</v>
      </c>
      <c r="K1547" s="344">
        <v>0</v>
      </c>
      <c r="L1547" s="344">
        <v>0</v>
      </c>
    </row>
    <row r="1548" spans="1:12">
      <c r="A1548" s="5" t="s">
        <v>141</v>
      </c>
      <c r="B1548" s="5" t="s">
        <v>1635</v>
      </c>
      <c r="C1548" s="5" t="s">
        <v>1636</v>
      </c>
      <c r="D1548" s="4">
        <v>6144</v>
      </c>
      <c r="E1548" s="4">
        <v>17376</v>
      </c>
      <c r="F1548" s="344">
        <v>0</v>
      </c>
      <c r="G1548" s="344">
        <v>0</v>
      </c>
      <c r="H1548" s="4">
        <v>87360</v>
      </c>
      <c r="I1548" s="344">
        <v>0</v>
      </c>
      <c r="J1548" s="344">
        <v>168</v>
      </c>
      <c r="K1548" s="344">
        <v>0</v>
      </c>
      <c r="L1548" s="4">
        <v>111048</v>
      </c>
    </row>
    <row r="1549" spans="1:12">
      <c r="A1549" s="5" t="s">
        <v>141</v>
      </c>
      <c r="B1549" s="5" t="s">
        <v>1637</v>
      </c>
      <c r="C1549" s="5" t="s">
        <v>1638</v>
      </c>
      <c r="D1549" s="344">
        <v>0</v>
      </c>
      <c r="E1549" s="344">
        <v>384</v>
      </c>
      <c r="F1549" s="344">
        <v>0</v>
      </c>
      <c r="G1549" s="344">
        <v>0</v>
      </c>
      <c r="H1549" s="344">
        <v>0</v>
      </c>
      <c r="I1549" s="344">
        <v>0</v>
      </c>
      <c r="J1549" s="344">
        <v>0</v>
      </c>
      <c r="K1549" s="344">
        <v>0</v>
      </c>
      <c r="L1549" s="344">
        <v>384</v>
      </c>
    </row>
    <row r="1550" spans="1:12">
      <c r="A1550" s="5" t="s">
        <v>141</v>
      </c>
      <c r="B1550" s="5" t="s">
        <v>1639</v>
      </c>
      <c r="C1550" s="5" t="s">
        <v>1640</v>
      </c>
      <c r="D1550" s="344">
        <v>0</v>
      </c>
      <c r="E1550" s="344">
        <v>0</v>
      </c>
      <c r="F1550" s="344">
        <v>0</v>
      </c>
      <c r="G1550" s="344">
        <v>0</v>
      </c>
      <c r="H1550" s="344">
        <v>0</v>
      </c>
      <c r="I1550" s="4">
        <v>2288</v>
      </c>
      <c r="J1550" s="344">
        <v>0</v>
      </c>
      <c r="K1550" s="4">
        <v>14560</v>
      </c>
      <c r="L1550" s="4">
        <v>16848</v>
      </c>
    </row>
    <row r="1551" spans="1:12">
      <c r="A1551" s="5" t="s">
        <v>141</v>
      </c>
      <c r="B1551" s="5" t="s">
        <v>1641</v>
      </c>
      <c r="C1551" s="5" t="s">
        <v>1642</v>
      </c>
      <c r="D1551" s="4">
        <v>208608</v>
      </c>
      <c r="E1551" s="344">
        <v>0</v>
      </c>
      <c r="F1551" s="4">
        <v>2820</v>
      </c>
      <c r="G1551" s="344">
        <v>0</v>
      </c>
      <c r="H1551" s="344">
        <v>0</v>
      </c>
      <c r="I1551" s="344">
        <v>0</v>
      </c>
      <c r="J1551" s="344">
        <v>0</v>
      </c>
      <c r="K1551" s="344">
        <v>0</v>
      </c>
      <c r="L1551" s="4">
        <v>211428</v>
      </c>
    </row>
    <row r="1552" spans="1:12">
      <c r="A1552" s="5" t="s">
        <v>141</v>
      </c>
      <c r="B1552" s="5" t="s">
        <v>1643</v>
      </c>
      <c r="C1552" s="5" t="s">
        <v>1644</v>
      </c>
      <c r="D1552" s="4">
        <v>16496</v>
      </c>
      <c r="E1552" s="344">
        <v>0</v>
      </c>
      <c r="F1552" s="344">
        <v>0</v>
      </c>
      <c r="G1552" s="344">
        <v>0</v>
      </c>
      <c r="H1552" s="344">
        <v>0</v>
      </c>
      <c r="I1552" s="344">
        <v>0</v>
      </c>
      <c r="J1552" s="344">
        <v>0</v>
      </c>
      <c r="K1552" s="344">
        <v>0</v>
      </c>
      <c r="L1552" s="4">
        <v>16496</v>
      </c>
    </row>
    <row r="1553" spans="1:12">
      <c r="A1553" s="5" t="s">
        <v>141</v>
      </c>
      <c r="B1553" s="5" t="s">
        <v>1645</v>
      </c>
      <c r="C1553" s="5" t="s">
        <v>1646</v>
      </c>
      <c r="D1553" s="344">
        <v>0</v>
      </c>
      <c r="E1553" s="4">
        <v>40048</v>
      </c>
      <c r="F1553" s="344">
        <v>0</v>
      </c>
      <c r="G1553" s="344">
        <v>0</v>
      </c>
      <c r="H1553" s="344">
        <v>0</v>
      </c>
      <c r="I1553" s="4">
        <v>267936</v>
      </c>
      <c r="J1553" s="344">
        <v>0</v>
      </c>
      <c r="K1553" s="4">
        <v>4980</v>
      </c>
      <c r="L1553" s="4">
        <v>312964</v>
      </c>
    </row>
    <row r="1554" spans="1:12">
      <c r="A1554" s="5" t="s">
        <v>141</v>
      </c>
      <c r="B1554" s="5" t="s">
        <v>1647</v>
      </c>
      <c r="C1554" s="5" t="s">
        <v>1648</v>
      </c>
      <c r="D1554" s="344">
        <v>0</v>
      </c>
      <c r="E1554" s="344">
        <v>0</v>
      </c>
      <c r="F1554" s="344">
        <v>0</v>
      </c>
      <c r="G1554" s="344">
        <v>0</v>
      </c>
      <c r="H1554" s="344">
        <v>0</v>
      </c>
      <c r="I1554" s="344">
        <v>0</v>
      </c>
      <c r="J1554" s="344">
        <v>0</v>
      </c>
      <c r="K1554" s="344">
        <v>0</v>
      </c>
      <c r="L1554" s="344">
        <v>0</v>
      </c>
    </row>
    <row r="1555" spans="1:12">
      <c r="A1555" s="5" t="s">
        <v>141</v>
      </c>
      <c r="B1555" s="5" t="s">
        <v>1649</v>
      </c>
      <c r="C1555" s="5" t="s">
        <v>1650</v>
      </c>
      <c r="D1555" s="344">
        <v>0</v>
      </c>
      <c r="E1555" s="4">
        <v>2064</v>
      </c>
      <c r="F1555" s="344">
        <v>0</v>
      </c>
      <c r="G1555" s="344">
        <v>0</v>
      </c>
      <c r="H1555" s="4">
        <v>18448</v>
      </c>
      <c r="I1555" s="4">
        <v>229600</v>
      </c>
      <c r="J1555" s="344">
        <v>0</v>
      </c>
      <c r="K1555" s="4">
        <v>14474</v>
      </c>
      <c r="L1555" s="4">
        <v>264586</v>
      </c>
    </row>
    <row r="1556" spans="1:12">
      <c r="A1556" s="5" t="s">
        <v>141</v>
      </c>
      <c r="B1556" s="5" t="s">
        <v>1651</v>
      </c>
      <c r="C1556" s="5" t="s">
        <v>1652</v>
      </c>
      <c r="D1556" s="344">
        <v>0</v>
      </c>
      <c r="E1556" s="344">
        <v>0</v>
      </c>
      <c r="F1556" s="344">
        <v>0</v>
      </c>
      <c r="G1556" s="344">
        <v>0</v>
      </c>
      <c r="H1556" s="344">
        <v>0</v>
      </c>
      <c r="I1556" s="4">
        <v>38768</v>
      </c>
      <c r="J1556" s="344">
        <v>0</v>
      </c>
      <c r="K1556" s="344">
        <v>0</v>
      </c>
      <c r="L1556" s="4">
        <v>38768</v>
      </c>
    </row>
    <row r="1557" spans="1:12">
      <c r="A1557" s="5" t="s">
        <v>141</v>
      </c>
      <c r="B1557" s="5" t="s">
        <v>1653</v>
      </c>
      <c r="C1557" s="5" t="s">
        <v>1654</v>
      </c>
      <c r="D1557" s="344">
        <v>0</v>
      </c>
      <c r="E1557" s="344">
        <v>0</v>
      </c>
      <c r="F1557" s="344">
        <v>0</v>
      </c>
      <c r="G1557" s="344">
        <v>0</v>
      </c>
      <c r="H1557" s="344">
        <v>0</v>
      </c>
      <c r="I1557" s="4">
        <v>69568</v>
      </c>
      <c r="J1557" s="344">
        <v>0</v>
      </c>
      <c r="K1557" s="344">
        <v>0</v>
      </c>
      <c r="L1557" s="4">
        <v>69568</v>
      </c>
    </row>
    <row r="1558" spans="1:12">
      <c r="A1558" s="5" t="s">
        <v>141</v>
      </c>
      <c r="B1558" s="5" t="s">
        <v>1655</v>
      </c>
      <c r="C1558" s="5" t="s">
        <v>1656</v>
      </c>
      <c r="D1558" s="344">
        <v>0</v>
      </c>
      <c r="E1558" s="4">
        <v>111440</v>
      </c>
      <c r="F1558" s="344">
        <v>0</v>
      </c>
      <c r="G1558" s="4">
        <v>24624</v>
      </c>
      <c r="H1558" s="344">
        <v>0</v>
      </c>
      <c r="I1558" s="344">
        <v>0</v>
      </c>
      <c r="J1558" s="344">
        <v>0</v>
      </c>
      <c r="K1558" s="344">
        <v>0</v>
      </c>
      <c r="L1558" s="4">
        <v>136064</v>
      </c>
    </row>
    <row r="1559" spans="1:12">
      <c r="A1559" s="5" t="s">
        <v>141</v>
      </c>
      <c r="B1559" s="5" t="s">
        <v>1657</v>
      </c>
      <c r="C1559" s="5" t="s">
        <v>1658</v>
      </c>
      <c r="D1559" s="344">
        <v>0</v>
      </c>
      <c r="E1559" s="344">
        <v>0</v>
      </c>
      <c r="F1559" s="344">
        <v>0</v>
      </c>
      <c r="G1559" s="344">
        <v>0</v>
      </c>
      <c r="H1559" s="4">
        <v>31824</v>
      </c>
      <c r="I1559" s="344">
        <v>0</v>
      </c>
      <c r="J1559" s="344">
        <v>0</v>
      </c>
      <c r="K1559" s="344">
        <v>0</v>
      </c>
      <c r="L1559" s="4">
        <v>31824</v>
      </c>
    </row>
    <row r="1560" spans="1:12">
      <c r="A1560" s="5" t="s">
        <v>141</v>
      </c>
      <c r="B1560" s="5" t="s">
        <v>1659</v>
      </c>
      <c r="C1560" s="5" t="s">
        <v>1660</v>
      </c>
      <c r="D1560" s="344">
        <v>0</v>
      </c>
      <c r="E1560" s="344">
        <v>0</v>
      </c>
      <c r="F1560" s="344">
        <v>0</v>
      </c>
      <c r="G1560" s="344">
        <v>0</v>
      </c>
      <c r="H1560" s="344">
        <v>0</v>
      </c>
      <c r="I1560" s="344">
        <v>0</v>
      </c>
      <c r="J1560" s="344">
        <v>0</v>
      </c>
      <c r="K1560" s="344">
        <v>0</v>
      </c>
      <c r="L1560" s="344">
        <v>0</v>
      </c>
    </row>
    <row r="1561" spans="1:12">
      <c r="A1561" s="5" t="s">
        <v>141</v>
      </c>
      <c r="B1561" s="5" t="s">
        <v>1661</v>
      </c>
      <c r="C1561" s="5" t="s">
        <v>1662</v>
      </c>
      <c r="D1561" s="344">
        <v>0</v>
      </c>
      <c r="E1561" s="344">
        <v>0</v>
      </c>
      <c r="F1561" s="344">
        <v>0</v>
      </c>
      <c r="G1561" s="344">
        <v>0</v>
      </c>
      <c r="H1561" s="4">
        <v>9312</v>
      </c>
      <c r="I1561" s="344">
        <v>0</v>
      </c>
      <c r="J1561" s="344">
        <v>0</v>
      </c>
      <c r="K1561" s="344">
        <v>0</v>
      </c>
      <c r="L1561" s="4">
        <v>9312</v>
      </c>
    </row>
    <row r="1562" spans="1:12">
      <c r="A1562" s="5" t="s">
        <v>141</v>
      </c>
      <c r="B1562" s="5" t="s">
        <v>1663</v>
      </c>
      <c r="C1562" s="5" t="s">
        <v>1664</v>
      </c>
      <c r="D1562" s="4">
        <v>67648</v>
      </c>
      <c r="E1562" s="344">
        <v>0</v>
      </c>
      <c r="F1562" s="344">
        <v>0</v>
      </c>
      <c r="G1562" s="344">
        <v>0</v>
      </c>
      <c r="H1562" s="344">
        <v>0</v>
      </c>
      <c r="I1562" s="344">
        <v>0</v>
      </c>
      <c r="J1562" s="344">
        <v>0</v>
      </c>
      <c r="K1562" s="344">
        <v>0</v>
      </c>
      <c r="L1562" s="4">
        <v>67648</v>
      </c>
    </row>
    <row r="1563" spans="1:12">
      <c r="A1563" s="5" t="s">
        <v>141</v>
      </c>
      <c r="B1563" s="5" t="s">
        <v>1665</v>
      </c>
      <c r="C1563" s="5" t="s">
        <v>1666</v>
      </c>
      <c r="D1563" s="4">
        <v>14304</v>
      </c>
      <c r="E1563" s="344">
        <v>0</v>
      </c>
      <c r="F1563" s="344">
        <v>0</v>
      </c>
      <c r="G1563" s="344">
        <v>0</v>
      </c>
      <c r="H1563" s="4">
        <v>32848</v>
      </c>
      <c r="I1563" s="344">
        <v>0</v>
      </c>
      <c r="J1563" s="4">
        <v>48748</v>
      </c>
      <c r="K1563" s="344">
        <v>0</v>
      </c>
      <c r="L1563" s="4">
        <v>95900</v>
      </c>
    </row>
    <row r="1564" spans="1:12">
      <c r="A1564" s="5" t="s">
        <v>141</v>
      </c>
      <c r="B1564" s="5" t="s">
        <v>1667</v>
      </c>
      <c r="C1564" s="5" t="s">
        <v>1668</v>
      </c>
      <c r="D1564" s="4">
        <v>398064</v>
      </c>
      <c r="E1564" s="344">
        <v>0</v>
      </c>
      <c r="F1564" s="344">
        <v>0</v>
      </c>
      <c r="G1564" s="344">
        <v>0</v>
      </c>
      <c r="H1564" s="344">
        <v>0</v>
      </c>
      <c r="I1564" s="344">
        <v>0</v>
      </c>
      <c r="J1564" s="344">
        <v>0</v>
      </c>
      <c r="K1564" s="344">
        <v>0</v>
      </c>
      <c r="L1564" s="4">
        <v>398064</v>
      </c>
    </row>
    <row r="1565" spans="1:12">
      <c r="A1565" s="5" t="s">
        <v>141</v>
      </c>
      <c r="B1565" s="5" t="s">
        <v>1669</v>
      </c>
      <c r="C1565" s="5" t="s">
        <v>1670</v>
      </c>
      <c r="D1565" s="4">
        <v>104080</v>
      </c>
      <c r="E1565" s="344">
        <v>0</v>
      </c>
      <c r="F1565" s="344">
        <v>0</v>
      </c>
      <c r="G1565" s="344">
        <v>0</v>
      </c>
      <c r="H1565" s="4">
        <v>6368</v>
      </c>
      <c r="I1565" s="344">
        <v>0</v>
      </c>
      <c r="J1565" s="344">
        <v>432</v>
      </c>
      <c r="K1565" s="344">
        <v>0</v>
      </c>
      <c r="L1565" s="4">
        <v>110880</v>
      </c>
    </row>
    <row r="1566" spans="1:12">
      <c r="A1566" s="5" t="s">
        <v>141</v>
      </c>
      <c r="B1566" s="5" t="s">
        <v>1671</v>
      </c>
      <c r="C1566" s="5" t="s">
        <v>1672</v>
      </c>
      <c r="D1566" s="344">
        <v>0</v>
      </c>
      <c r="E1566" s="344">
        <v>0</v>
      </c>
      <c r="F1566" s="344">
        <v>0</v>
      </c>
      <c r="G1566" s="344">
        <v>0</v>
      </c>
      <c r="H1566" s="344">
        <v>0</v>
      </c>
      <c r="I1566" s="344">
        <v>0</v>
      </c>
      <c r="J1566" s="344">
        <v>0</v>
      </c>
      <c r="K1566" s="344">
        <v>0</v>
      </c>
      <c r="L1566" s="344">
        <v>0</v>
      </c>
    </row>
    <row r="1567" spans="1:12">
      <c r="A1567" s="5" t="s">
        <v>141</v>
      </c>
      <c r="B1567" s="5" t="s">
        <v>1673</v>
      </c>
      <c r="C1567" s="5" t="s">
        <v>1674</v>
      </c>
      <c r="D1567" s="4">
        <v>920768</v>
      </c>
      <c r="E1567" s="4">
        <v>501200</v>
      </c>
      <c r="F1567" s="4">
        <v>2820</v>
      </c>
      <c r="G1567" s="4">
        <v>24624</v>
      </c>
      <c r="H1567" s="4">
        <v>264448</v>
      </c>
      <c r="I1567" s="4">
        <v>670832</v>
      </c>
      <c r="J1567" s="4">
        <v>63363</v>
      </c>
      <c r="K1567" s="4">
        <v>34014</v>
      </c>
      <c r="L1567" s="4">
        <v>2482069</v>
      </c>
    </row>
    <row r="1570" spans="1:12">
      <c r="A1570" s="5" t="s">
        <v>1732</v>
      </c>
    </row>
    <row r="1571" spans="1:12">
      <c r="A1571" s="5" t="s">
        <v>1604</v>
      </c>
      <c r="B1571" s="5" t="s">
        <v>181</v>
      </c>
      <c r="C1571" s="5" t="s">
        <v>1676</v>
      </c>
      <c r="D1571" s="344" t="s">
        <v>1677</v>
      </c>
      <c r="E1571" s="344" t="s">
        <v>1678</v>
      </c>
      <c r="F1571" s="344" t="s">
        <v>1679</v>
      </c>
      <c r="G1571" s="344" t="s">
        <v>1680</v>
      </c>
      <c r="H1571" s="344" t="s">
        <v>1681</v>
      </c>
      <c r="I1571" s="344" t="s">
        <v>1682</v>
      </c>
      <c r="J1571" s="344" t="s">
        <v>1683</v>
      </c>
      <c r="K1571" s="344" t="s">
        <v>1684</v>
      </c>
      <c r="L1571" s="344" t="s">
        <v>44</v>
      </c>
    </row>
    <row r="1572" spans="1:12">
      <c r="A1572" s="5" t="s">
        <v>143</v>
      </c>
      <c r="B1572" s="5" t="s">
        <v>1619</v>
      </c>
      <c r="C1572" s="5" t="s">
        <v>1620</v>
      </c>
      <c r="D1572" s="4">
        <v>9056</v>
      </c>
      <c r="E1572" s="344">
        <v>0</v>
      </c>
      <c r="F1572" s="344">
        <v>0</v>
      </c>
      <c r="G1572" s="344">
        <v>0</v>
      </c>
      <c r="H1572" s="4">
        <v>31754</v>
      </c>
      <c r="I1572" s="344">
        <v>0</v>
      </c>
      <c r="J1572" s="344">
        <v>0</v>
      </c>
      <c r="K1572" s="344">
        <v>0</v>
      </c>
      <c r="L1572" s="4">
        <v>40810</v>
      </c>
    </row>
    <row r="1573" spans="1:12">
      <c r="A1573" s="5" t="s">
        <v>143</v>
      </c>
      <c r="B1573" s="5" t="s">
        <v>1621</v>
      </c>
      <c r="C1573" s="5" t="s">
        <v>1622</v>
      </c>
      <c r="D1573" s="344">
        <v>0</v>
      </c>
      <c r="E1573" s="344">
        <v>0</v>
      </c>
      <c r="F1573" s="344">
        <v>0</v>
      </c>
      <c r="G1573" s="344">
        <v>0</v>
      </c>
      <c r="H1573" s="4">
        <v>14800</v>
      </c>
      <c r="I1573" s="344">
        <v>0</v>
      </c>
      <c r="J1573" s="344">
        <v>80</v>
      </c>
      <c r="K1573" s="344">
        <v>0</v>
      </c>
      <c r="L1573" s="4">
        <v>14880</v>
      </c>
    </row>
    <row r="1574" spans="1:12">
      <c r="A1574" s="5" t="s">
        <v>143</v>
      </c>
      <c r="B1574" s="5" t="s">
        <v>1623</v>
      </c>
      <c r="C1574" s="5" t="s">
        <v>1624</v>
      </c>
      <c r="D1574" s="344">
        <v>0</v>
      </c>
      <c r="E1574" s="4">
        <v>211104</v>
      </c>
      <c r="F1574" s="344">
        <v>0</v>
      </c>
      <c r="G1574" s="344">
        <v>0</v>
      </c>
      <c r="H1574" s="344">
        <v>224</v>
      </c>
      <c r="I1574" s="344">
        <v>640</v>
      </c>
      <c r="J1574" s="344">
        <v>0</v>
      </c>
      <c r="K1574" s="344">
        <v>0</v>
      </c>
      <c r="L1574" s="4">
        <v>211968</v>
      </c>
    </row>
    <row r="1575" spans="1:12">
      <c r="A1575" s="5" t="s">
        <v>143</v>
      </c>
      <c r="B1575" s="5" t="s">
        <v>1625</v>
      </c>
      <c r="C1575" s="5" t="s">
        <v>1626</v>
      </c>
      <c r="D1575" s="4">
        <v>10416</v>
      </c>
      <c r="E1575" s="4">
        <v>7872</v>
      </c>
      <c r="F1575" s="344">
        <v>0</v>
      </c>
      <c r="G1575" s="344">
        <v>0</v>
      </c>
      <c r="H1575" s="4">
        <v>11424</v>
      </c>
      <c r="I1575" s="344">
        <v>0</v>
      </c>
      <c r="J1575" s="344">
        <v>0</v>
      </c>
      <c r="K1575" s="344">
        <v>0</v>
      </c>
      <c r="L1575" s="4">
        <v>29712</v>
      </c>
    </row>
    <row r="1576" spans="1:12">
      <c r="A1576" s="5" t="s">
        <v>143</v>
      </c>
      <c r="B1576" s="5" t="s">
        <v>1627</v>
      </c>
      <c r="C1576" s="5" t="s">
        <v>1628</v>
      </c>
      <c r="D1576" s="344">
        <v>0</v>
      </c>
      <c r="E1576" s="344">
        <v>0</v>
      </c>
      <c r="F1576" s="344">
        <v>0</v>
      </c>
      <c r="G1576" s="344">
        <v>0</v>
      </c>
      <c r="H1576" s="344">
        <v>0</v>
      </c>
      <c r="I1576" s="344">
        <v>0</v>
      </c>
      <c r="J1576" s="344">
        <v>240</v>
      </c>
      <c r="K1576" s="344">
        <v>0</v>
      </c>
      <c r="L1576" s="344">
        <v>240</v>
      </c>
    </row>
    <row r="1577" spans="1:12">
      <c r="A1577" s="5" t="s">
        <v>143</v>
      </c>
      <c r="B1577" s="5" t="s">
        <v>1629</v>
      </c>
      <c r="C1577" s="5" t="s">
        <v>1630</v>
      </c>
      <c r="D1577" s="4">
        <v>25216</v>
      </c>
      <c r="E1577" s="344">
        <v>0</v>
      </c>
      <c r="F1577" s="344">
        <v>0</v>
      </c>
      <c r="G1577" s="344">
        <v>0</v>
      </c>
      <c r="H1577" s="344">
        <v>0</v>
      </c>
      <c r="I1577" s="344">
        <v>0</v>
      </c>
      <c r="J1577" s="344">
        <v>0</v>
      </c>
      <c r="K1577" s="344">
        <v>0</v>
      </c>
      <c r="L1577" s="4">
        <v>25216</v>
      </c>
    </row>
    <row r="1578" spans="1:12">
      <c r="A1578" s="5" t="s">
        <v>143</v>
      </c>
      <c r="B1578" s="5" t="s">
        <v>1631</v>
      </c>
      <c r="C1578" s="5" t="s">
        <v>1632</v>
      </c>
      <c r="D1578" s="344">
        <v>0</v>
      </c>
      <c r="E1578" s="344">
        <v>0</v>
      </c>
      <c r="F1578" s="344">
        <v>0</v>
      </c>
      <c r="G1578" s="344">
        <v>0</v>
      </c>
      <c r="H1578" s="344">
        <v>0</v>
      </c>
      <c r="I1578" s="4">
        <v>11648</v>
      </c>
      <c r="J1578" s="344">
        <v>0</v>
      </c>
      <c r="K1578" s="344">
        <v>0</v>
      </c>
      <c r="L1578" s="4">
        <v>11648</v>
      </c>
    </row>
    <row r="1579" spans="1:12">
      <c r="A1579" s="5" t="s">
        <v>143</v>
      </c>
      <c r="B1579" s="5" t="s">
        <v>1633</v>
      </c>
      <c r="C1579" s="5" t="s">
        <v>1634</v>
      </c>
      <c r="D1579" s="344">
        <v>0</v>
      </c>
      <c r="E1579" s="344">
        <v>0</v>
      </c>
      <c r="F1579" s="344">
        <v>0</v>
      </c>
      <c r="G1579" s="344">
        <v>0</v>
      </c>
      <c r="H1579" s="4">
        <v>23152</v>
      </c>
      <c r="I1579" s="344">
        <v>0</v>
      </c>
      <c r="J1579" s="344">
        <v>0</v>
      </c>
      <c r="K1579" s="344">
        <v>0</v>
      </c>
      <c r="L1579" s="4">
        <v>23152</v>
      </c>
    </row>
    <row r="1580" spans="1:12">
      <c r="A1580" s="5" t="s">
        <v>143</v>
      </c>
      <c r="B1580" s="5" t="s">
        <v>1635</v>
      </c>
      <c r="C1580" s="5" t="s">
        <v>1636</v>
      </c>
      <c r="D1580" s="4">
        <v>5040</v>
      </c>
      <c r="E1580" s="4">
        <v>3200</v>
      </c>
      <c r="F1580" s="344">
        <v>0</v>
      </c>
      <c r="G1580" s="344">
        <v>0</v>
      </c>
      <c r="H1580" s="4">
        <v>7056</v>
      </c>
      <c r="I1580" s="344">
        <v>0</v>
      </c>
      <c r="J1580" s="344">
        <v>0</v>
      </c>
      <c r="K1580" s="344">
        <v>0</v>
      </c>
      <c r="L1580" s="4">
        <v>15296</v>
      </c>
    </row>
    <row r="1581" spans="1:12">
      <c r="A1581" s="5" t="s">
        <v>143</v>
      </c>
      <c r="B1581" s="5" t="s">
        <v>1637</v>
      </c>
      <c r="C1581" s="5" t="s">
        <v>1638</v>
      </c>
      <c r="D1581" s="344">
        <v>0</v>
      </c>
      <c r="E1581" s="344">
        <v>0</v>
      </c>
      <c r="F1581" s="344">
        <v>0</v>
      </c>
      <c r="G1581" s="344">
        <v>0</v>
      </c>
      <c r="H1581" s="344">
        <v>0</v>
      </c>
      <c r="I1581" s="344">
        <v>0</v>
      </c>
      <c r="J1581" s="344">
        <v>0</v>
      </c>
      <c r="K1581" s="344">
        <v>0</v>
      </c>
      <c r="L1581" s="344">
        <v>0</v>
      </c>
    </row>
    <row r="1582" spans="1:12">
      <c r="A1582" s="5" t="s">
        <v>143</v>
      </c>
      <c r="B1582" s="5" t="s">
        <v>1639</v>
      </c>
      <c r="C1582" s="5" t="s">
        <v>1640</v>
      </c>
      <c r="D1582" s="344">
        <v>0</v>
      </c>
      <c r="E1582" s="344">
        <v>0</v>
      </c>
      <c r="F1582" s="344">
        <v>0</v>
      </c>
      <c r="G1582" s="344">
        <v>0</v>
      </c>
      <c r="H1582" s="344">
        <v>0</v>
      </c>
      <c r="I1582" s="4">
        <v>5536</v>
      </c>
      <c r="J1582" s="344">
        <v>0</v>
      </c>
      <c r="K1582" s="4">
        <v>2264</v>
      </c>
      <c r="L1582" s="4">
        <v>7800</v>
      </c>
    </row>
    <row r="1583" spans="1:12">
      <c r="A1583" s="5" t="s">
        <v>143</v>
      </c>
      <c r="B1583" s="5" t="s">
        <v>1641</v>
      </c>
      <c r="C1583" s="5" t="s">
        <v>1642</v>
      </c>
      <c r="D1583" s="4">
        <v>79648</v>
      </c>
      <c r="E1583" s="344">
        <v>0</v>
      </c>
      <c r="F1583" s="4">
        <v>9280</v>
      </c>
      <c r="G1583" s="344">
        <v>0</v>
      </c>
      <c r="H1583" s="344">
        <v>0</v>
      </c>
      <c r="I1583" s="344">
        <v>0</v>
      </c>
      <c r="J1583" s="344">
        <v>0</v>
      </c>
      <c r="K1583" s="344">
        <v>0</v>
      </c>
      <c r="L1583" s="4">
        <v>88928</v>
      </c>
    </row>
    <row r="1584" spans="1:12">
      <c r="A1584" s="5" t="s">
        <v>143</v>
      </c>
      <c r="B1584" s="5" t="s">
        <v>1643</v>
      </c>
      <c r="C1584" s="5" t="s">
        <v>1644</v>
      </c>
      <c r="D1584" s="4">
        <v>11456</v>
      </c>
      <c r="E1584" s="344">
        <v>0</v>
      </c>
      <c r="F1584" s="344">
        <v>0</v>
      </c>
      <c r="G1584" s="344">
        <v>0</v>
      </c>
      <c r="H1584" s="4">
        <v>1776</v>
      </c>
      <c r="I1584" s="344">
        <v>0</v>
      </c>
      <c r="J1584" s="344">
        <v>0</v>
      </c>
      <c r="K1584" s="344">
        <v>0</v>
      </c>
      <c r="L1584" s="4">
        <v>13232</v>
      </c>
    </row>
    <row r="1585" spans="1:12">
      <c r="A1585" s="5" t="s">
        <v>143</v>
      </c>
      <c r="B1585" s="5" t="s">
        <v>1645</v>
      </c>
      <c r="C1585" s="5" t="s">
        <v>1646</v>
      </c>
      <c r="D1585" s="344">
        <v>0</v>
      </c>
      <c r="E1585" s="344">
        <v>0</v>
      </c>
      <c r="F1585" s="344">
        <v>0</v>
      </c>
      <c r="G1585" s="344">
        <v>0</v>
      </c>
      <c r="H1585" s="344">
        <v>0</v>
      </c>
      <c r="I1585" s="344">
        <v>0</v>
      </c>
      <c r="J1585" s="344">
        <v>0</v>
      </c>
      <c r="K1585" s="344">
        <v>0</v>
      </c>
      <c r="L1585" s="344">
        <v>0</v>
      </c>
    </row>
    <row r="1586" spans="1:12">
      <c r="A1586" s="5" t="s">
        <v>143</v>
      </c>
      <c r="B1586" s="5" t="s">
        <v>1647</v>
      </c>
      <c r="C1586" s="5" t="s">
        <v>1648</v>
      </c>
      <c r="D1586" s="344">
        <v>0</v>
      </c>
      <c r="E1586" s="344">
        <v>0</v>
      </c>
      <c r="F1586" s="344">
        <v>0</v>
      </c>
      <c r="G1586" s="344">
        <v>0</v>
      </c>
      <c r="H1586" s="344">
        <v>0</v>
      </c>
      <c r="I1586" s="344">
        <v>0</v>
      </c>
      <c r="J1586" s="344">
        <v>0</v>
      </c>
      <c r="K1586" s="344">
        <v>0</v>
      </c>
      <c r="L1586" s="344">
        <v>0</v>
      </c>
    </row>
    <row r="1587" spans="1:12">
      <c r="A1587" s="5" t="s">
        <v>143</v>
      </c>
      <c r="B1587" s="5" t="s">
        <v>1649</v>
      </c>
      <c r="C1587" s="5" t="s">
        <v>1650</v>
      </c>
      <c r="D1587" s="4">
        <v>1968</v>
      </c>
      <c r="E1587" s="344">
        <v>816</v>
      </c>
      <c r="F1587" s="344">
        <v>0</v>
      </c>
      <c r="G1587" s="344">
        <v>0</v>
      </c>
      <c r="H1587" s="344">
        <v>0</v>
      </c>
      <c r="I1587" s="4">
        <v>8588</v>
      </c>
      <c r="J1587" s="344">
        <v>0</v>
      </c>
      <c r="K1587" s="344">
        <v>52</v>
      </c>
      <c r="L1587" s="4">
        <v>11424</v>
      </c>
    </row>
    <row r="1588" spans="1:12">
      <c r="A1588" s="5" t="s">
        <v>143</v>
      </c>
      <c r="B1588" s="5" t="s">
        <v>1651</v>
      </c>
      <c r="C1588" s="5" t="s">
        <v>1652</v>
      </c>
      <c r="D1588" s="344">
        <v>0</v>
      </c>
      <c r="E1588" s="344">
        <v>0</v>
      </c>
      <c r="F1588" s="344">
        <v>0</v>
      </c>
      <c r="G1588" s="344">
        <v>0</v>
      </c>
      <c r="H1588" s="344">
        <v>0</v>
      </c>
      <c r="I1588" s="344">
        <v>0</v>
      </c>
      <c r="J1588" s="344">
        <v>0</v>
      </c>
      <c r="K1588" s="344">
        <v>0</v>
      </c>
      <c r="L1588" s="344">
        <v>0</v>
      </c>
    </row>
    <row r="1589" spans="1:12">
      <c r="A1589" s="5" t="s">
        <v>143</v>
      </c>
      <c r="B1589" s="5" t="s">
        <v>1653</v>
      </c>
      <c r="C1589" s="5" t="s">
        <v>1654</v>
      </c>
      <c r="D1589" s="344">
        <v>0</v>
      </c>
      <c r="E1589" s="344">
        <v>0</v>
      </c>
      <c r="F1589" s="344">
        <v>0</v>
      </c>
      <c r="G1589" s="344">
        <v>0</v>
      </c>
      <c r="H1589" s="344">
        <v>0</v>
      </c>
      <c r="I1589" s="344">
        <v>0</v>
      </c>
      <c r="J1589" s="344">
        <v>0</v>
      </c>
      <c r="K1589" s="344">
        <v>0</v>
      </c>
      <c r="L1589" s="344">
        <v>0</v>
      </c>
    </row>
    <row r="1590" spans="1:12">
      <c r="A1590" s="5" t="s">
        <v>143</v>
      </c>
      <c r="B1590" s="5" t="s">
        <v>1655</v>
      </c>
      <c r="C1590" s="5" t="s">
        <v>1656</v>
      </c>
      <c r="D1590" s="344">
        <v>0</v>
      </c>
      <c r="E1590" s="4">
        <v>53008</v>
      </c>
      <c r="F1590" s="344">
        <v>0</v>
      </c>
      <c r="G1590" s="4">
        <v>13936</v>
      </c>
      <c r="H1590" s="344">
        <v>0</v>
      </c>
      <c r="I1590" s="344">
        <v>0</v>
      </c>
      <c r="J1590" s="344">
        <v>0</v>
      </c>
      <c r="K1590" s="344">
        <v>0</v>
      </c>
      <c r="L1590" s="4">
        <v>66944</v>
      </c>
    </row>
    <row r="1591" spans="1:12">
      <c r="A1591" s="5" t="s">
        <v>143</v>
      </c>
      <c r="B1591" s="5" t="s">
        <v>1657</v>
      </c>
      <c r="C1591" s="5" t="s">
        <v>1658</v>
      </c>
      <c r="D1591" s="344">
        <v>0</v>
      </c>
      <c r="E1591" s="344">
        <v>0</v>
      </c>
      <c r="F1591" s="344">
        <v>0</v>
      </c>
      <c r="G1591" s="344">
        <v>0</v>
      </c>
      <c r="H1591" s="344">
        <v>0</v>
      </c>
      <c r="I1591" s="344">
        <v>0</v>
      </c>
      <c r="J1591" s="344">
        <v>0</v>
      </c>
      <c r="K1591" s="344">
        <v>0</v>
      </c>
      <c r="L1591" s="344">
        <v>0</v>
      </c>
    </row>
    <row r="1592" spans="1:12">
      <c r="A1592" s="5" t="s">
        <v>143</v>
      </c>
      <c r="B1592" s="5" t="s">
        <v>1659</v>
      </c>
      <c r="C1592" s="5" t="s">
        <v>1660</v>
      </c>
      <c r="D1592" s="344">
        <v>0</v>
      </c>
      <c r="E1592" s="344">
        <v>0</v>
      </c>
      <c r="F1592" s="344">
        <v>0</v>
      </c>
      <c r="G1592" s="344">
        <v>0</v>
      </c>
      <c r="H1592" s="4">
        <v>4048</v>
      </c>
      <c r="I1592" s="344">
        <v>0</v>
      </c>
      <c r="J1592" s="4">
        <v>13331</v>
      </c>
      <c r="K1592" s="344">
        <v>0</v>
      </c>
      <c r="L1592" s="4">
        <v>17379</v>
      </c>
    </row>
    <row r="1593" spans="1:12">
      <c r="A1593" s="5" t="s">
        <v>143</v>
      </c>
      <c r="B1593" s="5" t="s">
        <v>1661</v>
      </c>
      <c r="C1593" s="5" t="s">
        <v>1662</v>
      </c>
      <c r="D1593" s="344">
        <v>0</v>
      </c>
      <c r="E1593" s="344">
        <v>0</v>
      </c>
      <c r="F1593" s="344">
        <v>0</v>
      </c>
      <c r="G1593" s="344">
        <v>0</v>
      </c>
      <c r="H1593" s="4">
        <v>11312</v>
      </c>
      <c r="I1593" s="344">
        <v>0</v>
      </c>
      <c r="J1593" s="344">
        <v>0</v>
      </c>
      <c r="K1593" s="344">
        <v>0</v>
      </c>
      <c r="L1593" s="4">
        <v>11312</v>
      </c>
    </row>
    <row r="1594" spans="1:12">
      <c r="A1594" s="5" t="s">
        <v>143</v>
      </c>
      <c r="B1594" s="5" t="s">
        <v>1663</v>
      </c>
      <c r="C1594" s="5" t="s">
        <v>1664</v>
      </c>
      <c r="D1594" s="4">
        <v>31584</v>
      </c>
      <c r="E1594" s="344">
        <v>0</v>
      </c>
      <c r="F1594" s="344">
        <v>0</v>
      </c>
      <c r="G1594" s="344">
        <v>0</v>
      </c>
      <c r="H1594" s="344">
        <v>0</v>
      </c>
      <c r="I1594" s="344">
        <v>0</v>
      </c>
      <c r="J1594" s="344">
        <v>0</v>
      </c>
      <c r="K1594" s="344">
        <v>0</v>
      </c>
      <c r="L1594" s="4">
        <v>31584</v>
      </c>
    </row>
    <row r="1595" spans="1:12">
      <c r="A1595" s="5" t="s">
        <v>143</v>
      </c>
      <c r="B1595" s="5" t="s">
        <v>1665</v>
      </c>
      <c r="C1595" s="5" t="s">
        <v>1666</v>
      </c>
      <c r="D1595" s="4">
        <v>864</v>
      </c>
      <c r="E1595" s="344">
        <v>0</v>
      </c>
      <c r="F1595" s="344">
        <v>0</v>
      </c>
      <c r="G1595" s="344">
        <v>0</v>
      </c>
      <c r="H1595" s="344">
        <v>0</v>
      </c>
      <c r="I1595" s="344">
        <v>0</v>
      </c>
      <c r="J1595" s="4">
        <v>87566</v>
      </c>
      <c r="K1595" s="344">
        <v>0</v>
      </c>
      <c r="L1595" s="4">
        <v>88430</v>
      </c>
    </row>
    <row r="1596" spans="1:12">
      <c r="A1596" s="5" t="s">
        <v>143</v>
      </c>
      <c r="B1596" s="5" t="s">
        <v>1667</v>
      </c>
      <c r="C1596" s="5" t="s">
        <v>1668</v>
      </c>
      <c r="D1596" s="4">
        <v>116256</v>
      </c>
      <c r="E1596" s="344">
        <v>0</v>
      </c>
      <c r="F1596" s="344">
        <v>0</v>
      </c>
      <c r="G1596" s="344">
        <v>0</v>
      </c>
      <c r="H1596" s="344">
        <v>0</v>
      </c>
      <c r="I1596" s="344">
        <v>0</v>
      </c>
      <c r="J1596" s="344">
        <v>0</v>
      </c>
      <c r="K1596" s="344">
        <v>0</v>
      </c>
      <c r="L1596" s="4">
        <v>116256</v>
      </c>
    </row>
    <row r="1597" spans="1:12">
      <c r="A1597" s="5" t="s">
        <v>143</v>
      </c>
      <c r="B1597" s="5" t="s">
        <v>1669</v>
      </c>
      <c r="C1597" s="5" t="s">
        <v>1670</v>
      </c>
      <c r="D1597" s="4">
        <v>21680</v>
      </c>
      <c r="E1597" s="344">
        <v>0</v>
      </c>
      <c r="F1597" s="344">
        <v>0</v>
      </c>
      <c r="G1597" s="344">
        <v>0</v>
      </c>
      <c r="H1597" s="344">
        <v>0</v>
      </c>
      <c r="I1597" s="344">
        <v>0</v>
      </c>
      <c r="J1597" s="344">
        <v>0</v>
      </c>
      <c r="K1597" s="344">
        <v>0</v>
      </c>
      <c r="L1597" s="4">
        <v>21680</v>
      </c>
    </row>
    <row r="1598" spans="1:12">
      <c r="A1598" s="5" t="s">
        <v>143</v>
      </c>
      <c r="B1598" s="5" t="s">
        <v>1671</v>
      </c>
      <c r="C1598" s="5" t="s">
        <v>1672</v>
      </c>
      <c r="D1598" s="344">
        <v>0</v>
      </c>
      <c r="E1598" s="344">
        <v>0</v>
      </c>
      <c r="F1598" s="344">
        <v>0</v>
      </c>
      <c r="G1598" s="344">
        <v>0</v>
      </c>
      <c r="H1598" s="344">
        <v>0</v>
      </c>
      <c r="I1598" s="344">
        <v>0</v>
      </c>
      <c r="J1598" s="344">
        <v>0</v>
      </c>
      <c r="K1598" s="344">
        <v>0</v>
      </c>
      <c r="L1598" s="344">
        <v>0</v>
      </c>
    </row>
    <row r="1599" spans="1:12">
      <c r="A1599" s="5" t="s">
        <v>143</v>
      </c>
      <c r="B1599" s="5" t="s">
        <v>1673</v>
      </c>
      <c r="C1599" s="5" t="s">
        <v>1674</v>
      </c>
      <c r="D1599" s="4">
        <v>313184</v>
      </c>
      <c r="E1599" s="4">
        <v>276000</v>
      </c>
      <c r="F1599" s="4">
        <v>9280</v>
      </c>
      <c r="G1599" s="4">
        <v>13936</v>
      </c>
      <c r="H1599" s="4">
        <v>105546</v>
      </c>
      <c r="I1599" s="4">
        <v>26412</v>
      </c>
      <c r="J1599" s="4">
        <v>101217</v>
      </c>
      <c r="K1599" s="4">
        <v>2316</v>
      </c>
      <c r="L1599" s="4">
        <v>847891</v>
      </c>
    </row>
    <row r="1602" spans="1:12">
      <c r="A1602" s="5" t="s">
        <v>1733</v>
      </c>
    </row>
    <row r="1603" spans="1:12">
      <c r="A1603" s="5" t="s">
        <v>1604</v>
      </c>
      <c r="B1603" s="5" t="s">
        <v>181</v>
      </c>
      <c r="C1603" s="5" t="s">
        <v>1676</v>
      </c>
      <c r="D1603" s="344" t="s">
        <v>1677</v>
      </c>
      <c r="E1603" s="344" t="s">
        <v>1678</v>
      </c>
      <c r="F1603" s="344" t="s">
        <v>1679</v>
      </c>
      <c r="G1603" s="344" t="s">
        <v>1680</v>
      </c>
      <c r="H1603" s="344" t="s">
        <v>1681</v>
      </c>
      <c r="I1603" s="344" t="s">
        <v>1682</v>
      </c>
      <c r="J1603" s="344" t="s">
        <v>1683</v>
      </c>
      <c r="K1603" s="344" t="s">
        <v>1684</v>
      </c>
      <c r="L1603" s="344" t="s">
        <v>44</v>
      </c>
    </row>
    <row r="1604" spans="1:12">
      <c r="A1604" s="5" t="s">
        <v>145</v>
      </c>
      <c r="B1604" s="5" t="s">
        <v>1619</v>
      </c>
      <c r="C1604" s="5" t="s">
        <v>1620</v>
      </c>
      <c r="D1604" s="4">
        <v>3664</v>
      </c>
      <c r="E1604" s="344">
        <v>0</v>
      </c>
      <c r="F1604" s="344">
        <v>0</v>
      </c>
      <c r="G1604" s="344">
        <v>0</v>
      </c>
      <c r="H1604" s="344">
        <v>0</v>
      </c>
      <c r="I1604" s="344">
        <v>0</v>
      </c>
      <c r="J1604" s="344">
        <v>0</v>
      </c>
      <c r="K1604" s="344">
        <v>0</v>
      </c>
      <c r="L1604" s="4">
        <v>3664</v>
      </c>
    </row>
    <row r="1605" spans="1:12">
      <c r="A1605" s="5" t="s">
        <v>145</v>
      </c>
      <c r="B1605" s="5" t="s">
        <v>1621</v>
      </c>
      <c r="C1605" s="5" t="s">
        <v>1622</v>
      </c>
      <c r="D1605" s="344">
        <v>0</v>
      </c>
      <c r="E1605" s="344">
        <v>0</v>
      </c>
      <c r="F1605" s="344">
        <v>0</v>
      </c>
      <c r="G1605" s="344">
        <v>0</v>
      </c>
      <c r="H1605" s="4">
        <v>51712</v>
      </c>
      <c r="I1605" s="344">
        <v>0</v>
      </c>
      <c r="J1605" s="344">
        <v>0</v>
      </c>
      <c r="K1605" s="344">
        <v>0</v>
      </c>
      <c r="L1605" s="4">
        <v>51712</v>
      </c>
    </row>
    <row r="1606" spans="1:12">
      <c r="A1606" s="5" t="s">
        <v>145</v>
      </c>
      <c r="B1606" s="5" t="s">
        <v>1623</v>
      </c>
      <c r="C1606" s="5" t="s">
        <v>1624</v>
      </c>
      <c r="D1606" s="344">
        <v>0</v>
      </c>
      <c r="E1606" s="4">
        <v>332192</v>
      </c>
      <c r="F1606" s="344">
        <v>0</v>
      </c>
      <c r="G1606" s="344">
        <v>0</v>
      </c>
      <c r="H1606" s="4">
        <v>42720</v>
      </c>
      <c r="I1606" s="344">
        <v>0</v>
      </c>
      <c r="J1606" s="4">
        <v>7412</v>
      </c>
      <c r="K1606" s="344">
        <v>0</v>
      </c>
      <c r="L1606" s="4">
        <v>382324</v>
      </c>
    </row>
    <row r="1607" spans="1:12">
      <c r="A1607" s="5" t="s">
        <v>145</v>
      </c>
      <c r="B1607" s="5" t="s">
        <v>1625</v>
      </c>
      <c r="C1607" s="5" t="s">
        <v>1626</v>
      </c>
      <c r="D1607" s="4">
        <v>60864</v>
      </c>
      <c r="E1607" s="4">
        <v>20672</v>
      </c>
      <c r="F1607" s="344">
        <v>0</v>
      </c>
      <c r="G1607" s="344">
        <v>0</v>
      </c>
      <c r="H1607" s="4">
        <v>12432</v>
      </c>
      <c r="I1607" s="4">
        <v>14848</v>
      </c>
      <c r="J1607" s="344">
        <v>0</v>
      </c>
      <c r="K1607" s="344">
        <v>858</v>
      </c>
      <c r="L1607" s="4">
        <v>109674</v>
      </c>
    </row>
    <row r="1608" spans="1:12">
      <c r="A1608" s="5" t="s">
        <v>145</v>
      </c>
      <c r="B1608" s="5" t="s">
        <v>1627</v>
      </c>
      <c r="C1608" s="5" t="s">
        <v>1628</v>
      </c>
      <c r="D1608" s="344">
        <v>0</v>
      </c>
      <c r="E1608" s="344">
        <v>0</v>
      </c>
      <c r="F1608" s="344">
        <v>0</v>
      </c>
      <c r="G1608" s="344">
        <v>0</v>
      </c>
      <c r="H1608" s="344">
        <v>0</v>
      </c>
      <c r="I1608" s="344">
        <v>0</v>
      </c>
      <c r="J1608" s="344">
        <v>0</v>
      </c>
      <c r="K1608" s="344">
        <v>0</v>
      </c>
      <c r="L1608" s="344">
        <v>0</v>
      </c>
    </row>
    <row r="1609" spans="1:12">
      <c r="A1609" s="5" t="s">
        <v>145</v>
      </c>
      <c r="B1609" s="5" t="s">
        <v>1629</v>
      </c>
      <c r="C1609" s="5" t="s">
        <v>1630</v>
      </c>
      <c r="D1609" s="4">
        <v>46560</v>
      </c>
      <c r="E1609" s="344">
        <v>0</v>
      </c>
      <c r="F1609" s="344">
        <v>0</v>
      </c>
      <c r="G1609" s="344">
        <v>0</v>
      </c>
      <c r="H1609" s="4">
        <v>704</v>
      </c>
      <c r="I1609" s="344">
        <v>0</v>
      </c>
      <c r="J1609" s="344">
        <v>0</v>
      </c>
      <c r="K1609" s="344">
        <v>0</v>
      </c>
      <c r="L1609" s="4">
        <v>47264</v>
      </c>
    </row>
    <row r="1610" spans="1:12">
      <c r="A1610" s="5" t="s">
        <v>145</v>
      </c>
      <c r="B1610" s="5" t="s">
        <v>1631</v>
      </c>
      <c r="C1610" s="5" t="s">
        <v>1632</v>
      </c>
      <c r="D1610" s="344">
        <v>0</v>
      </c>
      <c r="E1610" s="4">
        <v>43280</v>
      </c>
      <c r="F1610" s="344">
        <v>0</v>
      </c>
      <c r="G1610" s="344">
        <v>0</v>
      </c>
      <c r="H1610" s="344">
        <v>0</v>
      </c>
      <c r="I1610" s="4">
        <v>8640</v>
      </c>
      <c r="J1610" s="344">
        <v>0</v>
      </c>
      <c r="K1610" s="344">
        <v>164</v>
      </c>
      <c r="L1610" s="4">
        <v>52084</v>
      </c>
    </row>
    <row r="1611" spans="1:12">
      <c r="A1611" s="5" t="s">
        <v>145</v>
      </c>
      <c r="B1611" s="5" t="s">
        <v>1633</v>
      </c>
      <c r="C1611" s="5" t="s">
        <v>1634</v>
      </c>
      <c r="D1611" s="344">
        <v>0</v>
      </c>
      <c r="E1611" s="344">
        <v>0</v>
      </c>
      <c r="F1611" s="344">
        <v>0</v>
      </c>
      <c r="G1611" s="344">
        <v>0</v>
      </c>
      <c r="H1611" s="4">
        <v>15680</v>
      </c>
      <c r="I1611" s="344">
        <v>0</v>
      </c>
      <c r="J1611" s="344">
        <v>0</v>
      </c>
      <c r="K1611" s="344">
        <v>0</v>
      </c>
      <c r="L1611" s="4">
        <v>15680</v>
      </c>
    </row>
    <row r="1612" spans="1:12">
      <c r="A1612" s="5" t="s">
        <v>145</v>
      </c>
      <c r="B1612" s="5" t="s">
        <v>1635</v>
      </c>
      <c r="C1612" s="5" t="s">
        <v>1636</v>
      </c>
      <c r="D1612" s="4">
        <v>17136</v>
      </c>
      <c r="E1612" s="4">
        <v>6288</v>
      </c>
      <c r="F1612" s="344">
        <v>0</v>
      </c>
      <c r="G1612" s="344">
        <v>0</v>
      </c>
      <c r="H1612" s="4">
        <v>70784</v>
      </c>
      <c r="I1612" s="344">
        <v>0</v>
      </c>
      <c r="J1612" s="344">
        <v>234</v>
      </c>
      <c r="K1612" s="344">
        <v>0</v>
      </c>
      <c r="L1612" s="4">
        <v>94442</v>
      </c>
    </row>
    <row r="1613" spans="1:12">
      <c r="A1613" s="5" t="s">
        <v>145</v>
      </c>
      <c r="B1613" s="5" t="s">
        <v>1637</v>
      </c>
      <c r="C1613" s="5" t="s">
        <v>1638</v>
      </c>
      <c r="D1613" s="344">
        <v>0</v>
      </c>
      <c r="E1613" s="4">
        <v>2544</v>
      </c>
      <c r="F1613" s="344">
        <v>0</v>
      </c>
      <c r="G1613" s="344">
        <v>0</v>
      </c>
      <c r="H1613" s="344">
        <v>0</v>
      </c>
      <c r="I1613" s="344">
        <v>0</v>
      </c>
      <c r="J1613" s="344">
        <v>0</v>
      </c>
      <c r="K1613" s="344">
        <v>0</v>
      </c>
      <c r="L1613" s="4">
        <v>2544</v>
      </c>
    </row>
    <row r="1614" spans="1:12">
      <c r="A1614" s="5" t="s">
        <v>145</v>
      </c>
      <c r="B1614" s="5" t="s">
        <v>1639</v>
      </c>
      <c r="C1614" s="5" t="s">
        <v>1640</v>
      </c>
      <c r="D1614" s="344">
        <v>0</v>
      </c>
      <c r="E1614" s="344">
        <v>0</v>
      </c>
      <c r="F1614" s="344">
        <v>0</v>
      </c>
      <c r="G1614" s="344">
        <v>0</v>
      </c>
      <c r="H1614" s="344">
        <v>0</v>
      </c>
      <c r="I1614" s="4">
        <v>55264</v>
      </c>
      <c r="J1614" s="344">
        <v>0</v>
      </c>
      <c r="K1614" s="344">
        <v>448</v>
      </c>
      <c r="L1614" s="4">
        <v>55712</v>
      </c>
    </row>
    <row r="1615" spans="1:12">
      <c r="A1615" s="5" t="s">
        <v>145</v>
      </c>
      <c r="B1615" s="5" t="s">
        <v>1641</v>
      </c>
      <c r="C1615" s="5" t="s">
        <v>1642</v>
      </c>
      <c r="D1615" s="4">
        <v>239760</v>
      </c>
      <c r="E1615" s="344">
        <v>0</v>
      </c>
      <c r="F1615" s="4">
        <v>32832</v>
      </c>
      <c r="G1615" s="344">
        <v>0</v>
      </c>
      <c r="H1615" s="344">
        <v>432</v>
      </c>
      <c r="I1615" s="344">
        <v>0</v>
      </c>
      <c r="J1615" s="344">
        <v>0</v>
      </c>
      <c r="K1615" s="344">
        <v>0</v>
      </c>
      <c r="L1615" s="4">
        <v>273024</v>
      </c>
    </row>
    <row r="1616" spans="1:12">
      <c r="A1616" s="5" t="s">
        <v>145</v>
      </c>
      <c r="B1616" s="5" t="s">
        <v>1643</v>
      </c>
      <c r="C1616" s="5" t="s">
        <v>1644</v>
      </c>
      <c r="D1616" s="4">
        <v>5472</v>
      </c>
      <c r="E1616" s="344">
        <v>0</v>
      </c>
      <c r="F1616" s="344">
        <v>0</v>
      </c>
      <c r="G1616" s="344">
        <v>0</v>
      </c>
      <c r="H1616" s="344">
        <v>0</v>
      </c>
      <c r="I1616" s="344">
        <v>0</v>
      </c>
      <c r="J1616" s="344">
        <v>0</v>
      </c>
      <c r="K1616" s="344">
        <v>0</v>
      </c>
      <c r="L1616" s="4">
        <v>5472</v>
      </c>
    </row>
    <row r="1617" spans="1:12">
      <c r="A1617" s="5" t="s">
        <v>145</v>
      </c>
      <c r="B1617" s="5" t="s">
        <v>1645</v>
      </c>
      <c r="C1617" s="5" t="s">
        <v>1646</v>
      </c>
      <c r="D1617" s="344">
        <v>0</v>
      </c>
      <c r="E1617" s="344">
        <v>0</v>
      </c>
      <c r="F1617" s="344">
        <v>0</v>
      </c>
      <c r="G1617" s="344">
        <v>0</v>
      </c>
      <c r="H1617" s="344">
        <v>0</v>
      </c>
      <c r="I1617" s="4">
        <v>79312</v>
      </c>
      <c r="J1617" s="344">
        <v>0</v>
      </c>
      <c r="K1617" s="4">
        <v>3708</v>
      </c>
      <c r="L1617" s="4">
        <v>83020</v>
      </c>
    </row>
    <row r="1618" spans="1:12">
      <c r="A1618" s="5" t="s">
        <v>145</v>
      </c>
      <c r="B1618" s="5" t="s">
        <v>1647</v>
      </c>
      <c r="C1618" s="5" t="s">
        <v>1648</v>
      </c>
      <c r="D1618" s="344">
        <v>0</v>
      </c>
      <c r="E1618" s="344">
        <v>0</v>
      </c>
      <c r="F1618" s="344">
        <v>0</v>
      </c>
      <c r="G1618" s="344">
        <v>0</v>
      </c>
      <c r="H1618" s="344">
        <v>0</v>
      </c>
      <c r="I1618" s="4">
        <v>33488</v>
      </c>
      <c r="J1618" s="344">
        <v>0</v>
      </c>
      <c r="K1618" s="344">
        <v>0</v>
      </c>
      <c r="L1618" s="4">
        <v>33488</v>
      </c>
    </row>
    <row r="1619" spans="1:12">
      <c r="A1619" s="5" t="s">
        <v>145</v>
      </c>
      <c r="B1619" s="5" t="s">
        <v>1649</v>
      </c>
      <c r="C1619" s="5" t="s">
        <v>1650</v>
      </c>
      <c r="D1619" s="4">
        <v>8640</v>
      </c>
      <c r="E1619" s="344">
        <v>0</v>
      </c>
      <c r="F1619" s="344">
        <v>0</v>
      </c>
      <c r="G1619" s="344">
        <v>0</v>
      </c>
      <c r="H1619" s="4">
        <v>2000</v>
      </c>
      <c r="I1619" s="4">
        <v>127184</v>
      </c>
      <c r="J1619" s="344">
        <v>0</v>
      </c>
      <c r="K1619" s="4">
        <v>13246</v>
      </c>
      <c r="L1619" s="4">
        <v>151070</v>
      </c>
    </row>
    <row r="1620" spans="1:12">
      <c r="A1620" s="5" t="s">
        <v>145</v>
      </c>
      <c r="B1620" s="5" t="s">
        <v>1651</v>
      </c>
      <c r="C1620" s="5" t="s">
        <v>1652</v>
      </c>
      <c r="D1620" s="344">
        <v>0</v>
      </c>
      <c r="E1620" s="344">
        <v>0</v>
      </c>
      <c r="F1620" s="344">
        <v>0</v>
      </c>
      <c r="G1620" s="344">
        <v>0</v>
      </c>
      <c r="H1620" s="344">
        <v>0</v>
      </c>
      <c r="I1620" s="344">
        <v>0</v>
      </c>
      <c r="J1620" s="344">
        <v>0</v>
      </c>
      <c r="K1620" s="344">
        <v>0</v>
      </c>
      <c r="L1620" s="344">
        <v>0</v>
      </c>
    </row>
    <row r="1621" spans="1:12">
      <c r="A1621" s="5" t="s">
        <v>145</v>
      </c>
      <c r="B1621" s="5" t="s">
        <v>1653</v>
      </c>
      <c r="C1621" s="5" t="s">
        <v>1654</v>
      </c>
      <c r="D1621" s="344">
        <v>0</v>
      </c>
      <c r="E1621" s="344">
        <v>0</v>
      </c>
      <c r="F1621" s="344">
        <v>0</v>
      </c>
      <c r="G1621" s="344">
        <v>0</v>
      </c>
      <c r="H1621" s="344">
        <v>0</v>
      </c>
      <c r="I1621" s="4">
        <v>22032</v>
      </c>
      <c r="J1621" s="344">
        <v>0</v>
      </c>
      <c r="K1621" s="344">
        <v>0</v>
      </c>
      <c r="L1621" s="4">
        <v>22032</v>
      </c>
    </row>
    <row r="1622" spans="1:12">
      <c r="A1622" s="5" t="s">
        <v>145</v>
      </c>
      <c r="B1622" s="5" t="s">
        <v>1655</v>
      </c>
      <c r="C1622" s="5" t="s">
        <v>1656</v>
      </c>
      <c r="D1622" s="344">
        <v>0</v>
      </c>
      <c r="E1622" s="4">
        <v>187280</v>
      </c>
      <c r="F1622" s="344">
        <v>0</v>
      </c>
      <c r="G1622" s="4">
        <v>48960</v>
      </c>
      <c r="H1622" s="344">
        <v>0</v>
      </c>
      <c r="I1622" s="344">
        <v>0</v>
      </c>
      <c r="J1622" s="344">
        <v>0</v>
      </c>
      <c r="K1622" s="344">
        <v>0</v>
      </c>
      <c r="L1622" s="4">
        <v>236240</v>
      </c>
    </row>
    <row r="1623" spans="1:12">
      <c r="A1623" s="5" t="s">
        <v>145</v>
      </c>
      <c r="B1623" s="5" t="s">
        <v>1657</v>
      </c>
      <c r="C1623" s="5" t="s">
        <v>1658</v>
      </c>
      <c r="D1623" s="344">
        <v>0</v>
      </c>
      <c r="E1623" s="344">
        <v>0</v>
      </c>
      <c r="F1623" s="344">
        <v>0</v>
      </c>
      <c r="G1623" s="344">
        <v>0</v>
      </c>
      <c r="H1623" s="4">
        <v>23856</v>
      </c>
      <c r="I1623" s="344">
        <v>0</v>
      </c>
      <c r="J1623" s="344">
        <v>0</v>
      </c>
      <c r="K1623" s="344">
        <v>0</v>
      </c>
      <c r="L1623" s="4">
        <v>23856</v>
      </c>
    </row>
    <row r="1624" spans="1:12">
      <c r="A1624" s="5" t="s">
        <v>145</v>
      </c>
      <c r="B1624" s="5" t="s">
        <v>1659</v>
      </c>
      <c r="C1624" s="5" t="s">
        <v>1660</v>
      </c>
      <c r="D1624" s="344">
        <v>0</v>
      </c>
      <c r="E1624" s="344">
        <v>0</v>
      </c>
      <c r="F1624" s="344">
        <v>0</v>
      </c>
      <c r="G1624" s="344">
        <v>0</v>
      </c>
      <c r="H1624" s="344">
        <v>0</v>
      </c>
      <c r="I1624" s="344">
        <v>0</v>
      </c>
      <c r="J1624" s="344">
        <v>0</v>
      </c>
      <c r="K1624" s="344">
        <v>0</v>
      </c>
      <c r="L1624" s="344">
        <v>0</v>
      </c>
    </row>
    <row r="1625" spans="1:12">
      <c r="A1625" s="5" t="s">
        <v>145</v>
      </c>
      <c r="B1625" s="5" t="s">
        <v>1661</v>
      </c>
      <c r="C1625" s="5" t="s">
        <v>1662</v>
      </c>
      <c r="D1625" s="344">
        <v>0</v>
      </c>
      <c r="E1625" s="344">
        <v>0</v>
      </c>
      <c r="F1625" s="344">
        <v>0</v>
      </c>
      <c r="G1625" s="344">
        <v>0</v>
      </c>
      <c r="H1625" s="4">
        <v>1600</v>
      </c>
      <c r="I1625" s="344">
        <v>0</v>
      </c>
      <c r="J1625" s="344">
        <v>0</v>
      </c>
      <c r="K1625" s="344">
        <v>0</v>
      </c>
      <c r="L1625" s="4">
        <v>1600</v>
      </c>
    </row>
    <row r="1626" spans="1:12">
      <c r="A1626" s="5" t="s">
        <v>145</v>
      </c>
      <c r="B1626" s="5" t="s">
        <v>1663</v>
      </c>
      <c r="C1626" s="5" t="s">
        <v>1664</v>
      </c>
      <c r="D1626" s="4">
        <v>38544</v>
      </c>
      <c r="E1626" s="344">
        <v>0</v>
      </c>
      <c r="F1626" s="344">
        <v>0</v>
      </c>
      <c r="G1626" s="344">
        <v>0</v>
      </c>
      <c r="H1626" s="344">
        <v>0</v>
      </c>
      <c r="I1626" s="344">
        <v>0</v>
      </c>
      <c r="J1626" s="344">
        <v>0</v>
      </c>
      <c r="K1626" s="344">
        <v>0</v>
      </c>
      <c r="L1626" s="4">
        <v>38544</v>
      </c>
    </row>
    <row r="1627" spans="1:12">
      <c r="A1627" s="5" t="s">
        <v>145</v>
      </c>
      <c r="B1627" s="5" t="s">
        <v>1665</v>
      </c>
      <c r="C1627" s="5" t="s">
        <v>1666</v>
      </c>
      <c r="D1627" s="4">
        <v>6720</v>
      </c>
      <c r="E1627" s="344">
        <v>0</v>
      </c>
      <c r="F1627" s="344">
        <v>0</v>
      </c>
      <c r="G1627" s="344">
        <v>0</v>
      </c>
      <c r="H1627" s="4">
        <v>25072</v>
      </c>
      <c r="I1627" s="344">
        <v>0</v>
      </c>
      <c r="J1627" s="4">
        <v>13056</v>
      </c>
      <c r="K1627" s="344">
        <v>0</v>
      </c>
      <c r="L1627" s="4">
        <v>44848</v>
      </c>
    </row>
    <row r="1628" spans="1:12">
      <c r="A1628" s="5" t="s">
        <v>145</v>
      </c>
      <c r="B1628" s="5" t="s">
        <v>1667</v>
      </c>
      <c r="C1628" s="5" t="s">
        <v>1668</v>
      </c>
      <c r="D1628" s="4">
        <v>437520</v>
      </c>
      <c r="E1628" s="344">
        <v>0</v>
      </c>
      <c r="F1628" s="344">
        <v>0</v>
      </c>
      <c r="G1628" s="344">
        <v>0</v>
      </c>
      <c r="H1628" s="4">
        <v>2016</v>
      </c>
      <c r="I1628" s="344">
        <v>0</v>
      </c>
      <c r="J1628" s="344">
        <v>0</v>
      </c>
      <c r="K1628" s="344">
        <v>0</v>
      </c>
      <c r="L1628" s="4">
        <v>439536</v>
      </c>
    </row>
    <row r="1629" spans="1:12">
      <c r="A1629" s="5" t="s">
        <v>145</v>
      </c>
      <c r="B1629" s="5" t="s">
        <v>1669</v>
      </c>
      <c r="C1629" s="5" t="s">
        <v>1670</v>
      </c>
      <c r="D1629" s="4">
        <v>81136</v>
      </c>
      <c r="E1629" s="344">
        <v>0</v>
      </c>
      <c r="F1629" s="344">
        <v>0</v>
      </c>
      <c r="G1629" s="344">
        <v>0</v>
      </c>
      <c r="H1629" s="344">
        <v>256</v>
      </c>
      <c r="I1629" s="344">
        <v>0</v>
      </c>
      <c r="J1629" s="344">
        <v>0</v>
      </c>
      <c r="K1629" s="344">
        <v>0</v>
      </c>
      <c r="L1629" s="4">
        <v>81392</v>
      </c>
    </row>
    <row r="1630" spans="1:12">
      <c r="A1630" s="5" t="s">
        <v>145</v>
      </c>
      <c r="B1630" s="5" t="s">
        <v>1671</v>
      </c>
      <c r="C1630" s="5" t="s">
        <v>1672</v>
      </c>
      <c r="D1630" s="344">
        <v>0</v>
      </c>
      <c r="E1630" s="344">
        <v>0</v>
      </c>
      <c r="F1630" s="344">
        <v>0</v>
      </c>
      <c r="G1630" s="344">
        <v>0</v>
      </c>
      <c r="H1630" s="344">
        <v>0</v>
      </c>
      <c r="I1630" s="344">
        <v>0</v>
      </c>
      <c r="J1630" s="344">
        <v>0</v>
      </c>
      <c r="K1630" s="344">
        <v>0</v>
      </c>
      <c r="L1630" s="344">
        <v>0</v>
      </c>
    </row>
    <row r="1631" spans="1:12">
      <c r="A1631" s="5" t="s">
        <v>145</v>
      </c>
      <c r="B1631" s="5" t="s">
        <v>1673</v>
      </c>
      <c r="C1631" s="5" t="s">
        <v>1674</v>
      </c>
      <c r="D1631" s="4">
        <v>946016</v>
      </c>
      <c r="E1631" s="4">
        <v>592256</v>
      </c>
      <c r="F1631" s="4">
        <v>32832</v>
      </c>
      <c r="G1631" s="4">
        <v>48960</v>
      </c>
      <c r="H1631" s="4">
        <v>249264</v>
      </c>
      <c r="I1631" s="4">
        <v>340768</v>
      </c>
      <c r="J1631" s="4">
        <v>20702</v>
      </c>
      <c r="K1631" s="4">
        <v>18424</v>
      </c>
      <c r="L1631" s="4">
        <v>2249222</v>
      </c>
    </row>
    <row r="1633" spans="1:12">
      <c r="K1633" s="344" t="s">
        <v>44</v>
      </c>
      <c r="L1633" s="4">
        <f>L1631+L1599+L1567+L1535+L1503+L1471+L1439+L1407+L1375+L1343+L1311+L1279+L1247+L1215+L1183+L1151+L1119+L1087+L1055+L1023+L991+L959+L927+L895+L863+L831+L799+L767+L735+L703+L671+L639+L607+L575+L543+L511+L479+L447+L415+L383+L351+L319+L287+L255+L223+L191+L159+L127+L95+L63+L31</f>
        <v>261591261</v>
      </c>
    </row>
    <row r="1634" spans="1:12">
      <c r="A1634" s="5" t="s">
        <v>2277</v>
      </c>
    </row>
    <row r="1635" spans="1:12">
      <c r="A1635" s="5" t="s">
        <v>1734</v>
      </c>
    </row>
  </sheetData>
  <sheetProtection algorithmName="SHA-512" hashValue="+Kg9SX7ffhctJggkdmTiwHvBx/GpnDHRw0T/N7TsZKM+YVAjM+IL79Opt5Zka/czpaUGFZOxYIQCeKjqMt1F2w==" saltValue="FQzRmSRuRSOD7/H/mYev1w==" spinCount="100000" sheet="1" objects="1" scenarios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EA333-0198-4CC9-ABA6-BF2545B8C306}">
  <sheetPr codeName="Sheet15">
    <tabColor theme="8" tint="-0.249977111117893"/>
  </sheetPr>
  <dimension ref="A1:H55"/>
  <sheetViews>
    <sheetView workbookViewId="0">
      <pane ySplit="4" topLeftCell="A5" activePane="bottomLeft" state="frozen"/>
      <selection pane="bottomLeft"/>
    </sheetView>
  </sheetViews>
  <sheetFormatPr defaultColWidth="15.5546875" defaultRowHeight="13.8"/>
  <cols>
    <col min="1" max="1" width="15.5546875" style="18"/>
    <col min="2" max="2" width="22.33203125" style="18" customWidth="1"/>
    <col min="3" max="3" width="18.33203125" style="18" customWidth="1"/>
    <col min="4" max="4" width="15.5546875" style="18"/>
    <col min="5" max="5" width="15.5546875" style="18" customWidth="1"/>
    <col min="6" max="6" width="16.109375" style="18" bestFit="1" customWidth="1"/>
    <col min="7" max="7" width="15.5546875" style="18" customWidth="1"/>
    <col min="8" max="8" width="16.109375" style="18" bestFit="1" customWidth="1"/>
    <col min="9" max="9" width="2.88671875" style="18" customWidth="1"/>
    <col min="10" max="16384" width="15.5546875" style="18"/>
  </cols>
  <sheetData>
    <row r="1" spans="1:8">
      <c r="A1" s="246" t="s">
        <v>1924</v>
      </c>
      <c r="B1" s="26"/>
    </row>
    <row r="2" spans="1:8">
      <c r="A2" s="251" t="s">
        <v>1955</v>
      </c>
    </row>
    <row r="4" spans="1:8" ht="41.4">
      <c r="A4" s="50" t="s">
        <v>1604</v>
      </c>
      <c r="B4" s="50" t="s">
        <v>1867</v>
      </c>
      <c r="C4" s="52" t="s">
        <v>1956</v>
      </c>
      <c r="D4" s="52" t="s">
        <v>2000</v>
      </c>
      <c r="E4" s="52" t="s">
        <v>2001</v>
      </c>
      <c r="F4" s="52" t="s">
        <v>1615</v>
      </c>
      <c r="G4" s="52" t="s">
        <v>1616</v>
      </c>
      <c r="H4" s="52" t="s">
        <v>1617</v>
      </c>
    </row>
    <row r="5" spans="1:8">
      <c r="A5" s="116" t="s">
        <v>45</v>
      </c>
      <c r="B5" s="117" t="s">
        <v>46</v>
      </c>
      <c r="C5" s="152">
        <v>312069692</v>
      </c>
      <c r="D5" s="334">
        <v>0.10780000000000001</v>
      </c>
      <c r="E5" s="334">
        <v>0.1492</v>
      </c>
      <c r="F5" s="152">
        <f t="shared" ref="F5:F36" si="0">C5*(D5/E5)</f>
        <v>225476627.32975873</v>
      </c>
      <c r="G5" s="152">
        <f>F5/(D5*100)</f>
        <v>20916199.195710454</v>
      </c>
      <c r="H5" s="153">
        <f>G5*(Dash!B$19*100)</f>
        <v>104580995.97855227</v>
      </c>
    </row>
    <row r="6" spans="1:8">
      <c r="A6" s="121" t="s">
        <v>48</v>
      </c>
      <c r="B6" s="122" t="s">
        <v>49</v>
      </c>
      <c r="C6" s="159">
        <v>26783306</v>
      </c>
      <c r="D6" s="157">
        <v>0.15429999999999999</v>
      </c>
      <c r="E6" s="157">
        <v>0.1641</v>
      </c>
      <c r="F6" s="159">
        <f t="shared" si="0"/>
        <v>25183815.452772699</v>
      </c>
      <c r="G6" s="159">
        <f t="shared" ref="G6:G54" si="1">F6/(D6*100)</f>
        <v>1632133.211456429</v>
      </c>
      <c r="H6" s="160">
        <f>G6*(Dash!B$19*100)</f>
        <v>8160666.0572821451</v>
      </c>
    </row>
    <row r="7" spans="1:8">
      <c r="A7" s="126" t="s">
        <v>50</v>
      </c>
      <c r="B7" s="11" t="s">
        <v>51</v>
      </c>
      <c r="C7" s="165">
        <v>37020753</v>
      </c>
      <c r="D7" s="18">
        <v>0.15909999999999999</v>
      </c>
      <c r="E7" s="18">
        <v>0.22320000000000001</v>
      </c>
      <c r="F7" s="165">
        <f t="shared" si="0"/>
        <v>26388896.963709675</v>
      </c>
      <c r="G7" s="165">
        <f t="shared" si="1"/>
        <v>1658635.8870967743</v>
      </c>
      <c r="H7" s="166">
        <f>G7*(Dash!B$19*100)</f>
        <v>8293179.435483871</v>
      </c>
    </row>
    <row r="8" spans="1:8">
      <c r="A8" s="121" t="s">
        <v>53</v>
      </c>
      <c r="B8" s="122" t="s">
        <v>54</v>
      </c>
      <c r="C8" s="159">
        <v>9263209</v>
      </c>
      <c r="D8" s="157">
        <v>0.14630000000000001</v>
      </c>
      <c r="E8" s="157">
        <v>0.16239999999999999</v>
      </c>
      <c r="F8" s="159">
        <f t="shared" si="0"/>
        <v>8344873.6250000009</v>
      </c>
      <c r="G8" s="159">
        <f t="shared" si="1"/>
        <v>570394.64285714284</v>
      </c>
      <c r="H8" s="160">
        <f>G8*(Dash!B$19*100)</f>
        <v>2851973.2142857141</v>
      </c>
    </row>
    <row r="9" spans="1:8">
      <c r="A9" s="126" t="s">
        <v>55</v>
      </c>
      <c r="B9" s="11" t="s">
        <v>56</v>
      </c>
      <c r="C9" s="165">
        <v>332004008</v>
      </c>
      <c r="D9" s="18">
        <v>8.5199999999999998E-2</v>
      </c>
      <c r="E9" s="18">
        <v>9.8699999999999996E-2</v>
      </c>
      <c r="F9" s="165">
        <f t="shared" si="0"/>
        <v>286593125.44680852</v>
      </c>
      <c r="G9" s="165">
        <f t="shared" si="1"/>
        <v>33637690.780141845</v>
      </c>
      <c r="H9" s="166">
        <f>G9*(Dash!B$19*100)</f>
        <v>168188453.90070921</v>
      </c>
    </row>
    <row r="10" spans="1:8">
      <c r="A10" s="121" t="s">
        <v>57</v>
      </c>
      <c r="B10" s="122" t="s">
        <v>58</v>
      </c>
      <c r="C10" s="159">
        <v>2318274</v>
      </c>
      <c r="D10" s="157">
        <v>3.6299999999999999E-2</v>
      </c>
      <c r="E10" s="157">
        <v>3.6299999999999999E-2</v>
      </c>
      <c r="F10" s="159">
        <f t="shared" si="0"/>
        <v>2318274</v>
      </c>
      <c r="G10" s="159">
        <f t="shared" si="1"/>
        <v>638642.97520661156</v>
      </c>
      <c r="H10" s="160">
        <f>G10*(Dash!B$19*100)</f>
        <v>3193214.8760330579</v>
      </c>
    </row>
    <row r="11" spans="1:8">
      <c r="A11" s="126" t="s">
        <v>59</v>
      </c>
      <c r="B11" s="11" t="s">
        <v>60</v>
      </c>
      <c r="C11" s="165">
        <v>34124460</v>
      </c>
      <c r="D11" s="18">
        <v>0.25030000000000002</v>
      </c>
      <c r="E11" s="18">
        <v>0.28589999999999999</v>
      </c>
      <c r="F11" s="165">
        <f t="shared" si="0"/>
        <v>29875314.228751317</v>
      </c>
      <c r="G11" s="165">
        <f t="shared" si="1"/>
        <v>1193580.2728226655</v>
      </c>
      <c r="H11" s="166">
        <f>G11*(Dash!B$19*100)</f>
        <v>5967901.3641133271</v>
      </c>
    </row>
    <row r="12" spans="1:8">
      <c r="A12" s="121" t="s">
        <v>61</v>
      </c>
      <c r="B12" s="122" t="s">
        <v>62</v>
      </c>
      <c r="C12" s="159">
        <v>14161352</v>
      </c>
      <c r="D12" s="157">
        <v>9.6000000000000002E-2</v>
      </c>
      <c r="E12" s="157">
        <v>9.6000000000000002E-2</v>
      </c>
      <c r="F12" s="159">
        <f t="shared" si="0"/>
        <v>14161352</v>
      </c>
      <c r="G12" s="159">
        <f t="shared" si="1"/>
        <v>1475140.8333333335</v>
      </c>
      <c r="H12" s="160">
        <f>G12*(Dash!B$19*100)</f>
        <v>7375704.1666666679</v>
      </c>
    </row>
    <row r="13" spans="1:8">
      <c r="A13" s="126" t="s">
        <v>63</v>
      </c>
      <c r="B13" s="11" t="s">
        <v>64</v>
      </c>
      <c r="C13" s="165">
        <v>1507752</v>
      </c>
      <c r="D13" s="18">
        <v>0.20399999999999999</v>
      </c>
      <c r="E13" s="18">
        <v>0.20399999999999999</v>
      </c>
      <c r="F13" s="165">
        <f t="shared" si="0"/>
        <v>1507752</v>
      </c>
      <c r="G13" s="165">
        <f t="shared" si="1"/>
        <v>73909.411764705888</v>
      </c>
      <c r="H13" s="166">
        <f>G13*(Dash!B$19*100)</f>
        <v>369547.05882352946</v>
      </c>
    </row>
    <row r="14" spans="1:8">
      <c r="A14" s="121" t="s">
        <v>65</v>
      </c>
      <c r="B14" s="122" t="s">
        <v>66</v>
      </c>
      <c r="C14" s="159">
        <v>758172</v>
      </c>
      <c r="D14" s="157">
        <v>0.2525</v>
      </c>
      <c r="E14" s="157">
        <v>0.2525</v>
      </c>
      <c r="F14" s="159">
        <f t="shared" si="0"/>
        <v>758172</v>
      </c>
      <c r="G14" s="159">
        <f t="shared" si="1"/>
        <v>30026.61386138614</v>
      </c>
      <c r="H14" s="160">
        <f>G14*(Dash!B$19*100)</f>
        <v>150133.0693069307</v>
      </c>
    </row>
    <row r="15" spans="1:8">
      <c r="A15" s="126" t="s">
        <v>67</v>
      </c>
      <c r="B15" s="11" t="s">
        <v>68</v>
      </c>
      <c r="C15" s="165">
        <v>3707387</v>
      </c>
      <c r="D15" s="18">
        <v>0.18149999999999999</v>
      </c>
      <c r="E15" s="18">
        <v>0.20130000000000001</v>
      </c>
      <c r="F15" s="165">
        <f t="shared" si="0"/>
        <v>3342725.9836065569</v>
      </c>
      <c r="G15" s="165">
        <f t="shared" si="1"/>
        <v>184172.2305017387</v>
      </c>
      <c r="H15" s="166">
        <f>G15*(Dash!B$19*100)</f>
        <v>920861.15250869351</v>
      </c>
    </row>
    <row r="16" spans="1:8">
      <c r="A16" s="121" t="s">
        <v>69</v>
      </c>
      <c r="B16" s="122" t="s">
        <v>70</v>
      </c>
      <c r="C16" s="159">
        <v>41186016</v>
      </c>
      <c r="D16" s="157">
        <v>0.15140000000000001</v>
      </c>
      <c r="E16" s="157">
        <v>0.2676</v>
      </c>
      <c r="F16" s="159">
        <f t="shared" si="0"/>
        <v>23301804.269058295</v>
      </c>
      <c r="G16" s="159">
        <f t="shared" si="1"/>
        <v>1539088.789237668</v>
      </c>
      <c r="H16" s="160">
        <f>G16*(Dash!B$19*100)</f>
        <v>7695443.94618834</v>
      </c>
    </row>
    <row r="17" spans="1:8">
      <c r="A17" s="126" t="s">
        <v>71</v>
      </c>
      <c r="B17" s="11" t="s">
        <v>72</v>
      </c>
      <c r="C17" s="165">
        <v>156185965</v>
      </c>
      <c r="D17" s="18">
        <v>7.4999999999999997E-2</v>
      </c>
      <c r="E17" s="18">
        <v>8.1199999999999994E-2</v>
      </c>
      <c r="F17" s="165">
        <f t="shared" si="0"/>
        <v>144260435.65270936</v>
      </c>
      <c r="G17" s="165">
        <f t="shared" si="1"/>
        <v>19234724.753694583</v>
      </c>
      <c r="H17" s="166">
        <f>G17*(Dash!B$19*100)</f>
        <v>96173623.76847291</v>
      </c>
    </row>
    <row r="18" spans="1:8">
      <c r="A18" s="121" t="s">
        <v>73</v>
      </c>
      <c r="B18" s="122" t="s">
        <v>74</v>
      </c>
      <c r="C18" s="159">
        <v>403162160</v>
      </c>
      <c r="D18" s="157">
        <v>9.6000000000000002E-2</v>
      </c>
      <c r="E18" s="157">
        <v>0.1159</v>
      </c>
      <c r="F18" s="159">
        <f t="shared" si="0"/>
        <v>333939321.48403794</v>
      </c>
      <c r="G18" s="159">
        <f t="shared" si="1"/>
        <v>34785345.98792062</v>
      </c>
      <c r="H18" s="160">
        <f>G18*(Dash!B$19*100)</f>
        <v>173926729.93960309</v>
      </c>
    </row>
    <row r="19" spans="1:8">
      <c r="A19" s="126" t="s">
        <v>75</v>
      </c>
      <c r="B19" s="11" t="s">
        <v>76</v>
      </c>
      <c r="C19" s="165">
        <v>85229773</v>
      </c>
      <c r="D19" s="18">
        <v>0.19689999999999999</v>
      </c>
      <c r="E19" s="18">
        <v>0.2661</v>
      </c>
      <c r="F19" s="165">
        <f t="shared" si="0"/>
        <v>63065547.92822247</v>
      </c>
      <c r="G19" s="165">
        <f t="shared" si="1"/>
        <v>3202922.6982337469</v>
      </c>
      <c r="H19" s="166">
        <f>G19*(Dash!B$19*100)</f>
        <v>16014613.491168734</v>
      </c>
    </row>
    <row r="20" spans="1:8">
      <c r="A20" s="121" t="s">
        <v>77</v>
      </c>
      <c r="B20" s="122" t="s">
        <v>78</v>
      </c>
      <c r="C20" s="159">
        <v>67841447</v>
      </c>
      <c r="D20" s="157">
        <v>0.1226</v>
      </c>
      <c r="E20" s="157">
        <v>0.1226</v>
      </c>
      <c r="F20" s="159">
        <f t="shared" si="0"/>
        <v>67841447</v>
      </c>
      <c r="G20" s="159">
        <f t="shared" si="1"/>
        <v>5533560.1141924961</v>
      </c>
      <c r="H20" s="160">
        <f>G20*(Dash!B$19*100)</f>
        <v>27667800.570962481</v>
      </c>
    </row>
    <row r="21" spans="1:8">
      <c r="A21" s="126" t="s">
        <v>79</v>
      </c>
      <c r="B21" s="11" t="s">
        <v>80</v>
      </c>
      <c r="C21" s="165">
        <v>2274128</v>
      </c>
      <c r="D21" s="18">
        <v>0.22</v>
      </c>
      <c r="E21" s="18">
        <v>0.22</v>
      </c>
      <c r="F21" s="165">
        <f t="shared" si="0"/>
        <v>2274128</v>
      </c>
      <c r="G21" s="165">
        <f t="shared" si="1"/>
        <v>103369.45454545454</v>
      </c>
      <c r="H21" s="166">
        <f>G21*(Dash!B$19*100)</f>
        <v>516847.27272727271</v>
      </c>
    </row>
    <row r="22" spans="1:8">
      <c r="A22" s="121" t="s">
        <v>81</v>
      </c>
      <c r="B22" s="122" t="s">
        <v>82</v>
      </c>
      <c r="C22" s="159">
        <v>15996906</v>
      </c>
      <c r="D22" s="157">
        <v>0.13200000000000001</v>
      </c>
      <c r="E22" s="157">
        <v>0.13200000000000001</v>
      </c>
      <c r="F22" s="159">
        <f t="shared" si="0"/>
        <v>15996906</v>
      </c>
      <c r="G22" s="159">
        <f t="shared" si="1"/>
        <v>1211886.8181818181</v>
      </c>
      <c r="H22" s="160">
        <f>G22*(Dash!B$19*100)</f>
        <v>6059434.0909090908</v>
      </c>
    </row>
    <row r="23" spans="1:8">
      <c r="A23" s="126" t="s">
        <v>83</v>
      </c>
      <c r="B23" s="11" t="s">
        <v>84</v>
      </c>
      <c r="C23" s="165">
        <v>23837852</v>
      </c>
      <c r="D23" s="18">
        <v>0.1249</v>
      </c>
      <c r="E23" s="18">
        <v>0.1467</v>
      </c>
      <c r="F23" s="165">
        <f t="shared" si="0"/>
        <v>20295485.445126109</v>
      </c>
      <c r="G23" s="165">
        <f t="shared" si="1"/>
        <v>1624938.7866394003</v>
      </c>
      <c r="H23" s="166">
        <f>G23*(Dash!B$19*100)</f>
        <v>8124693.933197001</v>
      </c>
    </row>
    <row r="24" spans="1:8">
      <c r="A24" s="121" t="s">
        <v>85</v>
      </c>
      <c r="B24" s="122" t="s">
        <v>86</v>
      </c>
      <c r="C24" s="159">
        <v>2153638</v>
      </c>
      <c r="D24" s="157">
        <v>8.0500000000000002E-2</v>
      </c>
      <c r="E24" s="157">
        <v>8.0500000000000002E-2</v>
      </c>
      <c r="F24" s="159">
        <f t="shared" si="0"/>
        <v>2153638</v>
      </c>
      <c r="G24" s="159">
        <f t="shared" si="1"/>
        <v>267532.6708074534</v>
      </c>
      <c r="H24" s="160">
        <f>G24*(Dash!B$19*100)</f>
        <v>1337663.3540372669</v>
      </c>
    </row>
    <row r="25" spans="1:8">
      <c r="A25" s="126" t="s">
        <v>87</v>
      </c>
      <c r="B25" s="11" t="s">
        <v>88</v>
      </c>
      <c r="C25" s="165">
        <v>235455193</v>
      </c>
      <c r="D25" s="18">
        <v>7.9200000000000007E-2</v>
      </c>
      <c r="E25" s="18">
        <v>9.5600000000000004E-2</v>
      </c>
      <c r="F25" s="165">
        <f t="shared" si="0"/>
        <v>195063297.96652722</v>
      </c>
      <c r="G25" s="165">
        <f t="shared" si="1"/>
        <v>24629204.288702931</v>
      </c>
      <c r="H25" s="166">
        <f>G25*(Dash!B$19*100)</f>
        <v>123146021.44351466</v>
      </c>
    </row>
    <row r="26" spans="1:8">
      <c r="A26" s="121" t="s">
        <v>89</v>
      </c>
      <c r="B26" s="122" t="s">
        <v>90</v>
      </c>
      <c r="C26" s="159">
        <v>14729667</v>
      </c>
      <c r="D26" s="157">
        <v>0.15190000000000001</v>
      </c>
      <c r="E26" s="157">
        <v>0.16839999999999999</v>
      </c>
      <c r="F26" s="159">
        <f t="shared" si="0"/>
        <v>13286439.532660333</v>
      </c>
      <c r="G26" s="159">
        <f t="shared" si="1"/>
        <v>874683.31353919243</v>
      </c>
      <c r="H26" s="160">
        <f>G26*(Dash!B$19*100)</f>
        <v>4373416.5676959623</v>
      </c>
    </row>
    <row r="27" spans="1:8">
      <c r="A27" s="126" t="s">
        <v>91</v>
      </c>
      <c r="B27" s="11" t="s">
        <v>92</v>
      </c>
      <c r="C27" s="165">
        <v>7708697</v>
      </c>
      <c r="D27" s="18">
        <v>0.17499999999999999</v>
      </c>
      <c r="E27" s="18">
        <v>0.17499999999999999</v>
      </c>
      <c r="F27" s="165">
        <f t="shared" si="0"/>
        <v>7708697</v>
      </c>
      <c r="G27" s="165">
        <f t="shared" si="1"/>
        <v>440496.97142857144</v>
      </c>
      <c r="H27" s="166">
        <f>G27*(Dash!B$19*100)</f>
        <v>2202484.8571428573</v>
      </c>
    </row>
    <row r="28" spans="1:8">
      <c r="A28" s="121" t="s">
        <v>93</v>
      </c>
      <c r="B28" s="122" t="s">
        <v>94</v>
      </c>
      <c r="C28" s="282">
        <v>51843926</v>
      </c>
      <c r="D28" s="157">
        <v>0.23019999999999999</v>
      </c>
      <c r="E28" s="157">
        <v>0.2878</v>
      </c>
      <c r="F28" s="159">
        <f t="shared" si="0"/>
        <v>41467935.250868656</v>
      </c>
      <c r="G28" s="159">
        <f t="shared" si="1"/>
        <v>1801387.2828353022</v>
      </c>
      <c r="H28" s="160">
        <f>G28*(Dash!B$19*100)</f>
        <v>9006936.4141765106</v>
      </c>
    </row>
    <row r="29" spans="1:8">
      <c r="A29" s="126" t="s">
        <v>95</v>
      </c>
      <c r="B29" s="11" t="s">
        <v>96</v>
      </c>
      <c r="C29" s="165">
        <v>38475740</v>
      </c>
      <c r="D29" s="18">
        <v>0.19089999999999999</v>
      </c>
      <c r="E29" s="18">
        <v>0.22009999999999999</v>
      </c>
      <c r="F29" s="165">
        <f t="shared" si="0"/>
        <v>33371280.172648795</v>
      </c>
      <c r="G29" s="165">
        <f t="shared" si="1"/>
        <v>1748102.6805997274</v>
      </c>
      <c r="H29" s="166">
        <f>G29*(Dash!B$19*100)</f>
        <v>8740513.4029986374</v>
      </c>
    </row>
    <row r="30" spans="1:8">
      <c r="A30" s="121" t="s">
        <v>97</v>
      </c>
      <c r="B30" s="122" t="s">
        <v>98</v>
      </c>
      <c r="C30" s="159">
        <v>285520371</v>
      </c>
      <c r="D30" s="157">
        <v>0.08</v>
      </c>
      <c r="E30" s="157">
        <v>0.10780000000000001</v>
      </c>
      <c r="F30" s="159">
        <f t="shared" si="0"/>
        <v>211888958.07050091</v>
      </c>
      <c r="G30" s="159">
        <f t="shared" si="1"/>
        <v>26486119.758812614</v>
      </c>
      <c r="H30" s="160">
        <f>G30*(Dash!B$19*100)</f>
        <v>132430598.79406306</v>
      </c>
    </row>
    <row r="31" spans="1:8">
      <c r="A31" s="126" t="s">
        <v>99</v>
      </c>
      <c r="B31" s="11" t="s">
        <v>100</v>
      </c>
      <c r="C31" s="165">
        <v>34277504</v>
      </c>
      <c r="D31" s="18">
        <v>0.1157</v>
      </c>
      <c r="E31" s="18">
        <v>0.1391</v>
      </c>
      <c r="F31" s="165">
        <f t="shared" si="0"/>
        <v>28511194.915887851</v>
      </c>
      <c r="G31" s="165">
        <f t="shared" si="1"/>
        <v>2464234.6513299784</v>
      </c>
      <c r="H31" s="166">
        <f>G31*(Dash!B$19*100)</f>
        <v>12321173.256649893</v>
      </c>
    </row>
    <row r="32" spans="1:8">
      <c r="A32" s="121" t="s">
        <v>101</v>
      </c>
      <c r="B32" s="122" t="s">
        <v>102</v>
      </c>
      <c r="C32" s="159">
        <v>37545037</v>
      </c>
      <c r="D32" s="157">
        <v>7.3700000000000002E-2</v>
      </c>
      <c r="E32" s="157">
        <v>0.08</v>
      </c>
      <c r="F32" s="159">
        <f t="shared" si="0"/>
        <v>34588365.33625</v>
      </c>
      <c r="G32" s="159">
        <f t="shared" si="1"/>
        <v>4693129.625</v>
      </c>
      <c r="H32" s="160">
        <f>G32*(Dash!B$19*100)</f>
        <v>23465648.125</v>
      </c>
    </row>
    <row r="33" spans="1:8">
      <c r="A33" s="126" t="s">
        <v>103</v>
      </c>
      <c r="B33" s="11" t="s">
        <v>104</v>
      </c>
      <c r="C33" s="165">
        <v>5698400</v>
      </c>
      <c r="D33" s="18">
        <v>0.1072</v>
      </c>
      <c r="E33" s="18">
        <v>0.1072</v>
      </c>
      <c r="F33" s="165">
        <f t="shared" si="0"/>
        <v>5698400</v>
      </c>
      <c r="G33" s="165">
        <f t="shared" si="1"/>
        <v>531567.1641791045</v>
      </c>
      <c r="H33" s="166">
        <f>G33*(Dash!B$19*100)</f>
        <v>2657835.8208955224</v>
      </c>
    </row>
    <row r="34" spans="1:8">
      <c r="A34" s="121" t="s">
        <v>105</v>
      </c>
      <c r="B34" s="122" t="s">
        <v>106</v>
      </c>
      <c r="C34" s="159">
        <v>4818145</v>
      </c>
      <c r="D34" s="157">
        <v>6.4199999999999993E-2</v>
      </c>
      <c r="E34" s="157">
        <v>8.5099999999999995E-2</v>
      </c>
      <c r="F34" s="159">
        <f t="shared" si="0"/>
        <v>3634840.2937720325</v>
      </c>
      <c r="G34" s="159">
        <f t="shared" si="1"/>
        <v>566174.50058754405</v>
      </c>
      <c r="H34" s="160">
        <f>G34*(Dash!B$19*100)</f>
        <v>2830872.5029377202</v>
      </c>
    </row>
    <row r="35" spans="1:8">
      <c r="A35" s="126" t="s">
        <v>107</v>
      </c>
      <c r="B35" s="11" t="s">
        <v>108</v>
      </c>
      <c r="C35" s="165">
        <v>6095790</v>
      </c>
      <c r="D35" s="18">
        <v>8.1100000000000005E-2</v>
      </c>
      <c r="E35" s="18">
        <v>0.12</v>
      </c>
      <c r="F35" s="165">
        <f t="shared" si="0"/>
        <v>4119738.0750000002</v>
      </c>
      <c r="G35" s="165">
        <f t="shared" si="1"/>
        <v>507982.49999999994</v>
      </c>
      <c r="H35" s="166">
        <f>G35*(Dash!B$19*100)</f>
        <v>2539912.4999999995</v>
      </c>
    </row>
    <row r="36" spans="1:8">
      <c r="A36" s="121" t="s">
        <v>109</v>
      </c>
      <c r="B36" s="122" t="s">
        <v>110</v>
      </c>
      <c r="C36" s="159">
        <v>31709861</v>
      </c>
      <c r="D36" s="157">
        <v>0.16420000000000001</v>
      </c>
      <c r="E36" s="157">
        <v>0.18870000000000001</v>
      </c>
      <c r="F36" s="159">
        <f t="shared" si="0"/>
        <v>27592788.427133016</v>
      </c>
      <c r="G36" s="159">
        <f t="shared" si="1"/>
        <v>1680437.7848436672</v>
      </c>
      <c r="H36" s="160">
        <f>G36*(Dash!B$19*100)</f>
        <v>8402188.9242183361</v>
      </c>
    </row>
    <row r="37" spans="1:8">
      <c r="A37" s="126" t="s">
        <v>111</v>
      </c>
      <c r="B37" s="11" t="s">
        <v>112</v>
      </c>
      <c r="C37" s="165">
        <v>13030638</v>
      </c>
      <c r="D37" s="18">
        <v>0.1855</v>
      </c>
      <c r="E37" s="18">
        <v>0.2185</v>
      </c>
      <c r="F37" s="165">
        <f t="shared" ref="F37:F54" si="2">C37*(D37/E37)</f>
        <v>11062624.022883296</v>
      </c>
      <c r="G37" s="165">
        <f t="shared" si="1"/>
        <v>596367.87185354694</v>
      </c>
      <c r="H37" s="166">
        <f>G37*(Dash!B$19*100)</f>
        <v>2981839.3592677349</v>
      </c>
    </row>
    <row r="38" spans="1:8">
      <c r="A38" s="121" t="s">
        <v>113</v>
      </c>
      <c r="B38" s="122" t="s">
        <v>114</v>
      </c>
      <c r="C38" s="159">
        <v>3868832</v>
      </c>
      <c r="D38" s="157">
        <v>7.4899999999999994E-2</v>
      </c>
      <c r="E38" s="157">
        <v>7.4899999999999994E-2</v>
      </c>
      <c r="F38" s="159">
        <f t="shared" si="2"/>
        <v>3868832</v>
      </c>
      <c r="G38" s="159">
        <f t="shared" si="1"/>
        <v>516532.97730307083</v>
      </c>
      <c r="H38" s="160">
        <f>G38*(Dash!B$19*100)</f>
        <v>2582664.8865153543</v>
      </c>
    </row>
    <row r="39" spans="1:8">
      <c r="A39" s="126" t="s">
        <v>115</v>
      </c>
      <c r="B39" s="11" t="s">
        <v>116</v>
      </c>
      <c r="C39" s="165">
        <v>567580</v>
      </c>
      <c r="D39" s="18">
        <v>1.44E-2</v>
      </c>
      <c r="E39" s="18">
        <v>0.28410000000000002</v>
      </c>
      <c r="F39" s="165">
        <f t="shared" si="2"/>
        <v>28768.574445617738</v>
      </c>
      <c r="G39" s="165">
        <f t="shared" si="1"/>
        <v>19978.176698345651</v>
      </c>
      <c r="H39" s="166">
        <f>G39*(Dash!B$19*100)</f>
        <v>99890.883491728251</v>
      </c>
    </row>
    <row r="40" spans="1:8">
      <c r="A40" s="121" t="s">
        <v>117</v>
      </c>
      <c r="B40" s="122" t="s">
        <v>118</v>
      </c>
      <c r="C40" s="159">
        <v>116361579</v>
      </c>
      <c r="D40" s="157">
        <v>0.1055</v>
      </c>
      <c r="E40" s="157">
        <v>0.15559999999999999</v>
      </c>
      <c r="F40" s="159">
        <f t="shared" si="2"/>
        <v>78895543.6021851</v>
      </c>
      <c r="G40" s="159">
        <f t="shared" si="1"/>
        <v>7478250.5784061709</v>
      </c>
      <c r="H40" s="160">
        <f>G40*(Dash!B$19*100)</f>
        <v>37391252.892030858</v>
      </c>
    </row>
    <row r="41" spans="1:8">
      <c r="A41" s="126" t="s">
        <v>119</v>
      </c>
      <c r="B41" s="11" t="s">
        <v>120</v>
      </c>
      <c r="C41" s="165">
        <v>10586308</v>
      </c>
      <c r="D41" s="18">
        <v>0.30680000000000002</v>
      </c>
      <c r="E41" s="18">
        <v>0.30680000000000002</v>
      </c>
      <c r="F41" s="165">
        <f t="shared" si="2"/>
        <v>10586308</v>
      </c>
      <c r="G41" s="165">
        <f t="shared" si="1"/>
        <v>345055.67144719686</v>
      </c>
      <c r="H41" s="166">
        <f>G41*(Dash!B$19*100)</f>
        <v>1725278.3572359844</v>
      </c>
    </row>
    <row r="42" spans="1:8">
      <c r="A42" s="121" t="s">
        <v>121</v>
      </c>
      <c r="B42" s="122" t="s">
        <v>122</v>
      </c>
      <c r="C42" s="159">
        <v>76878078</v>
      </c>
      <c r="D42" s="157">
        <v>0.13880000000000001</v>
      </c>
      <c r="E42" s="157">
        <v>0.1615</v>
      </c>
      <c r="F42" s="159">
        <f t="shared" si="2"/>
        <v>66072304.807430342</v>
      </c>
      <c r="G42" s="159">
        <f t="shared" si="1"/>
        <v>4760252.5077399379</v>
      </c>
      <c r="H42" s="160">
        <f>G42*(Dash!B$19*100)</f>
        <v>23801262.53869969</v>
      </c>
    </row>
    <row r="43" spans="1:8">
      <c r="A43" s="126" t="s">
        <v>123</v>
      </c>
      <c r="B43" s="11" t="s">
        <v>124</v>
      </c>
      <c r="C43" s="165">
        <v>6270777</v>
      </c>
      <c r="D43" s="18">
        <v>0.13389999999999999</v>
      </c>
      <c r="E43" s="18">
        <v>0.13389999999999999</v>
      </c>
      <c r="F43" s="165">
        <f t="shared" si="2"/>
        <v>6270777</v>
      </c>
      <c r="G43" s="165">
        <f t="shared" si="1"/>
        <v>468317.92382374912</v>
      </c>
      <c r="H43" s="166">
        <f>G43*(Dash!B$19*100)</f>
        <v>2341589.6191187454</v>
      </c>
    </row>
    <row r="44" spans="1:8">
      <c r="A44" s="121" t="s">
        <v>125</v>
      </c>
      <c r="B44" s="122" t="s">
        <v>126</v>
      </c>
      <c r="C44" s="159">
        <v>325317769</v>
      </c>
      <c r="D44" s="157">
        <v>0.11119999999999999</v>
      </c>
      <c r="E44" s="157">
        <v>0.13020000000000001</v>
      </c>
      <c r="F44" s="159">
        <f t="shared" si="2"/>
        <v>277844361.84946233</v>
      </c>
      <c r="G44" s="159">
        <f t="shared" si="1"/>
        <v>24986003.763440859</v>
      </c>
      <c r="H44" s="160">
        <f>G44*(Dash!B$19*100)</f>
        <v>124930018.8172043</v>
      </c>
    </row>
    <row r="45" spans="1:8">
      <c r="A45" s="126" t="s">
        <v>127</v>
      </c>
      <c r="B45" s="11" t="s">
        <v>128</v>
      </c>
      <c r="C45" s="165">
        <v>16225889</v>
      </c>
      <c r="D45" s="18">
        <v>0.1348</v>
      </c>
      <c r="E45" s="18">
        <v>0.2044</v>
      </c>
      <c r="F45" s="165">
        <f t="shared" si="2"/>
        <v>10700830.906066537</v>
      </c>
      <c r="G45" s="165">
        <f t="shared" si="1"/>
        <v>793830.18590998044</v>
      </c>
      <c r="H45" s="166">
        <f>G45*(Dash!B$19*100)</f>
        <v>3969150.9295499022</v>
      </c>
    </row>
    <row r="46" spans="1:8">
      <c r="A46" s="121" t="s">
        <v>129</v>
      </c>
      <c r="B46" s="122" t="s">
        <v>130</v>
      </c>
      <c r="C46" s="282">
        <v>7755769</v>
      </c>
      <c r="D46" s="157">
        <v>0.1143</v>
      </c>
      <c r="E46" s="157">
        <v>0.1143</v>
      </c>
      <c r="F46" s="159">
        <f t="shared" si="2"/>
        <v>7755769</v>
      </c>
      <c r="G46" s="159">
        <f t="shared" si="1"/>
        <v>678544.96937882761</v>
      </c>
      <c r="H46" s="160">
        <f>G46*(Dash!B$19*100)</f>
        <v>3392724.846894138</v>
      </c>
    </row>
    <row r="47" spans="1:8">
      <c r="A47" s="126" t="s">
        <v>131</v>
      </c>
      <c r="B47" s="11" t="s">
        <v>132</v>
      </c>
      <c r="C47" s="165">
        <v>23308134</v>
      </c>
      <c r="D47" s="18">
        <v>0.1143</v>
      </c>
      <c r="E47" s="18">
        <v>0.1449</v>
      </c>
      <c r="F47" s="165">
        <f t="shared" si="2"/>
        <v>18385919.366459627</v>
      </c>
      <c r="G47" s="165">
        <f t="shared" si="1"/>
        <v>1608566.8737060041</v>
      </c>
      <c r="H47" s="166">
        <f>G47*(Dash!B$19*100)</f>
        <v>8042834.3685300201</v>
      </c>
    </row>
    <row r="48" spans="1:8">
      <c r="A48" s="121" t="s">
        <v>133</v>
      </c>
      <c r="B48" s="122" t="s">
        <v>134</v>
      </c>
      <c r="C48" s="282">
        <v>22550587</v>
      </c>
      <c r="D48" s="157">
        <v>0.11550000000000001</v>
      </c>
      <c r="E48" s="157">
        <v>0.11550000000000001</v>
      </c>
      <c r="F48" s="159">
        <f t="shared" si="2"/>
        <v>22550587</v>
      </c>
      <c r="G48" s="159">
        <f t="shared" si="1"/>
        <v>1952431.7748917749</v>
      </c>
      <c r="H48" s="160">
        <f>G48*(Dash!B$19*100)</f>
        <v>9762158.8744588736</v>
      </c>
    </row>
    <row r="49" spans="1:8">
      <c r="A49" s="126" t="s">
        <v>135</v>
      </c>
      <c r="B49" s="11" t="s">
        <v>136</v>
      </c>
      <c r="C49" s="165">
        <v>31865498</v>
      </c>
      <c r="D49" s="18">
        <v>0.1525</v>
      </c>
      <c r="E49" s="18">
        <v>0.188</v>
      </c>
      <c r="F49" s="165">
        <f t="shared" si="2"/>
        <v>25848342.792553194</v>
      </c>
      <c r="G49" s="165">
        <f t="shared" si="1"/>
        <v>1694973.2978723405</v>
      </c>
      <c r="H49" s="166">
        <f>G49*(Dash!B$19*100)</f>
        <v>8474866.4893617034</v>
      </c>
    </row>
    <row r="50" spans="1:8">
      <c r="A50" s="121" t="s">
        <v>137</v>
      </c>
      <c r="B50" s="122" t="s">
        <v>138</v>
      </c>
      <c r="C50" s="282">
        <v>3215102</v>
      </c>
      <c r="D50" s="157">
        <v>0.24840000000000001</v>
      </c>
      <c r="E50" s="157">
        <v>0.24840000000000001</v>
      </c>
      <c r="F50" s="159">
        <f t="shared" si="2"/>
        <v>3215102</v>
      </c>
      <c r="G50" s="159">
        <f t="shared" si="1"/>
        <v>129432.44766505636</v>
      </c>
      <c r="H50" s="160">
        <f>G50*(Dash!B$19*100)</f>
        <v>647162.23832528177</v>
      </c>
    </row>
    <row r="51" spans="1:8">
      <c r="A51" s="126" t="s">
        <v>139</v>
      </c>
      <c r="B51" s="11" t="s">
        <v>140</v>
      </c>
      <c r="C51" s="165">
        <v>16414368</v>
      </c>
      <c r="D51" s="18">
        <v>0.1426</v>
      </c>
      <c r="E51" s="18">
        <v>0.17219999999999999</v>
      </c>
      <c r="F51" s="165">
        <f t="shared" si="2"/>
        <v>13592850.620209061</v>
      </c>
      <c r="G51" s="165">
        <f t="shared" si="1"/>
        <v>953215.33101045305</v>
      </c>
      <c r="H51" s="166">
        <f>G51*(Dash!B$19*100)</f>
        <v>4766076.6550522652</v>
      </c>
    </row>
    <row r="52" spans="1:8">
      <c r="A52" s="121" t="s">
        <v>141</v>
      </c>
      <c r="B52" s="122" t="s">
        <v>142</v>
      </c>
      <c r="C52" s="159">
        <v>22767075</v>
      </c>
      <c r="D52" s="157">
        <v>0.1225</v>
      </c>
      <c r="E52" s="157">
        <v>0.1225</v>
      </c>
      <c r="F52" s="159">
        <f t="shared" si="2"/>
        <v>22767075</v>
      </c>
      <c r="G52" s="159">
        <f t="shared" si="1"/>
        <v>1858536.7346938776</v>
      </c>
      <c r="H52" s="160">
        <f>G52*(Dash!B$19*100)</f>
        <v>9292683.6734693889</v>
      </c>
    </row>
    <row r="53" spans="1:8">
      <c r="A53" s="126" t="s">
        <v>143</v>
      </c>
      <c r="B53" s="11" t="s">
        <v>144</v>
      </c>
      <c r="C53" s="165">
        <v>7673107</v>
      </c>
      <c r="D53" s="18">
        <v>0.26500000000000001</v>
      </c>
      <c r="E53" s="18">
        <v>0.26500000000000001</v>
      </c>
      <c r="F53" s="165">
        <f t="shared" si="2"/>
        <v>7673107</v>
      </c>
      <c r="G53" s="165">
        <f t="shared" si="1"/>
        <v>289551.20754716982</v>
      </c>
      <c r="H53" s="166">
        <f>G53*(Dash!B$19*100)</f>
        <v>1447756.0377358492</v>
      </c>
    </row>
    <row r="54" spans="1:8">
      <c r="A54" s="128" t="s">
        <v>145</v>
      </c>
      <c r="B54" s="129" t="s">
        <v>146</v>
      </c>
      <c r="C54" s="172">
        <v>9027953</v>
      </c>
      <c r="D54" s="170">
        <v>0.12989999999999999</v>
      </c>
      <c r="E54" s="170">
        <v>0.12989999999999999</v>
      </c>
      <c r="F54" s="172">
        <f t="shared" si="2"/>
        <v>9027953</v>
      </c>
      <c r="G54" s="172">
        <f t="shared" si="1"/>
        <v>694992.53271747509</v>
      </c>
      <c r="H54" s="173">
        <f>G54*(Dash!B$19*100)</f>
        <v>3474962.6635873755</v>
      </c>
    </row>
    <row r="55" spans="1:8">
      <c r="A55" s="370"/>
      <c r="B55" s="371" t="s">
        <v>44</v>
      </c>
      <c r="C55" s="372">
        <f>SUM(C5:C54)</f>
        <v>3039149624</v>
      </c>
      <c r="D55" s="371" t="s">
        <v>26</v>
      </c>
      <c r="E55" s="371" t="s">
        <v>26</v>
      </c>
      <c r="F55" s="372">
        <f>SUM(F5:F54)</f>
        <v>2500158634.3925061</v>
      </c>
      <c r="G55" s="372">
        <f>SUM(G5:G54)</f>
        <v>245762251.47617078</v>
      </c>
      <c r="H55" s="372">
        <f>SUM(H5:H54)</f>
        <v>1228811257.3808539</v>
      </c>
    </row>
  </sheetData>
  <sheetProtection algorithmName="SHA-512" hashValue="O2ZQxqOo8zIniYluuM3O/sPpa3u9lnyeSk6598eFmm347a7GTvmO7FtlNujRbo1vDyLusL6NwxdsNToZ5xpcQg==" saltValue="P9jgSY2ngduH+Hw+plgSQQ==" spinCount="100000" sheet="1" objects="1" scenarios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E8648-C0E0-4B54-A419-C6A8405901F4}">
  <sheetPr codeName="Sheet16">
    <tabColor theme="8" tint="-0.249977111117893"/>
  </sheetPr>
  <dimension ref="A1:I62"/>
  <sheetViews>
    <sheetView workbookViewId="0"/>
  </sheetViews>
  <sheetFormatPr defaultColWidth="15.5546875" defaultRowHeight="13.8"/>
  <cols>
    <col min="1" max="1" width="15.5546875" style="18"/>
    <col min="2" max="2" width="22.33203125" style="18" customWidth="1"/>
    <col min="3" max="3" width="16.88671875" style="18" customWidth="1"/>
    <col min="4" max="4" width="18.109375" style="18" customWidth="1"/>
    <col min="5" max="5" width="15.5546875" style="18"/>
    <col min="6" max="6" width="16.5546875" style="18" customWidth="1"/>
    <col min="7" max="7" width="17.33203125" style="18" customWidth="1"/>
    <col min="8" max="16384" width="15.5546875" style="18"/>
  </cols>
  <sheetData>
    <row r="1" spans="1:9">
      <c r="A1" s="246" t="s">
        <v>1924</v>
      </c>
      <c r="B1" s="26"/>
    </row>
    <row r="2" spans="1:9">
      <c r="A2" s="251" t="s">
        <v>1925</v>
      </c>
    </row>
    <row r="3" spans="1:9" ht="13.95" customHeight="1"/>
    <row r="4" spans="1:9" ht="69">
      <c r="A4" s="50" t="s">
        <v>1604</v>
      </c>
      <c r="B4" s="50" t="s">
        <v>1867</v>
      </c>
      <c r="C4" s="52" t="s">
        <v>1922</v>
      </c>
      <c r="D4" s="52" t="s">
        <v>1782</v>
      </c>
      <c r="E4" s="52" t="s">
        <v>1923</v>
      </c>
      <c r="F4" s="52" t="s">
        <v>1783</v>
      </c>
      <c r="G4" s="52" t="s">
        <v>1618</v>
      </c>
    </row>
    <row r="5" spans="1:9">
      <c r="A5" s="116" t="s">
        <v>45</v>
      </c>
      <c r="B5" s="117" t="s">
        <v>46</v>
      </c>
      <c r="C5" s="176">
        <v>28141.4555555556</v>
      </c>
      <c r="D5" s="152">
        <f>C5*Dash!B$17</f>
        <v>90295111.654543519</v>
      </c>
      <c r="E5" s="176">
        <v>4971.3</v>
      </c>
      <c r="F5" s="152">
        <f>30*E5*Dash!B$18</f>
        <v>8202645</v>
      </c>
      <c r="G5" s="153">
        <f t="shared" ref="G5:G36" si="0">SUM(D5,F5)</f>
        <v>98497756.654543519</v>
      </c>
      <c r="I5" s="339"/>
    </row>
    <row r="6" spans="1:9">
      <c r="A6" s="121" t="s">
        <v>48</v>
      </c>
      <c r="B6" s="122" t="s">
        <v>49</v>
      </c>
      <c r="C6" s="177">
        <v>2201.0944444444399</v>
      </c>
      <c r="D6" s="159">
        <f>C6*Dash!B$17</f>
        <v>7062465.8426408181</v>
      </c>
      <c r="E6" s="177">
        <v>999.63333333333298</v>
      </c>
      <c r="F6" s="159">
        <f>30*E6*Dash!B$18</f>
        <v>1649394.9999999993</v>
      </c>
      <c r="G6" s="160">
        <f t="shared" si="0"/>
        <v>8711860.8426408172</v>
      </c>
      <c r="I6" s="339"/>
    </row>
    <row r="7" spans="1:9">
      <c r="A7" s="126" t="s">
        <v>50</v>
      </c>
      <c r="B7" s="11" t="s">
        <v>51</v>
      </c>
      <c r="C7" s="178">
        <v>5035.8511111111102</v>
      </c>
      <c r="D7" s="165">
        <f>C7*Dash!B$17</f>
        <v>16158110.139532804</v>
      </c>
      <c r="E7" s="178">
        <v>780.7</v>
      </c>
      <c r="F7" s="165">
        <f>30*E7*Dash!B$18</f>
        <v>1288155</v>
      </c>
      <c r="G7" s="166">
        <f t="shared" si="0"/>
        <v>17446265.139532804</v>
      </c>
      <c r="I7" s="339"/>
    </row>
    <row r="8" spans="1:9">
      <c r="A8" s="121" t="s">
        <v>53</v>
      </c>
      <c r="B8" s="122" t="s">
        <v>54</v>
      </c>
      <c r="C8" s="177">
        <v>2061.8988888888898</v>
      </c>
      <c r="D8" s="159">
        <f>C8*Dash!B$17</f>
        <v>6615840.8197846953</v>
      </c>
      <c r="E8" s="177">
        <v>624.36666666666702</v>
      </c>
      <c r="F8" s="159">
        <f>30*E8*Dash!B$18</f>
        <v>1030205.0000000006</v>
      </c>
      <c r="G8" s="160">
        <f t="shared" si="0"/>
        <v>7646045.8197846962</v>
      </c>
      <c r="I8" s="339"/>
    </row>
    <row r="9" spans="1:9">
      <c r="A9" s="126" t="s">
        <v>55</v>
      </c>
      <c r="B9" s="11" t="s">
        <v>56</v>
      </c>
      <c r="C9" s="178">
        <v>18987.093333333301</v>
      </c>
      <c r="D9" s="165">
        <f>C9*Dash!B$17</f>
        <v>60922282.7562702</v>
      </c>
      <c r="E9" s="178">
        <v>3450.0666666666698</v>
      </c>
      <c r="F9" s="165">
        <f>30*E9*Dash!B$18</f>
        <v>5692610.0000000047</v>
      </c>
      <c r="G9" s="166">
        <f t="shared" si="0"/>
        <v>66614892.756270207</v>
      </c>
      <c r="I9" s="339"/>
    </row>
    <row r="10" spans="1:9">
      <c r="A10" s="121" t="s">
        <v>57</v>
      </c>
      <c r="B10" s="122" t="s">
        <v>58</v>
      </c>
      <c r="C10" s="177">
        <v>11949.9344444444</v>
      </c>
      <c r="D10" s="159">
        <f>C10*Dash!B$17</f>
        <v>38342745.377737418</v>
      </c>
      <c r="E10" s="177">
        <v>704.63333333333298</v>
      </c>
      <c r="F10" s="159">
        <f>30*E10*Dash!B$18</f>
        <v>1162644.9999999993</v>
      </c>
      <c r="G10" s="160">
        <f t="shared" si="0"/>
        <v>39505390.377737418</v>
      </c>
      <c r="I10" s="339"/>
    </row>
    <row r="11" spans="1:9">
      <c r="A11" s="126" t="s">
        <v>59</v>
      </c>
      <c r="B11" s="11" t="s">
        <v>60</v>
      </c>
      <c r="C11" s="178">
        <v>2019.5288888888899</v>
      </c>
      <c r="D11" s="165">
        <f>C11*Dash!B$17</f>
        <v>6479891.7792935139</v>
      </c>
      <c r="E11" s="178">
        <v>427.933333333333</v>
      </c>
      <c r="F11" s="165">
        <f>30*E11*Dash!B$18</f>
        <v>706089.99999999942</v>
      </c>
      <c r="G11" s="166">
        <f t="shared" si="0"/>
        <v>7185981.7792935129</v>
      </c>
      <c r="I11" s="339"/>
    </row>
    <row r="12" spans="1:9">
      <c r="A12" s="121" t="s">
        <v>61</v>
      </c>
      <c r="B12" s="122" t="s">
        <v>62</v>
      </c>
      <c r="C12" s="177">
        <v>4469.82</v>
      </c>
      <c r="D12" s="159">
        <f>C12*Dash!B$17</f>
        <v>14341933.919478221</v>
      </c>
      <c r="E12" s="177">
        <v>921.86666666666702</v>
      </c>
      <c r="F12" s="159">
        <f>30*E12*Dash!B$18</f>
        <v>1521080.0000000007</v>
      </c>
      <c r="G12" s="160">
        <f t="shared" si="0"/>
        <v>15863013.919478221</v>
      </c>
      <c r="I12" s="339"/>
    </row>
    <row r="13" spans="1:9">
      <c r="A13" s="126" t="s">
        <v>63</v>
      </c>
      <c r="B13" s="11" t="s">
        <v>64</v>
      </c>
      <c r="C13" s="178">
        <v>1521.3355555555599</v>
      </c>
      <c r="D13" s="165">
        <f>C13*Dash!B$17</f>
        <v>4881380.9073140593</v>
      </c>
      <c r="E13" s="178">
        <v>448.36666666666702</v>
      </c>
      <c r="F13" s="165">
        <f>30*E13*Dash!B$18</f>
        <v>739805.00000000058</v>
      </c>
      <c r="G13" s="166">
        <f t="shared" si="0"/>
        <v>5621185.9073140603</v>
      </c>
      <c r="I13" s="339"/>
    </row>
    <row r="14" spans="1:9">
      <c r="A14" s="121" t="s">
        <v>65</v>
      </c>
      <c r="B14" s="122" t="s">
        <v>66</v>
      </c>
      <c r="C14" s="177">
        <v>652.39333333333298</v>
      </c>
      <c r="D14" s="159">
        <f>C14*Dash!B$17</f>
        <v>2093279.3884708534</v>
      </c>
      <c r="E14" s="177">
        <v>244.3</v>
      </c>
      <c r="F14" s="159">
        <f>30*E14*Dash!B$18</f>
        <v>403095</v>
      </c>
      <c r="G14" s="160">
        <f t="shared" si="0"/>
        <v>2496374.3884708537</v>
      </c>
      <c r="I14" s="339"/>
    </row>
    <row r="15" spans="1:9">
      <c r="A15" s="126" t="s">
        <v>67</v>
      </c>
      <c r="B15" s="11" t="s">
        <v>68</v>
      </c>
      <c r="C15" s="178">
        <v>1485.65888888889</v>
      </c>
      <c r="D15" s="165">
        <f>C15*Dash!B$17</f>
        <v>4766908.2001802977</v>
      </c>
      <c r="E15" s="178">
        <v>837.66666666666697</v>
      </c>
      <c r="F15" s="165">
        <f>30*E15*Dash!B$18</f>
        <v>1382150.0000000005</v>
      </c>
      <c r="G15" s="166">
        <f t="shared" si="0"/>
        <v>6149058.2001802977</v>
      </c>
      <c r="I15" s="339"/>
    </row>
    <row r="16" spans="1:9">
      <c r="A16" s="121" t="s">
        <v>69</v>
      </c>
      <c r="B16" s="122" t="s">
        <v>70</v>
      </c>
      <c r="C16" s="177">
        <v>2210.2211111111101</v>
      </c>
      <c r="D16" s="159">
        <f>C16*Dash!B$17</f>
        <v>7091749.8071491187</v>
      </c>
      <c r="E16" s="177">
        <v>603.56666666666695</v>
      </c>
      <c r="F16" s="159">
        <f>30*E16*Dash!B$18</f>
        <v>995885.00000000035</v>
      </c>
      <c r="G16" s="160">
        <f t="shared" si="0"/>
        <v>8087634.8071491187</v>
      </c>
      <c r="I16" s="339"/>
    </row>
    <row r="17" spans="1:9">
      <c r="A17" s="126" t="s">
        <v>71</v>
      </c>
      <c r="B17" s="11" t="s">
        <v>72</v>
      </c>
      <c r="C17" s="178">
        <v>19945.98</v>
      </c>
      <c r="D17" s="165">
        <f>C17*Dash!B$17</f>
        <v>63998981.41742491</v>
      </c>
      <c r="E17" s="178">
        <v>3466.7</v>
      </c>
      <c r="F17" s="165">
        <f>30*E17*Dash!B$18</f>
        <v>5720055</v>
      </c>
      <c r="G17" s="166">
        <f t="shared" si="0"/>
        <v>69719036.417424917</v>
      </c>
      <c r="I17" s="339"/>
    </row>
    <row r="18" spans="1:9">
      <c r="A18" s="121" t="s">
        <v>73</v>
      </c>
      <c r="B18" s="122" t="s">
        <v>74</v>
      </c>
      <c r="C18" s="177">
        <v>34752.068888888898</v>
      </c>
      <c r="D18" s="159">
        <f>C18*Dash!B$17</f>
        <v>111506028.33438472</v>
      </c>
      <c r="E18" s="177">
        <v>7913.4333333333298</v>
      </c>
      <c r="F18" s="159">
        <f>30*E18*Dash!B$18</f>
        <v>13057164.999999994</v>
      </c>
      <c r="G18" s="160">
        <f t="shared" si="0"/>
        <v>124563193.33438472</v>
      </c>
      <c r="I18" s="339"/>
    </row>
    <row r="19" spans="1:9">
      <c r="A19" s="126" t="s">
        <v>75</v>
      </c>
      <c r="B19" s="11" t="s">
        <v>76</v>
      </c>
      <c r="C19" s="178">
        <v>5557.04</v>
      </c>
      <c r="D19" s="165">
        <f>C19*Dash!B$17</f>
        <v>17830404.908452075</v>
      </c>
      <c r="E19" s="178">
        <v>1123.36666666667</v>
      </c>
      <c r="F19" s="165">
        <f>30*E19*Dash!B$18</f>
        <v>1853555.0000000056</v>
      </c>
      <c r="G19" s="166">
        <f t="shared" si="0"/>
        <v>19683959.908452079</v>
      </c>
      <c r="I19" s="339"/>
    </row>
    <row r="20" spans="1:9">
      <c r="A20" s="121" t="s">
        <v>77</v>
      </c>
      <c r="B20" s="122" t="s">
        <v>78</v>
      </c>
      <c r="C20" s="177">
        <v>10414.018888888901</v>
      </c>
      <c r="D20" s="159">
        <f>C20*Dash!B$17</f>
        <v>33414582.855829231</v>
      </c>
      <c r="E20" s="177">
        <v>4247.9333333333298</v>
      </c>
      <c r="F20" s="159">
        <f>30*E20*Dash!B$18</f>
        <v>7009089.9999999944</v>
      </c>
      <c r="G20" s="160">
        <f t="shared" si="0"/>
        <v>40423672.855829224</v>
      </c>
      <c r="I20" s="339"/>
    </row>
    <row r="21" spans="1:9">
      <c r="A21" s="126" t="s">
        <v>79</v>
      </c>
      <c r="B21" s="11" t="s">
        <v>80</v>
      </c>
      <c r="C21" s="178">
        <v>671.99555555555503</v>
      </c>
      <c r="D21" s="165">
        <f>C21*Dash!B$17</f>
        <v>2156175.3833400062</v>
      </c>
      <c r="E21" s="178">
        <v>442.5</v>
      </c>
      <c r="F21" s="165">
        <f>30*E21*Dash!B$18</f>
        <v>730125</v>
      </c>
      <c r="G21" s="166">
        <f t="shared" si="0"/>
        <v>2886300.3833400062</v>
      </c>
      <c r="I21" s="339"/>
    </row>
    <row r="22" spans="1:9">
      <c r="A22" s="121" t="s">
        <v>81</v>
      </c>
      <c r="B22" s="122" t="s">
        <v>82</v>
      </c>
      <c r="C22" s="177">
        <v>1208.28555555556</v>
      </c>
      <c r="D22" s="159">
        <f>C22*Dash!B$17</f>
        <v>3876923.8120635445</v>
      </c>
      <c r="E22" s="177">
        <v>243.13333333333301</v>
      </c>
      <c r="F22" s="159">
        <f>30*E22*Dash!B$18</f>
        <v>401169.99999999948</v>
      </c>
      <c r="G22" s="160">
        <f t="shared" si="0"/>
        <v>4278093.8120635441</v>
      </c>
      <c r="I22" s="339"/>
    </row>
    <row r="23" spans="1:9">
      <c r="A23" s="126" t="s">
        <v>83</v>
      </c>
      <c r="B23" s="11" t="s">
        <v>84</v>
      </c>
      <c r="C23" s="178">
        <v>1792.69333333333</v>
      </c>
      <c r="D23" s="165">
        <f>C23*Dash!B$17</f>
        <v>5752063.690384795</v>
      </c>
      <c r="E23" s="178">
        <v>791.5</v>
      </c>
      <c r="F23" s="165">
        <f>30*E23*Dash!B$18</f>
        <v>1305975</v>
      </c>
      <c r="G23" s="166">
        <f t="shared" si="0"/>
        <v>7058038.690384795</v>
      </c>
      <c r="I23" s="339"/>
    </row>
    <row r="24" spans="1:9">
      <c r="A24" s="121" t="s">
        <v>85</v>
      </c>
      <c r="B24" s="122" t="s">
        <v>86</v>
      </c>
      <c r="C24" s="177">
        <v>1844.79111111111</v>
      </c>
      <c r="D24" s="159">
        <f>C24*Dash!B$17</f>
        <v>5919225.4298375202</v>
      </c>
      <c r="E24" s="177">
        <v>542.83333333333303</v>
      </c>
      <c r="F24" s="159">
        <f>30*E24*Dash!B$18</f>
        <v>895674.99999999953</v>
      </c>
      <c r="G24" s="160">
        <f t="shared" si="0"/>
        <v>6814900.4298375193</v>
      </c>
      <c r="I24" s="339"/>
    </row>
    <row r="25" spans="1:9">
      <c r="A25" s="126" t="s">
        <v>87</v>
      </c>
      <c r="B25" s="11" t="s">
        <v>88</v>
      </c>
      <c r="C25" s="178">
        <v>27249.778888888901</v>
      </c>
      <c r="D25" s="165">
        <f>C25*Dash!B$17</f>
        <v>87434064.043929577</v>
      </c>
      <c r="E25" s="178">
        <v>4348.4333333333298</v>
      </c>
      <c r="F25" s="165">
        <f>30*E25*Dash!B$18</f>
        <v>7174914.9999999944</v>
      </c>
      <c r="G25" s="166">
        <f t="shared" si="0"/>
        <v>94608979.043929577</v>
      </c>
      <c r="I25" s="339"/>
    </row>
    <row r="26" spans="1:9">
      <c r="A26" s="121" t="s">
        <v>89</v>
      </c>
      <c r="B26" s="122" t="s">
        <v>90</v>
      </c>
      <c r="C26" s="177">
        <v>1595.36666666667</v>
      </c>
      <c r="D26" s="159">
        <f>C26*Dash!B$17</f>
        <v>5118918.2809758829</v>
      </c>
      <c r="E26" s="177">
        <v>684.16666666666697</v>
      </c>
      <c r="F26" s="159">
        <f>30*E26*Dash!B$18</f>
        <v>1128875.0000000005</v>
      </c>
      <c r="G26" s="160">
        <f t="shared" si="0"/>
        <v>6247793.2809758838</v>
      </c>
      <c r="I26" s="339"/>
    </row>
    <row r="27" spans="1:9">
      <c r="A27" s="126" t="s">
        <v>91</v>
      </c>
      <c r="B27" s="11" t="s">
        <v>92</v>
      </c>
      <c r="C27" s="178">
        <v>3001.1455555555599</v>
      </c>
      <c r="D27" s="165">
        <f>C27*Dash!B$17</f>
        <v>9629522.2717052568</v>
      </c>
      <c r="E27" s="178">
        <v>739.53333333333296</v>
      </c>
      <c r="F27" s="165">
        <f>30*E27*Dash!B$18</f>
        <v>1220229.9999999993</v>
      </c>
      <c r="G27" s="166">
        <f t="shared" si="0"/>
        <v>10849752.271705257</v>
      </c>
      <c r="I27" s="339"/>
    </row>
    <row r="28" spans="1:9">
      <c r="A28" s="121" t="s">
        <v>93</v>
      </c>
      <c r="B28" s="122" t="s">
        <v>94</v>
      </c>
      <c r="C28" s="177">
        <v>4032.46888888889</v>
      </c>
      <c r="D28" s="159">
        <f>C28*Dash!B$17</f>
        <v>12938642.347297257</v>
      </c>
      <c r="E28" s="177">
        <v>1780.86666666667</v>
      </c>
      <c r="F28" s="159">
        <f>30*E28*Dash!B$18</f>
        <v>2938430.0000000056</v>
      </c>
      <c r="G28" s="160">
        <f t="shared" si="0"/>
        <v>15877072.347297262</v>
      </c>
      <c r="I28" s="339"/>
    </row>
    <row r="29" spans="1:9">
      <c r="A29" s="126" t="s">
        <v>95</v>
      </c>
      <c r="B29" s="11" t="s">
        <v>96</v>
      </c>
      <c r="C29" s="178">
        <v>4066.8055555555602</v>
      </c>
      <c r="D29" s="165">
        <f>C29*Dash!B$17</f>
        <v>13048815.509605478</v>
      </c>
      <c r="E29" s="178">
        <v>1217.3333333333301</v>
      </c>
      <c r="F29" s="165">
        <f>30*E29*Dash!B$18</f>
        <v>2008599.9999999949</v>
      </c>
      <c r="G29" s="166">
        <f t="shared" si="0"/>
        <v>15057415.509605473</v>
      </c>
      <c r="I29" s="339"/>
    </row>
    <row r="30" spans="1:9">
      <c r="A30" s="121" t="s">
        <v>97</v>
      </c>
      <c r="B30" s="122" t="s">
        <v>98</v>
      </c>
      <c r="C30" s="177">
        <v>33523.511111111096</v>
      </c>
      <c r="D30" s="159">
        <f>C30*Dash!B$17</f>
        <v>107564058.75503919</v>
      </c>
      <c r="E30" s="177">
        <v>9389.2999999999993</v>
      </c>
      <c r="F30" s="159">
        <f>30*E30*Dash!B$18</f>
        <v>15492345</v>
      </c>
      <c r="G30" s="160">
        <f t="shared" si="0"/>
        <v>123056403.75503919</v>
      </c>
      <c r="I30" s="339"/>
    </row>
    <row r="31" spans="1:9">
      <c r="A31" s="126" t="s">
        <v>99</v>
      </c>
      <c r="B31" s="11" t="s">
        <v>100</v>
      </c>
      <c r="C31" s="178">
        <v>4481.3355555555599</v>
      </c>
      <c r="D31" s="165">
        <f>C31*Dash!B$17</f>
        <v>14378882.910002207</v>
      </c>
      <c r="E31" s="178">
        <v>557.03333333333296</v>
      </c>
      <c r="F31" s="165">
        <f>30*E31*Dash!B$18</f>
        <v>919104.99999999942</v>
      </c>
      <c r="G31" s="166">
        <f t="shared" si="0"/>
        <v>15297987.910002207</v>
      </c>
      <c r="I31" s="339"/>
    </row>
    <row r="32" spans="1:9">
      <c r="A32" s="121" t="s">
        <v>101</v>
      </c>
      <c r="B32" s="122" t="s">
        <v>102</v>
      </c>
      <c r="C32" s="177">
        <v>2405.0333333333301</v>
      </c>
      <c r="D32" s="159">
        <f>C32*Dash!B$17</f>
        <v>7716827.3310354911</v>
      </c>
      <c r="E32" s="177">
        <v>822.03333333333296</v>
      </c>
      <c r="F32" s="159">
        <f>30*E32*Dash!B$18</f>
        <v>1356354.9999999993</v>
      </c>
      <c r="G32" s="160">
        <f t="shared" si="0"/>
        <v>9073182.3310354911</v>
      </c>
      <c r="I32" s="339"/>
    </row>
    <row r="33" spans="1:9">
      <c r="A33" s="126" t="s">
        <v>103</v>
      </c>
      <c r="B33" s="11" t="s">
        <v>104</v>
      </c>
      <c r="C33" s="178">
        <v>3390.4655555555601</v>
      </c>
      <c r="D33" s="165">
        <f>C33*Dash!B$17</f>
        <v>10878700.474302065</v>
      </c>
      <c r="E33" s="178">
        <v>1027.2333333333299</v>
      </c>
      <c r="F33" s="165">
        <f>30*E33*Dash!B$18</f>
        <v>1694934.9999999944</v>
      </c>
      <c r="G33" s="166">
        <f t="shared" si="0"/>
        <v>12573635.474302059</v>
      </c>
      <c r="I33" s="339"/>
    </row>
    <row r="34" spans="1:9">
      <c r="A34" s="121" t="s">
        <v>105</v>
      </c>
      <c r="B34" s="122" t="s">
        <v>106</v>
      </c>
      <c r="C34" s="177">
        <v>4079.1266666666702</v>
      </c>
      <c r="D34" s="159">
        <f>C34*Dash!B$17</f>
        <v>13088349.218204502</v>
      </c>
      <c r="E34" s="177">
        <v>723.3</v>
      </c>
      <c r="F34" s="159">
        <f>30*E34*Dash!B$18</f>
        <v>1193445</v>
      </c>
      <c r="G34" s="160">
        <f t="shared" si="0"/>
        <v>14281794.218204502</v>
      </c>
      <c r="I34" s="339"/>
    </row>
    <row r="35" spans="1:9">
      <c r="A35" s="126" t="s">
        <v>107</v>
      </c>
      <c r="B35" s="11" t="s">
        <v>108</v>
      </c>
      <c r="C35" s="178">
        <v>1537.51111111111</v>
      </c>
      <c r="D35" s="165">
        <f>C35*Dash!B$17</f>
        <v>4933282.0462611644</v>
      </c>
      <c r="E35" s="178">
        <v>444</v>
      </c>
      <c r="F35" s="165">
        <f>30*E35*Dash!B$18</f>
        <v>732600</v>
      </c>
      <c r="G35" s="166">
        <f t="shared" si="0"/>
        <v>5665882.0462611644</v>
      </c>
      <c r="I35" s="339"/>
    </row>
    <row r="36" spans="1:9">
      <c r="A36" s="121" t="s">
        <v>109</v>
      </c>
      <c r="B36" s="122" t="s">
        <v>110</v>
      </c>
      <c r="C36" s="177">
        <v>3535.7988888888899</v>
      </c>
      <c r="D36" s="159">
        <f>C36*Dash!B$17</f>
        <v>11345019.266325932</v>
      </c>
      <c r="E36" s="177">
        <v>1784.43333333333</v>
      </c>
      <c r="F36" s="159">
        <f>30*E36*Dash!B$18</f>
        <v>2944314.9999999944</v>
      </c>
      <c r="G36" s="160">
        <f t="shared" si="0"/>
        <v>14289334.266325926</v>
      </c>
      <c r="I36" s="339"/>
    </row>
    <row r="37" spans="1:9">
      <c r="A37" s="126" t="s">
        <v>111</v>
      </c>
      <c r="B37" s="11" t="s">
        <v>112</v>
      </c>
      <c r="C37" s="178">
        <v>1245.0222222222201</v>
      </c>
      <c r="D37" s="165">
        <f>C37*Dash!B$17</f>
        <v>3994797.6516712103</v>
      </c>
      <c r="E37" s="178">
        <v>391.23333333333301</v>
      </c>
      <c r="F37" s="165">
        <f>30*E37*Dash!B$18</f>
        <v>645534.99999999953</v>
      </c>
      <c r="G37" s="166">
        <f t="shared" ref="G37:G54" si="1">SUM(D37,F37)</f>
        <v>4640332.6516712103</v>
      </c>
      <c r="I37" s="339"/>
    </row>
    <row r="38" spans="1:9">
      <c r="A38" s="121" t="s">
        <v>113</v>
      </c>
      <c r="B38" s="122" t="s">
        <v>114</v>
      </c>
      <c r="C38" s="177">
        <v>2313.4333333333302</v>
      </c>
      <c r="D38" s="159">
        <f>C38*Dash!B$17</f>
        <v>7422918.1474387906</v>
      </c>
      <c r="E38" s="177">
        <v>856.83333333333303</v>
      </c>
      <c r="F38" s="159">
        <f>30*E38*Dash!B$18</f>
        <v>1413774.9999999995</v>
      </c>
      <c r="G38" s="160">
        <f t="shared" si="1"/>
        <v>8836693.1474387906</v>
      </c>
      <c r="I38" s="339"/>
    </row>
    <row r="39" spans="1:9">
      <c r="A39" s="126" t="s">
        <v>115</v>
      </c>
      <c r="B39" s="11" t="s">
        <v>116</v>
      </c>
      <c r="C39" s="178">
        <v>926.44222222222197</v>
      </c>
      <c r="D39" s="165">
        <f>C39*Dash!B$17</f>
        <v>2972596.9124764903</v>
      </c>
      <c r="E39" s="178">
        <v>453.9</v>
      </c>
      <c r="F39" s="165">
        <f>30*E39*Dash!B$18</f>
        <v>748935</v>
      </c>
      <c r="G39" s="166">
        <f t="shared" si="1"/>
        <v>3721531.9124764903</v>
      </c>
      <c r="I39" s="339"/>
    </row>
    <row r="40" spans="1:9">
      <c r="A40" s="121" t="s">
        <v>117</v>
      </c>
      <c r="B40" s="122" t="s">
        <v>118</v>
      </c>
      <c r="C40" s="177">
        <v>16694.141111111101</v>
      </c>
      <c r="D40" s="159">
        <f>C40*Dash!B$17</f>
        <v>53565080.62024872</v>
      </c>
      <c r="E40" s="177">
        <v>3166.2666666666701</v>
      </c>
      <c r="F40" s="159">
        <f>30*E40*Dash!B$18</f>
        <v>5224340.0000000056</v>
      </c>
      <c r="G40" s="160">
        <f t="shared" si="1"/>
        <v>58789420.620248728</v>
      </c>
      <c r="I40" s="339"/>
    </row>
    <row r="41" spans="1:9">
      <c r="A41" s="126" t="s">
        <v>119</v>
      </c>
      <c r="B41" s="11" t="s">
        <v>120</v>
      </c>
      <c r="C41" s="178">
        <v>5018.1833333333298</v>
      </c>
      <c r="D41" s="165">
        <f>C41*Dash!B$17</f>
        <v>16101421.033172157</v>
      </c>
      <c r="E41" s="178">
        <v>908.5</v>
      </c>
      <c r="F41" s="165">
        <f>30*E41*Dash!B$18</f>
        <v>1499025</v>
      </c>
      <c r="G41" s="166">
        <f t="shared" si="1"/>
        <v>17600446.033172157</v>
      </c>
      <c r="I41" s="339"/>
    </row>
    <row r="42" spans="1:9">
      <c r="A42" s="121" t="s">
        <v>121</v>
      </c>
      <c r="B42" s="122" t="s">
        <v>122</v>
      </c>
      <c r="C42" s="177">
        <v>12372.02</v>
      </c>
      <c r="D42" s="159">
        <f>C42*Dash!B$17</f>
        <v>39697055.651114129</v>
      </c>
      <c r="E42" s="177">
        <v>5758.7</v>
      </c>
      <c r="F42" s="159">
        <f>30*E42*Dash!B$18</f>
        <v>9501855</v>
      </c>
      <c r="G42" s="160">
        <f t="shared" si="1"/>
        <v>49198910.651114129</v>
      </c>
      <c r="I42" s="339"/>
    </row>
    <row r="43" spans="1:9">
      <c r="A43" s="126" t="s">
        <v>123</v>
      </c>
      <c r="B43" s="11" t="s">
        <v>124</v>
      </c>
      <c r="C43" s="178">
        <v>2345.4322222222199</v>
      </c>
      <c r="D43" s="165">
        <f>C43*Dash!B$17</f>
        <v>7525590.2796367723</v>
      </c>
      <c r="E43" s="178">
        <v>1448.5</v>
      </c>
      <c r="F43" s="165">
        <f>30*E43*Dash!B$18</f>
        <v>2390025</v>
      </c>
      <c r="G43" s="166">
        <f t="shared" si="1"/>
        <v>9915615.2796367723</v>
      </c>
      <c r="I43" s="339"/>
    </row>
    <row r="44" spans="1:9">
      <c r="A44" s="121" t="s">
        <v>125</v>
      </c>
      <c r="B44" s="122" t="s">
        <v>126</v>
      </c>
      <c r="C44" s="177">
        <v>23017.9</v>
      </c>
      <c r="D44" s="159">
        <f>C44*Dash!B$17</f>
        <v>73855591.671511993</v>
      </c>
      <c r="E44" s="177">
        <v>4128.6000000000004</v>
      </c>
      <c r="F44" s="159">
        <f>30*E44*Dash!B$18</f>
        <v>6812190.0000000009</v>
      </c>
      <c r="G44" s="160">
        <f t="shared" si="1"/>
        <v>80667781.671511993</v>
      </c>
      <c r="I44" s="339"/>
    </row>
    <row r="45" spans="1:9">
      <c r="A45" s="126" t="s">
        <v>127</v>
      </c>
      <c r="B45" s="11" t="s">
        <v>128</v>
      </c>
      <c r="C45" s="178">
        <v>2595.70444444444</v>
      </c>
      <c r="D45" s="165">
        <f>C45*Dash!B$17</f>
        <v>8328617.6214518901</v>
      </c>
      <c r="E45" s="178">
        <v>557.29999999999995</v>
      </c>
      <c r="F45" s="165">
        <f>30*E45*Dash!B$18</f>
        <v>919545</v>
      </c>
      <c r="G45" s="166">
        <f t="shared" si="1"/>
        <v>9248162.6214518901</v>
      </c>
      <c r="I45" s="339"/>
    </row>
    <row r="46" spans="1:9">
      <c r="A46" s="121" t="s">
        <v>129</v>
      </c>
      <c r="B46" s="122" t="s">
        <v>130</v>
      </c>
      <c r="C46" s="177">
        <v>1552.89333333333</v>
      </c>
      <c r="D46" s="159">
        <f>C46*Dash!B$17</f>
        <v>4982637.6835453967</v>
      </c>
      <c r="E46" s="177">
        <v>735.16666666666697</v>
      </c>
      <c r="F46" s="159">
        <f>30*E46*Dash!B$18</f>
        <v>1213025.0000000005</v>
      </c>
      <c r="G46" s="160">
        <f t="shared" si="1"/>
        <v>6195662.6835453976</v>
      </c>
      <c r="I46" s="339"/>
    </row>
    <row r="47" spans="1:9">
      <c r="A47" s="126" t="s">
        <v>131</v>
      </c>
      <c r="B47" s="11" t="s">
        <v>132</v>
      </c>
      <c r="C47" s="178">
        <v>2497.4555555555598</v>
      </c>
      <c r="D47" s="165">
        <f>C47*Dash!B$17</f>
        <v>8013374.7096329629</v>
      </c>
      <c r="E47" s="178">
        <v>1876.2666666666701</v>
      </c>
      <c r="F47" s="165">
        <f>30*E47*Dash!B$18</f>
        <v>3095840.0000000056</v>
      </c>
      <c r="G47" s="166">
        <f t="shared" si="1"/>
        <v>11109214.709632969</v>
      </c>
      <c r="I47" s="339"/>
    </row>
    <row r="48" spans="1:9">
      <c r="A48" s="121" t="s">
        <v>133</v>
      </c>
      <c r="B48" s="122" t="s">
        <v>134</v>
      </c>
      <c r="C48" s="177">
        <v>3106.7744444444402</v>
      </c>
      <c r="D48" s="159">
        <f>C48*Dash!B$17</f>
        <v>9968444.766220076</v>
      </c>
      <c r="E48" s="177">
        <v>1121.5333333333299</v>
      </c>
      <c r="F48" s="159">
        <f>30*E48*Dash!B$18</f>
        <v>1850529.9999999944</v>
      </c>
      <c r="G48" s="160">
        <f t="shared" si="1"/>
        <v>11818974.76622007</v>
      </c>
      <c r="I48" s="339"/>
    </row>
    <row r="49" spans="1:9">
      <c r="A49" s="126" t="s">
        <v>135</v>
      </c>
      <c r="B49" s="11" t="s">
        <v>136</v>
      </c>
      <c r="C49" s="178">
        <v>7018.5366666666696</v>
      </c>
      <c r="D49" s="165">
        <f>C49*Dash!B$17</f>
        <v>22519785.82689422</v>
      </c>
      <c r="E49" s="178">
        <v>1106.93333333333</v>
      </c>
      <c r="F49" s="165">
        <f>30*E49*Dash!B$18</f>
        <v>1826439.9999999944</v>
      </c>
      <c r="G49" s="166">
        <f t="shared" si="1"/>
        <v>24346225.826894216</v>
      </c>
      <c r="I49" s="339"/>
    </row>
    <row r="50" spans="1:9">
      <c r="A50" s="121" t="s">
        <v>137</v>
      </c>
      <c r="B50" s="122" t="s">
        <v>138</v>
      </c>
      <c r="C50" s="177">
        <v>1386.7844444444399</v>
      </c>
      <c r="D50" s="159">
        <f>C50*Dash!B$17</f>
        <v>4449658.121083729</v>
      </c>
      <c r="E50" s="177">
        <v>229.2</v>
      </c>
      <c r="F50" s="159">
        <f>30*E50*Dash!B$18</f>
        <v>378180</v>
      </c>
      <c r="G50" s="160">
        <f t="shared" si="1"/>
        <v>4827838.121083729</v>
      </c>
      <c r="I50" s="339"/>
    </row>
    <row r="51" spans="1:9">
      <c r="A51" s="126" t="s">
        <v>139</v>
      </c>
      <c r="B51" s="11" t="s">
        <v>140</v>
      </c>
      <c r="C51" s="178">
        <v>1583.93333333333</v>
      </c>
      <c r="D51" s="165">
        <f>C51*Dash!B$17</f>
        <v>5082233.1099519646</v>
      </c>
      <c r="E51" s="178">
        <v>217.833333333333</v>
      </c>
      <c r="F51" s="165">
        <f>30*E51*Dash!B$18</f>
        <v>359424.99999999948</v>
      </c>
      <c r="G51" s="166">
        <f t="shared" si="1"/>
        <v>5441658.1099519636</v>
      </c>
      <c r="I51" s="339"/>
    </row>
    <row r="52" spans="1:9">
      <c r="A52" s="121" t="s">
        <v>141</v>
      </c>
      <c r="B52" s="122" t="s">
        <v>142</v>
      </c>
      <c r="C52" s="177">
        <v>3057.1555555555601</v>
      </c>
      <c r="D52" s="159">
        <f>C52*Dash!B$17</f>
        <v>9809236.8281817995</v>
      </c>
      <c r="E52" s="177">
        <v>665.36666666666702</v>
      </c>
      <c r="F52" s="159">
        <f>30*E52*Dash!B$18</f>
        <v>1097855.0000000007</v>
      </c>
      <c r="G52" s="160">
        <f t="shared" si="1"/>
        <v>10907091.8281818</v>
      </c>
      <c r="I52" s="339"/>
    </row>
    <row r="53" spans="1:9">
      <c r="A53" s="126" t="s">
        <v>143</v>
      </c>
      <c r="B53" s="11" t="s">
        <v>144</v>
      </c>
      <c r="C53" s="178">
        <v>1013.17555555556</v>
      </c>
      <c r="D53" s="165">
        <f>C53*Dash!B$17</f>
        <v>3250890.8337714891</v>
      </c>
      <c r="E53" s="178">
        <v>270.13333333333298</v>
      </c>
      <c r="F53" s="165">
        <f>30*E53*Dash!B$18</f>
        <v>445719.99999999942</v>
      </c>
      <c r="G53" s="166">
        <f t="shared" si="1"/>
        <v>3696610.8337714886</v>
      </c>
      <c r="I53" s="339"/>
    </row>
    <row r="54" spans="1:9">
      <c r="A54" s="121" t="s">
        <v>145</v>
      </c>
      <c r="B54" s="122" t="s">
        <v>146</v>
      </c>
      <c r="C54" s="177">
        <v>3536.6188888888901</v>
      </c>
      <c r="D54" s="159">
        <f>C54*Dash!B$17</f>
        <v>11347650.33106992</v>
      </c>
      <c r="E54" s="177">
        <v>252.666666666667</v>
      </c>
      <c r="F54" s="159">
        <f>30*E54*Dash!B$18</f>
        <v>416900.00000000052</v>
      </c>
      <c r="G54" s="160">
        <f t="shared" si="1"/>
        <v>11764550.33106992</v>
      </c>
      <c r="I54" s="339"/>
    </row>
    <row r="55" spans="1:9">
      <c r="A55" s="371"/>
      <c r="B55" s="371" t="s">
        <v>44</v>
      </c>
      <c r="C55" s="373">
        <f>SUM(C5:C54)</f>
        <v>341103.11333333346</v>
      </c>
      <c r="D55" s="373">
        <f>SUM(D5:D54)</f>
        <v>1094468750.67787</v>
      </c>
      <c r="E55" s="373">
        <f>SUM(E5:E54)</f>
        <v>81448.399999999994</v>
      </c>
      <c r="F55" s="373">
        <f>SUM(F5:F54)</f>
        <v>134389860</v>
      </c>
      <c r="G55" s="378">
        <f>SUM(G5:G54)</f>
        <v>1228858610.6778698</v>
      </c>
    </row>
    <row r="57" spans="1:9">
      <c r="A57" s="273" t="s">
        <v>2041</v>
      </c>
    </row>
    <row r="58" spans="1:9">
      <c r="A58" s="273" t="s">
        <v>1873</v>
      </c>
    </row>
    <row r="62" spans="1:9">
      <c r="B62" s="12"/>
    </row>
  </sheetData>
  <sheetProtection algorithmName="SHA-512" hashValue="LbHq7Hebs25/tasFvpdXbnv5uf0h4sWhXYCks4AA/npyBJg1JBnkc9Ez4doWIpa+QWaTOzsq65LQwTMn/eNe5g==" saltValue="oi1q3rh7hwgQNjgZ3WMHsA==" spinCount="100000" sheet="1" objects="1" scenarios="1"/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0">
    <tabColor theme="9" tint="-0.249977111117893"/>
    <outlinePr summaryRight="0"/>
    <pageSetUpPr fitToPage="1"/>
  </sheetPr>
  <dimension ref="A1:V32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9.109375" defaultRowHeight="13.2" outlineLevelRow="1"/>
  <cols>
    <col min="1" max="1" width="7.33203125" style="11" customWidth="1"/>
    <col min="2" max="2" width="20.44140625" style="11" bestFit="1" customWidth="1"/>
    <col min="3" max="3" width="16.33203125" style="11" bestFit="1" customWidth="1"/>
    <col min="4" max="4" width="14.33203125" style="11" bestFit="1" customWidth="1"/>
    <col min="5" max="5" width="15.6640625" style="11" customWidth="1"/>
    <col min="6" max="6" width="14.33203125" style="11" bestFit="1" customWidth="1"/>
    <col min="7" max="8" width="15.33203125" style="11" bestFit="1" customWidth="1"/>
    <col min="9" max="10" width="16" style="11" bestFit="1" customWidth="1"/>
    <col min="11" max="12" width="16" style="11" customWidth="1"/>
    <col min="13" max="17" width="15.33203125" style="11" bestFit="1" customWidth="1"/>
    <col min="18" max="18" width="17.88671875" style="11" bestFit="1" customWidth="1"/>
    <col min="19" max="19" width="11.88671875" style="11" bestFit="1" customWidth="1"/>
    <col min="20" max="20" width="14.33203125" style="11" bestFit="1" customWidth="1"/>
    <col min="21" max="21" width="12.6640625" style="11" customWidth="1"/>
    <col min="22" max="22" width="9.109375" style="11"/>
    <col min="23" max="23" width="13.33203125" style="11" bestFit="1" customWidth="1"/>
    <col min="24" max="16384" width="9.109375" style="11"/>
  </cols>
  <sheetData>
    <row r="1" spans="1:21">
      <c r="A1" s="252" t="s">
        <v>1924</v>
      </c>
      <c r="E1" s="217" t="s">
        <v>1735</v>
      </c>
      <c r="F1" s="218">
        <v>2025</v>
      </c>
    </row>
    <row r="2" spans="1:21">
      <c r="A2" s="253"/>
    </row>
    <row r="3" spans="1:21" ht="22.95" customHeight="1">
      <c r="A3" s="633" t="s">
        <v>1736</v>
      </c>
      <c r="B3" s="633"/>
      <c r="C3" s="633"/>
      <c r="D3" s="633"/>
      <c r="E3" s="633"/>
      <c r="F3" s="633"/>
      <c r="G3" s="633"/>
      <c r="H3" s="633"/>
      <c r="I3" s="633"/>
      <c r="J3" s="633"/>
      <c r="K3" s="633"/>
      <c r="L3" s="633"/>
      <c r="M3" s="633"/>
      <c r="N3" s="633"/>
      <c r="O3" s="633"/>
      <c r="P3" s="633"/>
      <c r="Q3" s="633"/>
      <c r="R3" s="633"/>
      <c r="S3" s="633"/>
      <c r="T3" s="633"/>
      <c r="U3" s="633"/>
    </row>
    <row r="4" spans="1:21" ht="96" customHeight="1">
      <c r="A4" s="629" t="s">
        <v>41</v>
      </c>
      <c r="B4" s="630"/>
      <c r="C4" s="80" t="s">
        <v>1737</v>
      </c>
      <c r="D4" s="51" t="s">
        <v>11</v>
      </c>
      <c r="E4" s="51" t="s">
        <v>13</v>
      </c>
      <c r="F4" s="51" t="s">
        <v>29</v>
      </c>
      <c r="G4" s="51" t="s">
        <v>18</v>
      </c>
      <c r="H4" s="51" t="s">
        <v>1738</v>
      </c>
      <c r="I4" s="51" t="s">
        <v>33</v>
      </c>
      <c r="J4" s="51" t="s">
        <v>1739</v>
      </c>
      <c r="K4" s="51" t="s">
        <v>2100</v>
      </c>
      <c r="L4" s="51" t="s">
        <v>2105</v>
      </c>
      <c r="M4" s="51" t="s">
        <v>27</v>
      </c>
      <c r="N4" s="51" t="s">
        <v>1740</v>
      </c>
      <c r="O4" s="51" t="s">
        <v>30</v>
      </c>
      <c r="P4" s="51" t="s">
        <v>1741</v>
      </c>
      <c r="Q4" s="51" t="s">
        <v>32</v>
      </c>
      <c r="R4" s="51" t="s">
        <v>1742</v>
      </c>
      <c r="S4" s="51" t="s">
        <v>1966</v>
      </c>
      <c r="T4" s="51" t="s">
        <v>1965</v>
      </c>
      <c r="U4" s="51" t="s">
        <v>1967</v>
      </c>
    </row>
    <row r="5" spans="1:21" s="10" customFormat="1" ht="13.8" thickBot="1">
      <c r="A5" s="631" t="s">
        <v>1743</v>
      </c>
      <c r="B5" s="632"/>
      <c r="C5" s="106"/>
      <c r="D5" s="107">
        <f>Dash!B24</f>
        <v>3500</v>
      </c>
      <c r="E5" s="107">
        <f>Dash!B25</f>
        <v>3500</v>
      </c>
      <c r="F5" s="107">
        <f>Dash!B26</f>
        <v>3500</v>
      </c>
      <c r="G5" s="107">
        <f>Dash!B27</f>
        <v>1000</v>
      </c>
      <c r="H5" s="107">
        <f>Dash!C27</f>
        <v>1250</v>
      </c>
      <c r="I5" s="107">
        <f>Dash!B28</f>
        <v>1000</v>
      </c>
      <c r="J5" s="107">
        <f>Dash!C28</f>
        <v>1250</v>
      </c>
      <c r="K5" s="107">
        <f>Dash!B29</f>
        <v>1750</v>
      </c>
      <c r="L5" s="107">
        <f>Dash!C29</f>
        <v>3500</v>
      </c>
      <c r="M5" s="107">
        <f>Dash!B30</f>
        <v>1750</v>
      </c>
      <c r="N5" s="107">
        <f>Dash!C30</f>
        <v>3500</v>
      </c>
      <c r="O5" s="107">
        <f>Dash!B32</f>
        <v>3500</v>
      </c>
      <c r="P5" s="107">
        <f>Dash!C32</f>
        <v>4500</v>
      </c>
      <c r="Q5" s="107">
        <f>Dash!B34</f>
        <v>3500</v>
      </c>
      <c r="R5" s="107">
        <f>Dash!C34</f>
        <v>4500</v>
      </c>
      <c r="S5" s="107">
        <f>Dash!B31</f>
        <v>437</v>
      </c>
      <c r="T5" s="107">
        <f>Dash!B33</f>
        <v>875</v>
      </c>
      <c r="U5" s="107">
        <f>Dash!B35</f>
        <v>875</v>
      </c>
    </row>
    <row r="6" spans="1:21">
      <c r="A6" s="104" t="s">
        <v>45</v>
      </c>
      <c r="B6" s="104" t="s">
        <v>46</v>
      </c>
      <c r="C6" s="105">
        <f>SUM(D6:U6)</f>
        <v>83162058.740807354</v>
      </c>
      <c r="D6" s="105">
        <f>D$5*D59</f>
        <v>10973691.055288939</v>
      </c>
      <c r="E6" s="105">
        <f t="shared" ref="E6:T21" si="0">E$5*E59</f>
        <v>20540450.524877258</v>
      </c>
      <c r="F6" s="105">
        <f t="shared" si="0"/>
        <v>96362.157713481705</v>
      </c>
      <c r="G6" s="105">
        <f t="shared" si="0"/>
        <v>21780.000000000004</v>
      </c>
      <c r="H6" s="105">
        <f t="shared" si="0"/>
        <v>559625.00000000012</v>
      </c>
      <c r="I6" s="105">
        <f t="shared" si="0"/>
        <v>126003.77212204447</v>
      </c>
      <c r="J6" s="105">
        <f t="shared" si="0"/>
        <v>1317182.7848474446</v>
      </c>
      <c r="K6" s="105">
        <f t="shared" si="0"/>
        <v>2462169.7064017784</v>
      </c>
      <c r="L6" s="105">
        <f t="shared" si="0"/>
        <v>6271614.1906051384</v>
      </c>
      <c r="M6" s="105">
        <f t="shared" si="0"/>
        <v>17510.989969135804</v>
      </c>
      <c r="N6" s="105">
        <f t="shared" si="0"/>
        <v>57845.815875771608</v>
      </c>
      <c r="O6" s="105">
        <f t="shared" si="0"/>
        <v>34076074.698319845</v>
      </c>
      <c r="P6" s="105">
        <f t="shared" si="0"/>
        <v>5844973.1785365175</v>
      </c>
      <c r="Q6" s="105">
        <f t="shared" si="0"/>
        <v>0</v>
      </c>
      <c r="R6" s="105">
        <f t="shared" si="0"/>
        <v>178493.90625</v>
      </c>
      <c r="S6" s="105">
        <f t="shared" si="0"/>
        <v>25380.960000000006</v>
      </c>
      <c r="T6" s="105">
        <f t="shared" si="0"/>
        <v>592900</v>
      </c>
      <c r="U6" s="105">
        <f>IFERROR(U$5*U59, 0)</f>
        <v>0</v>
      </c>
    </row>
    <row r="7" spans="1:21">
      <c r="A7" s="12" t="s">
        <v>48</v>
      </c>
      <c r="B7" s="12" t="s">
        <v>49</v>
      </c>
      <c r="C7" s="105">
        <f t="shared" ref="C7:C55" si="1">SUM(D7:U7)</f>
        <v>9983466.8594580162</v>
      </c>
      <c r="D7" s="13">
        <f t="shared" ref="D7:Q55" si="2">D$5*D60</f>
        <v>2048830.8684405817</v>
      </c>
      <c r="E7" s="13">
        <f t="shared" si="2"/>
        <v>1913364.6810721492</v>
      </c>
      <c r="F7" s="13">
        <f t="shared" si="2"/>
        <v>0</v>
      </c>
      <c r="G7" s="13">
        <f t="shared" si="2"/>
        <v>0</v>
      </c>
      <c r="H7" s="13">
        <f t="shared" si="2"/>
        <v>99376.115510571428</v>
      </c>
      <c r="I7" s="13">
        <f t="shared" si="2"/>
        <v>14055.272566218664</v>
      </c>
      <c r="J7" s="13">
        <f t="shared" si="2"/>
        <v>92327.165247459838</v>
      </c>
      <c r="K7" s="13">
        <f t="shared" si="2"/>
        <v>584831.04719729512</v>
      </c>
      <c r="L7" s="13">
        <f t="shared" si="2"/>
        <v>1274650.4543468873</v>
      </c>
      <c r="M7" s="13">
        <f t="shared" si="2"/>
        <v>0</v>
      </c>
      <c r="N7" s="13">
        <f t="shared" si="2"/>
        <v>0</v>
      </c>
      <c r="O7" s="13">
        <f t="shared" si="2"/>
        <v>2807620.3556556492</v>
      </c>
      <c r="P7" s="13">
        <f t="shared" si="2"/>
        <v>1092887.3812749272</v>
      </c>
      <c r="Q7" s="13">
        <f t="shared" si="2"/>
        <v>0</v>
      </c>
      <c r="R7" s="13">
        <f t="shared" si="0"/>
        <v>0</v>
      </c>
      <c r="S7" s="105">
        <f t="shared" ref="S7:T7" si="3">S$5*S60</f>
        <v>9704.4302343005311</v>
      </c>
      <c r="T7" s="105">
        <f t="shared" si="3"/>
        <v>45819.087911976494</v>
      </c>
      <c r="U7" s="105">
        <f t="shared" ref="U7:U55" si="4">IFERROR(U$5*U60, 0)</f>
        <v>0</v>
      </c>
    </row>
    <row r="8" spans="1:21">
      <c r="A8" s="12" t="s">
        <v>50</v>
      </c>
      <c r="B8" s="12" t="s">
        <v>51</v>
      </c>
      <c r="C8" s="105">
        <f t="shared" si="1"/>
        <v>17501637.23158171</v>
      </c>
      <c r="D8" s="13">
        <f t="shared" si="2"/>
        <v>2249505.5949507235</v>
      </c>
      <c r="E8" s="13">
        <f t="shared" si="0"/>
        <v>3478985.8676105035</v>
      </c>
      <c r="F8" s="13">
        <f t="shared" si="0"/>
        <v>0</v>
      </c>
      <c r="G8" s="13">
        <f t="shared" si="0"/>
        <v>0</v>
      </c>
      <c r="H8" s="13">
        <f t="shared" si="0"/>
        <v>0</v>
      </c>
      <c r="I8" s="13">
        <f t="shared" si="0"/>
        <v>126236.02087860333</v>
      </c>
      <c r="J8" s="13">
        <f t="shared" si="0"/>
        <v>68449.667583090049</v>
      </c>
      <c r="K8" s="13">
        <f t="shared" si="0"/>
        <v>843078.96429820778</v>
      </c>
      <c r="L8" s="13">
        <f t="shared" si="0"/>
        <v>3388833.6106914855</v>
      </c>
      <c r="M8" s="13">
        <f t="shared" si="0"/>
        <v>10007.763888888889</v>
      </c>
      <c r="N8" s="13">
        <f t="shared" si="0"/>
        <v>0</v>
      </c>
      <c r="O8" s="13">
        <f t="shared" si="0"/>
        <v>4399820.9308812255</v>
      </c>
      <c r="P8" s="13">
        <f t="shared" si="0"/>
        <v>2771587.6907989788</v>
      </c>
      <c r="Q8" s="13">
        <f t="shared" si="0"/>
        <v>0</v>
      </c>
      <c r="R8" s="13">
        <f t="shared" si="0"/>
        <v>0</v>
      </c>
      <c r="S8" s="105">
        <f t="shared" ref="S8:T8" si="5">S$5*S61</f>
        <v>29611.12000000001</v>
      </c>
      <c r="T8" s="105">
        <f t="shared" si="5"/>
        <v>135520.00000000003</v>
      </c>
      <c r="U8" s="105">
        <f t="shared" si="4"/>
        <v>0</v>
      </c>
    </row>
    <row r="9" spans="1:21">
      <c r="A9" s="12" t="s">
        <v>53</v>
      </c>
      <c r="B9" s="12" t="s">
        <v>54</v>
      </c>
      <c r="C9" s="105">
        <f t="shared" si="1"/>
        <v>8948059.457011262</v>
      </c>
      <c r="D9" s="13">
        <f t="shared" si="2"/>
        <v>1981662.5981655421</v>
      </c>
      <c r="E9" s="13">
        <f t="shared" si="0"/>
        <v>1678481.4566919468</v>
      </c>
      <c r="F9" s="13">
        <f t="shared" si="0"/>
        <v>0</v>
      </c>
      <c r="G9" s="13">
        <f t="shared" si="0"/>
        <v>12100.000000000004</v>
      </c>
      <c r="H9" s="13">
        <f t="shared" si="0"/>
        <v>323675.00000000012</v>
      </c>
      <c r="I9" s="13">
        <f t="shared" si="0"/>
        <v>17242.5</v>
      </c>
      <c r="J9" s="13">
        <f t="shared" si="0"/>
        <v>296450.00000000006</v>
      </c>
      <c r="K9" s="13">
        <f t="shared" si="0"/>
        <v>356951.11534479493</v>
      </c>
      <c r="L9" s="13">
        <f t="shared" si="0"/>
        <v>1577542.7186106001</v>
      </c>
      <c r="M9" s="13">
        <f t="shared" si="0"/>
        <v>0</v>
      </c>
      <c r="N9" s="13">
        <f t="shared" si="0"/>
        <v>0</v>
      </c>
      <c r="O9" s="13">
        <f t="shared" si="0"/>
        <v>1417330.7657132852</v>
      </c>
      <c r="P9" s="13">
        <f t="shared" si="0"/>
        <v>1243756.6324850929</v>
      </c>
      <c r="Q9" s="13">
        <f t="shared" si="0"/>
        <v>0</v>
      </c>
      <c r="R9" s="13">
        <f t="shared" si="0"/>
        <v>0</v>
      </c>
      <c r="S9" s="105">
        <f t="shared" ref="S9:T9" si="6">S$5*S62</f>
        <v>11104.170000000002</v>
      </c>
      <c r="T9" s="105">
        <f t="shared" si="6"/>
        <v>31762.500000000004</v>
      </c>
      <c r="U9" s="105">
        <f t="shared" si="4"/>
        <v>0</v>
      </c>
    </row>
    <row r="10" spans="1:21">
      <c r="A10" s="12" t="s">
        <v>55</v>
      </c>
      <c r="B10" s="12" t="s">
        <v>56</v>
      </c>
      <c r="C10" s="105">
        <f t="shared" si="1"/>
        <v>56190490.652252644</v>
      </c>
      <c r="D10" s="13">
        <f t="shared" si="2"/>
        <v>7219349.2545801923</v>
      </c>
      <c r="E10" s="13">
        <f t="shared" si="0"/>
        <v>11795776.487309083</v>
      </c>
      <c r="F10" s="13">
        <f t="shared" si="0"/>
        <v>897621.36379402655</v>
      </c>
      <c r="G10" s="13">
        <f t="shared" si="0"/>
        <v>6909.8984771573605</v>
      </c>
      <c r="H10" s="13">
        <f t="shared" si="0"/>
        <v>263612.62690355338</v>
      </c>
      <c r="I10" s="13">
        <f t="shared" si="0"/>
        <v>284853.03768820345</v>
      </c>
      <c r="J10" s="13">
        <f t="shared" si="0"/>
        <v>1907234.4841397456</v>
      </c>
      <c r="K10" s="13">
        <f t="shared" si="0"/>
        <v>1952849.3883449459</v>
      </c>
      <c r="L10" s="13">
        <f t="shared" si="0"/>
        <v>4868089.2101967139</v>
      </c>
      <c r="M10" s="13">
        <f t="shared" si="0"/>
        <v>48363.506144093728</v>
      </c>
      <c r="N10" s="13">
        <f t="shared" si="0"/>
        <v>456320.73787402886</v>
      </c>
      <c r="O10" s="13">
        <f t="shared" si="0"/>
        <v>17263565.705193121</v>
      </c>
      <c r="P10" s="13">
        <f t="shared" si="0"/>
        <v>8343236.4912972227</v>
      </c>
      <c r="Q10" s="13">
        <f t="shared" si="0"/>
        <v>0</v>
      </c>
      <c r="R10" s="13">
        <f t="shared" si="0"/>
        <v>624396.45031055924</v>
      </c>
      <c r="S10" s="105">
        <f t="shared" ref="S10:T10" si="7">S$5*S63</f>
        <v>20093.260000000006</v>
      </c>
      <c r="T10" s="105">
        <f t="shared" si="7"/>
        <v>238218.75000000006</v>
      </c>
      <c r="U10" s="105">
        <f t="shared" si="4"/>
        <v>0</v>
      </c>
    </row>
    <row r="11" spans="1:21">
      <c r="A11" s="12" t="s">
        <v>57</v>
      </c>
      <c r="B11" s="12" t="s">
        <v>58</v>
      </c>
      <c r="C11" s="105">
        <f>SUM(D11:U11)</f>
        <v>29002329.794085074</v>
      </c>
      <c r="D11" s="13">
        <f t="shared" si="2"/>
        <v>1569578.8358390329</v>
      </c>
      <c r="E11" s="13">
        <f t="shared" si="0"/>
        <v>12974323.14322759</v>
      </c>
      <c r="F11" s="13">
        <f t="shared" si="0"/>
        <v>3207992.9091965524</v>
      </c>
      <c r="G11" s="13">
        <f t="shared" si="0"/>
        <v>5669.5975661102138</v>
      </c>
      <c r="H11" s="13">
        <f t="shared" si="0"/>
        <v>248284.93431495555</v>
      </c>
      <c r="I11" s="13">
        <f t="shared" si="0"/>
        <v>87040.478463180945</v>
      </c>
      <c r="J11" s="13">
        <f t="shared" si="0"/>
        <v>83561.405246941766</v>
      </c>
      <c r="K11" s="13">
        <f t="shared" si="0"/>
        <v>337435.18908854778</v>
      </c>
      <c r="L11" s="13">
        <f t="shared" si="0"/>
        <v>562206.89951701812</v>
      </c>
      <c r="M11" s="13">
        <f t="shared" si="0"/>
        <v>4732.4097279875559</v>
      </c>
      <c r="N11" s="13">
        <f t="shared" si="0"/>
        <v>0</v>
      </c>
      <c r="O11" s="13">
        <f t="shared" si="0"/>
        <v>7307363.1153117772</v>
      </c>
      <c r="P11" s="13">
        <f t="shared" si="0"/>
        <v>2547550.8881723159</v>
      </c>
      <c r="Q11" s="13">
        <f t="shared" si="0"/>
        <v>0</v>
      </c>
      <c r="R11" s="13">
        <f t="shared" si="0"/>
        <v>0</v>
      </c>
      <c r="S11" s="105">
        <f t="shared" ref="S11:T11" si="8">S$5*S64</f>
        <v>9417.488413056808</v>
      </c>
      <c r="T11" s="105">
        <f t="shared" si="8"/>
        <v>57172.500000000015</v>
      </c>
      <c r="U11" s="105">
        <f t="shared" si="4"/>
        <v>0</v>
      </c>
    </row>
    <row r="12" spans="1:21">
      <c r="A12" s="12" t="s">
        <v>59</v>
      </c>
      <c r="B12" s="12" t="s">
        <v>60</v>
      </c>
      <c r="C12" s="105">
        <f t="shared" si="1"/>
        <v>7209949.0216680327</v>
      </c>
      <c r="D12" s="13">
        <f t="shared" si="2"/>
        <v>1048293.75</v>
      </c>
      <c r="E12" s="13">
        <f t="shared" si="0"/>
        <v>850993.96613443096</v>
      </c>
      <c r="F12" s="13">
        <f t="shared" si="0"/>
        <v>0</v>
      </c>
      <c r="G12" s="13">
        <f t="shared" si="0"/>
        <v>1041.9444444444446</v>
      </c>
      <c r="H12" s="13">
        <f t="shared" si="0"/>
        <v>92472.569444444467</v>
      </c>
      <c r="I12" s="13">
        <f t="shared" si="0"/>
        <v>25495.625000000004</v>
      </c>
      <c r="J12" s="13">
        <f t="shared" si="0"/>
        <v>7130.46875</v>
      </c>
      <c r="K12" s="13">
        <f t="shared" si="0"/>
        <v>798844.91814757558</v>
      </c>
      <c r="L12" s="13">
        <f t="shared" si="0"/>
        <v>926688.81157951441</v>
      </c>
      <c r="M12" s="13">
        <f t="shared" si="0"/>
        <v>0</v>
      </c>
      <c r="N12" s="13">
        <f t="shared" si="0"/>
        <v>0</v>
      </c>
      <c r="O12" s="13">
        <f t="shared" si="0"/>
        <v>1997885.419571436</v>
      </c>
      <c r="P12" s="13">
        <f t="shared" si="0"/>
        <v>715702.47707599972</v>
      </c>
      <c r="Q12" s="13">
        <f t="shared" si="0"/>
        <v>398033.85025852086</v>
      </c>
      <c r="R12" s="13">
        <f t="shared" si="0"/>
        <v>190755.88871252205</v>
      </c>
      <c r="S12" s="105">
        <f t="shared" ref="S12:T12" si="9">S$5*S65</f>
        <v>42299.946011552776</v>
      </c>
      <c r="T12" s="105">
        <f t="shared" si="9"/>
        <v>110069.2236576649</v>
      </c>
      <c r="U12" s="105">
        <f t="shared" si="4"/>
        <v>4240.1628799276923</v>
      </c>
    </row>
    <row r="13" spans="1:21">
      <c r="A13" s="12" t="s">
        <v>61</v>
      </c>
      <c r="B13" s="12" t="s">
        <v>62</v>
      </c>
      <c r="C13" s="105">
        <f t="shared" si="1"/>
        <v>15669875.438772941</v>
      </c>
      <c r="D13" s="13">
        <f t="shared" si="2"/>
        <v>1765121.0496485184</v>
      </c>
      <c r="E13" s="13">
        <f t="shared" si="0"/>
        <v>3126021.1284973198</v>
      </c>
      <c r="F13" s="13">
        <f t="shared" si="0"/>
        <v>0</v>
      </c>
      <c r="G13" s="13">
        <f t="shared" si="0"/>
        <v>92363.154867256657</v>
      </c>
      <c r="H13" s="13">
        <f t="shared" si="0"/>
        <v>153975.14196165191</v>
      </c>
      <c r="I13" s="13">
        <f t="shared" si="0"/>
        <v>0</v>
      </c>
      <c r="J13" s="13">
        <f t="shared" si="0"/>
        <v>14661.884776488097</v>
      </c>
      <c r="K13" s="13">
        <f t="shared" si="0"/>
        <v>1618061.2163486292</v>
      </c>
      <c r="L13" s="13">
        <f t="shared" si="0"/>
        <v>2245393.8834339357</v>
      </c>
      <c r="M13" s="13">
        <f t="shared" si="0"/>
        <v>0</v>
      </c>
      <c r="N13" s="13">
        <f t="shared" si="0"/>
        <v>0</v>
      </c>
      <c r="O13" s="13">
        <f t="shared" si="0"/>
        <v>5220065.0320645859</v>
      </c>
      <c r="P13" s="13">
        <f t="shared" si="0"/>
        <v>1360955.6968146383</v>
      </c>
      <c r="Q13" s="13">
        <f t="shared" si="0"/>
        <v>0</v>
      </c>
      <c r="R13" s="13">
        <f t="shared" si="0"/>
        <v>0</v>
      </c>
      <c r="S13" s="105">
        <f t="shared" ref="S13:T13" si="10">S$5*S66</f>
        <v>21150.800000000003</v>
      </c>
      <c r="T13" s="105">
        <f t="shared" si="10"/>
        <v>52106.450359916256</v>
      </c>
      <c r="U13" s="105">
        <f t="shared" si="4"/>
        <v>0</v>
      </c>
    </row>
    <row r="14" spans="1:21">
      <c r="A14" s="12" t="s">
        <v>63</v>
      </c>
      <c r="B14" s="12" t="s">
        <v>64</v>
      </c>
      <c r="C14" s="105">
        <f t="shared" si="1"/>
        <v>6254750.6086147511</v>
      </c>
      <c r="D14" s="13">
        <f t="shared" si="2"/>
        <v>1515681.7869242982</v>
      </c>
      <c r="E14" s="13">
        <f t="shared" si="0"/>
        <v>1211332.8327216133</v>
      </c>
      <c r="F14" s="13">
        <f t="shared" si="0"/>
        <v>0</v>
      </c>
      <c r="G14" s="13">
        <f t="shared" si="0"/>
        <v>3620.2763235862071</v>
      </c>
      <c r="H14" s="13">
        <f t="shared" si="0"/>
        <v>289804.02285862068</v>
      </c>
      <c r="I14" s="13">
        <f t="shared" si="0"/>
        <v>5388.891451851011</v>
      </c>
      <c r="J14" s="13">
        <f t="shared" si="0"/>
        <v>22877.166935186237</v>
      </c>
      <c r="K14" s="13">
        <f t="shared" si="0"/>
        <v>194625.84997775053</v>
      </c>
      <c r="L14" s="13">
        <f t="shared" si="0"/>
        <v>644472.14410964947</v>
      </c>
      <c r="M14" s="13">
        <f t="shared" si="0"/>
        <v>0</v>
      </c>
      <c r="N14" s="13">
        <f t="shared" si="0"/>
        <v>0</v>
      </c>
      <c r="O14" s="13">
        <f t="shared" si="0"/>
        <v>1697440.0603625784</v>
      </c>
      <c r="P14" s="13">
        <f t="shared" si="0"/>
        <v>641893.62750338821</v>
      </c>
      <c r="Q14" s="13">
        <f t="shared" si="0"/>
        <v>0</v>
      </c>
      <c r="R14" s="13">
        <f t="shared" si="0"/>
        <v>0</v>
      </c>
      <c r="S14" s="105">
        <f t="shared" ref="S14:T14" si="11">S$5*S67</f>
        <v>4869.5902426811545</v>
      </c>
      <c r="T14" s="105">
        <f t="shared" si="11"/>
        <v>22744.359203547825</v>
      </c>
      <c r="U14" s="105">
        <f t="shared" si="4"/>
        <v>0</v>
      </c>
    </row>
    <row r="15" spans="1:21">
      <c r="A15" s="12" t="s">
        <v>65</v>
      </c>
      <c r="B15" s="12" t="s">
        <v>66</v>
      </c>
      <c r="C15" s="105">
        <f t="shared" si="1"/>
        <v>3175554.1155734747</v>
      </c>
      <c r="D15" s="13">
        <f t="shared" si="2"/>
        <v>812244.08325697109</v>
      </c>
      <c r="E15" s="13">
        <f t="shared" si="0"/>
        <v>587328.87228767946</v>
      </c>
      <c r="F15" s="13">
        <f t="shared" si="0"/>
        <v>0</v>
      </c>
      <c r="G15" s="13">
        <f t="shared" si="0"/>
        <v>0</v>
      </c>
      <c r="H15" s="13">
        <f t="shared" si="0"/>
        <v>108900</v>
      </c>
      <c r="I15" s="13">
        <f t="shared" si="0"/>
        <v>0</v>
      </c>
      <c r="J15" s="13">
        <f t="shared" si="0"/>
        <v>0</v>
      </c>
      <c r="K15" s="13">
        <f t="shared" si="0"/>
        <v>89233.181323386409</v>
      </c>
      <c r="L15" s="13">
        <f t="shared" si="0"/>
        <v>769171.23252128472</v>
      </c>
      <c r="M15" s="13">
        <f t="shared" si="0"/>
        <v>0</v>
      </c>
      <c r="N15" s="13">
        <f t="shared" si="0"/>
        <v>0</v>
      </c>
      <c r="O15" s="13">
        <f t="shared" si="0"/>
        <v>550514.9779554361</v>
      </c>
      <c r="P15" s="13">
        <f t="shared" si="0"/>
        <v>247944.39726957408</v>
      </c>
      <c r="Q15" s="13">
        <f t="shared" si="0"/>
        <v>0</v>
      </c>
      <c r="R15" s="13">
        <f t="shared" si="0"/>
        <v>0</v>
      </c>
      <c r="S15" s="105">
        <f t="shared" ref="S15:T15" si="12">S$5*S68</f>
        <v>4923.6209591425131</v>
      </c>
      <c r="T15" s="105">
        <f t="shared" si="12"/>
        <v>5293.7500000000009</v>
      </c>
      <c r="U15" s="105">
        <f t="shared" si="4"/>
        <v>0</v>
      </c>
    </row>
    <row r="16" spans="1:21">
      <c r="A16" s="12" t="s">
        <v>67</v>
      </c>
      <c r="B16" s="12" t="s">
        <v>68</v>
      </c>
      <c r="C16" s="105">
        <f t="shared" si="1"/>
        <v>7732974.1770533957</v>
      </c>
      <c r="D16" s="13">
        <f t="shared" si="2"/>
        <v>1690581.6666666665</v>
      </c>
      <c r="E16" s="13">
        <f t="shared" si="0"/>
        <v>1532913.2867621386</v>
      </c>
      <c r="F16" s="13">
        <f t="shared" si="0"/>
        <v>0</v>
      </c>
      <c r="G16" s="13">
        <f t="shared" si="0"/>
        <v>45973.333333333336</v>
      </c>
      <c r="H16" s="13">
        <f t="shared" si="0"/>
        <v>381150</v>
      </c>
      <c r="I16" s="13">
        <f t="shared" si="0"/>
        <v>24088.241095914302</v>
      </c>
      <c r="J16" s="13">
        <f t="shared" si="0"/>
        <v>17036.091564544655</v>
      </c>
      <c r="K16" s="13">
        <f t="shared" si="0"/>
        <v>355859.58334937127</v>
      </c>
      <c r="L16" s="13">
        <f t="shared" si="0"/>
        <v>899868.98232676869</v>
      </c>
      <c r="M16" s="13">
        <f t="shared" si="0"/>
        <v>0</v>
      </c>
      <c r="N16" s="13">
        <f t="shared" si="0"/>
        <v>548.58308264712582</v>
      </c>
      <c r="O16" s="13">
        <f t="shared" si="0"/>
        <v>1566710.2903500276</v>
      </c>
      <c r="P16" s="13">
        <f t="shared" si="0"/>
        <v>1205426.7650417739</v>
      </c>
      <c r="Q16" s="13">
        <f t="shared" si="0"/>
        <v>0</v>
      </c>
      <c r="R16" s="13">
        <f t="shared" si="0"/>
        <v>0</v>
      </c>
      <c r="S16" s="105">
        <f t="shared" ref="S16:T16" si="13">S$5*S69</f>
        <v>2229.8534802095355</v>
      </c>
      <c r="T16" s="105">
        <f t="shared" si="13"/>
        <v>10587.500000000002</v>
      </c>
      <c r="U16" s="105">
        <f t="shared" si="4"/>
        <v>0</v>
      </c>
    </row>
    <row r="17" spans="1:21">
      <c r="A17" s="12" t="s">
        <v>69</v>
      </c>
      <c r="B17" s="12" t="s">
        <v>70</v>
      </c>
      <c r="C17" s="105">
        <f t="shared" si="1"/>
        <v>7361238.5897965385</v>
      </c>
      <c r="D17" s="13">
        <f t="shared" si="2"/>
        <v>1623870.1612769021</v>
      </c>
      <c r="E17" s="13">
        <f t="shared" si="0"/>
        <v>1331186.4948199769</v>
      </c>
      <c r="F17" s="13">
        <f t="shared" si="0"/>
        <v>0</v>
      </c>
      <c r="G17" s="13">
        <f t="shared" si="0"/>
        <v>0</v>
      </c>
      <c r="H17" s="13">
        <f t="shared" si="0"/>
        <v>95287.500000000029</v>
      </c>
      <c r="I17" s="13">
        <f t="shared" si="0"/>
        <v>0</v>
      </c>
      <c r="J17" s="13">
        <f t="shared" si="0"/>
        <v>24578.125</v>
      </c>
      <c r="K17" s="13">
        <f t="shared" si="0"/>
        <v>370906.63508855185</v>
      </c>
      <c r="L17" s="13">
        <f t="shared" si="0"/>
        <v>895512.26743248268</v>
      </c>
      <c r="M17" s="13">
        <f t="shared" si="0"/>
        <v>0</v>
      </c>
      <c r="N17" s="13">
        <f t="shared" si="0"/>
        <v>0</v>
      </c>
      <c r="O17" s="13">
        <f t="shared" si="0"/>
        <v>2147928.52369776</v>
      </c>
      <c r="P17" s="13">
        <f t="shared" si="0"/>
        <v>728940.71260993625</v>
      </c>
      <c r="Q17" s="13">
        <f t="shared" si="0"/>
        <v>0</v>
      </c>
      <c r="R17" s="13">
        <f t="shared" si="0"/>
        <v>53230.59688130024</v>
      </c>
      <c r="S17" s="105">
        <f t="shared" ref="S17:T17" si="14">S$5*S70</f>
        <v>20671.245974455818</v>
      </c>
      <c r="T17" s="105">
        <f t="shared" si="14"/>
        <v>69126.327015172646</v>
      </c>
      <c r="U17" s="105">
        <f t="shared" si="4"/>
        <v>0</v>
      </c>
    </row>
    <row r="18" spans="1:21">
      <c r="A18" s="12" t="s">
        <v>71</v>
      </c>
      <c r="B18" s="12" t="s">
        <v>72</v>
      </c>
      <c r="C18" s="105">
        <f t="shared" si="1"/>
        <v>62347953.854732826</v>
      </c>
      <c r="D18" s="13">
        <f t="shared" si="2"/>
        <v>11167695.000000002</v>
      </c>
      <c r="E18" s="13">
        <f t="shared" si="0"/>
        <v>15237724.380407428</v>
      </c>
      <c r="F18" s="13">
        <f t="shared" si="0"/>
        <v>18815.328066462709</v>
      </c>
      <c r="G18" s="13">
        <f t="shared" si="0"/>
        <v>0</v>
      </c>
      <c r="H18" s="13">
        <f t="shared" si="0"/>
        <v>0</v>
      </c>
      <c r="I18" s="13">
        <f t="shared" si="0"/>
        <v>487289.89226473874</v>
      </c>
      <c r="J18" s="13">
        <f t="shared" si="0"/>
        <v>1469062.6346690767</v>
      </c>
      <c r="K18" s="13">
        <f t="shared" si="0"/>
        <v>3939315.0923287175</v>
      </c>
      <c r="L18" s="13">
        <f t="shared" si="0"/>
        <v>5158120.3162985481</v>
      </c>
      <c r="M18" s="13">
        <f t="shared" si="0"/>
        <v>0</v>
      </c>
      <c r="N18" s="13">
        <f t="shared" si="0"/>
        <v>52008.152777777781</v>
      </c>
      <c r="O18" s="13">
        <f t="shared" si="0"/>
        <v>18806150.640639406</v>
      </c>
      <c r="P18" s="13">
        <f t="shared" si="0"/>
        <v>4714037.7817178098</v>
      </c>
      <c r="Q18" s="13">
        <f t="shared" si="0"/>
        <v>0</v>
      </c>
      <c r="R18" s="13">
        <f t="shared" si="0"/>
        <v>821873.09556286875</v>
      </c>
      <c r="S18" s="105">
        <f t="shared" ref="S18:T18" si="15">S$5*S71</f>
        <v>40715.290000000008</v>
      </c>
      <c r="T18" s="105">
        <f t="shared" si="15"/>
        <v>435146.25000000006</v>
      </c>
      <c r="U18" s="105">
        <f t="shared" si="4"/>
        <v>0</v>
      </c>
    </row>
    <row r="19" spans="1:21">
      <c r="A19" s="12" t="s">
        <v>73</v>
      </c>
      <c r="B19" s="12" t="s">
        <v>74</v>
      </c>
      <c r="C19" s="105">
        <f t="shared" si="1"/>
        <v>92186048.98666659</v>
      </c>
      <c r="D19" s="13">
        <f t="shared" si="2"/>
        <v>13213323.220704529</v>
      </c>
      <c r="E19" s="13">
        <f t="shared" si="0"/>
        <v>23455417.51067866</v>
      </c>
      <c r="F19" s="13">
        <f t="shared" si="0"/>
        <v>5705.4861111111113</v>
      </c>
      <c r="G19" s="13">
        <f t="shared" si="0"/>
        <v>137602.23074568287</v>
      </c>
      <c r="H19" s="13">
        <f t="shared" si="0"/>
        <v>673050.3365678963</v>
      </c>
      <c r="I19" s="13">
        <f t="shared" si="0"/>
        <v>33285.480968276155</v>
      </c>
      <c r="J19" s="13">
        <f t="shared" si="0"/>
        <v>138002.52378965486</v>
      </c>
      <c r="K19" s="13">
        <f t="shared" si="0"/>
        <v>4676237.2956635067</v>
      </c>
      <c r="L19" s="13">
        <f t="shared" si="0"/>
        <v>11323198.814756339</v>
      </c>
      <c r="M19" s="13">
        <f t="shared" si="0"/>
        <v>1904.4295971755525</v>
      </c>
      <c r="N19" s="13">
        <f t="shared" si="0"/>
        <v>122155.47032763089</v>
      </c>
      <c r="O19" s="13">
        <f t="shared" si="0"/>
        <v>29354394.513146933</v>
      </c>
      <c r="P19" s="13">
        <f t="shared" si="0"/>
        <v>7637138.5124694388</v>
      </c>
      <c r="Q19" s="13">
        <f t="shared" si="0"/>
        <v>0</v>
      </c>
      <c r="R19" s="13">
        <f t="shared" si="0"/>
        <v>565982.46888076374</v>
      </c>
      <c r="S19" s="105">
        <f t="shared" ref="S19:T19" si="16">S$5*S72</f>
        <v>70611.480530233443</v>
      </c>
      <c r="T19" s="105">
        <f t="shared" si="16"/>
        <v>778039.21172876679</v>
      </c>
      <c r="U19" s="105">
        <f t="shared" si="4"/>
        <v>0</v>
      </c>
    </row>
    <row r="20" spans="1:21">
      <c r="A20" s="12" t="s">
        <v>75</v>
      </c>
      <c r="B20" s="12" t="s">
        <v>76</v>
      </c>
      <c r="C20" s="105">
        <f t="shared" si="1"/>
        <v>19305567.502198987</v>
      </c>
      <c r="D20" s="13">
        <f t="shared" si="2"/>
        <v>3166379.0063905925</v>
      </c>
      <c r="E20" s="13">
        <f t="shared" si="0"/>
        <v>3052397.5006293794</v>
      </c>
      <c r="F20" s="13">
        <f t="shared" si="0"/>
        <v>5558.4375000000009</v>
      </c>
      <c r="G20" s="13">
        <f t="shared" si="0"/>
        <v>122031.59279583509</v>
      </c>
      <c r="H20" s="13">
        <f t="shared" si="0"/>
        <v>3655722.4665319915</v>
      </c>
      <c r="I20" s="13">
        <f t="shared" si="0"/>
        <v>99879.325980392183</v>
      </c>
      <c r="J20" s="13">
        <f t="shared" si="0"/>
        <v>176894.59252450985</v>
      </c>
      <c r="K20" s="13">
        <f t="shared" si="0"/>
        <v>658055.20432537608</v>
      </c>
      <c r="L20" s="13">
        <f t="shared" si="0"/>
        <v>1552428.1644195919</v>
      </c>
      <c r="M20" s="13">
        <f t="shared" si="0"/>
        <v>0</v>
      </c>
      <c r="N20" s="13">
        <f t="shared" si="0"/>
        <v>1413.4670533680362</v>
      </c>
      <c r="O20" s="13">
        <f t="shared" si="0"/>
        <v>2777331.3476013765</v>
      </c>
      <c r="P20" s="13">
        <f t="shared" si="0"/>
        <v>3879666.2298217723</v>
      </c>
      <c r="Q20" s="13">
        <f t="shared" si="0"/>
        <v>0</v>
      </c>
      <c r="R20" s="13">
        <f t="shared" si="0"/>
        <v>101607.5892857143</v>
      </c>
      <c r="S20" s="105">
        <f t="shared" ref="S20:T20" si="17">S$5*S73</f>
        <v>7931.5500000000011</v>
      </c>
      <c r="T20" s="105">
        <f t="shared" si="17"/>
        <v>48271.027339090964</v>
      </c>
      <c r="U20" s="105">
        <f t="shared" si="4"/>
        <v>0</v>
      </c>
    </row>
    <row r="21" spans="1:21">
      <c r="A21" s="12" t="s">
        <v>77</v>
      </c>
      <c r="B21" s="12" t="s">
        <v>78</v>
      </c>
      <c r="C21" s="105">
        <f t="shared" si="1"/>
        <v>38605093.214774922</v>
      </c>
      <c r="D21" s="13">
        <f t="shared" si="2"/>
        <v>9176200.2614371348</v>
      </c>
      <c r="E21" s="13">
        <f t="shared" si="0"/>
        <v>8685350.2878397666</v>
      </c>
      <c r="F21" s="13">
        <f t="shared" si="0"/>
        <v>0</v>
      </c>
      <c r="G21" s="13">
        <f t="shared" si="0"/>
        <v>369751.76270823157</v>
      </c>
      <c r="H21" s="13">
        <f t="shared" si="0"/>
        <v>208675.54569329487</v>
      </c>
      <c r="I21" s="13">
        <f t="shared" si="0"/>
        <v>0</v>
      </c>
      <c r="J21" s="13">
        <f t="shared" si="0"/>
        <v>0</v>
      </c>
      <c r="K21" s="13">
        <f t="shared" si="0"/>
        <v>646581.20249050006</v>
      </c>
      <c r="L21" s="13">
        <f t="shared" si="0"/>
        <v>2970730.4318613661</v>
      </c>
      <c r="M21" s="13">
        <f t="shared" si="0"/>
        <v>12411.571180555557</v>
      </c>
      <c r="N21" s="13">
        <f t="shared" si="0"/>
        <v>4404.7743055555557</v>
      </c>
      <c r="O21" s="13">
        <f t="shared" si="0"/>
        <v>12371959.485150598</v>
      </c>
      <c r="P21" s="13">
        <f t="shared" si="0"/>
        <v>4101404.4243560238</v>
      </c>
      <c r="Q21" s="13">
        <f t="shared" si="0"/>
        <v>0</v>
      </c>
      <c r="R21" s="13">
        <f t="shared" si="0"/>
        <v>0</v>
      </c>
      <c r="S21" s="105">
        <f t="shared" ref="S21:T21" si="18">S$5*S74</f>
        <v>4685.9677519002425</v>
      </c>
      <c r="T21" s="105">
        <f t="shared" si="18"/>
        <v>52937.500000000015</v>
      </c>
      <c r="U21" s="105">
        <f t="shared" si="4"/>
        <v>0</v>
      </c>
    </row>
    <row r="22" spans="1:21">
      <c r="A22" s="12" t="s">
        <v>79</v>
      </c>
      <c r="B22" s="12" t="s">
        <v>80</v>
      </c>
      <c r="C22" s="105">
        <f t="shared" si="1"/>
        <v>3749596.1720803455</v>
      </c>
      <c r="D22" s="13">
        <f t="shared" si="2"/>
        <v>1293701.3765348445</v>
      </c>
      <c r="E22" s="13">
        <f t="shared" ref="E22:T37" si="19">E$5*E75</f>
        <v>496346.94913813373</v>
      </c>
      <c r="F22" s="13">
        <f t="shared" si="19"/>
        <v>0</v>
      </c>
      <c r="G22" s="13">
        <f t="shared" si="19"/>
        <v>2170.5009590792838</v>
      </c>
      <c r="H22" s="13">
        <f t="shared" si="19"/>
        <v>14783.233828857628</v>
      </c>
      <c r="I22" s="13">
        <f t="shared" si="19"/>
        <v>135273.53074112663</v>
      </c>
      <c r="J22" s="13">
        <f t="shared" si="19"/>
        <v>117032.35843418255</v>
      </c>
      <c r="K22" s="13">
        <f t="shared" si="19"/>
        <v>67831.007903230988</v>
      </c>
      <c r="L22" s="13">
        <f t="shared" si="19"/>
        <v>740641.46583030571</v>
      </c>
      <c r="M22" s="13">
        <f t="shared" si="19"/>
        <v>0</v>
      </c>
      <c r="N22" s="13">
        <f t="shared" si="19"/>
        <v>0</v>
      </c>
      <c r="O22" s="13">
        <f t="shared" si="19"/>
        <v>748411.76349171938</v>
      </c>
      <c r="P22" s="13">
        <f t="shared" si="19"/>
        <v>121237.43521886569</v>
      </c>
      <c r="Q22" s="13">
        <f t="shared" si="19"/>
        <v>0</v>
      </c>
      <c r="R22" s="13">
        <f t="shared" si="19"/>
        <v>0</v>
      </c>
      <c r="S22" s="105">
        <f t="shared" si="19"/>
        <v>7931.5500000000011</v>
      </c>
      <c r="T22" s="105">
        <f t="shared" si="19"/>
        <v>4235.0000000000009</v>
      </c>
      <c r="U22" s="105">
        <f t="shared" si="4"/>
        <v>0</v>
      </c>
    </row>
    <row r="23" spans="1:21">
      <c r="A23" s="12" t="s">
        <v>81</v>
      </c>
      <c r="B23" s="12" t="s">
        <v>82</v>
      </c>
      <c r="C23" s="105">
        <f t="shared" si="1"/>
        <v>5152192.9678680133</v>
      </c>
      <c r="D23" s="13">
        <f t="shared" si="2"/>
        <v>482547.91666666657</v>
      </c>
      <c r="E23" s="13">
        <f t="shared" si="19"/>
        <v>573959.73751813674</v>
      </c>
      <c r="F23" s="13">
        <f t="shared" si="19"/>
        <v>0</v>
      </c>
      <c r="G23" s="13">
        <f t="shared" si="19"/>
        <v>0</v>
      </c>
      <c r="H23" s="13">
        <f t="shared" si="19"/>
        <v>0</v>
      </c>
      <c r="I23" s="13">
        <f t="shared" si="19"/>
        <v>36405.219548872192</v>
      </c>
      <c r="J23" s="13">
        <f t="shared" si="19"/>
        <v>236574.72556390986</v>
      </c>
      <c r="K23" s="13">
        <f t="shared" si="19"/>
        <v>254298.96933757156</v>
      </c>
      <c r="L23" s="13">
        <f t="shared" si="19"/>
        <v>1016699.0527093293</v>
      </c>
      <c r="M23" s="13">
        <f t="shared" si="19"/>
        <v>0</v>
      </c>
      <c r="N23" s="13">
        <f t="shared" si="19"/>
        <v>273304.01652482577</v>
      </c>
      <c r="O23" s="13">
        <f t="shared" si="19"/>
        <v>970869.25388841017</v>
      </c>
      <c r="P23" s="13">
        <f t="shared" si="19"/>
        <v>1085770.3500197665</v>
      </c>
      <c r="Q23" s="13">
        <f t="shared" si="19"/>
        <v>0</v>
      </c>
      <c r="R23" s="13">
        <f t="shared" si="19"/>
        <v>195023.37053571432</v>
      </c>
      <c r="S23" s="105">
        <f t="shared" si="19"/>
        <v>4871.9043294255416</v>
      </c>
      <c r="T23" s="105">
        <f t="shared" si="19"/>
        <v>21868.4512253844</v>
      </c>
      <c r="U23" s="105">
        <f t="shared" si="4"/>
        <v>0</v>
      </c>
    </row>
    <row r="24" spans="1:21">
      <c r="A24" s="12" t="s">
        <v>83</v>
      </c>
      <c r="B24" s="12" t="s">
        <v>84</v>
      </c>
      <c r="C24" s="105">
        <f t="shared" si="1"/>
        <v>7827004.5637122886</v>
      </c>
      <c r="D24" s="13">
        <f t="shared" si="2"/>
        <v>1281060.1982647097</v>
      </c>
      <c r="E24" s="13">
        <f t="shared" si="19"/>
        <v>858149.78090794198</v>
      </c>
      <c r="F24" s="13">
        <f t="shared" si="19"/>
        <v>0</v>
      </c>
      <c r="G24" s="13">
        <f t="shared" si="19"/>
        <v>0</v>
      </c>
      <c r="H24" s="13">
        <f t="shared" si="19"/>
        <v>275275.00000000006</v>
      </c>
      <c r="I24" s="13">
        <f t="shared" si="19"/>
        <v>10285</v>
      </c>
      <c r="J24" s="13">
        <f t="shared" si="19"/>
        <v>276787.5</v>
      </c>
      <c r="K24" s="13">
        <f t="shared" si="19"/>
        <v>407215.16604802216</v>
      </c>
      <c r="L24" s="13">
        <f t="shared" si="19"/>
        <v>1060056.6702716905</v>
      </c>
      <c r="M24" s="13">
        <f t="shared" si="19"/>
        <v>0</v>
      </c>
      <c r="N24" s="13">
        <f t="shared" si="19"/>
        <v>0</v>
      </c>
      <c r="O24" s="13">
        <f t="shared" si="19"/>
        <v>1579913.2823494587</v>
      </c>
      <c r="P24" s="13">
        <f t="shared" si="19"/>
        <v>1625723.8791799806</v>
      </c>
      <c r="Q24" s="13">
        <f t="shared" si="19"/>
        <v>0</v>
      </c>
      <c r="R24" s="13">
        <f t="shared" si="19"/>
        <v>410077.95406072278</v>
      </c>
      <c r="S24" s="105">
        <f t="shared" si="19"/>
        <v>8945.9308284780291</v>
      </c>
      <c r="T24" s="105">
        <f t="shared" si="19"/>
        <v>33514.201801283794</v>
      </c>
      <c r="U24" s="105">
        <f t="shared" si="4"/>
        <v>0</v>
      </c>
    </row>
    <row r="25" spans="1:21">
      <c r="A25" s="12" t="s">
        <v>85</v>
      </c>
      <c r="B25" s="12" t="s">
        <v>86</v>
      </c>
      <c r="C25" s="105">
        <f t="shared" si="1"/>
        <v>5911747.737733501</v>
      </c>
      <c r="D25" s="13">
        <f t="shared" si="2"/>
        <v>1391069.1666666665</v>
      </c>
      <c r="E25" s="13">
        <f t="shared" si="19"/>
        <v>1573570.8589358127</v>
      </c>
      <c r="F25" s="13">
        <f t="shared" si="19"/>
        <v>0</v>
      </c>
      <c r="G25" s="13">
        <f t="shared" si="19"/>
        <v>0</v>
      </c>
      <c r="H25" s="13">
        <f t="shared" si="19"/>
        <v>39221.875</v>
      </c>
      <c r="I25" s="13">
        <f t="shared" si="19"/>
        <v>116935.12605944423</v>
      </c>
      <c r="J25" s="13">
        <f t="shared" si="19"/>
        <v>0</v>
      </c>
      <c r="K25" s="13">
        <f t="shared" si="19"/>
        <v>265725.285992469</v>
      </c>
      <c r="L25" s="13">
        <f t="shared" si="19"/>
        <v>469221.41002053506</v>
      </c>
      <c r="M25" s="13">
        <f t="shared" si="19"/>
        <v>0</v>
      </c>
      <c r="N25" s="13">
        <f t="shared" si="19"/>
        <v>0</v>
      </c>
      <c r="O25" s="13">
        <f t="shared" si="19"/>
        <v>1483210.0601543658</v>
      </c>
      <c r="P25" s="13">
        <f t="shared" si="19"/>
        <v>546471.68536944501</v>
      </c>
      <c r="Q25" s="13">
        <f t="shared" si="19"/>
        <v>0</v>
      </c>
      <c r="R25" s="13">
        <f t="shared" si="19"/>
        <v>0</v>
      </c>
      <c r="S25" s="105">
        <f t="shared" si="19"/>
        <v>2115.0800000000004</v>
      </c>
      <c r="T25" s="105">
        <f t="shared" si="19"/>
        <v>24207.189534762292</v>
      </c>
      <c r="U25" s="105">
        <f t="shared" si="4"/>
        <v>0</v>
      </c>
    </row>
    <row r="26" spans="1:21">
      <c r="A26" s="12" t="s">
        <v>87</v>
      </c>
      <c r="B26" s="12" t="s">
        <v>88</v>
      </c>
      <c r="C26" s="105">
        <f t="shared" si="1"/>
        <v>62934158.205742784</v>
      </c>
      <c r="D26" s="13">
        <f t="shared" si="2"/>
        <v>8832057.198088089</v>
      </c>
      <c r="E26" s="13">
        <f t="shared" si="19"/>
        <v>17138012.870678544</v>
      </c>
      <c r="F26" s="13">
        <f t="shared" si="19"/>
        <v>241650.01123891858</v>
      </c>
      <c r="G26" s="13">
        <f t="shared" si="19"/>
        <v>455427.8810079103</v>
      </c>
      <c r="H26" s="13">
        <f t="shared" si="19"/>
        <v>896327.64874011243</v>
      </c>
      <c r="I26" s="13">
        <f t="shared" si="19"/>
        <v>199500.69109734925</v>
      </c>
      <c r="J26" s="13">
        <f t="shared" si="19"/>
        <v>1604393.6197495987</v>
      </c>
      <c r="K26" s="13">
        <f t="shared" si="19"/>
        <v>1832658.5350052349</v>
      </c>
      <c r="L26" s="13">
        <f t="shared" si="19"/>
        <v>4183426.4571302538</v>
      </c>
      <c r="M26" s="13">
        <f t="shared" si="19"/>
        <v>4597.1034722222221</v>
      </c>
      <c r="N26" s="13">
        <f t="shared" si="19"/>
        <v>139403.74618055558</v>
      </c>
      <c r="O26" s="13">
        <f t="shared" si="19"/>
        <v>21725017.410160933</v>
      </c>
      <c r="P26" s="13">
        <f t="shared" si="19"/>
        <v>5375844.716763556</v>
      </c>
      <c r="Q26" s="13">
        <f t="shared" si="19"/>
        <v>0</v>
      </c>
      <c r="R26" s="13">
        <f t="shared" si="19"/>
        <v>0</v>
      </c>
      <c r="S26" s="105">
        <f t="shared" si="19"/>
        <v>44598.858096168777</v>
      </c>
      <c r="T26" s="105">
        <f t="shared" si="19"/>
        <v>261241.45833333334</v>
      </c>
      <c r="U26" s="105">
        <f t="shared" si="4"/>
        <v>0</v>
      </c>
    </row>
    <row r="27" spans="1:21">
      <c r="A27" s="12" t="s">
        <v>89</v>
      </c>
      <c r="B27" s="12" t="s">
        <v>90</v>
      </c>
      <c r="C27" s="105">
        <f t="shared" si="1"/>
        <v>6721520.5688181929</v>
      </c>
      <c r="D27" s="13">
        <f t="shared" si="2"/>
        <v>1610711.6666666665</v>
      </c>
      <c r="E27" s="13">
        <f t="shared" si="19"/>
        <v>1089788.3773603069</v>
      </c>
      <c r="F27" s="13">
        <f t="shared" si="19"/>
        <v>0</v>
      </c>
      <c r="G27" s="13">
        <f t="shared" si="19"/>
        <v>42235.181718592779</v>
      </c>
      <c r="H27" s="13">
        <f t="shared" si="19"/>
        <v>863152.60034825909</v>
      </c>
      <c r="I27" s="13">
        <f t="shared" si="19"/>
        <v>0</v>
      </c>
      <c r="J27" s="13">
        <f t="shared" si="19"/>
        <v>0</v>
      </c>
      <c r="K27" s="13">
        <f t="shared" si="19"/>
        <v>51363.509362752811</v>
      </c>
      <c r="L27" s="13">
        <f t="shared" si="19"/>
        <v>815573.08918244031</v>
      </c>
      <c r="M27" s="13">
        <f t="shared" si="19"/>
        <v>0</v>
      </c>
      <c r="N27" s="13">
        <f t="shared" si="19"/>
        <v>13199.083333333334</v>
      </c>
      <c r="O27" s="13">
        <f t="shared" si="19"/>
        <v>1334099.7929535299</v>
      </c>
      <c r="P27" s="13">
        <f t="shared" si="19"/>
        <v>859579.66789231112</v>
      </c>
      <c r="Q27" s="13">
        <f t="shared" si="19"/>
        <v>0</v>
      </c>
      <c r="R27" s="13">
        <f t="shared" si="19"/>
        <v>0</v>
      </c>
      <c r="S27" s="105">
        <f t="shared" si="19"/>
        <v>2643.8500000000004</v>
      </c>
      <c r="T27" s="105">
        <f t="shared" si="19"/>
        <v>39173.750000000007</v>
      </c>
      <c r="U27" s="105">
        <f t="shared" si="4"/>
        <v>0</v>
      </c>
    </row>
    <row r="28" spans="1:21">
      <c r="A28" s="12" t="s">
        <v>91</v>
      </c>
      <c r="B28" s="12" t="s">
        <v>92</v>
      </c>
      <c r="C28" s="105">
        <f t="shared" si="1"/>
        <v>10074120.39007419</v>
      </c>
      <c r="D28" s="13">
        <f t="shared" si="2"/>
        <v>2171040.3885366451</v>
      </c>
      <c r="E28" s="13">
        <f t="shared" si="19"/>
        <v>1758506.9582483498</v>
      </c>
      <c r="F28" s="13">
        <f t="shared" si="19"/>
        <v>0</v>
      </c>
      <c r="G28" s="13">
        <f t="shared" si="19"/>
        <v>51564.462055742544</v>
      </c>
      <c r="H28" s="13">
        <f t="shared" si="19"/>
        <v>380105.62355709408</v>
      </c>
      <c r="I28" s="13">
        <f t="shared" si="19"/>
        <v>499.47674418604657</v>
      </c>
      <c r="J28" s="13">
        <f t="shared" si="19"/>
        <v>119619.40406976746</v>
      </c>
      <c r="K28" s="13">
        <f t="shared" si="19"/>
        <v>1063169.0066343073</v>
      </c>
      <c r="L28" s="13">
        <f t="shared" si="19"/>
        <v>1003100.793751184</v>
      </c>
      <c r="M28" s="13">
        <f t="shared" si="19"/>
        <v>0</v>
      </c>
      <c r="N28" s="13">
        <f t="shared" si="19"/>
        <v>0</v>
      </c>
      <c r="O28" s="13">
        <f t="shared" si="19"/>
        <v>2504855.9851762783</v>
      </c>
      <c r="P28" s="13">
        <f t="shared" si="19"/>
        <v>948089.08130063489</v>
      </c>
      <c r="Q28" s="13">
        <f t="shared" si="19"/>
        <v>0</v>
      </c>
      <c r="R28" s="13">
        <f t="shared" si="19"/>
        <v>0</v>
      </c>
      <c r="S28" s="105">
        <f t="shared" si="19"/>
        <v>12161.710000000001</v>
      </c>
      <c r="T28" s="105">
        <f t="shared" si="19"/>
        <v>61407.500000000007</v>
      </c>
      <c r="U28" s="105">
        <f t="shared" si="4"/>
        <v>0</v>
      </c>
    </row>
    <row r="29" spans="1:21">
      <c r="A29" s="12" t="s">
        <v>93</v>
      </c>
      <c r="B29" s="12" t="s">
        <v>94</v>
      </c>
      <c r="C29" s="105">
        <f t="shared" si="1"/>
        <v>22279516.102401063</v>
      </c>
      <c r="D29" s="13">
        <f t="shared" si="2"/>
        <v>5646015.9827204896</v>
      </c>
      <c r="E29" s="13">
        <f t="shared" si="19"/>
        <v>5884290.3123114659</v>
      </c>
      <c r="F29" s="13">
        <f t="shared" si="19"/>
        <v>0</v>
      </c>
      <c r="G29" s="13">
        <f t="shared" si="19"/>
        <v>0</v>
      </c>
      <c r="H29" s="13">
        <f t="shared" si="19"/>
        <v>603487.50000000012</v>
      </c>
      <c r="I29" s="13">
        <f t="shared" si="19"/>
        <v>39978.144606679307</v>
      </c>
      <c r="J29" s="13">
        <f t="shared" si="19"/>
        <v>354447.59318522317</v>
      </c>
      <c r="K29" s="13">
        <f t="shared" si="19"/>
        <v>732037.14734284324</v>
      </c>
      <c r="L29" s="13">
        <f t="shared" si="19"/>
        <v>2016629.5892263041</v>
      </c>
      <c r="M29" s="13">
        <f t="shared" si="19"/>
        <v>0</v>
      </c>
      <c r="N29" s="13">
        <f t="shared" si="19"/>
        <v>0</v>
      </c>
      <c r="O29" s="13">
        <f t="shared" si="19"/>
        <v>5459474.3220262779</v>
      </c>
      <c r="P29" s="13">
        <f t="shared" si="19"/>
        <v>1018890.9741527771</v>
      </c>
      <c r="Q29" s="13">
        <f t="shared" si="19"/>
        <v>123824.76325757577</v>
      </c>
      <c r="R29" s="13">
        <f t="shared" si="19"/>
        <v>363919.55357142846</v>
      </c>
      <c r="S29" s="105">
        <f t="shared" si="19"/>
        <v>5816.4700000000012</v>
      </c>
      <c r="T29" s="105">
        <f t="shared" si="19"/>
        <v>30703.750000000004</v>
      </c>
      <c r="U29" s="105">
        <f t="shared" si="4"/>
        <v>0</v>
      </c>
    </row>
    <row r="30" spans="1:21">
      <c r="A30" s="12" t="s">
        <v>95</v>
      </c>
      <c r="B30" s="12" t="s">
        <v>96</v>
      </c>
      <c r="C30" s="105">
        <f t="shared" si="1"/>
        <v>21827235.306975208</v>
      </c>
      <c r="D30" s="13">
        <f t="shared" si="2"/>
        <v>3051383.720097668</v>
      </c>
      <c r="E30" s="13">
        <f t="shared" si="19"/>
        <v>2196222.3670334131</v>
      </c>
      <c r="F30" s="13">
        <f t="shared" si="19"/>
        <v>0</v>
      </c>
      <c r="G30" s="13">
        <f t="shared" si="19"/>
        <v>110150.08955167678</v>
      </c>
      <c r="H30" s="13">
        <f t="shared" si="19"/>
        <v>303962.38806040416</v>
      </c>
      <c r="I30" s="13">
        <f t="shared" si="19"/>
        <v>7614.3177780216129</v>
      </c>
      <c r="J30" s="13">
        <f t="shared" si="19"/>
        <v>5195.6733182574153</v>
      </c>
      <c r="K30" s="13">
        <f t="shared" si="19"/>
        <v>6346536.423963543</v>
      </c>
      <c r="L30" s="13">
        <f t="shared" si="19"/>
        <v>3349234.3763530119</v>
      </c>
      <c r="M30" s="13">
        <f t="shared" si="19"/>
        <v>0</v>
      </c>
      <c r="N30" s="13">
        <f t="shared" si="19"/>
        <v>0</v>
      </c>
      <c r="O30" s="13">
        <f t="shared" si="19"/>
        <v>4519843.3739390634</v>
      </c>
      <c r="P30" s="13">
        <f t="shared" si="19"/>
        <v>1812320.373234123</v>
      </c>
      <c r="Q30" s="13">
        <f t="shared" si="19"/>
        <v>0</v>
      </c>
      <c r="R30" s="13">
        <f t="shared" si="19"/>
        <v>0</v>
      </c>
      <c r="S30" s="105">
        <f t="shared" si="19"/>
        <v>13638.007704420364</v>
      </c>
      <c r="T30" s="105">
        <f t="shared" si="19"/>
        <v>111134.19594160552</v>
      </c>
      <c r="U30" s="105">
        <f t="shared" si="4"/>
        <v>0</v>
      </c>
    </row>
    <row r="31" spans="1:21">
      <c r="A31" s="12" t="s">
        <v>97</v>
      </c>
      <c r="B31" s="12" t="s">
        <v>98</v>
      </c>
      <c r="C31" s="105">
        <f t="shared" si="1"/>
        <v>113757564.1862307</v>
      </c>
      <c r="D31" s="13">
        <f t="shared" si="2"/>
        <v>28660200.682306387</v>
      </c>
      <c r="E31" s="13">
        <f t="shared" si="19"/>
        <v>29854798.091523863</v>
      </c>
      <c r="F31" s="13">
        <f t="shared" si="19"/>
        <v>5823.1250000000009</v>
      </c>
      <c r="G31" s="13">
        <f t="shared" si="19"/>
        <v>0</v>
      </c>
      <c r="H31" s="13">
        <f t="shared" si="19"/>
        <v>895400.00000000023</v>
      </c>
      <c r="I31" s="13">
        <f t="shared" si="19"/>
        <v>60339.09567715029</v>
      </c>
      <c r="J31" s="13">
        <f t="shared" si="19"/>
        <v>746241.75540356222</v>
      </c>
      <c r="K31" s="13">
        <f t="shared" si="19"/>
        <v>1744553.8179870425</v>
      </c>
      <c r="L31" s="13">
        <f t="shared" si="19"/>
        <v>6225154.6965900501</v>
      </c>
      <c r="M31" s="13">
        <f t="shared" si="19"/>
        <v>19402.024335133414</v>
      </c>
      <c r="N31" s="13">
        <f t="shared" si="19"/>
        <v>584093.28476134816</v>
      </c>
      <c r="O31" s="13">
        <f t="shared" si="19"/>
        <v>34784377.322644599</v>
      </c>
      <c r="P31" s="13">
        <f t="shared" si="19"/>
        <v>7770196.717734688</v>
      </c>
      <c r="Q31" s="13">
        <f t="shared" si="19"/>
        <v>384807.46638935123</v>
      </c>
      <c r="R31" s="13">
        <f t="shared" si="19"/>
        <v>1392328.0143358009</v>
      </c>
      <c r="S31" s="105">
        <f t="shared" si="19"/>
        <v>36736.926678821408</v>
      </c>
      <c r="T31" s="105">
        <f t="shared" si="19"/>
        <v>593111.16486289026</v>
      </c>
      <c r="U31" s="105">
        <f t="shared" si="4"/>
        <v>0</v>
      </c>
    </row>
    <row r="32" spans="1:21">
      <c r="A32" s="12" t="s">
        <v>99</v>
      </c>
      <c r="B32" s="12" t="s">
        <v>100</v>
      </c>
      <c r="C32" s="105">
        <f t="shared" si="1"/>
        <v>12205652.75690737</v>
      </c>
      <c r="D32" s="13">
        <f t="shared" si="2"/>
        <v>1304543.3333333333</v>
      </c>
      <c r="E32" s="13">
        <f t="shared" si="19"/>
        <v>2763073.1390073625</v>
      </c>
      <c r="F32" s="13">
        <f t="shared" si="19"/>
        <v>0</v>
      </c>
      <c r="G32" s="13">
        <f t="shared" si="19"/>
        <v>0</v>
      </c>
      <c r="H32" s="13">
        <f t="shared" si="19"/>
        <v>65369.791666666657</v>
      </c>
      <c r="I32" s="13">
        <f t="shared" si="19"/>
        <v>33508.902971346179</v>
      </c>
      <c r="J32" s="13">
        <f t="shared" si="19"/>
        <v>709070.12128581759</v>
      </c>
      <c r="K32" s="13">
        <f t="shared" si="19"/>
        <v>431313.47964101075</v>
      </c>
      <c r="L32" s="13">
        <f t="shared" si="19"/>
        <v>1073076.5567989319</v>
      </c>
      <c r="M32" s="13">
        <f t="shared" si="19"/>
        <v>0</v>
      </c>
      <c r="N32" s="13">
        <f t="shared" si="19"/>
        <v>106047.63888888891</v>
      </c>
      <c r="O32" s="13">
        <f t="shared" si="19"/>
        <v>3898240.7930905814</v>
      </c>
      <c r="P32" s="13">
        <f t="shared" si="19"/>
        <v>1754447.8111604357</v>
      </c>
      <c r="Q32" s="13">
        <f t="shared" si="19"/>
        <v>0</v>
      </c>
      <c r="R32" s="13">
        <f t="shared" si="19"/>
        <v>0</v>
      </c>
      <c r="S32" s="105">
        <f t="shared" si="19"/>
        <v>8460.3200000000015</v>
      </c>
      <c r="T32" s="105">
        <f t="shared" si="19"/>
        <v>58500.869062994338</v>
      </c>
      <c r="U32" s="105">
        <f t="shared" si="4"/>
        <v>0</v>
      </c>
    </row>
    <row r="33" spans="1:21">
      <c r="A33" s="12" t="s">
        <v>101</v>
      </c>
      <c r="B33" s="12" t="s">
        <v>102</v>
      </c>
      <c r="C33" s="105">
        <f t="shared" si="1"/>
        <v>10649223.299031023</v>
      </c>
      <c r="D33" s="13">
        <f t="shared" si="2"/>
        <v>2450288.819150303</v>
      </c>
      <c r="E33" s="13">
        <f t="shared" si="19"/>
        <v>1890037.1834839219</v>
      </c>
      <c r="F33" s="13">
        <f t="shared" si="19"/>
        <v>41759.861332860572</v>
      </c>
      <c r="G33" s="13">
        <f t="shared" si="19"/>
        <v>44507.346009839959</v>
      </c>
      <c r="H33" s="13">
        <f t="shared" si="19"/>
        <v>301315.81748770014</v>
      </c>
      <c r="I33" s="13">
        <f t="shared" si="19"/>
        <v>0</v>
      </c>
      <c r="J33" s="13">
        <f t="shared" si="19"/>
        <v>17203.906249999996</v>
      </c>
      <c r="K33" s="13">
        <f t="shared" si="19"/>
        <v>625587.46531230584</v>
      </c>
      <c r="L33" s="13">
        <f t="shared" si="19"/>
        <v>2505213.3073942023</v>
      </c>
      <c r="M33" s="13">
        <f t="shared" si="19"/>
        <v>0</v>
      </c>
      <c r="N33" s="13">
        <f t="shared" si="19"/>
        <v>0</v>
      </c>
      <c r="O33" s="13">
        <f t="shared" si="19"/>
        <v>1644459.6567859689</v>
      </c>
      <c r="P33" s="13">
        <f t="shared" si="19"/>
        <v>986286.86765047594</v>
      </c>
      <c r="Q33" s="13">
        <f t="shared" si="19"/>
        <v>47024.047151718587</v>
      </c>
      <c r="R33" s="13">
        <f t="shared" si="19"/>
        <v>16237.150276196329</v>
      </c>
      <c r="S33" s="105">
        <f t="shared" si="19"/>
        <v>15863.100000000002</v>
      </c>
      <c r="T33" s="105">
        <f t="shared" si="19"/>
        <v>63438.770745529553</v>
      </c>
      <c r="U33" s="105">
        <f t="shared" si="4"/>
        <v>0</v>
      </c>
    </row>
    <row r="34" spans="1:21">
      <c r="A34" s="12" t="s">
        <v>103</v>
      </c>
      <c r="B34" s="12" t="s">
        <v>104</v>
      </c>
      <c r="C34" s="105">
        <f t="shared" si="1"/>
        <v>11392616.561743151</v>
      </c>
      <c r="D34" s="13">
        <f t="shared" si="2"/>
        <v>2356165</v>
      </c>
      <c r="E34" s="13">
        <f t="shared" si="19"/>
        <v>2995930.8368102391</v>
      </c>
      <c r="F34" s="13">
        <f t="shared" si="19"/>
        <v>0</v>
      </c>
      <c r="G34" s="13">
        <f t="shared" si="19"/>
        <v>0</v>
      </c>
      <c r="H34" s="13">
        <f t="shared" si="19"/>
        <v>157300.00000000003</v>
      </c>
      <c r="I34" s="13">
        <f t="shared" si="19"/>
        <v>0</v>
      </c>
      <c r="J34" s="13">
        <f t="shared" si="19"/>
        <v>0</v>
      </c>
      <c r="K34" s="13">
        <f t="shared" si="19"/>
        <v>299780.11486944469</v>
      </c>
      <c r="L34" s="13">
        <f t="shared" si="19"/>
        <v>1240829.465186646</v>
      </c>
      <c r="M34" s="13">
        <f t="shared" si="19"/>
        <v>0</v>
      </c>
      <c r="N34" s="13">
        <f t="shared" si="19"/>
        <v>0</v>
      </c>
      <c r="O34" s="13">
        <f t="shared" si="19"/>
        <v>2632140.0119853187</v>
      </c>
      <c r="P34" s="13">
        <f t="shared" si="19"/>
        <v>1641660.8528915031</v>
      </c>
      <c r="Q34" s="13">
        <f t="shared" si="19"/>
        <v>0</v>
      </c>
      <c r="R34" s="13">
        <f t="shared" si="19"/>
        <v>0</v>
      </c>
      <c r="S34" s="105">
        <f t="shared" si="19"/>
        <v>7402.7800000000025</v>
      </c>
      <c r="T34" s="105">
        <f t="shared" si="19"/>
        <v>61407.500000000007</v>
      </c>
      <c r="U34" s="105">
        <f t="shared" si="4"/>
        <v>0</v>
      </c>
    </row>
    <row r="35" spans="1:21">
      <c r="A35" s="12" t="s">
        <v>105</v>
      </c>
      <c r="B35" s="12" t="s">
        <v>106</v>
      </c>
      <c r="C35" s="105">
        <f t="shared" si="1"/>
        <v>14042420.549462633</v>
      </c>
      <c r="D35" s="13">
        <f t="shared" si="2"/>
        <v>1795712.1741888488</v>
      </c>
      <c r="E35" s="13">
        <f t="shared" si="19"/>
        <v>3495922.952040202</v>
      </c>
      <c r="F35" s="13">
        <f t="shared" si="19"/>
        <v>0</v>
      </c>
      <c r="G35" s="13">
        <f t="shared" si="19"/>
        <v>0</v>
      </c>
      <c r="H35" s="13">
        <f t="shared" si="19"/>
        <v>325509.94593339285</v>
      </c>
      <c r="I35" s="13">
        <f t="shared" si="19"/>
        <v>6127.7705577993693</v>
      </c>
      <c r="J35" s="13">
        <f t="shared" si="19"/>
        <v>125168.93785493076</v>
      </c>
      <c r="K35" s="13">
        <f t="shared" si="19"/>
        <v>377357.38167415361</v>
      </c>
      <c r="L35" s="13">
        <f t="shared" si="19"/>
        <v>1558488.3761515692</v>
      </c>
      <c r="M35" s="13">
        <f t="shared" si="19"/>
        <v>0</v>
      </c>
      <c r="N35" s="13">
        <f t="shared" si="19"/>
        <v>0</v>
      </c>
      <c r="O35" s="13">
        <f t="shared" si="19"/>
        <v>4535647.6868642354</v>
      </c>
      <c r="P35" s="13">
        <f t="shared" si="19"/>
        <v>1667921.1341975019</v>
      </c>
      <c r="Q35" s="13">
        <f t="shared" si="19"/>
        <v>0</v>
      </c>
      <c r="R35" s="13">
        <f t="shared" si="19"/>
        <v>0</v>
      </c>
      <c r="S35" s="105">
        <f t="shared" si="19"/>
        <v>11632.940000000002</v>
      </c>
      <c r="T35" s="105">
        <f t="shared" si="19"/>
        <v>142931.25000000003</v>
      </c>
      <c r="U35" s="105">
        <f t="shared" si="4"/>
        <v>0</v>
      </c>
    </row>
    <row r="36" spans="1:21">
      <c r="A36" s="12" t="s">
        <v>107</v>
      </c>
      <c r="B36" s="12" t="s">
        <v>108</v>
      </c>
      <c r="C36" s="105">
        <f t="shared" si="1"/>
        <v>5651843.4110917533</v>
      </c>
      <c r="D36" s="13">
        <f t="shared" si="2"/>
        <v>1000071.4285714286</v>
      </c>
      <c r="E36" s="13">
        <f t="shared" si="19"/>
        <v>1328099.504032152</v>
      </c>
      <c r="F36" s="13">
        <f t="shared" si="19"/>
        <v>0</v>
      </c>
      <c r="G36" s="13">
        <f t="shared" si="19"/>
        <v>0</v>
      </c>
      <c r="H36" s="13">
        <f t="shared" si="19"/>
        <v>34467.708333333336</v>
      </c>
      <c r="I36" s="13">
        <f t="shared" si="19"/>
        <v>1516.2</v>
      </c>
      <c r="J36" s="13">
        <f t="shared" si="19"/>
        <v>35896.937499999993</v>
      </c>
      <c r="K36" s="13">
        <f t="shared" si="19"/>
        <v>420093.62794499757</v>
      </c>
      <c r="L36" s="13">
        <f t="shared" si="19"/>
        <v>667135.38988628029</v>
      </c>
      <c r="M36" s="13">
        <f t="shared" si="19"/>
        <v>0</v>
      </c>
      <c r="N36" s="13">
        <f t="shared" si="19"/>
        <v>0</v>
      </c>
      <c r="O36" s="13">
        <f t="shared" si="19"/>
        <v>1347127.776347324</v>
      </c>
      <c r="P36" s="13">
        <f t="shared" si="19"/>
        <v>786739.55847623665</v>
      </c>
      <c r="Q36" s="13">
        <f t="shared" si="19"/>
        <v>0</v>
      </c>
      <c r="R36" s="13">
        <f t="shared" si="19"/>
        <v>0</v>
      </c>
      <c r="S36" s="105">
        <f t="shared" si="19"/>
        <v>7402.7800000000025</v>
      </c>
      <c r="T36" s="105">
        <f t="shared" si="19"/>
        <v>23292.500000000004</v>
      </c>
      <c r="U36" s="105">
        <f t="shared" si="4"/>
        <v>0</v>
      </c>
    </row>
    <row r="37" spans="1:21">
      <c r="A37" s="12" t="s">
        <v>109</v>
      </c>
      <c r="B37" s="12" t="s">
        <v>110</v>
      </c>
      <c r="C37" s="105">
        <f t="shared" si="1"/>
        <v>19331116.443293002</v>
      </c>
      <c r="D37" s="13">
        <f t="shared" si="2"/>
        <v>5158855.3345644167</v>
      </c>
      <c r="E37" s="13">
        <f t="shared" si="19"/>
        <v>3220420.7260074015</v>
      </c>
      <c r="F37" s="13">
        <f t="shared" si="19"/>
        <v>0</v>
      </c>
      <c r="G37" s="13">
        <f t="shared" si="19"/>
        <v>3420.3527528368031</v>
      </c>
      <c r="H37" s="13">
        <f t="shared" si="19"/>
        <v>116369.6663979041</v>
      </c>
      <c r="I37" s="13">
        <f t="shared" si="19"/>
        <v>0</v>
      </c>
      <c r="J37" s="13">
        <f t="shared" si="19"/>
        <v>598503.08664923429</v>
      </c>
      <c r="K37" s="13">
        <f t="shared" si="19"/>
        <v>847313.74949704623</v>
      </c>
      <c r="L37" s="13">
        <f t="shared" si="19"/>
        <v>1737943.8368327462</v>
      </c>
      <c r="M37" s="13">
        <f t="shared" si="19"/>
        <v>0</v>
      </c>
      <c r="N37" s="13">
        <f t="shared" si="19"/>
        <v>0</v>
      </c>
      <c r="O37" s="13">
        <f t="shared" si="19"/>
        <v>5218795.6977490615</v>
      </c>
      <c r="P37" s="13">
        <f t="shared" si="19"/>
        <v>1805361.6213191932</v>
      </c>
      <c r="Q37" s="13">
        <f t="shared" si="19"/>
        <v>421822.83810152597</v>
      </c>
      <c r="R37" s="13">
        <f t="shared" ref="E37:T52" si="20">R$5*R90</f>
        <v>0</v>
      </c>
      <c r="S37" s="105">
        <f t="shared" si="20"/>
        <v>29082.350000000006</v>
      </c>
      <c r="T37" s="105">
        <f t="shared" si="20"/>
        <v>173227.18342163321</v>
      </c>
      <c r="U37" s="105">
        <f t="shared" si="4"/>
        <v>0</v>
      </c>
    </row>
    <row r="38" spans="1:21">
      <c r="A38" s="12" t="s">
        <v>111</v>
      </c>
      <c r="B38" s="12" t="s">
        <v>112</v>
      </c>
      <c r="C38" s="105">
        <f t="shared" si="1"/>
        <v>5767076.8524859753</v>
      </c>
      <c r="D38" s="13">
        <f t="shared" si="2"/>
        <v>1234146.5944808254</v>
      </c>
      <c r="E38" s="13">
        <f t="shared" si="20"/>
        <v>693977.55425172206</v>
      </c>
      <c r="F38" s="13">
        <f t="shared" si="20"/>
        <v>0</v>
      </c>
      <c r="G38" s="13">
        <f t="shared" si="20"/>
        <v>0</v>
      </c>
      <c r="H38" s="13">
        <f t="shared" si="20"/>
        <v>335775.00000000006</v>
      </c>
      <c r="I38" s="13">
        <f t="shared" si="20"/>
        <v>9476.2499999999982</v>
      </c>
      <c r="J38" s="13">
        <f t="shared" si="20"/>
        <v>0</v>
      </c>
      <c r="K38" s="13">
        <f t="shared" si="20"/>
        <v>502485.84849571175</v>
      </c>
      <c r="L38" s="13">
        <f t="shared" si="20"/>
        <v>879758.07869654812</v>
      </c>
      <c r="M38" s="13">
        <f t="shared" si="20"/>
        <v>0</v>
      </c>
      <c r="N38" s="13">
        <f t="shared" si="20"/>
        <v>0</v>
      </c>
      <c r="O38" s="13">
        <f t="shared" si="20"/>
        <v>1236026.7041908405</v>
      </c>
      <c r="P38" s="13">
        <f t="shared" si="20"/>
        <v>846845.19689409574</v>
      </c>
      <c r="Q38" s="13">
        <f t="shared" si="20"/>
        <v>0</v>
      </c>
      <c r="R38" s="13">
        <f t="shared" si="20"/>
        <v>0</v>
      </c>
      <c r="S38" s="105">
        <f t="shared" si="20"/>
        <v>6351.8754762320905</v>
      </c>
      <c r="T38" s="105">
        <f t="shared" si="20"/>
        <v>22233.750000000004</v>
      </c>
      <c r="U38" s="105">
        <f t="shared" si="4"/>
        <v>0</v>
      </c>
    </row>
    <row r="39" spans="1:21">
      <c r="A39" s="12" t="s">
        <v>113</v>
      </c>
      <c r="B39" s="12" t="s">
        <v>114</v>
      </c>
      <c r="C39" s="105">
        <f t="shared" si="1"/>
        <v>8774463.7671883497</v>
      </c>
      <c r="D39" s="13">
        <f t="shared" si="2"/>
        <v>2531875.9258260927</v>
      </c>
      <c r="E39" s="13">
        <f t="shared" si="20"/>
        <v>1636554.6278495633</v>
      </c>
      <c r="F39" s="13">
        <f t="shared" si="20"/>
        <v>3153.8452483464084</v>
      </c>
      <c r="G39" s="13">
        <f t="shared" si="20"/>
        <v>4213.6320159210354</v>
      </c>
      <c r="H39" s="13">
        <f t="shared" si="20"/>
        <v>209356.17569038965</v>
      </c>
      <c r="I39" s="13">
        <f t="shared" si="20"/>
        <v>0</v>
      </c>
      <c r="J39" s="13">
        <f t="shared" si="20"/>
        <v>0</v>
      </c>
      <c r="K39" s="13">
        <f t="shared" si="20"/>
        <v>290921.27954354888</v>
      </c>
      <c r="L39" s="13">
        <f t="shared" si="20"/>
        <v>827869.92598377541</v>
      </c>
      <c r="M39" s="13">
        <f t="shared" si="20"/>
        <v>0</v>
      </c>
      <c r="N39" s="13">
        <f t="shared" si="20"/>
        <v>0</v>
      </c>
      <c r="O39" s="13">
        <f t="shared" si="20"/>
        <v>1832512.1808023211</v>
      </c>
      <c r="P39" s="13">
        <f t="shared" si="20"/>
        <v>1403599.8242283913</v>
      </c>
      <c r="Q39" s="13">
        <f t="shared" si="20"/>
        <v>0</v>
      </c>
      <c r="R39" s="13">
        <f t="shared" si="20"/>
        <v>0</v>
      </c>
      <c r="S39" s="105">
        <f t="shared" si="20"/>
        <v>2643.8500000000004</v>
      </c>
      <c r="T39" s="105">
        <f t="shared" si="20"/>
        <v>31762.500000000004</v>
      </c>
      <c r="U39" s="105">
        <f t="shared" si="4"/>
        <v>0</v>
      </c>
    </row>
    <row r="40" spans="1:21">
      <c r="A40" s="12" t="s">
        <v>115</v>
      </c>
      <c r="B40" s="12" t="s">
        <v>116</v>
      </c>
      <c r="C40" s="105">
        <f t="shared" si="1"/>
        <v>4147725.520383128</v>
      </c>
      <c r="D40" s="13">
        <f t="shared" si="2"/>
        <v>1256277.0243677492</v>
      </c>
      <c r="E40" s="13">
        <f t="shared" si="20"/>
        <v>984353.99360076722</v>
      </c>
      <c r="F40" s="13">
        <f t="shared" si="20"/>
        <v>0</v>
      </c>
      <c r="G40" s="13">
        <f t="shared" si="20"/>
        <v>16940.000000000004</v>
      </c>
      <c r="H40" s="13">
        <f t="shared" si="20"/>
        <v>95287.500000000029</v>
      </c>
      <c r="I40" s="13">
        <f t="shared" si="20"/>
        <v>0</v>
      </c>
      <c r="J40" s="13">
        <f t="shared" si="20"/>
        <v>0</v>
      </c>
      <c r="K40" s="13">
        <f t="shared" si="20"/>
        <v>228937.92466357295</v>
      </c>
      <c r="L40" s="13">
        <f t="shared" si="20"/>
        <v>403689.34719353984</v>
      </c>
      <c r="M40" s="13">
        <f t="shared" si="20"/>
        <v>0</v>
      </c>
      <c r="N40" s="13">
        <f t="shared" si="20"/>
        <v>0</v>
      </c>
      <c r="O40" s="13">
        <f t="shared" si="20"/>
        <v>889468.96996965597</v>
      </c>
      <c r="P40" s="13">
        <f t="shared" si="20"/>
        <v>265744.39443098404</v>
      </c>
      <c r="Q40" s="13">
        <f t="shared" si="20"/>
        <v>0</v>
      </c>
      <c r="R40" s="13">
        <f t="shared" si="20"/>
        <v>0</v>
      </c>
      <c r="S40" s="105">
        <f t="shared" si="20"/>
        <v>1732.6161568585803</v>
      </c>
      <c r="T40" s="105">
        <f t="shared" si="20"/>
        <v>5293.7500000000009</v>
      </c>
      <c r="U40" s="105">
        <f t="shared" si="4"/>
        <v>0</v>
      </c>
    </row>
    <row r="41" spans="1:21">
      <c r="A41" s="12" t="s">
        <v>117</v>
      </c>
      <c r="B41" s="12" t="s">
        <v>118</v>
      </c>
      <c r="C41" s="105">
        <f t="shared" si="1"/>
        <v>56745925.927747257</v>
      </c>
      <c r="D41" s="13">
        <f t="shared" si="2"/>
        <v>8041073.3918386456</v>
      </c>
      <c r="E41" s="13">
        <f t="shared" si="20"/>
        <v>9661657.0738972928</v>
      </c>
      <c r="F41" s="13">
        <f t="shared" si="20"/>
        <v>0</v>
      </c>
      <c r="G41" s="13">
        <f t="shared" si="20"/>
        <v>47800.937494824379</v>
      </c>
      <c r="H41" s="13">
        <f t="shared" si="20"/>
        <v>231674.37824309448</v>
      </c>
      <c r="I41" s="13">
        <f t="shared" si="20"/>
        <v>117067.50000000003</v>
      </c>
      <c r="J41" s="13">
        <f t="shared" si="20"/>
        <v>134990.62500000003</v>
      </c>
      <c r="K41" s="13">
        <f t="shared" si="20"/>
        <v>2693892.9879219593</v>
      </c>
      <c r="L41" s="13">
        <f t="shared" si="20"/>
        <v>7281896.2396123279</v>
      </c>
      <c r="M41" s="13">
        <f t="shared" si="20"/>
        <v>0</v>
      </c>
      <c r="N41" s="13">
        <f t="shared" si="20"/>
        <v>0</v>
      </c>
      <c r="O41" s="13">
        <f t="shared" si="20"/>
        <v>20185972.531178478</v>
      </c>
      <c r="P41" s="13">
        <f t="shared" si="20"/>
        <v>7716925.6372697456</v>
      </c>
      <c r="Q41" s="13">
        <f t="shared" si="20"/>
        <v>0</v>
      </c>
      <c r="R41" s="13">
        <f t="shared" si="20"/>
        <v>133506.07336956525</v>
      </c>
      <c r="S41" s="105">
        <f t="shared" si="20"/>
        <v>41285.715877988034</v>
      </c>
      <c r="T41" s="105">
        <f t="shared" si="20"/>
        <v>458182.8360433355</v>
      </c>
      <c r="U41" s="105">
        <f t="shared" si="4"/>
        <v>0</v>
      </c>
    </row>
    <row r="42" spans="1:21">
      <c r="A42" s="12" t="s">
        <v>119</v>
      </c>
      <c r="B42" s="12" t="s">
        <v>120</v>
      </c>
      <c r="C42" s="105">
        <f t="shared" si="1"/>
        <v>14838229.842171282</v>
      </c>
      <c r="D42" s="13">
        <f t="shared" si="2"/>
        <v>2922150.0000000009</v>
      </c>
      <c r="E42" s="13">
        <f t="shared" si="20"/>
        <v>2903691.2600200851</v>
      </c>
      <c r="F42" s="13">
        <f t="shared" si="20"/>
        <v>88461.035754504483</v>
      </c>
      <c r="G42" s="13">
        <f t="shared" si="20"/>
        <v>0</v>
      </c>
      <c r="H42" s="13">
        <f t="shared" si="20"/>
        <v>527862.50000000012</v>
      </c>
      <c r="I42" s="13">
        <f t="shared" si="20"/>
        <v>39266.028225806454</v>
      </c>
      <c r="J42" s="13">
        <f t="shared" si="20"/>
        <v>1965.1209677419351</v>
      </c>
      <c r="K42" s="13">
        <f t="shared" si="20"/>
        <v>1074676.3771015834</v>
      </c>
      <c r="L42" s="13">
        <f t="shared" si="20"/>
        <v>1908990.2283069182</v>
      </c>
      <c r="M42" s="13">
        <f t="shared" si="20"/>
        <v>0</v>
      </c>
      <c r="N42" s="13">
        <f t="shared" si="20"/>
        <v>0</v>
      </c>
      <c r="O42" s="13">
        <f t="shared" si="20"/>
        <v>3677331.6531747454</v>
      </c>
      <c r="P42" s="13">
        <f t="shared" si="20"/>
        <v>1592740.138619897</v>
      </c>
      <c r="Q42" s="13">
        <f t="shared" si="20"/>
        <v>0</v>
      </c>
      <c r="R42" s="13">
        <f t="shared" si="20"/>
        <v>0</v>
      </c>
      <c r="S42" s="105">
        <f t="shared" si="20"/>
        <v>13219.250000000004</v>
      </c>
      <c r="T42" s="105">
        <f t="shared" si="20"/>
        <v>87876.250000000015</v>
      </c>
      <c r="U42" s="105">
        <f t="shared" si="4"/>
        <v>0</v>
      </c>
    </row>
    <row r="43" spans="1:21">
      <c r="A43" s="12" t="s">
        <v>121</v>
      </c>
      <c r="B43" s="12" t="s">
        <v>122</v>
      </c>
      <c r="C43" s="105">
        <f t="shared" si="1"/>
        <v>56743211.558244228</v>
      </c>
      <c r="D43" s="13">
        <f t="shared" si="2"/>
        <v>11923925.416666666</v>
      </c>
      <c r="E43" s="13">
        <f t="shared" si="20"/>
        <v>13380581.913596716</v>
      </c>
      <c r="F43" s="13">
        <f t="shared" si="20"/>
        <v>0</v>
      </c>
      <c r="G43" s="13">
        <f t="shared" si="20"/>
        <v>104145.81082689292</v>
      </c>
      <c r="H43" s="13">
        <f t="shared" si="20"/>
        <v>346255.23646638385</v>
      </c>
      <c r="I43" s="13">
        <f t="shared" si="20"/>
        <v>1064730.2030033383</v>
      </c>
      <c r="J43" s="13">
        <f t="shared" si="20"/>
        <v>594850.89438151964</v>
      </c>
      <c r="K43" s="13">
        <f t="shared" si="20"/>
        <v>1342449.4470723479</v>
      </c>
      <c r="L43" s="13">
        <f t="shared" si="20"/>
        <v>5196842.508433043</v>
      </c>
      <c r="M43" s="13">
        <f t="shared" si="20"/>
        <v>0</v>
      </c>
      <c r="N43" s="13">
        <f t="shared" si="20"/>
        <v>20156.539930555558</v>
      </c>
      <c r="O43" s="13">
        <f t="shared" si="20"/>
        <v>12612200.886247464</v>
      </c>
      <c r="P43" s="13">
        <f t="shared" si="20"/>
        <v>6174285.9188266629</v>
      </c>
      <c r="Q43" s="13">
        <f t="shared" si="20"/>
        <v>2323551.856704202</v>
      </c>
      <c r="R43" s="13">
        <f t="shared" si="20"/>
        <v>1564084.275525654</v>
      </c>
      <c r="S43" s="105">
        <f t="shared" si="20"/>
        <v>11104.170000000002</v>
      </c>
      <c r="T43" s="105">
        <f t="shared" si="20"/>
        <v>68238.876396108564</v>
      </c>
      <c r="U43" s="105">
        <f t="shared" si="4"/>
        <v>15807.604166666668</v>
      </c>
    </row>
    <row r="44" spans="1:21">
      <c r="A44" s="12" t="s">
        <v>123</v>
      </c>
      <c r="B44" s="12" t="s">
        <v>124</v>
      </c>
      <c r="C44" s="105">
        <f t="shared" si="1"/>
        <v>11610307.364934679</v>
      </c>
      <c r="D44" s="13">
        <f t="shared" si="2"/>
        <v>3136275.8229660923</v>
      </c>
      <c r="E44" s="13">
        <f t="shared" si="20"/>
        <v>3010576.9988890071</v>
      </c>
      <c r="F44" s="13">
        <f t="shared" si="20"/>
        <v>0</v>
      </c>
      <c r="G44" s="13">
        <f t="shared" si="20"/>
        <v>0</v>
      </c>
      <c r="H44" s="13">
        <f t="shared" si="20"/>
        <v>160707.78896150002</v>
      </c>
      <c r="I44" s="13">
        <f t="shared" si="20"/>
        <v>2121.3192623300461</v>
      </c>
      <c r="J44" s="13">
        <f t="shared" si="20"/>
        <v>14172.226014589625</v>
      </c>
      <c r="K44" s="13">
        <f t="shared" si="20"/>
        <v>566928.51411662123</v>
      </c>
      <c r="L44" s="13">
        <f t="shared" si="20"/>
        <v>1697338.9676403627</v>
      </c>
      <c r="M44" s="13">
        <f t="shared" si="20"/>
        <v>0</v>
      </c>
      <c r="N44" s="13">
        <f t="shared" si="20"/>
        <v>0</v>
      </c>
      <c r="O44" s="13">
        <f t="shared" si="20"/>
        <v>2587269.8845212637</v>
      </c>
      <c r="P44" s="13">
        <f t="shared" si="20"/>
        <v>404754.172562911</v>
      </c>
      <c r="Q44" s="13">
        <f t="shared" si="20"/>
        <v>0</v>
      </c>
      <c r="R44" s="13">
        <f t="shared" si="20"/>
        <v>0</v>
      </c>
      <c r="S44" s="105">
        <f t="shared" si="20"/>
        <v>11104.170000000002</v>
      </c>
      <c r="T44" s="105">
        <f t="shared" si="20"/>
        <v>19057.5</v>
      </c>
      <c r="U44" s="105">
        <f t="shared" si="4"/>
        <v>0</v>
      </c>
    </row>
    <row r="45" spans="1:21">
      <c r="A45" s="12" t="s">
        <v>125</v>
      </c>
      <c r="B45" s="12" t="s">
        <v>126</v>
      </c>
      <c r="C45" s="105">
        <f t="shared" si="1"/>
        <v>59580603.629842706</v>
      </c>
      <c r="D45" s="13">
        <f t="shared" si="2"/>
        <v>9163956.4077718873</v>
      </c>
      <c r="E45" s="13">
        <f t="shared" si="20"/>
        <v>15285946.615972202</v>
      </c>
      <c r="F45" s="13">
        <f t="shared" si="20"/>
        <v>1536.0326314119541</v>
      </c>
      <c r="G45" s="13">
        <f t="shared" si="20"/>
        <v>9206.8357803712024</v>
      </c>
      <c r="H45" s="13">
        <f t="shared" si="20"/>
        <v>104285.79055611906</v>
      </c>
      <c r="I45" s="13">
        <f t="shared" si="20"/>
        <v>12205.550682261208</v>
      </c>
      <c r="J45" s="13">
        <f t="shared" si="20"/>
        <v>114818.06164717348</v>
      </c>
      <c r="K45" s="13">
        <f t="shared" si="20"/>
        <v>2313863.7817025096</v>
      </c>
      <c r="L45" s="13">
        <f t="shared" si="20"/>
        <v>4139608.7169006411</v>
      </c>
      <c r="M45" s="13">
        <f t="shared" si="20"/>
        <v>40980.956297583718</v>
      </c>
      <c r="N45" s="13">
        <f t="shared" si="20"/>
        <v>59430.919233848566</v>
      </c>
      <c r="O45" s="13">
        <f t="shared" si="20"/>
        <v>22019564.591400411</v>
      </c>
      <c r="P45" s="13">
        <f t="shared" si="20"/>
        <v>5689911.358891746</v>
      </c>
      <c r="Q45" s="13">
        <f t="shared" si="20"/>
        <v>0</v>
      </c>
      <c r="R45" s="13">
        <f t="shared" si="20"/>
        <v>0</v>
      </c>
      <c r="S45" s="105">
        <f t="shared" si="20"/>
        <v>26178.570293870736</v>
      </c>
      <c r="T45" s="105">
        <f t="shared" si="20"/>
        <v>599109.44008066482</v>
      </c>
      <c r="U45" s="105">
        <f t="shared" si="4"/>
        <v>0</v>
      </c>
    </row>
    <row r="46" spans="1:21">
      <c r="A46" s="12" t="s">
        <v>127</v>
      </c>
      <c r="B46" s="12" t="s">
        <v>128</v>
      </c>
      <c r="C46" s="105">
        <f t="shared" si="1"/>
        <v>9908154.8389321584</v>
      </c>
      <c r="D46" s="13">
        <f t="shared" si="2"/>
        <v>1397978.132333644</v>
      </c>
      <c r="E46" s="13">
        <f t="shared" si="20"/>
        <v>1711125.1352945601</v>
      </c>
      <c r="F46" s="13">
        <f t="shared" si="20"/>
        <v>0</v>
      </c>
      <c r="G46" s="13">
        <f t="shared" si="20"/>
        <v>0</v>
      </c>
      <c r="H46" s="13">
        <f t="shared" si="20"/>
        <v>423500</v>
      </c>
      <c r="I46" s="13">
        <f t="shared" si="20"/>
        <v>0</v>
      </c>
      <c r="J46" s="13">
        <f t="shared" si="20"/>
        <v>0</v>
      </c>
      <c r="K46" s="13">
        <f t="shared" si="20"/>
        <v>104815.8256864281</v>
      </c>
      <c r="L46" s="13">
        <f t="shared" si="20"/>
        <v>437367.71350867033</v>
      </c>
      <c r="M46" s="13">
        <f t="shared" si="20"/>
        <v>0</v>
      </c>
      <c r="N46" s="13">
        <f t="shared" si="20"/>
        <v>42197.620738636368</v>
      </c>
      <c r="O46" s="13">
        <f t="shared" si="20"/>
        <v>3781435.8775830665</v>
      </c>
      <c r="P46" s="13">
        <f t="shared" si="20"/>
        <v>1989925.8637871535</v>
      </c>
      <c r="Q46" s="13">
        <f t="shared" si="20"/>
        <v>0</v>
      </c>
      <c r="R46" s="13">
        <f t="shared" si="20"/>
        <v>0</v>
      </c>
      <c r="S46" s="105">
        <f t="shared" si="20"/>
        <v>4986.1699999999992</v>
      </c>
      <c r="T46" s="105">
        <f t="shared" si="20"/>
        <v>14822.500000000004</v>
      </c>
      <c r="U46" s="105">
        <f t="shared" si="4"/>
        <v>0</v>
      </c>
    </row>
    <row r="47" spans="1:21">
      <c r="A47" s="12" t="s">
        <v>129</v>
      </c>
      <c r="B47" s="12" t="s">
        <v>130</v>
      </c>
      <c r="C47" s="105">
        <f t="shared" si="1"/>
        <v>7391777.639616821</v>
      </c>
      <c r="D47" s="13">
        <f t="shared" si="2"/>
        <v>1975055.5428457903</v>
      </c>
      <c r="E47" s="13">
        <f t="shared" si="20"/>
        <v>1448425.6006857748</v>
      </c>
      <c r="F47" s="13">
        <f t="shared" si="20"/>
        <v>0</v>
      </c>
      <c r="G47" s="13">
        <f t="shared" si="20"/>
        <v>4732.5000000000009</v>
      </c>
      <c r="H47" s="13">
        <f t="shared" si="20"/>
        <v>155409.37500000003</v>
      </c>
      <c r="I47" s="13">
        <f t="shared" si="20"/>
        <v>675.34883720930247</v>
      </c>
      <c r="J47" s="13">
        <f t="shared" si="20"/>
        <v>61168.313953488381</v>
      </c>
      <c r="K47" s="13">
        <f t="shared" si="20"/>
        <v>464366.73641804548</v>
      </c>
      <c r="L47" s="13">
        <f t="shared" si="20"/>
        <v>995125.89115497097</v>
      </c>
      <c r="M47" s="13">
        <f t="shared" si="20"/>
        <v>0</v>
      </c>
      <c r="N47" s="13">
        <f t="shared" si="20"/>
        <v>0</v>
      </c>
      <c r="O47" s="13">
        <f t="shared" si="20"/>
        <v>1382331.9498619242</v>
      </c>
      <c r="P47" s="13">
        <f t="shared" si="20"/>
        <v>886129.038002474</v>
      </c>
      <c r="Q47" s="13">
        <f t="shared" si="20"/>
        <v>0</v>
      </c>
      <c r="R47" s="13">
        <f t="shared" si="20"/>
        <v>0</v>
      </c>
      <c r="S47" s="105">
        <f t="shared" si="20"/>
        <v>5287.7000000000007</v>
      </c>
      <c r="T47" s="105">
        <f t="shared" si="20"/>
        <v>13069.642857142862</v>
      </c>
      <c r="U47" s="105">
        <f t="shared" si="4"/>
        <v>0</v>
      </c>
    </row>
    <row r="48" spans="1:21">
      <c r="A48" s="12" t="s">
        <v>131</v>
      </c>
      <c r="B48" s="12" t="s">
        <v>132</v>
      </c>
      <c r="C48" s="105">
        <f t="shared" si="1"/>
        <v>18494218.702135343</v>
      </c>
      <c r="D48" s="13">
        <f t="shared" si="2"/>
        <v>5085069.7931907615</v>
      </c>
      <c r="E48" s="13">
        <f t="shared" si="20"/>
        <v>5749249.3559504477</v>
      </c>
      <c r="F48" s="13">
        <f t="shared" si="20"/>
        <v>0</v>
      </c>
      <c r="G48" s="13">
        <f t="shared" si="20"/>
        <v>6003.3436195823133</v>
      </c>
      <c r="H48" s="13">
        <f t="shared" si="20"/>
        <v>13028.164596209637</v>
      </c>
      <c r="I48" s="13">
        <f t="shared" si="20"/>
        <v>245025.00000000009</v>
      </c>
      <c r="J48" s="13">
        <f t="shared" si="20"/>
        <v>371696.87500000012</v>
      </c>
      <c r="K48" s="13">
        <f t="shared" si="20"/>
        <v>98540.045537271973</v>
      </c>
      <c r="L48" s="13">
        <f t="shared" si="20"/>
        <v>488703.05345208512</v>
      </c>
      <c r="M48" s="13">
        <f t="shared" si="20"/>
        <v>0</v>
      </c>
      <c r="N48" s="13">
        <f t="shared" si="20"/>
        <v>0</v>
      </c>
      <c r="O48" s="13">
        <f t="shared" si="20"/>
        <v>4469179.1280463524</v>
      </c>
      <c r="P48" s="13">
        <f t="shared" si="20"/>
        <v>1931728.8627426329</v>
      </c>
      <c r="Q48" s="13">
        <f t="shared" si="20"/>
        <v>0</v>
      </c>
      <c r="R48" s="13">
        <f t="shared" si="20"/>
        <v>0</v>
      </c>
      <c r="S48" s="105">
        <f t="shared" si="20"/>
        <v>2115.0800000000004</v>
      </c>
      <c r="T48" s="105">
        <f t="shared" si="20"/>
        <v>33880.000000000007</v>
      </c>
      <c r="U48" s="105">
        <f t="shared" si="4"/>
        <v>0</v>
      </c>
    </row>
    <row r="49" spans="1:21">
      <c r="A49" s="12" t="s">
        <v>133</v>
      </c>
      <c r="B49" s="12" t="s">
        <v>134</v>
      </c>
      <c r="C49" s="105">
        <f t="shared" si="1"/>
        <v>12623680.915363397</v>
      </c>
      <c r="D49" s="13">
        <f t="shared" si="2"/>
        <v>2824425.015702304</v>
      </c>
      <c r="E49" s="13">
        <f t="shared" si="20"/>
        <v>2229839.4656753284</v>
      </c>
      <c r="F49" s="13">
        <f t="shared" si="20"/>
        <v>0</v>
      </c>
      <c r="G49" s="13">
        <f t="shared" si="20"/>
        <v>0</v>
      </c>
      <c r="H49" s="13">
        <f t="shared" si="20"/>
        <v>0</v>
      </c>
      <c r="I49" s="13">
        <f t="shared" si="20"/>
        <v>0</v>
      </c>
      <c r="J49" s="13">
        <f t="shared" si="20"/>
        <v>83010.844355687135</v>
      </c>
      <c r="K49" s="13">
        <f t="shared" si="20"/>
        <v>556940.94457494875</v>
      </c>
      <c r="L49" s="13">
        <f t="shared" si="20"/>
        <v>1792125.0360560587</v>
      </c>
      <c r="M49" s="13">
        <f t="shared" si="20"/>
        <v>0</v>
      </c>
      <c r="N49" s="13">
        <f t="shared" si="20"/>
        <v>0</v>
      </c>
      <c r="O49" s="13">
        <f t="shared" si="20"/>
        <v>3580675.3026449084</v>
      </c>
      <c r="P49" s="13">
        <f t="shared" si="20"/>
        <v>1238032.9057804176</v>
      </c>
      <c r="Q49" s="13">
        <f t="shared" si="20"/>
        <v>0</v>
      </c>
      <c r="R49" s="13">
        <f t="shared" si="20"/>
        <v>266805.00000000006</v>
      </c>
      <c r="S49" s="105">
        <f t="shared" si="20"/>
        <v>4224.4336428148645</v>
      </c>
      <c r="T49" s="105">
        <f t="shared" si="20"/>
        <v>47601.96693093019</v>
      </c>
      <c r="U49" s="105">
        <f t="shared" si="4"/>
        <v>0</v>
      </c>
    </row>
    <row r="50" spans="1:21">
      <c r="A50" s="12" t="s">
        <v>135</v>
      </c>
      <c r="B50" s="12" t="s">
        <v>136</v>
      </c>
      <c r="C50" s="105">
        <f t="shared" si="1"/>
        <v>20364944.920073897</v>
      </c>
      <c r="D50" s="13">
        <f t="shared" si="2"/>
        <v>2712004.8113930477</v>
      </c>
      <c r="E50" s="13">
        <f t="shared" si="20"/>
        <v>4614455.7479904946</v>
      </c>
      <c r="F50" s="13">
        <f t="shared" si="20"/>
        <v>3598.072916666667</v>
      </c>
      <c r="G50" s="13">
        <f t="shared" si="20"/>
        <v>61831.631403625062</v>
      </c>
      <c r="H50" s="13">
        <f t="shared" si="20"/>
        <v>1123635.460745469</v>
      </c>
      <c r="I50" s="13">
        <f t="shared" si="20"/>
        <v>13915.000000000004</v>
      </c>
      <c r="J50" s="13">
        <f t="shared" si="20"/>
        <v>0</v>
      </c>
      <c r="K50" s="13">
        <f t="shared" si="20"/>
        <v>672586.77738056332</v>
      </c>
      <c r="L50" s="13">
        <f t="shared" si="20"/>
        <v>1772265.3361019711</v>
      </c>
      <c r="M50" s="13">
        <f t="shared" si="20"/>
        <v>0</v>
      </c>
      <c r="N50" s="13">
        <f t="shared" si="20"/>
        <v>0</v>
      </c>
      <c r="O50" s="13">
        <f t="shared" si="20"/>
        <v>5620306.6862341771</v>
      </c>
      <c r="P50" s="13">
        <f t="shared" si="20"/>
        <v>3466711.4332983918</v>
      </c>
      <c r="Q50" s="13">
        <f t="shared" si="20"/>
        <v>0</v>
      </c>
      <c r="R50" s="13">
        <f t="shared" si="20"/>
        <v>177654.81260949199</v>
      </c>
      <c r="S50" s="105">
        <f t="shared" si="20"/>
        <v>10575.400000000001</v>
      </c>
      <c r="T50" s="105">
        <f t="shared" si="20"/>
        <v>115403.75000000001</v>
      </c>
      <c r="U50" s="105">
        <f t="shared" si="4"/>
        <v>0</v>
      </c>
    </row>
    <row r="51" spans="1:21">
      <c r="A51" s="12" t="s">
        <v>137</v>
      </c>
      <c r="B51" s="12" t="s">
        <v>138</v>
      </c>
      <c r="C51" s="105">
        <f t="shared" si="1"/>
        <v>4468154.2227836335</v>
      </c>
      <c r="D51" s="13">
        <f t="shared" si="2"/>
        <v>728151.07733343751</v>
      </c>
      <c r="E51" s="13">
        <f t="shared" si="20"/>
        <v>877096.68984893535</v>
      </c>
      <c r="F51" s="13">
        <f t="shared" si="20"/>
        <v>0</v>
      </c>
      <c r="G51" s="13">
        <f t="shared" si="20"/>
        <v>0</v>
      </c>
      <c r="H51" s="13">
        <f t="shared" si="20"/>
        <v>242000.00000000003</v>
      </c>
      <c r="I51" s="13">
        <f t="shared" si="20"/>
        <v>47643.750000000007</v>
      </c>
      <c r="J51" s="13">
        <f t="shared" si="20"/>
        <v>333695.3125</v>
      </c>
      <c r="K51" s="13">
        <f t="shared" si="20"/>
        <v>132769.32800164665</v>
      </c>
      <c r="L51" s="13">
        <f t="shared" si="20"/>
        <v>673297.84226727183</v>
      </c>
      <c r="M51" s="13">
        <f t="shared" si="20"/>
        <v>0</v>
      </c>
      <c r="N51" s="13">
        <f t="shared" si="20"/>
        <v>0</v>
      </c>
      <c r="O51" s="13">
        <f t="shared" si="20"/>
        <v>653093.88667794643</v>
      </c>
      <c r="P51" s="13">
        <f t="shared" si="20"/>
        <v>759526.91320082173</v>
      </c>
      <c r="Q51" s="13">
        <f t="shared" si="20"/>
        <v>0</v>
      </c>
      <c r="R51" s="13">
        <f t="shared" si="20"/>
        <v>0</v>
      </c>
      <c r="S51" s="105">
        <f t="shared" si="20"/>
        <v>6001.0232044168915</v>
      </c>
      <c r="T51" s="105">
        <f t="shared" si="20"/>
        <v>14878.399749155693</v>
      </c>
      <c r="U51" s="105">
        <f t="shared" si="4"/>
        <v>0</v>
      </c>
    </row>
    <row r="52" spans="1:21">
      <c r="A52" s="12" t="s">
        <v>139</v>
      </c>
      <c r="B52" s="12" t="s">
        <v>140</v>
      </c>
      <c r="C52" s="105">
        <f t="shared" si="1"/>
        <v>5479332.1277427021</v>
      </c>
      <c r="D52" s="13">
        <f t="shared" si="2"/>
        <v>648943.75</v>
      </c>
      <c r="E52" s="13">
        <f t="shared" si="20"/>
        <v>928264.73541998758</v>
      </c>
      <c r="F52" s="13">
        <f t="shared" si="20"/>
        <v>7604.3709830428907</v>
      </c>
      <c r="G52" s="13">
        <f t="shared" si="20"/>
        <v>97638.04367546532</v>
      </c>
      <c r="H52" s="13">
        <f t="shared" si="20"/>
        <v>365301.85216912831</v>
      </c>
      <c r="I52" s="13">
        <f t="shared" si="20"/>
        <v>128611.81597481422</v>
      </c>
      <c r="J52" s="13">
        <f t="shared" si="20"/>
        <v>27829.540101148614</v>
      </c>
      <c r="K52" s="13">
        <f t="shared" si="20"/>
        <v>333724.03126646928</v>
      </c>
      <c r="L52" s="13">
        <f t="shared" si="20"/>
        <v>1103564.0546099329</v>
      </c>
      <c r="M52" s="13">
        <f t="shared" si="20"/>
        <v>0</v>
      </c>
      <c r="N52" s="13">
        <f t="shared" si="20"/>
        <v>0</v>
      </c>
      <c r="O52" s="13">
        <f t="shared" si="20"/>
        <v>945791.06172963046</v>
      </c>
      <c r="P52" s="13">
        <f t="shared" si="20"/>
        <v>839263.21567293361</v>
      </c>
      <c r="Q52" s="13">
        <f t="shared" si="20"/>
        <v>0</v>
      </c>
      <c r="R52" s="13">
        <f t="shared" si="20"/>
        <v>0</v>
      </c>
      <c r="S52" s="105">
        <f t="shared" si="20"/>
        <v>11184.35930441892</v>
      </c>
      <c r="T52" s="105">
        <f t="shared" si="20"/>
        <v>41611.296835729423</v>
      </c>
      <c r="U52" s="105">
        <f t="shared" si="4"/>
        <v>0</v>
      </c>
    </row>
    <row r="53" spans="1:21">
      <c r="A53" s="12" t="s">
        <v>141</v>
      </c>
      <c r="B53" s="12" t="s">
        <v>142</v>
      </c>
      <c r="C53" s="105">
        <f t="shared" si="1"/>
        <v>9726845.6948432662</v>
      </c>
      <c r="D53" s="13">
        <f t="shared" si="2"/>
        <v>1677270</v>
      </c>
      <c r="E53" s="13">
        <f t="shared" ref="E53:T55" si="21">E$5*E106</f>
        <v>2125777.5579471523</v>
      </c>
      <c r="F53" s="13">
        <f t="shared" si="21"/>
        <v>0</v>
      </c>
      <c r="G53" s="13">
        <f t="shared" si="21"/>
        <v>72202.002891606084</v>
      </c>
      <c r="H53" s="13">
        <f t="shared" si="21"/>
        <v>132731.4370249504</v>
      </c>
      <c r="I53" s="13">
        <f t="shared" si="21"/>
        <v>27003.683760683765</v>
      </c>
      <c r="J53" s="13">
        <f t="shared" si="21"/>
        <v>84976.645299145326</v>
      </c>
      <c r="K53" s="13">
        <f t="shared" si="21"/>
        <v>127115.72882199257</v>
      </c>
      <c r="L53" s="13">
        <f t="shared" si="21"/>
        <v>850680.8859450788</v>
      </c>
      <c r="M53" s="13">
        <f t="shared" si="21"/>
        <v>0</v>
      </c>
      <c r="N53" s="13">
        <f t="shared" si="21"/>
        <v>0</v>
      </c>
      <c r="O53" s="13">
        <f t="shared" si="21"/>
        <v>2173002.2773048724</v>
      </c>
      <c r="P53" s="13">
        <f t="shared" si="21"/>
        <v>2026830.7448996878</v>
      </c>
      <c r="Q53" s="13">
        <f t="shared" si="21"/>
        <v>45673.63530035154</v>
      </c>
      <c r="R53" s="13">
        <f t="shared" si="21"/>
        <v>323841.27648107946</v>
      </c>
      <c r="S53" s="105">
        <f t="shared" si="21"/>
        <v>8989.090000000002</v>
      </c>
      <c r="T53" s="105">
        <f t="shared" si="21"/>
        <v>50750.729166666664</v>
      </c>
      <c r="U53" s="105">
        <f t="shared" si="4"/>
        <v>0</v>
      </c>
    </row>
    <row r="54" spans="1:21">
      <c r="A54" s="12" t="s">
        <v>143</v>
      </c>
      <c r="B54" s="12" t="s">
        <v>144</v>
      </c>
      <c r="C54" s="487">
        <f t="shared" si="1"/>
        <v>3180110.0463699736</v>
      </c>
      <c r="D54" s="488">
        <f t="shared" si="2"/>
        <v>603779.18803458125</v>
      </c>
      <c r="E54" s="488">
        <f t="shared" si="21"/>
        <v>582391.41340649594</v>
      </c>
      <c r="F54" s="488">
        <f t="shared" si="21"/>
        <v>0</v>
      </c>
      <c r="G54" s="488">
        <f t="shared" si="21"/>
        <v>0</v>
      </c>
      <c r="H54" s="488">
        <f t="shared" si="21"/>
        <v>20295.608694761901</v>
      </c>
      <c r="I54" s="488">
        <f t="shared" si="21"/>
        <v>141570.00000000003</v>
      </c>
      <c r="J54" s="488">
        <f t="shared" si="21"/>
        <v>357706.25000000012</v>
      </c>
      <c r="K54" s="488">
        <f t="shared" si="21"/>
        <v>203784.35553416383</v>
      </c>
      <c r="L54" s="488">
        <f t="shared" si="21"/>
        <v>356298.77546697774</v>
      </c>
      <c r="M54" s="488">
        <f t="shared" si="21"/>
        <v>0</v>
      </c>
      <c r="N54" s="488">
        <f t="shared" si="21"/>
        <v>0</v>
      </c>
      <c r="O54" s="488">
        <f t="shared" si="21"/>
        <v>776248.21572571294</v>
      </c>
      <c r="P54" s="488">
        <f t="shared" si="21"/>
        <v>134848.80608303085</v>
      </c>
      <c r="Q54" s="488">
        <f t="shared" si="21"/>
        <v>0</v>
      </c>
      <c r="R54" s="488">
        <f t="shared" si="21"/>
        <v>0</v>
      </c>
      <c r="S54" s="487">
        <f t="shared" si="21"/>
        <v>528.7700000000001</v>
      </c>
      <c r="T54" s="487">
        <f t="shared" si="21"/>
        <v>2658.6634242486325</v>
      </c>
      <c r="U54" s="487">
        <f t="shared" si="4"/>
        <v>0</v>
      </c>
    </row>
    <row r="55" spans="1:21">
      <c r="A55" s="12" t="s">
        <v>145</v>
      </c>
      <c r="B55" s="12" t="s">
        <v>146</v>
      </c>
      <c r="C55" s="105">
        <f t="shared" si="1"/>
        <v>7832919.8685107576</v>
      </c>
      <c r="D55" s="13">
        <f t="shared" si="2"/>
        <v>786725.70798614481</v>
      </c>
      <c r="E55" s="13">
        <f t="shared" si="21"/>
        <v>2330882.5080620302</v>
      </c>
      <c r="F55" s="13">
        <f t="shared" si="21"/>
        <v>0</v>
      </c>
      <c r="G55" s="13">
        <f t="shared" si="21"/>
        <v>4126.9906254724756</v>
      </c>
      <c r="H55" s="13">
        <f t="shared" si="21"/>
        <v>189471.93176376392</v>
      </c>
      <c r="I55" s="13">
        <f t="shared" si="21"/>
        <v>0</v>
      </c>
      <c r="J55" s="13">
        <f t="shared" si="21"/>
        <v>0</v>
      </c>
      <c r="K55" s="13">
        <f t="shared" si="21"/>
        <v>255715.85055201943</v>
      </c>
      <c r="L55" s="13">
        <f t="shared" si="21"/>
        <v>1011499.8811461204</v>
      </c>
      <c r="M55" s="13">
        <f t="shared" si="21"/>
        <v>0</v>
      </c>
      <c r="N55" s="13">
        <f t="shared" si="21"/>
        <v>0</v>
      </c>
      <c r="O55" s="13">
        <f t="shared" si="21"/>
        <v>2305444.6800414976</v>
      </c>
      <c r="P55" s="13">
        <f t="shared" si="21"/>
        <v>894424.3422739564</v>
      </c>
      <c r="Q55" s="13">
        <f t="shared" si="21"/>
        <v>0</v>
      </c>
      <c r="R55" s="13">
        <f t="shared" si="21"/>
        <v>0</v>
      </c>
      <c r="S55" s="105">
        <f t="shared" si="21"/>
        <v>7894.7691666666669</v>
      </c>
      <c r="T55" s="105">
        <f t="shared" si="21"/>
        <v>46733.206893085895</v>
      </c>
      <c r="U55" s="105">
        <f t="shared" si="4"/>
        <v>0</v>
      </c>
    </row>
    <row r="56" spans="1:21" s="10" customFormat="1">
      <c r="A56" s="23"/>
      <c r="B56" s="23" t="s">
        <v>147</v>
      </c>
      <c r="C56" s="103">
        <f>SUM(D56:U56)</f>
        <v>1115822260.9075835</v>
      </c>
      <c r="D56" s="24">
        <f>SUM(D6:D55)</f>
        <v>198356516.18266547</v>
      </c>
      <c r="E56" s="24">
        <f>SUM(E6:E55)</f>
        <v>258724027.31496271</v>
      </c>
      <c r="F56" s="24">
        <f t="shared" ref="F56:U56" si="22">SUM(F6:F55)</f>
        <v>4625642.0374873867</v>
      </c>
      <c r="G56" s="24">
        <f t="shared" si="22"/>
        <v>1957161.333651077</v>
      </c>
      <c r="H56" s="24">
        <f t="shared" ref="H56" si="23">SUM(H6:H55)</f>
        <v>17102238.259052474</v>
      </c>
      <c r="I56" s="24">
        <f t="shared" si="22"/>
        <v>3828153.4640078414</v>
      </c>
      <c r="J56" s="24">
        <f t="shared" ref="J56" si="24">SUM(J6:J55)</f>
        <v>12762465.323559118</v>
      </c>
      <c r="K56" s="24">
        <f t="shared" si="22"/>
        <v>47616386.062626332</v>
      </c>
      <c r="L56" s="24">
        <f t="shared" ref="L56" si="25">SUM(L6:L55)</f>
        <v>106807869.14849909</v>
      </c>
      <c r="M56" s="24">
        <f t="shared" si="22"/>
        <v>159910.75461277645</v>
      </c>
      <c r="N56" s="24">
        <f t="shared" ref="N56" si="26">SUM(N6:N55)</f>
        <v>1932529.8508887719</v>
      </c>
      <c r="O56" s="24">
        <f t="shared" si="22"/>
        <v>328876496.51855737</v>
      </c>
      <c r="P56" s="24">
        <f t="shared" ref="P56" si="27">SUM(P6:P55)</f>
        <v>115145874.38127287</v>
      </c>
      <c r="Q56" s="24">
        <f t="shared" si="22"/>
        <v>3744738.4571632454</v>
      </c>
      <c r="R56" s="24">
        <f t="shared" si="22"/>
        <v>7379817.4766493812</v>
      </c>
      <c r="S56" s="24">
        <f t="shared" si="22"/>
        <v>720112.34435811394</v>
      </c>
      <c r="T56" s="24">
        <f t="shared" si="22"/>
        <v>6062274.2305226224</v>
      </c>
      <c r="U56" s="24">
        <f t="shared" si="22"/>
        <v>20047.767046594359</v>
      </c>
    </row>
    <row r="57" spans="1:21">
      <c r="C57" s="74"/>
      <c r="D57" s="75"/>
      <c r="E57" s="16"/>
    </row>
    <row r="58" spans="1:21">
      <c r="A58" s="628" t="s">
        <v>1744</v>
      </c>
      <c r="B58" s="628"/>
      <c r="C58" s="628"/>
      <c r="D58" s="628"/>
      <c r="E58" s="628"/>
      <c r="F58" s="628"/>
      <c r="G58" s="628"/>
      <c r="H58" s="628"/>
      <c r="I58" s="628"/>
      <c r="J58" s="628"/>
      <c r="K58" s="628"/>
      <c r="L58" s="628"/>
      <c r="M58" s="628"/>
      <c r="N58" s="628"/>
      <c r="O58" s="628"/>
      <c r="P58" s="628"/>
      <c r="Q58" s="628"/>
      <c r="R58" s="628"/>
      <c r="S58" s="628"/>
      <c r="T58" s="628"/>
      <c r="U58" s="628"/>
    </row>
    <row r="59" spans="1:21" outlineLevel="1">
      <c r="A59" s="12" t="str">
        <f t="shared" ref="A59:B78" si="28">A6</f>
        <v>003607</v>
      </c>
      <c r="B59" s="12" t="str">
        <f t="shared" si="28"/>
        <v>Alamo</v>
      </c>
      <c r="C59" s="76">
        <f t="shared" ref="C59:C90" si="29">SUM(D59:U59)</f>
        <v>25716.42962261289</v>
      </c>
      <c r="D59" s="76">
        <f>MAX(D112, D165)</f>
        <v>3135.3403015111253</v>
      </c>
      <c r="E59" s="76">
        <f t="shared" ref="E59:T74" si="30">MAX(E112, E165)</f>
        <v>5868.7001499649305</v>
      </c>
      <c r="F59" s="76">
        <f t="shared" si="30"/>
        <v>27.532045060994772</v>
      </c>
      <c r="G59" s="76">
        <f t="shared" si="30"/>
        <v>21.780000000000005</v>
      </c>
      <c r="H59" s="76">
        <f t="shared" si="30"/>
        <v>447.7000000000001</v>
      </c>
      <c r="I59" s="76">
        <f t="shared" si="30"/>
        <v>126.00377212204447</v>
      </c>
      <c r="J59" s="76">
        <f t="shared" si="30"/>
        <v>1053.7462278779558</v>
      </c>
      <c r="K59" s="76">
        <f t="shared" si="30"/>
        <v>1406.9541179438734</v>
      </c>
      <c r="L59" s="76">
        <f t="shared" si="30"/>
        <v>1791.8897687443252</v>
      </c>
      <c r="M59" s="76">
        <f t="shared" si="30"/>
        <v>10.006279982363317</v>
      </c>
      <c r="N59" s="76">
        <f t="shared" si="30"/>
        <v>16.527375964506174</v>
      </c>
      <c r="O59" s="76">
        <f t="shared" si="30"/>
        <v>9736.0213423770983</v>
      </c>
      <c r="P59" s="76">
        <f t="shared" si="30"/>
        <v>1298.8829285636705</v>
      </c>
      <c r="Q59" s="76">
        <f t="shared" si="30"/>
        <v>0</v>
      </c>
      <c r="R59" s="76">
        <f t="shared" si="30"/>
        <v>39.665312499999999</v>
      </c>
      <c r="S59" s="76">
        <f t="shared" si="30"/>
        <v>58.080000000000013</v>
      </c>
      <c r="T59" s="76">
        <f t="shared" si="30"/>
        <v>677.6</v>
      </c>
      <c r="U59" s="76">
        <f t="shared" ref="U59:U108" si="31">MAX(U112, U165)</f>
        <v>0</v>
      </c>
    </row>
    <row r="60" spans="1:21" outlineLevel="1">
      <c r="A60" s="12" t="str">
        <f t="shared" si="28"/>
        <v>003539</v>
      </c>
      <c r="B60" s="12" t="str">
        <f t="shared" si="28"/>
        <v>Alvin</v>
      </c>
      <c r="C60" s="76">
        <f t="shared" si="29"/>
        <v>3117.4614954407166</v>
      </c>
      <c r="D60" s="76">
        <f t="shared" ref="D60:Q108" si="32">MAX(D113, D166)</f>
        <v>585.38024812588048</v>
      </c>
      <c r="E60" s="76">
        <f t="shared" si="32"/>
        <v>546.67562316347119</v>
      </c>
      <c r="F60" s="76">
        <f t="shared" si="32"/>
        <v>0</v>
      </c>
      <c r="G60" s="76">
        <f t="shared" si="32"/>
        <v>0</v>
      </c>
      <c r="H60" s="76">
        <f t="shared" si="32"/>
        <v>79.500892408457148</v>
      </c>
      <c r="I60" s="76">
        <f t="shared" si="32"/>
        <v>14.055272566218663</v>
      </c>
      <c r="J60" s="76">
        <f t="shared" si="32"/>
        <v>73.861732197967868</v>
      </c>
      <c r="K60" s="76">
        <f t="shared" si="32"/>
        <v>334.18916982702575</v>
      </c>
      <c r="L60" s="76">
        <f t="shared" si="32"/>
        <v>364.18584409911062</v>
      </c>
      <c r="M60" s="76">
        <f t="shared" si="32"/>
        <v>0</v>
      </c>
      <c r="N60" s="76">
        <f t="shared" si="32"/>
        <v>0</v>
      </c>
      <c r="O60" s="76">
        <f t="shared" si="32"/>
        <v>802.17724447304261</v>
      </c>
      <c r="P60" s="76">
        <f t="shared" si="32"/>
        <v>242.86386250553937</v>
      </c>
      <c r="Q60" s="76">
        <f t="shared" si="32"/>
        <v>0</v>
      </c>
      <c r="R60" s="76">
        <f t="shared" si="30"/>
        <v>0</v>
      </c>
      <c r="S60" s="76">
        <f t="shared" ref="S60:T60" si="33">MAX(S113, S166)</f>
        <v>22.206934174600757</v>
      </c>
      <c r="T60" s="76">
        <f t="shared" si="33"/>
        <v>52.364671899401706</v>
      </c>
      <c r="U60" s="76">
        <f t="shared" si="31"/>
        <v>0</v>
      </c>
    </row>
    <row r="61" spans="1:21" outlineLevel="1">
      <c r="A61" s="12" t="str">
        <f t="shared" si="28"/>
        <v>003540</v>
      </c>
      <c r="B61" s="12" t="str">
        <f t="shared" si="28"/>
        <v>Amarillo</v>
      </c>
      <c r="C61" s="76">
        <f t="shared" si="29"/>
        <v>5369.0639765376482</v>
      </c>
      <c r="D61" s="76">
        <f t="shared" si="32"/>
        <v>642.71588427163522</v>
      </c>
      <c r="E61" s="76">
        <f t="shared" si="30"/>
        <v>993.99596217442956</v>
      </c>
      <c r="F61" s="76">
        <f t="shared" si="30"/>
        <v>0</v>
      </c>
      <c r="G61" s="76">
        <f t="shared" si="30"/>
        <v>0</v>
      </c>
      <c r="H61" s="76">
        <f t="shared" si="30"/>
        <v>0</v>
      </c>
      <c r="I61" s="76">
        <f t="shared" si="30"/>
        <v>126.23602087860333</v>
      </c>
      <c r="J61" s="76">
        <f t="shared" si="30"/>
        <v>54.759734066472035</v>
      </c>
      <c r="K61" s="76">
        <f t="shared" si="30"/>
        <v>481.75940817040441</v>
      </c>
      <c r="L61" s="76">
        <f t="shared" si="30"/>
        <v>968.23817448328157</v>
      </c>
      <c r="M61" s="76">
        <f t="shared" si="30"/>
        <v>5.7187222222222225</v>
      </c>
      <c r="N61" s="76">
        <f t="shared" si="30"/>
        <v>0</v>
      </c>
      <c r="O61" s="76">
        <f t="shared" si="30"/>
        <v>1257.0916945374929</v>
      </c>
      <c r="P61" s="76">
        <f t="shared" si="30"/>
        <v>615.90837573310637</v>
      </c>
      <c r="Q61" s="76">
        <f t="shared" si="30"/>
        <v>0</v>
      </c>
      <c r="R61" s="76">
        <f t="shared" si="30"/>
        <v>0</v>
      </c>
      <c r="S61" s="76">
        <f t="shared" ref="S61:T61" si="34">MAX(S114, S167)</f>
        <v>67.760000000000019</v>
      </c>
      <c r="T61" s="76">
        <f t="shared" si="34"/>
        <v>154.88000000000002</v>
      </c>
      <c r="U61" s="76">
        <f t="shared" si="31"/>
        <v>0</v>
      </c>
    </row>
    <row r="62" spans="1:21" outlineLevel="1">
      <c r="A62" s="12" t="str">
        <f t="shared" si="28"/>
        <v>006661</v>
      </c>
      <c r="B62" s="12" t="str">
        <f t="shared" si="28"/>
        <v>Angelina</v>
      </c>
      <c r="C62" s="76">
        <f t="shared" si="29"/>
        <v>2968.9485113090259</v>
      </c>
      <c r="D62" s="76">
        <f t="shared" si="32"/>
        <v>566.18931376158343</v>
      </c>
      <c r="E62" s="76">
        <f t="shared" si="30"/>
        <v>479.56613048341336</v>
      </c>
      <c r="F62" s="76">
        <f t="shared" si="30"/>
        <v>0</v>
      </c>
      <c r="G62" s="76">
        <f t="shared" si="30"/>
        <v>12.100000000000003</v>
      </c>
      <c r="H62" s="76">
        <f t="shared" si="30"/>
        <v>258.94000000000011</v>
      </c>
      <c r="I62" s="76">
        <f t="shared" si="30"/>
        <v>17.2425</v>
      </c>
      <c r="J62" s="76">
        <f t="shared" si="30"/>
        <v>237.16000000000003</v>
      </c>
      <c r="K62" s="76">
        <f t="shared" si="30"/>
        <v>203.97206591131138</v>
      </c>
      <c r="L62" s="76">
        <f t="shared" si="30"/>
        <v>450.72649103160006</v>
      </c>
      <c r="M62" s="76">
        <f t="shared" si="30"/>
        <v>0</v>
      </c>
      <c r="N62" s="76">
        <f t="shared" si="30"/>
        <v>0</v>
      </c>
      <c r="O62" s="76">
        <f t="shared" si="30"/>
        <v>404.95164734665292</v>
      </c>
      <c r="P62" s="76">
        <f t="shared" si="30"/>
        <v>276.39036277446507</v>
      </c>
      <c r="Q62" s="76">
        <f t="shared" si="30"/>
        <v>0</v>
      </c>
      <c r="R62" s="76">
        <f t="shared" si="30"/>
        <v>0</v>
      </c>
      <c r="S62" s="76">
        <f t="shared" ref="S62:T62" si="35">MAX(S115, S168)</f>
        <v>25.410000000000004</v>
      </c>
      <c r="T62" s="76">
        <f t="shared" si="35"/>
        <v>36.300000000000004</v>
      </c>
      <c r="U62" s="76">
        <f t="shared" si="31"/>
        <v>0</v>
      </c>
    </row>
    <row r="63" spans="1:21" outlineLevel="1">
      <c r="A63" s="12" t="str">
        <f t="shared" si="28"/>
        <v>012015</v>
      </c>
      <c r="B63" s="12" t="str">
        <f t="shared" si="28"/>
        <v>Austin</v>
      </c>
      <c r="C63" s="76">
        <f t="shared" si="29"/>
        <v>17626.091816193071</v>
      </c>
      <c r="D63" s="76">
        <f t="shared" si="32"/>
        <v>2062.6712155943405</v>
      </c>
      <c r="E63" s="76">
        <f t="shared" si="30"/>
        <v>3370.2218535168809</v>
      </c>
      <c r="F63" s="76">
        <f t="shared" si="30"/>
        <v>256.46324679829331</v>
      </c>
      <c r="G63" s="76">
        <f t="shared" si="30"/>
        <v>6.9098984771573608</v>
      </c>
      <c r="H63" s="76">
        <f t="shared" si="30"/>
        <v>210.89010152284268</v>
      </c>
      <c r="I63" s="76">
        <f t="shared" si="30"/>
        <v>284.85303768820347</v>
      </c>
      <c r="J63" s="76">
        <f t="shared" si="30"/>
        <v>1525.7875873117964</v>
      </c>
      <c r="K63" s="76">
        <f t="shared" si="30"/>
        <v>1115.913936197112</v>
      </c>
      <c r="L63" s="76">
        <f t="shared" si="30"/>
        <v>1390.8826314847754</v>
      </c>
      <c r="M63" s="76">
        <f t="shared" si="30"/>
        <v>27.636289225196418</v>
      </c>
      <c r="N63" s="76">
        <f t="shared" si="30"/>
        <v>130.37735367829396</v>
      </c>
      <c r="O63" s="76">
        <f t="shared" si="30"/>
        <v>4932.4473443408915</v>
      </c>
      <c r="P63" s="76">
        <f t="shared" si="30"/>
        <v>1854.0525536216051</v>
      </c>
      <c r="Q63" s="76">
        <f t="shared" si="30"/>
        <v>0</v>
      </c>
      <c r="R63" s="76">
        <f t="shared" si="30"/>
        <v>138.75476673567982</v>
      </c>
      <c r="S63" s="76">
        <f t="shared" ref="S63:T63" si="36">MAX(S116, S169)</f>
        <v>45.980000000000011</v>
      </c>
      <c r="T63" s="76">
        <f t="shared" si="36"/>
        <v>272.25000000000006</v>
      </c>
      <c r="U63" s="76">
        <f t="shared" si="31"/>
        <v>0</v>
      </c>
    </row>
    <row r="64" spans="1:21" outlineLevel="1">
      <c r="A64" s="12" t="str">
        <f t="shared" si="28"/>
        <v>003549</v>
      </c>
      <c r="B64" s="12" t="str">
        <f t="shared" si="28"/>
        <v>Blinn</v>
      </c>
      <c r="C64" s="76">
        <f t="shared" si="29"/>
        <v>8527.1427699287815</v>
      </c>
      <c r="D64" s="76">
        <f t="shared" si="32"/>
        <v>448.45109595400942</v>
      </c>
      <c r="E64" s="76">
        <f t="shared" si="30"/>
        <v>3706.949469493597</v>
      </c>
      <c r="F64" s="76">
        <f t="shared" si="30"/>
        <v>916.56940262758633</v>
      </c>
      <c r="G64" s="76">
        <f t="shared" si="30"/>
        <v>5.6695975661102143</v>
      </c>
      <c r="H64" s="76">
        <f t="shared" si="30"/>
        <v>198.62794745196445</v>
      </c>
      <c r="I64" s="76">
        <f t="shared" si="30"/>
        <v>87.040478463180946</v>
      </c>
      <c r="J64" s="76">
        <f t="shared" si="30"/>
        <v>66.849124197553408</v>
      </c>
      <c r="K64" s="76">
        <f t="shared" si="30"/>
        <v>192.82010805059872</v>
      </c>
      <c r="L64" s="76">
        <f t="shared" si="30"/>
        <v>160.63054271914802</v>
      </c>
      <c r="M64" s="76">
        <f t="shared" si="30"/>
        <v>2.7042341302786035</v>
      </c>
      <c r="N64" s="76">
        <f t="shared" si="30"/>
        <v>0</v>
      </c>
      <c r="O64" s="76">
        <f t="shared" si="30"/>
        <v>2087.818032946222</v>
      </c>
      <c r="P64" s="76">
        <f t="shared" si="30"/>
        <v>566.12241959384801</v>
      </c>
      <c r="Q64" s="76">
        <f t="shared" si="30"/>
        <v>0</v>
      </c>
      <c r="R64" s="76">
        <f t="shared" si="30"/>
        <v>0</v>
      </c>
      <c r="S64" s="76">
        <f t="shared" ref="S64:T64" si="37">MAX(S117, S170)</f>
        <v>21.550316734683772</v>
      </c>
      <c r="T64" s="76">
        <f t="shared" si="37"/>
        <v>65.340000000000018</v>
      </c>
      <c r="U64" s="76">
        <f t="shared" si="31"/>
        <v>0</v>
      </c>
    </row>
    <row r="65" spans="1:21" outlineLevel="1">
      <c r="A65" s="12" t="str">
        <f t="shared" si="28"/>
        <v>007857</v>
      </c>
      <c r="B65" s="12" t="str">
        <f t="shared" si="28"/>
        <v>Brazosport</v>
      </c>
      <c r="C65" s="76">
        <f t="shared" si="29"/>
        <v>2483.5437446666965</v>
      </c>
      <c r="D65" s="76">
        <f t="shared" si="32"/>
        <v>299.51249999999999</v>
      </c>
      <c r="E65" s="76">
        <f t="shared" si="30"/>
        <v>243.14113318126599</v>
      </c>
      <c r="F65" s="76">
        <f t="shared" si="30"/>
        <v>0</v>
      </c>
      <c r="G65" s="76">
        <f t="shared" si="30"/>
        <v>1.0419444444444446</v>
      </c>
      <c r="H65" s="76">
        <f t="shared" si="30"/>
        <v>73.978055555555571</v>
      </c>
      <c r="I65" s="76">
        <f t="shared" si="30"/>
        <v>25.495625000000004</v>
      </c>
      <c r="J65" s="76">
        <f t="shared" si="30"/>
        <v>5.7043749999999998</v>
      </c>
      <c r="K65" s="76">
        <f t="shared" si="30"/>
        <v>456.48281037004318</v>
      </c>
      <c r="L65" s="76">
        <f t="shared" si="30"/>
        <v>264.76823187986128</v>
      </c>
      <c r="M65" s="76">
        <f t="shared" si="30"/>
        <v>0</v>
      </c>
      <c r="N65" s="76">
        <f t="shared" si="30"/>
        <v>0</v>
      </c>
      <c r="O65" s="76">
        <f t="shared" si="30"/>
        <v>570.82440559183885</v>
      </c>
      <c r="P65" s="76">
        <f t="shared" si="30"/>
        <v>159.04499490577771</v>
      </c>
      <c r="Q65" s="76">
        <f t="shared" si="30"/>
        <v>113.72395721672025</v>
      </c>
      <c r="R65" s="76">
        <f t="shared" si="30"/>
        <v>42.390197491671564</v>
      </c>
      <c r="S65" s="76">
        <f t="shared" ref="S65:T65" si="38">MAX(S118, S171)</f>
        <v>96.79621512941138</v>
      </c>
      <c r="T65" s="76">
        <f t="shared" si="38"/>
        <v>125.79339846590274</v>
      </c>
      <c r="U65" s="76">
        <f t="shared" si="31"/>
        <v>4.8459004342030765</v>
      </c>
    </row>
    <row r="66" spans="1:21" outlineLevel="1">
      <c r="A66" s="12" t="str">
        <f t="shared" si="28"/>
        <v>004003</v>
      </c>
      <c r="B66" s="12" t="str">
        <f t="shared" si="28"/>
        <v>Central Texas</v>
      </c>
      <c r="C66" s="76">
        <f t="shared" si="29"/>
        <v>5092.721469201706</v>
      </c>
      <c r="D66" s="76">
        <f t="shared" si="32"/>
        <v>504.3202998995767</v>
      </c>
      <c r="E66" s="76">
        <f t="shared" si="30"/>
        <v>893.14889385637707</v>
      </c>
      <c r="F66" s="76">
        <f t="shared" si="30"/>
        <v>0</v>
      </c>
      <c r="G66" s="76">
        <f t="shared" si="30"/>
        <v>92.363154867256654</v>
      </c>
      <c r="H66" s="76">
        <f t="shared" si="30"/>
        <v>123.18011356932153</v>
      </c>
      <c r="I66" s="76">
        <f t="shared" si="30"/>
        <v>0</v>
      </c>
      <c r="J66" s="76">
        <f t="shared" si="30"/>
        <v>11.729507821190477</v>
      </c>
      <c r="K66" s="76">
        <f t="shared" si="30"/>
        <v>924.60640934207379</v>
      </c>
      <c r="L66" s="76">
        <f t="shared" si="30"/>
        <v>641.54110955255305</v>
      </c>
      <c r="M66" s="76">
        <f t="shared" si="30"/>
        <v>0</v>
      </c>
      <c r="N66" s="76">
        <f t="shared" si="30"/>
        <v>0</v>
      </c>
      <c r="O66" s="76">
        <f t="shared" si="30"/>
        <v>1491.4471520184532</v>
      </c>
      <c r="P66" s="76">
        <f t="shared" si="30"/>
        <v>302.43459929214185</v>
      </c>
      <c r="Q66" s="76">
        <f t="shared" si="30"/>
        <v>0</v>
      </c>
      <c r="R66" s="76">
        <f t="shared" si="30"/>
        <v>0</v>
      </c>
      <c r="S66" s="76">
        <f t="shared" ref="S66:T66" si="39">MAX(S119, S172)</f>
        <v>48.400000000000006</v>
      </c>
      <c r="T66" s="76">
        <f t="shared" si="39"/>
        <v>59.550228982761432</v>
      </c>
      <c r="U66" s="76">
        <f t="shared" si="31"/>
        <v>0</v>
      </c>
    </row>
    <row r="67" spans="1:21" outlineLevel="1">
      <c r="A67" s="12" t="str">
        <f t="shared" si="28"/>
        <v>003553</v>
      </c>
      <c r="B67" s="12" t="str">
        <f t="shared" si="28"/>
        <v>Cisco</v>
      </c>
      <c r="C67" s="76">
        <f t="shared" si="29"/>
        <v>1998.4135067267634</v>
      </c>
      <c r="D67" s="76">
        <f t="shared" si="32"/>
        <v>433.05193912122803</v>
      </c>
      <c r="E67" s="76">
        <f t="shared" si="30"/>
        <v>346.09509506331807</v>
      </c>
      <c r="F67" s="76">
        <f t="shared" si="30"/>
        <v>0</v>
      </c>
      <c r="G67" s="76">
        <f t="shared" si="30"/>
        <v>3.6202763235862072</v>
      </c>
      <c r="H67" s="76">
        <f t="shared" si="30"/>
        <v>231.84321828689656</v>
      </c>
      <c r="I67" s="76">
        <f t="shared" si="30"/>
        <v>5.3888914518510109</v>
      </c>
      <c r="J67" s="76">
        <f t="shared" si="30"/>
        <v>18.301733548148988</v>
      </c>
      <c r="K67" s="76">
        <f t="shared" si="30"/>
        <v>111.21477141585744</v>
      </c>
      <c r="L67" s="76">
        <f t="shared" si="30"/>
        <v>184.13489831704271</v>
      </c>
      <c r="M67" s="76">
        <f t="shared" si="30"/>
        <v>0</v>
      </c>
      <c r="N67" s="76">
        <f t="shared" si="30"/>
        <v>0</v>
      </c>
      <c r="O67" s="76">
        <f t="shared" si="30"/>
        <v>484.98287438930811</v>
      </c>
      <c r="P67" s="76">
        <f t="shared" si="30"/>
        <v>142.64302833408627</v>
      </c>
      <c r="Q67" s="76">
        <f t="shared" si="30"/>
        <v>0</v>
      </c>
      <c r="R67" s="76">
        <f t="shared" si="30"/>
        <v>0</v>
      </c>
      <c r="S67" s="76">
        <f t="shared" ref="S67:T67" si="40">MAX(S120, S173)</f>
        <v>11.143227099956874</v>
      </c>
      <c r="T67" s="76">
        <f t="shared" si="40"/>
        <v>25.993553375483227</v>
      </c>
      <c r="U67" s="76">
        <f t="shared" si="31"/>
        <v>0</v>
      </c>
    </row>
    <row r="68" spans="1:21" outlineLevel="1">
      <c r="A68" s="12" t="str">
        <f t="shared" si="28"/>
        <v>003554</v>
      </c>
      <c r="B68" s="12" t="str">
        <f t="shared" si="28"/>
        <v>Clarendon</v>
      </c>
      <c r="C68" s="76">
        <f t="shared" si="29"/>
        <v>987.4572017516565</v>
      </c>
      <c r="D68" s="76">
        <f t="shared" si="32"/>
        <v>232.0697380734203</v>
      </c>
      <c r="E68" s="76">
        <f t="shared" si="30"/>
        <v>167.80824922505127</v>
      </c>
      <c r="F68" s="76">
        <f t="shared" si="30"/>
        <v>0</v>
      </c>
      <c r="G68" s="76">
        <f t="shared" si="30"/>
        <v>0</v>
      </c>
      <c r="H68" s="76">
        <f t="shared" si="30"/>
        <v>87.12</v>
      </c>
      <c r="I68" s="76">
        <f t="shared" si="30"/>
        <v>0</v>
      </c>
      <c r="J68" s="76">
        <f t="shared" si="30"/>
        <v>0</v>
      </c>
      <c r="K68" s="76">
        <f t="shared" si="30"/>
        <v>50.990389327649375</v>
      </c>
      <c r="L68" s="76">
        <f t="shared" si="30"/>
        <v>219.76320929179565</v>
      </c>
      <c r="M68" s="76">
        <f t="shared" si="30"/>
        <v>0</v>
      </c>
      <c r="N68" s="76">
        <f t="shared" si="30"/>
        <v>0</v>
      </c>
      <c r="O68" s="76">
        <f t="shared" si="30"/>
        <v>157.28999370155316</v>
      </c>
      <c r="P68" s="76">
        <f t="shared" si="30"/>
        <v>55.098754948794237</v>
      </c>
      <c r="Q68" s="76">
        <f t="shared" si="30"/>
        <v>0</v>
      </c>
      <c r="R68" s="76">
        <f t="shared" si="30"/>
        <v>0</v>
      </c>
      <c r="S68" s="76">
        <f t="shared" ref="S68:T68" si="41">MAX(S121, S174)</f>
        <v>11.266867183392478</v>
      </c>
      <c r="T68" s="76">
        <f t="shared" si="41"/>
        <v>6.0500000000000007</v>
      </c>
      <c r="U68" s="76">
        <f t="shared" si="31"/>
        <v>0</v>
      </c>
    </row>
    <row r="69" spans="1:21" outlineLevel="1">
      <c r="A69" s="12" t="str">
        <f t="shared" si="28"/>
        <v>003546</v>
      </c>
      <c r="B69" s="12" t="str">
        <f t="shared" si="28"/>
        <v>Coastal Bend</v>
      </c>
      <c r="C69" s="76">
        <f t="shared" si="29"/>
        <v>2502.9262662165652</v>
      </c>
      <c r="D69" s="76">
        <f t="shared" si="32"/>
        <v>483.02333333333331</v>
      </c>
      <c r="E69" s="76">
        <f t="shared" si="30"/>
        <v>437.97522478918245</v>
      </c>
      <c r="F69" s="76">
        <f t="shared" si="30"/>
        <v>0</v>
      </c>
      <c r="G69" s="76">
        <f t="shared" si="30"/>
        <v>45.973333333333336</v>
      </c>
      <c r="H69" s="76">
        <f t="shared" si="30"/>
        <v>304.92</v>
      </c>
      <c r="I69" s="76">
        <f t="shared" si="30"/>
        <v>24.088241095914302</v>
      </c>
      <c r="J69" s="76">
        <f t="shared" si="30"/>
        <v>13.628873251635724</v>
      </c>
      <c r="K69" s="76">
        <f t="shared" si="30"/>
        <v>203.34833334249785</v>
      </c>
      <c r="L69" s="76">
        <f t="shared" si="30"/>
        <v>257.10542352193391</v>
      </c>
      <c r="M69" s="76">
        <f t="shared" si="30"/>
        <v>0</v>
      </c>
      <c r="N69" s="76">
        <f t="shared" si="30"/>
        <v>0.15673802361346453</v>
      </c>
      <c r="O69" s="76">
        <f t="shared" si="30"/>
        <v>447.63151152857932</v>
      </c>
      <c r="P69" s="76">
        <f t="shared" si="30"/>
        <v>267.87261445372752</v>
      </c>
      <c r="Q69" s="76">
        <f t="shared" si="30"/>
        <v>0</v>
      </c>
      <c r="R69" s="76">
        <f t="shared" si="30"/>
        <v>0</v>
      </c>
      <c r="S69" s="76">
        <f t="shared" ref="S69:T69" si="42">MAX(S122, S175)</f>
        <v>5.1026395428135825</v>
      </c>
      <c r="T69" s="76">
        <f t="shared" si="42"/>
        <v>12.100000000000001</v>
      </c>
      <c r="U69" s="76">
        <f t="shared" si="31"/>
        <v>0</v>
      </c>
    </row>
    <row r="70" spans="1:21" outlineLevel="1">
      <c r="A70" s="12" t="str">
        <f t="shared" si="28"/>
        <v>007096</v>
      </c>
      <c r="B70" s="12" t="str">
        <f t="shared" si="28"/>
        <v>College of the Mainland</v>
      </c>
      <c r="C70" s="76">
        <f t="shared" si="29"/>
        <v>2321.8155476250458</v>
      </c>
      <c r="D70" s="76">
        <f t="shared" si="32"/>
        <v>463.962903221972</v>
      </c>
      <c r="E70" s="76">
        <f t="shared" si="30"/>
        <v>380.33899851999337</v>
      </c>
      <c r="F70" s="76">
        <f t="shared" si="30"/>
        <v>0</v>
      </c>
      <c r="G70" s="76">
        <f t="shared" si="30"/>
        <v>0</v>
      </c>
      <c r="H70" s="76">
        <f t="shared" si="30"/>
        <v>76.230000000000018</v>
      </c>
      <c r="I70" s="76">
        <f t="shared" si="30"/>
        <v>0</v>
      </c>
      <c r="J70" s="76">
        <f t="shared" si="30"/>
        <v>19.662500000000001</v>
      </c>
      <c r="K70" s="76">
        <f t="shared" si="30"/>
        <v>211.94664862202964</v>
      </c>
      <c r="L70" s="76">
        <f t="shared" si="30"/>
        <v>255.86064783785218</v>
      </c>
      <c r="M70" s="76">
        <f t="shared" si="30"/>
        <v>0</v>
      </c>
      <c r="N70" s="76">
        <f t="shared" si="30"/>
        <v>0</v>
      </c>
      <c r="O70" s="76">
        <f t="shared" si="30"/>
        <v>613.69386391364571</v>
      </c>
      <c r="P70" s="76">
        <f t="shared" si="30"/>
        <v>161.98682502443029</v>
      </c>
      <c r="Q70" s="76">
        <f t="shared" si="30"/>
        <v>0</v>
      </c>
      <c r="R70" s="76">
        <f t="shared" si="30"/>
        <v>11.829021529177831</v>
      </c>
      <c r="S70" s="76">
        <f t="shared" ref="S70:T70" si="43">MAX(S123, S176)</f>
        <v>47.302622367175786</v>
      </c>
      <c r="T70" s="76">
        <f t="shared" si="43"/>
        <v>79.001516588768737</v>
      </c>
      <c r="U70" s="76">
        <f t="shared" si="31"/>
        <v>0</v>
      </c>
    </row>
    <row r="71" spans="1:21" outlineLevel="1">
      <c r="A71" s="12" t="str">
        <f t="shared" si="28"/>
        <v>023614</v>
      </c>
      <c r="B71" s="12" t="str">
        <f t="shared" si="28"/>
        <v>Collin</v>
      </c>
      <c r="C71" s="76">
        <f t="shared" si="29"/>
        <v>20145.8349894155</v>
      </c>
      <c r="D71" s="76">
        <f t="shared" si="32"/>
        <v>3190.7700000000004</v>
      </c>
      <c r="E71" s="76">
        <f t="shared" si="30"/>
        <v>4353.6355372592652</v>
      </c>
      <c r="F71" s="76">
        <f t="shared" si="30"/>
        <v>5.3758080189893453</v>
      </c>
      <c r="G71" s="76">
        <f t="shared" si="30"/>
        <v>0</v>
      </c>
      <c r="H71" s="76">
        <f t="shared" si="30"/>
        <v>0</v>
      </c>
      <c r="I71" s="76">
        <f t="shared" si="30"/>
        <v>487.28989226473874</v>
      </c>
      <c r="J71" s="76">
        <f t="shared" si="30"/>
        <v>1175.2501077352613</v>
      </c>
      <c r="K71" s="76">
        <f t="shared" si="30"/>
        <v>2251.0371956164099</v>
      </c>
      <c r="L71" s="76">
        <f t="shared" si="30"/>
        <v>1473.7486617995851</v>
      </c>
      <c r="M71" s="76">
        <f t="shared" si="30"/>
        <v>0</v>
      </c>
      <c r="N71" s="76">
        <f t="shared" si="30"/>
        <v>14.859472222222223</v>
      </c>
      <c r="O71" s="76">
        <f t="shared" si="30"/>
        <v>5373.1858973255448</v>
      </c>
      <c r="P71" s="76">
        <f t="shared" si="30"/>
        <v>1047.5639514928466</v>
      </c>
      <c r="Q71" s="76">
        <f t="shared" si="30"/>
        <v>0</v>
      </c>
      <c r="R71" s="76">
        <f t="shared" si="30"/>
        <v>182.63846568063749</v>
      </c>
      <c r="S71" s="76">
        <f t="shared" ref="S71:T71" si="44">MAX(S124, S177)</f>
        <v>93.170000000000016</v>
      </c>
      <c r="T71" s="76">
        <f t="shared" si="44"/>
        <v>497.31000000000006</v>
      </c>
      <c r="U71" s="76">
        <f t="shared" si="31"/>
        <v>0</v>
      </c>
    </row>
    <row r="72" spans="1:21" outlineLevel="1">
      <c r="A72" s="12" t="str">
        <f t="shared" si="28"/>
        <v>009331</v>
      </c>
      <c r="B72" s="12" t="str">
        <f t="shared" si="28"/>
        <v>Dallas</v>
      </c>
      <c r="C72" s="76">
        <f t="shared" si="29"/>
        <v>28502.123912703308</v>
      </c>
      <c r="D72" s="76">
        <f t="shared" si="32"/>
        <v>3775.2352059155796</v>
      </c>
      <c r="E72" s="76">
        <f t="shared" si="30"/>
        <v>6701.547860193903</v>
      </c>
      <c r="F72" s="76">
        <f t="shared" si="30"/>
        <v>1.630138888888889</v>
      </c>
      <c r="G72" s="76">
        <f t="shared" si="30"/>
        <v>137.60223074568287</v>
      </c>
      <c r="H72" s="76">
        <f t="shared" si="30"/>
        <v>538.44026925431706</v>
      </c>
      <c r="I72" s="76">
        <f t="shared" si="30"/>
        <v>33.285480968276154</v>
      </c>
      <c r="J72" s="76">
        <f t="shared" si="30"/>
        <v>110.40201903172388</v>
      </c>
      <c r="K72" s="76">
        <f t="shared" si="30"/>
        <v>2672.135597522004</v>
      </c>
      <c r="L72" s="76">
        <f t="shared" si="30"/>
        <v>3235.199661358954</v>
      </c>
      <c r="M72" s="76">
        <f t="shared" si="30"/>
        <v>1.0882454841003157</v>
      </c>
      <c r="N72" s="76">
        <f t="shared" si="30"/>
        <v>34.901562950751682</v>
      </c>
      <c r="O72" s="76">
        <f t="shared" si="30"/>
        <v>8386.9698608991239</v>
      </c>
      <c r="P72" s="76">
        <f t="shared" si="30"/>
        <v>1697.1418916598752</v>
      </c>
      <c r="Q72" s="76">
        <f t="shared" si="30"/>
        <v>0</v>
      </c>
      <c r="R72" s="76">
        <f t="shared" si="30"/>
        <v>125.77388197350307</v>
      </c>
      <c r="S72" s="76">
        <f t="shared" ref="S72:T72" si="45">MAX(S125, S178)</f>
        <v>161.58233530945867</v>
      </c>
      <c r="T72" s="76">
        <f t="shared" si="45"/>
        <v>889.18767054716204</v>
      </c>
      <c r="U72" s="76">
        <f t="shared" si="31"/>
        <v>0</v>
      </c>
    </row>
    <row r="73" spans="1:21" outlineLevel="1">
      <c r="A73" s="12" t="str">
        <f t="shared" si="28"/>
        <v>003563</v>
      </c>
      <c r="B73" s="12" t="str">
        <f t="shared" si="28"/>
        <v>Del Mar</v>
      </c>
      <c r="C73" s="76">
        <f t="shared" si="29"/>
        <v>7637.9399218361968</v>
      </c>
      <c r="D73" s="76">
        <f t="shared" si="32"/>
        <v>904.67971611159783</v>
      </c>
      <c r="E73" s="76">
        <f t="shared" si="30"/>
        <v>872.11357160839407</v>
      </c>
      <c r="F73" s="76">
        <f t="shared" si="30"/>
        <v>1.5881250000000002</v>
      </c>
      <c r="G73" s="76">
        <f t="shared" si="30"/>
        <v>122.0315927958351</v>
      </c>
      <c r="H73" s="76">
        <f t="shared" si="30"/>
        <v>2924.5779732255933</v>
      </c>
      <c r="I73" s="76">
        <f t="shared" si="30"/>
        <v>99.879325980392181</v>
      </c>
      <c r="J73" s="76">
        <f t="shared" si="30"/>
        <v>141.51567401960787</v>
      </c>
      <c r="K73" s="76">
        <f t="shared" si="30"/>
        <v>376.03154532878631</v>
      </c>
      <c r="L73" s="76">
        <f t="shared" si="30"/>
        <v>443.5509041198834</v>
      </c>
      <c r="M73" s="76">
        <f t="shared" si="30"/>
        <v>0</v>
      </c>
      <c r="N73" s="76">
        <f t="shared" si="30"/>
        <v>0.40384772953372461</v>
      </c>
      <c r="O73" s="76">
        <f t="shared" si="30"/>
        <v>793.52324217182183</v>
      </c>
      <c r="P73" s="76">
        <f t="shared" si="30"/>
        <v>862.14805107150494</v>
      </c>
      <c r="Q73" s="76">
        <f t="shared" si="30"/>
        <v>0</v>
      </c>
      <c r="R73" s="76">
        <f t="shared" si="30"/>
        <v>22.579464285714291</v>
      </c>
      <c r="S73" s="76">
        <f t="shared" ref="S73:T73" si="46">MAX(S126, S179)</f>
        <v>18.150000000000002</v>
      </c>
      <c r="T73" s="76">
        <f t="shared" si="46"/>
        <v>55.166888387532531</v>
      </c>
      <c r="U73" s="76">
        <f t="shared" si="31"/>
        <v>0</v>
      </c>
    </row>
    <row r="74" spans="1:21" outlineLevel="1">
      <c r="A74" s="12" t="str">
        <f t="shared" si="28"/>
        <v>010387</v>
      </c>
      <c r="B74" s="12" t="str">
        <f t="shared" si="28"/>
        <v>El Paso</v>
      </c>
      <c r="C74" s="76">
        <f t="shared" si="29"/>
        <v>11384.090096705339</v>
      </c>
      <c r="D74" s="76">
        <f t="shared" si="32"/>
        <v>2621.7715032677529</v>
      </c>
      <c r="E74" s="76">
        <f t="shared" si="30"/>
        <v>2481.5286536685048</v>
      </c>
      <c r="F74" s="76">
        <f t="shared" si="30"/>
        <v>0</v>
      </c>
      <c r="G74" s="76">
        <f t="shared" si="30"/>
        <v>369.75176270823158</v>
      </c>
      <c r="H74" s="76">
        <f t="shared" si="30"/>
        <v>166.94043655463591</v>
      </c>
      <c r="I74" s="76">
        <f t="shared" si="30"/>
        <v>0</v>
      </c>
      <c r="J74" s="76">
        <f t="shared" si="30"/>
        <v>0</v>
      </c>
      <c r="K74" s="76">
        <f t="shared" si="30"/>
        <v>369.47497285171431</v>
      </c>
      <c r="L74" s="76">
        <f t="shared" si="30"/>
        <v>848.78012338896178</v>
      </c>
      <c r="M74" s="76">
        <f t="shared" si="30"/>
        <v>7.0923263888888899</v>
      </c>
      <c r="N74" s="76">
        <f t="shared" si="30"/>
        <v>1.2585069444444446</v>
      </c>
      <c r="O74" s="76">
        <f t="shared" si="30"/>
        <v>3534.8455671858851</v>
      </c>
      <c r="P74" s="76">
        <f t="shared" si="30"/>
        <v>911.42320541244976</v>
      </c>
      <c r="Q74" s="76">
        <f t="shared" si="30"/>
        <v>0</v>
      </c>
      <c r="R74" s="76">
        <f t="shared" si="30"/>
        <v>0</v>
      </c>
      <c r="S74" s="76">
        <f t="shared" ref="S74:T74" si="47">MAX(S127, S180)</f>
        <v>10.723038333867832</v>
      </c>
      <c r="T74" s="76">
        <f t="shared" si="47"/>
        <v>60.500000000000014</v>
      </c>
      <c r="U74" s="76">
        <f t="shared" si="31"/>
        <v>0</v>
      </c>
    </row>
    <row r="75" spans="1:21" outlineLevel="1">
      <c r="A75" s="12" t="str">
        <f t="shared" si="28"/>
        <v>003568</v>
      </c>
      <c r="B75" s="12" t="str">
        <f t="shared" si="28"/>
        <v>Frank Phillips</v>
      </c>
      <c r="C75" s="76">
        <f t="shared" si="29"/>
        <v>1268.4748922962012</v>
      </c>
      <c r="D75" s="76">
        <f t="shared" si="32"/>
        <v>369.62896472424126</v>
      </c>
      <c r="E75" s="76">
        <f t="shared" ref="E75:T90" si="48">MAX(E128, E181)</f>
        <v>141.81341403946678</v>
      </c>
      <c r="F75" s="76">
        <f t="shared" si="48"/>
        <v>0</v>
      </c>
      <c r="G75" s="76">
        <f t="shared" si="48"/>
        <v>2.1705009590792836</v>
      </c>
      <c r="H75" s="76">
        <f t="shared" si="48"/>
        <v>11.826587063086103</v>
      </c>
      <c r="I75" s="76">
        <f t="shared" si="48"/>
        <v>135.27353074112662</v>
      </c>
      <c r="J75" s="76">
        <f t="shared" si="48"/>
        <v>93.625886747346044</v>
      </c>
      <c r="K75" s="76">
        <f t="shared" si="48"/>
        <v>38.760575944703419</v>
      </c>
      <c r="L75" s="76">
        <f t="shared" si="48"/>
        <v>211.61184738008734</v>
      </c>
      <c r="M75" s="76">
        <f t="shared" si="48"/>
        <v>0</v>
      </c>
      <c r="N75" s="76">
        <f t="shared" si="48"/>
        <v>0</v>
      </c>
      <c r="O75" s="76">
        <f t="shared" si="48"/>
        <v>213.83193242620553</v>
      </c>
      <c r="P75" s="76">
        <f t="shared" si="48"/>
        <v>26.941652270859041</v>
      </c>
      <c r="Q75" s="76">
        <f t="shared" si="48"/>
        <v>0</v>
      </c>
      <c r="R75" s="76">
        <f t="shared" si="48"/>
        <v>0</v>
      </c>
      <c r="S75" s="76">
        <f t="shared" si="48"/>
        <v>18.150000000000002</v>
      </c>
      <c r="T75" s="76">
        <f t="shared" si="48"/>
        <v>4.8400000000000007</v>
      </c>
      <c r="U75" s="76">
        <f t="shared" si="31"/>
        <v>0</v>
      </c>
    </row>
    <row r="76" spans="1:21" outlineLevel="1">
      <c r="A76" s="12" t="str">
        <f t="shared" si="28"/>
        <v>006662</v>
      </c>
      <c r="B76" s="12" t="str">
        <f t="shared" si="28"/>
        <v>Galveston</v>
      </c>
      <c r="C76" s="76">
        <f t="shared" si="29"/>
        <v>1639.5634123928</v>
      </c>
      <c r="D76" s="76">
        <f t="shared" si="32"/>
        <v>137.87083333333331</v>
      </c>
      <c r="E76" s="76">
        <f t="shared" si="48"/>
        <v>163.98849643375337</v>
      </c>
      <c r="F76" s="76">
        <f t="shared" si="48"/>
        <v>0</v>
      </c>
      <c r="G76" s="76">
        <f t="shared" si="48"/>
        <v>0</v>
      </c>
      <c r="H76" s="76">
        <f t="shared" si="48"/>
        <v>0</v>
      </c>
      <c r="I76" s="76">
        <f t="shared" si="48"/>
        <v>36.405219548872189</v>
      </c>
      <c r="J76" s="76">
        <f t="shared" si="48"/>
        <v>189.25978045112788</v>
      </c>
      <c r="K76" s="76">
        <f t="shared" si="48"/>
        <v>145.31369676432661</v>
      </c>
      <c r="L76" s="76">
        <f t="shared" si="48"/>
        <v>290.48544363123693</v>
      </c>
      <c r="M76" s="76">
        <f t="shared" si="48"/>
        <v>0</v>
      </c>
      <c r="N76" s="76">
        <f t="shared" si="48"/>
        <v>78.086861864235928</v>
      </c>
      <c r="O76" s="76">
        <f t="shared" si="48"/>
        <v>277.39121539668861</v>
      </c>
      <c r="P76" s="76">
        <f t="shared" si="48"/>
        <v>241.28230000439257</v>
      </c>
      <c r="Q76" s="76">
        <f t="shared" si="48"/>
        <v>0</v>
      </c>
      <c r="R76" s="76">
        <f t="shared" si="48"/>
        <v>43.338526785714294</v>
      </c>
      <c r="S76" s="76">
        <f t="shared" si="48"/>
        <v>11.148522492964625</v>
      </c>
      <c r="T76" s="76">
        <f t="shared" si="48"/>
        <v>24.992515686153599</v>
      </c>
      <c r="U76" s="76">
        <f t="shared" si="31"/>
        <v>0</v>
      </c>
    </row>
    <row r="77" spans="1:21" outlineLevel="1">
      <c r="A77" s="12" t="str">
        <f t="shared" si="28"/>
        <v>003570</v>
      </c>
      <c r="B77" s="12" t="str">
        <f t="shared" si="28"/>
        <v>Grayson</v>
      </c>
      <c r="C77" s="76">
        <f t="shared" si="29"/>
        <v>2561.2829510077313</v>
      </c>
      <c r="D77" s="76">
        <f t="shared" si="32"/>
        <v>366.01719950420278</v>
      </c>
      <c r="E77" s="76">
        <f t="shared" si="48"/>
        <v>245.18565168798341</v>
      </c>
      <c r="F77" s="76">
        <f t="shared" si="48"/>
        <v>0</v>
      </c>
      <c r="G77" s="76">
        <f t="shared" si="48"/>
        <v>0</v>
      </c>
      <c r="H77" s="76">
        <f t="shared" si="48"/>
        <v>220.22000000000003</v>
      </c>
      <c r="I77" s="76">
        <f t="shared" si="48"/>
        <v>10.285</v>
      </c>
      <c r="J77" s="76">
        <f t="shared" si="48"/>
        <v>221.43</v>
      </c>
      <c r="K77" s="76">
        <f t="shared" si="48"/>
        <v>232.6943805988698</v>
      </c>
      <c r="L77" s="76">
        <f t="shared" si="48"/>
        <v>302.87333436334012</v>
      </c>
      <c r="M77" s="76">
        <f t="shared" si="48"/>
        <v>0</v>
      </c>
      <c r="N77" s="76">
        <f t="shared" si="48"/>
        <v>0</v>
      </c>
      <c r="O77" s="76">
        <f t="shared" si="48"/>
        <v>451.40379495698818</v>
      </c>
      <c r="P77" s="76">
        <f t="shared" si="48"/>
        <v>361.27197315110681</v>
      </c>
      <c r="Q77" s="76">
        <f t="shared" si="48"/>
        <v>0</v>
      </c>
      <c r="R77" s="76">
        <f t="shared" si="48"/>
        <v>91.128434235716171</v>
      </c>
      <c r="S77" s="76">
        <f t="shared" si="48"/>
        <v>20.471237593771232</v>
      </c>
      <c r="T77" s="76">
        <f t="shared" si="48"/>
        <v>38.301944915752905</v>
      </c>
      <c r="U77" s="76">
        <f t="shared" si="31"/>
        <v>0</v>
      </c>
    </row>
    <row r="78" spans="1:21" outlineLevel="1">
      <c r="A78" s="12" t="str">
        <f t="shared" si="28"/>
        <v>003573</v>
      </c>
      <c r="B78" s="12" t="str">
        <f t="shared" si="28"/>
        <v>Hill</v>
      </c>
      <c r="C78" s="76">
        <f t="shared" si="29"/>
        <v>1858.9767286212991</v>
      </c>
      <c r="D78" s="76">
        <f t="shared" si="32"/>
        <v>397.44833333333327</v>
      </c>
      <c r="E78" s="76">
        <f t="shared" si="48"/>
        <v>449.59167398166079</v>
      </c>
      <c r="F78" s="76">
        <f t="shared" si="48"/>
        <v>0</v>
      </c>
      <c r="G78" s="76">
        <f t="shared" si="48"/>
        <v>0</v>
      </c>
      <c r="H78" s="76">
        <f t="shared" si="48"/>
        <v>31.377499999999998</v>
      </c>
      <c r="I78" s="76">
        <f t="shared" si="48"/>
        <v>116.93512605944423</v>
      </c>
      <c r="J78" s="76">
        <f t="shared" si="48"/>
        <v>0</v>
      </c>
      <c r="K78" s="76">
        <f t="shared" si="48"/>
        <v>151.84302056712514</v>
      </c>
      <c r="L78" s="76">
        <f t="shared" si="48"/>
        <v>134.06326000586716</v>
      </c>
      <c r="M78" s="76">
        <f t="shared" si="48"/>
        <v>0</v>
      </c>
      <c r="N78" s="76">
        <f t="shared" si="48"/>
        <v>0</v>
      </c>
      <c r="O78" s="76">
        <f t="shared" si="48"/>
        <v>423.77430290124738</v>
      </c>
      <c r="P78" s="76">
        <f t="shared" si="48"/>
        <v>121.43815230432112</v>
      </c>
      <c r="Q78" s="76">
        <f t="shared" si="48"/>
        <v>0</v>
      </c>
      <c r="R78" s="76">
        <f t="shared" si="48"/>
        <v>0</v>
      </c>
      <c r="S78" s="76">
        <f t="shared" si="48"/>
        <v>4.8400000000000007</v>
      </c>
      <c r="T78" s="76">
        <f t="shared" si="48"/>
        <v>27.665359468299762</v>
      </c>
      <c r="U78" s="76">
        <f t="shared" si="31"/>
        <v>0</v>
      </c>
    </row>
    <row r="79" spans="1:21" outlineLevel="1">
      <c r="A79" s="12" t="str">
        <f t="shared" ref="A79:B98" si="49">A26</f>
        <v>010633</v>
      </c>
      <c r="B79" s="12" t="str">
        <f t="shared" si="49"/>
        <v>Houston</v>
      </c>
      <c r="C79" s="76">
        <f t="shared" si="29"/>
        <v>20231.921716483233</v>
      </c>
      <c r="D79" s="76">
        <f t="shared" si="32"/>
        <v>2523.444913739454</v>
      </c>
      <c r="E79" s="76">
        <f t="shared" si="48"/>
        <v>4896.5751059081558</v>
      </c>
      <c r="F79" s="76">
        <f t="shared" si="48"/>
        <v>69.042860353976735</v>
      </c>
      <c r="G79" s="76">
        <f t="shared" si="48"/>
        <v>455.42788100791029</v>
      </c>
      <c r="H79" s="76">
        <f t="shared" si="48"/>
        <v>717.06211899208995</v>
      </c>
      <c r="I79" s="76">
        <f t="shared" si="48"/>
        <v>199.50069109734926</v>
      </c>
      <c r="J79" s="76">
        <f t="shared" si="48"/>
        <v>1283.5148957996789</v>
      </c>
      <c r="K79" s="76">
        <f t="shared" si="48"/>
        <v>1047.23344857442</v>
      </c>
      <c r="L79" s="76">
        <f t="shared" si="48"/>
        <v>1195.2647020372153</v>
      </c>
      <c r="M79" s="76">
        <f t="shared" si="48"/>
        <v>2.6269162698412698</v>
      </c>
      <c r="N79" s="76">
        <f t="shared" si="48"/>
        <v>39.829641765873021</v>
      </c>
      <c r="O79" s="76">
        <f t="shared" si="48"/>
        <v>6207.1478314745518</v>
      </c>
      <c r="P79" s="76">
        <f t="shared" si="48"/>
        <v>1194.6321592807901</v>
      </c>
      <c r="Q79" s="76">
        <f t="shared" si="48"/>
        <v>0</v>
      </c>
      <c r="R79" s="76">
        <f t="shared" si="48"/>
        <v>0</v>
      </c>
      <c r="S79" s="76">
        <f t="shared" si="48"/>
        <v>102.05688351526037</v>
      </c>
      <c r="T79" s="76">
        <f t="shared" si="48"/>
        <v>298.56166666666667</v>
      </c>
      <c r="U79" s="76">
        <f t="shared" si="31"/>
        <v>0</v>
      </c>
    </row>
    <row r="80" spans="1:21" outlineLevel="1">
      <c r="A80" s="12" t="str">
        <f t="shared" si="49"/>
        <v>003574</v>
      </c>
      <c r="B80" s="12" t="str">
        <f t="shared" si="49"/>
        <v>Howard</v>
      </c>
      <c r="C80" s="76">
        <f t="shared" si="29"/>
        <v>2393.4804026080647</v>
      </c>
      <c r="D80" s="76">
        <f t="shared" si="32"/>
        <v>460.20333333333332</v>
      </c>
      <c r="E80" s="76">
        <f t="shared" si="48"/>
        <v>311.36810781723057</v>
      </c>
      <c r="F80" s="76">
        <f t="shared" si="48"/>
        <v>0</v>
      </c>
      <c r="G80" s="76">
        <f t="shared" si="48"/>
        <v>42.235181718592777</v>
      </c>
      <c r="H80" s="76">
        <f t="shared" si="48"/>
        <v>690.52208027860729</v>
      </c>
      <c r="I80" s="76">
        <f t="shared" si="48"/>
        <v>0</v>
      </c>
      <c r="J80" s="76">
        <f t="shared" si="48"/>
        <v>0</v>
      </c>
      <c r="K80" s="76">
        <f t="shared" si="48"/>
        <v>29.350576778715894</v>
      </c>
      <c r="L80" s="76">
        <f t="shared" si="48"/>
        <v>233.02088262355437</v>
      </c>
      <c r="M80" s="76">
        <f t="shared" si="48"/>
        <v>0</v>
      </c>
      <c r="N80" s="76">
        <f t="shared" si="48"/>
        <v>3.7711666666666668</v>
      </c>
      <c r="O80" s="76">
        <f t="shared" si="48"/>
        <v>381.17136941529424</v>
      </c>
      <c r="P80" s="76">
        <f t="shared" si="48"/>
        <v>191.01770397606913</v>
      </c>
      <c r="Q80" s="76">
        <f t="shared" si="48"/>
        <v>0</v>
      </c>
      <c r="R80" s="76">
        <f t="shared" si="48"/>
        <v>0</v>
      </c>
      <c r="S80" s="76">
        <f t="shared" si="48"/>
        <v>6.0500000000000007</v>
      </c>
      <c r="T80" s="76">
        <f t="shared" si="48"/>
        <v>44.77000000000001</v>
      </c>
      <c r="U80" s="76">
        <f t="shared" si="31"/>
        <v>0</v>
      </c>
    </row>
    <row r="81" spans="1:21" outlineLevel="1">
      <c r="A81" s="12" t="str">
        <f t="shared" si="49"/>
        <v>003580</v>
      </c>
      <c r="B81" s="12" t="str">
        <f t="shared" si="49"/>
        <v>Kilgore</v>
      </c>
      <c r="C81" s="76">
        <f t="shared" si="29"/>
        <v>3493.0667488358331</v>
      </c>
      <c r="D81" s="76">
        <f t="shared" si="32"/>
        <v>620.29725386761288</v>
      </c>
      <c r="E81" s="76">
        <f t="shared" si="48"/>
        <v>502.4305594995285</v>
      </c>
      <c r="F81" s="76">
        <f t="shared" si="48"/>
        <v>0</v>
      </c>
      <c r="G81" s="76">
        <f t="shared" si="48"/>
        <v>51.564462055742545</v>
      </c>
      <c r="H81" s="76">
        <f t="shared" si="48"/>
        <v>304.08449884567528</v>
      </c>
      <c r="I81" s="76">
        <f t="shared" si="48"/>
        <v>0.4994767441860466</v>
      </c>
      <c r="J81" s="76">
        <f t="shared" si="48"/>
        <v>95.695523255813967</v>
      </c>
      <c r="K81" s="76">
        <f t="shared" si="48"/>
        <v>607.52514664817568</v>
      </c>
      <c r="L81" s="76">
        <f t="shared" si="48"/>
        <v>286.60022678605259</v>
      </c>
      <c r="M81" s="76">
        <f t="shared" si="48"/>
        <v>0</v>
      </c>
      <c r="N81" s="76">
        <f t="shared" si="48"/>
        <v>0</v>
      </c>
      <c r="O81" s="76">
        <f t="shared" si="48"/>
        <v>715.67313862179378</v>
      </c>
      <c r="P81" s="76">
        <f t="shared" si="48"/>
        <v>210.68646251125219</v>
      </c>
      <c r="Q81" s="76">
        <f t="shared" si="48"/>
        <v>0</v>
      </c>
      <c r="R81" s="76">
        <f t="shared" si="48"/>
        <v>0</v>
      </c>
      <c r="S81" s="76">
        <f t="shared" si="48"/>
        <v>27.830000000000002</v>
      </c>
      <c r="T81" s="76">
        <f t="shared" si="48"/>
        <v>70.180000000000007</v>
      </c>
      <c r="U81" s="76">
        <f t="shared" si="31"/>
        <v>0</v>
      </c>
    </row>
    <row r="82" spans="1:21" outlineLevel="1">
      <c r="A82" s="12" t="str">
        <f t="shared" si="49"/>
        <v>003582</v>
      </c>
      <c r="B82" s="12" t="str">
        <f t="shared" si="49"/>
        <v>Laredo</v>
      </c>
      <c r="C82" s="76">
        <f t="shared" si="29"/>
        <v>7046.1058087459578</v>
      </c>
      <c r="D82" s="76">
        <f t="shared" si="32"/>
        <v>1613.1474236344256</v>
      </c>
      <c r="E82" s="76">
        <f t="shared" si="48"/>
        <v>1681.2258035175616</v>
      </c>
      <c r="F82" s="76">
        <f t="shared" si="48"/>
        <v>0</v>
      </c>
      <c r="G82" s="76">
        <f t="shared" si="48"/>
        <v>0</v>
      </c>
      <c r="H82" s="76">
        <f t="shared" si="48"/>
        <v>482.79000000000008</v>
      </c>
      <c r="I82" s="76">
        <f t="shared" si="48"/>
        <v>39.978144606679308</v>
      </c>
      <c r="J82" s="76">
        <f t="shared" si="48"/>
        <v>283.55807454817852</v>
      </c>
      <c r="K82" s="76">
        <f t="shared" si="48"/>
        <v>418.30694133876756</v>
      </c>
      <c r="L82" s="76">
        <f t="shared" si="48"/>
        <v>576.17988263608686</v>
      </c>
      <c r="M82" s="76">
        <f t="shared" si="48"/>
        <v>0</v>
      </c>
      <c r="N82" s="76">
        <f t="shared" si="48"/>
        <v>0</v>
      </c>
      <c r="O82" s="76">
        <f t="shared" si="48"/>
        <v>1559.8498062932222</v>
      </c>
      <c r="P82" s="76">
        <f t="shared" si="48"/>
        <v>226.42021647839491</v>
      </c>
      <c r="Q82" s="76">
        <f t="shared" si="48"/>
        <v>35.378503787878792</v>
      </c>
      <c r="R82" s="76">
        <f t="shared" si="48"/>
        <v>80.871011904761886</v>
      </c>
      <c r="S82" s="76">
        <f t="shared" si="48"/>
        <v>13.310000000000002</v>
      </c>
      <c r="T82" s="76">
        <f t="shared" si="48"/>
        <v>35.090000000000003</v>
      </c>
      <c r="U82" s="76">
        <f t="shared" si="31"/>
        <v>0</v>
      </c>
    </row>
    <row r="83" spans="1:21" outlineLevel="1">
      <c r="A83" s="12" t="str">
        <f t="shared" si="49"/>
        <v>003583</v>
      </c>
      <c r="B83" s="12" t="str">
        <f t="shared" si="49"/>
        <v>Lee</v>
      </c>
      <c r="C83" s="76">
        <f t="shared" si="29"/>
        <v>8300.2636782297486</v>
      </c>
      <c r="D83" s="76">
        <f t="shared" si="32"/>
        <v>871.82392002790516</v>
      </c>
      <c r="E83" s="76">
        <f t="shared" si="48"/>
        <v>627.49210486668949</v>
      </c>
      <c r="F83" s="76">
        <f t="shared" si="48"/>
        <v>0</v>
      </c>
      <c r="G83" s="76">
        <f t="shared" si="48"/>
        <v>110.15008955167677</v>
      </c>
      <c r="H83" s="76">
        <f t="shared" si="48"/>
        <v>243.16991044832335</v>
      </c>
      <c r="I83" s="76">
        <f t="shared" si="48"/>
        <v>7.6143177780216131</v>
      </c>
      <c r="J83" s="76">
        <f t="shared" si="48"/>
        <v>4.1565386546059324</v>
      </c>
      <c r="K83" s="76">
        <f t="shared" si="48"/>
        <v>3626.5922422648819</v>
      </c>
      <c r="L83" s="76">
        <f t="shared" si="48"/>
        <v>956.92410752943192</v>
      </c>
      <c r="M83" s="76">
        <f t="shared" si="48"/>
        <v>0</v>
      </c>
      <c r="N83" s="76">
        <f t="shared" si="48"/>
        <v>0</v>
      </c>
      <c r="O83" s="76">
        <f t="shared" si="48"/>
        <v>1291.3838211254467</v>
      </c>
      <c r="P83" s="76">
        <f t="shared" si="48"/>
        <v>402.73786071869398</v>
      </c>
      <c r="Q83" s="76">
        <f t="shared" si="48"/>
        <v>0</v>
      </c>
      <c r="R83" s="76">
        <f t="shared" si="48"/>
        <v>0</v>
      </c>
      <c r="S83" s="76">
        <f t="shared" si="48"/>
        <v>31.208255616522575</v>
      </c>
      <c r="T83" s="76">
        <f t="shared" si="48"/>
        <v>127.01050964754917</v>
      </c>
      <c r="U83" s="76">
        <f t="shared" si="31"/>
        <v>0</v>
      </c>
    </row>
    <row r="84" spans="1:21" outlineLevel="1">
      <c r="A84" s="12" t="str">
        <f t="shared" si="49"/>
        <v>011145</v>
      </c>
      <c r="B84" s="12" t="str">
        <f t="shared" si="49"/>
        <v>Lone Star</v>
      </c>
      <c r="C84" s="76">
        <f t="shared" si="29"/>
        <v>33893.724161845967</v>
      </c>
      <c r="D84" s="76">
        <f t="shared" si="32"/>
        <v>8188.6287663732528</v>
      </c>
      <c r="E84" s="76">
        <f t="shared" si="48"/>
        <v>8529.9423118639606</v>
      </c>
      <c r="F84" s="76">
        <f t="shared" si="48"/>
        <v>1.6637500000000003</v>
      </c>
      <c r="G84" s="76">
        <f t="shared" si="48"/>
        <v>0</v>
      </c>
      <c r="H84" s="76">
        <f t="shared" si="48"/>
        <v>716.32000000000016</v>
      </c>
      <c r="I84" s="76">
        <f t="shared" si="48"/>
        <v>60.33909567715029</v>
      </c>
      <c r="J84" s="76">
        <f t="shared" si="48"/>
        <v>596.99340432284976</v>
      </c>
      <c r="K84" s="76">
        <f t="shared" si="48"/>
        <v>996.88789599259576</v>
      </c>
      <c r="L84" s="76">
        <f t="shared" si="48"/>
        <v>1778.6156275971571</v>
      </c>
      <c r="M84" s="76">
        <f t="shared" si="48"/>
        <v>11.086871048647664</v>
      </c>
      <c r="N84" s="76">
        <f t="shared" si="48"/>
        <v>166.88379564609946</v>
      </c>
      <c r="O84" s="76">
        <f t="shared" si="48"/>
        <v>9938.3935207555987</v>
      </c>
      <c r="P84" s="76">
        <f t="shared" si="48"/>
        <v>1726.7103817188195</v>
      </c>
      <c r="Q84" s="76">
        <f t="shared" si="48"/>
        <v>109.94499039695749</v>
      </c>
      <c r="R84" s="76">
        <f t="shared" si="48"/>
        <v>309.40622540795573</v>
      </c>
      <c r="S84" s="76">
        <f t="shared" si="48"/>
        <v>84.066193773046706</v>
      </c>
      <c r="T84" s="76">
        <f t="shared" si="48"/>
        <v>677.84133127187454</v>
      </c>
      <c r="U84" s="76">
        <f t="shared" si="31"/>
        <v>0</v>
      </c>
    </row>
    <row r="85" spans="1:21" outlineLevel="1">
      <c r="A85" s="12" t="str">
        <f t="shared" si="49"/>
        <v>003590</v>
      </c>
      <c r="B85" s="12" t="str">
        <f t="shared" si="49"/>
        <v>McLennan</v>
      </c>
      <c r="C85" s="76">
        <f t="shared" si="29"/>
        <v>3988.4729523174901</v>
      </c>
      <c r="D85" s="76">
        <f t="shared" si="32"/>
        <v>372.72666666666663</v>
      </c>
      <c r="E85" s="76">
        <f t="shared" si="48"/>
        <v>789.44946828781792</v>
      </c>
      <c r="F85" s="76">
        <f t="shared" si="48"/>
        <v>0</v>
      </c>
      <c r="G85" s="76">
        <f t="shared" si="48"/>
        <v>0</v>
      </c>
      <c r="H85" s="76">
        <f t="shared" si="48"/>
        <v>52.295833333333327</v>
      </c>
      <c r="I85" s="76">
        <f t="shared" si="48"/>
        <v>33.508902971346181</v>
      </c>
      <c r="J85" s="76">
        <f t="shared" si="48"/>
        <v>567.25609702865404</v>
      </c>
      <c r="K85" s="76">
        <f t="shared" si="48"/>
        <v>246.464845509149</v>
      </c>
      <c r="L85" s="76">
        <f t="shared" si="48"/>
        <v>306.59330194255199</v>
      </c>
      <c r="M85" s="76">
        <f t="shared" si="48"/>
        <v>0</v>
      </c>
      <c r="N85" s="76">
        <f t="shared" si="48"/>
        <v>30.299325396825402</v>
      </c>
      <c r="O85" s="76">
        <f t="shared" si="48"/>
        <v>1113.7830837401661</v>
      </c>
      <c r="P85" s="76">
        <f t="shared" si="48"/>
        <v>389.87729136898571</v>
      </c>
      <c r="Q85" s="76">
        <f t="shared" si="48"/>
        <v>0</v>
      </c>
      <c r="R85" s="76">
        <f t="shared" si="48"/>
        <v>0</v>
      </c>
      <c r="S85" s="76">
        <f t="shared" si="48"/>
        <v>19.360000000000003</v>
      </c>
      <c r="T85" s="76">
        <f t="shared" si="48"/>
        <v>66.858136071993528</v>
      </c>
      <c r="U85" s="76">
        <f t="shared" si="31"/>
        <v>0</v>
      </c>
    </row>
    <row r="86" spans="1:21" outlineLevel="1">
      <c r="A86" s="12" t="str">
        <f t="shared" si="49"/>
        <v>009797</v>
      </c>
      <c r="B86" s="12" t="str">
        <f t="shared" si="49"/>
        <v>Midland</v>
      </c>
      <c r="C86" s="76">
        <f t="shared" si="29"/>
        <v>3439.4670654964466</v>
      </c>
      <c r="D86" s="76">
        <f t="shared" si="32"/>
        <v>700.08251975722942</v>
      </c>
      <c r="E86" s="76">
        <f t="shared" si="48"/>
        <v>540.01062385254909</v>
      </c>
      <c r="F86" s="76">
        <f t="shared" si="48"/>
        <v>11.931388952245877</v>
      </c>
      <c r="G86" s="76">
        <f t="shared" si="48"/>
        <v>44.507346009839956</v>
      </c>
      <c r="H86" s="76">
        <f t="shared" si="48"/>
        <v>241.05265399016011</v>
      </c>
      <c r="I86" s="76">
        <f t="shared" si="48"/>
        <v>0</v>
      </c>
      <c r="J86" s="76">
        <f t="shared" si="48"/>
        <v>13.763124999999997</v>
      </c>
      <c r="K86" s="76">
        <f t="shared" si="48"/>
        <v>357.47855160703193</v>
      </c>
      <c r="L86" s="76">
        <f t="shared" si="48"/>
        <v>715.77523068405776</v>
      </c>
      <c r="M86" s="76">
        <f t="shared" si="48"/>
        <v>0</v>
      </c>
      <c r="N86" s="76">
        <f t="shared" si="48"/>
        <v>0</v>
      </c>
      <c r="O86" s="76">
        <f t="shared" si="48"/>
        <v>469.84561622456255</v>
      </c>
      <c r="P86" s="76">
        <f t="shared" si="48"/>
        <v>219.17485947788353</v>
      </c>
      <c r="Q86" s="76">
        <f t="shared" si="48"/>
        <v>13.435442043348168</v>
      </c>
      <c r="R86" s="76">
        <f t="shared" si="48"/>
        <v>3.6082556169325177</v>
      </c>
      <c r="S86" s="76">
        <f t="shared" si="48"/>
        <v>36.300000000000004</v>
      </c>
      <c r="T86" s="76">
        <f t="shared" si="48"/>
        <v>72.501452280605207</v>
      </c>
      <c r="U86" s="76">
        <f t="shared" si="31"/>
        <v>0</v>
      </c>
    </row>
    <row r="87" spans="1:21" outlineLevel="1">
      <c r="A87" s="12" t="str">
        <f t="shared" si="49"/>
        <v>003593</v>
      </c>
      <c r="B87" s="12" t="str">
        <f t="shared" si="49"/>
        <v>Navarro</v>
      </c>
      <c r="C87" s="76">
        <f t="shared" si="29"/>
        <v>3384.8093924993764</v>
      </c>
      <c r="D87" s="76">
        <f t="shared" si="32"/>
        <v>673.19</v>
      </c>
      <c r="E87" s="76">
        <f t="shared" si="48"/>
        <v>855.98023908863979</v>
      </c>
      <c r="F87" s="76">
        <f t="shared" si="48"/>
        <v>0</v>
      </c>
      <c r="G87" s="76">
        <f t="shared" si="48"/>
        <v>0</v>
      </c>
      <c r="H87" s="76">
        <f t="shared" si="48"/>
        <v>125.84000000000002</v>
      </c>
      <c r="I87" s="76">
        <f t="shared" si="48"/>
        <v>0</v>
      </c>
      <c r="J87" s="76">
        <f t="shared" si="48"/>
        <v>0</v>
      </c>
      <c r="K87" s="76">
        <f t="shared" si="48"/>
        <v>171.30292278253981</v>
      </c>
      <c r="L87" s="76">
        <f t="shared" si="48"/>
        <v>354.5227043390417</v>
      </c>
      <c r="M87" s="76">
        <f t="shared" si="48"/>
        <v>0</v>
      </c>
      <c r="N87" s="76">
        <f t="shared" si="48"/>
        <v>0</v>
      </c>
      <c r="O87" s="76">
        <f t="shared" si="48"/>
        <v>752.04000342437678</v>
      </c>
      <c r="P87" s="76">
        <f t="shared" si="48"/>
        <v>364.81352286477846</v>
      </c>
      <c r="Q87" s="76">
        <f t="shared" si="48"/>
        <v>0</v>
      </c>
      <c r="R87" s="76">
        <f t="shared" si="48"/>
        <v>0</v>
      </c>
      <c r="S87" s="76">
        <f t="shared" si="48"/>
        <v>16.940000000000005</v>
      </c>
      <c r="T87" s="76">
        <f t="shared" si="48"/>
        <v>70.180000000000007</v>
      </c>
      <c r="U87" s="76">
        <f t="shared" si="31"/>
        <v>0</v>
      </c>
    </row>
    <row r="88" spans="1:21" outlineLevel="1">
      <c r="A88" s="12" t="str">
        <f t="shared" si="49"/>
        <v>003558</v>
      </c>
      <c r="B88" s="12" t="str">
        <f t="shared" si="49"/>
        <v>North Central</v>
      </c>
      <c r="C88" s="76">
        <f t="shared" si="29"/>
        <v>4396.0002906907112</v>
      </c>
      <c r="D88" s="76">
        <f t="shared" si="32"/>
        <v>513.06062119681394</v>
      </c>
      <c r="E88" s="76">
        <f t="shared" si="48"/>
        <v>998.83512915434346</v>
      </c>
      <c r="F88" s="76">
        <f t="shared" si="48"/>
        <v>0</v>
      </c>
      <c r="G88" s="76">
        <f t="shared" si="48"/>
        <v>0</v>
      </c>
      <c r="H88" s="76">
        <f t="shared" si="48"/>
        <v>260.40795674671426</v>
      </c>
      <c r="I88" s="76">
        <f t="shared" si="48"/>
        <v>6.1277705577993693</v>
      </c>
      <c r="J88" s="76">
        <f t="shared" si="48"/>
        <v>100.13515028394461</v>
      </c>
      <c r="K88" s="76">
        <f t="shared" si="48"/>
        <v>215.63278952808778</v>
      </c>
      <c r="L88" s="76">
        <f t="shared" si="48"/>
        <v>445.28239318616261</v>
      </c>
      <c r="M88" s="76">
        <f t="shared" si="48"/>
        <v>0</v>
      </c>
      <c r="N88" s="76">
        <f t="shared" si="48"/>
        <v>0</v>
      </c>
      <c r="O88" s="76">
        <f t="shared" si="48"/>
        <v>1295.8993391040672</v>
      </c>
      <c r="P88" s="76">
        <f t="shared" si="48"/>
        <v>370.64914093277821</v>
      </c>
      <c r="Q88" s="76">
        <f t="shared" si="48"/>
        <v>0</v>
      </c>
      <c r="R88" s="76">
        <f t="shared" si="48"/>
        <v>0</v>
      </c>
      <c r="S88" s="76">
        <f t="shared" si="48"/>
        <v>26.620000000000005</v>
      </c>
      <c r="T88" s="76">
        <f t="shared" si="48"/>
        <v>163.35000000000002</v>
      </c>
      <c r="U88" s="76">
        <f t="shared" si="31"/>
        <v>0</v>
      </c>
    </row>
    <row r="89" spans="1:21" outlineLevel="1">
      <c r="A89" s="12" t="str">
        <f t="shared" si="49"/>
        <v>023154</v>
      </c>
      <c r="B89" s="12" t="str">
        <f t="shared" si="49"/>
        <v>Northeast Texas</v>
      </c>
      <c r="C89" s="76">
        <f t="shared" si="29"/>
        <v>1756.9478881548662</v>
      </c>
      <c r="D89" s="76">
        <f t="shared" si="32"/>
        <v>285.73469387755102</v>
      </c>
      <c r="E89" s="76">
        <f t="shared" si="48"/>
        <v>379.4570011520434</v>
      </c>
      <c r="F89" s="76">
        <f t="shared" si="48"/>
        <v>0</v>
      </c>
      <c r="G89" s="76">
        <f t="shared" si="48"/>
        <v>0</v>
      </c>
      <c r="H89" s="76">
        <f t="shared" si="48"/>
        <v>27.574166666666667</v>
      </c>
      <c r="I89" s="76">
        <f t="shared" si="48"/>
        <v>1.5162</v>
      </c>
      <c r="J89" s="76">
        <f t="shared" si="48"/>
        <v>28.717549999999996</v>
      </c>
      <c r="K89" s="76">
        <f t="shared" si="48"/>
        <v>240.05350168285577</v>
      </c>
      <c r="L89" s="76">
        <f t="shared" si="48"/>
        <v>190.61011139608007</v>
      </c>
      <c r="M89" s="76">
        <f t="shared" si="48"/>
        <v>0</v>
      </c>
      <c r="N89" s="76">
        <f t="shared" si="48"/>
        <v>0</v>
      </c>
      <c r="O89" s="76">
        <f t="shared" si="48"/>
        <v>384.89365038494975</v>
      </c>
      <c r="P89" s="76">
        <f t="shared" si="48"/>
        <v>174.83101299471926</v>
      </c>
      <c r="Q89" s="76">
        <f t="shared" si="48"/>
        <v>0</v>
      </c>
      <c r="R89" s="76">
        <f t="shared" si="48"/>
        <v>0</v>
      </c>
      <c r="S89" s="76">
        <f t="shared" si="48"/>
        <v>16.940000000000005</v>
      </c>
      <c r="T89" s="76">
        <f t="shared" si="48"/>
        <v>26.620000000000005</v>
      </c>
      <c r="U89" s="76">
        <f t="shared" si="31"/>
        <v>0</v>
      </c>
    </row>
    <row r="90" spans="1:21" outlineLevel="1">
      <c r="A90" s="12" t="str">
        <f t="shared" si="49"/>
        <v>003596</v>
      </c>
      <c r="B90" s="12" t="str">
        <f t="shared" si="49"/>
        <v>Odessa</v>
      </c>
      <c r="C90" s="76">
        <f t="shared" si="29"/>
        <v>6227.4527882907496</v>
      </c>
      <c r="D90" s="76">
        <f t="shared" si="32"/>
        <v>1473.9586670184049</v>
      </c>
      <c r="E90" s="76">
        <f t="shared" si="48"/>
        <v>920.12020743068615</v>
      </c>
      <c r="F90" s="76">
        <f t="shared" si="48"/>
        <v>0</v>
      </c>
      <c r="G90" s="76">
        <f t="shared" si="48"/>
        <v>3.420352752836803</v>
      </c>
      <c r="H90" s="76">
        <f t="shared" si="48"/>
        <v>93.095733118323281</v>
      </c>
      <c r="I90" s="76">
        <f t="shared" si="48"/>
        <v>0</v>
      </c>
      <c r="J90" s="76">
        <f t="shared" si="48"/>
        <v>478.8024693193874</v>
      </c>
      <c r="K90" s="76">
        <f t="shared" si="48"/>
        <v>484.17928542688355</v>
      </c>
      <c r="L90" s="76">
        <f t="shared" si="48"/>
        <v>496.55538195221317</v>
      </c>
      <c r="M90" s="76">
        <f t="shared" si="48"/>
        <v>0</v>
      </c>
      <c r="N90" s="76">
        <f t="shared" si="48"/>
        <v>0</v>
      </c>
      <c r="O90" s="76">
        <f t="shared" si="48"/>
        <v>1491.0844850711605</v>
      </c>
      <c r="P90" s="76">
        <f t="shared" si="48"/>
        <v>401.19147140426514</v>
      </c>
      <c r="Q90" s="76">
        <f t="shared" si="48"/>
        <v>120.52081088615027</v>
      </c>
      <c r="R90" s="76">
        <f t="shared" ref="E90:T105" si="50">MAX(R143, R196)</f>
        <v>0</v>
      </c>
      <c r="S90" s="76">
        <f t="shared" si="50"/>
        <v>66.550000000000011</v>
      </c>
      <c r="T90" s="76">
        <f t="shared" si="50"/>
        <v>197.97392391043795</v>
      </c>
      <c r="U90" s="76">
        <f t="shared" si="31"/>
        <v>0</v>
      </c>
    </row>
    <row r="91" spans="1:21" outlineLevel="1">
      <c r="A91" s="12" t="str">
        <f t="shared" si="49"/>
        <v>003600</v>
      </c>
      <c r="B91" s="12" t="str">
        <f t="shared" si="49"/>
        <v>Panola</v>
      </c>
      <c r="C91" s="76">
        <f t="shared" ref="C91:C109" si="51">SUM(D91:U91)</f>
        <v>1948.7665781485473</v>
      </c>
      <c r="D91" s="76">
        <f t="shared" si="32"/>
        <v>352.61331270880726</v>
      </c>
      <c r="E91" s="76">
        <f t="shared" si="50"/>
        <v>198.27930121477775</v>
      </c>
      <c r="F91" s="76">
        <f t="shared" si="50"/>
        <v>0</v>
      </c>
      <c r="G91" s="76">
        <f t="shared" si="50"/>
        <v>0</v>
      </c>
      <c r="H91" s="76">
        <f t="shared" si="50"/>
        <v>268.62000000000006</v>
      </c>
      <c r="I91" s="76">
        <f t="shared" si="50"/>
        <v>9.4762499999999985</v>
      </c>
      <c r="J91" s="76">
        <f t="shared" si="50"/>
        <v>0</v>
      </c>
      <c r="K91" s="76">
        <f t="shared" si="50"/>
        <v>287.13477056897813</v>
      </c>
      <c r="L91" s="76">
        <f t="shared" si="50"/>
        <v>251.35945105615662</v>
      </c>
      <c r="M91" s="76">
        <f t="shared" si="50"/>
        <v>0</v>
      </c>
      <c r="N91" s="76">
        <f t="shared" si="50"/>
        <v>0</v>
      </c>
      <c r="O91" s="76">
        <f t="shared" si="50"/>
        <v>353.15048691166868</v>
      </c>
      <c r="P91" s="76">
        <f t="shared" si="50"/>
        <v>188.18782153202127</v>
      </c>
      <c r="Q91" s="76">
        <f t="shared" si="50"/>
        <v>0</v>
      </c>
      <c r="R91" s="76">
        <f t="shared" si="50"/>
        <v>0</v>
      </c>
      <c r="S91" s="76">
        <f t="shared" si="50"/>
        <v>14.535184156137507</v>
      </c>
      <c r="T91" s="76">
        <f t="shared" si="50"/>
        <v>25.410000000000004</v>
      </c>
      <c r="U91" s="76">
        <f t="shared" si="31"/>
        <v>0</v>
      </c>
    </row>
    <row r="92" spans="1:21" outlineLevel="1">
      <c r="A92" s="12" t="str">
        <f t="shared" si="49"/>
        <v>003601</v>
      </c>
      <c r="B92" s="12" t="str">
        <f t="shared" si="49"/>
        <v>Paris</v>
      </c>
      <c r="C92" s="76">
        <f t="shared" si="51"/>
        <v>2644.1908059896145</v>
      </c>
      <c r="D92" s="76">
        <f t="shared" si="32"/>
        <v>723.39312166459797</v>
      </c>
      <c r="E92" s="76">
        <f t="shared" si="50"/>
        <v>467.58703652844662</v>
      </c>
      <c r="F92" s="76">
        <f t="shared" si="50"/>
        <v>0.90109864238468818</v>
      </c>
      <c r="G92" s="76">
        <f t="shared" si="50"/>
        <v>4.2136320159210356</v>
      </c>
      <c r="H92" s="76">
        <f t="shared" si="50"/>
        <v>167.48494055231171</v>
      </c>
      <c r="I92" s="76">
        <f t="shared" si="50"/>
        <v>0</v>
      </c>
      <c r="J92" s="76">
        <f t="shared" si="50"/>
        <v>0</v>
      </c>
      <c r="K92" s="76">
        <f t="shared" si="50"/>
        <v>166.24073116774221</v>
      </c>
      <c r="L92" s="76">
        <f t="shared" si="50"/>
        <v>236.53426456679298</v>
      </c>
      <c r="M92" s="76">
        <f t="shared" si="50"/>
        <v>0</v>
      </c>
      <c r="N92" s="76">
        <f t="shared" si="50"/>
        <v>0</v>
      </c>
      <c r="O92" s="76">
        <f t="shared" si="50"/>
        <v>523.57490880066314</v>
      </c>
      <c r="P92" s="76">
        <f t="shared" si="50"/>
        <v>311.9110720507536</v>
      </c>
      <c r="Q92" s="76">
        <f t="shared" si="50"/>
        <v>0</v>
      </c>
      <c r="R92" s="76">
        <f t="shared" si="50"/>
        <v>0</v>
      </c>
      <c r="S92" s="76">
        <f t="shared" si="50"/>
        <v>6.0500000000000007</v>
      </c>
      <c r="T92" s="76">
        <f t="shared" si="50"/>
        <v>36.300000000000004</v>
      </c>
      <c r="U92" s="76">
        <f t="shared" si="31"/>
        <v>0</v>
      </c>
    </row>
    <row r="93" spans="1:21" outlineLevel="1">
      <c r="A93" s="12" t="str">
        <f t="shared" si="49"/>
        <v>003603</v>
      </c>
      <c r="B93" s="12" t="str">
        <f t="shared" si="49"/>
        <v>Ranger</v>
      </c>
      <c r="C93" s="76">
        <f t="shared" si="51"/>
        <v>1302.7148735594142</v>
      </c>
      <c r="D93" s="76">
        <f t="shared" si="32"/>
        <v>358.93629267649976</v>
      </c>
      <c r="E93" s="76">
        <f t="shared" si="50"/>
        <v>281.24399817164777</v>
      </c>
      <c r="F93" s="76">
        <f t="shared" si="50"/>
        <v>0</v>
      </c>
      <c r="G93" s="76">
        <f t="shared" si="50"/>
        <v>16.940000000000005</v>
      </c>
      <c r="H93" s="76">
        <f t="shared" si="50"/>
        <v>76.230000000000018</v>
      </c>
      <c r="I93" s="76">
        <f t="shared" si="50"/>
        <v>0</v>
      </c>
      <c r="J93" s="76">
        <f t="shared" si="50"/>
        <v>0</v>
      </c>
      <c r="K93" s="76">
        <f t="shared" si="50"/>
        <v>130.8216712363274</v>
      </c>
      <c r="L93" s="76">
        <f t="shared" si="50"/>
        <v>115.33981348386853</v>
      </c>
      <c r="M93" s="76">
        <f t="shared" si="50"/>
        <v>0</v>
      </c>
      <c r="N93" s="76">
        <f t="shared" si="50"/>
        <v>0</v>
      </c>
      <c r="O93" s="76">
        <f t="shared" si="50"/>
        <v>254.13399141990169</v>
      </c>
      <c r="P93" s="76">
        <f t="shared" si="50"/>
        <v>59.054309873552015</v>
      </c>
      <c r="Q93" s="76">
        <f t="shared" si="50"/>
        <v>0</v>
      </c>
      <c r="R93" s="76">
        <f t="shared" si="50"/>
        <v>0</v>
      </c>
      <c r="S93" s="76">
        <f t="shared" si="50"/>
        <v>3.9647966976168885</v>
      </c>
      <c r="T93" s="76">
        <f t="shared" si="50"/>
        <v>6.0500000000000007</v>
      </c>
      <c r="U93" s="76">
        <f t="shared" si="31"/>
        <v>0</v>
      </c>
    </row>
    <row r="94" spans="1:21" outlineLevel="1">
      <c r="A94" s="12" t="str">
        <f t="shared" si="49"/>
        <v>029137</v>
      </c>
      <c r="B94" s="12" t="str">
        <f t="shared" si="49"/>
        <v>San Jacinto</v>
      </c>
      <c r="C94" s="76">
        <f t="shared" si="51"/>
        <v>17266.106587333488</v>
      </c>
      <c r="D94" s="76">
        <f t="shared" si="32"/>
        <v>2297.4495405253274</v>
      </c>
      <c r="E94" s="76">
        <f t="shared" si="50"/>
        <v>2760.473449684941</v>
      </c>
      <c r="F94" s="76">
        <f t="shared" si="50"/>
        <v>0</v>
      </c>
      <c r="G94" s="76">
        <f t="shared" si="50"/>
        <v>47.800937494824382</v>
      </c>
      <c r="H94" s="76">
        <f t="shared" si="50"/>
        <v>185.33950259447559</v>
      </c>
      <c r="I94" s="76">
        <f t="shared" si="50"/>
        <v>117.06750000000002</v>
      </c>
      <c r="J94" s="76">
        <f t="shared" si="50"/>
        <v>107.99250000000002</v>
      </c>
      <c r="K94" s="76">
        <f t="shared" si="50"/>
        <v>1539.3674216696909</v>
      </c>
      <c r="L94" s="76">
        <f t="shared" si="50"/>
        <v>2080.5417827463793</v>
      </c>
      <c r="M94" s="76">
        <f t="shared" si="50"/>
        <v>0</v>
      </c>
      <c r="N94" s="76">
        <f t="shared" si="50"/>
        <v>0</v>
      </c>
      <c r="O94" s="76">
        <f t="shared" si="50"/>
        <v>5767.4207231938508</v>
      </c>
      <c r="P94" s="76">
        <f t="shared" si="50"/>
        <v>1714.8723638377212</v>
      </c>
      <c r="Q94" s="76">
        <f t="shared" si="50"/>
        <v>0</v>
      </c>
      <c r="R94" s="76">
        <f t="shared" si="50"/>
        <v>29.66801630434783</v>
      </c>
      <c r="S94" s="76">
        <f t="shared" si="50"/>
        <v>94.475322375258656</v>
      </c>
      <c r="T94" s="76">
        <f t="shared" si="50"/>
        <v>523.63752690666911</v>
      </c>
      <c r="U94" s="76">
        <f t="shared" si="31"/>
        <v>0</v>
      </c>
    </row>
    <row r="95" spans="1:21" outlineLevel="1">
      <c r="A95" s="12" t="str">
        <f t="shared" si="49"/>
        <v>003611</v>
      </c>
      <c r="B95" s="12" t="str">
        <f t="shared" si="49"/>
        <v>South Plains</v>
      </c>
      <c r="C95" s="76">
        <f t="shared" si="51"/>
        <v>4847.7437870150497</v>
      </c>
      <c r="D95" s="76">
        <f t="shared" si="32"/>
        <v>834.9000000000002</v>
      </c>
      <c r="E95" s="76">
        <f t="shared" si="50"/>
        <v>829.62607429145294</v>
      </c>
      <c r="F95" s="76">
        <f t="shared" si="50"/>
        <v>25.274581644144138</v>
      </c>
      <c r="G95" s="76">
        <f t="shared" si="50"/>
        <v>0</v>
      </c>
      <c r="H95" s="76">
        <f t="shared" si="50"/>
        <v>422.29000000000008</v>
      </c>
      <c r="I95" s="76">
        <f t="shared" si="50"/>
        <v>39.266028225806451</v>
      </c>
      <c r="J95" s="76">
        <f t="shared" si="50"/>
        <v>1.5720967741935481</v>
      </c>
      <c r="K95" s="76">
        <f t="shared" si="50"/>
        <v>614.1007869151905</v>
      </c>
      <c r="L95" s="76">
        <f t="shared" si="50"/>
        <v>545.42577951626231</v>
      </c>
      <c r="M95" s="76">
        <f t="shared" si="50"/>
        <v>0</v>
      </c>
      <c r="N95" s="76">
        <f t="shared" si="50"/>
        <v>0</v>
      </c>
      <c r="O95" s="76">
        <f t="shared" si="50"/>
        <v>1050.6661866213558</v>
      </c>
      <c r="P95" s="76">
        <f t="shared" si="50"/>
        <v>353.94225302664375</v>
      </c>
      <c r="Q95" s="76">
        <f t="shared" si="50"/>
        <v>0</v>
      </c>
      <c r="R95" s="76">
        <f t="shared" si="50"/>
        <v>0</v>
      </c>
      <c r="S95" s="76">
        <f t="shared" si="50"/>
        <v>30.250000000000007</v>
      </c>
      <c r="T95" s="76">
        <f t="shared" si="50"/>
        <v>100.43000000000002</v>
      </c>
      <c r="U95" s="76">
        <f t="shared" si="31"/>
        <v>0</v>
      </c>
    </row>
    <row r="96" spans="1:21" outlineLevel="1">
      <c r="A96" s="12" t="str">
        <f t="shared" si="49"/>
        <v>031034</v>
      </c>
      <c r="B96" s="12" t="str">
        <f t="shared" si="49"/>
        <v>South Texas</v>
      </c>
      <c r="C96" s="76">
        <f t="shared" si="51"/>
        <v>17517.76415032558</v>
      </c>
      <c r="D96" s="76">
        <f t="shared" si="32"/>
        <v>3406.8358333333331</v>
      </c>
      <c r="E96" s="76">
        <f t="shared" si="50"/>
        <v>3823.0234038847757</v>
      </c>
      <c r="F96" s="76">
        <f t="shared" si="50"/>
        <v>0</v>
      </c>
      <c r="G96" s="76">
        <f t="shared" si="50"/>
        <v>104.14581082689293</v>
      </c>
      <c r="H96" s="76">
        <f t="shared" si="50"/>
        <v>277.00418917310708</v>
      </c>
      <c r="I96" s="76">
        <f t="shared" si="50"/>
        <v>1064.7302030033384</v>
      </c>
      <c r="J96" s="76">
        <f t="shared" si="50"/>
        <v>475.88071550521573</v>
      </c>
      <c r="K96" s="76">
        <f t="shared" si="50"/>
        <v>767.11396975562741</v>
      </c>
      <c r="L96" s="76">
        <f t="shared" si="50"/>
        <v>1484.8121452665837</v>
      </c>
      <c r="M96" s="76">
        <f t="shared" si="50"/>
        <v>0</v>
      </c>
      <c r="N96" s="76">
        <f t="shared" si="50"/>
        <v>5.7590114087301592</v>
      </c>
      <c r="O96" s="76">
        <f t="shared" si="50"/>
        <v>3603.4859674992754</v>
      </c>
      <c r="P96" s="76">
        <f t="shared" si="50"/>
        <v>1372.0635375170361</v>
      </c>
      <c r="Q96" s="76">
        <f t="shared" si="50"/>
        <v>663.87195905834346</v>
      </c>
      <c r="R96" s="76">
        <f t="shared" si="50"/>
        <v>347.57428345014534</v>
      </c>
      <c r="S96" s="76">
        <f t="shared" si="50"/>
        <v>25.410000000000004</v>
      </c>
      <c r="T96" s="76">
        <f t="shared" si="50"/>
        <v>77.987287309838365</v>
      </c>
      <c r="U96" s="76">
        <f t="shared" si="31"/>
        <v>18.065833333333334</v>
      </c>
    </row>
    <row r="97" spans="1:22" outlineLevel="1">
      <c r="A97" s="12" t="str">
        <f t="shared" si="49"/>
        <v>003614</v>
      </c>
      <c r="B97" s="12" t="str">
        <f t="shared" si="49"/>
        <v>Southwest Texas</v>
      </c>
      <c r="C97" s="76">
        <f t="shared" si="51"/>
        <v>3583.5374749952684</v>
      </c>
      <c r="D97" s="76">
        <f t="shared" si="32"/>
        <v>896.07880656174063</v>
      </c>
      <c r="E97" s="76">
        <f t="shared" si="50"/>
        <v>860.16485682543066</v>
      </c>
      <c r="F97" s="76">
        <f t="shared" si="50"/>
        <v>0</v>
      </c>
      <c r="G97" s="76">
        <f t="shared" si="50"/>
        <v>0</v>
      </c>
      <c r="H97" s="76">
        <f t="shared" si="50"/>
        <v>128.56623116920002</v>
      </c>
      <c r="I97" s="76">
        <f t="shared" si="50"/>
        <v>2.1213192623300459</v>
      </c>
      <c r="J97" s="76">
        <f t="shared" si="50"/>
        <v>11.337780811671701</v>
      </c>
      <c r="K97" s="76">
        <f t="shared" si="50"/>
        <v>323.95915092378357</v>
      </c>
      <c r="L97" s="76">
        <f t="shared" si="50"/>
        <v>484.95399075438934</v>
      </c>
      <c r="M97" s="76">
        <f t="shared" si="50"/>
        <v>0</v>
      </c>
      <c r="N97" s="76">
        <f t="shared" si="50"/>
        <v>0</v>
      </c>
      <c r="O97" s="76">
        <f t="shared" si="50"/>
        <v>739.21996700607531</v>
      </c>
      <c r="P97" s="76">
        <f t="shared" si="50"/>
        <v>89.945371680646886</v>
      </c>
      <c r="Q97" s="76">
        <f t="shared" si="50"/>
        <v>0</v>
      </c>
      <c r="R97" s="76">
        <f t="shared" si="50"/>
        <v>0</v>
      </c>
      <c r="S97" s="76">
        <f t="shared" si="50"/>
        <v>25.410000000000004</v>
      </c>
      <c r="T97" s="76">
        <f t="shared" si="50"/>
        <v>21.78</v>
      </c>
      <c r="U97" s="76">
        <f t="shared" si="31"/>
        <v>0</v>
      </c>
    </row>
    <row r="98" spans="1:22" outlineLevel="1">
      <c r="A98" s="12" t="str">
        <f t="shared" si="49"/>
        <v>003626</v>
      </c>
      <c r="B98" s="12" t="str">
        <f t="shared" si="49"/>
        <v>Tarrant</v>
      </c>
      <c r="C98" s="76">
        <f t="shared" si="51"/>
        <v>18028.502701321348</v>
      </c>
      <c r="D98" s="76">
        <f t="shared" si="32"/>
        <v>2618.2732593633964</v>
      </c>
      <c r="E98" s="76">
        <f t="shared" si="50"/>
        <v>4367.4133188492006</v>
      </c>
      <c r="F98" s="76">
        <f t="shared" si="50"/>
        <v>0.43886646611770119</v>
      </c>
      <c r="G98" s="76">
        <f t="shared" si="50"/>
        <v>9.2068357803712022</v>
      </c>
      <c r="H98" s="76">
        <f t="shared" si="50"/>
        <v>83.428632444895243</v>
      </c>
      <c r="I98" s="76">
        <f t="shared" si="50"/>
        <v>12.205550682261208</v>
      </c>
      <c r="J98" s="76">
        <f t="shared" si="50"/>
        <v>91.854449317738784</v>
      </c>
      <c r="K98" s="76">
        <f t="shared" si="50"/>
        <v>1322.2078752585769</v>
      </c>
      <c r="L98" s="76">
        <f t="shared" si="50"/>
        <v>1182.7453476858975</v>
      </c>
      <c r="M98" s="76">
        <f t="shared" si="50"/>
        <v>23.417689312904983</v>
      </c>
      <c r="N98" s="76">
        <f t="shared" si="50"/>
        <v>16.980262638242447</v>
      </c>
      <c r="O98" s="76">
        <f t="shared" si="50"/>
        <v>6291.3041689715465</v>
      </c>
      <c r="P98" s="76">
        <f t="shared" si="50"/>
        <v>1264.4247464203879</v>
      </c>
      <c r="Q98" s="76">
        <f t="shared" si="50"/>
        <v>0</v>
      </c>
      <c r="R98" s="76">
        <f t="shared" si="50"/>
        <v>0</v>
      </c>
      <c r="S98" s="76">
        <f t="shared" si="50"/>
        <v>59.905195180482238</v>
      </c>
      <c r="T98" s="76">
        <f t="shared" si="50"/>
        <v>684.69650294933126</v>
      </c>
      <c r="U98" s="76">
        <f t="shared" si="31"/>
        <v>0</v>
      </c>
    </row>
    <row r="99" spans="1:22" outlineLevel="1">
      <c r="A99" s="12" t="str">
        <f t="shared" ref="A99:B108" si="52">A46</f>
        <v>003627</v>
      </c>
      <c r="B99" s="12" t="str">
        <f t="shared" si="52"/>
        <v>Temple</v>
      </c>
      <c r="C99" s="76">
        <f t="shared" si="51"/>
        <v>2974.9946420315232</v>
      </c>
      <c r="D99" s="76">
        <f t="shared" si="32"/>
        <v>399.42232352389829</v>
      </c>
      <c r="E99" s="76">
        <f t="shared" si="50"/>
        <v>488.89289579844575</v>
      </c>
      <c r="F99" s="76">
        <f t="shared" si="50"/>
        <v>0</v>
      </c>
      <c r="G99" s="76">
        <f t="shared" si="50"/>
        <v>0</v>
      </c>
      <c r="H99" s="76">
        <f t="shared" si="50"/>
        <v>338.8</v>
      </c>
      <c r="I99" s="76">
        <f t="shared" si="50"/>
        <v>0</v>
      </c>
      <c r="J99" s="76">
        <f t="shared" si="50"/>
        <v>0</v>
      </c>
      <c r="K99" s="76">
        <f t="shared" si="50"/>
        <v>59.894757535101775</v>
      </c>
      <c r="L99" s="76">
        <f t="shared" si="50"/>
        <v>124.9622038596201</v>
      </c>
      <c r="M99" s="76">
        <f t="shared" si="50"/>
        <v>0</v>
      </c>
      <c r="N99" s="76">
        <f t="shared" si="50"/>
        <v>12.056463068181818</v>
      </c>
      <c r="O99" s="76">
        <f t="shared" si="50"/>
        <v>1080.4102507380189</v>
      </c>
      <c r="P99" s="76">
        <f t="shared" si="50"/>
        <v>442.20574750825631</v>
      </c>
      <c r="Q99" s="76">
        <f t="shared" si="50"/>
        <v>0</v>
      </c>
      <c r="R99" s="76">
        <f t="shared" si="50"/>
        <v>0</v>
      </c>
      <c r="S99" s="76">
        <f t="shared" si="50"/>
        <v>11.409999999999998</v>
      </c>
      <c r="T99" s="76">
        <f t="shared" si="50"/>
        <v>16.940000000000005</v>
      </c>
      <c r="U99" s="76">
        <f t="shared" si="31"/>
        <v>0</v>
      </c>
    </row>
    <row r="100" spans="1:22" outlineLevel="1">
      <c r="A100" s="12" t="str">
        <f t="shared" si="52"/>
        <v>003628</v>
      </c>
      <c r="B100" s="12" t="str">
        <f t="shared" si="52"/>
        <v>Texarkana</v>
      </c>
      <c r="C100" s="76">
        <f t="shared" si="51"/>
        <v>2325.3878579471561</v>
      </c>
      <c r="D100" s="76">
        <f t="shared" si="32"/>
        <v>564.3015836702258</v>
      </c>
      <c r="E100" s="76">
        <f t="shared" si="50"/>
        <v>413.83588591022141</v>
      </c>
      <c r="F100" s="76">
        <f t="shared" si="50"/>
        <v>0</v>
      </c>
      <c r="G100" s="76">
        <f t="shared" si="50"/>
        <v>4.7325000000000008</v>
      </c>
      <c r="H100" s="76">
        <f t="shared" si="50"/>
        <v>124.32750000000001</v>
      </c>
      <c r="I100" s="76">
        <f t="shared" si="50"/>
        <v>0.6753488372093025</v>
      </c>
      <c r="J100" s="76">
        <f t="shared" si="50"/>
        <v>48.934651162790708</v>
      </c>
      <c r="K100" s="76">
        <f t="shared" si="50"/>
        <v>265.35242081031168</v>
      </c>
      <c r="L100" s="76">
        <f t="shared" si="50"/>
        <v>284.32168318713457</v>
      </c>
      <c r="M100" s="76">
        <f t="shared" si="50"/>
        <v>0</v>
      </c>
      <c r="N100" s="76">
        <f t="shared" si="50"/>
        <v>0</v>
      </c>
      <c r="O100" s="76">
        <f t="shared" si="50"/>
        <v>394.9519856748355</v>
      </c>
      <c r="P100" s="76">
        <f t="shared" si="50"/>
        <v>196.91756400054979</v>
      </c>
      <c r="Q100" s="76">
        <f t="shared" si="50"/>
        <v>0</v>
      </c>
      <c r="R100" s="76">
        <f t="shared" si="50"/>
        <v>0</v>
      </c>
      <c r="S100" s="76">
        <f t="shared" si="50"/>
        <v>12.100000000000001</v>
      </c>
      <c r="T100" s="76">
        <f t="shared" si="50"/>
        <v>14.936734693877558</v>
      </c>
      <c r="U100" s="76">
        <f t="shared" si="31"/>
        <v>0</v>
      </c>
    </row>
    <row r="101" spans="1:22" outlineLevel="1">
      <c r="A101" s="12" t="str">
        <f t="shared" si="52"/>
        <v>003643</v>
      </c>
      <c r="B101" s="12" t="str">
        <f t="shared" si="52"/>
        <v>Texas Southmost</v>
      </c>
      <c r="C101" s="76">
        <f t="shared" si="51"/>
        <v>5600.007576395793</v>
      </c>
      <c r="D101" s="76">
        <f t="shared" si="32"/>
        <v>1452.8770837687889</v>
      </c>
      <c r="E101" s="76">
        <f t="shared" si="50"/>
        <v>1642.6426731286995</v>
      </c>
      <c r="F101" s="76">
        <f t="shared" si="50"/>
        <v>0</v>
      </c>
      <c r="G101" s="76">
        <f t="shared" si="50"/>
        <v>6.0033436195823136</v>
      </c>
      <c r="H101" s="76">
        <f t="shared" si="50"/>
        <v>10.42253167696771</v>
      </c>
      <c r="I101" s="76">
        <f t="shared" si="50"/>
        <v>245.02500000000009</v>
      </c>
      <c r="J101" s="76">
        <f t="shared" si="50"/>
        <v>297.35750000000007</v>
      </c>
      <c r="K101" s="76">
        <f t="shared" si="50"/>
        <v>56.308597449869701</v>
      </c>
      <c r="L101" s="76">
        <f t="shared" si="50"/>
        <v>139.62944384345289</v>
      </c>
      <c r="M101" s="76">
        <f t="shared" si="50"/>
        <v>0</v>
      </c>
      <c r="N101" s="76">
        <f t="shared" si="50"/>
        <v>0</v>
      </c>
      <c r="O101" s="76">
        <f t="shared" si="50"/>
        <v>1276.9083222989577</v>
      </c>
      <c r="P101" s="76">
        <f t="shared" si="50"/>
        <v>429.27308060947399</v>
      </c>
      <c r="Q101" s="76">
        <f t="shared" si="50"/>
        <v>0</v>
      </c>
      <c r="R101" s="76">
        <f t="shared" si="50"/>
        <v>0</v>
      </c>
      <c r="S101" s="76">
        <f t="shared" si="50"/>
        <v>4.8400000000000007</v>
      </c>
      <c r="T101" s="76">
        <f t="shared" si="50"/>
        <v>38.720000000000006</v>
      </c>
      <c r="U101" s="76">
        <f t="shared" si="31"/>
        <v>0</v>
      </c>
    </row>
    <row r="102" spans="1:22" outlineLevel="1">
      <c r="A102" s="12" t="str">
        <f t="shared" si="52"/>
        <v>003572</v>
      </c>
      <c r="B102" s="12" t="str">
        <f t="shared" si="52"/>
        <v>Trinity Valley</v>
      </c>
      <c r="C102" s="76">
        <f t="shared" si="51"/>
        <v>3762.2995886140429</v>
      </c>
      <c r="D102" s="76">
        <f t="shared" si="32"/>
        <v>806.97857591494403</v>
      </c>
      <c r="E102" s="76">
        <f t="shared" si="50"/>
        <v>637.09699019295101</v>
      </c>
      <c r="F102" s="76">
        <f t="shared" si="50"/>
        <v>0</v>
      </c>
      <c r="G102" s="76">
        <f t="shared" si="50"/>
        <v>0</v>
      </c>
      <c r="H102" s="76">
        <f t="shared" si="50"/>
        <v>0</v>
      </c>
      <c r="I102" s="76">
        <f t="shared" si="50"/>
        <v>0</v>
      </c>
      <c r="J102" s="76">
        <f t="shared" si="50"/>
        <v>66.408675484549704</v>
      </c>
      <c r="K102" s="76">
        <f t="shared" si="50"/>
        <v>318.25196832854215</v>
      </c>
      <c r="L102" s="76">
        <f t="shared" si="50"/>
        <v>512.03572458744532</v>
      </c>
      <c r="M102" s="76">
        <f t="shared" si="50"/>
        <v>0</v>
      </c>
      <c r="N102" s="76">
        <f t="shared" si="50"/>
        <v>0</v>
      </c>
      <c r="O102" s="76">
        <f t="shared" si="50"/>
        <v>1023.0500864699738</v>
      </c>
      <c r="P102" s="76">
        <f t="shared" si="50"/>
        <v>275.11842350675948</v>
      </c>
      <c r="Q102" s="76">
        <f t="shared" si="50"/>
        <v>0</v>
      </c>
      <c r="R102" s="76">
        <f t="shared" si="50"/>
        <v>59.290000000000013</v>
      </c>
      <c r="S102" s="76">
        <f t="shared" si="50"/>
        <v>9.6668962078143359</v>
      </c>
      <c r="T102" s="76">
        <f t="shared" si="50"/>
        <v>54.402247921063072</v>
      </c>
      <c r="U102" s="76">
        <f t="shared" si="31"/>
        <v>0</v>
      </c>
    </row>
    <row r="103" spans="1:22" outlineLevel="1">
      <c r="A103" s="12" t="str">
        <f t="shared" si="52"/>
        <v>003648</v>
      </c>
      <c r="B103" s="12" t="str">
        <f t="shared" si="52"/>
        <v>Tyler</v>
      </c>
      <c r="C103" s="76">
        <f t="shared" si="51"/>
        <v>6531.4053684423034</v>
      </c>
      <c r="D103" s="76">
        <f t="shared" si="32"/>
        <v>774.85851754087071</v>
      </c>
      <c r="E103" s="76">
        <f t="shared" si="50"/>
        <v>1318.4159279972841</v>
      </c>
      <c r="F103" s="76">
        <f t="shared" si="50"/>
        <v>1.0280208333333334</v>
      </c>
      <c r="G103" s="76">
        <f t="shared" si="50"/>
        <v>61.83163140362506</v>
      </c>
      <c r="H103" s="76">
        <f t="shared" si="50"/>
        <v>898.90836859637511</v>
      </c>
      <c r="I103" s="76">
        <f t="shared" si="50"/>
        <v>13.915000000000004</v>
      </c>
      <c r="J103" s="76">
        <f t="shared" si="50"/>
        <v>0</v>
      </c>
      <c r="K103" s="76">
        <f t="shared" si="50"/>
        <v>384.33530136032192</v>
      </c>
      <c r="L103" s="76">
        <f t="shared" si="50"/>
        <v>506.3615246005632</v>
      </c>
      <c r="M103" s="76">
        <f t="shared" si="50"/>
        <v>0</v>
      </c>
      <c r="N103" s="76">
        <f t="shared" si="50"/>
        <v>0</v>
      </c>
      <c r="O103" s="76">
        <f t="shared" si="50"/>
        <v>1605.8019103526221</v>
      </c>
      <c r="P103" s="76">
        <f t="shared" si="50"/>
        <v>770.38031851075368</v>
      </c>
      <c r="Q103" s="76">
        <f t="shared" si="50"/>
        <v>0</v>
      </c>
      <c r="R103" s="76">
        <f t="shared" si="50"/>
        <v>39.478847246553777</v>
      </c>
      <c r="S103" s="76">
        <f t="shared" si="50"/>
        <v>24.200000000000003</v>
      </c>
      <c r="T103" s="76">
        <f t="shared" si="50"/>
        <v>131.89000000000001</v>
      </c>
      <c r="U103" s="76">
        <f t="shared" si="31"/>
        <v>0</v>
      </c>
    </row>
    <row r="104" spans="1:22" outlineLevel="1">
      <c r="A104" s="12" t="str">
        <f t="shared" si="52"/>
        <v>010060</v>
      </c>
      <c r="B104" s="12" t="str">
        <f t="shared" si="52"/>
        <v>Vernon</v>
      </c>
      <c r="C104" s="76">
        <f t="shared" si="51"/>
        <v>1621.1994344996499</v>
      </c>
      <c r="D104" s="76">
        <f t="shared" si="32"/>
        <v>208.04316495241071</v>
      </c>
      <c r="E104" s="76">
        <f t="shared" si="50"/>
        <v>250.59905424255297</v>
      </c>
      <c r="F104" s="76">
        <f t="shared" si="50"/>
        <v>0</v>
      </c>
      <c r="G104" s="76">
        <f t="shared" si="50"/>
        <v>0</v>
      </c>
      <c r="H104" s="76">
        <f t="shared" si="50"/>
        <v>193.60000000000002</v>
      </c>
      <c r="I104" s="76">
        <f t="shared" si="50"/>
        <v>47.643750000000004</v>
      </c>
      <c r="J104" s="76">
        <f t="shared" si="50"/>
        <v>266.95625000000001</v>
      </c>
      <c r="K104" s="76">
        <f t="shared" si="50"/>
        <v>75.868187429512375</v>
      </c>
      <c r="L104" s="76">
        <f t="shared" si="50"/>
        <v>192.37081207636336</v>
      </c>
      <c r="M104" s="76">
        <f t="shared" si="50"/>
        <v>0</v>
      </c>
      <c r="N104" s="76">
        <f t="shared" si="50"/>
        <v>0</v>
      </c>
      <c r="O104" s="76">
        <f t="shared" si="50"/>
        <v>186.59825333655613</v>
      </c>
      <c r="P104" s="76">
        <f t="shared" si="50"/>
        <v>168.78375848907149</v>
      </c>
      <c r="Q104" s="76">
        <f t="shared" si="50"/>
        <v>0</v>
      </c>
      <c r="R104" s="76">
        <f t="shared" si="50"/>
        <v>0</v>
      </c>
      <c r="S104" s="76">
        <f t="shared" si="50"/>
        <v>13.732318545576412</v>
      </c>
      <c r="T104" s="76">
        <f t="shared" si="50"/>
        <v>17.003885427606505</v>
      </c>
      <c r="U104" s="76">
        <f t="shared" si="31"/>
        <v>0</v>
      </c>
    </row>
    <row r="105" spans="1:22" outlineLevel="1">
      <c r="A105" s="12" t="str">
        <f t="shared" si="52"/>
        <v>003662</v>
      </c>
      <c r="B105" s="12" t="str">
        <f t="shared" si="52"/>
        <v>Victoria</v>
      </c>
      <c r="C105" s="76">
        <f t="shared" si="51"/>
        <v>2029.4403305832834</v>
      </c>
      <c r="D105" s="76">
        <f t="shared" si="32"/>
        <v>185.41249999999999</v>
      </c>
      <c r="E105" s="76">
        <f t="shared" si="50"/>
        <v>265.21849583428218</v>
      </c>
      <c r="F105" s="76">
        <f t="shared" si="50"/>
        <v>2.1726774237265403</v>
      </c>
      <c r="G105" s="76">
        <f t="shared" si="50"/>
        <v>97.638043675465326</v>
      </c>
      <c r="H105" s="76">
        <f t="shared" si="50"/>
        <v>292.24148173530267</v>
      </c>
      <c r="I105" s="76">
        <f t="shared" si="50"/>
        <v>128.61181597481422</v>
      </c>
      <c r="J105" s="76">
        <f t="shared" si="50"/>
        <v>22.263632080918892</v>
      </c>
      <c r="K105" s="76">
        <f t="shared" si="50"/>
        <v>190.69944643798246</v>
      </c>
      <c r="L105" s="76">
        <f t="shared" si="50"/>
        <v>315.30401560283798</v>
      </c>
      <c r="M105" s="76">
        <f t="shared" si="50"/>
        <v>0</v>
      </c>
      <c r="N105" s="76">
        <f t="shared" si="50"/>
        <v>0</v>
      </c>
      <c r="O105" s="76">
        <f t="shared" si="50"/>
        <v>270.22601763703727</v>
      </c>
      <c r="P105" s="76">
        <f t="shared" si="50"/>
        <v>186.50293681620747</v>
      </c>
      <c r="Q105" s="76">
        <f t="shared" si="50"/>
        <v>0</v>
      </c>
      <c r="R105" s="76">
        <f t="shared" si="50"/>
        <v>0</v>
      </c>
      <c r="S105" s="76">
        <f t="shared" si="50"/>
        <v>25.59349955244604</v>
      </c>
      <c r="T105" s="76">
        <f t="shared" si="50"/>
        <v>47.555767812262197</v>
      </c>
      <c r="U105" s="76">
        <f t="shared" si="31"/>
        <v>0</v>
      </c>
    </row>
    <row r="106" spans="1:22" outlineLevel="1">
      <c r="A106" s="12" t="str">
        <f t="shared" si="52"/>
        <v>003664</v>
      </c>
      <c r="B106" s="12" t="str">
        <f t="shared" si="52"/>
        <v>Weatherford</v>
      </c>
      <c r="C106" s="76">
        <f t="shared" si="51"/>
        <v>2910.4962073350061</v>
      </c>
      <c r="D106" s="76">
        <f t="shared" si="32"/>
        <v>479.21999999999997</v>
      </c>
      <c r="E106" s="76">
        <f t="shared" ref="E106:T108" si="53">MAX(E159, E212)</f>
        <v>607.36501655632924</v>
      </c>
      <c r="F106" s="76">
        <f t="shared" si="53"/>
        <v>0</v>
      </c>
      <c r="G106" s="76">
        <f t="shared" si="53"/>
        <v>72.202002891606085</v>
      </c>
      <c r="H106" s="76">
        <f t="shared" si="53"/>
        <v>106.18514961996033</v>
      </c>
      <c r="I106" s="76">
        <f t="shared" si="53"/>
        <v>27.003683760683764</v>
      </c>
      <c r="J106" s="76">
        <f t="shared" si="53"/>
        <v>67.981316239316257</v>
      </c>
      <c r="K106" s="76">
        <f t="shared" si="53"/>
        <v>72.637559326852895</v>
      </c>
      <c r="L106" s="76">
        <f t="shared" si="53"/>
        <v>243.05168169859394</v>
      </c>
      <c r="M106" s="76">
        <f t="shared" si="53"/>
        <v>0</v>
      </c>
      <c r="N106" s="76">
        <f t="shared" si="53"/>
        <v>0</v>
      </c>
      <c r="O106" s="76">
        <f t="shared" si="53"/>
        <v>620.85779351567783</v>
      </c>
      <c r="P106" s="76">
        <f t="shared" si="53"/>
        <v>450.40683219993065</v>
      </c>
      <c r="Q106" s="76">
        <f t="shared" si="53"/>
        <v>13.049610085814725</v>
      </c>
      <c r="R106" s="76">
        <f t="shared" si="53"/>
        <v>71.964728106906549</v>
      </c>
      <c r="S106" s="76">
        <f t="shared" si="53"/>
        <v>20.570000000000004</v>
      </c>
      <c r="T106" s="76">
        <f t="shared" si="53"/>
        <v>58.000833333333333</v>
      </c>
      <c r="U106" s="76">
        <f t="shared" si="31"/>
        <v>0</v>
      </c>
    </row>
    <row r="107" spans="1:22" outlineLevel="1">
      <c r="A107" s="12" t="str">
        <f t="shared" si="52"/>
        <v>009549</v>
      </c>
      <c r="B107" s="12" t="str">
        <f t="shared" si="52"/>
        <v>Western Texas</v>
      </c>
      <c r="C107" s="76">
        <f t="shared" si="51"/>
        <v>1257.1253047073344</v>
      </c>
      <c r="D107" s="76">
        <f t="shared" si="32"/>
        <v>172.50833943845177</v>
      </c>
      <c r="E107" s="76">
        <f t="shared" si="53"/>
        <v>166.39754668757027</v>
      </c>
      <c r="F107" s="76">
        <f t="shared" si="53"/>
        <v>0</v>
      </c>
      <c r="G107" s="76">
        <f t="shared" si="53"/>
        <v>0</v>
      </c>
      <c r="H107" s="76">
        <f t="shared" si="53"/>
        <v>16.236486955809522</v>
      </c>
      <c r="I107" s="76">
        <f t="shared" si="53"/>
        <v>141.57000000000002</v>
      </c>
      <c r="J107" s="76">
        <f t="shared" si="53"/>
        <v>286.16500000000008</v>
      </c>
      <c r="K107" s="76">
        <f t="shared" si="53"/>
        <v>116.44820316237933</v>
      </c>
      <c r="L107" s="76">
        <f t="shared" si="53"/>
        <v>101.7996501334222</v>
      </c>
      <c r="M107" s="76">
        <f t="shared" si="53"/>
        <v>0</v>
      </c>
      <c r="N107" s="76">
        <f t="shared" si="53"/>
        <v>0</v>
      </c>
      <c r="O107" s="76">
        <f t="shared" si="53"/>
        <v>221.78520449306083</v>
      </c>
      <c r="P107" s="76">
        <f t="shared" si="53"/>
        <v>29.966401351784636</v>
      </c>
      <c r="Q107" s="76">
        <f t="shared" si="53"/>
        <v>0</v>
      </c>
      <c r="R107" s="76">
        <f t="shared" si="53"/>
        <v>0</v>
      </c>
      <c r="S107" s="76">
        <f t="shared" si="53"/>
        <v>1.2100000000000002</v>
      </c>
      <c r="T107" s="76">
        <f t="shared" si="53"/>
        <v>3.0384724848555802</v>
      </c>
      <c r="U107" s="76">
        <f t="shared" si="31"/>
        <v>0</v>
      </c>
    </row>
    <row r="108" spans="1:22" outlineLevel="1">
      <c r="A108" s="12" t="str">
        <f t="shared" si="52"/>
        <v>003668</v>
      </c>
      <c r="B108" s="12" t="str">
        <f t="shared" si="52"/>
        <v>Wharton</v>
      </c>
      <c r="C108" s="76">
        <f t="shared" si="51"/>
        <v>2410.5077074373498</v>
      </c>
      <c r="D108" s="76">
        <f t="shared" si="32"/>
        <v>224.7787737103271</v>
      </c>
      <c r="E108" s="76">
        <f t="shared" si="53"/>
        <v>665.96643087486575</v>
      </c>
      <c r="F108" s="76">
        <f t="shared" si="53"/>
        <v>0</v>
      </c>
      <c r="G108" s="76">
        <f t="shared" si="53"/>
        <v>4.1269906254724757</v>
      </c>
      <c r="H108" s="76">
        <f t="shared" si="53"/>
        <v>151.57754541101113</v>
      </c>
      <c r="I108" s="76">
        <f t="shared" si="53"/>
        <v>0</v>
      </c>
      <c r="J108" s="76">
        <f t="shared" si="53"/>
        <v>0</v>
      </c>
      <c r="K108" s="76">
        <f t="shared" si="53"/>
        <v>146.12334317258254</v>
      </c>
      <c r="L108" s="76">
        <f t="shared" si="53"/>
        <v>288.99996604174868</v>
      </c>
      <c r="M108" s="76">
        <f t="shared" si="53"/>
        <v>0</v>
      </c>
      <c r="N108" s="76">
        <f t="shared" si="53"/>
        <v>0</v>
      </c>
      <c r="O108" s="76">
        <f t="shared" si="53"/>
        <v>658.69848001185642</v>
      </c>
      <c r="P108" s="76">
        <f t="shared" si="53"/>
        <v>198.76096494976809</v>
      </c>
      <c r="Q108" s="76">
        <f t="shared" si="53"/>
        <v>0</v>
      </c>
      <c r="R108" s="76">
        <f t="shared" si="53"/>
        <v>0</v>
      </c>
      <c r="S108" s="76">
        <f t="shared" si="53"/>
        <v>18.065833333333334</v>
      </c>
      <c r="T108" s="76">
        <f t="shared" si="53"/>
        <v>53.409379306383876</v>
      </c>
      <c r="U108" s="76">
        <f t="shared" si="31"/>
        <v>0</v>
      </c>
    </row>
    <row r="109" spans="1:22">
      <c r="A109" s="12"/>
      <c r="B109" s="12" t="str">
        <f>B56</f>
        <v>Statewide</v>
      </c>
      <c r="C109" s="76">
        <f t="shared" si="51"/>
        <v>350824.2067040691</v>
      </c>
      <c r="D109" s="76">
        <f>SUM(D59:D108)</f>
        <v>56673.290337904429</v>
      </c>
      <c r="E109" s="76">
        <f>SUM(E59:E108)</f>
        <v>73921.150661417923</v>
      </c>
      <c r="F109" s="76">
        <f t="shared" ref="F109:U109" si="54">SUM(F59:F108)</f>
        <v>1321.6120107106817</v>
      </c>
      <c r="G109" s="76">
        <f t="shared" si="54"/>
        <v>1957.161333651077</v>
      </c>
      <c r="H109" s="76">
        <f t="shared" ref="H109" si="55">SUM(H59:H108)</f>
        <v>13681.790607241979</v>
      </c>
      <c r="I109" s="76">
        <f t="shared" si="54"/>
        <v>3828.1534640078421</v>
      </c>
      <c r="J109" s="76">
        <f t="shared" ref="J109" si="56">SUM(J59:J108)</f>
        <v>10209.972258847298</v>
      </c>
      <c r="K109" s="76">
        <f t="shared" ref="K109:L109" si="57">SUM(K59:K108)</f>
        <v>27209.363464357884</v>
      </c>
      <c r="L109" s="76">
        <f t="shared" si="57"/>
        <v>30516.534042428313</v>
      </c>
      <c r="M109" s="76">
        <f t="shared" si="54"/>
        <v>91.377574064443678</v>
      </c>
      <c r="N109" s="76">
        <f t="shared" ref="N109" si="58">SUM(N59:N108)</f>
        <v>552.15138596822078</v>
      </c>
      <c r="O109" s="76">
        <f t="shared" si="54"/>
        <v>93964.713291016407</v>
      </c>
      <c r="P109" s="76">
        <f t="shared" ref="P109" si="59">SUM(P59:P108)</f>
        <v>25587.972084727287</v>
      </c>
      <c r="Q109" s="76">
        <f t="shared" si="54"/>
        <v>1069.9252734752133</v>
      </c>
      <c r="R109" s="76">
        <f t="shared" si="54"/>
        <v>1639.9594392554181</v>
      </c>
      <c r="S109" s="76">
        <f t="shared" si="54"/>
        <v>1647.8543349155923</v>
      </c>
      <c r="T109" s="76">
        <f t="shared" si="54"/>
        <v>6928.3134063115685</v>
      </c>
      <c r="U109" s="76">
        <f t="shared" si="54"/>
        <v>22.911733767536411</v>
      </c>
    </row>
    <row r="111" spans="1:22">
      <c r="A111" s="628" t="s">
        <v>1745</v>
      </c>
      <c r="B111" s="628"/>
      <c r="C111" s="628"/>
      <c r="D111" s="628"/>
      <c r="E111" s="628"/>
      <c r="F111" s="628"/>
      <c r="G111" s="628"/>
      <c r="H111" s="628"/>
      <c r="I111" s="628"/>
      <c r="J111" s="628"/>
      <c r="K111" s="628"/>
      <c r="L111" s="628"/>
      <c r="M111" s="628"/>
      <c r="N111" s="628"/>
      <c r="O111" s="628"/>
      <c r="P111" s="628"/>
      <c r="Q111" s="628"/>
      <c r="R111" s="628"/>
      <c r="S111" s="628"/>
      <c r="T111" s="628"/>
      <c r="U111" s="628"/>
    </row>
    <row r="112" spans="1:22" outlineLevel="1">
      <c r="A112" s="12" t="str">
        <f t="shared" ref="A112:B131" si="60">A6</f>
        <v>003607</v>
      </c>
      <c r="B112" s="12" t="str">
        <f t="shared" si="60"/>
        <v>Alamo</v>
      </c>
      <c r="C112" s="76">
        <f t="shared" ref="C112:C143" si="61">SUM(D112:U112)</f>
        <v>25250.557937987931</v>
      </c>
      <c r="D112" s="76">
        <f>AVERAGE(D165,D218,D271)</f>
        <v>3135.3403015111253</v>
      </c>
      <c r="E112" s="76">
        <f t="shared" ref="E112:U112" si="62">AVERAGE(E165,E218,E271)</f>
        <v>5868.7001499649305</v>
      </c>
      <c r="F112" s="76">
        <f t="shared" si="62"/>
        <v>24.937058978208793</v>
      </c>
      <c r="G112" s="76">
        <f t="shared" si="62"/>
        <v>19.860000000000003</v>
      </c>
      <c r="H112" s="76">
        <f t="shared" ref="H112" si="63">AVERAGE(H165,H218,H271)</f>
        <v>408.23333333333341</v>
      </c>
      <c r="I112" s="76">
        <f t="shared" si="62"/>
        <v>95.775885289785876</v>
      </c>
      <c r="J112" s="76">
        <f t="shared" ref="J112" si="64">AVERAGE(J165,J218,J271)</f>
        <v>750.37411471021426</v>
      </c>
      <c r="K112" s="76">
        <f>IFERROR(AVERAGE(K165,K218,K271),"")</f>
        <v>1390.7464833346876</v>
      </c>
      <c r="L112" s="76">
        <f>IFERROR(AVERAGE(L165,L218,L271),"")</f>
        <v>1791.8897687443252</v>
      </c>
      <c r="M112" s="76">
        <f t="shared" si="62"/>
        <v>6.3676327160493829</v>
      </c>
      <c r="N112" s="76">
        <f t="shared" ref="N112" si="65">AVERAGE(N165,N218,N271)</f>
        <v>16.527375964506174</v>
      </c>
      <c r="O112" s="76">
        <f t="shared" si="62"/>
        <v>9736.0213423770983</v>
      </c>
      <c r="P112" s="76">
        <f t="shared" ref="P112" si="66">AVERAGE(P165,P218,P271)</f>
        <v>1298.8829285636705</v>
      </c>
      <c r="Q112" s="76">
        <f t="shared" si="62"/>
        <v>0</v>
      </c>
      <c r="R112" s="76">
        <f t="shared" si="62"/>
        <v>36.074895833333336</v>
      </c>
      <c r="S112" s="76">
        <f t="shared" si="62"/>
        <v>52.960000000000008</v>
      </c>
      <c r="T112" s="76">
        <f t="shared" si="62"/>
        <v>617.86666666666667</v>
      </c>
      <c r="U112" s="76">
        <f t="shared" si="62"/>
        <v>0</v>
      </c>
      <c r="V112" s="16"/>
    </row>
    <row r="113" spans="1:22" outlineLevel="1">
      <c r="A113" s="12" t="str">
        <f t="shared" si="60"/>
        <v>003539</v>
      </c>
      <c r="B113" s="12" t="str">
        <f t="shared" si="60"/>
        <v>Alvin</v>
      </c>
      <c r="C113" s="76">
        <f t="shared" si="61"/>
        <v>3092.1748265295137</v>
      </c>
      <c r="D113" s="76">
        <f t="shared" ref="D113:S128" si="67">AVERAGE(D166,D219,D272)</f>
        <v>585.38024812588048</v>
      </c>
      <c r="E113" s="76">
        <f t="shared" si="67"/>
        <v>546.67562316347119</v>
      </c>
      <c r="F113" s="76">
        <f t="shared" si="67"/>
        <v>0</v>
      </c>
      <c r="G113" s="76">
        <f t="shared" si="67"/>
        <v>0</v>
      </c>
      <c r="H113" s="76">
        <f t="shared" ref="H113" si="68">AVERAGE(H166,H219,H272)</f>
        <v>74.591476987199997</v>
      </c>
      <c r="I113" s="76">
        <f t="shared" si="67"/>
        <v>10.303154823683958</v>
      </c>
      <c r="J113" s="76">
        <f t="shared" ref="J113" si="69">AVERAGE(J166,J219,J272)</f>
        <v>62.874074272437745</v>
      </c>
      <c r="K113" s="76">
        <f t="shared" ref="K113:L161" si="70">IFERROR(AVERAGE(K166,K219,K272),"")</f>
        <v>334.18916982702575</v>
      </c>
      <c r="L113" s="76">
        <f t="shared" si="70"/>
        <v>364.18584409911062</v>
      </c>
      <c r="M113" s="76">
        <f t="shared" si="67"/>
        <v>0</v>
      </c>
      <c r="N113" s="76">
        <f t="shared" ref="N113" si="71">AVERAGE(N166,N219,N272)</f>
        <v>0</v>
      </c>
      <c r="O113" s="76">
        <f t="shared" si="67"/>
        <v>802.17724447304261</v>
      </c>
      <c r="P113" s="76">
        <f t="shared" ref="P113" si="72">AVERAGE(P166,P219,P272)</f>
        <v>240.63616594992595</v>
      </c>
      <c r="Q113" s="76">
        <f t="shared" si="67"/>
        <v>0</v>
      </c>
      <c r="R113" s="76">
        <f t="shared" si="67"/>
        <v>0</v>
      </c>
      <c r="S113" s="76">
        <f t="shared" si="67"/>
        <v>22.206934174600757</v>
      </c>
      <c r="T113" s="76">
        <f t="shared" ref="T113:U113" si="73">AVERAGE(T166,T219,T272)</f>
        <v>48.954890633133907</v>
      </c>
      <c r="U113" s="76">
        <f t="shared" si="73"/>
        <v>0</v>
      </c>
      <c r="V113" s="16"/>
    </row>
    <row r="114" spans="1:22" outlineLevel="1">
      <c r="A114" s="12" t="str">
        <f t="shared" si="60"/>
        <v>003540</v>
      </c>
      <c r="B114" s="12" t="str">
        <f t="shared" si="60"/>
        <v>Amarillo</v>
      </c>
      <c r="C114" s="76">
        <f t="shared" si="61"/>
        <v>5282.4524360842906</v>
      </c>
      <c r="D114" s="76">
        <f t="shared" si="67"/>
        <v>642.71588427163522</v>
      </c>
      <c r="E114" s="76">
        <f t="shared" si="67"/>
        <v>993.99596217442956</v>
      </c>
      <c r="F114" s="76">
        <f t="shared" si="67"/>
        <v>0</v>
      </c>
      <c r="G114" s="76">
        <f t="shared" si="67"/>
        <v>0</v>
      </c>
      <c r="H114" s="76">
        <f t="shared" ref="H114" si="74">AVERAGE(H167,H220,H273)</f>
        <v>0</v>
      </c>
      <c r="I114" s="76">
        <f t="shared" si="67"/>
        <v>90.521176964431561</v>
      </c>
      <c r="J114" s="76">
        <f t="shared" ref="J114" si="75">AVERAGE(J167,J220,J273)</f>
        <v>43.611627623569746</v>
      </c>
      <c r="K114" s="76">
        <f t="shared" si="70"/>
        <v>471.13526538934161</v>
      </c>
      <c r="L114" s="76">
        <f t="shared" si="70"/>
        <v>968.23817448328157</v>
      </c>
      <c r="M114" s="76">
        <f t="shared" si="67"/>
        <v>5.7187222222222225</v>
      </c>
      <c r="N114" s="76">
        <f t="shared" ref="N114" si="76">AVERAGE(N167,N220,N273)</f>
        <v>0</v>
      </c>
      <c r="O114" s="76">
        <f t="shared" si="67"/>
        <v>1251.8809351950902</v>
      </c>
      <c r="P114" s="76">
        <f t="shared" ref="P114" si="77">AVERAGE(P167,P220,P273)</f>
        <v>611.62135442695558</v>
      </c>
      <c r="Q114" s="76">
        <f t="shared" si="67"/>
        <v>0</v>
      </c>
      <c r="R114" s="76">
        <f t="shared" si="67"/>
        <v>0</v>
      </c>
      <c r="S114" s="76">
        <f t="shared" si="67"/>
        <v>61.786666666666669</v>
      </c>
      <c r="T114" s="76">
        <f t="shared" ref="T114:U114" si="78">AVERAGE(T167,T220,T273)</f>
        <v>141.22666666666669</v>
      </c>
      <c r="U114" s="76">
        <f t="shared" si="78"/>
        <v>0</v>
      </c>
      <c r="V114" s="16"/>
    </row>
    <row r="115" spans="1:22" outlineLevel="1">
      <c r="A115" s="12" t="str">
        <f t="shared" si="60"/>
        <v>006661</v>
      </c>
      <c r="B115" s="12" t="str">
        <f t="shared" si="60"/>
        <v>Angelina</v>
      </c>
      <c r="C115" s="76">
        <f t="shared" si="61"/>
        <v>2837.2526114621792</v>
      </c>
      <c r="D115" s="76">
        <f t="shared" si="67"/>
        <v>543.35738912399017</v>
      </c>
      <c r="E115" s="76">
        <f t="shared" si="67"/>
        <v>479.56613048341336</v>
      </c>
      <c r="F115" s="76">
        <f t="shared" si="67"/>
        <v>0</v>
      </c>
      <c r="G115" s="76">
        <f t="shared" si="67"/>
        <v>11.033333333333337</v>
      </c>
      <c r="H115" s="76">
        <f t="shared" ref="H115" si="79">AVERAGE(H168,H221,H274)</f>
        <v>236.11333333333337</v>
      </c>
      <c r="I115" s="76">
        <f t="shared" si="67"/>
        <v>14.2475</v>
      </c>
      <c r="J115" s="76">
        <f t="shared" ref="J115" si="80">AVERAGE(J168,J221,J274)</f>
        <v>179.05333333333337</v>
      </c>
      <c r="K115" s="76">
        <f t="shared" si="70"/>
        <v>203.97206591131138</v>
      </c>
      <c r="L115" s="76">
        <f t="shared" si="70"/>
        <v>450.72649103160006</v>
      </c>
      <c r="M115" s="76">
        <f t="shared" si="67"/>
        <v>0</v>
      </c>
      <c r="N115" s="76">
        <f t="shared" ref="N115" si="81">AVERAGE(N168,N221,N274)</f>
        <v>0</v>
      </c>
      <c r="O115" s="76">
        <f t="shared" si="67"/>
        <v>404.95164734665292</v>
      </c>
      <c r="P115" s="76">
        <f t="shared" ref="P115" si="82">AVERAGE(P168,P221,P274)</f>
        <v>257.96138756521134</v>
      </c>
      <c r="Q115" s="76">
        <f t="shared" si="67"/>
        <v>0</v>
      </c>
      <c r="R115" s="76">
        <f t="shared" si="67"/>
        <v>0</v>
      </c>
      <c r="S115" s="76">
        <f t="shared" si="67"/>
        <v>23.17</v>
      </c>
      <c r="T115" s="76">
        <f t="shared" ref="T115:U115" si="83">AVERAGE(T168,T221,T274)</f>
        <v>33.1</v>
      </c>
      <c r="U115" s="76">
        <f t="shared" si="83"/>
        <v>0</v>
      </c>
      <c r="V115" s="16"/>
    </row>
    <row r="116" spans="1:22" outlineLevel="1">
      <c r="A116" s="12" t="str">
        <f t="shared" si="60"/>
        <v>012015</v>
      </c>
      <c r="B116" s="12" t="str">
        <f t="shared" si="60"/>
        <v>Austin</v>
      </c>
      <c r="C116" s="76">
        <f t="shared" si="61"/>
        <v>16688.808904923535</v>
      </c>
      <c r="D116" s="76">
        <f t="shared" si="67"/>
        <v>2062.6712155943405</v>
      </c>
      <c r="E116" s="76">
        <f t="shared" si="67"/>
        <v>3370.2218535168809</v>
      </c>
      <c r="F116" s="76">
        <f t="shared" si="67"/>
        <v>234.37055099285331</v>
      </c>
      <c r="G116" s="76">
        <f t="shared" si="67"/>
        <v>4.3972081218274113</v>
      </c>
      <c r="H116" s="76">
        <f t="shared" ref="H116" si="84">AVERAGE(H169,H222,H275)</f>
        <v>194.20279187817263</v>
      </c>
      <c r="I116" s="76">
        <f t="shared" si="67"/>
        <v>229.85361350596381</v>
      </c>
      <c r="J116" s="76">
        <f t="shared" ref="J116" si="85">AVERAGE(J169,J222,J275)</f>
        <v>1279.1432614940361</v>
      </c>
      <c r="K116" s="76">
        <f t="shared" si="70"/>
        <v>1038.0437169739196</v>
      </c>
      <c r="L116" s="76">
        <f t="shared" si="70"/>
        <v>1235.1071291266753</v>
      </c>
      <c r="M116" s="76">
        <f t="shared" si="67"/>
        <v>27.636289225196418</v>
      </c>
      <c r="N116" s="76">
        <f t="shared" ref="N116" si="86">AVERAGE(N169,N222,N275)</f>
        <v>129.93342082167089</v>
      </c>
      <c r="O116" s="76">
        <f t="shared" si="67"/>
        <v>4737.4713191670717</v>
      </c>
      <c r="P116" s="76">
        <f t="shared" ref="P116" si="87">AVERAGE(P169,P222,P275)</f>
        <v>1729.4480465822201</v>
      </c>
      <c r="Q116" s="76">
        <f t="shared" si="67"/>
        <v>0</v>
      </c>
      <c r="R116" s="76">
        <f t="shared" si="67"/>
        <v>126.13182125603866</v>
      </c>
      <c r="S116" s="76">
        <f t="shared" si="67"/>
        <v>41.926666666666669</v>
      </c>
      <c r="T116" s="76">
        <f t="shared" ref="T116:U116" si="88">AVERAGE(T169,T222,T275)</f>
        <v>248.25000000000003</v>
      </c>
      <c r="U116" s="76">
        <f t="shared" si="88"/>
        <v>0</v>
      </c>
      <c r="V116" s="16"/>
    </row>
    <row r="117" spans="1:22" outlineLevel="1">
      <c r="A117" s="12" t="str">
        <f t="shared" si="60"/>
        <v>003549</v>
      </c>
      <c r="B117" s="12" t="str">
        <f t="shared" si="60"/>
        <v>Blinn</v>
      </c>
      <c r="C117" s="76">
        <f t="shared" si="61"/>
        <v>8421.3314257555576</v>
      </c>
      <c r="D117" s="76">
        <f t="shared" si="67"/>
        <v>448.45109595400942</v>
      </c>
      <c r="E117" s="76">
        <f t="shared" si="67"/>
        <v>3706.949469493597</v>
      </c>
      <c r="F117" s="76">
        <f t="shared" si="67"/>
        <v>916.56940262758633</v>
      </c>
      <c r="G117" s="76">
        <f t="shared" si="67"/>
        <v>5.2125316680403229</v>
      </c>
      <c r="H117" s="76">
        <f t="shared" ref="H117" si="89">AVERAGE(H170,H223,H276)</f>
        <v>198.62794745196445</v>
      </c>
      <c r="I117" s="76">
        <f t="shared" si="67"/>
        <v>67.255450547889708</v>
      </c>
      <c r="J117" s="76">
        <f t="shared" ref="J117" si="90">AVERAGE(J170,J223,J276)</f>
        <v>46.341083672355076</v>
      </c>
      <c r="K117" s="76">
        <f t="shared" si="70"/>
        <v>192.82010805059872</v>
      </c>
      <c r="L117" s="76">
        <f t="shared" si="70"/>
        <v>154.85815402389264</v>
      </c>
      <c r="M117" s="76">
        <f t="shared" si="67"/>
        <v>2.3875429313894143</v>
      </c>
      <c r="N117" s="76">
        <f t="shared" ref="N117" si="91">AVERAGE(N170,N223,N276)</f>
        <v>0</v>
      </c>
      <c r="O117" s="76">
        <f t="shared" si="67"/>
        <v>2035.7072702116905</v>
      </c>
      <c r="P117" s="76">
        <f t="shared" ref="P117" si="92">AVERAGE(P170,P223,P276)</f>
        <v>566.12241959384801</v>
      </c>
      <c r="Q117" s="76">
        <f t="shared" si="67"/>
        <v>0</v>
      </c>
      <c r="R117" s="76">
        <f t="shared" si="67"/>
        <v>0</v>
      </c>
      <c r="S117" s="76">
        <f t="shared" si="67"/>
        <v>20.448949528695632</v>
      </c>
      <c r="T117" s="76">
        <f t="shared" ref="T117:U117" si="93">AVERAGE(T170,T223,T276)</f>
        <v>59.580000000000005</v>
      </c>
      <c r="U117" s="76">
        <f t="shared" si="93"/>
        <v>0</v>
      </c>
      <c r="V117" s="16"/>
    </row>
    <row r="118" spans="1:22" outlineLevel="1">
      <c r="A118" s="12" t="str">
        <f t="shared" si="60"/>
        <v>007857</v>
      </c>
      <c r="B118" s="12" t="str">
        <f t="shared" si="60"/>
        <v>Brazosport</v>
      </c>
      <c r="C118" s="76">
        <f t="shared" si="61"/>
        <v>2438.2617957048083</v>
      </c>
      <c r="D118" s="76">
        <f t="shared" si="67"/>
        <v>299.51249999999999</v>
      </c>
      <c r="E118" s="76">
        <f t="shared" si="67"/>
        <v>243.14113318126599</v>
      </c>
      <c r="F118" s="76">
        <f t="shared" si="67"/>
        <v>0</v>
      </c>
      <c r="G118" s="76">
        <f t="shared" si="67"/>
        <v>0.66305555555555562</v>
      </c>
      <c r="H118" s="76">
        <f t="shared" ref="H118" si="94">AVERAGE(H171,H224,H277)</f>
        <v>67.743611111111122</v>
      </c>
      <c r="I118" s="76">
        <f t="shared" si="67"/>
        <v>20.623541666666668</v>
      </c>
      <c r="J118" s="76">
        <f t="shared" ref="J118" si="95">AVERAGE(J171,J224,J277)</f>
        <v>5.7043749999999998</v>
      </c>
      <c r="K118" s="76">
        <f t="shared" si="70"/>
        <v>456.48281037004318</v>
      </c>
      <c r="L118" s="76">
        <f t="shared" si="70"/>
        <v>264.76823187986128</v>
      </c>
      <c r="M118" s="76">
        <f t="shared" si="67"/>
        <v>0</v>
      </c>
      <c r="N118" s="76">
        <f t="shared" ref="N118" si="96">AVERAGE(N171,N224,N277)</f>
        <v>0</v>
      </c>
      <c r="O118" s="76">
        <f t="shared" si="67"/>
        <v>570.82440559183885</v>
      </c>
      <c r="P118" s="76">
        <f t="shared" ref="P118" si="97">AVERAGE(P171,P224,P277)</f>
        <v>152.44451943422666</v>
      </c>
      <c r="Q118" s="76">
        <f t="shared" si="67"/>
        <v>99.298756324944677</v>
      </c>
      <c r="R118" s="76">
        <f t="shared" si="67"/>
        <v>42.390197491671564</v>
      </c>
      <c r="S118" s="76">
        <f t="shared" si="67"/>
        <v>90.458740592956801</v>
      </c>
      <c r="T118" s="76">
        <f t="shared" ref="T118:U118" si="98">AVERAGE(T171,T224,T277)</f>
        <v>119.36001707046262</v>
      </c>
      <c r="U118" s="76">
        <f t="shared" si="98"/>
        <v>4.8459004342030765</v>
      </c>
      <c r="V118" s="16"/>
    </row>
    <row r="119" spans="1:22" outlineLevel="1">
      <c r="A119" s="12" t="str">
        <f t="shared" si="60"/>
        <v>004003</v>
      </c>
      <c r="B119" s="12" t="str">
        <f t="shared" si="60"/>
        <v>Central Texas</v>
      </c>
      <c r="C119" s="76">
        <f t="shared" si="61"/>
        <v>4978.555158856223</v>
      </c>
      <c r="D119" s="76">
        <f t="shared" si="67"/>
        <v>504.3202998995767</v>
      </c>
      <c r="E119" s="76">
        <f t="shared" si="67"/>
        <v>893.14889385637707</v>
      </c>
      <c r="F119" s="76">
        <f t="shared" si="67"/>
        <v>0</v>
      </c>
      <c r="G119" s="76">
        <f t="shared" si="67"/>
        <v>72.109886430678472</v>
      </c>
      <c r="H119" s="76">
        <f t="shared" ref="H119" si="99">AVERAGE(H172,H225,H278)</f>
        <v>123.18011356932153</v>
      </c>
      <c r="I119" s="76">
        <f t="shared" si="67"/>
        <v>0</v>
      </c>
      <c r="J119" s="76">
        <f t="shared" ref="J119" si="100">AVERAGE(J172,J225,J278)</f>
        <v>8.0532382058373013</v>
      </c>
      <c r="K119" s="76">
        <f t="shared" si="70"/>
        <v>877.0682385543804</v>
      </c>
      <c r="L119" s="76">
        <f t="shared" si="70"/>
        <v>605.50898826236721</v>
      </c>
      <c r="M119" s="76">
        <f t="shared" si="67"/>
        <v>0</v>
      </c>
      <c r="N119" s="76">
        <f t="shared" ref="N119" si="101">AVERAGE(N172,N225,N278)</f>
        <v>0</v>
      </c>
      <c r="O119" s="76">
        <f t="shared" si="67"/>
        <v>1491.4471520184532</v>
      </c>
      <c r="P119" s="76">
        <f t="shared" ref="P119" si="102">AVERAGE(P172,P225,P278)</f>
        <v>302.43459929214185</v>
      </c>
      <c r="Q119" s="76">
        <f t="shared" si="67"/>
        <v>0</v>
      </c>
      <c r="R119" s="76">
        <f t="shared" si="67"/>
        <v>0</v>
      </c>
      <c r="S119" s="76">
        <f t="shared" si="67"/>
        <v>44.133333333333333</v>
      </c>
      <c r="T119" s="76">
        <f t="shared" ref="T119:U119" si="103">AVERAGE(T172,T225,T278)</f>
        <v>57.150415433756166</v>
      </c>
      <c r="U119" s="76">
        <f t="shared" si="103"/>
        <v>0</v>
      </c>
      <c r="V119" s="16"/>
    </row>
    <row r="120" spans="1:22" outlineLevel="1">
      <c r="A120" s="12" t="str">
        <f t="shared" si="60"/>
        <v>003553</v>
      </c>
      <c r="B120" s="12" t="str">
        <f t="shared" si="60"/>
        <v>Cisco</v>
      </c>
      <c r="C120" s="76">
        <f t="shared" si="61"/>
        <v>1925.8094268728901</v>
      </c>
      <c r="D120" s="76">
        <f t="shared" si="67"/>
        <v>412.09158270509715</v>
      </c>
      <c r="E120" s="76">
        <f t="shared" si="67"/>
        <v>328.34679335683012</v>
      </c>
      <c r="F120" s="76">
        <f t="shared" si="67"/>
        <v>0</v>
      </c>
      <c r="G120" s="76">
        <f t="shared" si="67"/>
        <v>3.6202763235862072</v>
      </c>
      <c r="H120" s="76">
        <f t="shared" ref="H120" si="104">AVERAGE(H173,H226,H279)</f>
        <v>213.33177721241381</v>
      </c>
      <c r="I120" s="76">
        <f t="shared" si="67"/>
        <v>3.6871362565296391</v>
      </c>
      <c r="J120" s="76">
        <f t="shared" ref="J120" si="105">AVERAGE(J173,J226,J279)</f>
        <v>13.959738743470361</v>
      </c>
      <c r="K120" s="76">
        <f t="shared" si="70"/>
        <v>111.21477141585744</v>
      </c>
      <c r="L120" s="76">
        <f t="shared" si="70"/>
        <v>184.13489831704271</v>
      </c>
      <c r="M120" s="76">
        <f t="shared" si="67"/>
        <v>0</v>
      </c>
      <c r="N120" s="76">
        <f t="shared" ref="N120" si="106">AVERAGE(N173,N226,N279)</f>
        <v>0</v>
      </c>
      <c r="O120" s="76">
        <f t="shared" si="67"/>
        <v>484.98287438930811</v>
      </c>
      <c r="P120" s="76">
        <f t="shared" ref="P120" si="107">AVERAGE(P173,P226,P279)</f>
        <v>133.93301880068373</v>
      </c>
      <c r="Q120" s="76">
        <f t="shared" si="67"/>
        <v>0</v>
      </c>
      <c r="R120" s="76">
        <f t="shared" si="67"/>
        <v>0</v>
      </c>
      <c r="S120" s="76">
        <f t="shared" si="67"/>
        <v>10.513005976587495</v>
      </c>
      <c r="T120" s="76">
        <f t="shared" ref="T120:U120" si="108">AVERAGE(T173,T226,T279)</f>
        <v>25.993553375483227</v>
      </c>
      <c r="U120" s="76">
        <f t="shared" si="108"/>
        <v>0</v>
      </c>
      <c r="V120" s="16"/>
    </row>
    <row r="121" spans="1:22" outlineLevel="1">
      <c r="A121" s="12" t="str">
        <f t="shared" si="60"/>
        <v>003554</v>
      </c>
      <c r="B121" s="12" t="str">
        <f t="shared" si="60"/>
        <v>Clarendon</v>
      </c>
      <c r="C121" s="76">
        <f t="shared" si="61"/>
        <v>964.31209857242857</v>
      </c>
      <c r="D121" s="76">
        <f t="shared" si="67"/>
        <v>225.71009213261951</v>
      </c>
      <c r="E121" s="76">
        <f t="shared" si="67"/>
        <v>162.02540435185827</v>
      </c>
      <c r="F121" s="76">
        <f t="shared" si="67"/>
        <v>0</v>
      </c>
      <c r="G121" s="76">
        <f t="shared" si="67"/>
        <v>0</v>
      </c>
      <c r="H121" s="76">
        <f t="shared" ref="H121" si="109">AVERAGE(H174,H227,H280)</f>
        <v>79.44</v>
      </c>
      <c r="I121" s="76">
        <f t="shared" si="67"/>
        <v>0</v>
      </c>
      <c r="J121" s="76">
        <f t="shared" ref="J121" si="110">AVERAGE(J174,J227,J280)</f>
        <v>0</v>
      </c>
      <c r="K121" s="76">
        <f t="shared" si="70"/>
        <v>50.554827785584656</v>
      </c>
      <c r="L121" s="76">
        <f t="shared" si="70"/>
        <v>219.76320929179565</v>
      </c>
      <c r="M121" s="76">
        <f t="shared" si="67"/>
        <v>0</v>
      </c>
      <c r="N121" s="76">
        <f t="shared" ref="N121" si="111">AVERAGE(N174,N227,N280)</f>
        <v>0</v>
      </c>
      <c r="O121" s="76">
        <f t="shared" si="67"/>
        <v>157.28999370155316</v>
      </c>
      <c r="P121" s="76">
        <f t="shared" ref="P121" si="112">AVERAGE(P174,P227,P280)</f>
        <v>53.106282247886547</v>
      </c>
      <c r="Q121" s="76">
        <f t="shared" si="67"/>
        <v>0</v>
      </c>
      <c r="R121" s="76">
        <f t="shared" si="67"/>
        <v>0</v>
      </c>
      <c r="S121" s="76">
        <f t="shared" si="67"/>
        <v>10.90562239446416</v>
      </c>
      <c r="T121" s="76">
        <f t="shared" ref="T121:U121" si="113">AVERAGE(T174,T227,T280)</f>
        <v>5.5166666666666666</v>
      </c>
      <c r="U121" s="76">
        <f t="shared" si="113"/>
        <v>0</v>
      </c>
      <c r="V121" s="16"/>
    </row>
    <row r="122" spans="1:22" outlineLevel="1">
      <c r="A122" s="12" t="str">
        <f t="shared" si="60"/>
        <v>003546</v>
      </c>
      <c r="B122" s="12" t="str">
        <f t="shared" si="60"/>
        <v>Coastal Bend</v>
      </c>
      <c r="C122" s="76">
        <f t="shared" si="61"/>
        <v>2382.1773466083041</v>
      </c>
      <c r="D122" s="76">
        <f t="shared" si="67"/>
        <v>483.02333333333331</v>
      </c>
      <c r="E122" s="76">
        <f t="shared" si="67"/>
        <v>437.97522478918245</v>
      </c>
      <c r="F122" s="76">
        <f t="shared" si="67"/>
        <v>0</v>
      </c>
      <c r="G122" s="76">
        <f t="shared" si="67"/>
        <v>45.973333333333336</v>
      </c>
      <c r="H122" s="76">
        <f t="shared" ref="H122" si="114">AVERAGE(H175,H228,H281)</f>
        <v>267.37333333333333</v>
      </c>
      <c r="I122" s="76">
        <f t="shared" si="67"/>
        <v>15.32888069740001</v>
      </c>
      <c r="J122" s="76">
        <f t="shared" ref="J122" si="115">AVERAGE(J175,J228,J281)</f>
        <v>8.6729193419500064</v>
      </c>
      <c r="K122" s="76">
        <f t="shared" si="70"/>
        <v>168.9664035150424</v>
      </c>
      <c r="L122" s="76">
        <f t="shared" si="70"/>
        <v>257.10542352193391</v>
      </c>
      <c r="M122" s="76">
        <f t="shared" si="67"/>
        <v>0</v>
      </c>
      <c r="N122" s="76">
        <f t="shared" ref="N122" si="116">AVERAGE(N175,N228,N281)</f>
        <v>9.9742378663113793E-2</v>
      </c>
      <c r="O122" s="76">
        <f t="shared" si="67"/>
        <v>426.30545329567121</v>
      </c>
      <c r="P122" s="76">
        <f t="shared" ref="P122" si="117">AVERAGE(P175,P228,P281)</f>
        <v>255.21732619231412</v>
      </c>
      <c r="Q122" s="76">
        <f t="shared" si="67"/>
        <v>0</v>
      </c>
      <c r="R122" s="76">
        <f t="shared" si="67"/>
        <v>0</v>
      </c>
      <c r="S122" s="76">
        <f t="shared" si="67"/>
        <v>5.1026395428135825</v>
      </c>
      <c r="T122" s="76">
        <f t="shared" ref="T122:U122" si="118">AVERAGE(T175,T228,T281)</f>
        <v>11.033333333333333</v>
      </c>
      <c r="U122" s="76">
        <f t="shared" si="118"/>
        <v>0</v>
      </c>
      <c r="V122" s="16"/>
    </row>
    <row r="123" spans="1:22" outlineLevel="1">
      <c r="A123" s="12" t="str">
        <f t="shared" si="60"/>
        <v>007096</v>
      </c>
      <c r="B123" s="12" t="str">
        <f t="shared" si="60"/>
        <v>College of the Mainland</v>
      </c>
      <c r="C123" s="76">
        <f t="shared" si="61"/>
        <v>2285.0056782935335</v>
      </c>
      <c r="D123" s="76">
        <f t="shared" si="67"/>
        <v>463.962903221972</v>
      </c>
      <c r="E123" s="76">
        <f t="shared" si="67"/>
        <v>377.45411386248833</v>
      </c>
      <c r="F123" s="76">
        <f t="shared" si="67"/>
        <v>0</v>
      </c>
      <c r="G123" s="76">
        <f t="shared" si="67"/>
        <v>0</v>
      </c>
      <c r="H123" s="76">
        <f t="shared" ref="H123" si="119">AVERAGE(H176,H229,H282)</f>
        <v>69.510000000000005</v>
      </c>
      <c r="I123" s="76">
        <f t="shared" si="67"/>
        <v>0</v>
      </c>
      <c r="J123" s="76">
        <f t="shared" ref="J123" si="120">AVERAGE(J176,J229,J282)</f>
        <v>15.654166666666669</v>
      </c>
      <c r="K123" s="76">
        <f t="shared" si="70"/>
        <v>198.43279467121329</v>
      </c>
      <c r="L123" s="76">
        <f t="shared" si="70"/>
        <v>255.86064783785218</v>
      </c>
      <c r="M123" s="76">
        <f t="shared" si="67"/>
        <v>0</v>
      </c>
      <c r="N123" s="76">
        <f t="shared" ref="N123" si="121">AVERAGE(N176,N229,N282)</f>
        <v>0</v>
      </c>
      <c r="O123" s="76">
        <f t="shared" si="67"/>
        <v>605.74181387390445</v>
      </c>
      <c r="P123" s="76">
        <f t="shared" ref="P123" si="122">AVERAGE(P176,P229,P282)</f>
        <v>161.98682502443029</v>
      </c>
      <c r="Q123" s="76">
        <f t="shared" si="67"/>
        <v>0</v>
      </c>
      <c r="R123" s="76">
        <f t="shared" si="67"/>
        <v>11.829021529177831</v>
      </c>
      <c r="S123" s="76">
        <f t="shared" si="67"/>
        <v>45.667540789058592</v>
      </c>
      <c r="T123" s="76">
        <f t="shared" ref="T123:U123" si="123">AVERAGE(T176,T229,T282)</f>
        <v>78.905850816770553</v>
      </c>
      <c r="U123" s="76">
        <f t="shared" si="123"/>
        <v>0</v>
      </c>
      <c r="V123" s="16"/>
    </row>
    <row r="124" spans="1:22" outlineLevel="1">
      <c r="A124" s="12" t="str">
        <f t="shared" si="60"/>
        <v>023614</v>
      </c>
      <c r="B124" s="12" t="str">
        <f t="shared" si="60"/>
        <v>Collin</v>
      </c>
      <c r="C124" s="76">
        <f t="shared" si="61"/>
        <v>18603.188566642661</v>
      </c>
      <c r="D124" s="76">
        <f t="shared" si="67"/>
        <v>2909.4900000000002</v>
      </c>
      <c r="E124" s="76">
        <f t="shared" si="67"/>
        <v>4256.9253610389869</v>
      </c>
      <c r="F124" s="76">
        <f t="shared" si="67"/>
        <v>3.4209687393568564</v>
      </c>
      <c r="G124" s="76">
        <f t="shared" si="67"/>
        <v>0</v>
      </c>
      <c r="H124" s="76">
        <f t="shared" ref="H124" si="124">AVERAGE(H177,H230,H283)</f>
        <v>0</v>
      </c>
      <c r="I124" s="76">
        <f t="shared" si="67"/>
        <v>394.26856780483376</v>
      </c>
      <c r="J124" s="76">
        <f t="shared" ref="J124" si="125">AVERAGE(J177,J230,J283)</f>
        <v>896.31143219516616</v>
      </c>
      <c r="K124" s="76">
        <f t="shared" si="70"/>
        <v>1962.3948820589276</v>
      </c>
      <c r="L124" s="76">
        <f t="shared" si="70"/>
        <v>1409.1733908421602</v>
      </c>
      <c r="M124" s="76">
        <f t="shared" si="67"/>
        <v>0</v>
      </c>
      <c r="N124" s="76">
        <f t="shared" ref="N124" si="126">AVERAGE(N177,N230,N283)</f>
        <v>13.622694444444443</v>
      </c>
      <c r="O124" s="76">
        <f t="shared" si="67"/>
        <v>5007.5180103814082</v>
      </c>
      <c r="P124" s="76">
        <f t="shared" ref="P124" si="127">AVERAGE(P177,P230,P283)</f>
        <v>1045.5787809769702</v>
      </c>
      <c r="Q124" s="76">
        <f t="shared" si="67"/>
        <v>0</v>
      </c>
      <c r="R124" s="76">
        <f t="shared" si="67"/>
        <v>166.057811493739</v>
      </c>
      <c r="S124" s="76">
        <f t="shared" si="67"/>
        <v>84.956666666666663</v>
      </c>
      <c r="T124" s="76">
        <f t="shared" ref="T124:U124" si="128">AVERAGE(T177,T230,T283)</f>
        <v>453.47</v>
      </c>
      <c r="U124" s="76">
        <f t="shared" si="128"/>
        <v>0</v>
      </c>
      <c r="V124" s="16"/>
    </row>
    <row r="125" spans="1:22" outlineLevel="1">
      <c r="A125" s="12" t="str">
        <f t="shared" si="60"/>
        <v>009331</v>
      </c>
      <c r="B125" s="12" t="str">
        <f t="shared" si="60"/>
        <v>Dallas</v>
      </c>
      <c r="C125" s="76">
        <f t="shared" si="61"/>
        <v>28128.953090081221</v>
      </c>
      <c r="D125" s="76">
        <f t="shared" si="67"/>
        <v>3591.6145813296393</v>
      </c>
      <c r="E125" s="76">
        <f t="shared" si="67"/>
        <v>6701.547860193903</v>
      </c>
      <c r="F125" s="76">
        <f t="shared" si="67"/>
        <v>1.5373611111111112</v>
      </c>
      <c r="G125" s="76">
        <f t="shared" si="67"/>
        <v>137.60223074568287</v>
      </c>
      <c r="H125" s="76">
        <f t="shared" ref="H125" si="129">AVERAGE(H178,H231,H284)</f>
        <v>538.44026925431706</v>
      </c>
      <c r="I125" s="76">
        <f t="shared" si="67"/>
        <v>22.165003040418156</v>
      </c>
      <c r="J125" s="76">
        <f t="shared" ref="J125" si="130">AVERAGE(J178,J231,J284)</f>
        <v>85.230830292915186</v>
      </c>
      <c r="K125" s="76">
        <f t="shared" si="70"/>
        <v>2588.8866369010202</v>
      </c>
      <c r="L125" s="76">
        <f t="shared" si="70"/>
        <v>3235.199661358954</v>
      </c>
      <c r="M125" s="76">
        <f t="shared" si="67"/>
        <v>1.0882454841003157</v>
      </c>
      <c r="N125" s="76">
        <f t="shared" ref="N125" si="131">AVERAGE(N178,N231,N284)</f>
        <v>34.901562950751682</v>
      </c>
      <c r="O125" s="76">
        <f t="shared" si="67"/>
        <v>8386.9698608991239</v>
      </c>
      <c r="P125" s="76">
        <f t="shared" ref="P125" si="132">AVERAGE(P178,P231,P284)</f>
        <v>1697.1418916598752</v>
      </c>
      <c r="Q125" s="76">
        <f t="shared" si="67"/>
        <v>0</v>
      </c>
      <c r="R125" s="76">
        <f t="shared" si="67"/>
        <v>125.77388197350307</v>
      </c>
      <c r="S125" s="76">
        <f t="shared" si="67"/>
        <v>158.16077843648623</v>
      </c>
      <c r="T125" s="76">
        <f t="shared" ref="T125:U125" si="133">AVERAGE(T178,T231,T284)</f>
        <v>822.69243444941912</v>
      </c>
      <c r="U125" s="76">
        <f t="shared" si="133"/>
        <v>0</v>
      </c>
      <c r="V125" s="16"/>
    </row>
    <row r="126" spans="1:22" outlineLevel="1">
      <c r="A126" s="12" t="str">
        <f t="shared" si="60"/>
        <v>003563</v>
      </c>
      <c r="B126" s="12" t="str">
        <f t="shared" si="60"/>
        <v>Del Mar</v>
      </c>
      <c r="C126" s="76">
        <f t="shared" si="61"/>
        <v>7185.4132677381986</v>
      </c>
      <c r="D126" s="76">
        <f t="shared" si="67"/>
        <v>876.50410256658836</v>
      </c>
      <c r="E126" s="76">
        <f t="shared" si="67"/>
        <v>872.11357160839407</v>
      </c>
      <c r="F126" s="76">
        <f t="shared" si="67"/>
        <v>1.4272916666666668</v>
      </c>
      <c r="G126" s="76">
        <f t="shared" si="67"/>
        <v>122.0315927958351</v>
      </c>
      <c r="H126" s="76">
        <f t="shared" ref="H126" si="134">AVERAGE(H179,H232,H285)</f>
        <v>2634.095073870832</v>
      </c>
      <c r="I126" s="76">
        <f t="shared" si="67"/>
        <v>71.367904411764712</v>
      </c>
      <c r="J126" s="76">
        <f t="shared" ref="J126" si="135">AVERAGE(J179,J232,J285)</f>
        <v>102.1970955882353</v>
      </c>
      <c r="K126" s="76">
        <f t="shared" si="70"/>
        <v>376.03154532878631</v>
      </c>
      <c r="L126" s="76">
        <f t="shared" si="70"/>
        <v>429.43067595267297</v>
      </c>
      <c r="M126" s="76">
        <f t="shared" si="67"/>
        <v>0</v>
      </c>
      <c r="N126" s="76">
        <f t="shared" ref="N126" si="136">AVERAGE(N179,N232,N285)</f>
        <v>0.27631686757570634</v>
      </c>
      <c r="O126" s="76">
        <f t="shared" si="67"/>
        <v>746.40058740572488</v>
      </c>
      <c r="P126" s="76">
        <f t="shared" ref="P126" si="137">AVERAGE(P179,P232,P285)</f>
        <v>862.14805107150494</v>
      </c>
      <c r="Q126" s="76">
        <f t="shared" si="67"/>
        <v>0</v>
      </c>
      <c r="R126" s="76">
        <f t="shared" si="67"/>
        <v>20.452083333333334</v>
      </c>
      <c r="S126" s="76">
        <f t="shared" si="67"/>
        <v>16.55</v>
      </c>
      <c r="T126" s="76">
        <f t="shared" ref="T126:U126" si="138">AVERAGE(T179,T232,T285)</f>
        <v>54.387375270285226</v>
      </c>
      <c r="U126" s="76">
        <f t="shared" si="138"/>
        <v>0</v>
      </c>
      <c r="V126" s="16"/>
    </row>
    <row r="127" spans="1:22" outlineLevel="1">
      <c r="A127" s="12" t="str">
        <f t="shared" si="60"/>
        <v>010387</v>
      </c>
      <c r="B127" s="12" t="str">
        <f t="shared" si="60"/>
        <v>El Paso</v>
      </c>
      <c r="C127" s="76">
        <f t="shared" si="61"/>
        <v>11274.767156631126</v>
      </c>
      <c r="D127" s="76">
        <f t="shared" si="67"/>
        <v>2576.0052241682802</v>
      </c>
      <c r="E127" s="76">
        <f t="shared" si="67"/>
        <v>2481.5286536685048</v>
      </c>
      <c r="F127" s="76">
        <f t="shared" si="67"/>
        <v>0</v>
      </c>
      <c r="G127" s="76">
        <f t="shared" si="67"/>
        <v>369.75176270823158</v>
      </c>
      <c r="H127" s="76">
        <f t="shared" ref="H127" si="139">AVERAGE(H180,H233,H286)</f>
        <v>114.22240395843509</v>
      </c>
      <c r="I127" s="76">
        <f t="shared" si="67"/>
        <v>0</v>
      </c>
      <c r="J127" s="76">
        <f t="shared" ref="J127" si="140">AVERAGE(J180,J233,J286)</f>
        <v>0</v>
      </c>
      <c r="K127" s="76">
        <f t="shared" si="70"/>
        <v>369.47497285171431</v>
      </c>
      <c r="L127" s="76">
        <f t="shared" si="70"/>
        <v>848.78012338896178</v>
      </c>
      <c r="M127" s="76">
        <f t="shared" si="67"/>
        <v>6.9299652777777787</v>
      </c>
      <c r="N127" s="76">
        <f t="shared" ref="N127" si="141">AVERAGE(N180,N233,N286)</f>
        <v>0.80086805555555562</v>
      </c>
      <c r="O127" s="76">
        <f t="shared" si="67"/>
        <v>3534.8455671858851</v>
      </c>
      <c r="P127" s="76">
        <f t="shared" ref="P127" si="142">AVERAGE(P180,P233,P286)</f>
        <v>906.93809815126497</v>
      </c>
      <c r="Q127" s="76">
        <f t="shared" si="67"/>
        <v>0</v>
      </c>
      <c r="R127" s="76">
        <f t="shared" si="67"/>
        <v>0</v>
      </c>
      <c r="S127" s="76">
        <f t="shared" si="67"/>
        <v>10.322850549847217</v>
      </c>
      <c r="T127" s="76">
        <f t="shared" ref="T127:U127" si="143">AVERAGE(T180,T233,T286)</f>
        <v>55.166666666666679</v>
      </c>
      <c r="U127" s="76">
        <f t="shared" si="143"/>
        <v>0</v>
      </c>
      <c r="V127" s="16"/>
    </row>
    <row r="128" spans="1:22" outlineLevel="1">
      <c r="A128" s="12" t="str">
        <f t="shared" si="60"/>
        <v>003568</v>
      </c>
      <c r="B128" s="12" t="str">
        <f t="shared" si="60"/>
        <v>Frank Phillips</v>
      </c>
      <c r="C128" s="76">
        <f t="shared" si="61"/>
        <v>1168.0965531030777</v>
      </c>
      <c r="D128" s="76">
        <f t="shared" si="67"/>
        <v>361.56615953845841</v>
      </c>
      <c r="E128" s="76">
        <f t="shared" si="67"/>
        <v>141.81341403946678</v>
      </c>
      <c r="F128" s="76">
        <f t="shared" si="67"/>
        <v>0</v>
      </c>
      <c r="G128" s="76">
        <f t="shared" si="67"/>
        <v>1.4850796035805625</v>
      </c>
      <c r="H128" s="76">
        <f t="shared" ref="H128" si="144">AVERAGE(H181,H234,H287)</f>
        <v>11.826587063086103</v>
      </c>
      <c r="I128" s="76">
        <f t="shared" si="67"/>
        <v>114.77118032024515</v>
      </c>
      <c r="J128" s="76">
        <f t="shared" ref="J128" si="145">AVERAGE(J181,J234,J287)</f>
        <v>68.525828740852901</v>
      </c>
      <c r="K128" s="76">
        <f t="shared" si="70"/>
        <v>38.760575944703419</v>
      </c>
      <c r="L128" s="76">
        <f t="shared" si="70"/>
        <v>185.71728485758982</v>
      </c>
      <c r="M128" s="76">
        <f t="shared" si="67"/>
        <v>0</v>
      </c>
      <c r="N128" s="76">
        <f t="shared" ref="N128" si="146">AVERAGE(N181,N234,N287)</f>
        <v>0</v>
      </c>
      <c r="O128" s="76">
        <f t="shared" si="67"/>
        <v>200.03584837005704</v>
      </c>
      <c r="P128" s="76">
        <f t="shared" ref="P128" si="147">AVERAGE(P181,P234,P287)</f>
        <v>22.631261291703961</v>
      </c>
      <c r="Q128" s="76">
        <f t="shared" si="67"/>
        <v>0</v>
      </c>
      <c r="R128" s="76">
        <f t="shared" si="67"/>
        <v>0</v>
      </c>
      <c r="S128" s="76">
        <f t="shared" si="67"/>
        <v>16.55</v>
      </c>
      <c r="T128" s="76">
        <f t="shared" ref="T128:U128" si="148">AVERAGE(T181,T234,T287)</f>
        <v>4.413333333333334</v>
      </c>
      <c r="U128" s="76">
        <f t="shared" si="148"/>
        <v>0</v>
      </c>
      <c r="V128" s="16"/>
    </row>
    <row r="129" spans="1:22" outlineLevel="1">
      <c r="A129" s="12" t="str">
        <f t="shared" si="60"/>
        <v>006662</v>
      </c>
      <c r="B129" s="12" t="str">
        <f t="shared" si="60"/>
        <v>Galveston</v>
      </c>
      <c r="C129" s="76">
        <f t="shared" si="61"/>
        <v>1558.5123768152894</v>
      </c>
      <c r="D129" s="76">
        <f t="shared" ref="D129:S144" si="149">AVERAGE(D182,D235,D288)</f>
        <v>137.87083333333331</v>
      </c>
      <c r="E129" s="76">
        <f t="shared" si="149"/>
        <v>163.98849643375337</v>
      </c>
      <c r="F129" s="76">
        <f t="shared" si="149"/>
        <v>0</v>
      </c>
      <c r="G129" s="76">
        <f t="shared" si="149"/>
        <v>0</v>
      </c>
      <c r="H129" s="76">
        <f t="shared" ref="H129" si="150">AVERAGE(H182,H235,H288)</f>
        <v>0</v>
      </c>
      <c r="I129" s="76">
        <f t="shared" si="149"/>
        <v>23.16695789473685</v>
      </c>
      <c r="J129" s="76">
        <f t="shared" ref="J129" si="151">AVERAGE(J182,J235,J288)</f>
        <v>161.25470877192984</v>
      </c>
      <c r="K129" s="76">
        <f t="shared" si="70"/>
        <v>135.38711896420227</v>
      </c>
      <c r="L129" s="76">
        <f t="shared" si="70"/>
        <v>290.48544363123693</v>
      </c>
      <c r="M129" s="76">
        <f t="shared" si="149"/>
        <v>0</v>
      </c>
      <c r="N129" s="76">
        <f t="shared" ref="N129" si="152">AVERAGE(N182,N235,N288)</f>
        <v>78.086861864235928</v>
      </c>
      <c r="O129" s="76">
        <f t="shared" si="149"/>
        <v>266.73561157627393</v>
      </c>
      <c r="P129" s="76">
        <f t="shared" ref="P129" si="153">AVERAGE(P182,P235,P288)</f>
        <v>227.73776452203938</v>
      </c>
      <c r="Q129" s="76">
        <f t="shared" si="149"/>
        <v>0</v>
      </c>
      <c r="R129" s="76">
        <f t="shared" si="149"/>
        <v>39.745729166666671</v>
      </c>
      <c r="S129" s="76">
        <f t="shared" si="149"/>
        <v>11.148522492964625</v>
      </c>
      <c r="T129" s="76">
        <f t="shared" ref="T129:U129" si="154">AVERAGE(T182,T235,T288)</f>
        <v>22.904328163915924</v>
      </c>
      <c r="U129" s="76">
        <f t="shared" si="154"/>
        <v>0</v>
      </c>
      <c r="V129" s="16"/>
    </row>
    <row r="130" spans="1:22" outlineLevel="1">
      <c r="A130" s="12" t="str">
        <f t="shared" si="60"/>
        <v>003570</v>
      </c>
      <c r="B130" s="12" t="str">
        <f t="shared" si="60"/>
        <v>Grayson</v>
      </c>
      <c r="C130" s="76">
        <f t="shared" si="61"/>
        <v>2466.0809385042712</v>
      </c>
      <c r="D130" s="76">
        <f t="shared" si="149"/>
        <v>360.04750848619068</v>
      </c>
      <c r="E130" s="76">
        <f t="shared" si="149"/>
        <v>245.18565168798341</v>
      </c>
      <c r="F130" s="76">
        <f t="shared" si="149"/>
        <v>0</v>
      </c>
      <c r="G130" s="76">
        <f t="shared" si="149"/>
        <v>0</v>
      </c>
      <c r="H130" s="76">
        <f t="shared" ref="H130" si="155">AVERAGE(H183,H236,H289)</f>
        <v>200.8066666666667</v>
      </c>
      <c r="I130" s="76">
        <f t="shared" si="149"/>
        <v>6.9283333333333337</v>
      </c>
      <c r="J130" s="76">
        <f t="shared" ref="J130" si="156">AVERAGE(J183,J236,J289)</f>
        <v>168.31</v>
      </c>
      <c r="K130" s="76">
        <f t="shared" si="70"/>
        <v>232.6943805988698</v>
      </c>
      <c r="L130" s="76">
        <f t="shared" si="70"/>
        <v>302.87333436334012</v>
      </c>
      <c r="M130" s="76">
        <f t="shared" si="149"/>
        <v>0</v>
      </c>
      <c r="N130" s="76">
        <f t="shared" ref="N130" si="157">AVERAGE(N183,N236,N289)</f>
        <v>0</v>
      </c>
      <c r="O130" s="76">
        <f t="shared" si="149"/>
        <v>448.28241925422503</v>
      </c>
      <c r="P130" s="76">
        <f t="shared" ref="P130" si="158">AVERAGE(P183,P236,P289)</f>
        <v>361.27197315110681</v>
      </c>
      <c r="Q130" s="76">
        <f t="shared" si="149"/>
        <v>0</v>
      </c>
      <c r="R130" s="76">
        <f t="shared" si="149"/>
        <v>80.90748845303149</v>
      </c>
      <c r="S130" s="76">
        <f t="shared" si="149"/>
        <v>20.471237593771232</v>
      </c>
      <c r="T130" s="76">
        <f t="shared" ref="T130:U130" si="159">AVERAGE(T183,T236,T289)</f>
        <v>38.301944915752905</v>
      </c>
      <c r="U130" s="76">
        <f t="shared" si="159"/>
        <v>0</v>
      </c>
      <c r="V130" s="16"/>
    </row>
    <row r="131" spans="1:22" outlineLevel="1">
      <c r="A131" s="12" t="str">
        <f t="shared" si="60"/>
        <v>003573</v>
      </c>
      <c r="B131" s="12" t="str">
        <f t="shared" si="60"/>
        <v>Hill</v>
      </c>
      <c r="C131" s="76">
        <f t="shared" si="61"/>
        <v>1837.0878076218296</v>
      </c>
      <c r="D131" s="76">
        <f t="shared" si="149"/>
        <v>397.44833333333327</v>
      </c>
      <c r="E131" s="76">
        <f t="shared" si="149"/>
        <v>449.59167398166079</v>
      </c>
      <c r="F131" s="76">
        <f t="shared" si="149"/>
        <v>0</v>
      </c>
      <c r="G131" s="76">
        <f t="shared" si="149"/>
        <v>0</v>
      </c>
      <c r="H131" s="76">
        <f t="shared" ref="H131" si="160">AVERAGE(H184,H237,H290)</f>
        <v>31.377499999999998</v>
      </c>
      <c r="I131" s="76">
        <f t="shared" si="149"/>
        <v>97.284582539279029</v>
      </c>
      <c r="J131" s="76">
        <f t="shared" ref="J131" si="161">AVERAGE(J184,J237,J290)</f>
        <v>0</v>
      </c>
      <c r="K131" s="76">
        <f t="shared" si="70"/>
        <v>151.84302056712514</v>
      </c>
      <c r="L131" s="76">
        <f t="shared" si="70"/>
        <v>134.06326000586716</v>
      </c>
      <c r="M131" s="76">
        <f t="shared" si="149"/>
        <v>0</v>
      </c>
      <c r="N131" s="76">
        <f t="shared" ref="N131" si="162">AVERAGE(N184,N237,N290)</f>
        <v>0</v>
      </c>
      <c r="O131" s="76">
        <f t="shared" si="149"/>
        <v>423.77430290124738</v>
      </c>
      <c r="P131" s="76">
        <f t="shared" ref="P131" si="163">AVERAGE(P184,P237,P290)</f>
        <v>121.43815230432112</v>
      </c>
      <c r="Q131" s="76">
        <f t="shared" si="149"/>
        <v>0</v>
      </c>
      <c r="R131" s="76">
        <f t="shared" si="149"/>
        <v>0</v>
      </c>
      <c r="S131" s="76">
        <f t="shared" si="149"/>
        <v>4.413333333333334</v>
      </c>
      <c r="T131" s="76">
        <f t="shared" ref="T131:U131" si="164">AVERAGE(T184,T237,T290)</f>
        <v>25.853648655662102</v>
      </c>
      <c r="U131" s="76">
        <f t="shared" si="164"/>
        <v>0</v>
      </c>
      <c r="V131" s="16"/>
    </row>
    <row r="132" spans="1:22" outlineLevel="1">
      <c r="A132" s="12" t="str">
        <f t="shared" ref="A132:B151" si="165">A26</f>
        <v>010633</v>
      </c>
      <c r="B132" s="12" t="str">
        <f t="shared" si="165"/>
        <v>Houston</v>
      </c>
      <c r="C132" s="76">
        <f t="shared" si="61"/>
        <v>19668.020327482485</v>
      </c>
      <c r="D132" s="76">
        <f t="shared" si="149"/>
        <v>2424.1402231253055</v>
      </c>
      <c r="E132" s="76">
        <f t="shared" si="149"/>
        <v>4896.5751059081558</v>
      </c>
      <c r="F132" s="76">
        <f t="shared" si="149"/>
        <v>69.042860353976735</v>
      </c>
      <c r="G132" s="76">
        <f t="shared" si="149"/>
        <v>389.48440912624591</v>
      </c>
      <c r="H132" s="76">
        <f t="shared" ref="H132" si="166">AVERAGE(H185,H238,H291)</f>
        <v>679.64559087375426</v>
      </c>
      <c r="I132" s="76">
        <f t="shared" si="149"/>
        <v>146.80520527206696</v>
      </c>
      <c r="J132" s="76">
        <f t="shared" ref="J132" si="167">AVERAGE(J185,J238,J291)</f>
        <v>1022.6793914085971</v>
      </c>
      <c r="K132" s="76">
        <f t="shared" si="70"/>
        <v>1047.23344857442</v>
      </c>
      <c r="L132" s="76">
        <f t="shared" si="70"/>
        <v>1151.4892221222287</v>
      </c>
      <c r="M132" s="76">
        <f t="shared" si="149"/>
        <v>2.6269162698412698</v>
      </c>
      <c r="N132" s="76">
        <f t="shared" ref="N132" si="168">AVERAGE(N185,N238,N291)</f>
        <v>39.829641765873021</v>
      </c>
      <c r="O132" s="76">
        <f t="shared" si="149"/>
        <v>6207.1478314745518</v>
      </c>
      <c r="P132" s="76">
        <f t="shared" ref="P132" si="169">AVERAGE(P185,P238,P291)</f>
        <v>1194.6321592807901</v>
      </c>
      <c r="Q132" s="76">
        <f t="shared" si="149"/>
        <v>0</v>
      </c>
      <c r="R132" s="76">
        <f t="shared" si="149"/>
        <v>0</v>
      </c>
      <c r="S132" s="76">
        <f t="shared" si="149"/>
        <v>98.126655260011034</v>
      </c>
      <c r="T132" s="76">
        <f t="shared" ref="T132:U132" si="170">AVERAGE(T185,T238,T291)</f>
        <v>298.56166666666667</v>
      </c>
      <c r="U132" s="76">
        <f t="shared" si="170"/>
        <v>0</v>
      </c>
      <c r="V132" s="16"/>
    </row>
    <row r="133" spans="1:22" outlineLevel="1">
      <c r="A133" s="12" t="str">
        <f t="shared" si="165"/>
        <v>003574</v>
      </c>
      <c r="B133" s="12" t="str">
        <f t="shared" si="165"/>
        <v>Howard</v>
      </c>
      <c r="C133" s="76">
        <f t="shared" si="61"/>
        <v>2325.9218830939312</v>
      </c>
      <c r="D133" s="76">
        <f t="shared" si="149"/>
        <v>460.20333333333332</v>
      </c>
      <c r="E133" s="76">
        <f t="shared" si="149"/>
        <v>311.36810781723057</v>
      </c>
      <c r="F133" s="76">
        <f t="shared" si="149"/>
        <v>0</v>
      </c>
      <c r="G133" s="76">
        <f t="shared" si="149"/>
        <v>26.876933820922677</v>
      </c>
      <c r="H133" s="76">
        <f t="shared" ref="H133" si="171">AVERAGE(H186,H239,H292)</f>
        <v>643.08980866214404</v>
      </c>
      <c r="I133" s="76">
        <f t="shared" si="149"/>
        <v>0</v>
      </c>
      <c r="J133" s="76">
        <f t="shared" ref="J133" si="172">AVERAGE(J186,J239,J292)</f>
        <v>0</v>
      </c>
      <c r="K133" s="76">
        <f t="shared" si="70"/>
        <v>29.350576778715894</v>
      </c>
      <c r="L133" s="76">
        <f t="shared" si="70"/>
        <v>233.02088262355437</v>
      </c>
      <c r="M133" s="76">
        <f t="shared" si="149"/>
        <v>0</v>
      </c>
      <c r="N133" s="76">
        <f t="shared" ref="N133" si="173">AVERAGE(N186,N239,N292)</f>
        <v>3.483166666666667</v>
      </c>
      <c r="O133" s="76">
        <f t="shared" si="149"/>
        <v>381.17136941529424</v>
      </c>
      <c r="P133" s="76">
        <f t="shared" ref="P133" si="174">AVERAGE(P186,P239,P292)</f>
        <v>191.01770397606913</v>
      </c>
      <c r="Q133" s="76">
        <f t="shared" si="149"/>
        <v>0</v>
      </c>
      <c r="R133" s="76">
        <f t="shared" si="149"/>
        <v>0</v>
      </c>
      <c r="S133" s="76">
        <f t="shared" si="149"/>
        <v>5.5166666666666666</v>
      </c>
      <c r="T133" s="76">
        <f t="shared" ref="T133:U133" si="175">AVERAGE(T186,T239,T292)</f>
        <v>40.823333333333338</v>
      </c>
      <c r="U133" s="76">
        <f t="shared" si="175"/>
        <v>0</v>
      </c>
      <c r="V133" s="16"/>
    </row>
    <row r="134" spans="1:22" outlineLevel="1">
      <c r="A134" s="12" t="str">
        <f t="shared" si="165"/>
        <v>003580</v>
      </c>
      <c r="B134" s="12" t="str">
        <f t="shared" si="165"/>
        <v>Kilgore</v>
      </c>
      <c r="C134" s="76">
        <f t="shared" si="61"/>
        <v>3318.619192062843</v>
      </c>
      <c r="D134" s="76">
        <f t="shared" si="149"/>
        <v>584.54683197775296</v>
      </c>
      <c r="E134" s="76">
        <f t="shared" si="149"/>
        <v>502.4305594995285</v>
      </c>
      <c r="F134" s="76">
        <f t="shared" si="149"/>
        <v>0</v>
      </c>
      <c r="G134" s="76">
        <f t="shared" si="149"/>
        <v>40.147081914260404</v>
      </c>
      <c r="H134" s="76">
        <f t="shared" ref="H134" si="176">AVERAGE(H187,H240,H293)</f>
        <v>284.84165078058123</v>
      </c>
      <c r="I134" s="76">
        <f t="shared" si="149"/>
        <v>0.3178488372093024</v>
      </c>
      <c r="J134" s="76">
        <f t="shared" ref="J134" si="177">AVERAGE(J187,J240,J293)</f>
        <v>81.447151162790703</v>
      </c>
      <c r="K134" s="76">
        <f t="shared" si="70"/>
        <v>558.96813254494202</v>
      </c>
      <c r="L134" s="76">
        <f t="shared" si="70"/>
        <v>251.19549399622142</v>
      </c>
      <c r="M134" s="76">
        <f t="shared" si="149"/>
        <v>0</v>
      </c>
      <c r="N134" s="76">
        <f t="shared" ref="N134" si="178">AVERAGE(N187,N240,N293)</f>
        <v>0</v>
      </c>
      <c r="O134" s="76">
        <f t="shared" si="149"/>
        <v>715.67313862179378</v>
      </c>
      <c r="P134" s="76">
        <f t="shared" ref="P134" si="179">AVERAGE(P187,P240,P293)</f>
        <v>209.68130272776241</v>
      </c>
      <c r="Q134" s="76">
        <f t="shared" si="149"/>
        <v>0</v>
      </c>
      <c r="R134" s="76">
        <f t="shared" si="149"/>
        <v>0</v>
      </c>
      <c r="S134" s="76">
        <f t="shared" si="149"/>
        <v>25.376666666666665</v>
      </c>
      <c r="T134" s="76">
        <f t="shared" ref="T134:U134" si="180">AVERAGE(T187,T240,T293)</f>
        <v>63.993333333333339</v>
      </c>
      <c r="U134" s="76">
        <f t="shared" si="180"/>
        <v>0</v>
      </c>
      <c r="V134" s="16"/>
    </row>
    <row r="135" spans="1:22" outlineLevel="1">
      <c r="A135" s="12" t="str">
        <f t="shared" si="165"/>
        <v>003582</v>
      </c>
      <c r="B135" s="12" t="str">
        <f t="shared" si="165"/>
        <v>Laredo</v>
      </c>
      <c r="C135" s="76">
        <f t="shared" si="61"/>
        <v>6597.9045602789292</v>
      </c>
      <c r="D135" s="76">
        <f t="shared" si="149"/>
        <v>1504.9474100969808</v>
      </c>
      <c r="E135" s="76">
        <f t="shared" si="149"/>
        <v>1567.0170816617626</v>
      </c>
      <c r="F135" s="76">
        <f t="shared" si="149"/>
        <v>0</v>
      </c>
      <c r="G135" s="76">
        <f t="shared" si="149"/>
        <v>0</v>
      </c>
      <c r="H135" s="76">
        <f t="shared" ref="H135" si="181">AVERAGE(H188,H241,H294)</f>
        <v>440.23</v>
      </c>
      <c r="I135" s="76">
        <f t="shared" si="149"/>
        <v>39.978144606679308</v>
      </c>
      <c r="J135" s="76">
        <f t="shared" ref="J135" si="182">AVERAGE(J188,J241,J294)</f>
        <v>230.36946868466157</v>
      </c>
      <c r="K135" s="76">
        <f t="shared" si="70"/>
        <v>418.30694133876756</v>
      </c>
      <c r="L135" s="76">
        <f t="shared" si="70"/>
        <v>576.17988263608686</v>
      </c>
      <c r="M135" s="76">
        <f t="shared" si="149"/>
        <v>0</v>
      </c>
      <c r="N135" s="76">
        <f t="shared" ref="N135" si="183">AVERAGE(N188,N241,N294)</f>
        <v>0</v>
      </c>
      <c r="O135" s="76">
        <f t="shared" si="149"/>
        <v>1461.147385736328</v>
      </c>
      <c r="P135" s="76">
        <f t="shared" ref="P135" si="184">AVERAGE(P188,P241,P294)</f>
        <v>220.16970385099617</v>
      </c>
      <c r="Q135" s="76">
        <f t="shared" si="149"/>
        <v>35.378503787878792</v>
      </c>
      <c r="R135" s="76">
        <f t="shared" si="149"/>
        <v>60.046704545454531</v>
      </c>
      <c r="S135" s="76">
        <f t="shared" si="149"/>
        <v>12.136666666666668</v>
      </c>
      <c r="T135" s="76">
        <f t="shared" ref="T135:U135" si="185">AVERAGE(T188,T241,T294)</f>
        <v>31.99666666666667</v>
      </c>
      <c r="U135" s="76">
        <f t="shared" si="185"/>
        <v>0</v>
      </c>
      <c r="V135" s="16"/>
    </row>
    <row r="136" spans="1:22" outlineLevel="1">
      <c r="A136" s="12" t="str">
        <f t="shared" si="165"/>
        <v>003583</v>
      </c>
      <c r="B136" s="12" t="str">
        <f t="shared" si="165"/>
        <v>Lee</v>
      </c>
      <c r="C136" s="76">
        <f t="shared" si="61"/>
        <v>7996.6254389115702</v>
      </c>
      <c r="D136" s="76">
        <f t="shared" si="149"/>
        <v>832.33289278326072</v>
      </c>
      <c r="E136" s="76">
        <f t="shared" si="149"/>
        <v>595.07728261203613</v>
      </c>
      <c r="F136" s="76">
        <f t="shared" si="149"/>
        <v>0</v>
      </c>
      <c r="G136" s="76">
        <f t="shared" si="149"/>
        <v>104.09551153288521</v>
      </c>
      <c r="H136" s="76">
        <f t="shared" ref="H136" si="186">AVERAGE(H189,H242,H295)</f>
        <v>218.07782180044819</v>
      </c>
      <c r="I136" s="76">
        <f t="shared" si="149"/>
        <v>5.7776891357698927</v>
      </c>
      <c r="J136" s="76">
        <f t="shared" ref="J136" si="187">AVERAGE(J189,J242,J295)</f>
        <v>2.9914849802250032</v>
      </c>
      <c r="K136" s="76">
        <f t="shared" si="70"/>
        <v>3490.7971928390239</v>
      </c>
      <c r="L136" s="76">
        <f t="shared" si="70"/>
        <v>922.30299591281255</v>
      </c>
      <c r="M136" s="76">
        <f t="shared" si="149"/>
        <v>0</v>
      </c>
      <c r="N136" s="76">
        <f t="shared" ref="N136" si="188">AVERAGE(N189,N242,N295)</f>
        <v>0</v>
      </c>
      <c r="O136" s="76">
        <f t="shared" si="149"/>
        <v>1291.3838211254467</v>
      </c>
      <c r="P136" s="76">
        <f t="shared" ref="P136" si="189">AVERAGE(P189,P242,P295)</f>
        <v>380.34228762360112</v>
      </c>
      <c r="Q136" s="76">
        <f t="shared" si="149"/>
        <v>0</v>
      </c>
      <c r="R136" s="76">
        <f t="shared" si="149"/>
        <v>0</v>
      </c>
      <c r="S136" s="76">
        <f t="shared" si="149"/>
        <v>30.002751872174191</v>
      </c>
      <c r="T136" s="76">
        <f t="shared" ref="T136:U136" si="190">AVERAGE(T189,T242,T295)</f>
        <v>123.44370669388634</v>
      </c>
      <c r="U136" s="76">
        <f t="shared" si="190"/>
        <v>0</v>
      </c>
      <c r="V136" s="16"/>
    </row>
    <row r="137" spans="1:22" outlineLevel="1">
      <c r="A137" s="12" t="str">
        <f t="shared" si="165"/>
        <v>011145</v>
      </c>
      <c r="B137" s="12" t="str">
        <f t="shared" si="165"/>
        <v>Lone Star</v>
      </c>
      <c r="C137" s="76">
        <f t="shared" si="61"/>
        <v>32422.797737968696</v>
      </c>
      <c r="D137" s="76">
        <f t="shared" si="149"/>
        <v>7572.142922124418</v>
      </c>
      <c r="E137" s="76">
        <f t="shared" si="149"/>
        <v>8297.5577107045756</v>
      </c>
      <c r="F137" s="76">
        <f t="shared" si="149"/>
        <v>1.4754166666666668</v>
      </c>
      <c r="G137" s="76">
        <f t="shared" si="149"/>
        <v>0</v>
      </c>
      <c r="H137" s="76">
        <f t="shared" ref="H137" si="191">AVERAGE(H190,H243,H296)</f>
        <v>653.1733333333334</v>
      </c>
      <c r="I137" s="76">
        <f t="shared" si="149"/>
        <v>51.022606340004728</v>
      </c>
      <c r="J137" s="76">
        <f t="shared" ref="J137" si="192">AVERAGE(J190,J243,J296)</f>
        <v>438.28822699332864</v>
      </c>
      <c r="K137" s="76">
        <f t="shared" si="70"/>
        <v>993.95587051830898</v>
      </c>
      <c r="L137" s="76">
        <f t="shared" si="70"/>
        <v>1766.6460705735233</v>
      </c>
      <c r="M137" s="76">
        <f t="shared" si="149"/>
        <v>8.8864662546274129</v>
      </c>
      <c r="N137" s="76">
        <f t="shared" ref="N137" si="193">AVERAGE(N190,N243,N296)</f>
        <v>166.88379564609946</v>
      </c>
      <c r="O137" s="76">
        <f t="shared" si="149"/>
        <v>9668.8845131573016</v>
      </c>
      <c r="P137" s="76">
        <f t="shared" ref="P137" si="194">AVERAGE(P190,P243,P296)</f>
        <v>1719.5027903037053</v>
      </c>
      <c r="Q137" s="76">
        <f t="shared" si="149"/>
        <v>109.94499039695749</v>
      </c>
      <c r="R137" s="76">
        <f t="shared" si="149"/>
        <v>265.97820404748694</v>
      </c>
      <c r="S137" s="76">
        <f t="shared" si="149"/>
        <v>81.407710484407616</v>
      </c>
      <c r="T137" s="76">
        <f t="shared" ref="T137:U137" si="195">AVERAGE(T190,T243,T296)</f>
        <v>627.0471104239582</v>
      </c>
      <c r="U137" s="76">
        <f t="shared" si="195"/>
        <v>0</v>
      </c>
      <c r="V137" s="16"/>
    </row>
    <row r="138" spans="1:22" outlineLevel="1">
      <c r="A138" s="12" t="str">
        <f t="shared" si="165"/>
        <v>003590</v>
      </c>
      <c r="B138" s="12" t="str">
        <f t="shared" si="165"/>
        <v>McLennan</v>
      </c>
      <c r="C138" s="76">
        <f t="shared" si="61"/>
        <v>3817.8532639701621</v>
      </c>
      <c r="D138" s="76">
        <f t="shared" si="149"/>
        <v>372.72666666666663</v>
      </c>
      <c r="E138" s="76">
        <f t="shared" si="149"/>
        <v>789.44946828781792</v>
      </c>
      <c r="F138" s="76">
        <f t="shared" si="149"/>
        <v>0</v>
      </c>
      <c r="G138" s="76">
        <f t="shared" si="149"/>
        <v>0</v>
      </c>
      <c r="H138" s="76">
        <f t="shared" ref="H138" si="196">AVERAGE(H191,H244,H297)</f>
        <v>52.295833333333327</v>
      </c>
      <c r="I138" s="76">
        <f t="shared" si="149"/>
        <v>23.448847345402111</v>
      </c>
      <c r="J138" s="76">
        <f t="shared" ref="J138" si="197">AVERAGE(J191,J244,J297)</f>
        <v>428.10615265459796</v>
      </c>
      <c r="K138" s="76">
        <f t="shared" si="70"/>
        <v>246.464845509149</v>
      </c>
      <c r="L138" s="76">
        <f t="shared" si="70"/>
        <v>295.0303074844897</v>
      </c>
      <c r="M138" s="76">
        <f t="shared" si="149"/>
        <v>0</v>
      </c>
      <c r="N138" s="76">
        <f t="shared" ref="N138" si="198">AVERAGE(N191,N244,N297)</f>
        <v>27.531388888888895</v>
      </c>
      <c r="O138" s="76">
        <f t="shared" si="149"/>
        <v>1113.7830837401661</v>
      </c>
      <c r="P138" s="76">
        <f t="shared" ref="P138" si="199">AVERAGE(P191,P244,P297)</f>
        <v>389.87729136898571</v>
      </c>
      <c r="Q138" s="76">
        <f t="shared" si="149"/>
        <v>0</v>
      </c>
      <c r="R138" s="76">
        <f t="shared" si="149"/>
        <v>0</v>
      </c>
      <c r="S138" s="76">
        <f t="shared" si="149"/>
        <v>17.653333333333336</v>
      </c>
      <c r="T138" s="76">
        <f t="shared" ref="T138:U138" si="200">AVERAGE(T191,T244,T297)</f>
        <v>61.486045357331172</v>
      </c>
      <c r="U138" s="76">
        <f t="shared" si="200"/>
        <v>0</v>
      </c>
      <c r="V138" s="16"/>
    </row>
    <row r="139" spans="1:22" outlineLevel="1">
      <c r="A139" s="12" t="str">
        <f t="shared" si="165"/>
        <v>009797</v>
      </c>
      <c r="B139" s="12" t="str">
        <f t="shared" si="165"/>
        <v>Midland</v>
      </c>
      <c r="C139" s="76">
        <f t="shared" si="61"/>
        <v>3240.0994737030614</v>
      </c>
      <c r="D139" s="76">
        <f t="shared" si="149"/>
        <v>668.33896936291558</v>
      </c>
      <c r="E139" s="76">
        <f t="shared" si="149"/>
        <v>520.25327679123654</v>
      </c>
      <c r="F139" s="76">
        <f t="shared" si="149"/>
        <v>10.426035393853438</v>
      </c>
      <c r="G139" s="76">
        <f t="shared" si="149"/>
        <v>28.322856551716331</v>
      </c>
      <c r="H139" s="76">
        <f t="shared" ref="H139" si="201">AVERAGE(H192,H245,H298)</f>
        <v>232.06381011495037</v>
      </c>
      <c r="I139" s="76">
        <f t="shared" si="149"/>
        <v>0</v>
      </c>
      <c r="J139" s="76">
        <f t="shared" ref="J139" si="202">AVERAGE(J192,J245,J298)</f>
        <v>11.737708333333332</v>
      </c>
      <c r="K139" s="76">
        <f t="shared" si="70"/>
        <v>332.06968435598998</v>
      </c>
      <c r="L139" s="76">
        <f t="shared" si="70"/>
        <v>639.99332861712764</v>
      </c>
      <c r="M139" s="76">
        <f t="shared" si="149"/>
        <v>0</v>
      </c>
      <c r="N139" s="76">
        <f t="shared" ref="N139" si="203">AVERAGE(N192,N245,N298)</f>
        <v>0</v>
      </c>
      <c r="O139" s="76">
        <f t="shared" si="149"/>
        <v>464.680606922246</v>
      </c>
      <c r="P139" s="76">
        <f t="shared" ref="P139" si="204">AVERAGE(P192,P245,P298)</f>
        <v>214.7879380655188</v>
      </c>
      <c r="Q139" s="76">
        <f t="shared" si="149"/>
        <v>12.088034772636545</v>
      </c>
      <c r="R139" s="76">
        <f t="shared" si="149"/>
        <v>3.6082556169325177</v>
      </c>
      <c r="S139" s="76">
        <f t="shared" si="149"/>
        <v>33.1</v>
      </c>
      <c r="T139" s="76">
        <f t="shared" ref="T139:U139" si="205">AVERAGE(T192,T245,T298)</f>
        <v>68.628968804604213</v>
      </c>
      <c r="U139" s="76">
        <f t="shared" si="205"/>
        <v>0</v>
      </c>
      <c r="V139" s="16"/>
    </row>
    <row r="140" spans="1:22" outlineLevel="1">
      <c r="A140" s="12" t="str">
        <f t="shared" si="165"/>
        <v>003593</v>
      </c>
      <c r="B140" s="12" t="str">
        <f t="shared" si="165"/>
        <v>Navarro</v>
      </c>
      <c r="C140" s="76">
        <f t="shared" si="61"/>
        <v>3364.6903993399778</v>
      </c>
      <c r="D140" s="76">
        <f t="shared" si="149"/>
        <v>673.19</v>
      </c>
      <c r="E140" s="76">
        <f t="shared" si="149"/>
        <v>855.98023908863979</v>
      </c>
      <c r="F140" s="76">
        <f t="shared" si="149"/>
        <v>0</v>
      </c>
      <c r="G140" s="76">
        <f t="shared" si="149"/>
        <v>0</v>
      </c>
      <c r="H140" s="76">
        <f t="shared" ref="H140" si="206">AVERAGE(H193,H246,H299)</f>
        <v>114.74666666666667</v>
      </c>
      <c r="I140" s="76">
        <f t="shared" si="149"/>
        <v>0</v>
      </c>
      <c r="J140" s="76">
        <f t="shared" ref="J140" si="207">AVERAGE(J193,J246,J299)</f>
        <v>0</v>
      </c>
      <c r="K140" s="76">
        <f t="shared" si="70"/>
        <v>169.95726295647458</v>
      </c>
      <c r="L140" s="76">
        <f t="shared" si="70"/>
        <v>354.5227043390417</v>
      </c>
      <c r="M140" s="76">
        <f t="shared" si="149"/>
        <v>0</v>
      </c>
      <c r="N140" s="76">
        <f t="shared" ref="N140" si="208">AVERAGE(N193,N246,N299)</f>
        <v>0</v>
      </c>
      <c r="O140" s="76">
        <f t="shared" si="149"/>
        <v>752.04000342437678</v>
      </c>
      <c r="P140" s="76">
        <f t="shared" ref="P140" si="209">AVERAGE(P193,P246,P299)</f>
        <v>364.81352286477846</v>
      </c>
      <c r="Q140" s="76">
        <f t="shared" si="149"/>
        <v>0</v>
      </c>
      <c r="R140" s="76">
        <f t="shared" si="149"/>
        <v>0</v>
      </c>
      <c r="S140" s="76">
        <f t="shared" si="149"/>
        <v>15.446666666666667</v>
      </c>
      <c r="T140" s="76">
        <f t="shared" ref="T140:U140" si="210">AVERAGE(T193,T246,T299)</f>
        <v>63.993333333333339</v>
      </c>
      <c r="U140" s="76">
        <f t="shared" si="210"/>
        <v>0</v>
      </c>
      <c r="V140" s="16"/>
    </row>
    <row r="141" spans="1:22" outlineLevel="1">
      <c r="A141" s="12" t="str">
        <f t="shared" si="165"/>
        <v>003558</v>
      </c>
      <c r="B141" s="12" t="str">
        <f t="shared" si="165"/>
        <v>North Central</v>
      </c>
      <c r="C141" s="76">
        <f t="shared" si="61"/>
        <v>4194.9719073195056</v>
      </c>
      <c r="D141" s="76">
        <f t="shared" si="149"/>
        <v>513.06062119681394</v>
      </c>
      <c r="E141" s="76">
        <f t="shared" si="149"/>
        <v>998.83512915434346</v>
      </c>
      <c r="F141" s="76">
        <f t="shared" si="149"/>
        <v>0</v>
      </c>
      <c r="G141" s="76">
        <f t="shared" si="149"/>
        <v>0</v>
      </c>
      <c r="H141" s="76">
        <f t="shared" ref="H141" si="211">AVERAGE(H194,H247,H300)</f>
        <v>243.60491328853573</v>
      </c>
      <c r="I141" s="76">
        <f t="shared" si="149"/>
        <v>4.014771558482142</v>
      </c>
      <c r="J141" s="76">
        <f t="shared" ref="J141" si="212">AVERAGE(J194,J247,J300)</f>
        <v>81.456202055432513</v>
      </c>
      <c r="K141" s="76">
        <f t="shared" si="70"/>
        <v>212.7208660633286</v>
      </c>
      <c r="L141" s="76">
        <f t="shared" si="70"/>
        <v>376.02818960331564</v>
      </c>
      <c r="M141" s="76">
        <f t="shared" si="149"/>
        <v>0</v>
      </c>
      <c r="N141" s="76">
        <f t="shared" ref="N141" si="213">AVERAGE(N194,N247,N300)</f>
        <v>0</v>
      </c>
      <c r="O141" s="76">
        <f t="shared" si="149"/>
        <v>1248.7019557758117</v>
      </c>
      <c r="P141" s="76">
        <f t="shared" ref="P141" si="214">AVERAGE(P194,P247,P300)</f>
        <v>343.32592529010839</v>
      </c>
      <c r="Q141" s="76">
        <f t="shared" si="149"/>
        <v>0</v>
      </c>
      <c r="R141" s="76">
        <f t="shared" si="149"/>
        <v>0</v>
      </c>
      <c r="S141" s="76">
        <f t="shared" si="149"/>
        <v>24.273333333333337</v>
      </c>
      <c r="T141" s="76">
        <f t="shared" ref="T141:U141" si="215">AVERAGE(T194,T247,T300)</f>
        <v>148.95000000000002</v>
      </c>
      <c r="U141" s="76">
        <f t="shared" si="215"/>
        <v>0</v>
      </c>
      <c r="V141" s="16"/>
    </row>
    <row r="142" spans="1:22" outlineLevel="1">
      <c r="A142" s="12" t="str">
        <f t="shared" si="165"/>
        <v>023154</v>
      </c>
      <c r="B142" s="12" t="str">
        <f t="shared" si="165"/>
        <v>Northeast Texas</v>
      </c>
      <c r="C142" s="76">
        <f t="shared" si="61"/>
        <v>1743.1992633665548</v>
      </c>
      <c r="D142" s="76">
        <f t="shared" si="149"/>
        <v>285.73469387755102</v>
      </c>
      <c r="E142" s="76">
        <f t="shared" si="149"/>
        <v>379.26044509426583</v>
      </c>
      <c r="F142" s="76">
        <f t="shared" si="149"/>
        <v>0</v>
      </c>
      <c r="G142" s="76">
        <f t="shared" si="149"/>
        <v>0</v>
      </c>
      <c r="H142" s="76">
        <f t="shared" ref="H142" si="216">AVERAGE(H195,H248,H301)</f>
        <v>27.574166666666667</v>
      </c>
      <c r="I142" s="76">
        <f t="shared" si="149"/>
        <v>1.0373999999999999</v>
      </c>
      <c r="J142" s="76">
        <f t="shared" ref="J142" si="217">AVERAGE(J195,J248,J301)</f>
        <v>24.640516666666667</v>
      </c>
      <c r="K142" s="76">
        <f t="shared" si="70"/>
        <v>240.05350168285577</v>
      </c>
      <c r="L142" s="76">
        <f t="shared" si="70"/>
        <v>185.45387599887968</v>
      </c>
      <c r="M142" s="76">
        <f t="shared" si="149"/>
        <v>0</v>
      </c>
      <c r="N142" s="76">
        <f t="shared" ref="N142" si="218">AVERAGE(N195,N248,N301)</f>
        <v>0</v>
      </c>
      <c r="O142" s="76">
        <f t="shared" si="149"/>
        <v>384.89365038494975</v>
      </c>
      <c r="P142" s="76">
        <f t="shared" ref="P142" si="219">AVERAGE(P195,P248,P301)</f>
        <v>174.83101299471926</v>
      </c>
      <c r="Q142" s="76">
        <f t="shared" si="149"/>
        <v>0</v>
      </c>
      <c r="R142" s="76">
        <f t="shared" si="149"/>
        <v>0</v>
      </c>
      <c r="S142" s="76">
        <f t="shared" si="149"/>
        <v>15.446666666666667</v>
      </c>
      <c r="T142" s="76">
        <f t="shared" ref="T142:U142" si="220">AVERAGE(T195,T248,T301)</f>
        <v>24.273333333333337</v>
      </c>
      <c r="U142" s="76">
        <f t="shared" si="220"/>
        <v>0</v>
      </c>
      <c r="V142" s="16"/>
    </row>
    <row r="143" spans="1:22" outlineLevel="1">
      <c r="A143" s="12" t="str">
        <f t="shared" si="165"/>
        <v>003596</v>
      </c>
      <c r="B143" s="12" t="str">
        <f t="shared" si="165"/>
        <v>Odessa</v>
      </c>
      <c r="C143" s="76">
        <f t="shared" si="61"/>
        <v>5835.1892646988026</v>
      </c>
      <c r="D143" s="76">
        <f t="shared" si="149"/>
        <v>1349.0247918441746</v>
      </c>
      <c r="E143" s="76">
        <f t="shared" si="149"/>
        <v>890.36780762802573</v>
      </c>
      <c r="F143" s="76">
        <f t="shared" si="149"/>
        <v>0</v>
      </c>
      <c r="G143" s="76">
        <f t="shared" si="149"/>
        <v>2.3402413572041283</v>
      </c>
      <c r="H143" s="76">
        <f t="shared" ref="H143" si="221">AVERAGE(H196,H249,H302)</f>
        <v>93.095733118323281</v>
      </c>
      <c r="I143" s="76">
        <f t="shared" si="149"/>
        <v>0</v>
      </c>
      <c r="J143" s="76">
        <f t="shared" ref="J143" si="222">AVERAGE(J196,J249,J302)</f>
        <v>380.10082310646249</v>
      </c>
      <c r="K143" s="76">
        <f t="shared" si="70"/>
        <v>484.17928542688355</v>
      </c>
      <c r="L143" s="76">
        <f t="shared" si="70"/>
        <v>477.0475764556702</v>
      </c>
      <c r="M143" s="76">
        <f t="shared" si="149"/>
        <v>0</v>
      </c>
      <c r="N143" s="76">
        <f t="shared" ref="N143" si="223">AVERAGE(N196,N249,N302)</f>
        <v>0</v>
      </c>
      <c r="O143" s="76">
        <f t="shared" si="149"/>
        <v>1421.8190521548956</v>
      </c>
      <c r="P143" s="76">
        <f t="shared" ref="P143" si="224">AVERAGE(P196,P249,P302)</f>
        <v>376.14858391458529</v>
      </c>
      <c r="Q143" s="76">
        <f t="shared" si="149"/>
        <v>109.77839480633804</v>
      </c>
      <c r="R143" s="76">
        <f t="shared" si="149"/>
        <v>0</v>
      </c>
      <c r="S143" s="76">
        <f t="shared" si="149"/>
        <v>60.683333333333337</v>
      </c>
      <c r="T143" s="76">
        <f t="shared" ref="T143:U143" si="225">AVERAGE(T196,T249,T302)</f>
        <v>190.60364155290594</v>
      </c>
      <c r="U143" s="76">
        <f t="shared" si="225"/>
        <v>0</v>
      </c>
      <c r="V143" s="16"/>
    </row>
    <row r="144" spans="1:22" outlineLevel="1">
      <c r="A144" s="12" t="str">
        <f t="shared" si="165"/>
        <v>003600</v>
      </c>
      <c r="B144" s="12" t="str">
        <f t="shared" si="165"/>
        <v>Panola</v>
      </c>
      <c r="C144" s="76">
        <f t="shared" ref="C144:C162" si="226">SUM(D144:U144)</f>
        <v>1881.5848231752109</v>
      </c>
      <c r="D144" s="76">
        <f t="shared" si="149"/>
        <v>326.13777090293576</v>
      </c>
      <c r="E144" s="76">
        <f t="shared" si="149"/>
        <v>198.27930121477775</v>
      </c>
      <c r="F144" s="76">
        <f t="shared" si="149"/>
        <v>0</v>
      </c>
      <c r="G144" s="76">
        <f t="shared" si="149"/>
        <v>0</v>
      </c>
      <c r="H144" s="76">
        <f t="shared" ref="H144" si="227">AVERAGE(H197,H250,H303)</f>
        <v>244.94000000000003</v>
      </c>
      <c r="I144" s="76">
        <f t="shared" si="149"/>
        <v>7.7087499999999993</v>
      </c>
      <c r="J144" s="76">
        <f t="shared" ref="J144" si="228">AVERAGE(J197,J250,J303)</f>
        <v>0</v>
      </c>
      <c r="K144" s="76">
        <f t="shared" si="70"/>
        <v>287.13477056897813</v>
      </c>
      <c r="L144" s="76">
        <f t="shared" si="70"/>
        <v>241.11731927058034</v>
      </c>
      <c r="M144" s="76">
        <f t="shared" si="149"/>
        <v>0</v>
      </c>
      <c r="N144" s="76">
        <f t="shared" ref="N144" si="229">AVERAGE(N197,N250,N303)</f>
        <v>0</v>
      </c>
      <c r="O144" s="76">
        <f t="shared" si="149"/>
        <v>353.15048691166868</v>
      </c>
      <c r="P144" s="76">
        <f t="shared" ref="P144" si="230">AVERAGE(P197,P250,P303)</f>
        <v>186.25327619923038</v>
      </c>
      <c r="Q144" s="76">
        <f t="shared" si="149"/>
        <v>0</v>
      </c>
      <c r="R144" s="76">
        <f t="shared" si="149"/>
        <v>0</v>
      </c>
      <c r="S144" s="76">
        <f t="shared" si="149"/>
        <v>13.693148107039846</v>
      </c>
      <c r="T144" s="76">
        <f t="shared" ref="T144:U144" si="231">AVERAGE(T197,T250,T303)</f>
        <v>23.17</v>
      </c>
      <c r="U144" s="76">
        <f t="shared" si="231"/>
        <v>0</v>
      </c>
      <c r="V144" s="16"/>
    </row>
    <row r="145" spans="1:22" outlineLevel="1">
      <c r="A145" s="12" t="str">
        <f t="shared" si="165"/>
        <v>003601</v>
      </c>
      <c r="B145" s="12" t="str">
        <f t="shared" si="165"/>
        <v>Paris</v>
      </c>
      <c r="C145" s="76">
        <f t="shared" si="226"/>
        <v>2619.7452761617701</v>
      </c>
      <c r="D145" s="76">
        <f t="shared" ref="D145:S160" si="232">AVERAGE(D198,D251,D304)</f>
        <v>723.39312166459797</v>
      </c>
      <c r="E145" s="76">
        <f t="shared" si="232"/>
        <v>467.58703652844662</v>
      </c>
      <c r="F145" s="76">
        <f t="shared" si="232"/>
        <v>0.57342640879025608</v>
      </c>
      <c r="G145" s="76">
        <f t="shared" si="232"/>
        <v>2.883011379314393</v>
      </c>
      <c r="H145" s="76">
        <f t="shared" ref="H145" si="233">AVERAGE(H198,H251,H304)</f>
        <v>167.48494055231171</v>
      </c>
      <c r="I145" s="76">
        <f t="shared" si="232"/>
        <v>0</v>
      </c>
      <c r="J145" s="76">
        <f t="shared" ref="J145" si="234">AVERAGE(J198,J251,J304)</f>
        <v>0</v>
      </c>
      <c r="K145" s="76">
        <f t="shared" si="70"/>
        <v>166.24073116774221</v>
      </c>
      <c r="L145" s="76">
        <f t="shared" si="70"/>
        <v>236.53426456679298</v>
      </c>
      <c r="M145" s="76">
        <f t="shared" si="232"/>
        <v>0</v>
      </c>
      <c r="N145" s="76">
        <f t="shared" ref="N145" si="235">AVERAGE(N198,N251,N304)</f>
        <v>0</v>
      </c>
      <c r="O145" s="76">
        <f t="shared" si="232"/>
        <v>515.68209804216087</v>
      </c>
      <c r="P145" s="76">
        <f t="shared" ref="P145" si="236">AVERAGE(P198,P251,P304)</f>
        <v>300.74997918494631</v>
      </c>
      <c r="Q145" s="76">
        <f t="shared" si="232"/>
        <v>0</v>
      </c>
      <c r="R145" s="76">
        <f t="shared" si="232"/>
        <v>0</v>
      </c>
      <c r="S145" s="76">
        <f t="shared" si="232"/>
        <v>5.5166666666666666</v>
      </c>
      <c r="T145" s="76">
        <f t="shared" ref="T145:U145" si="237">AVERAGE(T198,T251,T304)</f>
        <v>33.1</v>
      </c>
      <c r="U145" s="76">
        <f t="shared" si="237"/>
        <v>0</v>
      </c>
      <c r="V145" s="16"/>
    </row>
    <row r="146" spans="1:22" outlineLevel="1">
      <c r="A146" s="12" t="str">
        <f t="shared" si="165"/>
        <v>003603</v>
      </c>
      <c r="B146" s="12" t="str">
        <f t="shared" si="165"/>
        <v>Ranger</v>
      </c>
      <c r="C146" s="76">
        <f t="shared" si="226"/>
        <v>1266.9397210673737</v>
      </c>
      <c r="D146" s="76">
        <f t="shared" si="232"/>
        <v>351.19581648583795</v>
      </c>
      <c r="E146" s="76">
        <f t="shared" si="232"/>
        <v>281.24399817164777</v>
      </c>
      <c r="F146" s="76">
        <f t="shared" si="232"/>
        <v>0</v>
      </c>
      <c r="G146" s="76">
        <f t="shared" si="232"/>
        <v>15.446666666666667</v>
      </c>
      <c r="H146" s="76">
        <f t="shared" ref="H146" si="238">AVERAGE(H199,H252,H305)</f>
        <v>69.510000000000005</v>
      </c>
      <c r="I146" s="76">
        <f t="shared" si="232"/>
        <v>0</v>
      </c>
      <c r="J146" s="76">
        <f t="shared" ref="J146" si="239">AVERAGE(J199,J252,J305)</f>
        <v>0</v>
      </c>
      <c r="K146" s="76">
        <f t="shared" si="70"/>
        <v>125.09888267604451</v>
      </c>
      <c r="L146" s="76">
        <f t="shared" si="70"/>
        <v>102.15078799878329</v>
      </c>
      <c r="M146" s="76">
        <f t="shared" si="232"/>
        <v>0</v>
      </c>
      <c r="N146" s="76">
        <f t="shared" ref="N146" si="240">AVERAGE(N199,N252,N305)</f>
        <v>0</v>
      </c>
      <c r="O146" s="76">
        <f t="shared" si="232"/>
        <v>254.13399141990169</v>
      </c>
      <c r="P146" s="76">
        <f t="shared" ref="P146" si="241">AVERAGE(P199,P252,P305)</f>
        <v>58.707929819060233</v>
      </c>
      <c r="Q146" s="76">
        <f t="shared" si="232"/>
        <v>0</v>
      </c>
      <c r="R146" s="76">
        <f t="shared" si="232"/>
        <v>0</v>
      </c>
      <c r="S146" s="76">
        <f t="shared" si="232"/>
        <v>3.934981162765125</v>
      </c>
      <c r="T146" s="76">
        <f t="shared" ref="T146:U146" si="242">AVERAGE(T199,T252,T305)</f>
        <v>5.5166666666666666</v>
      </c>
      <c r="U146" s="76">
        <f t="shared" si="242"/>
        <v>0</v>
      </c>
      <c r="V146" s="16"/>
    </row>
    <row r="147" spans="1:22" outlineLevel="1">
      <c r="A147" s="12" t="str">
        <f t="shared" si="165"/>
        <v>029137</v>
      </c>
      <c r="B147" s="12" t="str">
        <f t="shared" si="165"/>
        <v>San Jacinto</v>
      </c>
      <c r="C147" s="76">
        <f t="shared" si="226"/>
        <v>16583.007383988101</v>
      </c>
      <c r="D147" s="76">
        <f t="shared" si="232"/>
        <v>2156.3448994809264</v>
      </c>
      <c r="E147" s="76">
        <f t="shared" si="232"/>
        <v>2760.473449684941</v>
      </c>
      <c r="F147" s="76">
        <f t="shared" si="232"/>
        <v>0</v>
      </c>
      <c r="G147" s="76">
        <f t="shared" si="232"/>
        <v>31.610658439750683</v>
      </c>
      <c r="H147" s="76">
        <f t="shared" ref="H147" si="243">AVERAGE(H200,H253,H306)</f>
        <v>185.33950259447559</v>
      </c>
      <c r="I147" s="76">
        <f t="shared" si="232"/>
        <v>74.497500000000016</v>
      </c>
      <c r="J147" s="76">
        <f t="shared" ref="J147" si="244">AVERAGE(J200,J253,J306)</f>
        <v>90.822500000000005</v>
      </c>
      <c r="K147" s="76">
        <f t="shared" si="70"/>
        <v>1539.3674216696909</v>
      </c>
      <c r="L147" s="76">
        <f t="shared" si="70"/>
        <v>2080.5417827463793</v>
      </c>
      <c r="M147" s="76">
        <f t="shared" si="232"/>
        <v>0</v>
      </c>
      <c r="N147" s="76">
        <f t="shared" ref="N147" si="245">AVERAGE(N200,N253,N306)</f>
        <v>0</v>
      </c>
      <c r="O147" s="76">
        <f t="shared" si="232"/>
        <v>5398.9611780122859</v>
      </c>
      <c r="P147" s="76">
        <f t="shared" ref="P147" si="246">AVERAGE(P200,P253,P306)</f>
        <v>1650.0620317393229</v>
      </c>
      <c r="Q147" s="76">
        <f t="shared" si="232"/>
        <v>0</v>
      </c>
      <c r="R147" s="76">
        <f t="shared" si="232"/>
        <v>26.629646739130436</v>
      </c>
      <c r="S147" s="76">
        <f t="shared" si="232"/>
        <v>91.199860033852573</v>
      </c>
      <c r="T147" s="76">
        <f t="shared" ref="T147:U147" si="247">AVERAGE(T200,T253,T306)</f>
        <v>497.15695284734466</v>
      </c>
      <c r="U147" s="76">
        <f t="shared" si="247"/>
        <v>0</v>
      </c>
      <c r="V147" s="16"/>
    </row>
    <row r="148" spans="1:22" outlineLevel="1">
      <c r="A148" s="12" t="str">
        <f t="shared" si="165"/>
        <v>003611</v>
      </c>
      <c r="B148" s="12" t="str">
        <f t="shared" si="165"/>
        <v>South Plains</v>
      </c>
      <c r="C148" s="76">
        <f t="shared" si="226"/>
        <v>4693.6472482074187</v>
      </c>
      <c r="D148" s="76">
        <f t="shared" si="232"/>
        <v>761.30000000000018</v>
      </c>
      <c r="E148" s="76">
        <f t="shared" si="232"/>
        <v>829.62607429145294</v>
      </c>
      <c r="F148" s="76">
        <f t="shared" si="232"/>
        <v>25.274581644144138</v>
      </c>
      <c r="G148" s="76">
        <f t="shared" si="232"/>
        <v>0</v>
      </c>
      <c r="H148" s="76">
        <f t="shared" ref="H148" si="248">AVERAGE(H201,H254,H307)</f>
        <v>385.06333333333333</v>
      </c>
      <c r="I148" s="76">
        <f t="shared" si="232"/>
        <v>30.087063172043013</v>
      </c>
      <c r="J148" s="76">
        <f t="shared" ref="J148" si="249">AVERAGE(J201,J254,J307)</f>
        <v>1.0756451612903224</v>
      </c>
      <c r="K148" s="76">
        <f t="shared" si="70"/>
        <v>603.3948216089658</v>
      </c>
      <c r="L148" s="76">
        <f t="shared" si="70"/>
        <v>534.48596702683665</v>
      </c>
      <c r="M148" s="76">
        <f t="shared" si="232"/>
        <v>0</v>
      </c>
      <c r="N148" s="76">
        <f t="shared" ref="N148" si="250">AVERAGE(N201,N254,N307)</f>
        <v>0</v>
      </c>
      <c r="O148" s="76">
        <f t="shared" si="232"/>
        <v>1050.2375089427094</v>
      </c>
      <c r="P148" s="76">
        <f t="shared" ref="P148" si="251">AVERAGE(P201,P254,P307)</f>
        <v>353.94225302664375</v>
      </c>
      <c r="Q148" s="76">
        <f t="shared" si="232"/>
        <v>0</v>
      </c>
      <c r="R148" s="76">
        <f t="shared" si="232"/>
        <v>0</v>
      </c>
      <c r="S148" s="76">
        <f t="shared" si="232"/>
        <v>27.583333333333339</v>
      </c>
      <c r="T148" s="76">
        <f t="shared" ref="T148:U148" si="252">AVERAGE(T201,T254,T307)</f>
        <v>91.576666666666668</v>
      </c>
      <c r="U148" s="76">
        <f t="shared" si="252"/>
        <v>0</v>
      </c>
      <c r="V148" s="16"/>
    </row>
    <row r="149" spans="1:22" outlineLevel="1">
      <c r="A149" s="12" t="str">
        <f t="shared" si="165"/>
        <v>031034</v>
      </c>
      <c r="B149" s="12" t="str">
        <f t="shared" si="165"/>
        <v>South Texas</v>
      </c>
      <c r="C149" s="76">
        <f t="shared" si="226"/>
        <v>16800.679678493783</v>
      </c>
      <c r="D149" s="76">
        <f t="shared" si="232"/>
        <v>3406.8358333333331</v>
      </c>
      <c r="E149" s="76">
        <f t="shared" si="232"/>
        <v>3589.0320366481869</v>
      </c>
      <c r="F149" s="76">
        <f t="shared" si="232"/>
        <v>0</v>
      </c>
      <c r="G149" s="76">
        <f t="shared" si="232"/>
        <v>73.941273556507625</v>
      </c>
      <c r="H149" s="76">
        <f t="shared" ref="H149" si="253">AVERAGE(H202,H255,H308)</f>
        <v>273.60872644349234</v>
      </c>
      <c r="I149" s="76">
        <f t="shared" si="232"/>
        <v>803.86054304306083</v>
      </c>
      <c r="J149" s="76">
        <f t="shared" ref="J149" si="254">AVERAGE(J202,J255,J308)</f>
        <v>353.62143669768324</v>
      </c>
      <c r="K149" s="76">
        <f t="shared" si="70"/>
        <v>767.11396975562741</v>
      </c>
      <c r="L149" s="76">
        <f t="shared" si="70"/>
        <v>1484.8121452665837</v>
      </c>
      <c r="M149" s="76">
        <f t="shared" si="232"/>
        <v>0</v>
      </c>
      <c r="N149" s="76">
        <f t="shared" ref="N149" si="255">AVERAGE(N202,N255,N308)</f>
        <v>5.7590114087301592</v>
      </c>
      <c r="O149" s="76">
        <f t="shared" si="232"/>
        <v>3603.4859674992754</v>
      </c>
      <c r="P149" s="76">
        <f t="shared" ref="P149" si="256">AVERAGE(P202,P255,P308)</f>
        <v>1372.0635375170361</v>
      </c>
      <c r="Q149" s="76">
        <f t="shared" si="232"/>
        <v>620.42381330653245</v>
      </c>
      <c r="R149" s="76">
        <f t="shared" si="232"/>
        <v>329.39557451002253</v>
      </c>
      <c r="S149" s="76">
        <f t="shared" si="232"/>
        <v>23.17</v>
      </c>
      <c r="T149" s="76">
        <f t="shared" ref="T149:U149" si="257">AVERAGE(T202,T255,T308)</f>
        <v>75.489976174379862</v>
      </c>
      <c r="U149" s="76">
        <f t="shared" si="257"/>
        <v>18.065833333333334</v>
      </c>
      <c r="V149" s="16"/>
    </row>
    <row r="150" spans="1:22" outlineLevel="1">
      <c r="A150" s="12" t="str">
        <f t="shared" si="165"/>
        <v>003614</v>
      </c>
      <c r="B150" s="12" t="str">
        <f t="shared" si="165"/>
        <v>Southwest Texas</v>
      </c>
      <c r="C150" s="76">
        <f t="shared" si="226"/>
        <v>3494.6604191456695</v>
      </c>
      <c r="D150" s="76">
        <f t="shared" si="232"/>
        <v>896.07880656174063</v>
      </c>
      <c r="E150" s="76">
        <f t="shared" si="232"/>
        <v>833.73610488927909</v>
      </c>
      <c r="F150" s="76">
        <f t="shared" si="232"/>
        <v>0</v>
      </c>
      <c r="G150" s="76">
        <f t="shared" si="232"/>
        <v>0</v>
      </c>
      <c r="H150" s="76">
        <f t="shared" ref="H150" si="258">AVERAGE(H203,H256,H309)</f>
        <v>119.81487438040001</v>
      </c>
      <c r="I150" s="76">
        <f t="shared" si="232"/>
        <v>1.4514289689626629</v>
      </c>
      <c r="J150" s="76">
        <f t="shared" ref="J150" si="259">AVERAGE(J203,J256,J309)</f>
        <v>7.7574289764069535</v>
      </c>
      <c r="K150" s="76">
        <f t="shared" si="70"/>
        <v>287.70818828674129</v>
      </c>
      <c r="L150" s="76">
        <f t="shared" si="70"/>
        <v>475.91824839541579</v>
      </c>
      <c r="M150" s="76">
        <f t="shared" si="232"/>
        <v>0</v>
      </c>
      <c r="N150" s="76">
        <f t="shared" ref="N150" si="260">AVERAGE(N203,N256,N309)</f>
        <v>0</v>
      </c>
      <c r="O150" s="76">
        <f t="shared" si="232"/>
        <v>739.21996700607531</v>
      </c>
      <c r="P150" s="76">
        <f t="shared" ref="P150" si="261">AVERAGE(P203,P256,P309)</f>
        <v>89.945371680646886</v>
      </c>
      <c r="Q150" s="76">
        <f t="shared" si="232"/>
        <v>0</v>
      </c>
      <c r="R150" s="76">
        <f t="shared" si="232"/>
        <v>0</v>
      </c>
      <c r="S150" s="76">
        <f t="shared" si="232"/>
        <v>23.17</v>
      </c>
      <c r="T150" s="76">
        <f t="shared" ref="T150:U150" si="262">AVERAGE(T203,T256,T309)</f>
        <v>19.86</v>
      </c>
      <c r="U150" s="76">
        <f t="shared" si="262"/>
        <v>0</v>
      </c>
      <c r="V150" s="16"/>
    </row>
    <row r="151" spans="1:22" outlineLevel="1">
      <c r="A151" s="12" t="str">
        <f t="shared" si="165"/>
        <v>003626</v>
      </c>
      <c r="B151" s="12" t="str">
        <f t="shared" si="165"/>
        <v>Tarrant</v>
      </c>
      <c r="C151" s="76">
        <f t="shared" si="226"/>
        <v>17919.42532788515</v>
      </c>
      <c r="D151" s="76">
        <f t="shared" si="232"/>
        <v>2597.2222830200626</v>
      </c>
      <c r="E151" s="76">
        <f t="shared" si="232"/>
        <v>4367.4133188492006</v>
      </c>
      <c r="F151" s="76">
        <f t="shared" si="232"/>
        <v>0.27927866025671894</v>
      </c>
      <c r="G151" s="76">
        <f t="shared" si="232"/>
        <v>9.2068357803712022</v>
      </c>
      <c r="H151" s="76">
        <f t="shared" ref="H151" si="263">AVERAGE(H204,H257,H310)</f>
        <v>73.424281252812122</v>
      </c>
      <c r="I151" s="76">
        <f t="shared" si="232"/>
        <v>9.417168615984405</v>
      </c>
      <c r="J151" s="76">
        <f t="shared" ref="J151" si="264">AVERAGE(J204,J257,J310)</f>
        <v>65.869498050682253</v>
      </c>
      <c r="K151" s="76">
        <f t="shared" si="70"/>
        <v>1322.2078752585769</v>
      </c>
      <c r="L151" s="76">
        <f t="shared" si="70"/>
        <v>1182.7453476858975</v>
      </c>
      <c r="M151" s="76">
        <f t="shared" si="232"/>
        <v>19.235499259727415</v>
      </c>
      <c r="N151" s="76">
        <f t="shared" ref="N151" si="265">AVERAGE(N204,N257,N310)</f>
        <v>16.980262638242447</v>
      </c>
      <c r="O151" s="76">
        <f t="shared" si="232"/>
        <v>6291.3041689715465</v>
      </c>
      <c r="P151" s="76">
        <f t="shared" ref="P151" si="266">AVERAGE(P204,P257,P310)</f>
        <v>1264.4247464203879</v>
      </c>
      <c r="Q151" s="76">
        <f t="shared" si="232"/>
        <v>0</v>
      </c>
      <c r="R151" s="76">
        <f t="shared" si="232"/>
        <v>0</v>
      </c>
      <c r="S151" s="76">
        <f t="shared" si="232"/>
        <v>57.177773962081886</v>
      </c>
      <c r="T151" s="76">
        <f t="shared" ref="T151:U151" si="267">AVERAGE(T204,T257,T310)</f>
        <v>642.51698945932105</v>
      </c>
      <c r="U151" s="76">
        <f t="shared" si="267"/>
        <v>0</v>
      </c>
      <c r="V151" s="16"/>
    </row>
    <row r="152" spans="1:22" outlineLevel="1">
      <c r="A152" s="12" t="str">
        <f t="shared" ref="A152:B161" si="268">A46</f>
        <v>003627</v>
      </c>
      <c r="B152" s="12" t="str">
        <f t="shared" si="268"/>
        <v>Temple</v>
      </c>
      <c r="C152" s="76">
        <f t="shared" si="226"/>
        <v>2860.1735260908408</v>
      </c>
      <c r="D152" s="76">
        <f t="shared" si="232"/>
        <v>395.78420709793022</v>
      </c>
      <c r="E152" s="76">
        <f t="shared" si="232"/>
        <v>488.89289579844575</v>
      </c>
      <c r="F152" s="76">
        <f t="shared" si="232"/>
        <v>0</v>
      </c>
      <c r="G152" s="76">
        <f t="shared" si="232"/>
        <v>0</v>
      </c>
      <c r="H152" s="76">
        <f t="shared" ref="H152" si="269">AVERAGE(H205,H258,H311)</f>
        <v>308.93333333333334</v>
      </c>
      <c r="I152" s="76">
        <f t="shared" si="232"/>
        <v>0</v>
      </c>
      <c r="J152" s="76">
        <f t="shared" ref="J152" si="270">AVERAGE(J205,J258,J311)</f>
        <v>0</v>
      </c>
      <c r="K152" s="76">
        <f t="shared" si="70"/>
        <v>59.894757535101775</v>
      </c>
      <c r="L152" s="76">
        <f t="shared" si="70"/>
        <v>121.83378860570498</v>
      </c>
      <c r="M152" s="76">
        <f t="shared" si="232"/>
        <v>0</v>
      </c>
      <c r="N152" s="76">
        <f t="shared" ref="N152" si="271">AVERAGE(N205,N258,N311)</f>
        <v>12.056463068181818</v>
      </c>
      <c r="O152" s="76">
        <f t="shared" si="232"/>
        <v>1060.5499960339321</v>
      </c>
      <c r="P152" s="76">
        <f t="shared" ref="P152" si="272">AVERAGE(P205,P258,P311)</f>
        <v>385.3714179515444</v>
      </c>
      <c r="Q152" s="76">
        <f t="shared" si="232"/>
        <v>0</v>
      </c>
      <c r="R152" s="76">
        <f t="shared" si="232"/>
        <v>0</v>
      </c>
      <c r="S152" s="76">
        <f t="shared" si="232"/>
        <v>11.409999999999998</v>
      </c>
      <c r="T152" s="76">
        <f t="shared" ref="T152:U152" si="273">AVERAGE(T205,T258,T311)</f>
        <v>15.446666666666667</v>
      </c>
      <c r="U152" s="76">
        <f t="shared" si="273"/>
        <v>0</v>
      </c>
      <c r="V152" s="16"/>
    </row>
    <row r="153" spans="1:22" outlineLevel="1">
      <c r="A153" s="12" t="str">
        <f t="shared" si="268"/>
        <v>003628</v>
      </c>
      <c r="B153" s="12" t="str">
        <f t="shared" si="268"/>
        <v>Texarkana</v>
      </c>
      <c r="C153" s="76">
        <f t="shared" si="226"/>
        <v>2294.3255687877004</v>
      </c>
      <c r="D153" s="76">
        <f t="shared" si="232"/>
        <v>564.3015836702258</v>
      </c>
      <c r="E153" s="76">
        <f t="shared" si="232"/>
        <v>413.83588591022141</v>
      </c>
      <c r="F153" s="76">
        <f t="shared" si="232"/>
        <v>0</v>
      </c>
      <c r="G153" s="76">
        <f t="shared" si="232"/>
        <v>4.7325000000000008</v>
      </c>
      <c r="H153" s="76">
        <f t="shared" ref="H153" si="274">AVERAGE(H206,H259,H312)</f>
        <v>111.11750000000001</v>
      </c>
      <c r="I153" s="76">
        <f t="shared" si="232"/>
        <v>0.42976744186046517</v>
      </c>
      <c r="J153" s="76">
        <f t="shared" ref="J153" si="275">AVERAGE(J206,J259,J312)</f>
        <v>32.906899224806203</v>
      </c>
      <c r="K153" s="76">
        <f t="shared" si="70"/>
        <v>265.35242081031168</v>
      </c>
      <c r="L153" s="76">
        <f t="shared" si="70"/>
        <v>284.32168318713457</v>
      </c>
      <c r="M153" s="76">
        <f t="shared" si="232"/>
        <v>0</v>
      </c>
      <c r="N153" s="76">
        <f t="shared" ref="N153" si="276">AVERAGE(N206,N259,N312)</f>
        <v>0</v>
      </c>
      <c r="O153" s="76">
        <f t="shared" si="232"/>
        <v>394.90806386231816</v>
      </c>
      <c r="P153" s="76">
        <f t="shared" ref="P153" si="277">AVERAGE(P206,P259,P312)</f>
        <v>196.91756400054979</v>
      </c>
      <c r="Q153" s="76">
        <f t="shared" si="232"/>
        <v>0</v>
      </c>
      <c r="R153" s="76">
        <f t="shared" si="232"/>
        <v>0</v>
      </c>
      <c r="S153" s="76">
        <f t="shared" si="232"/>
        <v>11.033333333333333</v>
      </c>
      <c r="T153" s="76">
        <f t="shared" ref="T153:U153" si="278">AVERAGE(T206,T259,T312)</f>
        <v>14.468367346938779</v>
      </c>
      <c r="U153" s="76">
        <f t="shared" si="278"/>
        <v>0</v>
      </c>
      <c r="V153" s="16"/>
    </row>
    <row r="154" spans="1:22" outlineLevel="1">
      <c r="A154" s="12" t="str">
        <f t="shared" si="268"/>
        <v>003643</v>
      </c>
      <c r="B154" s="12" t="str">
        <f t="shared" si="268"/>
        <v>Texas Southmost</v>
      </c>
      <c r="C154" s="76">
        <f t="shared" si="226"/>
        <v>5068.2985148951166</v>
      </c>
      <c r="D154" s="76">
        <f t="shared" si="232"/>
        <v>1366.3043502508601</v>
      </c>
      <c r="E154" s="76">
        <f t="shared" si="232"/>
        <v>1486.4847313849302</v>
      </c>
      <c r="F154" s="76">
        <f t="shared" si="232"/>
        <v>0</v>
      </c>
      <c r="G154" s="76">
        <f t="shared" si="232"/>
        <v>4.1075508976089514</v>
      </c>
      <c r="H154" s="76">
        <f t="shared" ref="H154" si="279">AVERAGE(H207,H260,H313)</f>
        <v>7.1312058842410648</v>
      </c>
      <c r="I154" s="76">
        <f t="shared" si="232"/>
        <v>191.57500000000005</v>
      </c>
      <c r="J154" s="76">
        <f t="shared" ref="J154" si="280">AVERAGE(J207,J260,J313)</f>
        <v>228.6191666666667</v>
      </c>
      <c r="K154" s="76">
        <f t="shared" si="70"/>
        <v>56.308597449869701</v>
      </c>
      <c r="L154" s="76">
        <f t="shared" si="70"/>
        <v>139.62944384345289</v>
      </c>
      <c r="M154" s="76">
        <f t="shared" si="232"/>
        <v>0</v>
      </c>
      <c r="N154" s="76">
        <f t="shared" ref="N154" si="281">AVERAGE(N207,N260,N313)</f>
        <v>0</v>
      </c>
      <c r="O154" s="76">
        <f t="shared" si="232"/>
        <v>1171.0780232811549</v>
      </c>
      <c r="P154" s="76">
        <f t="shared" ref="P154" si="282">AVERAGE(P207,P260,P313)</f>
        <v>377.34044523633196</v>
      </c>
      <c r="Q154" s="76">
        <f t="shared" si="232"/>
        <v>0</v>
      </c>
      <c r="R154" s="76">
        <f t="shared" si="232"/>
        <v>0</v>
      </c>
      <c r="S154" s="76">
        <f t="shared" si="232"/>
        <v>4.413333333333334</v>
      </c>
      <c r="T154" s="76">
        <f t="shared" ref="T154:U154" si="283">AVERAGE(T207,T260,T313)</f>
        <v>35.306666666666672</v>
      </c>
      <c r="U154" s="76">
        <f t="shared" si="283"/>
        <v>0</v>
      </c>
      <c r="V154" s="16"/>
    </row>
    <row r="155" spans="1:22" outlineLevel="1">
      <c r="A155" s="12" t="str">
        <f t="shared" si="268"/>
        <v>003572</v>
      </c>
      <c r="B155" s="12" t="str">
        <f t="shared" si="268"/>
        <v>Trinity Valley</v>
      </c>
      <c r="C155" s="76">
        <f t="shared" si="226"/>
        <v>3696.7712105714859</v>
      </c>
      <c r="D155" s="76">
        <f t="shared" si="232"/>
        <v>765.99285863831471</v>
      </c>
      <c r="E155" s="76">
        <f t="shared" si="232"/>
        <v>637.09699019295101</v>
      </c>
      <c r="F155" s="76">
        <f t="shared" si="232"/>
        <v>0</v>
      </c>
      <c r="G155" s="76">
        <f t="shared" si="232"/>
        <v>0</v>
      </c>
      <c r="H155" s="76">
        <f t="shared" ref="H155" si="284">AVERAGE(H208,H261,H314)</f>
        <v>0</v>
      </c>
      <c r="I155" s="76">
        <f t="shared" si="232"/>
        <v>0</v>
      </c>
      <c r="J155" s="76">
        <f t="shared" ref="J155" si="285">AVERAGE(J208,J261,J314)</f>
        <v>48.78543909509991</v>
      </c>
      <c r="K155" s="76">
        <f t="shared" si="70"/>
        <v>318.25196832854215</v>
      </c>
      <c r="L155" s="76">
        <f t="shared" si="70"/>
        <v>512.03572458744532</v>
      </c>
      <c r="M155" s="76">
        <f t="shared" si="232"/>
        <v>0</v>
      </c>
      <c r="N155" s="76">
        <f t="shared" ref="N155" si="286">AVERAGE(N208,N261,N314)</f>
        <v>0</v>
      </c>
      <c r="O155" s="76">
        <f t="shared" si="232"/>
        <v>1023.0500864699738</v>
      </c>
      <c r="P155" s="76">
        <f t="shared" ref="P155" si="287">AVERAGE(P208,P261,P314)</f>
        <v>275.11842350675948</v>
      </c>
      <c r="Q155" s="76">
        <f t="shared" si="232"/>
        <v>0</v>
      </c>
      <c r="R155" s="76">
        <f t="shared" si="232"/>
        <v>54.396666666666675</v>
      </c>
      <c r="S155" s="76">
        <f t="shared" si="232"/>
        <v>9.3176271909266202</v>
      </c>
      <c r="T155" s="76">
        <f t="shared" ref="T155:U155" si="288">AVERAGE(T208,T261,T314)</f>
        <v>52.725425894806484</v>
      </c>
      <c r="U155" s="76">
        <f t="shared" si="288"/>
        <v>0</v>
      </c>
      <c r="V155" s="16"/>
    </row>
    <row r="156" spans="1:22" outlineLevel="1">
      <c r="A156" s="12" t="str">
        <f t="shared" si="268"/>
        <v>003648</v>
      </c>
      <c r="B156" s="12" t="str">
        <f t="shared" si="268"/>
        <v>Tyler</v>
      </c>
      <c r="C156" s="76">
        <f t="shared" si="226"/>
        <v>6376.3167776292894</v>
      </c>
      <c r="D156" s="76">
        <f t="shared" si="232"/>
        <v>774.85851754087071</v>
      </c>
      <c r="E156" s="76">
        <f t="shared" si="232"/>
        <v>1318.4159279972841</v>
      </c>
      <c r="F156" s="76">
        <f t="shared" si="232"/>
        <v>1.0280208333333334</v>
      </c>
      <c r="G156" s="76">
        <f t="shared" si="232"/>
        <v>58.347401802306855</v>
      </c>
      <c r="H156" s="76">
        <f t="shared" ref="H156" si="289">AVERAGE(H209,H262,H315)</f>
        <v>817.69926486435998</v>
      </c>
      <c r="I156" s="76">
        <f t="shared" si="232"/>
        <v>9.5383333333333358</v>
      </c>
      <c r="J156" s="76">
        <f t="shared" ref="J156" si="290">AVERAGE(J209,J262,J315)</f>
        <v>0</v>
      </c>
      <c r="K156" s="76">
        <f t="shared" si="70"/>
        <v>384.33530136032192</v>
      </c>
      <c r="L156" s="76">
        <f t="shared" si="70"/>
        <v>492.14951792726811</v>
      </c>
      <c r="M156" s="76">
        <f t="shared" si="232"/>
        <v>0</v>
      </c>
      <c r="N156" s="76">
        <f t="shared" ref="N156" si="291">AVERAGE(N209,N262,N315)</f>
        <v>0</v>
      </c>
      <c r="O156" s="76">
        <f t="shared" si="232"/>
        <v>1605.8019103526221</v>
      </c>
      <c r="P156" s="76">
        <f t="shared" ref="P156" si="292">AVERAGE(P209,P262,P315)</f>
        <v>736.10634549099484</v>
      </c>
      <c r="Q156" s="76">
        <f t="shared" si="232"/>
        <v>0</v>
      </c>
      <c r="R156" s="76">
        <f t="shared" si="232"/>
        <v>35.706236126594824</v>
      </c>
      <c r="S156" s="76">
        <f t="shared" si="232"/>
        <v>22.066666666666666</v>
      </c>
      <c r="T156" s="76">
        <f t="shared" ref="T156:U156" si="293">AVERAGE(T209,T262,T315)</f>
        <v>120.26333333333334</v>
      </c>
      <c r="U156" s="76">
        <f t="shared" si="293"/>
        <v>0</v>
      </c>
      <c r="V156" s="16"/>
    </row>
    <row r="157" spans="1:22" outlineLevel="1">
      <c r="A157" s="12" t="str">
        <f t="shared" si="268"/>
        <v>010060</v>
      </c>
      <c r="B157" s="12" t="str">
        <f t="shared" si="268"/>
        <v>Vernon</v>
      </c>
      <c r="C157" s="76">
        <f t="shared" si="226"/>
        <v>1511.4573721294632</v>
      </c>
      <c r="D157" s="76">
        <f t="shared" si="232"/>
        <v>205.5739221042048</v>
      </c>
      <c r="E157" s="76">
        <f t="shared" si="232"/>
        <v>250.59905424255297</v>
      </c>
      <c r="F157" s="76">
        <f t="shared" si="232"/>
        <v>0</v>
      </c>
      <c r="G157" s="76">
        <f t="shared" si="232"/>
        <v>0</v>
      </c>
      <c r="H157" s="76">
        <f t="shared" ref="H157" si="294">AVERAGE(H210,H263,H316)</f>
        <v>176.53333333333333</v>
      </c>
      <c r="I157" s="76">
        <f t="shared" si="232"/>
        <v>34.052083333333336</v>
      </c>
      <c r="J157" s="76">
        <f t="shared" ref="J157" si="295">AVERAGE(J210,J263,J316)</f>
        <v>192.61458333333334</v>
      </c>
      <c r="K157" s="76">
        <f t="shared" si="70"/>
        <v>75.326479118438286</v>
      </c>
      <c r="L157" s="76">
        <f t="shared" si="70"/>
        <v>192.37081207636336</v>
      </c>
      <c r="M157" s="76">
        <f t="shared" si="232"/>
        <v>0</v>
      </c>
      <c r="N157" s="76">
        <f t="shared" ref="N157" si="296">AVERAGE(N210,N263,N316)</f>
        <v>0</v>
      </c>
      <c r="O157" s="76">
        <f t="shared" si="232"/>
        <v>185.80595387970558</v>
      </c>
      <c r="P157" s="76">
        <f t="shared" ref="P157" si="297">AVERAGE(P210,P263,P316)</f>
        <v>168.78375848907149</v>
      </c>
      <c r="Q157" s="76">
        <f t="shared" si="232"/>
        <v>0</v>
      </c>
      <c r="R157" s="76">
        <f t="shared" si="232"/>
        <v>0</v>
      </c>
      <c r="S157" s="76">
        <f t="shared" si="232"/>
        <v>12.929430409924491</v>
      </c>
      <c r="T157" s="76">
        <f t="shared" ref="T157:U157" si="298">AVERAGE(T210,T263,T316)</f>
        <v>16.867961809202168</v>
      </c>
      <c r="U157" s="76">
        <f t="shared" si="298"/>
        <v>0</v>
      </c>
      <c r="V157" s="16"/>
    </row>
    <row r="158" spans="1:22" outlineLevel="1">
      <c r="A158" s="12" t="str">
        <f t="shared" si="268"/>
        <v>003662</v>
      </c>
      <c r="B158" s="12" t="str">
        <f t="shared" si="268"/>
        <v>Victoria</v>
      </c>
      <c r="C158" s="76">
        <f t="shared" si="226"/>
        <v>1944.4582954094135</v>
      </c>
      <c r="D158" s="76">
        <f t="shared" si="232"/>
        <v>185.41249999999999</v>
      </c>
      <c r="E158" s="76">
        <f t="shared" si="232"/>
        <v>265.21849583428218</v>
      </c>
      <c r="F158" s="76">
        <f t="shared" si="232"/>
        <v>2.1726774237265403</v>
      </c>
      <c r="G158" s="76">
        <f t="shared" si="232"/>
        <v>66.466633854083994</v>
      </c>
      <c r="H158" s="76">
        <f t="shared" ref="H158" si="299">AVERAGE(H211,H264,H317)</f>
        <v>289.97185201337442</v>
      </c>
      <c r="I158" s="76">
        <f t="shared" si="232"/>
        <v>99.778552793986435</v>
      </c>
      <c r="J158" s="76">
        <f t="shared" ref="J158" si="300">AVERAGE(J211,J264,J317)</f>
        <v>17.969071110341289</v>
      </c>
      <c r="K158" s="76">
        <f t="shared" si="70"/>
        <v>190.69944643798246</v>
      </c>
      <c r="L158" s="76">
        <f t="shared" si="70"/>
        <v>298.28395490213364</v>
      </c>
      <c r="M158" s="76">
        <f t="shared" si="232"/>
        <v>0</v>
      </c>
      <c r="N158" s="76">
        <f t="shared" ref="N158" si="301">AVERAGE(N211,N264,N317)</f>
        <v>0</v>
      </c>
      <c r="O158" s="76">
        <f t="shared" si="232"/>
        <v>270.22601763703727</v>
      </c>
      <c r="P158" s="76">
        <f t="shared" ref="P158" si="302">AVERAGE(P211,P264,P317)</f>
        <v>186.50293681620747</v>
      </c>
      <c r="Q158" s="76">
        <f t="shared" si="232"/>
        <v>0</v>
      </c>
      <c r="R158" s="76">
        <f t="shared" si="232"/>
        <v>0</v>
      </c>
      <c r="S158" s="76">
        <f t="shared" si="232"/>
        <v>24.20038877399536</v>
      </c>
      <c r="T158" s="76">
        <f t="shared" ref="T158:U158" si="303">AVERAGE(T211,T264,T317)</f>
        <v>47.555767812262197</v>
      </c>
      <c r="U158" s="76">
        <f t="shared" si="303"/>
        <v>0</v>
      </c>
      <c r="V158" s="16"/>
    </row>
    <row r="159" spans="1:22" outlineLevel="1">
      <c r="A159" s="12" t="str">
        <f t="shared" si="268"/>
        <v>003664</v>
      </c>
      <c r="B159" s="12" t="str">
        <f t="shared" si="268"/>
        <v>Weatherford</v>
      </c>
      <c r="C159" s="76">
        <f t="shared" si="226"/>
        <v>2873.7917294512313</v>
      </c>
      <c r="D159" s="76">
        <f t="shared" si="232"/>
        <v>479.21999999999997</v>
      </c>
      <c r="E159" s="76">
        <f t="shared" si="232"/>
        <v>607.36501655632924</v>
      </c>
      <c r="F159" s="76">
        <f t="shared" si="232"/>
        <v>0</v>
      </c>
      <c r="G159" s="76">
        <f t="shared" si="232"/>
        <v>72.202002891606085</v>
      </c>
      <c r="H159" s="76">
        <f t="shared" ref="H159" si="304">AVERAGE(H212,H265,H318)</f>
        <v>104.6529971083939</v>
      </c>
      <c r="I159" s="76">
        <f t="shared" si="232"/>
        <v>19.534162393162394</v>
      </c>
      <c r="J159" s="76">
        <f t="shared" ref="J159" si="305">AVERAGE(J212,J265,J318)</f>
        <v>53.427504273504276</v>
      </c>
      <c r="K159" s="76">
        <f t="shared" si="70"/>
        <v>72.637559326852895</v>
      </c>
      <c r="L159" s="76">
        <f t="shared" si="70"/>
        <v>243.05168169859394</v>
      </c>
      <c r="M159" s="76">
        <f t="shared" si="232"/>
        <v>0</v>
      </c>
      <c r="N159" s="76">
        <f t="shared" ref="N159" si="306">AVERAGE(N212,N265,N318)</f>
        <v>0</v>
      </c>
      <c r="O159" s="76">
        <f t="shared" si="232"/>
        <v>620.85779351567783</v>
      </c>
      <c r="P159" s="76">
        <f t="shared" ref="P159" si="307">AVERAGE(P212,P265,P318)</f>
        <v>450.40683219993065</v>
      </c>
      <c r="Q159" s="76">
        <f t="shared" si="232"/>
        <v>13.049610085814725</v>
      </c>
      <c r="R159" s="76">
        <f t="shared" si="232"/>
        <v>60.629069401364774</v>
      </c>
      <c r="S159" s="76">
        <f t="shared" si="232"/>
        <v>18.756666666666671</v>
      </c>
      <c r="T159" s="76">
        <f t="shared" ref="T159:U159" si="308">AVERAGE(T212,T265,T318)</f>
        <v>58.000833333333333</v>
      </c>
      <c r="U159" s="76">
        <f t="shared" si="308"/>
        <v>0</v>
      </c>
      <c r="V159" s="16"/>
    </row>
    <row r="160" spans="1:22" outlineLevel="1">
      <c r="A160" s="12" t="str">
        <f t="shared" si="268"/>
        <v>009549</v>
      </c>
      <c r="B160" s="12" t="str">
        <f t="shared" si="268"/>
        <v>Western Texas</v>
      </c>
      <c r="C160" s="76">
        <f t="shared" si="226"/>
        <v>1138.9820665621344</v>
      </c>
      <c r="D160" s="76">
        <f t="shared" si="232"/>
        <v>172.50833943845177</v>
      </c>
      <c r="E160" s="76">
        <f t="shared" si="232"/>
        <v>151.97295263415074</v>
      </c>
      <c r="F160" s="76">
        <f t="shared" si="232"/>
        <v>0</v>
      </c>
      <c r="G160" s="76">
        <f t="shared" si="232"/>
        <v>0</v>
      </c>
      <c r="H160" s="76">
        <f t="shared" ref="H160" si="309">AVERAGE(H213,H266,H319)</f>
        <v>16.236486955809522</v>
      </c>
      <c r="I160" s="76">
        <f t="shared" si="232"/>
        <v>134.31500000000003</v>
      </c>
      <c r="J160" s="76">
        <f t="shared" ref="J160" si="310">AVERAGE(J213,J266,J319)</f>
        <v>195.86333333333337</v>
      </c>
      <c r="K160" s="76">
        <f t="shared" si="70"/>
        <v>116.44820316237933</v>
      </c>
      <c r="L160" s="76">
        <f t="shared" si="70"/>
        <v>99.012426527937279</v>
      </c>
      <c r="M160" s="76">
        <f t="shared" si="232"/>
        <v>0</v>
      </c>
      <c r="N160" s="76">
        <f t="shared" ref="N160" si="311">AVERAGE(N213,N266,N319)</f>
        <v>0</v>
      </c>
      <c r="O160" s="76">
        <f t="shared" si="232"/>
        <v>221.78520449306083</v>
      </c>
      <c r="P160" s="76">
        <f t="shared" ref="P160" si="312">AVERAGE(P213,P266,P319)</f>
        <v>26.6983141988228</v>
      </c>
      <c r="Q160" s="76">
        <f t="shared" si="232"/>
        <v>0</v>
      </c>
      <c r="R160" s="76">
        <f t="shared" si="232"/>
        <v>0</v>
      </c>
      <c r="S160" s="76">
        <f t="shared" si="232"/>
        <v>1.1033333333333335</v>
      </c>
      <c r="T160" s="76">
        <f t="shared" ref="T160:U160" si="313">AVERAGE(T213,T266,T319)</f>
        <v>3.0384724848555802</v>
      </c>
      <c r="U160" s="76">
        <f t="shared" si="313"/>
        <v>0</v>
      </c>
      <c r="V160" s="16"/>
    </row>
    <row r="161" spans="1:22" outlineLevel="1">
      <c r="A161" s="12" t="str">
        <f t="shared" si="268"/>
        <v>003668</v>
      </c>
      <c r="B161" s="12" t="str">
        <f t="shared" si="268"/>
        <v>Wharton</v>
      </c>
      <c r="C161" s="76">
        <f t="shared" si="226"/>
        <v>2383.9917395883431</v>
      </c>
      <c r="D161" s="76">
        <f t="shared" ref="D161:U161" si="314">AVERAGE(D214,D267,D320)</f>
        <v>219.40690474530263</v>
      </c>
      <c r="E161" s="76">
        <f t="shared" si="314"/>
        <v>665.96643087486575</v>
      </c>
      <c r="F161" s="76">
        <f t="shared" si="314"/>
        <v>0</v>
      </c>
      <c r="G161" s="76">
        <f t="shared" si="314"/>
        <v>4.1269906254724757</v>
      </c>
      <c r="H161" s="76">
        <f t="shared" ref="H161" si="315">AVERAGE(H214,H267,H320)</f>
        <v>145.82584847033704</v>
      </c>
      <c r="I161" s="76">
        <f t="shared" si="314"/>
        <v>0</v>
      </c>
      <c r="J161" s="76">
        <f t="shared" ref="J161" si="316">AVERAGE(J214,J267,J320)</f>
        <v>0</v>
      </c>
      <c r="K161" s="76">
        <f t="shared" si="70"/>
        <v>130.80005222783402</v>
      </c>
      <c r="L161" s="76">
        <f t="shared" si="70"/>
        <v>288.99996604174868</v>
      </c>
      <c r="M161" s="76">
        <f t="shared" si="314"/>
        <v>0</v>
      </c>
      <c r="N161" s="76">
        <f t="shared" ref="N161" si="317">AVERAGE(N214,N267,N320)</f>
        <v>0</v>
      </c>
      <c r="O161" s="76">
        <f t="shared" si="314"/>
        <v>658.69848001185642</v>
      </c>
      <c r="P161" s="76">
        <f t="shared" ref="P161" si="318">AVERAGE(P214,P267,P320)</f>
        <v>198.76096494976809</v>
      </c>
      <c r="Q161" s="76">
        <f t="shared" si="314"/>
        <v>0</v>
      </c>
      <c r="R161" s="76">
        <f t="shared" si="314"/>
        <v>0</v>
      </c>
      <c r="S161" s="76">
        <f t="shared" si="314"/>
        <v>18.065833333333334</v>
      </c>
      <c r="T161" s="76">
        <f t="shared" si="314"/>
        <v>53.340268307824466</v>
      </c>
      <c r="U161" s="76">
        <f t="shared" si="314"/>
        <v>0</v>
      </c>
      <c r="V161" s="16"/>
    </row>
    <row r="162" spans="1:22">
      <c r="A162" s="12"/>
      <c r="B162" s="12" t="str">
        <f>B56</f>
        <v>Statewide</v>
      </c>
      <c r="C162" s="76">
        <f t="shared" si="226"/>
        <v>338702.94879622496</v>
      </c>
      <c r="D162" s="76">
        <f>SUM(D112:D161)</f>
        <v>54605.344659954171</v>
      </c>
      <c r="E162" s="76">
        <f>SUM(E112:E161)</f>
        <v>72938.307350798947</v>
      </c>
      <c r="F162" s="76">
        <f t="shared" ref="F162:U162" si="319">SUM(F112:F161)</f>
        <v>1292.5349315005308</v>
      </c>
      <c r="G162" s="76">
        <f t="shared" si="319"/>
        <v>1728.0788508166083</v>
      </c>
      <c r="H162" s="76">
        <f t="shared" ref="H162" si="320">SUM(H112:H161)</f>
        <v>12642.843028182262</v>
      </c>
      <c r="I162" s="76">
        <f t="shared" si="319"/>
        <v>2966.1967352883034</v>
      </c>
      <c r="J162" s="76">
        <f t="shared" ref="J162" si="321">SUM(J112:J161)</f>
        <v>7886.421460622214</v>
      </c>
      <c r="K162" s="76">
        <f t="shared" ref="K162:L162" si="322">SUM(K112:K161)</f>
        <v>26341.478844353212</v>
      </c>
      <c r="L162" s="76">
        <f t="shared" si="322"/>
        <v>29826.775527738522</v>
      </c>
      <c r="M162" s="76">
        <f t="shared" si="319"/>
        <v>80.877279640931619</v>
      </c>
      <c r="N162" s="76">
        <f t="shared" ref="N162" si="323">SUM(N112:N161)</f>
        <v>546.77257343008603</v>
      </c>
      <c r="O162" s="76">
        <f t="shared" si="319"/>
        <v>92249.626967891425</v>
      </c>
      <c r="P162" s="76">
        <f t="shared" ref="P162" si="324">SUM(P112:P161)</f>
        <v>25065.967197491176</v>
      </c>
      <c r="Q162" s="76">
        <f t="shared" si="319"/>
        <v>999.96210348110276</v>
      </c>
      <c r="R162" s="76">
        <f t="shared" si="319"/>
        <v>1485.7532881841485</v>
      </c>
      <c r="S162" s="76">
        <f t="shared" si="319"/>
        <v>1549.7663159960914</v>
      </c>
      <c r="T162" s="76">
        <f t="shared" si="319"/>
        <v>6473.3299470875972</v>
      </c>
      <c r="U162" s="76">
        <f t="shared" si="319"/>
        <v>22.911733767536411</v>
      </c>
      <c r="V162" s="16"/>
    </row>
    <row r="164" spans="1:22">
      <c r="A164" s="628" t="s">
        <v>2010</v>
      </c>
      <c r="B164" s="628"/>
      <c r="C164" s="628"/>
      <c r="D164" s="628"/>
      <c r="E164" s="628"/>
      <c r="F164" s="628"/>
      <c r="G164" s="628"/>
      <c r="H164" s="628"/>
      <c r="I164" s="628"/>
      <c r="J164" s="628"/>
      <c r="K164" s="628"/>
      <c r="L164" s="628"/>
      <c r="M164" s="628"/>
      <c r="N164" s="628"/>
      <c r="O164" s="628"/>
      <c r="P164" s="628"/>
      <c r="Q164" s="628"/>
      <c r="R164" s="628"/>
      <c r="S164" s="628"/>
      <c r="T164" s="628"/>
      <c r="U164" s="628"/>
    </row>
    <row r="165" spans="1:22" outlineLevel="1">
      <c r="A165" s="12" t="str">
        <f t="shared" ref="A165:B180" si="325">A112</f>
        <v>003607</v>
      </c>
      <c r="B165" s="12" t="str">
        <f t="shared" si="325"/>
        <v>Alamo</v>
      </c>
      <c r="C165" s="76">
        <f t="shared" ref="C165:C196" si="326">SUM(D165:U165)</f>
        <v>25170.3637626243</v>
      </c>
      <c r="D165" s="77">
        <f>Outcomes!C$7*Outcomes!C9</f>
        <v>2999.5742868239522</v>
      </c>
      <c r="E165" s="77">
        <f>SUMPRODUCT(Outcomes!D$7:G$7, Outcomes!D9:G9)</f>
        <v>5744.0965925034052</v>
      </c>
      <c r="F165" s="77">
        <f>SUMPRODUCT(Outcomes!H$7:K$7, Outcomes!H9:K9)</f>
        <v>27.532045060994772</v>
      </c>
      <c r="G165" s="77">
        <f>Outcomes!L$7*Outcomes!L9</f>
        <v>21.780000000000005</v>
      </c>
      <c r="H165" s="77">
        <f>Outcomes!M$7*Outcomes!M9</f>
        <v>447.7000000000001</v>
      </c>
      <c r="I165" s="77">
        <f>SUMPRODUCT(Outcomes!N$7:Q$7, Outcomes!N9:Q9)</f>
        <v>126.00377212204447</v>
      </c>
      <c r="J165" s="77">
        <f>SUMPRODUCT(Outcomes!R$7:U$7, Outcomes!R9:U9)</f>
        <v>1053.7462278779558</v>
      </c>
      <c r="K165" s="77">
        <f>SUMPRODUCT(Outcomes!V$7:Y$7, Outcomes!V9:Y9)</f>
        <v>1406.9541179438734</v>
      </c>
      <c r="L165" s="77">
        <f>SUMPRODUCT(Outcomes!Z$7:AC$7, Outcomes!Z9:AC9)</f>
        <v>1776.614177537776</v>
      </c>
      <c r="M165" s="77">
        <f>SUMPRODUCT(Outcomes!AD$7:AG$7, Outcomes!AD9:AG9)</f>
        <v>10.006279982363317</v>
      </c>
      <c r="N165" s="77">
        <f>SUMPRODUCT(Outcomes!AH$7:AK$7, Outcomes!AH9:AK9)</f>
        <v>15.757305087081134</v>
      </c>
      <c r="O165" s="77">
        <f>SUMPRODUCT(Outcomes!AL$7:AO$7, Outcomes!AL9:AO9)</f>
        <v>9555.4274676916739</v>
      </c>
      <c r="P165" s="77">
        <f>SUMPRODUCT(Outcomes!AP$7:AS$7, Outcomes!AP9:AS9)</f>
        <v>1209.8261774931732</v>
      </c>
      <c r="Q165" s="77">
        <f>SUMPRODUCT(Outcomes!AT$7:AW$7, Outcomes!AT9:AW9)</f>
        <v>0</v>
      </c>
      <c r="R165" s="77">
        <f>SUMPRODUCT(Outcomes!AX$7:BA$7, Outcomes!AX9:BA9)</f>
        <v>39.665312499999999</v>
      </c>
      <c r="S165" s="77">
        <f>Outcomes!BB$7*Outcomes!BB9</f>
        <v>58.080000000000013</v>
      </c>
      <c r="T165" s="77">
        <f>Outcomes!BC$7*Outcomes!BC9</f>
        <v>677.6</v>
      </c>
      <c r="U165" s="77">
        <f>Outcomes!BD$7*Outcomes!BD9</f>
        <v>0</v>
      </c>
    </row>
    <row r="166" spans="1:22" outlineLevel="1">
      <c r="A166" s="12" t="str">
        <f t="shared" si="325"/>
        <v>003539</v>
      </c>
      <c r="B166" s="12" t="str">
        <f t="shared" si="325"/>
        <v>Alvin</v>
      </c>
      <c r="C166" s="76">
        <f t="shared" si="326"/>
        <v>3033.5227395332604</v>
      </c>
      <c r="D166" s="77">
        <f>Outcomes!C$7*Outcomes!C10</f>
        <v>576.04333713136054</v>
      </c>
      <c r="E166" s="77">
        <f>SUMPRODUCT(Outcomes!D$7:G$7, Outcomes!D10:G10)</f>
        <v>531.30178416652257</v>
      </c>
      <c r="F166" s="77">
        <f>SUMPRODUCT(Outcomes!H$7:K$7, Outcomes!H10:K10)</f>
        <v>0</v>
      </c>
      <c r="G166" s="77">
        <f>Outcomes!L$7*Outcomes!L10</f>
        <v>0</v>
      </c>
      <c r="H166" s="77">
        <f>Outcomes!M$7*Outcomes!M10</f>
        <v>79.500892408457148</v>
      </c>
      <c r="I166" s="77">
        <f>SUMPRODUCT(Outcomes!N$7:Q$7, Outcomes!N10:Q10)</f>
        <v>14.055272566218663</v>
      </c>
      <c r="J166" s="77">
        <f>SUMPRODUCT(Outcomes!R$7:U$7, Outcomes!R10:U10)</f>
        <v>73.861732197967868</v>
      </c>
      <c r="K166" s="77">
        <f>SUMPRODUCT(Outcomes!V$7:Y$7, Outcomes!V10:Y10)</f>
        <v>316.94314564462741</v>
      </c>
      <c r="L166" s="77">
        <f>SUMPRODUCT(Outcomes!Z$7:AC$7, Outcomes!Z10:AC10)</f>
        <v>345.80366958075132</v>
      </c>
      <c r="M166" s="77">
        <f>SUMPRODUCT(Outcomes!AD$7:AG$7, Outcomes!AD10:AG10)</f>
        <v>0</v>
      </c>
      <c r="N166" s="77">
        <f>SUMPRODUCT(Outcomes!AH$7:AK$7, Outcomes!AH10:AK10)</f>
        <v>0</v>
      </c>
      <c r="O166" s="77">
        <f>SUMPRODUCT(Outcomes!AL$7:AO$7, Outcomes!AL10:AO10)</f>
        <v>779.013568908612</v>
      </c>
      <c r="P166" s="77">
        <f>SUMPRODUCT(Outcomes!AP$7:AS$7, Outcomes!AP10:AS10)</f>
        <v>242.86386250553937</v>
      </c>
      <c r="Q166" s="77">
        <f>SUMPRODUCT(Outcomes!AT$7:AW$7, Outcomes!AT10:AW10)</f>
        <v>0</v>
      </c>
      <c r="R166" s="77">
        <f>SUMPRODUCT(Outcomes!AX$7:BA$7, Outcomes!AX10:BA10)</f>
        <v>0</v>
      </c>
      <c r="S166" s="77">
        <f>Outcomes!BB$7*Outcomes!BB10</f>
        <v>21.770802523802274</v>
      </c>
      <c r="T166" s="77">
        <f>Outcomes!BC$7*Outcomes!BC10</f>
        <v>52.364671899401706</v>
      </c>
      <c r="U166" s="77">
        <f>Outcomes!BD$7*Outcomes!BD10</f>
        <v>0</v>
      </c>
    </row>
    <row r="167" spans="1:22" outlineLevel="1">
      <c r="A167" s="12" t="str">
        <f t="shared" si="325"/>
        <v>003540</v>
      </c>
      <c r="B167" s="12" t="str">
        <f t="shared" si="325"/>
        <v>Amarillo</v>
      </c>
      <c r="C167" s="76">
        <f t="shared" si="326"/>
        <v>5326.2910808006845</v>
      </c>
      <c r="D167" s="77">
        <f>Outcomes!C$7*Outcomes!C11</f>
        <v>622.58942596956251</v>
      </c>
      <c r="E167" s="77">
        <f>SUMPRODUCT(Outcomes!D$7:G$7, Outcomes!D11:G11)</f>
        <v>982.41911029859637</v>
      </c>
      <c r="F167" s="77">
        <f>SUMPRODUCT(Outcomes!H$7:K$7, Outcomes!H11:K11)</f>
        <v>0</v>
      </c>
      <c r="G167" s="77">
        <f>Outcomes!L$7*Outcomes!L11</f>
        <v>0</v>
      </c>
      <c r="H167" s="77">
        <f>Outcomes!M$7*Outcomes!M11</f>
        <v>0</v>
      </c>
      <c r="I167" s="77">
        <f>SUMPRODUCT(Outcomes!N$7:Q$7, Outcomes!N11:Q11)</f>
        <v>126.23602087860333</v>
      </c>
      <c r="J167" s="77">
        <f>SUMPRODUCT(Outcomes!R$7:U$7, Outcomes!R11:U11)</f>
        <v>54.759734066472035</v>
      </c>
      <c r="K167" s="77">
        <f>SUMPRODUCT(Outcomes!V$7:Y$7, Outcomes!V11:Y11)</f>
        <v>481.75940817040441</v>
      </c>
      <c r="L167" s="77">
        <f>SUMPRODUCT(Outcomes!Z$7:AC$7, Outcomes!Z11:AC11)</f>
        <v>957.45225559089033</v>
      </c>
      <c r="M167" s="77">
        <f>SUMPRODUCT(Outcomes!AD$7:AG$7, Outcomes!AD11:AG11)</f>
        <v>5.4350555555555555</v>
      </c>
      <c r="N167" s="77">
        <f>SUMPRODUCT(Outcomes!AH$7:AK$7, Outcomes!AH11:AK11)</f>
        <v>0</v>
      </c>
      <c r="O167" s="77">
        <f>SUMPRODUCT(Outcomes!AL$7:AO$7, Outcomes!AL11:AO11)</f>
        <v>1257.0916945374929</v>
      </c>
      <c r="P167" s="77">
        <f>SUMPRODUCT(Outcomes!AP$7:AS$7, Outcomes!AP11:AS11)</f>
        <v>615.90837573310637</v>
      </c>
      <c r="Q167" s="77">
        <f>SUMPRODUCT(Outcomes!AT$7:AW$7, Outcomes!AT11:AW11)</f>
        <v>0</v>
      </c>
      <c r="R167" s="77">
        <f>SUMPRODUCT(Outcomes!AX$7:BA$7, Outcomes!AX11:BA11)</f>
        <v>0</v>
      </c>
      <c r="S167" s="77">
        <f>Outcomes!BB$7*Outcomes!BB11</f>
        <v>67.760000000000019</v>
      </c>
      <c r="T167" s="77">
        <f>Outcomes!BC$7*Outcomes!BC11</f>
        <v>154.88000000000002</v>
      </c>
      <c r="U167" s="77">
        <f>Outcomes!BD$7*Outcomes!BD11</f>
        <v>0</v>
      </c>
    </row>
    <row r="168" spans="1:22" outlineLevel="1">
      <c r="A168" s="12" t="str">
        <f t="shared" si="325"/>
        <v>006661</v>
      </c>
      <c r="B168" s="12" t="str">
        <f t="shared" si="325"/>
        <v>Angelina</v>
      </c>
      <c r="C168" s="76">
        <f t="shared" si="326"/>
        <v>2906.1060246885854</v>
      </c>
      <c r="D168" s="77">
        <f>Outcomes!C$7*Outcomes!C12</f>
        <v>566.18931376158343</v>
      </c>
      <c r="E168" s="77">
        <f>SUMPRODUCT(Outcomes!D$7:G$7, Outcomes!D12:G12)</f>
        <v>469.56302566918799</v>
      </c>
      <c r="F168" s="77">
        <f>SUMPRODUCT(Outcomes!H$7:K$7, Outcomes!H12:K12)</f>
        <v>0</v>
      </c>
      <c r="G168" s="77">
        <f>Outcomes!L$7*Outcomes!L12</f>
        <v>12.100000000000003</v>
      </c>
      <c r="H168" s="77">
        <f>Outcomes!M$7*Outcomes!M12</f>
        <v>258.94000000000011</v>
      </c>
      <c r="I168" s="77">
        <f>SUMPRODUCT(Outcomes!N$7:Q$7, Outcomes!N12:Q12)</f>
        <v>17.2425</v>
      </c>
      <c r="J168" s="77">
        <f>SUMPRODUCT(Outcomes!R$7:U$7, Outcomes!R12:U12)</f>
        <v>237.16000000000003</v>
      </c>
      <c r="K168" s="77">
        <f>SUMPRODUCT(Outcomes!V$7:Y$7, Outcomes!V12:Y12)</f>
        <v>173.94445168878664</v>
      </c>
      <c r="L168" s="77">
        <f>SUMPRODUCT(Outcomes!Z$7:AC$7, Outcomes!Z12:AC12)</f>
        <v>445.73441142126694</v>
      </c>
      <c r="M168" s="77">
        <f>SUMPRODUCT(Outcomes!AD$7:AG$7, Outcomes!AD12:AG12)</f>
        <v>0</v>
      </c>
      <c r="N168" s="77">
        <f>SUMPRODUCT(Outcomes!AH$7:AK$7, Outcomes!AH12:AK12)</f>
        <v>0</v>
      </c>
      <c r="O168" s="77">
        <f>SUMPRODUCT(Outcomes!AL$7:AO$7, Outcomes!AL12:AO12)</f>
        <v>387.13195937329573</v>
      </c>
      <c r="P168" s="77">
        <f>SUMPRODUCT(Outcomes!AP$7:AS$7, Outcomes!AP12:AS12)</f>
        <v>276.39036277446507</v>
      </c>
      <c r="Q168" s="77">
        <f>SUMPRODUCT(Outcomes!AT$7:AW$7, Outcomes!AT12:AW12)</f>
        <v>0</v>
      </c>
      <c r="R168" s="77">
        <f>SUMPRODUCT(Outcomes!AX$7:BA$7, Outcomes!AX12:BA12)</f>
        <v>0</v>
      </c>
      <c r="S168" s="77">
        <f>Outcomes!BB$7*Outcomes!BB12</f>
        <v>25.410000000000004</v>
      </c>
      <c r="T168" s="77">
        <f>Outcomes!BC$7*Outcomes!BC12</f>
        <v>36.300000000000004</v>
      </c>
      <c r="U168" s="77">
        <f>Outcomes!BD$7*Outcomes!BD12</f>
        <v>0</v>
      </c>
    </row>
    <row r="169" spans="1:22" outlineLevel="1">
      <c r="A169" s="12" t="str">
        <f t="shared" si="325"/>
        <v>012015</v>
      </c>
      <c r="B169" s="12" t="str">
        <f t="shared" si="325"/>
        <v>Austin</v>
      </c>
      <c r="C169" s="76">
        <f t="shared" si="326"/>
        <v>17562.568258024428</v>
      </c>
      <c r="D169" s="77">
        <f>Outcomes!C$7*Outcomes!C13</f>
        <v>2056.4691056580591</v>
      </c>
      <c r="E169" s="77">
        <f>SUMPRODUCT(Outcomes!D$7:G$7, Outcomes!D13:G13)</f>
        <v>3314.0148896365408</v>
      </c>
      <c r="F169" s="77">
        <f>SUMPRODUCT(Outcomes!H$7:K$7, Outcomes!H13:K13)</f>
        <v>256.46324679829331</v>
      </c>
      <c r="G169" s="77">
        <f>Outcomes!L$7*Outcomes!L13</f>
        <v>6.9098984771573608</v>
      </c>
      <c r="H169" s="77">
        <f>Outcomes!M$7*Outcomes!M13</f>
        <v>210.89010152284268</v>
      </c>
      <c r="I169" s="77">
        <f>SUMPRODUCT(Outcomes!N$7:Q$7, Outcomes!N13:Q13)</f>
        <v>284.85303768820347</v>
      </c>
      <c r="J169" s="77">
        <f>SUMPRODUCT(Outcomes!R$7:U$7, Outcomes!R13:U13)</f>
        <v>1525.7875873117964</v>
      </c>
      <c r="K169" s="77">
        <f>SUMPRODUCT(Outcomes!V$7:Y$7, Outcomes!V13:Y13)</f>
        <v>1115.913936197112</v>
      </c>
      <c r="L169" s="77">
        <f>SUMPRODUCT(Outcomes!Z$7:AC$7, Outcomes!Z13:AC13)</f>
        <v>1390.8826314847754</v>
      </c>
      <c r="M169" s="77">
        <f>SUMPRODUCT(Outcomes!AD$7:AG$7, Outcomes!AD13:AG13)</f>
        <v>26.521804873173298</v>
      </c>
      <c r="N169" s="77">
        <f>SUMPRODUCT(Outcomes!AH$7:AK$7, Outcomes!AH13:AK13)</f>
        <v>130.37735367829396</v>
      </c>
      <c r="O169" s="77">
        <f>SUMPRODUCT(Outcomes!AL$7:AO$7, Outcomes!AL13:AO13)</f>
        <v>4932.4473443408915</v>
      </c>
      <c r="P169" s="77">
        <f>SUMPRODUCT(Outcomes!AP$7:AS$7, Outcomes!AP13:AS13)</f>
        <v>1854.0525536216051</v>
      </c>
      <c r="Q169" s="77">
        <f>SUMPRODUCT(Outcomes!AT$7:AW$7, Outcomes!AT13:AW13)</f>
        <v>0</v>
      </c>
      <c r="R169" s="77">
        <f>SUMPRODUCT(Outcomes!AX$7:BA$7, Outcomes!AX13:BA13)</f>
        <v>138.75476673567982</v>
      </c>
      <c r="S169" s="77">
        <f>Outcomes!BB$7*Outcomes!BB13</f>
        <v>45.980000000000011</v>
      </c>
      <c r="T169" s="77">
        <f>Outcomes!BC$7*Outcomes!BC13</f>
        <v>272.25000000000006</v>
      </c>
      <c r="U169" s="77">
        <f>Outcomes!BD$7*Outcomes!BD13</f>
        <v>0</v>
      </c>
    </row>
    <row r="170" spans="1:22" outlineLevel="1">
      <c r="A170" s="12" t="str">
        <f t="shared" si="325"/>
        <v>003549</v>
      </c>
      <c r="B170" s="12" t="str">
        <f t="shared" si="325"/>
        <v>Blinn</v>
      </c>
      <c r="C170" s="76">
        <f t="shared" si="326"/>
        <v>8386.1659190848059</v>
      </c>
      <c r="D170" s="77">
        <f>Outcomes!C$7*Outcomes!C14</f>
        <v>436.65328786202838</v>
      </c>
      <c r="E170" s="77">
        <f>SUMPRODUCT(Outcomes!D$7:G$7, Outcomes!D14:G14)</f>
        <v>3646.5715055058113</v>
      </c>
      <c r="F170" s="77">
        <f>SUMPRODUCT(Outcomes!H$7:K$7, Outcomes!H14:K14)</f>
        <v>870.20399871211316</v>
      </c>
      <c r="G170" s="77">
        <f>Outcomes!L$7*Outcomes!L14</f>
        <v>5.6695975661102143</v>
      </c>
      <c r="H170" s="77">
        <f>Outcomes!M$7*Outcomes!M14</f>
        <v>189.45623089133264</v>
      </c>
      <c r="I170" s="77">
        <f>SUMPRODUCT(Outcomes!N$7:Q$7, Outcomes!N14:Q14)</f>
        <v>87.040478463180946</v>
      </c>
      <c r="J170" s="77">
        <f>SUMPRODUCT(Outcomes!R$7:U$7, Outcomes!R14:U14)</f>
        <v>66.849124197553408</v>
      </c>
      <c r="K170" s="77">
        <f>SUMPRODUCT(Outcomes!V$7:Y$7, Outcomes!V14:Y14)</f>
        <v>179.76600803283117</v>
      </c>
      <c r="L170" s="77">
        <f>SUMPRODUCT(Outcomes!Z$7:AC$7, Outcomes!Z14:AC14)</f>
        <v>160.63054271914802</v>
      </c>
      <c r="M170" s="77">
        <f>SUMPRODUCT(Outcomes!AD$7:AG$7, Outcomes!AD14:AG14)</f>
        <v>2.7042341302786035</v>
      </c>
      <c r="N170" s="77">
        <f>SUMPRODUCT(Outcomes!AH$7:AK$7, Outcomes!AH14:AK14)</f>
        <v>0</v>
      </c>
      <c r="O170" s="77">
        <f>SUMPRODUCT(Outcomes!AL$7:AO$7, Outcomes!AL14:AO14)</f>
        <v>2087.818032946222</v>
      </c>
      <c r="P170" s="77">
        <f>SUMPRODUCT(Outcomes!AP$7:AS$7, Outcomes!AP14:AS14)</f>
        <v>565.91256132351248</v>
      </c>
      <c r="Q170" s="77">
        <f>SUMPRODUCT(Outcomes!AT$7:AW$7, Outcomes!AT14:AW14)</f>
        <v>0</v>
      </c>
      <c r="R170" s="77">
        <f>SUMPRODUCT(Outcomes!AX$7:BA$7, Outcomes!AX14:BA14)</f>
        <v>0</v>
      </c>
      <c r="S170" s="77">
        <f>Outcomes!BB$7*Outcomes!BB14</f>
        <v>21.550316734683772</v>
      </c>
      <c r="T170" s="77">
        <f>Outcomes!BC$7*Outcomes!BC14</f>
        <v>65.340000000000018</v>
      </c>
      <c r="U170" s="77">
        <f>Outcomes!BD$7*Outcomes!BD14</f>
        <v>0</v>
      </c>
    </row>
    <row r="171" spans="1:22" outlineLevel="1">
      <c r="A171" s="12" t="str">
        <f t="shared" si="325"/>
        <v>007857</v>
      </c>
      <c r="B171" s="12" t="str">
        <f t="shared" si="325"/>
        <v>Brazosport</v>
      </c>
      <c r="C171" s="76">
        <f t="shared" si="326"/>
        <v>2396.3588606615617</v>
      </c>
      <c r="D171" s="77">
        <f>Outcomes!C$7*Outcomes!C15</f>
        <v>284.28749999999997</v>
      </c>
      <c r="E171" s="77">
        <f>SUMPRODUCT(Outcomes!D$7:G$7, Outcomes!D15:G15)</f>
        <v>234.90498952133743</v>
      </c>
      <c r="F171" s="77">
        <f>SUMPRODUCT(Outcomes!H$7:K$7, Outcomes!H15:K15)</f>
        <v>0</v>
      </c>
      <c r="G171" s="77">
        <f>Outcomes!L$7*Outcomes!L15</f>
        <v>1.0419444444444446</v>
      </c>
      <c r="H171" s="77">
        <f>Outcomes!M$7*Outcomes!M15</f>
        <v>73.978055555555571</v>
      </c>
      <c r="I171" s="77">
        <f>SUMPRODUCT(Outcomes!N$7:Q$7, Outcomes!N15:Q15)</f>
        <v>25.495625000000004</v>
      </c>
      <c r="J171" s="77">
        <f>SUMPRODUCT(Outcomes!R$7:U$7, Outcomes!R15:U15)</f>
        <v>4.7381250000000001</v>
      </c>
      <c r="K171" s="77">
        <f>SUMPRODUCT(Outcomes!V$7:Y$7, Outcomes!V15:Y15)</f>
        <v>426.66808209992917</v>
      </c>
      <c r="L171" s="77">
        <f>SUMPRODUCT(Outcomes!Z$7:AC$7, Outcomes!Z15:AC15)</f>
        <v>262.86210678437868</v>
      </c>
      <c r="M171" s="77">
        <f>SUMPRODUCT(Outcomes!AD$7:AG$7, Outcomes!AD15:AG15)</f>
        <v>0</v>
      </c>
      <c r="N171" s="77">
        <f>SUMPRODUCT(Outcomes!AH$7:AK$7, Outcomes!AH15:AK15)</f>
        <v>0</v>
      </c>
      <c r="O171" s="77">
        <f>SUMPRODUCT(Outcomes!AL$7:AO$7, Outcomes!AL15:AO15)</f>
        <v>545.00088740048295</v>
      </c>
      <c r="P171" s="77">
        <f>SUMPRODUCT(Outcomes!AP$7:AS$7, Outcomes!AP15:AS15)</f>
        <v>159.04499490577771</v>
      </c>
      <c r="Q171" s="77">
        <f>SUMPRODUCT(Outcomes!AT$7:AW$7, Outcomes!AT15:AW15)</f>
        <v>113.72395721672025</v>
      </c>
      <c r="R171" s="77">
        <f>SUMPRODUCT(Outcomes!AX$7:BA$7, Outcomes!AX15:BA15)</f>
        <v>37.235277835012468</v>
      </c>
      <c r="S171" s="77">
        <f>Outcomes!BB$7*Outcomes!BB15</f>
        <v>96.79621512941138</v>
      </c>
      <c r="T171" s="77">
        <f>Outcomes!BC$7*Outcomes!BC15</f>
        <v>125.79339846590274</v>
      </c>
      <c r="U171" s="77">
        <f>Outcomes!BD$7*Outcomes!BD15</f>
        <v>4.7877013026092285</v>
      </c>
    </row>
    <row r="172" spans="1:22" outlineLevel="1">
      <c r="A172" s="12" t="str">
        <f t="shared" si="325"/>
        <v>004003</v>
      </c>
      <c r="B172" s="12" t="str">
        <f t="shared" si="325"/>
        <v>Central Texas</v>
      </c>
      <c r="C172" s="76">
        <f t="shared" si="326"/>
        <v>4960.8919629381753</v>
      </c>
      <c r="D172" s="77">
        <f>Outcomes!C$7*Outcomes!C16</f>
        <v>485.13196943145834</v>
      </c>
      <c r="E172" s="77">
        <f>SUMPRODUCT(Outcomes!D$7:G$7, Outcomes!D16:G16)</f>
        <v>853.14710127726914</v>
      </c>
      <c r="F172" s="77">
        <f>SUMPRODUCT(Outcomes!H$7:K$7, Outcomes!H16:K16)</f>
        <v>0</v>
      </c>
      <c r="G172" s="77">
        <f>Outcomes!L$7*Outcomes!L16</f>
        <v>92.363154867256654</v>
      </c>
      <c r="H172" s="77">
        <f>Outcomes!M$7*Outcomes!M16</f>
        <v>121.80684513274338</v>
      </c>
      <c r="I172" s="77">
        <f>SUMPRODUCT(Outcomes!N$7:Q$7, Outcomes!N16:Q16)</f>
        <v>0</v>
      </c>
      <c r="J172" s="77">
        <f>SUMPRODUCT(Outcomes!R$7:U$7, Outcomes!R16:U16)</f>
        <v>11.729507821190477</v>
      </c>
      <c r="K172" s="77">
        <f>SUMPRODUCT(Outcomes!V$7:Y$7, Outcomes!V16:Y16)</f>
        <v>924.60640934207379</v>
      </c>
      <c r="L172" s="77">
        <f>SUMPRODUCT(Outcomes!Z$7:AC$7, Outcomes!Z16:AC16)</f>
        <v>641.54110955255305</v>
      </c>
      <c r="M172" s="77">
        <f>SUMPRODUCT(Outcomes!AD$7:AG$7, Outcomes!AD16:AG16)</f>
        <v>0</v>
      </c>
      <c r="N172" s="77">
        <f>SUMPRODUCT(Outcomes!AH$7:AK$7, Outcomes!AH16:AK16)</f>
        <v>0</v>
      </c>
      <c r="O172" s="77">
        <f>SUMPRODUCT(Outcomes!AL$7:AO$7, Outcomes!AL16:AO16)</f>
        <v>1438.0766067962008</v>
      </c>
      <c r="P172" s="77">
        <f>SUMPRODUCT(Outcomes!AP$7:AS$7, Outcomes!AP16:AS16)</f>
        <v>284.53902973466882</v>
      </c>
      <c r="Q172" s="77">
        <f>SUMPRODUCT(Outcomes!AT$7:AW$7, Outcomes!AT16:AW16)</f>
        <v>0</v>
      </c>
      <c r="R172" s="77">
        <f>SUMPRODUCT(Outcomes!AX$7:BA$7, Outcomes!AX16:BA16)</f>
        <v>0</v>
      </c>
      <c r="S172" s="77">
        <f>Outcomes!BB$7*Outcomes!BB16</f>
        <v>48.400000000000006</v>
      </c>
      <c r="T172" s="77">
        <f>Outcomes!BC$7*Outcomes!BC16</f>
        <v>59.550228982761432</v>
      </c>
      <c r="U172" s="77">
        <f>Outcomes!BD$7*Outcomes!BD16</f>
        <v>0</v>
      </c>
    </row>
    <row r="173" spans="1:22" outlineLevel="1">
      <c r="A173" s="12" t="str">
        <f t="shared" si="325"/>
        <v>003553</v>
      </c>
      <c r="B173" s="12" t="str">
        <f t="shared" si="325"/>
        <v>Cisco</v>
      </c>
      <c r="C173" s="76">
        <f t="shared" si="326"/>
        <v>1972.9011970997883</v>
      </c>
      <c r="D173" s="77">
        <f>Outcomes!C$7*Outcomes!C17</f>
        <v>433.05193912122803</v>
      </c>
      <c r="E173" s="77">
        <f>SUMPRODUCT(Outcomes!D$7:G$7, Outcomes!D17:G17)</f>
        <v>346.09509506331807</v>
      </c>
      <c r="F173" s="77">
        <f>SUMPRODUCT(Outcomes!H$7:K$7, Outcomes!H17:K17)</f>
        <v>0</v>
      </c>
      <c r="G173" s="77">
        <f>Outcomes!L$7*Outcomes!L17</f>
        <v>2.0160279851034484</v>
      </c>
      <c r="H173" s="77">
        <f>Outcomes!M$7*Outcomes!M17</f>
        <v>231.84321828689656</v>
      </c>
      <c r="I173" s="77">
        <f>SUMPRODUCT(Outcomes!N$7:Q$7, Outcomes!N17:Q17)</f>
        <v>5.3888914518510109</v>
      </c>
      <c r="J173" s="77">
        <f>SUMPRODUCT(Outcomes!R$7:U$7, Outcomes!R17:U17)</f>
        <v>18.301733548148988</v>
      </c>
      <c r="K173" s="77">
        <f>SUMPRODUCT(Outcomes!V$7:Y$7, Outcomes!V17:Y17)</f>
        <v>103.83953771035576</v>
      </c>
      <c r="L173" s="77">
        <f>SUMPRODUCT(Outcomes!Z$7:AC$7, Outcomes!Z17:AC17)</f>
        <v>177.04331292490858</v>
      </c>
      <c r="M173" s="77">
        <f>SUMPRODUCT(Outcomes!AD$7:AG$7, Outcomes!AD17:AG17)</f>
        <v>0</v>
      </c>
      <c r="N173" s="77">
        <f>SUMPRODUCT(Outcomes!AH$7:AK$7, Outcomes!AH17:AK17)</f>
        <v>0</v>
      </c>
      <c r="O173" s="77">
        <f>SUMPRODUCT(Outcomes!AL$7:AO$7, Outcomes!AL17:AO17)</f>
        <v>476.20452544748514</v>
      </c>
      <c r="P173" s="77">
        <f>SUMPRODUCT(Outcomes!AP$7:AS$7, Outcomes!AP17:AS17)</f>
        <v>142.64302833408627</v>
      </c>
      <c r="Q173" s="77">
        <f>SUMPRODUCT(Outcomes!AT$7:AW$7, Outcomes!AT17:AW17)</f>
        <v>0</v>
      </c>
      <c r="R173" s="77">
        <f>SUMPRODUCT(Outcomes!AX$7:BA$7, Outcomes!AX17:BA17)</f>
        <v>0</v>
      </c>
      <c r="S173" s="77">
        <f>Outcomes!BB$7*Outcomes!BB17</f>
        <v>11.143227099956874</v>
      </c>
      <c r="T173" s="77">
        <f>Outcomes!BC$7*Outcomes!BC17</f>
        <v>25.330660126449683</v>
      </c>
      <c r="U173" s="77">
        <f>Outcomes!BD$7*Outcomes!BD17</f>
        <v>0</v>
      </c>
    </row>
    <row r="174" spans="1:22" outlineLevel="1">
      <c r="A174" s="12" t="str">
        <f t="shared" si="325"/>
        <v>003554</v>
      </c>
      <c r="B174" s="12" t="str">
        <f t="shared" si="325"/>
        <v>Clarendon</v>
      </c>
      <c r="C174" s="76">
        <f t="shared" si="326"/>
        <v>974.09253764916559</v>
      </c>
      <c r="D174" s="77">
        <f>Outcomes!C$7*Outcomes!C18</f>
        <v>232.0697380734203</v>
      </c>
      <c r="E174" s="77">
        <f>SUMPRODUCT(Outcomes!D$7:G$7, Outcomes!D18:G18)</f>
        <v>167.80824922505127</v>
      </c>
      <c r="F174" s="77">
        <f>SUMPRODUCT(Outcomes!H$7:K$7, Outcomes!H18:K18)</f>
        <v>0</v>
      </c>
      <c r="G174" s="77">
        <f>Outcomes!L$7*Outcomes!L18</f>
        <v>0</v>
      </c>
      <c r="H174" s="77">
        <f>Outcomes!M$7*Outcomes!M18</f>
        <v>87.12</v>
      </c>
      <c r="I174" s="77">
        <f>SUMPRODUCT(Outcomes!N$7:Q$7, Outcomes!N18:Q18)</f>
        <v>0</v>
      </c>
      <c r="J174" s="77">
        <f>SUMPRODUCT(Outcomes!R$7:U$7, Outcomes!R18:U18)</f>
        <v>0</v>
      </c>
      <c r="K174" s="77">
        <f>SUMPRODUCT(Outcomes!V$7:Y$7, Outcomes!V18:Y18)</f>
        <v>50.990389327649375</v>
      </c>
      <c r="L174" s="77">
        <f>SUMPRODUCT(Outcomes!Z$7:AC$7, Outcomes!Z18:AC18)</f>
        <v>208.16674178544491</v>
      </c>
      <c r="M174" s="77">
        <f>SUMPRODUCT(Outcomes!AD$7:AG$7, Outcomes!AD18:AG18)</f>
        <v>0</v>
      </c>
      <c r="N174" s="77">
        <f>SUMPRODUCT(Outcomes!AH$7:AK$7, Outcomes!AH18:AK18)</f>
        <v>0</v>
      </c>
      <c r="O174" s="77">
        <f>SUMPRODUCT(Outcomes!AL$7:AO$7, Outcomes!AL18:AO18)</f>
        <v>155.52179710541299</v>
      </c>
      <c r="P174" s="77">
        <f>SUMPRODUCT(Outcomes!AP$7:AS$7, Outcomes!AP18:AS18)</f>
        <v>55.098754948794237</v>
      </c>
      <c r="Q174" s="77">
        <f>SUMPRODUCT(Outcomes!AT$7:AW$7, Outcomes!AT18:AW18)</f>
        <v>0</v>
      </c>
      <c r="R174" s="77">
        <f>SUMPRODUCT(Outcomes!AX$7:BA$7, Outcomes!AX18:BA18)</f>
        <v>0</v>
      </c>
      <c r="S174" s="77">
        <f>Outcomes!BB$7*Outcomes!BB18</f>
        <v>11.266867183392478</v>
      </c>
      <c r="T174" s="77">
        <f>Outcomes!BC$7*Outcomes!BC18</f>
        <v>6.0500000000000007</v>
      </c>
      <c r="U174" s="77">
        <f>Outcomes!BD$7*Outcomes!BD18</f>
        <v>0</v>
      </c>
    </row>
    <row r="175" spans="1:22" outlineLevel="1">
      <c r="A175" s="12" t="str">
        <f t="shared" si="325"/>
        <v>003546</v>
      </c>
      <c r="B175" s="12" t="str">
        <f t="shared" si="325"/>
        <v>Coastal Bend</v>
      </c>
      <c r="C175" s="76">
        <f t="shared" si="326"/>
        <v>2403.1055841871116</v>
      </c>
      <c r="D175" s="77">
        <f>Outcomes!C$7*Outcomes!C19</f>
        <v>458.46999999999997</v>
      </c>
      <c r="E175" s="77">
        <f>SUMPRODUCT(Outcomes!D$7:G$7, Outcomes!D19:G19)</f>
        <v>422.37800083240961</v>
      </c>
      <c r="F175" s="77">
        <f>SUMPRODUCT(Outcomes!H$7:K$7, Outcomes!H19:K19)</f>
        <v>0</v>
      </c>
      <c r="G175" s="77">
        <f>Outcomes!L$7*Outcomes!L19</f>
        <v>38.720000000000006</v>
      </c>
      <c r="H175" s="77">
        <f>Outcomes!M$7*Outcomes!M19</f>
        <v>304.92</v>
      </c>
      <c r="I175" s="77">
        <f>SUMPRODUCT(Outcomes!N$7:Q$7, Outcomes!N19:Q19)</f>
        <v>24.088241095914302</v>
      </c>
      <c r="J175" s="77">
        <f>SUMPRODUCT(Outcomes!R$7:U$7, Outcomes!R19:U19)</f>
        <v>13.628873251635724</v>
      </c>
      <c r="K175" s="77">
        <f>SUMPRODUCT(Outcomes!V$7:Y$7, Outcomes!V19:Y19)</f>
        <v>203.34833334249785</v>
      </c>
      <c r="L175" s="77">
        <f>SUMPRODUCT(Outcomes!Z$7:AC$7, Outcomes!Z19:AC19)</f>
        <v>204.76946514744188</v>
      </c>
      <c r="M175" s="77">
        <f>SUMPRODUCT(Outcomes!AD$7:AG$7, Outcomes!AD19:AG19)</f>
        <v>0</v>
      </c>
      <c r="N175" s="77">
        <f>SUMPRODUCT(Outcomes!AH$7:AK$7, Outcomes!AH19:AK19)</f>
        <v>0.15673802361346453</v>
      </c>
      <c r="O175" s="77">
        <f>SUMPRODUCT(Outcomes!AL$7:AO$7, Outcomes!AL19:AO19)</f>
        <v>447.63151152857932</v>
      </c>
      <c r="P175" s="77">
        <f>SUMPRODUCT(Outcomes!AP$7:AS$7, Outcomes!AP19:AS19)</f>
        <v>267.87261445372752</v>
      </c>
      <c r="Q175" s="77">
        <f>SUMPRODUCT(Outcomes!AT$7:AW$7, Outcomes!AT19:AW19)</f>
        <v>0</v>
      </c>
      <c r="R175" s="77">
        <f>SUMPRODUCT(Outcomes!AX$7:BA$7, Outcomes!AX19:BA19)</f>
        <v>0</v>
      </c>
      <c r="S175" s="77">
        <f>Outcomes!BB$7*Outcomes!BB19</f>
        <v>5.0218065112916461</v>
      </c>
      <c r="T175" s="77">
        <f>Outcomes!BC$7*Outcomes!BC19</f>
        <v>12.100000000000001</v>
      </c>
      <c r="U175" s="77">
        <f>Outcomes!BD$7*Outcomes!BD19</f>
        <v>0</v>
      </c>
    </row>
    <row r="176" spans="1:22" outlineLevel="1">
      <c r="A176" s="12" t="str">
        <f t="shared" si="325"/>
        <v>007096</v>
      </c>
      <c r="B176" s="12" t="str">
        <f t="shared" si="325"/>
        <v>College of the Mainland</v>
      </c>
      <c r="C176" s="76">
        <f t="shared" si="326"/>
        <v>2279.1421088234551</v>
      </c>
      <c r="D176" s="77">
        <f>Outcomes!C$7*Outcomes!C20</f>
        <v>462.23824313162589</v>
      </c>
      <c r="E176" s="77">
        <f>SUMPRODUCT(Outcomes!D$7:G$7, Outcomes!D20:G20)</f>
        <v>380.33899851999337</v>
      </c>
      <c r="F176" s="77">
        <f>SUMPRODUCT(Outcomes!H$7:K$7, Outcomes!H20:K20)</f>
        <v>0</v>
      </c>
      <c r="G176" s="77">
        <f>Outcomes!L$7*Outcomes!L20</f>
        <v>0</v>
      </c>
      <c r="H176" s="77">
        <f>Outcomes!M$7*Outcomes!M20</f>
        <v>76.230000000000018</v>
      </c>
      <c r="I176" s="77">
        <f>SUMPRODUCT(Outcomes!N$7:Q$7, Outcomes!N20:Q20)</f>
        <v>0</v>
      </c>
      <c r="J176" s="77">
        <f>SUMPRODUCT(Outcomes!R$7:U$7, Outcomes!R20:U20)</f>
        <v>19.662500000000001</v>
      </c>
      <c r="K176" s="77">
        <f>SUMPRODUCT(Outcomes!V$7:Y$7, Outcomes!V20:Y20)</f>
        <v>211.94664862202964</v>
      </c>
      <c r="L176" s="77">
        <f>SUMPRODUCT(Outcomes!Z$7:AC$7, Outcomes!Z20:AC20)</f>
        <v>220.48863914763007</v>
      </c>
      <c r="M176" s="77">
        <f>SUMPRODUCT(Outcomes!AD$7:AG$7, Outcomes!AD20:AG20)</f>
        <v>0</v>
      </c>
      <c r="N176" s="77">
        <f>SUMPRODUCT(Outcomes!AH$7:AK$7, Outcomes!AH20:AK20)</f>
        <v>0</v>
      </c>
      <c r="O176" s="77">
        <f>SUMPRODUCT(Outcomes!AL$7:AO$7, Outcomes!AL20:AO20)</f>
        <v>613.69386391364571</v>
      </c>
      <c r="P176" s="77">
        <f>SUMPRODUCT(Outcomes!AP$7:AS$7, Outcomes!AP20:AS20)</f>
        <v>156.63951194505216</v>
      </c>
      <c r="Q176" s="77">
        <f>SUMPRODUCT(Outcomes!AT$7:AW$7, Outcomes!AT20:AW20)</f>
        <v>0</v>
      </c>
      <c r="R176" s="77">
        <f>SUMPRODUCT(Outcomes!AX$7:BA$7, Outcomes!AX20:BA20)</f>
        <v>11.599564587533497</v>
      </c>
      <c r="S176" s="77">
        <f>Outcomes!BB$7*Outcomes!BB20</f>
        <v>47.302622367175786</v>
      </c>
      <c r="T176" s="77">
        <f>Outcomes!BC$7*Outcomes!BC20</f>
        <v>79.001516588768737</v>
      </c>
      <c r="U176" s="77">
        <f>Outcomes!BD$7*Outcomes!BD20</f>
        <v>0</v>
      </c>
    </row>
    <row r="177" spans="1:21" outlineLevel="1">
      <c r="A177" s="12" t="str">
        <f t="shared" si="325"/>
        <v>023614</v>
      </c>
      <c r="B177" s="12" t="str">
        <f t="shared" si="325"/>
        <v>Collin</v>
      </c>
      <c r="C177" s="76">
        <f t="shared" si="326"/>
        <v>20145.8349894155</v>
      </c>
      <c r="D177" s="77">
        <f>Outcomes!C$7*Outcomes!C21</f>
        <v>3190.7700000000004</v>
      </c>
      <c r="E177" s="77">
        <f>SUMPRODUCT(Outcomes!D$7:G$7, Outcomes!D21:G21)</f>
        <v>4353.6355372592652</v>
      </c>
      <c r="F177" s="77">
        <f>SUMPRODUCT(Outcomes!H$7:K$7, Outcomes!H21:K21)</f>
        <v>5.3758080189893453</v>
      </c>
      <c r="G177" s="77">
        <f>Outcomes!L$7*Outcomes!L21</f>
        <v>0</v>
      </c>
      <c r="H177" s="77">
        <f>Outcomes!M$7*Outcomes!M21</f>
        <v>0</v>
      </c>
      <c r="I177" s="77">
        <f>SUMPRODUCT(Outcomes!N$7:Q$7, Outcomes!N21:Q21)</f>
        <v>487.28989226473874</v>
      </c>
      <c r="J177" s="77">
        <f>SUMPRODUCT(Outcomes!R$7:U$7, Outcomes!R21:U21)</f>
        <v>1175.2501077352613</v>
      </c>
      <c r="K177" s="77">
        <f>SUMPRODUCT(Outcomes!V$7:Y$7, Outcomes!V21:Y21)</f>
        <v>2251.0371956164099</v>
      </c>
      <c r="L177" s="77">
        <f>SUMPRODUCT(Outcomes!Z$7:AC$7, Outcomes!Z21:AC21)</f>
        <v>1473.7486617995851</v>
      </c>
      <c r="M177" s="77">
        <f>SUMPRODUCT(Outcomes!AD$7:AG$7, Outcomes!AD21:AG21)</f>
        <v>0</v>
      </c>
      <c r="N177" s="77">
        <f>SUMPRODUCT(Outcomes!AH$7:AK$7, Outcomes!AH21:AK21)</f>
        <v>14.859472222222223</v>
      </c>
      <c r="O177" s="77">
        <f>SUMPRODUCT(Outcomes!AL$7:AO$7, Outcomes!AL21:AO21)</f>
        <v>5373.1858973255448</v>
      </c>
      <c r="P177" s="77">
        <f>SUMPRODUCT(Outcomes!AP$7:AS$7, Outcomes!AP21:AS21)</f>
        <v>1047.5639514928466</v>
      </c>
      <c r="Q177" s="77">
        <f>SUMPRODUCT(Outcomes!AT$7:AW$7, Outcomes!AT21:AW21)</f>
        <v>0</v>
      </c>
      <c r="R177" s="77">
        <f>SUMPRODUCT(Outcomes!AX$7:BA$7, Outcomes!AX21:BA21)</f>
        <v>182.63846568063749</v>
      </c>
      <c r="S177" s="77">
        <f>Outcomes!BB$7*Outcomes!BB21</f>
        <v>93.170000000000016</v>
      </c>
      <c r="T177" s="77">
        <f>Outcomes!BC$7*Outcomes!BC21</f>
        <v>497.31000000000006</v>
      </c>
      <c r="U177" s="77">
        <f>Outcomes!BD$7*Outcomes!BD21</f>
        <v>0</v>
      </c>
    </row>
    <row r="178" spans="1:21" outlineLevel="1">
      <c r="A178" s="12" t="str">
        <f t="shared" si="325"/>
        <v>009331</v>
      </c>
      <c r="B178" s="12" t="str">
        <f t="shared" si="325"/>
        <v>Dallas</v>
      </c>
      <c r="C178" s="76">
        <f t="shared" si="326"/>
        <v>27734.491069596126</v>
      </c>
      <c r="D178" s="77">
        <f>Outcomes!C$7*Outcomes!C22</f>
        <v>3775.2352059155796</v>
      </c>
      <c r="E178" s="77">
        <f>SUMPRODUCT(Outcomes!D$7:G$7, Outcomes!D22:G22)</f>
        <v>6610.8102412940279</v>
      </c>
      <c r="F178" s="77">
        <f>SUMPRODUCT(Outcomes!H$7:K$7, Outcomes!H22:K22)</f>
        <v>1.630138888888889</v>
      </c>
      <c r="G178" s="77">
        <f>Outcomes!L$7*Outcomes!L22</f>
        <v>130.4699269872801</v>
      </c>
      <c r="H178" s="77">
        <f>Outcomes!M$7*Outcomes!M22</f>
        <v>511.20757301271976</v>
      </c>
      <c r="I178" s="77">
        <f>SUMPRODUCT(Outcomes!N$7:Q$7, Outcomes!N22:Q22)</f>
        <v>33.285480968276154</v>
      </c>
      <c r="J178" s="77">
        <f>SUMPRODUCT(Outcomes!R$7:U$7, Outcomes!R22:U22)</f>
        <v>110.40201903172388</v>
      </c>
      <c r="K178" s="77">
        <f>SUMPRODUCT(Outcomes!V$7:Y$7, Outcomes!V22:Y22)</f>
        <v>2672.135597522004</v>
      </c>
      <c r="L178" s="77">
        <f>SUMPRODUCT(Outcomes!Z$7:AC$7, Outcomes!Z22:AC22)</f>
        <v>2891.9456589092406</v>
      </c>
      <c r="M178" s="77">
        <f>SUMPRODUCT(Outcomes!AD$7:AG$7, Outcomes!AD22:AG22)</f>
        <v>0.85974339983892289</v>
      </c>
      <c r="N178" s="77">
        <f>SUMPRODUCT(Outcomes!AH$7:AK$7, Outcomes!AH22:AK22)</f>
        <v>33.836899697252456</v>
      </c>
      <c r="O178" s="77">
        <f>SUMPRODUCT(Outcomes!AL$7:AO$7, Outcomes!AL22:AO22)</f>
        <v>8255.4934736257001</v>
      </c>
      <c r="P178" s="77">
        <f>SUMPRODUCT(Outcomes!AP$7:AS$7, Outcomes!AP22:AS22)</f>
        <v>1533.0749585664623</v>
      </c>
      <c r="Q178" s="77">
        <f>SUMPRODUCT(Outcomes!AT$7:AW$7, Outcomes!AT22:AW22)</f>
        <v>0</v>
      </c>
      <c r="R178" s="77">
        <f>SUMPRODUCT(Outcomes!AX$7:BA$7, Outcomes!AX22:BA22)</f>
        <v>123.3341459205092</v>
      </c>
      <c r="S178" s="77">
        <f>Outcomes!BB$7*Outcomes!BB22</f>
        <v>161.58233530945867</v>
      </c>
      <c r="T178" s="77">
        <f>Outcomes!BC$7*Outcomes!BC22</f>
        <v>889.18767054716204</v>
      </c>
      <c r="U178" s="77">
        <f>Outcomes!BD$7*Outcomes!BD22</f>
        <v>0</v>
      </c>
    </row>
    <row r="179" spans="1:21" outlineLevel="1">
      <c r="A179" s="12" t="str">
        <f t="shared" si="325"/>
        <v>003563</v>
      </c>
      <c r="B179" s="12" t="str">
        <f t="shared" si="325"/>
        <v>Del Mar</v>
      </c>
      <c r="C179" s="76">
        <f t="shared" si="326"/>
        <v>7526.9552991848395</v>
      </c>
      <c r="D179" s="77">
        <f>Outcomes!C$7*Outcomes!C23</f>
        <v>904.67971611159783</v>
      </c>
      <c r="E179" s="77">
        <f>SUMPRODUCT(Outcomes!D$7:G$7, Outcomes!D23:G23)</f>
        <v>854.84529232398893</v>
      </c>
      <c r="F179" s="77">
        <f>SUMPRODUCT(Outcomes!H$7:K$7, Outcomes!H23:K23)</f>
        <v>1.5881250000000002</v>
      </c>
      <c r="G179" s="77">
        <f>Outcomes!L$7*Outcomes!L23</f>
        <v>98.00202677440754</v>
      </c>
      <c r="H179" s="77">
        <f>Outcomes!M$7*Outcomes!M23</f>
        <v>2924.5779732255933</v>
      </c>
      <c r="I179" s="77">
        <f>SUMPRODUCT(Outcomes!N$7:Q$7, Outcomes!N23:Q23)</f>
        <v>99.879325980392181</v>
      </c>
      <c r="J179" s="77">
        <f>SUMPRODUCT(Outcomes!R$7:U$7, Outcomes!R23:U23)</f>
        <v>141.51567401960787</v>
      </c>
      <c r="K179" s="77">
        <f>SUMPRODUCT(Outcomes!V$7:Y$7, Outcomes!V23:Y23)</f>
        <v>367.5077931305903</v>
      </c>
      <c r="L179" s="77">
        <f>SUMPRODUCT(Outcomes!Z$7:AC$7, Outcomes!Z23:AC23)</f>
        <v>443.5509041198834</v>
      </c>
      <c r="M179" s="77">
        <f>SUMPRODUCT(Outcomes!AD$7:AG$7, Outcomes!AD23:AG23)</f>
        <v>0</v>
      </c>
      <c r="N179" s="77">
        <f>SUMPRODUCT(Outcomes!AH$7:AK$7, Outcomes!AH23:AK23)</f>
        <v>0.40384772953372461</v>
      </c>
      <c r="O179" s="77">
        <f>SUMPRODUCT(Outcomes!AL$7:AO$7, Outcomes!AL23:AO23)</f>
        <v>793.52324217182183</v>
      </c>
      <c r="P179" s="77">
        <f>SUMPRODUCT(Outcomes!AP$7:AS$7, Outcomes!AP23:AS23)</f>
        <v>800.98502592417458</v>
      </c>
      <c r="Q179" s="77">
        <f>SUMPRODUCT(Outcomes!AT$7:AW$7, Outcomes!AT23:AW23)</f>
        <v>0</v>
      </c>
      <c r="R179" s="77">
        <f>SUMPRODUCT(Outcomes!AX$7:BA$7, Outcomes!AX23:BA23)</f>
        <v>22.579464285714291</v>
      </c>
      <c r="S179" s="77">
        <f>Outcomes!BB$7*Outcomes!BB23</f>
        <v>18.150000000000002</v>
      </c>
      <c r="T179" s="77">
        <f>Outcomes!BC$7*Outcomes!BC23</f>
        <v>55.166888387532531</v>
      </c>
      <c r="U179" s="77">
        <f>Outcomes!BD$7*Outcomes!BD23</f>
        <v>0</v>
      </c>
    </row>
    <row r="180" spans="1:21" outlineLevel="1">
      <c r="A180" s="12" t="str">
        <f t="shared" si="325"/>
        <v>010387</v>
      </c>
      <c r="B180" s="12" t="str">
        <f t="shared" si="325"/>
        <v>El Paso</v>
      </c>
      <c r="C180" s="76">
        <f t="shared" si="326"/>
        <v>11056.331248807748</v>
      </c>
      <c r="D180" s="77">
        <f>Outcomes!C$7*Outcomes!C24</f>
        <v>2621.7715032677529</v>
      </c>
      <c r="E180" s="77">
        <f>SUMPRODUCT(Outcomes!D$7:G$7, Outcomes!D24:G24)</f>
        <v>2365.2982886949935</v>
      </c>
      <c r="F180" s="77">
        <f>SUMPRODUCT(Outcomes!H$7:K$7, Outcomes!H24:K24)</f>
        <v>0</v>
      </c>
      <c r="G180" s="77">
        <f>Outcomes!L$7*Outcomes!L24</f>
        <v>292.43206344536407</v>
      </c>
      <c r="H180" s="77">
        <f>Outcomes!M$7*Outcomes!M24</f>
        <v>166.94043655463591</v>
      </c>
      <c r="I180" s="77">
        <f>SUMPRODUCT(Outcomes!N$7:Q$7, Outcomes!N24:Q24)</f>
        <v>0</v>
      </c>
      <c r="J180" s="77">
        <f>SUMPRODUCT(Outcomes!R$7:U$7, Outcomes!R24:U24)</f>
        <v>0</v>
      </c>
      <c r="K180" s="77">
        <f>SUMPRODUCT(Outcomes!V$7:Y$7, Outcomes!V24:Y24)</f>
        <v>360.35444750122349</v>
      </c>
      <c r="L180" s="77">
        <f>SUMPRODUCT(Outcomes!Z$7:AC$7, Outcomes!Z24:AC24)</f>
        <v>804.01197520950814</v>
      </c>
      <c r="M180" s="77">
        <f>SUMPRODUCT(Outcomes!AD$7:AG$7, Outcomes!AD24:AG24)</f>
        <v>7.0923263888888899</v>
      </c>
      <c r="N180" s="77">
        <f>SUMPRODUCT(Outcomes!AH$7:AK$7, Outcomes!AH24:AK24)</f>
        <v>1.2585069444444446</v>
      </c>
      <c r="O180" s="77">
        <f>SUMPRODUCT(Outcomes!AL$7:AO$7, Outcomes!AL24:AO24)</f>
        <v>3454.525457054619</v>
      </c>
      <c r="P180" s="77">
        <f>SUMPRODUCT(Outcomes!AP$7:AS$7, Outcomes!AP24:AS24)</f>
        <v>911.42320541244976</v>
      </c>
      <c r="Q180" s="77">
        <f>SUMPRODUCT(Outcomes!AT$7:AW$7, Outcomes!AT24:AW24)</f>
        <v>0</v>
      </c>
      <c r="R180" s="77">
        <f>SUMPRODUCT(Outcomes!AX$7:BA$7, Outcomes!AX24:BA24)</f>
        <v>0</v>
      </c>
      <c r="S180" s="77">
        <f>Outcomes!BB$7*Outcomes!BB24</f>
        <v>10.723038333867832</v>
      </c>
      <c r="T180" s="77">
        <f>Outcomes!BC$7*Outcomes!BC24</f>
        <v>60.500000000000014</v>
      </c>
      <c r="U180" s="77">
        <f>Outcomes!BD$7*Outcomes!BD24</f>
        <v>0</v>
      </c>
    </row>
    <row r="181" spans="1:21" outlineLevel="1">
      <c r="A181" s="12" t="str">
        <f t="shared" ref="A181:B196" si="327">A128</f>
        <v>003568</v>
      </c>
      <c r="B181" s="12" t="str">
        <f t="shared" si="327"/>
        <v>Frank Phillips</v>
      </c>
      <c r="C181" s="76">
        <f t="shared" si="326"/>
        <v>1254.0144491368519</v>
      </c>
      <c r="D181" s="77">
        <f>Outcomes!C$7*Outcomes!C25</f>
        <v>369.62896472424126</v>
      </c>
      <c r="E181" s="77">
        <f>SUMPRODUCT(Outcomes!D$7:G$7, Outcomes!D25:G25)</f>
        <v>135.38932315822515</v>
      </c>
      <c r="F181" s="77">
        <f>SUMPRODUCT(Outcomes!H$7:K$7, Outcomes!H25:K25)</f>
        <v>0</v>
      </c>
      <c r="G181" s="77">
        <f>Outcomes!L$7*Outcomes!L25</f>
        <v>2.1705009590792836</v>
      </c>
      <c r="H181" s="77">
        <f>Outcomes!M$7*Outcomes!M25</f>
        <v>10.464499040920714</v>
      </c>
      <c r="I181" s="77">
        <f>SUMPRODUCT(Outcomes!N$7:Q$7, Outcomes!N25:Q25)</f>
        <v>135.27353074112662</v>
      </c>
      <c r="J181" s="77">
        <f>SUMPRODUCT(Outcomes!R$7:U$7, Outcomes!R25:U25)</f>
        <v>93.625886747346044</v>
      </c>
      <c r="K181" s="77">
        <f>SUMPRODUCT(Outcomes!V$7:Y$7, Outcomes!V25:Y25)</f>
        <v>32.086311688760837</v>
      </c>
      <c r="L181" s="77">
        <f>SUMPRODUCT(Outcomes!Z$7:AC$7, Outcomes!Z25:AC25)</f>
        <v>211.61184738008734</v>
      </c>
      <c r="M181" s="77">
        <f>SUMPRODUCT(Outcomes!AD$7:AG$7, Outcomes!AD25:AG25)</f>
        <v>0</v>
      </c>
      <c r="N181" s="77">
        <f>SUMPRODUCT(Outcomes!AH$7:AK$7, Outcomes!AH25:AK25)</f>
        <v>0</v>
      </c>
      <c r="O181" s="77">
        <f>SUMPRODUCT(Outcomes!AL$7:AO$7, Outcomes!AL25:AO25)</f>
        <v>213.83193242620553</v>
      </c>
      <c r="P181" s="77">
        <f>SUMPRODUCT(Outcomes!AP$7:AS$7, Outcomes!AP25:AS25)</f>
        <v>26.941652270859041</v>
      </c>
      <c r="Q181" s="77">
        <f>SUMPRODUCT(Outcomes!AT$7:AW$7, Outcomes!AT25:AW25)</f>
        <v>0</v>
      </c>
      <c r="R181" s="77">
        <f>SUMPRODUCT(Outcomes!AX$7:BA$7, Outcomes!AX25:BA25)</f>
        <v>0</v>
      </c>
      <c r="S181" s="77">
        <f>Outcomes!BB$7*Outcomes!BB25</f>
        <v>18.150000000000002</v>
      </c>
      <c r="T181" s="77">
        <f>Outcomes!BC$7*Outcomes!BC25</f>
        <v>4.8400000000000007</v>
      </c>
      <c r="U181" s="77">
        <f>Outcomes!BD$7*Outcomes!BD25</f>
        <v>0</v>
      </c>
    </row>
    <row r="182" spans="1:21" outlineLevel="1">
      <c r="A182" s="12" t="str">
        <f t="shared" si="327"/>
        <v>006662</v>
      </c>
      <c r="B182" s="12" t="str">
        <f t="shared" si="327"/>
        <v>Galveston</v>
      </c>
      <c r="C182" s="76">
        <f t="shared" si="326"/>
        <v>1617.0535466531871</v>
      </c>
      <c r="D182" s="77">
        <f>Outcomes!C$7*Outcomes!C26</f>
        <v>130.86249999999998</v>
      </c>
      <c r="E182" s="77">
        <f>SUMPRODUCT(Outcomes!D$7:G$7, Outcomes!D26:G26)</f>
        <v>156.48959735189595</v>
      </c>
      <c r="F182" s="77">
        <f>SUMPRODUCT(Outcomes!H$7:K$7, Outcomes!H26:K26)</f>
        <v>0</v>
      </c>
      <c r="G182" s="77">
        <f>Outcomes!L$7*Outcomes!L26</f>
        <v>0</v>
      </c>
      <c r="H182" s="77">
        <f>Outcomes!M$7*Outcomes!M26</f>
        <v>0</v>
      </c>
      <c r="I182" s="77">
        <f>SUMPRODUCT(Outcomes!N$7:Q$7, Outcomes!N26:Q26)</f>
        <v>36.405219548872189</v>
      </c>
      <c r="J182" s="77">
        <f>SUMPRODUCT(Outcomes!R$7:U$7, Outcomes!R26:U26)</f>
        <v>189.25978045112788</v>
      </c>
      <c r="K182" s="77">
        <f>SUMPRODUCT(Outcomes!V$7:Y$7, Outcomes!V26:Y26)</f>
        <v>145.31369676432661</v>
      </c>
      <c r="L182" s="77">
        <f>SUMPRODUCT(Outcomes!Z$7:AC$7, Outcomes!Z26:AC26)</f>
        <v>286.68448770261011</v>
      </c>
      <c r="M182" s="77">
        <f>SUMPRODUCT(Outcomes!AD$7:AG$7, Outcomes!AD26:AG26)</f>
        <v>0</v>
      </c>
      <c r="N182" s="77">
        <f>SUMPRODUCT(Outcomes!AH$7:AK$7, Outcomes!AH26:AK26)</f>
        <v>73.934644263114052</v>
      </c>
      <c r="O182" s="77">
        <f>SUMPRODUCT(Outcomes!AL$7:AO$7, Outcomes!AL26:AO26)</f>
        <v>277.39121539668861</v>
      </c>
      <c r="P182" s="77">
        <f>SUMPRODUCT(Outcomes!AP$7:AS$7, Outcomes!AP26:AS26)</f>
        <v>241.28230000439257</v>
      </c>
      <c r="Q182" s="77">
        <f>SUMPRODUCT(Outcomes!AT$7:AW$7, Outcomes!AT26:AW26)</f>
        <v>0</v>
      </c>
      <c r="R182" s="77">
        <f>SUMPRODUCT(Outcomes!AX$7:BA$7, Outcomes!AX26:BA26)</f>
        <v>43.338526785714294</v>
      </c>
      <c r="S182" s="77">
        <f>Outcomes!BB$7*Outcomes!BB26</f>
        <v>11.09906269829121</v>
      </c>
      <c r="T182" s="77">
        <f>Outcomes!BC$7*Outcomes!BC26</f>
        <v>24.992515686153599</v>
      </c>
      <c r="U182" s="77">
        <f>Outcomes!BD$7*Outcomes!BD26</f>
        <v>0</v>
      </c>
    </row>
    <row r="183" spans="1:21" outlineLevel="1">
      <c r="A183" s="12" t="str">
        <f t="shared" si="327"/>
        <v>003570</v>
      </c>
      <c r="B183" s="12" t="str">
        <f t="shared" si="327"/>
        <v>Grayson</v>
      </c>
      <c r="C183" s="76">
        <f t="shared" si="326"/>
        <v>2519.0954265037594</v>
      </c>
      <c r="D183" s="77">
        <f>Outcomes!C$7*Outcomes!C27</f>
        <v>366.01719950420278</v>
      </c>
      <c r="E183" s="77">
        <f>SUMPRODUCT(Outcomes!D$7:G$7, Outcomes!D27:G27)</f>
        <v>236.30979862089882</v>
      </c>
      <c r="F183" s="77">
        <f>SUMPRODUCT(Outcomes!H$7:K$7, Outcomes!H27:K27)</f>
        <v>0</v>
      </c>
      <c r="G183" s="77">
        <f>Outcomes!L$7*Outcomes!L27</f>
        <v>0</v>
      </c>
      <c r="H183" s="77">
        <f>Outcomes!M$7*Outcomes!M27</f>
        <v>220.22000000000003</v>
      </c>
      <c r="I183" s="77">
        <f>SUMPRODUCT(Outcomes!N$7:Q$7, Outcomes!N27:Q27)</f>
        <v>10.285</v>
      </c>
      <c r="J183" s="77">
        <f>SUMPRODUCT(Outcomes!R$7:U$7, Outcomes!R27:U27)</f>
        <v>221.43</v>
      </c>
      <c r="K183" s="77">
        <f>SUMPRODUCT(Outcomes!V$7:Y$7, Outcomes!V27:Y27)</f>
        <v>220.61101779834814</v>
      </c>
      <c r="L183" s="77">
        <f>SUMPRODUCT(Outcomes!Z$7:AC$7, Outcomes!Z27:AC27)</f>
        <v>299.5520527874458</v>
      </c>
      <c r="M183" s="77">
        <f>SUMPRODUCT(Outcomes!AD$7:AG$7, Outcomes!AD27:AG27)</f>
        <v>0</v>
      </c>
      <c r="N183" s="77">
        <f>SUMPRODUCT(Outcomes!AH$7:AK$7, Outcomes!AH27:AK27)</f>
        <v>0</v>
      </c>
      <c r="O183" s="77">
        <f>SUMPRODUCT(Outcomes!AL$7:AO$7, Outcomes!AL27:AO27)</f>
        <v>451.40379495698818</v>
      </c>
      <c r="P183" s="77">
        <f>SUMPRODUCT(Outcomes!AP$7:AS$7, Outcomes!AP27:AS27)</f>
        <v>344.80281311890315</v>
      </c>
      <c r="Q183" s="77">
        <f>SUMPRODUCT(Outcomes!AT$7:AW$7, Outcomes!AT27:AW27)</f>
        <v>0</v>
      </c>
      <c r="R183" s="77">
        <f>SUMPRODUCT(Outcomes!AX$7:BA$7, Outcomes!AX27:BA27)</f>
        <v>91.128434235716171</v>
      </c>
      <c r="S183" s="77">
        <f>Outcomes!BB$7*Outcomes!BB27</f>
        <v>20.463712781313692</v>
      </c>
      <c r="T183" s="77">
        <f>Outcomes!BC$7*Outcomes!BC27</f>
        <v>36.871602699942549</v>
      </c>
      <c r="U183" s="77">
        <f>Outcomes!BD$7*Outcomes!BD27</f>
        <v>0</v>
      </c>
    </row>
    <row r="184" spans="1:21" outlineLevel="1">
      <c r="A184" s="12" t="str">
        <f t="shared" si="327"/>
        <v>003573</v>
      </c>
      <c r="B184" s="12" t="str">
        <f t="shared" si="327"/>
        <v>Hill</v>
      </c>
      <c r="C184" s="76">
        <f t="shared" si="326"/>
        <v>1806.6139106807711</v>
      </c>
      <c r="D184" s="77">
        <f>Outcomes!C$7*Outcomes!C28</f>
        <v>377.24499999999995</v>
      </c>
      <c r="E184" s="77">
        <f>SUMPRODUCT(Outcomes!D$7:G$7, Outcomes!D28:G28)</f>
        <v>449.2999853927588</v>
      </c>
      <c r="F184" s="77">
        <f>SUMPRODUCT(Outcomes!H$7:K$7, Outcomes!H28:K28)</f>
        <v>0</v>
      </c>
      <c r="G184" s="77">
        <f>Outcomes!L$7*Outcomes!L28</f>
        <v>0</v>
      </c>
      <c r="H184" s="77">
        <f>Outcomes!M$7*Outcomes!M28</f>
        <v>29.782499999999995</v>
      </c>
      <c r="I184" s="77">
        <f>SUMPRODUCT(Outcomes!N$7:Q$7, Outcomes!N28:Q28)</f>
        <v>116.93512605944423</v>
      </c>
      <c r="J184" s="77">
        <f>SUMPRODUCT(Outcomes!R$7:U$7, Outcomes!R28:U28)</f>
        <v>0</v>
      </c>
      <c r="K184" s="77">
        <f>SUMPRODUCT(Outcomes!V$7:Y$7, Outcomes!V28:Y28)</f>
        <v>146.77697877759314</v>
      </c>
      <c r="L184" s="77">
        <f>SUMPRODUCT(Outcomes!Z$7:AC$7, Outcomes!Z28:AC28)</f>
        <v>133.82322616242124</v>
      </c>
      <c r="M184" s="77">
        <f>SUMPRODUCT(Outcomes!AD$7:AG$7, Outcomes!AD28:AG28)</f>
        <v>0</v>
      </c>
      <c r="N184" s="77">
        <f>SUMPRODUCT(Outcomes!AH$7:AK$7, Outcomes!AH28:AK28)</f>
        <v>0</v>
      </c>
      <c r="O184" s="77">
        <f>SUMPRODUCT(Outcomes!AL$7:AO$7, Outcomes!AL28:AO28)</f>
        <v>411.02572882207022</v>
      </c>
      <c r="P184" s="77">
        <f>SUMPRODUCT(Outcomes!AP$7:AS$7, Outcomes!AP28:AS28)</f>
        <v>109.22000599818389</v>
      </c>
      <c r="Q184" s="77">
        <f>SUMPRODUCT(Outcomes!AT$7:AW$7, Outcomes!AT28:AW28)</f>
        <v>0</v>
      </c>
      <c r="R184" s="77">
        <f>SUMPRODUCT(Outcomes!AX$7:BA$7, Outcomes!AX28:BA28)</f>
        <v>0</v>
      </c>
      <c r="S184" s="77">
        <f>Outcomes!BB$7*Outcomes!BB28</f>
        <v>4.8400000000000007</v>
      </c>
      <c r="T184" s="77">
        <f>Outcomes!BC$7*Outcomes!BC28</f>
        <v>27.665359468299762</v>
      </c>
      <c r="U184" s="77">
        <f>Outcomes!BD$7*Outcomes!BD28</f>
        <v>0</v>
      </c>
    </row>
    <row r="185" spans="1:21" outlineLevel="1">
      <c r="A185" s="12" t="str">
        <f t="shared" si="327"/>
        <v>010633</v>
      </c>
      <c r="B185" s="12" t="str">
        <f t="shared" si="327"/>
        <v>Houston</v>
      </c>
      <c r="C185" s="76">
        <f t="shared" si="326"/>
        <v>19953.556958666435</v>
      </c>
      <c r="D185" s="77">
        <f>Outcomes!C$7*Outcomes!C29</f>
        <v>2523.444913739454</v>
      </c>
      <c r="E185" s="77">
        <f>SUMPRODUCT(Outcomes!D$7:G$7, Outcomes!D29:G29)</f>
        <v>4845.2325179918944</v>
      </c>
      <c r="F185" s="77">
        <f>SUMPRODUCT(Outcomes!H$7:K$7, Outcomes!H29:K29)</f>
        <v>67.703581061930194</v>
      </c>
      <c r="G185" s="77">
        <f>Outcomes!L$7*Outcomes!L29</f>
        <v>455.42788100791029</v>
      </c>
      <c r="H185" s="77">
        <f>Outcomes!M$7*Outcomes!M29</f>
        <v>717.06211899208995</v>
      </c>
      <c r="I185" s="77">
        <f>SUMPRODUCT(Outcomes!N$7:Q$7, Outcomes!N29:Q29)</f>
        <v>199.50069109734926</v>
      </c>
      <c r="J185" s="77">
        <f>SUMPRODUCT(Outcomes!R$7:U$7, Outcomes!R29:U29)</f>
        <v>1283.5148957996789</v>
      </c>
      <c r="K185" s="77">
        <f>SUMPRODUCT(Outcomes!V$7:Y$7, Outcomes!V29:Y29)</f>
        <v>1008.9849650220805</v>
      </c>
      <c r="L185" s="77">
        <f>SUMPRODUCT(Outcomes!Z$7:AC$7, Outcomes!Z29:AC29)</f>
        <v>1195.2647020372153</v>
      </c>
      <c r="M185" s="77">
        <f>SUMPRODUCT(Outcomes!AD$7:AG$7, Outcomes!AD29:AG29)</f>
        <v>0.91626224053724048</v>
      </c>
      <c r="N185" s="77">
        <f>SUMPRODUCT(Outcomes!AH$7:AK$7, Outcomes!AH29:AK29)</f>
        <v>39.334348221916976</v>
      </c>
      <c r="O185" s="77">
        <f>SUMPRODUCT(Outcomes!AL$7:AO$7, Outcomes!AL29:AO29)</f>
        <v>6120.3973509744492</v>
      </c>
      <c r="P185" s="77">
        <f>SUMPRODUCT(Outcomes!AP$7:AS$7, Outcomes!AP29:AS29)</f>
        <v>1111.3308469646722</v>
      </c>
      <c r="Q185" s="77">
        <f>SUMPRODUCT(Outcomes!AT$7:AW$7, Outcomes!AT29:AW29)</f>
        <v>0</v>
      </c>
      <c r="R185" s="77">
        <f>SUMPRODUCT(Outcomes!AX$7:BA$7, Outcomes!AX29:BA29)</f>
        <v>0</v>
      </c>
      <c r="S185" s="77">
        <f>Outcomes!BB$7*Outcomes!BB29</f>
        <v>102.05688351526037</v>
      </c>
      <c r="T185" s="77">
        <f>Outcomes!BC$7*Outcomes!BC29</f>
        <v>283.38499999999999</v>
      </c>
      <c r="U185" s="77">
        <f>Outcomes!BD$7*Outcomes!BD29</f>
        <v>0</v>
      </c>
    </row>
    <row r="186" spans="1:21" outlineLevel="1">
      <c r="A186" s="12" t="str">
        <f t="shared" si="327"/>
        <v>003574</v>
      </c>
      <c r="B186" s="12" t="str">
        <f t="shared" si="327"/>
        <v>Howard</v>
      </c>
      <c r="C186" s="76">
        <f t="shared" si="326"/>
        <v>2347.8590948762621</v>
      </c>
      <c r="D186" s="77">
        <f>Outcomes!C$7*Outcomes!C30</f>
        <v>436.80999999999995</v>
      </c>
      <c r="E186" s="77">
        <f>SUMPRODUCT(Outcomes!D$7:G$7, Outcomes!D30:G30)</f>
        <v>307.72454672298551</v>
      </c>
      <c r="F186" s="77">
        <f>SUMPRODUCT(Outcomes!H$7:K$7, Outcomes!H30:K30)</f>
        <v>0</v>
      </c>
      <c r="G186" s="77">
        <f>Outcomes!L$7*Outcomes!L30</f>
        <v>42.235181718592777</v>
      </c>
      <c r="H186" s="77">
        <f>Outcomes!M$7*Outcomes!M30</f>
        <v>690.52208027860729</v>
      </c>
      <c r="I186" s="77">
        <f>SUMPRODUCT(Outcomes!N$7:Q$7, Outcomes!N30:Q30)</f>
        <v>0</v>
      </c>
      <c r="J186" s="77">
        <f>SUMPRODUCT(Outcomes!R$7:U$7, Outcomes!R30:U30)</f>
        <v>0</v>
      </c>
      <c r="K186" s="77">
        <f>SUMPRODUCT(Outcomes!V$7:Y$7, Outcomes!V30:Y30)</f>
        <v>29.13461634306146</v>
      </c>
      <c r="L186" s="77">
        <f>SUMPRODUCT(Outcomes!Z$7:AC$7, Outcomes!Z30:AC30)</f>
        <v>232.90218054939987</v>
      </c>
      <c r="M186" s="77">
        <f>SUMPRODUCT(Outcomes!AD$7:AG$7, Outcomes!AD30:AG30)</f>
        <v>0</v>
      </c>
      <c r="N186" s="77">
        <f>SUMPRODUCT(Outcomes!AH$7:AK$7, Outcomes!AH30:AK30)</f>
        <v>3.7711666666666668</v>
      </c>
      <c r="O186" s="77">
        <f>SUMPRODUCT(Outcomes!AL$7:AO$7, Outcomes!AL30:AO30)</f>
        <v>375.74904110166574</v>
      </c>
      <c r="P186" s="77">
        <f>SUMPRODUCT(Outcomes!AP$7:AS$7, Outcomes!AP30:AS30)</f>
        <v>178.19028149528265</v>
      </c>
      <c r="Q186" s="77">
        <f>SUMPRODUCT(Outcomes!AT$7:AW$7, Outcomes!AT30:AW30)</f>
        <v>0</v>
      </c>
      <c r="R186" s="77">
        <f>SUMPRODUCT(Outcomes!AX$7:BA$7, Outcomes!AX30:BA30)</f>
        <v>0</v>
      </c>
      <c r="S186" s="77">
        <f>Outcomes!BB$7*Outcomes!BB30</f>
        <v>6.0500000000000007</v>
      </c>
      <c r="T186" s="77">
        <f>Outcomes!BC$7*Outcomes!BC30</f>
        <v>44.77000000000001</v>
      </c>
      <c r="U186" s="77">
        <f>Outcomes!BD$7*Outcomes!BD30</f>
        <v>0</v>
      </c>
    </row>
    <row r="187" spans="1:21" outlineLevel="1">
      <c r="A187" s="12" t="str">
        <f t="shared" si="327"/>
        <v>003580</v>
      </c>
      <c r="B187" s="12" t="str">
        <f t="shared" si="327"/>
        <v>Kilgore</v>
      </c>
      <c r="C187" s="76">
        <f t="shared" si="326"/>
        <v>3459.9424839996736</v>
      </c>
      <c r="D187" s="77">
        <f>Outcomes!C$7*Outcomes!C31</f>
        <v>620.29725386761288</v>
      </c>
      <c r="E187" s="77">
        <f>SUMPRODUCT(Outcomes!D$7:G$7, Outcomes!D31:G31)</f>
        <v>495.07336158107012</v>
      </c>
      <c r="F187" s="77">
        <f>SUMPRODUCT(Outcomes!H$7:K$7, Outcomes!H31:K31)</f>
        <v>0</v>
      </c>
      <c r="G187" s="77">
        <f>Outcomes!L$7*Outcomes!L31</f>
        <v>51.564462055742545</v>
      </c>
      <c r="H187" s="77">
        <f>Outcomes!M$7*Outcomes!M31</f>
        <v>304.08449884567528</v>
      </c>
      <c r="I187" s="77">
        <f>SUMPRODUCT(Outcomes!N$7:Q$7, Outcomes!N31:Q31)</f>
        <v>0.4994767441860466</v>
      </c>
      <c r="J187" s="77">
        <f>SUMPRODUCT(Outcomes!R$7:U$7, Outcomes!R31:U31)</f>
        <v>95.695523255813967</v>
      </c>
      <c r="K187" s="77">
        <f>SUMPRODUCT(Outcomes!V$7:Y$7, Outcomes!V31:Y31)</f>
        <v>607.52514664817568</v>
      </c>
      <c r="L187" s="77">
        <f>SUMPRODUCT(Outcomes!Z$7:AC$7, Outcomes!Z31:AC31)</f>
        <v>286.60022678605259</v>
      </c>
      <c r="M187" s="77">
        <f>SUMPRODUCT(Outcomes!AD$7:AG$7, Outcomes!AD31:AG31)</f>
        <v>0</v>
      </c>
      <c r="N187" s="77">
        <f>SUMPRODUCT(Outcomes!AH$7:AK$7, Outcomes!AH31:AK31)</f>
        <v>0</v>
      </c>
      <c r="O187" s="77">
        <f>SUMPRODUCT(Outcomes!AL$7:AO$7, Outcomes!AL31:AO31)</f>
        <v>689.90607170409237</v>
      </c>
      <c r="P187" s="77">
        <f>SUMPRODUCT(Outcomes!AP$7:AS$7, Outcomes!AP31:AS31)</f>
        <v>210.68646251125219</v>
      </c>
      <c r="Q187" s="77">
        <f>SUMPRODUCT(Outcomes!AT$7:AW$7, Outcomes!AT31:AW31)</f>
        <v>0</v>
      </c>
      <c r="R187" s="77">
        <f>SUMPRODUCT(Outcomes!AX$7:BA$7, Outcomes!AX31:BA31)</f>
        <v>0</v>
      </c>
      <c r="S187" s="77">
        <f>Outcomes!BB$7*Outcomes!BB31</f>
        <v>27.830000000000002</v>
      </c>
      <c r="T187" s="77">
        <f>Outcomes!BC$7*Outcomes!BC31</f>
        <v>70.180000000000007</v>
      </c>
      <c r="U187" s="77">
        <f>Outcomes!BD$7*Outcomes!BD31</f>
        <v>0</v>
      </c>
    </row>
    <row r="188" spans="1:21" outlineLevel="1">
      <c r="A188" s="12" t="str">
        <f t="shared" si="327"/>
        <v>003582</v>
      </c>
      <c r="B188" s="12" t="str">
        <f t="shared" si="327"/>
        <v>Laredo</v>
      </c>
      <c r="C188" s="76">
        <f t="shared" si="326"/>
        <v>6967.549568472572</v>
      </c>
      <c r="D188" s="77">
        <f>Outcomes!C$7*Outcomes!C32</f>
        <v>1613.1474236344256</v>
      </c>
      <c r="E188" s="77">
        <f>SUMPRODUCT(Outcomes!D$7:G$7, Outcomes!D32:G32)</f>
        <v>1681.2258035175616</v>
      </c>
      <c r="F188" s="77">
        <f>SUMPRODUCT(Outcomes!H$7:K$7, Outcomes!H32:K32)</f>
        <v>0</v>
      </c>
      <c r="G188" s="77">
        <f>Outcomes!L$7*Outcomes!L32</f>
        <v>0</v>
      </c>
      <c r="H188" s="77">
        <f>Outcomes!M$7*Outcomes!M32</f>
        <v>482.79000000000008</v>
      </c>
      <c r="I188" s="77">
        <f>SUMPRODUCT(Outcomes!N$7:Q$7, Outcomes!N32:Q32)</f>
        <v>32.045946781129764</v>
      </c>
      <c r="J188" s="77">
        <f>SUMPRODUCT(Outcomes!R$7:U$7, Outcomes!R32:U32)</f>
        <v>283.55807454817852</v>
      </c>
      <c r="K188" s="77">
        <f>SUMPRODUCT(Outcomes!V$7:Y$7, Outcomes!V32:Y32)</f>
        <v>399.2050168284552</v>
      </c>
      <c r="L188" s="77">
        <f>SUMPRODUCT(Outcomes!Z$7:AC$7, Outcomes!Z32:AC32)</f>
        <v>541.76290539120384</v>
      </c>
      <c r="M188" s="77">
        <f>SUMPRODUCT(Outcomes!AD$7:AG$7, Outcomes!AD32:AG32)</f>
        <v>0</v>
      </c>
      <c r="N188" s="77">
        <f>SUMPRODUCT(Outcomes!AH$7:AK$7, Outcomes!AH32:AK32)</f>
        <v>0</v>
      </c>
      <c r="O188" s="77">
        <f>SUMPRODUCT(Outcomes!AL$7:AO$7, Outcomes!AL32:AO32)</f>
        <v>1559.8498062932222</v>
      </c>
      <c r="P188" s="77">
        <f>SUMPRODUCT(Outcomes!AP$7:AS$7, Outcomes!AP32:AS32)</f>
        <v>226.42021647839491</v>
      </c>
      <c r="Q188" s="77">
        <f>SUMPRODUCT(Outcomes!AT$7:AW$7, Outcomes!AT32:AW32)</f>
        <v>18.273363095238093</v>
      </c>
      <c r="R188" s="77">
        <f>SUMPRODUCT(Outcomes!AX$7:BA$7, Outcomes!AX32:BA32)</f>
        <v>80.871011904761886</v>
      </c>
      <c r="S188" s="77">
        <f>Outcomes!BB$7*Outcomes!BB32</f>
        <v>13.310000000000002</v>
      </c>
      <c r="T188" s="77">
        <f>Outcomes!BC$7*Outcomes!BC32</f>
        <v>35.090000000000003</v>
      </c>
      <c r="U188" s="77">
        <f>Outcomes!BD$7*Outcomes!BD32</f>
        <v>0</v>
      </c>
    </row>
    <row r="189" spans="1:21" outlineLevel="1">
      <c r="A189" s="12" t="str">
        <f t="shared" si="327"/>
        <v>003583</v>
      </c>
      <c r="B189" s="12" t="str">
        <f t="shared" si="327"/>
        <v>Lee</v>
      </c>
      <c r="C189" s="76">
        <f t="shared" si="326"/>
        <v>8286.4481092113656</v>
      </c>
      <c r="D189" s="77">
        <f>Outcomes!C$7*Outcomes!C33</f>
        <v>871.82392002790516</v>
      </c>
      <c r="E189" s="77">
        <f>SUMPRODUCT(Outcomes!D$7:G$7, Outcomes!D33:G33)</f>
        <v>627.49210486668949</v>
      </c>
      <c r="F189" s="77">
        <f>SUMPRODUCT(Outcomes!H$7:K$7, Outcomes!H33:K33)</f>
        <v>0</v>
      </c>
      <c r="G189" s="77">
        <f>Outcomes!L$7*Outcomes!L33</f>
        <v>110.15008955167677</v>
      </c>
      <c r="H189" s="77">
        <f>Outcomes!M$7*Outcomes!M33</f>
        <v>243.16991044832335</v>
      </c>
      <c r="I189" s="77">
        <f>SUMPRODUCT(Outcomes!N$7:Q$7, Outcomes!N33:Q33)</f>
        <v>7.6143177780216131</v>
      </c>
      <c r="J189" s="77">
        <f>SUMPRODUCT(Outcomes!R$7:U$7, Outcomes!R33:U33)</f>
        <v>4.1565386546059324</v>
      </c>
      <c r="K189" s="77">
        <f>SUMPRODUCT(Outcomes!V$7:Y$7, Outcomes!V33:Y33)</f>
        <v>3626.5922422648819</v>
      </c>
      <c r="L189" s="77">
        <f>SUMPRODUCT(Outcomes!Z$7:AC$7, Outcomes!Z33:AC33)</f>
        <v>956.92410752943192</v>
      </c>
      <c r="M189" s="77">
        <f>SUMPRODUCT(Outcomes!AD$7:AG$7, Outcomes!AD33:AG33)</f>
        <v>0</v>
      </c>
      <c r="N189" s="77">
        <f>SUMPRODUCT(Outcomes!AH$7:AK$7, Outcomes!AH33:AK33)</f>
        <v>0</v>
      </c>
      <c r="O189" s="77">
        <f>SUMPRODUCT(Outcomes!AL$7:AO$7, Outcomes!AL33:AO33)</f>
        <v>1277.568252107063</v>
      </c>
      <c r="P189" s="77">
        <f>SUMPRODUCT(Outcomes!AP$7:AS$7, Outcomes!AP33:AS33)</f>
        <v>402.73786071869398</v>
      </c>
      <c r="Q189" s="77">
        <f>SUMPRODUCT(Outcomes!AT$7:AW$7, Outcomes!AT33:AW33)</f>
        <v>0</v>
      </c>
      <c r="R189" s="77">
        <f>SUMPRODUCT(Outcomes!AX$7:BA$7, Outcomes!AX33:BA33)</f>
        <v>0</v>
      </c>
      <c r="S189" s="77">
        <f>Outcomes!BB$7*Outcomes!BB33</f>
        <v>31.208255616522575</v>
      </c>
      <c r="T189" s="77">
        <f>Outcomes!BC$7*Outcomes!BC33</f>
        <v>127.01050964754917</v>
      </c>
      <c r="U189" s="77">
        <f>Outcomes!BD$7*Outcomes!BD33</f>
        <v>0</v>
      </c>
    </row>
    <row r="190" spans="1:21" outlineLevel="1">
      <c r="A190" s="12" t="str">
        <f t="shared" si="327"/>
        <v>011145</v>
      </c>
      <c r="B190" s="12" t="str">
        <f t="shared" si="327"/>
        <v>Lone Star</v>
      </c>
      <c r="C190" s="76">
        <f t="shared" si="326"/>
        <v>33882.842423534705</v>
      </c>
      <c r="D190" s="77">
        <f>Outcomes!C$7*Outcomes!C34</f>
        <v>8188.6287663732528</v>
      </c>
      <c r="E190" s="77">
        <f>SUMPRODUCT(Outcomes!D$7:G$7, Outcomes!D34:G34)</f>
        <v>8529.9423118639606</v>
      </c>
      <c r="F190" s="77">
        <f>SUMPRODUCT(Outcomes!H$7:K$7, Outcomes!H34:K34)</f>
        <v>1.6637500000000003</v>
      </c>
      <c r="G190" s="77">
        <f>Outcomes!L$7*Outcomes!L34</f>
        <v>0</v>
      </c>
      <c r="H190" s="77">
        <f>Outcomes!M$7*Outcomes!M34</f>
        <v>716.32000000000016</v>
      </c>
      <c r="I190" s="77">
        <f>SUMPRODUCT(Outcomes!N$7:Q$7, Outcomes!N34:Q34)</f>
        <v>60.33909567715029</v>
      </c>
      <c r="J190" s="77">
        <f>SUMPRODUCT(Outcomes!R$7:U$7, Outcomes!R34:U34)</f>
        <v>596.99340432284976</v>
      </c>
      <c r="K190" s="77">
        <f>SUMPRODUCT(Outcomes!V$7:Y$7, Outcomes!V34:Y34)</f>
        <v>996.88789599259576</v>
      </c>
      <c r="L190" s="77">
        <f>SUMPRODUCT(Outcomes!Z$7:AC$7, Outcomes!Z34:AC34)</f>
        <v>1778.6156275971571</v>
      </c>
      <c r="M190" s="77">
        <f>SUMPRODUCT(Outcomes!AD$7:AG$7, Outcomes!AD34:AG34)</f>
        <v>11.086871048647664</v>
      </c>
      <c r="N190" s="77">
        <f>SUMPRODUCT(Outcomes!AH$7:AK$7, Outcomes!AH34:AK34)</f>
        <v>164.80730091752662</v>
      </c>
      <c r="O190" s="77">
        <f>SUMPRODUCT(Outcomes!AL$7:AO$7, Outcomes!AL34:AO34)</f>
        <v>9938.3935207555987</v>
      </c>
      <c r="P190" s="77">
        <f>SUMPRODUCT(Outcomes!AP$7:AS$7, Outcomes!AP34:AS34)</f>
        <v>1726.7103817188195</v>
      </c>
      <c r="Q190" s="77">
        <f>SUMPRODUCT(Outcomes!AT$7:AW$7, Outcomes!AT34:AW34)</f>
        <v>101.13974681426652</v>
      </c>
      <c r="R190" s="77">
        <f>SUMPRODUCT(Outcomes!AX$7:BA$7, Outcomes!AX34:BA34)</f>
        <v>309.40622540795573</v>
      </c>
      <c r="S190" s="77">
        <f>Outcomes!BB$7*Outcomes!BB34</f>
        <v>84.066193773046706</v>
      </c>
      <c r="T190" s="77">
        <f>Outcomes!BC$7*Outcomes!BC34</f>
        <v>677.84133127187454</v>
      </c>
      <c r="U190" s="77">
        <f>Outcomes!BD$7*Outcomes!BD34</f>
        <v>0</v>
      </c>
    </row>
    <row r="191" spans="1:21" outlineLevel="1">
      <c r="A191" s="12" t="str">
        <f t="shared" si="327"/>
        <v>003590</v>
      </c>
      <c r="B191" s="12" t="str">
        <f t="shared" si="327"/>
        <v>McLennan</v>
      </c>
      <c r="C191" s="76">
        <f t="shared" si="326"/>
        <v>3852.7272231364427</v>
      </c>
      <c r="D191" s="77">
        <f>Outcomes!C$7*Outcomes!C35</f>
        <v>353.78</v>
      </c>
      <c r="E191" s="77">
        <f>SUMPRODUCT(Outcomes!D$7:G$7, Outcomes!D35:G35)</f>
        <v>746.40691518988774</v>
      </c>
      <c r="F191" s="77">
        <f>SUMPRODUCT(Outcomes!H$7:K$7, Outcomes!H35:K35)</f>
        <v>0</v>
      </c>
      <c r="G191" s="77">
        <f>Outcomes!L$7*Outcomes!L35</f>
        <v>0</v>
      </c>
      <c r="H191" s="77">
        <f>Outcomes!M$7*Outcomes!M35</f>
        <v>49.637499999999996</v>
      </c>
      <c r="I191" s="77">
        <f>SUMPRODUCT(Outcomes!N$7:Q$7, Outcomes!N35:Q35)</f>
        <v>33.508902971346181</v>
      </c>
      <c r="J191" s="77">
        <f>SUMPRODUCT(Outcomes!R$7:U$7, Outcomes!R35:U35)</f>
        <v>567.25609702865404</v>
      </c>
      <c r="K191" s="77">
        <f>SUMPRODUCT(Outcomes!V$7:Y$7, Outcomes!V35:Y35)</f>
        <v>238.53998148804703</v>
      </c>
      <c r="L191" s="77">
        <f>SUMPRODUCT(Outcomes!Z$7:AC$7, Outcomes!Z35:AC35)</f>
        <v>306.59330194255199</v>
      </c>
      <c r="M191" s="77">
        <f>SUMPRODUCT(Outcomes!AD$7:AG$7, Outcomes!AD35:AG35)</f>
        <v>0</v>
      </c>
      <c r="N191" s="77">
        <f>SUMPRODUCT(Outcomes!AH$7:AK$7, Outcomes!AH35:AK35)</f>
        <v>30.299325396825402</v>
      </c>
      <c r="O191" s="77">
        <f>SUMPRODUCT(Outcomes!AL$7:AO$7, Outcomes!AL35:AO35)</f>
        <v>1090.5371142239374</v>
      </c>
      <c r="P191" s="77">
        <f>SUMPRODUCT(Outcomes!AP$7:AS$7, Outcomes!AP35:AS35)</f>
        <v>349.94994882319963</v>
      </c>
      <c r="Q191" s="77">
        <f>SUMPRODUCT(Outcomes!AT$7:AW$7, Outcomes!AT35:AW35)</f>
        <v>0</v>
      </c>
      <c r="R191" s="77">
        <f>SUMPRODUCT(Outcomes!AX$7:BA$7, Outcomes!AX35:BA35)</f>
        <v>0</v>
      </c>
      <c r="S191" s="77">
        <f>Outcomes!BB$7*Outcomes!BB35</f>
        <v>19.360000000000003</v>
      </c>
      <c r="T191" s="77">
        <f>Outcomes!BC$7*Outcomes!BC35</f>
        <v>66.858136071993528</v>
      </c>
      <c r="U191" s="77">
        <f>Outcomes!BD$7*Outcomes!BD35</f>
        <v>0</v>
      </c>
    </row>
    <row r="192" spans="1:21" outlineLevel="1">
      <c r="A192" s="12" t="str">
        <f t="shared" si="327"/>
        <v>009797</v>
      </c>
      <c r="B192" s="12" t="str">
        <f t="shared" si="327"/>
        <v>Midland</v>
      </c>
      <c r="C192" s="76">
        <f t="shared" si="326"/>
        <v>3438.8800900593137</v>
      </c>
      <c r="D192" s="77">
        <f>Outcomes!C$7*Outcomes!C36</f>
        <v>700.08251975722942</v>
      </c>
      <c r="E192" s="77">
        <f>SUMPRODUCT(Outcomes!D$7:G$7, Outcomes!D36:G36)</f>
        <v>540.01062385254909</v>
      </c>
      <c r="F192" s="77">
        <f>SUMPRODUCT(Outcomes!H$7:K$7, Outcomes!H36:K36)</f>
        <v>11.931388952245877</v>
      </c>
      <c r="G192" s="77">
        <f>Outcomes!L$7*Outcomes!L36</f>
        <v>44.507346009839956</v>
      </c>
      <c r="H192" s="77">
        <f>Outcomes!M$7*Outcomes!M36</f>
        <v>241.05265399016011</v>
      </c>
      <c r="I192" s="77">
        <f>SUMPRODUCT(Outcomes!N$7:Q$7, Outcomes!N36:Q36)</f>
        <v>0</v>
      </c>
      <c r="J192" s="77">
        <f>SUMPRODUCT(Outcomes!R$7:U$7, Outcomes!R36:U36)</f>
        <v>13.763124999999997</v>
      </c>
      <c r="K192" s="77">
        <f>SUMPRODUCT(Outcomes!V$7:Y$7, Outcomes!V36:Y36)</f>
        <v>357.47855160703193</v>
      </c>
      <c r="L192" s="77">
        <f>SUMPRODUCT(Outcomes!Z$7:AC$7, Outcomes!Z36:AC36)</f>
        <v>715.77523068405776</v>
      </c>
      <c r="M192" s="77">
        <f>SUMPRODUCT(Outcomes!AD$7:AG$7, Outcomes!AD36:AG36)</f>
        <v>0</v>
      </c>
      <c r="N192" s="77">
        <f>SUMPRODUCT(Outcomes!AH$7:AK$7, Outcomes!AH36:AK36)</f>
        <v>0</v>
      </c>
      <c r="O192" s="77">
        <f>SUMPRODUCT(Outcomes!AL$7:AO$7, Outcomes!AL36:AO36)</f>
        <v>469.84561622456255</v>
      </c>
      <c r="P192" s="77">
        <f>SUMPRODUCT(Outcomes!AP$7:AS$7, Outcomes!AP36:AS36)</f>
        <v>219.17485947788353</v>
      </c>
      <c r="Q192" s="77">
        <f>SUMPRODUCT(Outcomes!AT$7:AW$7, Outcomes!AT36:AW36)</f>
        <v>13.435442043348168</v>
      </c>
      <c r="R192" s="77">
        <f>SUMPRODUCT(Outcomes!AX$7:BA$7, Outcomes!AX36:BA36)</f>
        <v>3.0212801797997497</v>
      </c>
      <c r="S192" s="77">
        <f>Outcomes!BB$7*Outcomes!BB36</f>
        <v>36.300000000000004</v>
      </c>
      <c r="T192" s="77">
        <f>Outcomes!BC$7*Outcomes!BC36</f>
        <v>72.501452280605207</v>
      </c>
      <c r="U192" s="77">
        <f>Outcomes!BD$7*Outcomes!BD36</f>
        <v>0</v>
      </c>
    </row>
    <row r="193" spans="1:21" outlineLevel="1">
      <c r="A193" s="12" t="str">
        <f t="shared" si="327"/>
        <v>003593</v>
      </c>
      <c r="B193" s="12" t="str">
        <f t="shared" si="327"/>
        <v>Navarro</v>
      </c>
      <c r="C193" s="76">
        <f t="shared" si="326"/>
        <v>3239.722792147054</v>
      </c>
      <c r="D193" s="77">
        <f>Outcomes!C$7*Outcomes!C37</f>
        <v>638.97</v>
      </c>
      <c r="E193" s="77">
        <f>SUMPRODUCT(Outcomes!D$7:G$7, Outcomes!D37:G37)</f>
        <v>816.2403494372428</v>
      </c>
      <c r="F193" s="77">
        <f>SUMPRODUCT(Outcomes!H$7:K$7, Outcomes!H37:K37)</f>
        <v>0</v>
      </c>
      <c r="G193" s="77">
        <f>Outcomes!L$7*Outcomes!L37</f>
        <v>0</v>
      </c>
      <c r="H193" s="77">
        <f>Outcomes!M$7*Outcomes!M37</f>
        <v>125.84000000000002</v>
      </c>
      <c r="I193" s="77">
        <f>SUMPRODUCT(Outcomes!N$7:Q$7, Outcomes!N37:Q37)</f>
        <v>0</v>
      </c>
      <c r="J193" s="77">
        <f>SUMPRODUCT(Outcomes!R$7:U$7, Outcomes!R37:U37)</f>
        <v>0</v>
      </c>
      <c r="K193" s="77">
        <f>SUMPRODUCT(Outcomes!V$7:Y$7, Outcomes!V37:Y37)</f>
        <v>171.30292278253981</v>
      </c>
      <c r="L193" s="77">
        <f>SUMPRODUCT(Outcomes!Z$7:AC$7, Outcomes!Z37:AC37)</f>
        <v>326.80882429039423</v>
      </c>
      <c r="M193" s="77">
        <f>SUMPRODUCT(Outcomes!AD$7:AG$7, Outcomes!AD37:AG37)</f>
        <v>0</v>
      </c>
      <c r="N193" s="77">
        <f>SUMPRODUCT(Outcomes!AH$7:AK$7, Outcomes!AH37:AK37)</f>
        <v>0</v>
      </c>
      <c r="O193" s="77">
        <f>SUMPRODUCT(Outcomes!AL$7:AO$7, Outcomes!AL37:AO37)</f>
        <v>723.58013380337547</v>
      </c>
      <c r="P193" s="77">
        <f>SUMPRODUCT(Outcomes!AP$7:AS$7, Outcomes!AP37:AS37)</f>
        <v>349.86056183350235</v>
      </c>
      <c r="Q193" s="77">
        <f>SUMPRODUCT(Outcomes!AT$7:AW$7, Outcomes!AT37:AW37)</f>
        <v>0</v>
      </c>
      <c r="R193" s="77">
        <f>SUMPRODUCT(Outcomes!AX$7:BA$7, Outcomes!AX37:BA37)</f>
        <v>0</v>
      </c>
      <c r="S193" s="77">
        <f>Outcomes!BB$7*Outcomes!BB37</f>
        <v>16.940000000000005</v>
      </c>
      <c r="T193" s="77">
        <f>Outcomes!BC$7*Outcomes!BC37</f>
        <v>70.180000000000007</v>
      </c>
      <c r="U193" s="77">
        <f>Outcomes!BD$7*Outcomes!BD37</f>
        <v>0</v>
      </c>
    </row>
    <row r="194" spans="1:21" outlineLevel="1">
      <c r="A194" s="12" t="str">
        <f t="shared" si="327"/>
        <v>003558</v>
      </c>
      <c r="B194" s="12" t="str">
        <f t="shared" si="327"/>
        <v>North Central</v>
      </c>
      <c r="C194" s="76">
        <f t="shared" si="326"/>
        <v>4364.5885081878541</v>
      </c>
      <c r="D194" s="77">
        <f>Outcomes!C$7*Outcomes!C38</f>
        <v>493.90327435177466</v>
      </c>
      <c r="E194" s="77">
        <f>SUMPRODUCT(Outcomes!D$7:G$7, Outcomes!D38:G38)</f>
        <v>986.58069349652533</v>
      </c>
      <c r="F194" s="77">
        <f>SUMPRODUCT(Outcomes!H$7:K$7, Outcomes!H38:K38)</f>
        <v>0</v>
      </c>
      <c r="G194" s="77">
        <f>Outcomes!L$7*Outcomes!L38</f>
        <v>0</v>
      </c>
      <c r="H194" s="77">
        <f>Outcomes!M$7*Outcomes!M38</f>
        <v>260.40795674671426</v>
      </c>
      <c r="I194" s="77">
        <f>SUMPRODUCT(Outcomes!N$7:Q$7, Outcomes!N38:Q38)</f>
        <v>6.1277705577993693</v>
      </c>
      <c r="J194" s="77">
        <f>SUMPRODUCT(Outcomes!R$7:U$7, Outcomes!R38:U38)</f>
        <v>100.13515028394461</v>
      </c>
      <c r="K194" s="77">
        <f>SUMPRODUCT(Outcomes!V$7:Y$7, Outcomes!V38:Y38)</f>
        <v>215.63278952808778</v>
      </c>
      <c r="L194" s="77">
        <f>SUMPRODUCT(Outcomes!Z$7:AC$7, Outcomes!Z38:AC38)</f>
        <v>445.28239318616261</v>
      </c>
      <c r="M194" s="77">
        <f>SUMPRODUCT(Outcomes!AD$7:AG$7, Outcomes!AD38:AG38)</f>
        <v>0</v>
      </c>
      <c r="N194" s="77">
        <f>SUMPRODUCT(Outcomes!AH$7:AK$7, Outcomes!AH38:AK38)</f>
        <v>0</v>
      </c>
      <c r="O194" s="77">
        <f>SUMPRODUCT(Outcomes!AL$7:AO$7, Outcomes!AL38:AO38)</f>
        <v>1295.8993391040672</v>
      </c>
      <c r="P194" s="77">
        <f>SUMPRODUCT(Outcomes!AP$7:AS$7, Outcomes!AP38:AS38)</f>
        <v>370.64914093277821</v>
      </c>
      <c r="Q194" s="77">
        <f>SUMPRODUCT(Outcomes!AT$7:AW$7, Outcomes!AT38:AW38)</f>
        <v>0</v>
      </c>
      <c r="R194" s="77">
        <f>SUMPRODUCT(Outcomes!AX$7:BA$7, Outcomes!AX38:BA38)</f>
        <v>0</v>
      </c>
      <c r="S194" s="77">
        <f>Outcomes!BB$7*Outcomes!BB38</f>
        <v>26.620000000000005</v>
      </c>
      <c r="T194" s="77">
        <f>Outcomes!BC$7*Outcomes!BC38</f>
        <v>163.35000000000002</v>
      </c>
      <c r="U194" s="77">
        <f>Outcomes!BD$7*Outcomes!BD38</f>
        <v>0</v>
      </c>
    </row>
    <row r="195" spans="1:21" outlineLevel="1">
      <c r="A195" s="12" t="str">
        <f t="shared" si="327"/>
        <v>023154</v>
      </c>
      <c r="B195" s="12" t="str">
        <f t="shared" si="327"/>
        <v>Northeast Texas</v>
      </c>
      <c r="C195" s="76">
        <f t="shared" si="326"/>
        <v>1725.3610331458699</v>
      </c>
      <c r="D195" s="77">
        <f>Outcomes!C$7*Outcomes!C39</f>
        <v>282.46938775510205</v>
      </c>
      <c r="E195" s="77">
        <f>SUMPRODUCT(Outcomes!D$7:G$7, Outcomes!D39:G39)</f>
        <v>379.4570011520434</v>
      </c>
      <c r="F195" s="77">
        <f>SUMPRODUCT(Outcomes!H$7:K$7, Outcomes!H39:K39)</f>
        <v>0</v>
      </c>
      <c r="G195" s="77">
        <f>Outcomes!L$7*Outcomes!L39</f>
        <v>0</v>
      </c>
      <c r="H195" s="77">
        <f>Outcomes!M$7*Outcomes!M39</f>
        <v>26.172499999999996</v>
      </c>
      <c r="I195" s="77">
        <f>SUMPRODUCT(Outcomes!N$7:Q$7, Outcomes!N39:Q39)</f>
        <v>1.5162</v>
      </c>
      <c r="J195" s="77">
        <f>SUMPRODUCT(Outcomes!R$7:U$7, Outcomes!R39:U39)</f>
        <v>28.717549999999996</v>
      </c>
      <c r="K195" s="77">
        <f>SUMPRODUCT(Outcomes!V$7:Y$7, Outcomes!V39:Y39)</f>
        <v>229.34478038692941</v>
      </c>
      <c r="L195" s="77">
        <f>SUMPRODUCT(Outcomes!Z$7:AC$7, Outcomes!Z39:AC39)</f>
        <v>190.61011139608007</v>
      </c>
      <c r="M195" s="77">
        <f>SUMPRODUCT(Outcomes!AD$7:AG$7, Outcomes!AD39:AG39)</f>
        <v>0</v>
      </c>
      <c r="N195" s="77">
        <f>SUMPRODUCT(Outcomes!AH$7:AK$7, Outcomes!AH39:AK39)</f>
        <v>0</v>
      </c>
      <c r="O195" s="77">
        <f>SUMPRODUCT(Outcomes!AL$7:AO$7, Outcomes!AL39:AO39)</f>
        <v>380.27834625334418</v>
      </c>
      <c r="P195" s="77">
        <f>SUMPRODUCT(Outcomes!AP$7:AS$7, Outcomes!AP39:AS39)</f>
        <v>163.23515620237069</v>
      </c>
      <c r="Q195" s="77">
        <f>SUMPRODUCT(Outcomes!AT$7:AW$7, Outcomes!AT39:AW39)</f>
        <v>0</v>
      </c>
      <c r="R195" s="77">
        <f>SUMPRODUCT(Outcomes!AX$7:BA$7, Outcomes!AX39:BA39)</f>
        <v>0</v>
      </c>
      <c r="S195" s="77">
        <f>Outcomes!BB$7*Outcomes!BB39</f>
        <v>16.940000000000005</v>
      </c>
      <c r="T195" s="77">
        <f>Outcomes!BC$7*Outcomes!BC39</f>
        <v>26.620000000000005</v>
      </c>
      <c r="U195" s="77">
        <f>Outcomes!BD$7*Outcomes!BD39</f>
        <v>0</v>
      </c>
    </row>
    <row r="196" spans="1:21" outlineLevel="1">
      <c r="A196" s="12" t="str">
        <f t="shared" si="327"/>
        <v>003596</v>
      </c>
      <c r="B196" s="12" t="str">
        <f t="shared" si="327"/>
        <v>Odessa</v>
      </c>
      <c r="C196" s="76">
        <f t="shared" si="326"/>
        <v>6222.5170070378917</v>
      </c>
      <c r="D196" s="77">
        <f>Outcomes!C$7*Outcomes!C40</f>
        <v>1473.9586670184049</v>
      </c>
      <c r="E196" s="77">
        <f>SUMPRODUCT(Outcomes!D$7:G$7, Outcomes!D40:G40)</f>
        <v>920.12020743068615</v>
      </c>
      <c r="F196" s="77">
        <f>SUMPRODUCT(Outcomes!H$7:K$7, Outcomes!H40:K40)</f>
        <v>0</v>
      </c>
      <c r="G196" s="77">
        <f>Outcomes!L$7*Outcomes!L40</f>
        <v>3.420352752836803</v>
      </c>
      <c r="H196" s="77">
        <f>Outcomes!M$7*Outcomes!M40</f>
        <v>88.319404813959679</v>
      </c>
      <c r="I196" s="77">
        <f>SUMPRODUCT(Outcomes!N$7:Q$7, Outcomes!N40:Q40)</f>
        <v>0</v>
      </c>
      <c r="J196" s="77">
        <f>SUMPRODUCT(Outcomes!R$7:U$7, Outcomes!R40:U40)</f>
        <v>478.8024693193874</v>
      </c>
      <c r="K196" s="77">
        <f>SUMPRODUCT(Outcomes!V$7:Y$7, Outcomes!V40:Y40)</f>
        <v>484.01983247838905</v>
      </c>
      <c r="L196" s="77">
        <f>SUMPRODUCT(Outcomes!Z$7:AC$7, Outcomes!Z40:AC40)</f>
        <v>496.55538195221317</v>
      </c>
      <c r="M196" s="77">
        <f>SUMPRODUCT(Outcomes!AD$7:AG$7, Outcomes!AD40:AG40)</f>
        <v>0</v>
      </c>
      <c r="N196" s="77">
        <f>SUMPRODUCT(Outcomes!AH$7:AK$7, Outcomes!AH40:AK40)</f>
        <v>0</v>
      </c>
      <c r="O196" s="77">
        <f>SUMPRODUCT(Outcomes!AL$7:AO$7, Outcomes!AL40:AO40)</f>
        <v>1491.0844850711605</v>
      </c>
      <c r="P196" s="77">
        <f>SUMPRODUCT(Outcomes!AP$7:AS$7, Outcomes!AP40:AS40)</f>
        <v>401.19147140426514</v>
      </c>
      <c r="Q196" s="77">
        <f>SUMPRODUCT(Outcomes!AT$7:AW$7, Outcomes!AT40:AW40)</f>
        <v>120.52081088615027</v>
      </c>
      <c r="R196" s="77">
        <f>SUMPRODUCT(Outcomes!AX$7:BA$7, Outcomes!AX40:BA40)</f>
        <v>0</v>
      </c>
      <c r="S196" s="77">
        <f>Outcomes!BB$7*Outcomes!BB40</f>
        <v>66.550000000000011</v>
      </c>
      <c r="T196" s="77">
        <f>Outcomes!BC$7*Outcomes!BC40</f>
        <v>197.97392391043795</v>
      </c>
      <c r="U196" s="77">
        <f>Outcomes!BD$7*Outcomes!BD40</f>
        <v>0</v>
      </c>
    </row>
    <row r="197" spans="1:21" outlineLevel="1">
      <c r="A197" s="12" t="str">
        <f t="shared" ref="A197:B212" si="328">A144</f>
        <v>003600</v>
      </c>
      <c r="B197" s="12" t="str">
        <f t="shared" si="328"/>
        <v>Panola</v>
      </c>
      <c r="C197" s="76">
        <f t="shared" ref="C197:C215" si="329">SUM(D197:U197)</f>
        <v>1917.2898369871723</v>
      </c>
      <c r="D197" s="77">
        <f>Outcomes!C$7*Outcomes!C41</f>
        <v>352.61331270880726</v>
      </c>
      <c r="E197" s="77">
        <f>SUMPRODUCT(Outcomes!D$7:G$7, Outcomes!D41:G41)</f>
        <v>191.86974792929053</v>
      </c>
      <c r="F197" s="77">
        <f>SUMPRODUCT(Outcomes!H$7:K$7, Outcomes!H41:K41)</f>
        <v>0</v>
      </c>
      <c r="G197" s="77">
        <f>Outcomes!L$7*Outcomes!L41</f>
        <v>0</v>
      </c>
      <c r="H197" s="77">
        <f>Outcomes!M$7*Outcomes!M41</f>
        <v>268.62000000000006</v>
      </c>
      <c r="I197" s="77">
        <f>SUMPRODUCT(Outcomes!N$7:Q$7, Outcomes!N41:Q41)</f>
        <v>9.4762499999999985</v>
      </c>
      <c r="J197" s="77">
        <f>SUMPRODUCT(Outcomes!R$7:U$7, Outcomes!R41:U41)</f>
        <v>0</v>
      </c>
      <c r="K197" s="77">
        <f>SUMPRODUCT(Outcomes!V$7:Y$7, Outcomes!V41:Y41)</f>
        <v>264.52087746465486</v>
      </c>
      <c r="L197" s="77">
        <f>SUMPRODUCT(Outcomes!Z$7:AC$7, Outcomes!Z41:AC41)</f>
        <v>251.35945105615662</v>
      </c>
      <c r="M197" s="77">
        <f>SUMPRODUCT(Outcomes!AD$7:AG$7, Outcomes!AD41:AG41)</f>
        <v>0</v>
      </c>
      <c r="N197" s="77">
        <f>SUMPRODUCT(Outcomes!AH$7:AK$7, Outcomes!AH41:AK41)</f>
        <v>0</v>
      </c>
      <c r="O197" s="77">
        <f>SUMPRODUCT(Outcomes!AL$7:AO$7, Outcomes!AL41:AO41)</f>
        <v>350.69719214010399</v>
      </c>
      <c r="P197" s="77">
        <f>SUMPRODUCT(Outcomes!AP$7:AS$7, Outcomes!AP41:AS41)</f>
        <v>188.18782153202127</v>
      </c>
      <c r="Q197" s="77">
        <f>SUMPRODUCT(Outcomes!AT$7:AW$7, Outcomes!AT41:AW41)</f>
        <v>0</v>
      </c>
      <c r="R197" s="77">
        <f>SUMPRODUCT(Outcomes!AX$7:BA$7, Outcomes!AX41:BA41)</f>
        <v>0</v>
      </c>
      <c r="S197" s="77">
        <f>Outcomes!BB$7*Outcomes!BB41</f>
        <v>14.535184156137507</v>
      </c>
      <c r="T197" s="77">
        <f>Outcomes!BC$7*Outcomes!BC41</f>
        <v>25.410000000000004</v>
      </c>
      <c r="U197" s="77">
        <f>Outcomes!BD$7*Outcomes!BD41</f>
        <v>0</v>
      </c>
    </row>
    <row r="198" spans="1:21" outlineLevel="1">
      <c r="A198" s="12" t="str">
        <f t="shared" si="328"/>
        <v>003601</v>
      </c>
      <c r="B198" s="12" t="str">
        <f t="shared" si="328"/>
        <v>Paris</v>
      </c>
      <c r="C198" s="76">
        <f t="shared" si="329"/>
        <v>2586.8481817513916</v>
      </c>
      <c r="D198" s="77">
        <f>Outcomes!C$7*Outcomes!C42</f>
        <v>709.62936499379407</v>
      </c>
      <c r="E198" s="77">
        <f>SUMPRODUCT(Outcomes!D$7:G$7, Outcomes!D42:G42)</f>
        <v>442.48618159285792</v>
      </c>
      <c r="F198" s="77">
        <f>SUMPRODUCT(Outcomes!H$7:K$7, Outcomes!H42:K42)</f>
        <v>0.90109864238468818</v>
      </c>
      <c r="G198" s="77">
        <f>Outcomes!L$7*Outcomes!L42</f>
        <v>4.2136320159210356</v>
      </c>
      <c r="H198" s="77">
        <f>Outcomes!M$7*Outcomes!M42</f>
        <v>160.99081055081453</v>
      </c>
      <c r="I198" s="77">
        <f>SUMPRODUCT(Outcomes!N$7:Q$7, Outcomes!N42:Q42)</f>
        <v>0</v>
      </c>
      <c r="J198" s="77">
        <f>SUMPRODUCT(Outcomes!R$7:U$7, Outcomes!R42:U42)</f>
        <v>0</v>
      </c>
      <c r="K198" s="77">
        <f>SUMPRODUCT(Outcomes!V$7:Y$7, Outcomes!V42:Y42)</f>
        <v>162.4223702434131</v>
      </c>
      <c r="L198" s="77">
        <f>SUMPRODUCT(Outcomes!Z$7:AC$7, Outcomes!Z42:AC42)</f>
        <v>228.3687428607887</v>
      </c>
      <c r="M198" s="77">
        <f>SUMPRODUCT(Outcomes!AD$7:AG$7, Outcomes!AD42:AG42)</f>
        <v>0</v>
      </c>
      <c r="N198" s="77">
        <f>SUMPRODUCT(Outcomes!AH$7:AK$7, Outcomes!AH42:AK42)</f>
        <v>0</v>
      </c>
      <c r="O198" s="77">
        <f>SUMPRODUCT(Outcomes!AL$7:AO$7, Outcomes!AL42:AO42)</f>
        <v>523.57490880066314</v>
      </c>
      <c r="P198" s="77">
        <f>SUMPRODUCT(Outcomes!AP$7:AS$7, Outcomes!AP42:AS42)</f>
        <v>311.9110720507536</v>
      </c>
      <c r="Q198" s="77">
        <f>SUMPRODUCT(Outcomes!AT$7:AW$7, Outcomes!AT42:AW42)</f>
        <v>0</v>
      </c>
      <c r="R198" s="77">
        <f>SUMPRODUCT(Outcomes!AX$7:BA$7, Outcomes!AX42:BA42)</f>
        <v>0</v>
      </c>
      <c r="S198" s="77">
        <f>Outcomes!BB$7*Outcomes!BB42</f>
        <v>6.0500000000000007</v>
      </c>
      <c r="T198" s="77">
        <f>Outcomes!BC$7*Outcomes!BC42</f>
        <v>36.300000000000004</v>
      </c>
      <c r="U198" s="77">
        <f>Outcomes!BD$7*Outcomes!BD42</f>
        <v>0</v>
      </c>
    </row>
    <row r="199" spans="1:21" outlineLevel="1">
      <c r="A199" s="12" t="str">
        <f t="shared" si="328"/>
        <v>003603</v>
      </c>
      <c r="B199" s="12" t="str">
        <f t="shared" si="328"/>
        <v>Ranger</v>
      </c>
      <c r="C199" s="76">
        <f t="shared" si="329"/>
        <v>1290.2342390878825</v>
      </c>
      <c r="D199" s="77">
        <f>Outcomes!C$7*Outcomes!C43</f>
        <v>358.93629267649976</v>
      </c>
      <c r="E199" s="77">
        <f>SUMPRODUCT(Outcomes!D$7:G$7, Outcomes!D43:G43)</f>
        <v>272.99826624280928</v>
      </c>
      <c r="F199" s="77">
        <f>SUMPRODUCT(Outcomes!H$7:K$7, Outcomes!H43:K43)</f>
        <v>0</v>
      </c>
      <c r="G199" s="77">
        <f>Outcomes!L$7*Outcomes!L43</f>
        <v>16.940000000000005</v>
      </c>
      <c r="H199" s="77">
        <f>Outcomes!M$7*Outcomes!M43</f>
        <v>76.230000000000018</v>
      </c>
      <c r="I199" s="77">
        <f>SUMPRODUCT(Outcomes!N$7:Q$7, Outcomes!N43:Q43)</f>
        <v>0</v>
      </c>
      <c r="J199" s="77">
        <f>SUMPRODUCT(Outcomes!R$7:U$7, Outcomes!R43:U43)</f>
        <v>0</v>
      </c>
      <c r="K199" s="77">
        <f>SUMPRODUCT(Outcomes!V$7:Y$7, Outcomes!V43:Y43)</f>
        <v>130.8216712363274</v>
      </c>
      <c r="L199" s="77">
        <f>SUMPRODUCT(Outcomes!Z$7:AC$7, Outcomes!Z43:AC43)</f>
        <v>115.33981348386853</v>
      </c>
      <c r="M199" s="77">
        <f>SUMPRODUCT(Outcomes!AD$7:AG$7, Outcomes!AD43:AG43)</f>
        <v>0</v>
      </c>
      <c r="N199" s="77">
        <f>SUMPRODUCT(Outcomes!AH$7:AK$7, Outcomes!AH43:AK43)</f>
        <v>0</v>
      </c>
      <c r="O199" s="77">
        <f>SUMPRODUCT(Outcomes!AL$7:AO$7, Outcomes!AL43:AO43)</f>
        <v>249.8990888772087</v>
      </c>
      <c r="P199" s="77">
        <f>SUMPRODUCT(Outcomes!AP$7:AS$7, Outcomes!AP43:AS43)</f>
        <v>59.054309873552015</v>
      </c>
      <c r="Q199" s="77">
        <f>SUMPRODUCT(Outcomes!AT$7:AW$7, Outcomes!AT43:AW43)</f>
        <v>0</v>
      </c>
      <c r="R199" s="77">
        <f>SUMPRODUCT(Outcomes!AX$7:BA$7, Outcomes!AX43:BA43)</f>
        <v>0</v>
      </c>
      <c r="S199" s="77">
        <f>Outcomes!BB$7*Outcomes!BB43</f>
        <v>3.9647966976168885</v>
      </c>
      <c r="T199" s="77">
        <f>Outcomes!BC$7*Outcomes!BC43</f>
        <v>6.0500000000000007</v>
      </c>
      <c r="U199" s="77">
        <f>Outcomes!BD$7*Outcomes!BD43</f>
        <v>0</v>
      </c>
    </row>
    <row r="200" spans="1:21" outlineLevel="1">
      <c r="A200" s="12" t="str">
        <f t="shared" si="328"/>
        <v>029137</v>
      </c>
      <c r="B200" s="12" t="str">
        <f t="shared" si="328"/>
        <v>San Jacinto</v>
      </c>
      <c r="C200" s="76">
        <f t="shared" si="329"/>
        <v>17000.593334481804</v>
      </c>
      <c r="D200" s="77">
        <f>Outcomes!C$7*Outcomes!C44</f>
        <v>2297.4495405253274</v>
      </c>
      <c r="E200" s="77">
        <f>SUMPRODUCT(Outcomes!D$7:G$7, Outcomes!D44:G44)</f>
        <v>2691.5185733436206</v>
      </c>
      <c r="F200" s="77">
        <f>SUMPRODUCT(Outcomes!H$7:K$7, Outcomes!H44:K44)</f>
        <v>0</v>
      </c>
      <c r="G200" s="77">
        <f>Outcomes!L$7*Outcomes!L44</f>
        <v>47.800937494824382</v>
      </c>
      <c r="H200" s="77">
        <f>Outcomes!M$7*Outcomes!M44</f>
        <v>171.89354455874718</v>
      </c>
      <c r="I200" s="77">
        <f>SUMPRODUCT(Outcomes!N$7:Q$7, Outcomes!N44:Q44)</f>
        <v>117.06750000000002</v>
      </c>
      <c r="J200" s="77">
        <f>SUMPRODUCT(Outcomes!R$7:U$7, Outcomes!R44:U44)</f>
        <v>107.99250000000002</v>
      </c>
      <c r="K200" s="77">
        <f>SUMPRODUCT(Outcomes!V$7:Y$7, Outcomes!V44:Y44)</f>
        <v>1486.5562316710868</v>
      </c>
      <c r="L200" s="77">
        <f>SUMPRODUCT(Outcomes!Z$7:AC$7, Outcomes!Z44:AC44)</f>
        <v>1950.2405542703491</v>
      </c>
      <c r="M200" s="77">
        <f>SUMPRODUCT(Outcomes!AD$7:AG$7, Outcomes!AD44:AG44)</f>
        <v>0</v>
      </c>
      <c r="N200" s="77">
        <f>SUMPRODUCT(Outcomes!AH$7:AK$7, Outcomes!AH44:AK44)</f>
        <v>0</v>
      </c>
      <c r="O200" s="77">
        <f>SUMPRODUCT(Outcomes!AL$7:AO$7, Outcomes!AL44:AO44)</f>
        <v>5767.4207231938508</v>
      </c>
      <c r="P200" s="77">
        <f>SUMPRODUCT(Outcomes!AP$7:AS$7, Outcomes!AP44:AS44)</f>
        <v>1714.8723638377212</v>
      </c>
      <c r="Q200" s="77">
        <f>SUMPRODUCT(Outcomes!AT$7:AW$7, Outcomes!AT44:AW44)</f>
        <v>0</v>
      </c>
      <c r="R200" s="77">
        <f>SUMPRODUCT(Outcomes!AX$7:BA$7, Outcomes!AX44:BA44)</f>
        <v>29.66801630434783</v>
      </c>
      <c r="S200" s="77">
        <f>Outcomes!BB$7*Outcomes!BB44</f>
        <v>94.475322375258656</v>
      </c>
      <c r="T200" s="77">
        <f>Outcomes!BC$7*Outcomes!BC44</f>
        <v>523.63752690666911</v>
      </c>
      <c r="U200" s="77">
        <f>Outcomes!BD$7*Outcomes!BD44</f>
        <v>0</v>
      </c>
    </row>
    <row r="201" spans="1:21" outlineLevel="1">
      <c r="A201" s="12" t="str">
        <f t="shared" si="328"/>
        <v>003611</v>
      </c>
      <c r="B201" s="12" t="str">
        <f t="shared" si="328"/>
        <v>South Plains</v>
      </c>
      <c r="C201" s="76">
        <f t="shared" si="329"/>
        <v>4781.7986680006125</v>
      </c>
      <c r="D201" s="77">
        <f>Outcomes!C$7*Outcomes!C45</f>
        <v>834.9000000000002</v>
      </c>
      <c r="E201" s="77">
        <f>SUMPRODUCT(Outcomes!D$7:G$7, Outcomes!D45:G45)</f>
        <v>783.67610370219074</v>
      </c>
      <c r="F201" s="77">
        <f>SUMPRODUCT(Outcomes!H$7:K$7, Outcomes!H45:K45)</f>
        <v>23.54233727477477</v>
      </c>
      <c r="G201" s="77">
        <f>Outcomes!L$7*Outcomes!L45</f>
        <v>0</v>
      </c>
      <c r="H201" s="77">
        <f>Outcomes!M$7*Outcomes!M45</f>
        <v>422.29000000000008</v>
      </c>
      <c r="I201" s="77">
        <f>SUMPRODUCT(Outcomes!N$7:Q$7, Outcomes!N45:Q45)</f>
        <v>39.266028225806451</v>
      </c>
      <c r="J201" s="77">
        <f>SUMPRODUCT(Outcomes!R$7:U$7, Outcomes!R45:U45)</f>
        <v>1.5720967741935481</v>
      </c>
      <c r="K201" s="77">
        <f>SUMPRODUCT(Outcomes!V$7:Y$7, Outcomes!V45:Y45)</f>
        <v>614.1007869151905</v>
      </c>
      <c r="L201" s="77">
        <f>SUMPRODUCT(Outcomes!Z$7:AC$7, Outcomes!Z45:AC45)</f>
        <v>545.42577951626231</v>
      </c>
      <c r="M201" s="77">
        <f>SUMPRODUCT(Outcomes!AD$7:AG$7, Outcomes!AD45:AG45)</f>
        <v>0</v>
      </c>
      <c r="N201" s="77">
        <f>SUMPRODUCT(Outcomes!AH$7:AK$7, Outcomes!AH45:AK45)</f>
        <v>0</v>
      </c>
      <c r="O201" s="77">
        <f>SUMPRODUCT(Outcomes!AL$7:AO$7, Outcomes!AL45:AO45)</f>
        <v>1050.6661866213558</v>
      </c>
      <c r="P201" s="77">
        <f>SUMPRODUCT(Outcomes!AP$7:AS$7, Outcomes!AP45:AS45)</f>
        <v>335.67934897083779</v>
      </c>
      <c r="Q201" s="77">
        <f>SUMPRODUCT(Outcomes!AT$7:AW$7, Outcomes!AT45:AW45)</f>
        <v>0</v>
      </c>
      <c r="R201" s="77">
        <f>SUMPRODUCT(Outcomes!AX$7:BA$7, Outcomes!AX45:BA45)</f>
        <v>0</v>
      </c>
      <c r="S201" s="77">
        <f>Outcomes!BB$7*Outcomes!BB45</f>
        <v>30.250000000000007</v>
      </c>
      <c r="T201" s="77">
        <f>Outcomes!BC$7*Outcomes!BC45</f>
        <v>100.43000000000002</v>
      </c>
      <c r="U201" s="77">
        <f>Outcomes!BD$7*Outcomes!BD45</f>
        <v>0</v>
      </c>
    </row>
    <row r="202" spans="1:21" outlineLevel="1">
      <c r="A202" s="12" t="str">
        <f t="shared" si="328"/>
        <v>031034</v>
      </c>
      <c r="B202" s="12" t="str">
        <f t="shared" si="328"/>
        <v>South Texas</v>
      </c>
      <c r="C202" s="76">
        <f t="shared" si="329"/>
        <v>16963.92962124995</v>
      </c>
      <c r="D202" s="77">
        <f>Outcomes!C$7*Outcomes!C46</f>
        <v>3233.6574999999998</v>
      </c>
      <c r="E202" s="77">
        <f>SUMPRODUCT(Outcomes!D$7:G$7, Outcomes!D46:G46)</f>
        <v>3823.0234038847757</v>
      </c>
      <c r="F202" s="77">
        <f>SUMPRODUCT(Outcomes!H$7:K$7, Outcomes!H46:K46)</f>
        <v>0</v>
      </c>
      <c r="G202" s="77">
        <f>Outcomes!L$7*Outcomes!L46</f>
        <v>104.14581082689293</v>
      </c>
      <c r="H202" s="77">
        <f>Outcomes!M$7*Outcomes!M46</f>
        <v>277.00418917310708</v>
      </c>
      <c r="I202" s="77">
        <f>SUMPRODUCT(Outcomes!N$7:Q$7, Outcomes!N46:Q46)</f>
        <v>1064.7302030033384</v>
      </c>
      <c r="J202" s="77">
        <f>SUMPRODUCT(Outcomes!R$7:U$7, Outcomes!R46:U46)</f>
        <v>475.88071550521573</v>
      </c>
      <c r="K202" s="77">
        <f>SUMPRODUCT(Outcomes!V$7:Y$7, Outcomes!V46:Y46)</f>
        <v>674.78836605309652</v>
      </c>
      <c r="L202" s="77">
        <f>SUMPRODUCT(Outcomes!Z$7:AC$7, Outcomes!Z46:AC46)</f>
        <v>1450.180571287058</v>
      </c>
      <c r="M202" s="77">
        <f>SUMPRODUCT(Outcomes!AD$7:AG$7, Outcomes!AD46:AG46)</f>
        <v>0</v>
      </c>
      <c r="N202" s="77">
        <f>SUMPRODUCT(Outcomes!AH$7:AK$7, Outcomes!AH46:AK46)</f>
        <v>5.6157346230158725</v>
      </c>
      <c r="O202" s="77">
        <f>SUMPRODUCT(Outcomes!AL$7:AO$7, Outcomes!AL46:AO46)</f>
        <v>3384.7807730117615</v>
      </c>
      <c r="P202" s="77">
        <f>SUMPRODUCT(Outcomes!AP$7:AS$7, Outcomes!AP46:AS46)</f>
        <v>1338.1313240633604</v>
      </c>
      <c r="Q202" s="77">
        <f>SUMPRODUCT(Outcomes!AT$7:AW$7, Outcomes!AT46:AW46)</f>
        <v>663.87195905834346</v>
      </c>
      <c r="R202" s="77">
        <f>SUMPRODUCT(Outcomes!AX$7:BA$7, Outcomes!AX46:BA46)</f>
        <v>347.57428345014534</v>
      </c>
      <c r="S202" s="77">
        <f>Outcomes!BB$7*Outcomes!BB46</f>
        <v>25.410000000000004</v>
      </c>
      <c r="T202" s="77">
        <f>Outcomes!BC$7*Outcomes!BC46</f>
        <v>77.987287309838365</v>
      </c>
      <c r="U202" s="77">
        <f>Outcomes!BD$7*Outcomes!BD46</f>
        <v>17.147500000000001</v>
      </c>
    </row>
    <row r="203" spans="1:21" outlineLevel="1">
      <c r="A203" s="12" t="str">
        <f t="shared" si="328"/>
        <v>003614</v>
      </c>
      <c r="B203" s="12" t="str">
        <f t="shared" si="328"/>
        <v>Southwest Texas</v>
      </c>
      <c r="C203" s="76">
        <f t="shared" si="329"/>
        <v>3536.3116439978689</v>
      </c>
      <c r="D203" s="77">
        <f>Outcomes!C$7*Outcomes!C47</f>
        <v>880.59960868360247</v>
      </c>
      <c r="E203" s="77">
        <f>SUMPRODUCT(Outcomes!D$7:G$7, Outcomes!D47:G47)</f>
        <v>860.16485682543066</v>
      </c>
      <c r="F203" s="77">
        <f>SUMPRODUCT(Outcomes!H$7:K$7, Outcomes!H47:K47)</f>
        <v>0</v>
      </c>
      <c r="G203" s="77">
        <f>Outcomes!L$7*Outcomes!L47</f>
        <v>0</v>
      </c>
      <c r="H203" s="77">
        <f>Outcomes!M$7*Outcomes!M47</f>
        <v>128.56623116920002</v>
      </c>
      <c r="I203" s="77">
        <f>SUMPRODUCT(Outcomes!N$7:Q$7, Outcomes!N47:Q47)</f>
        <v>2.1213192623300459</v>
      </c>
      <c r="J203" s="77">
        <f>SUMPRODUCT(Outcomes!R$7:U$7, Outcomes!R47:U47)</f>
        <v>11.337780811671701</v>
      </c>
      <c r="K203" s="77">
        <f>SUMPRODUCT(Outcomes!V$7:Y$7, Outcomes!V47:Y47)</f>
        <v>323.95915092378357</v>
      </c>
      <c r="L203" s="77">
        <f>SUMPRODUCT(Outcomes!Z$7:AC$7, Outcomes!Z47:AC47)</f>
        <v>484.95399075438934</v>
      </c>
      <c r="M203" s="77">
        <f>SUMPRODUCT(Outcomes!AD$7:AG$7, Outcomes!AD47:AG47)</f>
        <v>0</v>
      </c>
      <c r="N203" s="77">
        <f>SUMPRODUCT(Outcomes!AH$7:AK$7, Outcomes!AH47:AK47)</f>
        <v>0</v>
      </c>
      <c r="O203" s="77">
        <f>SUMPRODUCT(Outcomes!AL$7:AO$7, Outcomes!AL47:AO47)</f>
        <v>715.10400687434048</v>
      </c>
      <c r="P203" s="77">
        <f>SUMPRODUCT(Outcomes!AP$7:AS$7, Outcomes!AP47:AS47)</f>
        <v>82.314698693120718</v>
      </c>
      <c r="Q203" s="77">
        <f>SUMPRODUCT(Outcomes!AT$7:AW$7, Outcomes!AT47:AW47)</f>
        <v>0</v>
      </c>
      <c r="R203" s="77">
        <f>SUMPRODUCT(Outcomes!AX$7:BA$7, Outcomes!AX47:BA47)</f>
        <v>0</v>
      </c>
      <c r="S203" s="77">
        <f>Outcomes!BB$7*Outcomes!BB47</f>
        <v>25.410000000000004</v>
      </c>
      <c r="T203" s="77">
        <f>Outcomes!BC$7*Outcomes!BC47</f>
        <v>21.78</v>
      </c>
      <c r="U203" s="77">
        <f>Outcomes!BD$7*Outcomes!BD47</f>
        <v>0</v>
      </c>
    </row>
    <row r="204" spans="1:21" outlineLevel="1">
      <c r="A204" s="12" t="str">
        <f t="shared" si="328"/>
        <v>003626</v>
      </c>
      <c r="B204" s="12" t="str">
        <f t="shared" si="328"/>
        <v>Tarrant</v>
      </c>
      <c r="C204" s="76">
        <f t="shared" si="329"/>
        <v>17618.80995079218</v>
      </c>
      <c r="D204" s="77">
        <f>Outcomes!C$7*Outcomes!C48</f>
        <v>2618.2732593633964</v>
      </c>
      <c r="E204" s="77">
        <f>SUMPRODUCT(Outcomes!D$7:G$7, Outcomes!D48:G48)</f>
        <v>4140.2899788308832</v>
      </c>
      <c r="F204" s="77">
        <f>SUMPRODUCT(Outcomes!H$7:K$7, Outcomes!H48:K48)</f>
        <v>0.43886646611770119</v>
      </c>
      <c r="G204" s="77">
        <f>Outcomes!L$7*Outcomes!L48</f>
        <v>5.0393133691547458</v>
      </c>
      <c r="H204" s="77">
        <f>Outcomes!M$7*Outcomes!M48</f>
        <v>83.428632444895243</v>
      </c>
      <c r="I204" s="77">
        <f>SUMPRODUCT(Outcomes!N$7:Q$7, Outcomes!N48:Q48)</f>
        <v>12.205550682261208</v>
      </c>
      <c r="J204" s="77">
        <f>SUMPRODUCT(Outcomes!R$7:U$7, Outcomes!R48:U48)</f>
        <v>91.854449317738784</v>
      </c>
      <c r="K204" s="77">
        <f>SUMPRODUCT(Outcomes!V$7:Y$7, Outcomes!V48:Y48)</f>
        <v>1233.7204843522791</v>
      </c>
      <c r="L204" s="77">
        <f>SUMPRODUCT(Outcomes!Z$7:AC$7, Outcomes!Z48:AC48)</f>
        <v>1166.0573030281064</v>
      </c>
      <c r="M204" s="77">
        <f>SUMPRODUCT(Outcomes!AD$7:AG$7, Outcomes!AD48:AG48)</f>
        <v>23.417689312904983</v>
      </c>
      <c r="N204" s="77">
        <f>SUMPRODUCT(Outcomes!AH$7:AK$7, Outcomes!AH48:AK48)</f>
        <v>16.338031764857178</v>
      </c>
      <c r="O204" s="77">
        <f>SUMPRODUCT(Outcomes!AL$7:AO$7, Outcomes!AL48:AO48)</f>
        <v>6251.7255006867053</v>
      </c>
      <c r="P204" s="77">
        <f>SUMPRODUCT(Outcomes!AP$7:AS$7, Outcomes!AP48:AS48)</f>
        <v>1231.4191930430675</v>
      </c>
      <c r="Q204" s="77">
        <f>SUMPRODUCT(Outcomes!AT$7:AW$7, Outcomes!AT48:AW48)</f>
        <v>0</v>
      </c>
      <c r="R204" s="77">
        <f>SUMPRODUCT(Outcomes!AX$7:BA$7, Outcomes!AX48:BA48)</f>
        <v>0</v>
      </c>
      <c r="S204" s="77">
        <f>Outcomes!BB$7*Outcomes!BB48</f>
        <v>59.905195180482238</v>
      </c>
      <c r="T204" s="77">
        <f>Outcomes!BC$7*Outcomes!BC48</f>
        <v>684.69650294933126</v>
      </c>
      <c r="U204" s="77">
        <f>Outcomes!BD$7*Outcomes!BD48</f>
        <v>0</v>
      </c>
    </row>
    <row r="205" spans="1:21" outlineLevel="1">
      <c r="A205" s="12" t="str">
        <f t="shared" si="328"/>
        <v>003627</v>
      </c>
      <c r="B205" s="12" t="str">
        <f t="shared" si="328"/>
        <v>Temple</v>
      </c>
      <c r="C205" s="76">
        <f t="shared" si="329"/>
        <v>2956.4422147663022</v>
      </c>
      <c r="D205" s="77">
        <f>Outcomes!C$7*Outcomes!C49</f>
        <v>399.42232352389829</v>
      </c>
      <c r="E205" s="77">
        <f>SUMPRODUCT(Outcomes!D$7:G$7, Outcomes!D49:G49)</f>
        <v>479.73144363940139</v>
      </c>
      <c r="F205" s="77">
        <f>SUMPRODUCT(Outcomes!H$7:K$7, Outcomes!H49:K49)</f>
        <v>0</v>
      </c>
      <c r="G205" s="77">
        <f>Outcomes!L$7*Outcomes!L49</f>
        <v>0</v>
      </c>
      <c r="H205" s="77">
        <f>Outcomes!M$7*Outcomes!M49</f>
        <v>338.8</v>
      </c>
      <c r="I205" s="77">
        <f>SUMPRODUCT(Outcomes!N$7:Q$7, Outcomes!N49:Q49)</f>
        <v>0</v>
      </c>
      <c r="J205" s="77">
        <f>SUMPRODUCT(Outcomes!R$7:U$7, Outcomes!R49:U49)</f>
        <v>0</v>
      </c>
      <c r="K205" s="77">
        <f>SUMPRODUCT(Outcomes!V$7:Y$7, Outcomes!V49:Y49)</f>
        <v>51.730799474379509</v>
      </c>
      <c r="L205" s="77">
        <f>SUMPRODUCT(Outcomes!Z$7:AC$7, Outcomes!Z49:AC49)</f>
        <v>124.9622038596201</v>
      </c>
      <c r="M205" s="77">
        <f>SUMPRODUCT(Outcomes!AD$7:AG$7, Outcomes!AD49:AG49)</f>
        <v>0</v>
      </c>
      <c r="N205" s="77">
        <f>SUMPRODUCT(Outcomes!AH$7:AK$7, Outcomes!AH49:AK49)</f>
        <v>11.409446022727272</v>
      </c>
      <c r="O205" s="77">
        <f>SUMPRODUCT(Outcomes!AL$7:AO$7, Outcomes!AL49:AO49)</f>
        <v>1080.4102507380189</v>
      </c>
      <c r="P205" s="77">
        <f>SUMPRODUCT(Outcomes!AP$7:AS$7, Outcomes!AP49:AS49)</f>
        <v>442.20574750825631</v>
      </c>
      <c r="Q205" s="77">
        <f>SUMPRODUCT(Outcomes!AT$7:AW$7, Outcomes!AT49:AW49)</f>
        <v>0</v>
      </c>
      <c r="R205" s="77">
        <f>SUMPRODUCT(Outcomes!AX$7:BA$7, Outcomes!AX49:BA49)</f>
        <v>0</v>
      </c>
      <c r="S205" s="77">
        <f>Outcomes!BB$7*Outcomes!BB49</f>
        <v>10.829999999999998</v>
      </c>
      <c r="T205" s="77">
        <f>Outcomes!BC$7*Outcomes!BC49</f>
        <v>16.940000000000005</v>
      </c>
      <c r="U205" s="77">
        <f>Outcomes!BD$7*Outcomes!BD49</f>
        <v>0</v>
      </c>
    </row>
    <row r="206" spans="1:21" outlineLevel="1">
      <c r="A206" s="12" t="str">
        <f t="shared" si="328"/>
        <v>003628</v>
      </c>
      <c r="B206" s="12" t="str">
        <f t="shared" si="328"/>
        <v>Texarkana</v>
      </c>
      <c r="C206" s="76">
        <f t="shared" si="329"/>
        <v>2271.6649194957317</v>
      </c>
      <c r="D206" s="77">
        <f>Outcomes!C$7*Outcomes!C50</f>
        <v>561.95104873281196</v>
      </c>
      <c r="E206" s="77">
        <f>SUMPRODUCT(Outcomes!D$7:G$7, Outcomes!D50:G50)</f>
        <v>409.36125261970346</v>
      </c>
      <c r="F206" s="77">
        <f>SUMPRODUCT(Outcomes!H$7:K$7, Outcomes!H50:K50)</f>
        <v>0</v>
      </c>
      <c r="G206" s="77">
        <f>Outcomes!L$7*Outcomes!L50</f>
        <v>2.7225000000000006</v>
      </c>
      <c r="H206" s="77">
        <f>Outcomes!M$7*Outcomes!M50</f>
        <v>124.32750000000001</v>
      </c>
      <c r="I206" s="77">
        <f>SUMPRODUCT(Outcomes!N$7:Q$7, Outcomes!N50:Q50)</f>
        <v>0.6753488372093025</v>
      </c>
      <c r="J206" s="77">
        <f>SUMPRODUCT(Outcomes!R$7:U$7, Outcomes!R50:U50)</f>
        <v>48.934651162790708</v>
      </c>
      <c r="K206" s="77">
        <f>SUMPRODUCT(Outcomes!V$7:Y$7, Outcomes!V50:Y50)</f>
        <v>254.82276887660939</v>
      </c>
      <c r="L206" s="77">
        <f>SUMPRODUCT(Outcomes!Z$7:AC$7, Outcomes!Z50:AC50)</f>
        <v>273.53425491453004</v>
      </c>
      <c r="M206" s="77">
        <f>SUMPRODUCT(Outcomes!AD$7:AG$7, Outcomes!AD50:AG50)</f>
        <v>0</v>
      </c>
      <c r="N206" s="77">
        <f>SUMPRODUCT(Outcomes!AH$7:AK$7, Outcomes!AH50:AK50)</f>
        <v>0</v>
      </c>
      <c r="O206" s="77">
        <f>SUMPRODUCT(Outcomes!AL$7:AO$7, Outcomes!AL50:AO50)</f>
        <v>394.9519856748355</v>
      </c>
      <c r="P206" s="77">
        <f>SUMPRODUCT(Outcomes!AP$7:AS$7, Outcomes!AP50:AS50)</f>
        <v>173.34687398336391</v>
      </c>
      <c r="Q206" s="77">
        <f>SUMPRODUCT(Outcomes!AT$7:AW$7, Outcomes!AT50:AW50)</f>
        <v>0</v>
      </c>
      <c r="R206" s="77">
        <f>SUMPRODUCT(Outcomes!AX$7:BA$7, Outcomes!AX50:BA50)</f>
        <v>0</v>
      </c>
      <c r="S206" s="77">
        <f>Outcomes!BB$7*Outcomes!BB50</f>
        <v>12.100000000000001</v>
      </c>
      <c r="T206" s="77">
        <f>Outcomes!BC$7*Outcomes!BC50</f>
        <v>14.936734693877558</v>
      </c>
      <c r="U206" s="77">
        <f>Outcomes!BD$7*Outcomes!BD50</f>
        <v>0</v>
      </c>
    </row>
    <row r="207" spans="1:21" outlineLevel="1">
      <c r="A207" s="12" t="str">
        <f t="shared" si="328"/>
        <v>003643</v>
      </c>
      <c r="B207" s="12" t="str">
        <f t="shared" si="328"/>
        <v>Texas Southmost</v>
      </c>
      <c r="C207" s="76">
        <f t="shared" si="329"/>
        <v>5591.9084672491208</v>
      </c>
      <c r="D207" s="77">
        <f>Outcomes!C$7*Outcomes!C51</f>
        <v>1452.8770837687889</v>
      </c>
      <c r="E207" s="77">
        <f>SUMPRODUCT(Outcomes!D$7:G$7, Outcomes!D51:G51)</f>
        <v>1642.6426731286995</v>
      </c>
      <c r="F207" s="77">
        <f>SUMPRODUCT(Outcomes!H$7:K$7, Outcomes!H51:K51)</f>
        <v>0</v>
      </c>
      <c r="G207" s="77">
        <f>Outcomes!L$7*Outcomes!L51</f>
        <v>6.0033436195823136</v>
      </c>
      <c r="H207" s="77">
        <f>Outcomes!M$7*Outcomes!M51</f>
        <v>10.42253167696771</v>
      </c>
      <c r="I207" s="77">
        <f>SUMPRODUCT(Outcomes!N$7:Q$7, Outcomes!N51:Q51)</f>
        <v>245.02500000000009</v>
      </c>
      <c r="J207" s="77">
        <f>SUMPRODUCT(Outcomes!R$7:U$7, Outcomes!R51:U51)</f>
        <v>297.35750000000007</v>
      </c>
      <c r="K207" s="77">
        <f>SUMPRODUCT(Outcomes!V$7:Y$7, Outcomes!V51:Y51)</f>
        <v>53.066411657501867</v>
      </c>
      <c r="L207" s="77">
        <f>SUMPRODUCT(Outcomes!Z$7:AC$7, Outcomes!Z51:AC51)</f>
        <v>134.77252048914909</v>
      </c>
      <c r="M207" s="77">
        <f>SUMPRODUCT(Outcomes!AD$7:AG$7, Outcomes!AD51:AG51)</f>
        <v>0</v>
      </c>
      <c r="N207" s="77">
        <f>SUMPRODUCT(Outcomes!AH$7:AK$7, Outcomes!AH51:AK51)</f>
        <v>0</v>
      </c>
      <c r="O207" s="77">
        <f>SUMPRODUCT(Outcomes!AL$7:AO$7, Outcomes!AL51:AO51)</f>
        <v>1276.9083222989577</v>
      </c>
      <c r="P207" s="77">
        <f>SUMPRODUCT(Outcomes!AP$7:AS$7, Outcomes!AP51:AS51)</f>
        <v>429.27308060947399</v>
      </c>
      <c r="Q207" s="77">
        <f>SUMPRODUCT(Outcomes!AT$7:AW$7, Outcomes!AT51:AW51)</f>
        <v>0</v>
      </c>
      <c r="R207" s="77">
        <f>SUMPRODUCT(Outcomes!AX$7:BA$7, Outcomes!AX51:BA51)</f>
        <v>0</v>
      </c>
      <c r="S207" s="77">
        <f>Outcomes!BB$7*Outcomes!BB51</f>
        <v>4.8400000000000007</v>
      </c>
      <c r="T207" s="77">
        <f>Outcomes!BC$7*Outcomes!BC51</f>
        <v>38.720000000000006</v>
      </c>
      <c r="U207" s="77">
        <f>Outcomes!BD$7*Outcomes!BD51</f>
        <v>0</v>
      </c>
    </row>
    <row r="208" spans="1:21" outlineLevel="1">
      <c r="A208" s="12" t="str">
        <f t="shared" si="328"/>
        <v>003572</v>
      </c>
      <c r="B208" s="12" t="str">
        <f t="shared" si="328"/>
        <v>Trinity Valley</v>
      </c>
      <c r="C208" s="76">
        <f t="shared" si="329"/>
        <v>3644.6596463644</v>
      </c>
      <c r="D208" s="77">
        <f>Outcomes!C$7*Outcomes!C52</f>
        <v>806.97857591494403</v>
      </c>
      <c r="E208" s="77">
        <f>SUMPRODUCT(Outcomes!D$7:G$7, Outcomes!D52:G52)</f>
        <v>599.73790874354381</v>
      </c>
      <c r="F208" s="77">
        <f>SUMPRODUCT(Outcomes!H$7:K$7, Outcomes!H52:K52)</f>
        <v>0</v>
      </c>
      <c r="G208" s="77">
        <f>Outcomes!L$7*Outcomes!L52</f>
        <v>0</v>
      </c>
      <c r="H208" s="77">
        <f>Outcomes!M$7*Outcomes!M52</f>
        <v>0</v>
      </c>
      <c r="I208" s="77">
        <f>SUMPRODUCT(Outcomes!N$7:Q$7, Outcomes!N52:Q52)</f>
        <v>0</v>
      </c>
      <c r="J208" s="77">
        <f>SUMPRODUCT(Outcomes!R$7:U$7, Outcomes!R52:U52)</f>
        <v>66.408675484549704</v>
      </c>
      <c r="K208" s="77">
        <f>SUMPRODUCT(Outcomes!V$7:Y$7, Outcomes!V52:Y52)</f>
        <v>312.89390242889493</v>
      </c>
      <c r="L208" s="77">
        <f>SUMPRODUCT(Outcomes!Z$7:AC$7, Outcomes!Z52:AC52)</f>
        <v>472.0073410637022</v>
      </c>
      <c r="M208" s="77">
        <f>SUMPRODUCT(Outcomes!AD$7:AG$7, Outcomes!AD52:AG52)</f>
        <v>0</v>
      </c>
      <c r="N208" s="77">
        <f>SUMPRODUCT(Outcomes!AH$7:AK$7, Outcomes!AH52:AK52)</f>
        <v>0</v>
      </c>
      <c r="O208" s="77">
        <f>SUMPRODUCT(Outcomes!AL$7:AO$7, Outcomes!AL52:AO52)</f>
        <v>1005.6087581198457</v>
      </c>
      <c r="P208" s="77">
        <f>SUMPRODUCT(Outcomes!AP$7:AS$7, Outcomes!AP52:AS52)</f>
        <v>257.6653404800424</v>
      </c>
      <c r="Q208" s="77">
        <f>SUMPRODUCT(Outcomes!AT$7:AW$7, Outcomes!AT52:AW52)</f>
        <v>0</v>
      </c>
      <c r="R208" s="77">
        <f>SUMPRODUCT(Outcomes!AX$7:BA$7, Outcomes!AX52:BA52)</f>
        <v>59.290000000000013</v>
      </c>
      <c r="S208" s="77">
        <f>Outcomes!BB$7*Outcomes!BB52</f>
        <v>9.6668962078143359</v>
      </c>
      <c r="T208" s="77">
        <f>Outcomes!BC$7*Outcomes!BC52</f>
        <v>54.402247921063072</v>
      </c>
      <c r="U208" s="77">
        <f>Outcomes!BD$7*Outcomes!BD52</f>
        <v>0</v>
      </c>
    </row>
    <row r="209" spans="1:21" outlineLevel="1">
      <c r="A209" s="12" t="str">
        <f t="shared" si="328"/>
        <v>003648</v>
      </c>
      <c r="B209" s="12" t="str">
        <f t="shared" si="328"/>
        <v>Tyler</v>
      </c>
      <c r="C209" s="76">
        <f t="shared" si="329"/>
        <v>6481.3431939878374</v>
      </c>
      <c r="D209" s="77">
        <f>Outcomes!C$7*Outcomes!C53</f>
        <v>764.55654193189469</v>
      </c>
      <c r="E209" s="77">
        <f>SUMPRODUCT(Outcomes!D$7:G$7, Outcomes!D53:G53)</f>
        <v>1302.7009416200144</v>
      </c>
      <c r="F209" s="77">
        <f>SUMPRODUCT(Outcomes!H$7:K$7, Outcomes!H53:K53)</f>
        <v>1.0153124999999998</v>
      </c>
      <c r="G209" s="77">
        <f>Outcomes!L$7*Outcomes!L53</f>
        <v>61.83163140362506</v>
      </c>
      <c r="H209" s="77">
        <f>Outcomes!M$7*Outcomes!M53</f>
        <v>898.90836859637511</v>
      </c>
      <c r="I209" s="77">
        <f>SUMPRODUCT(Outcomes!N$7:Q$7, Outcomes!N53:Q53)</f>
        <v>13.915000000000004</v>
      </c>
      <c r="J209" s="77">
        <f>SUMPRODUCT(Outcomes!R$7:U$7, Outcomes!R53:U53)</f>
        <v>0</v>
      </c>
      <c r="K209" s="77">
        <f>SUMPRODUCT(Outcomes!V$7:Y$7, Outcomes!V53:Y53)</f>
        <v>362.77288110956567</v>
      </c>
      <c r="L209" s="77">
        <f>SUMPRODUCT(Outcomes!Z$7:AC$7, Outcomes!Z53:AC53)</f>
        <v>506.3615246005632</v>
      </c>
      <c r="M209" s="77">
        <f>SUMPRODUCT(Outcomes!AD$7:AG$7, Outcomes!AD53:AG53)</f>
        <v>0</v>
      </c>
      <c r="N209" s="77">
        <f>SUMPRODUCT(Outcomes!AH$7:AK$7, Outcomes!AH53:AK53)</f>
        <v>0</v>
      </c>
      <c r="O209" s="77">
        <f>SUMPRODUCT(Outcomes!AL$7:AO$7, Outcomes!AL53:AO53)</f>
        <v>1603.3318264684922</v>
      </c>
      <c r="P209" s="77">
        <f>SUMPRODUCT(Outcomes!AP$7:AS$7, Outcomes!AP53:AS53)</f>
        <v>770.38031851075368</v>
      </c>
      <c r="Q209" s="77">
        <f>SUMPRODUCT(Outcomes!AT$7:AW$7, Outcomes!AT53:AW53)</f>
        <v>0</v>
      </c>
      <c r="R209" s="77">
        <f>SUMPRODUCT(Outcomes!AX$7:BA$7, Outcomes!AX53:BA53)</f>
        <v>39.478847246553777</v>
      </c>
      <c r="S209" s="77">
        <f>Outcomes!BB$7*Outcomes!BB53</f>
        <v>24.200000000000003</v>
      </c>
      <c r="T209" s="77">
        <f>Outcomes!BC$7*Outcomes!BC53</f>
        <v>131.89000000000001</v>
      </c>
      <c r="U209" s="77">
        <f>Outcomes!BD$7*Outcomes!BD53</f>
        <v>0</v>
      </c>
    </row>
    <row r="210" spans="1:21" outlineLevel="1">
      <c r="A210" s="12" t="str">
        <f t="shared" si="328"/>
        <v>010060</v>
      </c>
      <c r="B210" s="12" t="str">
        <f t="shared" si="328"/>
        <v>Vernon</v>
      </c>
      <c r="C210" s="76">
        <f t="shared" si="329"/>
        <v>1594.0306018618614</v>
      </c>
      <c r="D210" s="77">
        <f>Outcomes!C$7*Outcomes!C54</f>
        <v>208.04316495241071</v>
      </c>
      <c r="E210" s="77">
        <f>SUMPRODUCT(Outcomes!D$7:G$7, Outcomes!D54:G54)</f>
        <v>239.59348953398771</v>
      </c>
      <c r="F210" s="77">
        <f>SUMPRODUCT(Outcomes!H$7:K$7, Outcomes!H54:K54)</f>
        <v>0</v>
      </c>
      <c r="G210" s="77">
        <f>Outcomes!L$7*Outcomes!L54</f>
        <v>0</v>
      </c>
      <c r="H210" s="77">
        <f>Outcomes!M$7*Outcomes!M54</f>
        <v>193.60000000000002</v>
      </c>
      <c r="I210" s="77">
        <f>SUMPRODUCT(Outcomes!N$7:Q$7, Outcomes!N54:Q54)</f>
        <v>47.643750000000004</v>
      </c>
      <c r="J210" s="77">
        <f>SUMPRODUCT(Outcomes!R$7:U$7, Outcomes!R54:U54)</f>
        <v>266.95625000000001</v>
      </c>
      <c r="K210" s="77">
        <f>SUMPRODUCT(Outcomes!V$7:Y$7, Outcomes!V54:Y54)</f>
        <v>75.868187429512375</v>
      </c>
      <c r="L210" s="77">
        <f>SUMPRODUCT(Outcomes!Z$7:AC$7, Outcomes!Z54:AC54)</f>
        <v>178.60605867571059</v>
      </c>
      <c r="M210" s="77">
        <f>SUMPRODUCT(Outcomes!AD$7:AG$7, Outcomes!AD54:AG54)</f>
        <v>0</v>
      </c>
      <c r="N210" s="77">
        <f>SUMPRODUCT(Outcomes!AH$7:AK$7, Outcomes!AH54:AK54)</f>
        <v>0</v>
      </c>
      <c r="O210" s="77">
        <f>SUMPRODUCT(Outcomes!AL$7:AO$7, Outcomes!AL54:AO54)</f>
        <v>186.59825333655613</v>
      </c>
      <c r="P210" s="77">
        <f>SUMPRODUCT(Outcomes!AP$7:AS$7, Outcomes!AP54:AS54)</f>
        <v>166.38524396050121</v>
      </c>
      <c r="Q210" s="77">
        <f>SUMPRODUCT(Outcomes!AT$7:AW$7, Outcomes!AT54:AW54)</f>
        <v>0</v>
      </c>
      <c r="R210" s="77">
        <f>SUMPRODUCT(Outcomes!AX$7:BA$7, Outcomes!AX54:BA54)</f>
        <v>0</v>
      </c>
      <c r="S210" s="77">
        <f>Outcomes!BB$7*Outcomes!BB54</f>
        <v>13.732318545576412</v>
      </c>
      <c r="T210" s="77">
        <f>Outcomes!BC$7*Outcomes!BC54</f>
        <v>17.003885427606505</v>
      </c>
      <c r="U210" s="77">
        <f>Outcomes!BD$7*Outcomes!BD54</f>
        <v>0</v>
      </c>
    </row>
    <row r="211" spans="1:21" outlineLevel="1">
      <c r="A211" s="12" t="str">
        <f t="shared" si="328"/>
        <v>003662</v>
      </c>
      <c r="B211" s="12" t="str">
        <f t="shared" si="328"/>
        <v>Victoria</v>
      </c>
      <c r="C211" s="76">
        <f t="shared" si="329"/>
        <v>1973.2211352386219</v>
      </c>
      <c r="D211" s="77">
        <f>Outcomes!C$7*Outcomes!C55</f>
        <v>175.98749999999998</v>
      </c>
      <c r="E211" s="77">
        <f>SUMPRODUCT(Outcomes!D$7:G$7, Outcomes!D55:G55)</f>
        <v>251.58216057830984</v>
      </c>
      <c r="F211" s="77">
        <f>SUMPRODUCT(Outcomes!H$7:K$7, Outcomes!H55:K55)</f>
        <v>2.1305322711796215</v>
      </c>
      <c r="G211" s="77">
        <f>Outcomes!L$7*Outcomes!L55</f>
        <v>97.638043675465326</v>
      </c>
      <c r="H211" s="77">
        <f>Outcomes!M$7*Outcomes!M55</f>
        <v>292.24148173530267</v>
      </c>
      <c r="I211" s="77">
        <f>SUMPRODUCT(Outcomes!N$7:Q$7, Outcomes!N55:Q55)</f>
        <v>128.61181597481422</v>
      </c>
      <c r="J211" s="77">
        <f>SUMPRODUCT(Outcomes!R$7:U$7, Outcomes!R55:U55)</f>
        <v>22.263632080918892</v>
      </c>
      <c r="K211" s="77">
        <f>SUMPRODUCT(Outcomes!V$7:Y$7, Outcomes!V55:Y55)</f>
        <v>179.65560445130373</v>
      </c>
      <c r="L211" s="77">
        <f>SUMPRODUCT(Outcomes!Z$7:AC$7, Outcomes!Z55:AC55)</f>
        <v>315.30401560283798</v>
      </c>
      <c r="M211" s="77">
        <f>SUMPRODUCT(Outcomes!AD$7:AG$7, Outcomes!AD55:AG55)</f>
        <v>0</v>
      </c>
      <c r="N211" s="77">
        <f>SUMPRODUCT(Outcomes!AH$7:AK$7, Outcomes!AH55:AK55)</f>
        <v>0</v>
      </c>
      <c r="O211" s="77">
        <f>SUMPRODUCT(Outcomes!AL$7:AO$7, Outcomes!AL55:AO55)</f>
        <v>260.24058987977241</v>
      </c>
      <c r="P211" s="77">
        <f>SUMPRODUCT(Outcomes!AP$7:AS$7, Outcomes!AP55:AS55)</f>
        <v>175.7542922698417</v>
      </c>
      <c r="Q211" s="77">
        <f>SUMPRODUCT(Outcomes!AT$7:AW$7, Outcomes!AT55:AW55)</f>
        <v>0</v>
      </c>
      <c r="R211" s="77">
        <f>SUMPRODUCT(Outcomes!AX$7:BA$7, Outcomes!AX55:BA55)</f>
        <v>0</v>
      </c>
      <c r="S211" s="77">
        <f>Outcomes!BB$7*Outcomes!BB55</f>
        <v>25.59349955244604</v>
      </c>
      <c r="T211" s="77">
        <f>Outcomes!BC$7*Outcomes!BC55</f>
        <v>46.217967166429311</v>
      </c>
      <c r="U211" s="77">
        <f>Outcomes!BD$7*Outcomes!BD55</f>
        <v>0</v>
      </c>
    </row>
    <row r="212" spans="1:21" outlineLevel="1">
      <c r="A212" s="12" t="str">
        <f t="shared" si="328"/>
        <v>003664</v>
      </c>
      <c r="B212" s="12" t="str">
        <f t="shared" si="328"/>
        <v>Weatherford</v>
      </c>
      <c r="C212" s="76">
        <f t="shared" si="329"/>
        <v>2788.6130996694733</v>
      </c>
      <c r="D212" s="77">
        <f>Outcomes!C$7*Outcomes!C56</f>
        <v>454.85999999999996</v>
      </c>
      <c r="E212" s="77">
        <f>SUMPRODUCT(Outcomes!D$7:G$7, Outcomes!D56:G56)</f>
        <v>588.2142187594369</v>
      </c>
      <c r="F212" s="77">
        <f>SUMPRODUCT(Outcomes!H$7:K$7, Outcomes!H56:K56)</f>
        <v>0</v>
      </c>
      <c r="G212" s="77">
        <f>Outcomes!L$7*Outcomes!L56</f>
        <v>61.679850380039653</v>
      </c>
      <c r="H212" s="77">
        <f>Outcomes!M$7*Outcomes!M56</f>
        <v>106.18514961996033</v>
      </c>
      <c r="I212" s="77">
        <f>SUMPRODUCT(Outcomes!N$7:Q$7, Outcomes!N56:Q56)</f>
        <v>27.003683760683764</v>
      </c>
      <c r="J212" s="77">
        <f>SUMPRODUCT(Outcomes!R$7:U$7, Outcomes!R56:U56)</f>
        <v>67.981316239316257</v>
      </c>
      <c r="K212" s="77">
        <f>SUMPRODUCT(Outcomes!V$7:Y$7, Outcomes!V56:Y56)</f>
        <v>71.638779829622024</v>
      </c>
      <c r="L212" s="77">
        <f>SUMPRODUCT(Outcomes!Z$7:AC$7, Outcomes!Z56:AC56)</f>
        <v>238.93313529093524</v>
      </c>
      <c r="M212" s="77">
        <f>SUMPRODUCT(Outcomes!AD$7:AG$7, Outcomes!AD56:AG56)</f>
        <v>0</v>
      </c>
      <c r="N212" s="77">
        <f>SUMPRODUCT(Outcomes!AH$7:AK$7, Outcomes!AH56:AK56)</f>
        <v>0</v>
      </c>
      <c r="O212" s="77">
        <f>SUMPRODUCT(Outcomes!AL$7:AO$7, Outcomes!AL56:AO56)</f>
        <v>593.66395462547791</v>
      </c>
      <c r="P212" s="77">
        <f>SUMPRODUCT(Outcomes!AP$7:AS$7, Outcomes!AP56:AS56)</f>
        <v>421.88306244605246</v>
      </c>
      <c r="Q212" s="77">
        <f>SUMPRODUCT(Outcomes!AT$7:AW$7, Outcomes!AT56:AW56)</f>
        <v>8.9827206110421862</v>
      </c>
      <c r="R212" s="77">
        <f>SUMPRODUCT(Outcomes!AX$7:BA$7, Outcomes!AX56:BA56)</f>
        <v>71.964728106906549</v>
      </c>
      <c r="S212" s="77">
        <f>Outcomes!BB$7*Outcomes!BB56</f>
        <v>20.570000000000004</v>
      </c>
      <c r="T212" s="77">
        <f>Outcomes!BC$7*Outcomes!BC56</f>
        <v>55.052499999999995</v>
      </c>
      <c r="U212" s="77">
        <f>Outcomes!BD$7*Outcomes!BD56</f>
        <v>0</v>
      </c>
    </row>
    <row r="213" spans="1:21" outlineLevel="1">
      <c r="A213" s="12" t="str">
        <f t="shared" ref="A213:B214" si="330">A160</f>
        <v>009549</v>
      </c>
      <c r="B213" s="12" t="str">
        <f t="shared" si="330"/>
        <v>Western Texas</v>
      </c>
      <c r="C213" s="76">
        <f t="shared" si="329"/>
        <v>1233.9751388686443</v>
      </c>
      <c r="D213" s="77">
        <f>Outcomes!C$7*Outcomes!C57</f>
        <v>164.927204650882</v>
      </c>
      <c r="E213" s="77">
        <f>SUMPRODUCT(Outcomes!D$7:G$7, Outcomes!D57:G57)</f>
        <v>166.39754668757027</v>
      </c>
      <c r="F213" s="77">
        <f>SUMPRODUCT(Outcomes!H$7:K$7, Outcomes!H57:K57)</f>
        <v>0</v>
      </c>
      <c r="G213" s="77">
        <f>Outcomes!L$7*Outcomes!L57</f>
        <v>0</v>
      </c>
      <c r="H213" s="77">
        <f>Outcomes!M$7*Outcomes!M57</f>
        <v>15.559460867428561</v>
      </c>
      <c r="I213" s="77">
        <f>SUMPRODUCT(Outcomes!N$7:Q$7, Outcomes!N57:Q57)</f>
        <v>141.57000000000002</v>
      </c>
      <c r="J213" s="77">
        <f>SUMPRODUCT(Outcomes!R$7:U$7, Outcomes!R57:U57)</f>
        <v>286.16500000000008</v>
      </c>
      <c r="K213" s="77">
        <f>SUMPRODUCT(Outcomes!V$7:Y$7, Outcomes!V57:Y57)</f>
        <v>106.37051878362249</v>
      </c>
      <c r="L213" s="77">
        <f>SUMPRODUCT(Outcomes!Z$7:AC$7, Outcomes!Z57:AC57)</f>
        <v>101.7996501334222</v>
      </c>
      <c r="M213" s="77">
        <f>SUMPRODUCT(Outcomes!AD$7:AG$7, Outcomes!AD57:AG57)</f>
        <v>0</v>
      </c>
      <c r="N213" s="77">
        <f>SUMPRODUCT(Outcomes!AH$7:AK$7, Outcomes!AH57:AK57)</f>
        <v>0</v>
      </c>
      <c r="O213" s="77">
        <f>SUMPRODUCT(Outcomes!AL$7:AO$7, Outcomes!AL57:AO57)</f>
        <v>217.03005045452943</v>
      </c>
      <c r="P213" s="77">
        <f>SUMPRODUCT(Outcomes!AP$7:AS$7, Outcomes!AP57:AS57)</f>
        <v>29.966401351784636</v>
      </c>
      <c r="Q213" s="77">
        <f>SUMPRODUCT(Outcomes!AT$7:AW$7, Outcomes!AT57:AW57)</f>
        <v>0</v>
      </c>
      <c r="R213" s="77">
        <f>SUMPRODUCT(Outcomes!AX$7:BA$7, Outcomes!AX57:BA57)</f>
        <v>0</v>
      </c>
      <c r="S213" s="77">
        <f>Outcomes!BB$7*Outcomes!BB57</f>
        <v>1.2100000000000002</v>
      </c>
      <c r="T213" s="77">
        <f>Outcomes!BC$7*Outcomes!BC57</f>
        <v>2.9793059394043095</v>
      </c>
      <c r="U213" s="77">
        <f>Outcomes!BD$7*Outcomes!BD57</f>
        <v>0</v>
      </c>
    </row>
    <row r="214" spans="1:21" outlineLevel="1">
      <c r="A214" s="12" t="str">
        <f t="shared" si="330"/>
        <v>003668</v>
      </c>
      <c r="B214" s="12" t="str">
        <f t="shared" si="330"/>
        <v>Wharton</v>
      </c>
      <c r="C214" s="76">
        <f t="shared" si="329"/>
        <v>2339.7053051489893</v>
      </c>
      <c r="D214" s="77">
        <f>Outcomes!C$7*Outcomes!C58</f>
        <v>224.7787737103271</v>
      </c>
      <c r="E214" s="77">
        <f>SUMPRODUCT(Outcomes!D$7:G$7, Outcomes!D58:G58)</f>
        <v>645.34196307352181</v>
      </c>
      <c r="F214" s="77">
        <f>SUMPRODUCT(Outcomes!H$7:K$7, Outcomes!H58:K58)</f>
        <v>0</v>
      </c>
      <c r="G214" s="77">
        <f>Outcomes!L$7*Outcomes!L58</f>
        <v>2.1809718764174262</v>
      </c>
      <c r="H214" s="77">
        <f>Outcomes!M$7*Outcomes!M58</f>
        <v>151.57754541101113</v>
      </c>
      <c r="I214" s="77">
        <f>SUMPRODUCT(Outcomes!N$7:Q$7, Outcomes!N58:Q58)</f>
        <v>0</v>
      </c>
      <c r="J214" s="77">
        <f>SUMPRODUCT(Outcomes!R$7:U$7, Outcomes!R58:U58)</f>
        <v>0</v>
      </c>
      <c r="K214" s="77">
        <f>SUMPRODUCT(Outcomes!V$7:Y$7, Outcomes!V58:Y58)</f>
        <v>146.12334317258254</v>
      </c>
      <c r="L214" s="77">
        <f>SUMPRODUCT(Outcomes!Z$7:AC$7, Outcomes!Z58:AC58)</f>
        <v>280.13458852662774</v>
      </c>
      <c r="M214" s="77">
        <f>SUMPRODUCT(Outcomes!AD$7:AG$7, Outcomes!AD58:AG58)</f>
        <v>0</v>
      </c>
      <c r="N214" s="77">
        <f>SUMPRODUCT(Outcomes!AH$7:AK$7, Outcomes!AH58:AK58)</f>
        <v>0</v>
      </c>
      <c r="O214" s="77">
        <f>SUMPRODUCT(Outcomes!AL$7:AO$7, Outcomes!AL58:AO58)</f>
        <v>623.14906053014909</v>
      </c>
      <c r="P214" s="77">
        <f>SUMPRODUCT(Outcomes!AP$7:AS$7, Outcomes!AP58:AS58)</f>
        <v>195.86217954196877</v>
      </c>
      <c r="Q214" s="77">
        <f>SUMPRODUCT(Outcomes!AT$7:AW$7, Outcomes!AT58:AW58)</f>
        <v>0</v>
      </c>
      <c r="R214" s="77">
        <f>SUMPRODUCT(Outcomes!AX$7:BA$7, Outcomes!AX58:BA58)</f>
        <v>0</v>
      </c>
      <c r="S214" s="77">
        <f>Outcomes!BB$7*Outcomes!BB58</f>
        <v>17.147500000000001</v>
      </c>
      <c r="T214" s="77">
        <f>Outcomes!BC$7*Outcomes!BC58</f>
        <v>53.409379306383876</v>
      </c>
      <c r="U214" s="77">
        <f>Outcomes!BD$7*Outcomes!BD58</f>
        <v>0</v>
      </c>
    </row>
    <row r="215" spans="1:21">
      <c r="A215" s="12"/>
      <c r="B215" s="12" t="str">
        <f>B162</f>
        <v>Statewide</v>
      </c>
      <c r="C215" s="76">
        <f t="shared" si="329"/>
        <v>345345.27446756943</v>
      </c>
      <c r="D215" s="76">
        <f>SUM(D165:D214)</f>
        <v>56046.735459150223</v>
      </c>
      <c r="E215" s="76">
        <f>SUM(E165:E214)</f>
        <v>72661.55455415466</v>
      </c>
      <c r="F215" s="76">
        <f t="shared" ref="F215:U215" si="331">SUM(F165:F214)</f>
        <v>1272.1202296479123</v>
      </c>
      <c r="G215" s="76">
        <f t="shared" si="331"/>
        <v>1821.1764892647254</v>
      </c>
      <c r="H215" s="76">
        <f t="shared" ref="H215" si="332">SUM(H165:H214)</f>
        <v>13611.602395551037</v>
      </c>
      <c r="I215" s="76">
        <f t="shared" si="331"/>
        <v>3820.2212661822928</v>
      </c>
      <c r="J215" s="76">
        <f t="shared" ref="J215" si="333">SUM(J165:J214)</f>
        <v>10209.006008847298</v>
      </c>
      <c r="K215" s="76">
        <f t="shared" si="331"/>
        <v>26662.985384365133</v>
      </c>
      <c r="L215" s="76">
        <f t="shared" ref="L215" si="334">SUM(L165:L214)</f>
        <v>29628.954370503747</v>
      </c>
      <c r="M215" s="76">
        <f t="shared" si="331"/>
        <v>88.040266932188487</v>
      </c>
      <c r="N215" s="76">
        <f t="shared" ref="N215" si="335">SUM(N165:N214)</f>
        <v>542.1601212590914</v>
      </c>
      <c r="O215" s="76">
        <f t="shared" si="331"/>
        <v>92854.290511718791</v>
      </c>
      <c r="P215" s="76">
        <f t="shared" ref="P215" si="336">SUM(P165:P214)</f>
        <v>24880.515601849358</v>
      </c>
      <c r="Q215" s="76">
        <f t="shared" si="331"/>
        <v>1039.947999725109</v>
      </c>
      <c r="R215" s="76">
        <f t="shared" si="331"/>
        <v>1631.5483511669881</v>
      </c>
      <c r="S215" s="76">
        <f t="shared" si="331"/>
        <v>1645.7820522928075</v>
      </c>
      <c r="T215" s="76">
        <f t="shared" si="331"/>
        <v>6906.69820365544</v>
      </c>
      <c r="U215" s="76">
        <f t="shared" si="331"/>
        <v>21.935201302609229</v>
      </c>
    </row>
    <row r="217" spans="1:21">
      <c r="A217" s="628" t="s">
        <v>2009</v>
      </c>
      <c r="B217" s="628"/>
      <c r="C217" s="628"/>
      <c r="D217" s="628"/>
      <c r="E217" s="628"/>
      <c r="F217" s="628"/>
      <c r="G217" s="628"/>
      <c r="H217" s="628"/>
      <c r="I217" s="628"/>
      <c r="J217" s="628"/>
      <c r="K217" s="628"/>
      <c r="L217" s="628"/>
      <c r="M217" s="628"/>
      <c r="N217" s="628"/>
      <c r="O217" s="628"/>
      <c r="P217" s="628"/>
      <c r="Q217" s="628"/>
      <c r="R217" s="628"/>
      <c r="S217" s="628"/>
      <c r="T217" s="628"/>
      <c r="U217" s="628"/>
    </row>
    <row r="218" spans="1:21" outlineLevel="1">
      <c r="A218" s="12" t="str">
        <f t="shared" ref="A218:B233" si="337">A165</f>
        <v>003607</v>
      </c>
      <c r="B218" s="12" t="str">
        <f t="shared" si="337"/>
        <v>Alamo</v>
      </c>
      <c r="C218" s="76">
        <f t="shared" ref="C218:C249" si="338">SUM(D218:U218)</f>
        <v>25130.560051339507</v>
      </c>
      <c r="D218" s="77">
        <f>Outcomes!C$7*Outcomes!C62</f>
        <v>3157.4466177094237</v>
      </c>
      <c r="E218" s="77">
        <f>SUMPRODUCT(Outcomes!D$7:G$7, Outcomes!D62:G62)</f>
        <v>5876.2538573913862</v>
      </c>
      <c r="F218" s="77">
        <f>SUMPRODUCT(Outcomes!H$7:K$7, Outcomes!H62:K62)</f>
        <v>25.029131873631606</v>
      </c>
      <c r="G218" s="77">
        <f>Outcomes!L$7*Outcomes!L62</f>
        <v>19.8</v>
      </c>
      <c r="H218" s="77">
        <f>Outcomes!M$7*Outcomes!M62</f>
        <v>407.00000000000006</v>
      </c>
      <c r="I218" s="77">
        <f>SUMPRODUCT(Outcomes!N$7:Q$7, Outcomes!N62:Q62)</f>
        <v>76.323883747313118</v>
      </c>
      <c r="J218" s="77">
        <f>SUMPRODUCT(Outcomes!R$7:U$7, Outcomes!R62:U62)</f>
        <v>635.37611625268698</v>
      </c>
      <c r="K218" s="77">
        <f>SUMPRODUCT(Outcomes!V$7:Y$7, Outcomes!V62:Y62)</f>
        <v>1384.5353320601896</v>
      </c>
      <c r="L218" s="77">
        <f>SUMPRODUCT(Outcomes!Z$7:AC$7, Outcomes!Z62:AC62)</f>
        <v>1748.3051286952002</v>
      </c>
      <c r="M218" s="77">
        <f>SUMPRODUCT(Outcomes!AD$7:AG$7, Outcomes!AD62:AG62)</f>
        <v>9.0966181657848324</v>
      </c>
      <c r="N218" s="77">
        <f>SUMPRODUCT(Outcomes!AH$7:AK$7, Outcomes!AH62:AK62)</f>
        <v>14.324822806437389</v>
      </c>
      <c r="O218" s="77">
        <f>SUMPRODUCT(Outcomes!AL$7:AO$7, Outcomes!AL62:AO62)</f>
        <v>9827.8865594396193</v>
      </c>
      <c r="P218" s="77">
        <f>SUMPRODUCT(Outcomes!AP$7:AS$7, Outcomes!AP62:AS62)</f>
        <v>1244.3226081978382</v>
      </c>
      <c r="Q218" s="77">
        <f>SUMPRODUCT(Outcomes!AT$7:AW$7, Outcomes!AT62:AW62)</f>
        <v>0</v>
      </c>
      <c r="R218" s="77">
        <f>SUMPRODUCT(Outcomes!AX$7:BA$7, Outcomes!AX62:BA62)</f>
        <v>36.059375000000003</v>
      </c>
      <c r="S218" s="77">
        <f>Outcomes!BB$7*Outcomes!BB62</f>
        <v>52.800000000000004</v>
      </c>
      <c r="T218" s="77">
        <f>Outcomes!BC$7*Outcomes!BC62</f>
        <v>616</v>
      </c>
      <c r="U218" s="77">
        <f>Outcomes!BD$7*Outcomes!BD62</f>
        <v>0</v>
      </c>
    </row>
    <row r="219" spans="1:21" outlineLevel="1">
      <c r="A219" s="12" t="str">
        <f t="shared" si="337"/>
        <v>003539</v>
      </c>
      <c r="B219" s="12" t="str">
        <f t="shared" si="337"/>
        <v>Alvin</v>
      </c>
      <c r="C219" s="76">
        <f t="shared" si="338"/>
        <v>3062.251740055277</v>
      </c>
      <c r="D219" s="77">
        <f>Outcomes!C$7*Outcomes!C63</f>
        <v>579.0974072462808</v>
      </c>
      <c r="E219" s="77">
        <f>SUMPRODUCT(Outcomes!D$7:G$7, Outcomes!D63:G63)</f>
        <v>538.97508532389088</v>
      </c>
      <c r="F219" s="77">
        <f>SUMPRODUCT(Outcomes!H$7:K$7, Outcomes!H63:K63)</f>
        <v>0</v>
      </c>
      <c r="G219" s="77">
        <f>Outcomes!L$7*Outcomes!L63</f>
        <v>0</v>
      </c>
      <c r="H219" s="77">
        <f>Outcomes!M$7*Outcomes!M63</f>
        <v>72.273538553142856</v>
      </c>
      <c r="I219" s="77">
        <f>SUMPRODUCT(Outcomes!N$7:Q$7, Outcomes!N63:Q63)</f>
        <v>13.854191904833209</v>
      </c>
      <c r="J219" s="77">
        <f>SUMPRODUCT(Outcomes!R$7:U$7, Outcomes!R63:U63)</f>
        <v>52.760490619345354</v>
      </c>
      <c r="K219" s="77">
        <f>SUMPRODUCT(Outcomes!V$7:Y$7, Outcomes!V63:Y63)</f>
        <v>333.6243638364499</v>
      </c>
      <c r="L219" s="77">
        <f>SUMPRODUCT(Outcomes!Z$7:AC$7, Outcomes!Z63:AC63)</f>
        <v>364.00386271658044</v>
      </c>
      <c r="M219" s="77">
        <f>SUMPRODUCT(Outcomes!AD$7:AG$7, Outcomes!AD63:AG63)</f>
        <v>0</v>
      </c>
      <c r="N219" s="77">
        <f>SUMPRODUCT(Outcomes!AH$7:AK$7, Outcomes!AH63:AK63)</f>
        <v>0</v>
      </c>
      <c r="O219" s="77">
        <f>SUMPRODUCT(Outcomes!AL$7:AO$7, Outcomes!AL63:AO63)</f>
        <v>790.01816451051548</v>
      </c>
      <c r="P219" s="77">
        <f>SUMPRODUCT(Outcomes!AP$7:AS$7, Outcomes!AP63:AS63)</f>
        <v>246.29463534423854</v>
      </c>
      <c r="Q219" s="77">
        <f>SUMPRODUCT(Outcomes!AT$7:AW$7, Outcomes!AT63:AW63)</f>
        <v>0</v>
      </c>
      <c r="R219" s="77">
        <f>SUMPRODUCT(Outcomes!AX$7:BA$7, Outcomes!AX63:BA63)</f>
        <v>0</v>
      </c>
      <c r="S219" s="77">
        <f>Outcomes!BB$7*Outcomes!BB63</f>
        <v>21.849999999999998</v>
      </c>
      <c r="T219" s="77">
        <f>Outcomes!BC$7*Outcomes!BC63</f>
        <v>49.500000000000007</v>
      </c>
      <c r="U219" s="77">
        <f>Outcomes!BD$7*Outcomes!BD63</f>
        <v>0</v>
      </c>
    </row>
    <row r="220" spans="1:21" outlineLevel="1">
      <c r="A220" s="12" t="str">
        <f t="shared" si="337"/>
        <v>003540</v>
      </c>
      <c r="B220" s="12" t="str">
        <f t="shared" si="337"/>
        <v>Amarillo</v>
      </c>
      <c r="C220" s="76">
        <f t="shared" si="338"/>
        <v>5281.0662274521892</v>
      </c>
      <c r="D220" s="77">
        <f>Outcomes!C$7*Outcomes!C64</f>
        <v>641.55822684534326</v>
      </c>
      <c r="E220" s="77">
        <f>SUMPRODUCT(Outcomes!D$7:G$7, Outcomes!D64:G64)</f>
        <v>1006.8187762246923</v>
      </c>
      <c r="F220" s="77">
        <f>SUMPRODUCT(Outcomes!H$7:K$7, Outcomes!H64:K64)</f>
        <v>0</v>
      </c>
      <c r="G220" s="77">
        <f>Outcomes!L$7*Outcomes!L64</f>
        <v>0</v>
      </c>
      <c r="H220" s="77">
        <f>Outcomes!M$7*Outcomes!M64</f>
        <v>0</v>
      </c>
      <c r="I220" s="77">
        <f>SUMPRODUCT(Outcomes!N$7:Q$7, Outcomes!N64:Q64)</f>
        <v>81.327510014691384</v>
      </c>
      <c r="J220" s="77">
        <f>SUMPRODUCT(Outcomes!R$7:U$7, Outcomes!R64:U64)</f>
        <v>31.075148804237184</v>
      </c>
      <c r="K220" s="77">
        <f>SUMPRODUCT(Outcomes!V$7:Y$7, Outcomes!V64:Y64)</f>
        <v>478.89638799762037</v>
      </c>
      <c r="L220" s="77">
        <f>SUMPRODUCT(Outcomes!Z$7:AC$7, Outcomes!Z64:AC64)</f>
        <v>951.76226785895437</v>
      </c>
      <c r="M220" s="77">
        <f>SUMPRODUCT(Outcomes!AD$7:AG$7, Outcomes!AD64:AG64)</f>
        <v>5.721111111111111</v>
      </c>
      <c r="N220" s="77">
        <f>SUMPRODUCT(Outcomes!AH$7:AK$7, Outcomes!AH64:AK64)</f>
        <v>0</v>
      </c>
      <c r="O220" s="77">
        <f>SUMPRODUCT(Outcomes!AL$7:AO$7, Outcomes!AL64:AO64)</f>
        <v>1262.8011110477778</v>
      </c>
      <c r="P220" s="77">
        <f>SUMPRODUCT(Outcomes!AP$7:AS$7, Outcomes!AP64:AS64)</f>
        <v>618.70568754776036</v>
      </c>
      <c r="Q220" s="77">
        <f>SUMPRODUCT(Outcomes!AT$7:AW$7, Outcomes!AT64:AW64)</f>
        <v>0</v>
      </c>
      <c r="R220" s="77">
        <f>SUMPRODUCT(Outcomes!AX$7:BA$7, Outcomes!AX64:BA64)</f>
        <v>0</v>
      </c>
      <c r="S220" s="77">
        <f>Outcomes!BB$7*Outcomes!BB64</f>
        <v>61.600000000000009</v>
      </c>
      <c r="T220" s="77">
        <f>Outcomes!BC$7*Outcomes!BC64</f>
        <v>140.80000000000001</v>
      </c>
      <c r="U220" s="77">
        <f>Outcomes!BD$7*Outcomes!BD64</f>
        <v>0</v>
      </c>
    </row>
    <row r="221" spans="1:21" outlineLevel="1">
      <c r="A221" s="12" t="str">
        <f t="shared" si="337"/>
        <v>006661</v>
      </c>
      <c r="B221" s="12" t="str">
        <f t="shared" si="337"/>
        <v>Angelina</v>
      </c>
      <c r="C221" s="76">
        <f t="shared" si="338"/>
        <v>2800.6518096979516</v>
      </c>
      <c r="D221" s="77">
        <f>Outcomes!C$7*Outcomes!C65</f>
        <v>551.8828536103872</v>
      </c>
      <c r="E221" s="77">
        <f>SUMPRODUCT(Outcomes!D$7:G$7, Outcomes!D65:G65)</f>
        <v>476.63536578105203</v>
      </c>
      <c r="F221" s="77">
        <f>SUMPRODUCT(Outcomes!H$7:K$7, Outcomes!H65:K65)</f>
        <v>0</v>
      </c>
      <c r="G221" s="77">
        <f>Outcomes!L$7*Outcomes!L65</f>
        <v>11.000000000000002</v>
      </c>
      <c r="H221" s="77">
        <f>Outcomes!M$7*Outcomes!M65</f>
        <v>235.40000000000003</v>
      </c>
      <c r="I221" s="77">
        <f>SUMPRODUCT(Outcomes!N$7:Q$7, Outcomes!N65:Q65)</f>
        <v>5.5</v>
      </c>
      <c r="J221" s="77">
        <f>SUMPRODUCT(Outcomes!R$7:U$7, Outcomes!R65:U65)</f>
        <v>165</v>
      </c>
      <c r="K221" s="77">
        <f>SUMPRODUCT(Outcomes!V$7:Y$7, Outcomes!V65:Y65)</f>
        <v>182.22174604514748</v>
      </c>
      <c r="L221" s="77">
        <f>SUMPRODUCT(Outcomes!Z$7:AC$7, Outcomes!Z65:AC65)</f>
        <v>466.94506167353325</v>
      </c>
      <c r="M221" s="77">
        <f>SUMPRODUCT(Outcomes!AD$7:AG$7, Outcomes!AD65:AG65)</f>
        <v>0</v>
      </c>
      <c r="N221" s="77">
        <f>SUMPRODUCT(Outcomes!AH$7:AK$7, Outcomes!AH65:AK65)</f>
        <v>0</v>
      </c>
      <c r="O221" s="77">
        <f>SUMPRODUCT(Outcomes!AL$7:AO$7, Outcomes!AL65:AO65)</f>
        <v>379.22298266666303</v>
      </c>
      <c r="P221" s="77">
        <f>SUMPRODUCT(Outcomes!AP$7:AS$7, Outcomes!AP65:AS65)</f>
        <v>270.74379992116894</v>
      </c>
      <c r="Q221" s="77">
        <f>SUMPRODUCT(Outcomes!AT$7:AW$7, Outcomes!AT65:AW65)</f>
        <v>0</v>
      </c>
      <c r="R221" s="77">
        <f>SUMPRODUCT(Outcomes!AX$7:BA$7, Outcomes!AX65:BA65)</f>
        <v>0</v>
      </c>
      <c r="S221" s="77">
        <f>Outcomes!BB$7*Outcomes!BB65</f>
        <v>23.1</v>
      </c>
      <c r="T221" s="77">
        <f>Outcomes!BC$7*Outcomes!BC65</f>
        <v>33</v>
      </c>
      <c r="U221" s="77">
        <f>Outcomes!BD$7*Outcomes!BD65</f>
        <v>0</v>
      </c>
    </row>
    <row r="222" spans="1:21" outlineLevel="1">
      <c r="A222" s="12" t="str">
        <f t="shared" si="337"/>
        <v>012015</v>
      </c>
      <c r="B222" s="12" t="str">
        <f t="shared" si="337"/>
        <v>Austin</v>
      </c>
      <c r="C222" s="76">
        <f t="shared" si="338"/>
        <v>16663.608456746177</v>
      </c>
      <c r="D222" s="77">
        <f>Outcomes!C$7*Outcomes!C66</f>
        <v>2097.5445411249621</v>
      </c>
      <c r="E222" s="77">
        <f>SUMPRODUCT(Outcomes!D$7:G$7, Outcomes!D66:G66)</f>
        <v>3441.6506709141013</v>
      </c>
      <c r="F222" s="77">
        <f>SUMPRODUCT(Outcomes!H$7:K$7, Outcomes!H66:K66)</f>
        <v>233.14840618026668</v>
      </c>
      <c r="G222" s="77">
        <f>Outcomes!L$7*Outcomes!L66</f>
        <v>6.2817258883248739</v>
      </c>
      <c r="H222" s="77">
        <f>Outcomes!M$7*Outcomes!M66</f>
        <v>191.71827411167516</v>
      </c>
      <c r="I222" s="77">
        <f>SUMPRODUCT(Outcomes!N$7:Q$7, Outcomes!N66:Q66)</f>
        <v>240.70780282968792</v>
      </c>
      <c r="J222" s="77">
        <f>SUMPRODUCT(Outcomes!R$7:U$7, Outcomes!R66:U66)</f>
        <v>1082.6421971703121</v>
      </c>
      <c r="K222" s="77">
        <f>SUMPRODUCT(Outcomes!V$7:Y$7, Outcomes!V66:Y66)</f>
        <v>1014.4672147246471</v>
      </c>
      <c r="L222" s="77">
        <f>SUMPRODUCT(Outcomes!Z$7:AC$7, Outcomes!Z66:AC66)</f>
        <v>1264.4387558952503</v>
      </c>
      <c r="M222" s="77">
        <f>SUMPRODUCT(Outcomes!AD$7:AG$7, Outcomes!AD66:AG66)</f>
        <v>26.887062802415954</v>
      </c>
      <c r="N222" s="77">
        <f>SUMPRODUCT(Outcomes!AH$7:AK$7, Outcomes!AH66:AK66)</f>
        <v>132.17290878671872</v>
      </c>
      <c r="O222" s="77">
        <f>SUMPRODUCT(Outcomes!AL$7:AO$7, Outcomes!AL66:AO66)</f>
        <v>4736.2166131603226</v>
      </c>
      <c r="P222" s="77">
        <f>SUMPRODUCT(Outcomes!AP$7:AS$7, Outcomes!AP66:AS66)</f>
        <v>1780.2915861250556</v>
      </c>
      <c r="Q222" s="77">
        <f>SUMPRODUCT(Outcomes!AT$7:AW$7, Outcomes!AT66:AW66)</f>
        <v>0</v>
      </c>
      <c r="R222" s="77">
        <f>SUMPRODUCT(Outcomes!AX$7:BA$7, Outcomes!AX66:BA66)</f>
        <v>126.14069703243618</v>
      </c>
      <c r="S222" s="77">
        <f>Outcomes!BB$7*Outcomes!BB66</f>
        <v>41.800000000000004</v>
      </c>
      <c r="T222" s="77">
        <f>Outcomes!BC$7*Outcomes!BC66</f>
        <v>247.50000000000003</v>
      </c>
      <c r="U222" s="77">
        <f>Outcomes!BD$7*Outcomes!BD66</f>
        <v>0</v>
      </c>
    </row>
    <row r="223" spans="1:21" outlineLevel="1">
      <c r="A223" s="12" t="str">
        <f t="shared" si="337"/>
        <v>003549</v>
      </c>
      <c r="B223" s="12" t="str">
        <f t="shared" si="337"/>
        <v>Blinn</v>
      </c>
      <c r="C223" s="76">
        <f t="shared" si="338"/>
        <v>8462.5783581818632</v>
      </c>
      <c r="D223" s="77">
        <f>Outcomes!C$7*Outcomes!C67</f>
        <v>442.7</v>
      </c>
      <c r="E223" s="77">
        <f>SUMPRODUCT(Outcomes!D$7:G$7, Outcomes!D67:G67)</f>
        <v>3752.2769029749797</v>
      </c>
      <c r="F223" s="77">
        <f>SUMPRODUCT(Outcomes!H$7:K$7, Outcomes!H67:K67)</f>
        <v>916.00420917064559</v>
      </c>
      <c r="G223" s="77">
        <f>Outcomes!L$7*Outcomes!L67</f>
        <v>5.9679974380107526</v>
      </c>
      <c r="H223" s="77">
        <f>Outcomes!M$7*Outcomes!M67</f>
        <v>199.4276114645607</v>
      </c>
      <c r="I223" s="77">
        <f>SUMPRODUCT(Outcomes!N$7:Q$7, Outcomes!N67:Q67)</f>
        <v>50.725873180488165</v>
      </c>
      <c r="J223" s="77">
        <f>SUMPRODUCT(Outcomes!R$7:U$7, Outcomes!R67:U67)</f>
        <v>47.174126819511834</v>
      </c>
      <c r="K223" s="77">
        <f>SUMPRODUCT(Outcomes!V$7:Y$7, Outcomes!V67:Y67)</f>
        <v>183.19431611896502</v>
      </c>
      <c r="L223" s="77">
        <f>SUMPRODUCT(Outcomes!Z$7:AC$7, Outcomes!Z67:AC67)</f>
        <v>163.69391935252986</v>
      </c>
      <c r="M223" s="77">
        <f>SUMPRODUCT(Outcomes!AD$7:AG$7, Outcomes!AD67:AG67)</f>
        <v>2.4583946638896395</v>
      </c>
      <c r="N223" s="77">
        <f>SUMPRODUCT(Outcomes!AH$7:AK$7, Outcomes!AH67:AK67)</f>
        <v>0</v>
      </c>
      <c r="O223" s="77">
        <f>SUMPRODUCT(Outcomes!AL$7:AO$7, Outcomes!AL67:AO67)</f>
        <v>2060.3037776888496</v>
      </c>
      <c r="P223" s="77">
        <f>SUMPRODUCT(Outcomes!AP$7:AS$7, Outcomes!AP67:AS67)</f>
        <v>558.45469745803166</v>
      </c>
      <c r="Q223" s="77">
        <f>SUMPRODUCT(Outcomes!AT$7:AW$7, Outcomes!AT67:AW67)</f>
        <v>0</v>
      </c>
      <c r="R223" s="77">
        <f>SUMPRODUCT(Outcomes!AX$7:BA$7, Outcomes!AX67:BA67)</f>
        <v>0</v>
      </c>
      <c r="S223" s="77">
        <f>Outcomes!BB$7*Outcomes!BB67</f>
        <v>20.796531851403127</v>
      </c>
      <c r="T223" s="77">
        <f>Outcomes!BC$7*Outcomes!BC67</f>
        <v>59.400000000000006</v>
      </c>
      <c r="U223" s="77">
        <f>Outcomes!BD$7*Outcomes!BD67</f>
        <v>0</v>
      </c>
    </row>
    <row r="224" spans="1:21" outlineLevel="1">
      <c r="A224" s="12" t="str">
        <f t="shared" si="337"/>
        <v>007857</v>
      </c>
      <c r="B224" s="12" t="str">
        <f t="shared" si="337"/>
        <v>Brazosport</v>
      </c>
      <c r="C224" s="76">
        <f t="shared" si="338"/>
        <v>2427.1765264528622</v>
      </c>
      <c r="D224" s="77">
        <f>Outcomes!C$7*Outcomes!C68</f>
        <v>299.25</v>
      </c>
      <c r="E224" s="77">
        <f>SUMPRODUCT(Outcomes!D$7:G$7, Outcomes!D68:G68)</f>
        <v>247.2684100224605</v>
      </c>
      <c r="F224" s="77">
        <f>SUMPRODUCT(Outcomes!H$7:K$7, Outcomes!H68:K68)</f>
        <v>0</v>
      </c>
      <c r="G224" s="77">
        <f>Outcomes!L$7*Outcomes!L68</f>
        <v>0.94722222222222219</v>
      </c>
      <c r="H224" s="77">
        <f>Outcomes!M$7*Outcomes!M68</f>
        <v>67.25277777777778</v>
      </c>
      <c r="I224" s="77">
        <f>SUMPRODUCT(Outcomes!N$7:Q$7, Outcomes!N68:Q68)</f>
        <v>21.375</v>
      </c>
      <c r="J224" s="77">
        <f>SUMPRODUCT(Outcomes!R$7:U$7, Outcomes!R68:U68)</f>
        <v>2.375</v>
      </c>
      <c r="K224" s="77">
        <f>SUMPRODUCT(Outcomes!V$7:Y$7, Outcomes!V68:Y68)</f>
        <v>443.03034901020033</v>
      </c>
      <c r="L224" s="77">
        <f>SUMPRODUCT(Outcomes!Z$7:AC$7, Outcomes!Z68:AC68)</f>
        <v>272.94258885520503</v>
      </c>
      <c r="M224" s="77">
        <f>SUMPRODUCT(Outcomes!AD$7:AG$7, Outcomes!AD68:AG68)</f>
        <v>0</v>
      </c>
      <c r="N224" s="77">
        <f>SUMPRODUCT(Outcomes!AH$7:AK$7, Outcomes!AH68:AK68)</f>
        <v>0</v>
      </c>
      <c r="O224" s="77">
        <f>SUMPRODUCT(Outcomes!AL$7:AO$7, Outcomes!AL68:AO68)</f>
        <v>556.97232937503372</v>
      </c>
      <c r="P224" s="77">
        <f>SUMPRODUCT(Outcomes!AP$7:AS$7, Outcomes!AP68:AS68)</f>
        <v>162.53856339690225</v>
      </c>
      <c r="Q224" s="77">
        <f>SUMPRODUCT(Outcomes!AT$7:AW$7, Outcomes!AT68:AW68)</f>
        <v>105.17231175811375</v>
      </c>
      <c r="R224" s="77">
        <f>SUMPRODUCT(Outcomes!AX$7:BA$7, Outcomes!AX68:BA68)</f>
        <v>34.435314640002225</v>
      </c>
      <c r="S224" s="77">
        <f>Outcomes!BB$7*Outcomes!BB68</f>
        <v>89.580006649458994</v>
      </c>
      <c r="T224" s="77">
        <f>Outcomes!BC$7*Outcomes!BC68</f>
        <v>119.28665274548511</v>
      </c>
      <c r="U224" s="77">
        <f>Outcomes!BD$7*Outcomes!BD68</f>
        <v>4.75</v>
      </c>
    </row>
    <row r="225" spans="1:21" outlineLevel="1">
      <c r="A225" s="12" t="str">
        <f t="shared" si="337"/>
        <v>004003</v>
      </c>
      <c r="B225" s="12" t="str">
        <f t="shared" si="337"/>
        <v>Central Texas</v>
      </c>
      <c r="C225" s="76">
        <f t="shared" si="338"/>
        <v>4986.7735136304937</v>
      </c>
      <c r="D225" s="77">
        <f>Outcomes!C$7*Outcomes!C69</f>
        <v>504.82893026727186</v>
      </c>
      <c r="E225" s="77">
        <f>SUMPRODUCT(Outcomes!D$7:G$7, Outcomes!D69:G69)</f>
        <v>898.04958029186218</v>
      </c>
      <c r="F225" s="77">
        <f>SUMPRODUCT(Outcomes!H$7:K$7, Outcomes!H69:K69)</f>
        <v>0</v>
      </c>
      <c r="G225" s="77">
        <f>Outcomes!L$7*Outcomes!L69</f>
        <v>83.966504424778762</v>
      </c>
      <c r="H225" s="77">
        <f>Outcomes!M$7*Outcomes!M69</f>
        <v>110.73349557522124</v>
      </c>
      <c r="I225" s="77">
        <f>SUMPRODUCT(Outcomes!N$7:Q$7, Outcomes!N69:Q69)</f>
        <v>0</v>
      </c>
      <c r="J225" s="77">
        <f>SUMPRODUCT(Outcomes!R$7:U$7, Outcomes!R69:U69)</f>
        <v>6.4302067963214293</v>
      </c>
      <c r="K225" s="77">
        <f>SUMPRODUCT(Outcomes!V$7:Y$7, Outcomes!V69:Y69)</f>
        <v>867.59830632106741</v>
      </c>
      <c r="L225" s="77">
        <f>SUMPRODUCT(Outcomes!Z$7:AC$7, Outcomes!Z69:AC69)</f>
        <v>601.98585523454858</v>
      </c>
      <c r="M225" s="77">
        <f>SUMPRODUCT(Outcomes!AD$7:AG$7, Outcomes!AD69:AG69)</f>
        <v>0</v>
      </c>
      <c r="N225" s="77">
        <f>SUMPRODUCT(Outcomes!AH$7:AK$7, Outcomes!AH69:AK69)</f>
        <v>0</v>
      </c>
      <c r="O225" s="77">
        <f>SUMPRODUCT(Outcomes!AL$7:AO$7, Outcomes!AL69:AO69)</f>
        <v>1513.7648492591586</v>
      </c>
      <c r="P225" s="77">
        <f>SUMPRODUCT(Outcomes!AP$7:AS$7, Outcomes!AP69:AS69)</f>
        <v>299.51476814175663</v>
      </c>
      <c r="Q225" s="77">
        <f>SUMPRODUCT(Outcomes!AT$7:AW$7, Outcomes!AT69:AW69)</f>
        <v>0</v>
      </c>
      <c r="R225" s="77">
        <f>SUMPRODUCT(Outcomes!AX$7:BA$7, Outcomes!AX69:BA69)</f>
        <v>0</v>
      </c>
      <c r="S225" s="77">
        <f>Outcomes!BB$7*Outcomes!BB69</f>
        <v>44</v>
      </c>
      <c r="T225" s="77">
        <f>Outcomes!BC$7*Outcomes!BC69</f>
        <v>55.901017318507058</v>
      </c>
      <c r="U225" s="77">
        <f>Outcomes!BD$7*Outcomes!BD69</f>
        <v>0</v>
      </c>
    </row>
    <row r="226" spans="1:21" outlineLevel="1">
      <c r="A226" s="12" t="str">
        <f t="shared" si="337"/>
        <v>003553</v>
      </c>
      <c r="B226" s="12" t="str">
        <f t="shared" si="337"/>
        <v>Cisco</v>
      </c>
      <c r="C226" s="76">
        <f t="shared" si="338"/>
        <v>1924.2770835188817</v>
      </c>
      <c r="D226" s="77">
        <f>Outcomes!C$7*Outcomes!C70</f>
        <v>413.22280899406337</v>
      </c>
      <c r="E226" s="77">
        <f>SUMPRODUCT(Outcomes!D$7:G$7, Outcomes!D70:G70)</f>
        <v>335.44528500717223</v>
      </c>
      <c r="F226" s="77">
        <f>SUMPRODUCT(Outcomes!H$7:K$7, Outcomes!H70:K70)</f>
        <v>0</v>
      </c>
      <c r="G226" s="77">
        <f>Outcomes!L$7*Outcomes!L70</f>
        <v>1.8448009856551724</v>
      </c>
      <c r="H226" s="77">
        <f>Outcomes!M$7*Outcomes!M70</f>
        <v>212.15211335034485</v>
      </c>
      <c r="I226" s="77">
        <f>SUMPRODUCT(Outcomes!N$7:Q$7, Outcomes!N70:Q70)</f>
        <v>5.6725173177379062</v>
      </c>
      <c r="J226" s="77">
        <f>SUMPRODUCT(Outcomes!R$7:U$7, Outcomes!R70:U70)</f>
        <v>8.5774826822620938</v>
      </c>
      <c r="K226" s="77">
        <f>SUMPRODUCT(Outcomes!V$7:Y$7, Outcomes!V70:Y70)</f>
        <v>109.30477653721657</v>
      </c>
      <c r="L226" s="77">
        <f>SUMPRODUCT(Outcomes!Z$7:AC$7, Outcomes!Z70:AC70)</f>
        <v>186.36138202621953</v>
      </c>
      <c r="M226" s="77">
        <f>SUMPRODUCT(Outcomes!AD$7:AG$7, Outcomes!AD70:AG70)</f>
        <v>0</v>
      </c>
      <c r="N226" s="77">
        <f>SUMPRODUCT(Outcomes!AH$7:AK$7, Outcomes!AH70:AK70)</f>
        <v>0</v>
      </c>
      <c r="O226" s="77">
        <f>SUMPRODUCT(Outcomes!AL$7:AO$7, Outcomes!AL70:AO70)</f>
        <v>473.7440977204393</v>
      </c>
      <c r="P226" s="77">
        <f>SUMPRODUCT(Outcomes!AP$7:AS$7, Outcomes!AP70:AS70)</f>
        <v>141.90602806796494</v>
      </c>
      <c r="Q226" s="77">
        <f>SUMPRODUCT(Outcomes!AT$7:AW$7, Outcomes!AT70:AW70)</f>
        <v>0</v>
      </c>
      <c r="R226" s="77">
        <f>SUMPRODUCT(Outcomes!AX$7:BA$7, Outcomes!AX70:BA70)</f>
        <v>0</v>
      </c>
      <c r="S226" s="77">
        <f>Outcomes!BB$7*Outcomes!BB70</f>
        <v>10.395790829805611</v>
      </c>
      <c r="T226" s="77">
        <f>Outcomes!BC$7*Outcomes!BC70</f>
        <v>25.65</v>
      </c>
      <c r="U226" s="77">
        <f>Outcomes!BD$7*Outcomes!BD70</f>
        <v>0</v>
      </c>
    </row>
    <row r="227" spans="1:21" outlineLevel="1">
      <c r="A227" s="12" t="str">
        <f t="shared" si="337"/>
        <v>003554</v>
      </c>
      <c r="B227" s="12" t="str">
        <f t="shared" si="337"/>
        <v>Clarendon</v>
      </c>
      <c r="C227" s="76">
        <f t="shared" si="338"/>
        <v>978.34375806812056</v>
      </c>
      <c r="D227" s="77">
        <f>Outcomes!C$7*Outcomes!C71</f>
        <v>228.06053832443831</v>
      </c>
      <c r="E227" s="77">
        <f>SUMPRODUCT(Outcomes!D$7:G$7, Outcomes!D71:G71)</f>
        <v>165.5179638305236</v>
      </c>
      <c r="F227" s="77">
        <f>SUMPRODUCT(Outcomes!H$7:K$7, Outcomes!H71:K71)</f>
        <v>0</v>
      </c>
      <c r="G227" s="77">
        <f>Outcomes!L$7*Outcomes!L71</f>
        <v>0</v>
      </c>
      <c r="H227" s="77">
        <f>Outcomes!M$7*Outcomes!M71</f>
        <v>79.2</v>
      </c>
      <c r="I227" s="77">
        <f>SUMPRODUCT(Outcomes!N$7:Q$7, Outcomes!N71:Q71)</f>
        <v>0</v>
      </c>
      <c r="J227" s="77">
        <f>SUMPRODUCT(Outcomes!R$7:U$7, Outcomes!R71:U71)</f>
        <v>0</v>
      </c>
      <c r="K227" s="77">
        <f>SUMPRODUCT(Outcomes!V$7:Y$7, Outcomes!V71:Y71)</f>
        <v>53.674094029104602</v>
      </c>
      <c r="L227" s="77">
        <f>SUMPRODUCT(Outcomes!Z$7:AC$7, Outcomes!Z71:AC71)</f>
        <v>219.12288608994203</v>
      </c>
      <c r="M227" s="77">
        <f>SUMPRODUCT(Outcomes!AD$7:AG$7, Outcomes!AD71:AG71)</f>
        <v>0</v>
      </c>
      <c r="N227" s="77">
        <f>SUMPRODUCT(Outcomes!AH$7:AK$7, Outcomes!AH71:AK71)</f>
        <v>0</v>
      </c>
      <c r="O227" s="77">
        <f>SUMPRODUCT(Outcomes!AL$7:AO$7, Outcomes!AL71:AO71)</f>
        <v>160.09818399924649</v>
      </c>
      <c r="P227" s="77">
        <f>SUMPRODUCT(Outcomes!AP$7:AS$7, Outcomes!AP71:AS71)</f>
        <v>56.72009179486539</v>
      </c>
      <c r="Q227" s="77">
        <f>SUMPRODUCT(Outcomes!AT$7:AW$7, Outcomes!AT71:AW71)</f>
        <v>0</v>
      </c>
      <c r="R227" s="77">
        <f>SUMPRODUCT(Outcomes!AX$7:BA$7, Outcomes!AX71:BA71)</f>
        <v>0</v>
      </c>
      <c r="S227" s="77">
        <f>Outcomes!BB$7*Outcomes!BB71</f>
        <v>10.45</v>
      </c>
      <c r="T227" s="77">
        <f>Outcomes!BC$7*Outcomes!BC71</f>
        <v>5.5</v>
      </c>
      <c r="U227" s="77">
        <f>Outcomes!BD$7*Outcomes!BD71</f>
        <v>0</v>
      </c>
    </row>
    <row r="228" spans="1:21" outlineLevel="1">
      <c r="A228" s="12" t="str">
        <f t="shared" si="337"/>
        <v>003546</v>
      </c>
      <c r="B228" s="12" t="str">
        <f t="shared" si="337"/>
        <v>Coastal Bend</v>
      </c>
      <c r="C228" s="76">
        <f t="shared" si="338"/>
        <v>2412.6764556378007</v>
      </c>
      <c r="D228" s="77">
        <f>Outcomes!C$7*Outcomes!C72</f>
        <v>482.59999999999997</v>
      </c>
      <c r="E228" s="77">
        <f>SUMPRODUCT(Outcomes!D$7:G$7, Outcomes!D72:G72)</f>
        <v>436.79767353513768</v>
      </c>
      <c r="F228" s="77">
        <f>SUMPRODUCT(Outcomes!H$7:K$7, Outcomes!H72:K72)</f>
        <v>0</v>
      </c>
      <c r="G228" s="77">
        <f>Outcomes!L$7*Outcomes!L72</f>
        <v>35.200000000000003</v>
      </c>
      <c r="H228" s="77">
        <f>Outcomes!M$7*Outcomes!M72</f>
        <v>277.2</v>
      </c>
      <c r="I228" s="77">
        <f>SUMPRODUCT(Outcomes!N$7:Q$7, Outcomes!N72:Q72)</f>
        <v>21.89840099628573</v>
      </c>
      <c r="J228" s="77">
        <f>SUMPRODUCT(Outcomes!R$7:U$7, Outcomes!R72:U72)</f>
        <v>12.389884774214295</v>
      </c>
      <c r="K228" s="77">
        <f>SUMPRODUCT(Outcomes!V$7:Y$7, Outcomes!V72:Y72)</f>
        <v>214.05087720262932</v>
      </c>
      <c r="L228" s="77">
        <f>SUMPRODUCT(Outcomes!Z$7:AC$7, Outcomes!Z72:AC72)</f>
        <v>215.54680541835984</v>
      </c>
      <c r="M228" s="77">
        <f>SUMPRODUCT(Outcomes!AD$7:AG$7, Outcomes!AD72:AG72)</f>
        <v>0</v>
      </c>
      <c r="N228" s="77">
        <f>SUMPRODUCT(Outcomes!AH$7:AK$7, Outcomes!AH72:AK72)</f>
        <v>0.14248911237587683</v>
      </c>
      <c r="O228" s="77">
        <f>SUMPRODUCT(Outcomes!AL$7:AO$7, Outcomes!AL72:AO72)</f>
        <v>438.28484835843432</v>
      </c>
      <c r="P228" s="77">
        <f>SUMPRODUCT(Outcomes!AP$7:AS$7, Outcomes!AP72:AS72)</f>
        <v>262.27936412321486</v>
      </c>
      <c r="Q228" s="77">
        <f>SUMPRODUCT(Outcomes!AT$7:AW$7, Outcomes!AT72:AW72)</f>
        <v>0</v>
      </c>
      <c r="R228" s="77">
        <f>SUMPRODUCT(Outcomes!AX$7:BA$7, Outcomes!AX72:BA72)</f>
        <v>0</v>
      </c>
      <c r="S228" s="77">
        <f>Outcomes!BB$7*Outcomes!BB72</f>
        <v>5.2861121171491012</v>
      </c>
      <c r="T228" s="77">
        <f>Outcomes!BC$7*Outcomes!BC72</f>
        <v>11</v>
      </c>
      <c r="U228" s="77">
        <f>Outcomes!BD$7*Outcomes!BD72</f>
        <v>0</v>
      </c>
    </row>
    <row r="229" spans="1:21" outlineLevel="1">
      <c r="A229" s="12" t="str">
        <f t="shared" si="337"/>
        <v>007096</v>
      </c>
      <c r="B229" s="12" t="str">
        <f t="shared" si="337"/>
        <v>College of the Mainland</v>
      </c>
      <c r="C229" s="76">
        <f t="shared" si="338"/>
        <v>2293.3749260571471</v>
      </c>
      <c r="D229" s="77">
        <f>Outcomes!C$7*Outcomes!C73</f>
        <v>463.65046653429016</v>
      </c>
      <c r="E229" s="77">
        <f>SUMPRODUCT(Outcomes!D$7:G$7, Outcomes!D73:G73)</f>
        <v>378.27334306747156</v>
      </c>
      <c r="F229" s="77">
        <f>SUMPRODUCT(Outcomes!H$7:K$7, Outcomes!H73:K73)</f>
        <v>0</v>
      </c>
      <c r="G229" s="77">
        <f>Outcomes!L$7*Outcomes!L73</f>
        <v>0</v>
      </c>
      <c r="H229" s="77">
        <f>Outcomes!M$7*Outcomes!M73</f>
        <v>69.300000000000011</v>
      </c>
      <c r="I229" s="77">
        <f>SUMPRODUCT(Outcomes!N$7:Q$7, Outcomes!N73:Q73)</f>
        <v>0</v>
      </c>
      <c r="J229" s="77">
        <f>SUMPRODUCT(Outcomes!R$7:U$7, Outcomes!R73:U73)</f>
        <v>14.3</v>
      </c>
      <c r="K229" s="77">
        <f>SUMPRODUCT(Outcomes!V$7:Y$7, Outcomes!V73:Y73)</f>
        <v>223.10173539161019</v>
      </c>
      <c r="L229" s="77">
        <f>SUMPRODUCT(Outcomes!Z$7:AC$7, Outcomes!Z73:AC73)</f>
        <v>232.09330436592643</v>
      </c>
      <c r="M229" s="77">
        <f>SUMPRODUCT(Outcomes!AD$7:AG$7, Outcomes!AD73:AG73)</f>
        <v>0</v>
      </c>
      <c r="N229" s="77">
        <f>SUMPRODUCT(Outcomes!AH$7:AK$7, Outcomes!AH73:AK73)</f>
        <v>0</v>
      </c>
      <c r="O229" s="77">
        <f>SUMPRODUCT(Outcomes!AL$7:AO$7, Outcomes!AL73:AO73)</f>
        <v>620.28157770806752</v>
      </c>
      <c r="P229" s="77">
        <f>SUMPRODUCT(Outcomes!AP$7:AS$7, Outcomes!AP73:AS73)</f>
        <v>158.3209631282387</v>
      </c>
      <c r="Q229" s="77">
        <f>SUMPRODUCT(Outcomes!AT$7:AW$7, Outcomes!AT73:AW73)</f>
        <v>0</v>
      </c>
      <c r="R229" s="77">
        <f>SUMPRODUCT(Outcomes!AX$7:BA$7, Outcomes!AX73:BA73)</f>
        <v>11.637499999999999</v>
      </c>
      <c r="S229" s="77">
        <f>Outcomes!BB$7*Outcomes!BB73</f>
        <v>43.699999999999996</v>
      </c>
      <c r="T229" s="77">
        <f>Outcomes!BC$7*Outcomes!BC73</f>
        <v>78.716035861542935</v>
      </c>
      <c r="U229" s="77">
        <f>Outcomes!BD$7*Outcomes!BD73</f>
        <v>0</v>
      </c>
    </row>
    <row r="230" spans="1:21" outlineLevel="1">
      <c r="A230" s="12" t="str">
        <f t="shared" si="337"/>
        <v>023614</v>
      </c>
      <c r="B230" s="12" t="str">
        <f t="shared" si="337"/>
        <v>Collin</v>
      </c>
      <c r="C230" s="76">
        <f t="shared" si="338"/>
        <v>18491.730710512482</v>
      </c>
      <c r="D230" s="77">
        <f>Outcomes!C$7*Outcomes!C74</f>
        <v>2900.7000000000003</v>
      </c>
      <c r="E230" s="77">
        <f>SUMPRODUCT(Outcomes!D$7:G$7, Outcomes!D74:G74)</f>
        <v>4266.6405458576974</v>
      </c>
      <c r="F230" s="77">
        <f>SUMPRODUCT(Outcomes!H$7:K$7, Outcomes!H74:K74)</f>
        <v>4.8870981990812226</v>
      </c>
      <c r="G230" s="77">
        <f>Outcomes!L$7*Outcomes!L74</f>
        <v>0</v>
      </c>
      <c r="H230" s="77">
        <f>Outcomes!M$7*Outcomes!M74</f>
        <v>0</v>
      </c>
      <c r="I230" s="77">
        <f>SUMPRODUCT(Outcomes!N$7:Q$7, Outcomes!N74:Q74)</f>
        <v>308.5158111497625</v>
      </c>
      <c r="J230" s="77">
        <f>SUMPRODUCT(Outcomes!R$7:U$7, Outcomes!R74:U74)</f>
        <v>848.68418885023743</v>
      </c>
      <c r="K230" s="77">
        <f>SUMPRODUCT(Outcomes!V$7:Y$7, Outcomes!V74:Y74)</f>
        <v>2046.3974505603726</v>
      </c>
      <c r="L230" s="77">
        <f>SUMPRODUCT(Outcomes!Z$7:AC$7, Outcomes!Z74:AC74)</f>
        <v>1339.7715107268955</v>
      </c>
      <c r="M230" s="77">
        <f>SUMPRODUCT(Outcomes!AD$7:AG$7, Outcomes!AD74:AG74)</f>
        <v>0</v>
      </c>
      <c r="N230" s="77">
        <f>SUMPRODUCT(Outcomes!AH$7:AK$7, Outcomes!AH74:AK74)</f>
        <v>13.508611111111112</v>
      </c>
      <c r="O230" s="77">
        <f>SUMPRODUCT(Outcomes!AL$7:AO$7, Outcomes!AL74:AO74)</f>
        <v>5071.1181338186789</v>
      </c>
      <c r="P230" s="77">
        <f>SUMPRODUCT(Outcomes!AP$7:AS$7, Outcomes!AP74:AS74)</f>
        <v>988.67239143806364</v>
      </c>
      <c r="Q230" s="77">
        <f>SUMPRODUCT(Outcomes!AT$7:AW$7, Outcomes!AT74:AW74)</f>
        <v>0</v>
      </c>
      <c r="R230" s="77">
        <f>SUMPRODUCT(Outcomes!AX$7:BA$7, Outcomes!AX74:BA74)</f>
        <v>166.03496880057952</v>
      </c>
      <c r="S230" s="77">
        <f>Outcomes!BB$7*Outcomes!BB74</f>
        <v>84.7</v>
      </c>
      <c r="T230" s="77">
        <f>Outcomes!BC$7*Outcomes!BC74</f>
        <v>452.1</v>
      </c>
      <c r="U230" s="77">
        <f>Outcomes!BD$7*Outcomes!BD74</f>
        <v>0</v>
      </c>
    </row>
    <row r="231" spans="1:21" outlineLevel="1">
      <c r="A231" s="12" t="str">
        <f t="shared" si="337"/>
        <v>009331</v>
      </c>
      <c r="B231" s="12" t="str">
        <f t="shared" si="337"/>
        <v>Dallas</v>
      </c>
      <c r="C231" s="76">
        <f t="shared" si="338"/>
        <v>28228.368200647536</v>
      </c>
      <c r="D231" s="77">
        <f>Outcomes!C$7*Outcomes!C75</f>
        <v>3635.6085380733384</v>
      </c>
      <c r="E231" s="77">
        <f>SUMPRODUCT(Outcomes!D$7:G$7, Outcomes!D75:G75)</f>
        <v>6723.3333392876821</v>
      </c>
      <c r="F231" s="77">
        <f>SUMPRODUCT(Outcomes!H$7:K$7, Outcomes!H75:K75)</f>
        <v>1.4819444444444445</v>
      </c>
      <c r="G231" s="77">
        <f>Outcomes!L$7*Outcomes!L75</f>
        <v>137.33676524976855</v>
      </c>
      <c r="H231" s="77">
        <f>Outcomes!M$7*Outcomes!M75</f>
        <v>538.11323475023141</v>
      </c>
      <c r="I231" s="77">
        <f>SUMPRODUCT(Outcomes!N$7:Q$7, Outcomes!N75:Q75)</f>
        <v>24.209528152978319</v>
      </c>
      <c r="J231" s="77">
        <f>SUMPRODUCT(Outcomes!R$7:U$7, Outcomes!R75:U75)</f>
        <v>69.290471847021692</v>
      </c>
      <c r="K231" s="77">
        <f>SUMPRODUCT(Outcomes!V$7:Y$7, Outcomes!V75:Y75)</f>
        <v>2812.7743131810566</v>
      </c>
      <c r="L231" s="77">
        <f>SUMPRODUCT(Outcomes!Z$7:AC$7, Outcomes!Z75:AC75)</f>
        <v>3044.1533251676206</v>
      </c>
      <c r="M231" s="77">
        <f>SUMPRODUCT(Outcomes!AD$7:AG$7, Outcomes!AD75:AG75)</f>
        <v>0.90499305246202399</v>
      </c>
      <c r="N231" s="77">
        <f>SUMPRODUCT(Outcomes!AH$7:AK$7, Outcomes!AH75:AK75)</f>
        <v>35.61778915500259</v>
      </c>
      <c r="O231" s="77">
        <f>SUMPRODUCT(Outcomes!AL$7:AO$7, Outcomes!AL75:AO75)</f>
        <v>8511.4161090716716</v>
      </c>
      <c r="P231" s="77">
        <f>SUMPRODUCT(Outcomes!AP$7:AS$7, Outcomes!AP75:AS75)</f>
        <v>1580.6007164131634</v>
      </c>
      <c r="Q231" s="77">
        <f>SUMPRODUCT(Outcomes!AT$7:AW$7, Outcomes!AT75:AW75)</f>
        <v>0</v>
      </c>
      <c r="R231" s="77">
        <f>SUMPRODUCT(Outcomes!AX$7:BA$7, Outcomes!AX75:BA75)</f>
        <v>123.73749999999998</v>
      </c>
      <c r="S231" s="77">
        <f>Outcomes!BB$7*Outcomes!BB75</f>
        <v>163.9</v>
      </c>
      <c r="T231" s="77">
        <f>Outcomes!BC$7*Outcomes!BC75</f>
        <v>825.88963280109522</v>
      </c>
      <c r="U231" s="77">
        <f>Outcomes!BD$7*Outcomes!BD75</f>
        <v>0</v>
      </c>
    </row>
    <row r="232" spans="1:21" outlineLevel="1">
      <c r="A232" s="12" t="str">
        <f t="shared" si="337"/>
        <v>003563</v>
      </c>
      <c r="B232" s="12" t="str">
        <f t="shared" si="337"/>
        <v>Del Mar</v>
      </c>
      <c r="C232" s="76">
        <f t="shared" si="338"/>
        <v>7217.2845040297589</v>
      </c>
      <c r="D232" s="77">
        <f>Outcomes!C$7*Outcomes!C76</f>
        <v>883.83259158816736</v>
      </c>
      <c r="E232" s="77">
        <f>SUMPRODUCT(Outcomes!D$7:G$7, Outcomes!D76:G76)</f>
        <v>873.24542250119339</v>
      </c>
      <c r="F232" s="77">
        <f>SUMPRODUCT(Outcomes!H$7:K$7, Outcomes!H76:K76)</f>
        <v>1.4437500000000003</v>
      </c>
      <c r="G232" s="77">
        <f>Outcomes!L$7*Outcomes!L76</f>
        <v>89.092751613097761</v>
      </c>
      <c r="H232" s="77">
        <f>Outcomes!M$7*Outcomes!M76</f>
        <v>2658.7072483869024</v>
      </c>
      <c r="I232" s="77">
        <f>SUMPRODUCT(Outcomes!N$7:Q$7, Outcomes!N76:Q76)</f>
        <v>65.22438725490197</v>
      </c>
      <c r="J232" s="77">
        <f>SUMPRODUCT(Outcomes!R$7:U$7, Outcomes!R76:U76)</f>
        <v>81.075612745098042</v>
      </c>
      <c r="K232" s="77">
        <f>SUMPRODUCT(Outcomes!V$7:Y$7, Outcomes!V76:Y76)</f>
        <v>366.83684285576862</v>
      </c>
      <c r="L232" s="77">
        <f>SUMPRODUCT(Outcomes!Z$7:AC$7, Outcomes!Z76:AC76)</f>
        <v>442.7411237381354</v>
      </c>
      <c r="M232" s="77">
        <f>SUMPRODUCT(Outcomes!AD$7:AG$7, Outcomes!AD76:AG76)</f>
        <v>0</v>
      </c>
      <c r="N232" s="77">
        <f>SUMPRODUCT(Outcomes!AH$7:AK$7, Outcomes!AH76:AK76)</f>
        <v>0.42510287319339435</v>
      </c>
      <c r="O232" s="77">
        <f>SUMPRODUCT(Outcomes!AL$7:AO$7, Outcomes!AL76:AO76)</f>
        <v>827.4285200453528</v>
      </c>
      <c r="P232" s="77">
        <f>SUMPRODUCT(Outcomes!AP$7:AS$7, Outcomes!AP76:AS76)</f>
        <v>835.20912729034001</v>
      </c>
      <c r="Q232" s="77">
        <f>SUMPRODUCT(Outcomes!AT$7:AW$7, Outcomes!AT76:AW76)</f>
        <v>0</v>
      </c>
      <c r="R232" s="77">
        <f>SUMPRODUCT(Outcomes!AX$7:BA$7, Outcomes!AX76:BA76)</f>
        <v>20.526785714285715</v>
      </c>
      <c r="S232" s="77">
        <f>Outcomes!BB$7*Outcomes!BB76</f>
        <v>16.5</v>
      </c>
      <c r="T232" s="77">
        <f>Outcomes!BC$7*Outcomes!BC76</f>
        <v>54.995237423323161</v>
      </c>
      <c r="U232" s="77">
        <f>Outcomes!BD$7*Outcomes!BD76</f>
        <v>0</v>
      </c>
    </row>
    <row r="233" spans="1:21" outlineLevel="1">
      <c r="A233" s="12" t="str">
        <f t="shared" si="337"/>
        <v>010387</v>
      </c>
      <c r="B233" s="12" t="str">
        <f t="shared" si="337"/>
        <v>El Paso</v>
      </c>
      <c r="C233" s="76">
        <f t="shared" si="338"/>
        <v>11304.470221085627</v>
      </c>
      <c r="D233" s="77">
        <f>Outcomes!C$7*Outcomes!C77</f>
        <v>2572.244169237088</v>
      </c>
      <c r="E233" s="77">
        <f>SUMPRODUCT(Outcomes!D$7:G$7, Outcomes!D77:G77)</f>
        <v>2489.7876723105201</v>
      </c>
      <c r="F233" s="77">
        <f>SUMPRODUCT(Outcomes!H$7:K$7, Outcomes!H77:K77)</f>
        <v>0</v>
      </c>
      <c r="G233" s="77">
        <f>Outcomes!L$7*Outcomes!L77</f>
        <v>307.82322467933062</v>
      </c>
      <c r="H233" s="77">
        <f>Outcomes!M$7*Outcomes!M77</f>
        <v>175.72677532066939</v>
      </c>
      <c r="I233" s="77">
        <f>SUMPRODUCT(Outcomes!N$7:Q$7, Outcomes!N77:Q77)</f>
        <v>0</v>
      </c>
      <c r="J233" s="77">
        <f>SUMPRODUCT(Outcomes!R$7:U$7, Outcomes!R77:U77)</f>
        <v>0</v>
      </c>
      <c r="K233" s="77">
        <f>SUMPRODUCT(Outcomes!V$7:Y$7, Outcomes!V77:Y77)</f>
        <v>379.32047105391945</v>
      </c>
      <c r="L233" s="77">
        <f>SUMPRODUCT(Outcomes!Z$7:AC$7, Outcomes!Z77:AC77)</f>
        <v>846.3283949573771</v>
      </c>
      <c r="M233" s="77">
        <f>SUMPRODUCT(Outcomes!AD$7:AG$7, Outcomes!AD77:AG77)</f>
        <v>6.4475694444444454</v>
      </c>
      <c r="N233" s="77">
        <f>SUMPRODUCT(Outcomes!AH$7:AK$7, Outcomes!AH77:AK77)</f>
        <v>1.1440972222222223</v>
      </c>
      <c r="O233" s="77">
        <f>SUMPRODUCT(Outcomes!AL$7:AO$7, Outcomes!AL77:AO77)</f>
        <v>3529.2612445030363</v>
      </c>
      <c r="P233" s="77">
        <f>SUMPRODUCT(Outcomes!AP$7:AS$7, Outcomes!AP77:AS77)</f>
        <v>931.14108904134525</v>
      </c>
      <c r="Q233" s="77">
        <f>SUMPRODUCT(Outcomes!AT$7:AW$7, Outcomes!AT77:AW77)</f>
        <v>0</v>
      </c>
      <c r="R233" s="77">
        <f>SUMPRODUCT(Outcomes!AX$7:BA$7, Outcomes!AX77:BA77)</f>
        <v>0</v>
      </c>
      <c r="S233" s="77">
        <f>Outcomes!BB$7*Outcomes!BB77</f>
        <v>10.24551331567382</v>
      </c>
      <c r="T233" s="77">
        <f>Outcomes!BC$7*Outcomes!BC77</f>
        <v>55.000000000000007</v>
      </c>
      <c r="U233" s="77">
        <f>Outcomes!BD$7*Outcomes!BD77</f>
        <v>0</v>
      </c>
    </row>
    <row r="234" spans="1:21" outlineLevel="1">
      <c r="A234" s="12" t="str">
        <f t="shared" ref="A234:B249" si="339">A181</f>
        <v>003568</v>
      </c>
      <c r="B234" s="12" t="str">
        <f t="shared" si="339"/>
        <v>Frank Phillips</v>
      </c>
      <c r="C234" s="76">
        <f t="shared" si="338"/>
        <v>1154.0252101723806</v>
      </c>
      <c r="D234" s="77">
        <f>Outcomes!C$7*Outcomes!C78</f>
        <v>357.06951389113397</v>
      </c>
      <c r="E234" s="77">
        <f>SUMPRODUCT(Outcomes!D$7:G$7, Outcomes!D78:G78)</f>
        <v>141.30091896017512</v>
      </c>
      <c r="F234" s="77">
        <f>SUMPRODUCT(Outcomes!H$7:K$7, Outcomes!H78:K78)</f>
        <v>0</v>
      </c>
      <c r="G234" s="77">
        <f>Outcomes!L$7*Outcomes!L78</f>
        <v>2.284737851662404</v>
      </c>
      <c r="H234" s="77">
        <f>Outcomes!M$7*Outcomes!M78</f>
        <v>11.015262148337595</v>
      </c>
      <c r="I234" s="77">
        <f>SUMPRODUCT(Outcomes!N$7:Q$7, Outcomes!N78:Q78)</f>
        <v>92.040010219608817</v>
      </c>
      <c r="J234" s="77">
        <f>SUMPRODUCT(Outcomes!R$7:U$7, Outcomes!R78:U78)</f>
        <v>72.951599475212646</v>
      </c>
      <c r="K234" s="77">
        <f>SUMPRODUCT(Outcomes!V$7:Y$7, Outcomes!V78:Y78)</f>
        <v>30.445416145349419</v>
      </c>
      <c r="L234" s="77">
        <f>SUMPRODUCT(Outcomes!Z$7:AC$7, Outcomes!Z78:AC78)</f>
        <v>200.79000719268211</v>
      </c>
      <c r="M234" s="77">
        <f>SUMPRODUCT(Outcomes!AD$7:AG$7, Outcomes!AD78:AG78)</f>
        <v>0</v>
      </c>
      <c r="N234" s="77">
        <f>SUMPRODUCT(Outcomes!AH$7:AK$7, Outcomes!AH78:AK78)</f>
        <v>0</v>
      </c>
      <c r="O234" s="77">
        <f>SUMPRODUCT(Outcomes!AL$7:AO$7, Outcomes!AL78:AO78)</f>
        <v>200.02561268396562</v>
      </c>
      <c r="P234" s="77">
        <f>SUMPRODUCT(Outcomes!AP$7:AS$7, Outcomes!AP78:AS78)</f>
        <v>25.202131604252841</v>
      </c>
      <c r="Q234" s="77">
        <f>SUMPRODUCT(Outcomes!AT$7:AW$7, Outcomes!AT78:AW78)</f>
        <v>0</v>
      </c>
      <c r="R234" s="77">
        <f>SUMPRODUCT(Outcomes!AX$7:BA$7, Outcomes!AX78:BA78)</f>
        <v>0</v>
      </c>
      <c r="S234" s="77">
        <f>Outcomes!BB$7*Outcomes!BB78</f>
        <v>16.5</v>
      </c>
      <c r="T234" s="77">
        <f>Outcomes!BC$7*Outcomes!BC78</f>
        <v>4.4000000000000004</v>
      </c>
      <c r="U234" s="77">
        <f>Outcomes!BD$7*Outcomes!BD78</f>
        <v>0</v>
      </c>
    </row>
    <row r="235" spans="1:21" outlineLevel="1">
      <c r="A235" s="12" t="str">
        <f t="shared" si="339"/>
        <v>006662</v>
      </c>
      <c r="B235" s="12" t="str">
        <f t="shared" si="339"/>
        <v>Galveston</v>
      </c>
      <c r="C235" s="76">
        <f t="shared" si="338"/>
        <v>1552.7335837926803</v>
      </c>
      <c r="D235" s="77">
        <f>Outcomes!C$7*Outcomes!C79</f>
        <v>137.75</v>
      </c>
      <c r="E235" s="77">
        <f>SUMPRODUCT(Outcomes!D$7:G$7, Outcomes!D79:G79)</f>
        <v>164.72589194936415</v>
      </c>
      <c r="F235" s="77">
        <f>SUMPRODUCT(Outcomes!H$7:K$7, Outcomes!H79:K79)</f>
        <v>0</v>
      </c>
      <c r="G235" s="77">
        <f>Outcomes!L$7*Outcomes!L79</f>
        <v>0</v>
      </c>
      <c r="H235" s="77">
        <f>Outcomes!M$7*Outcomes!M79</f>
        <v>0</v>
      </c>
      <c r="I235" s="77">
        <f>SUMPRODUCT(Outcomes!N$7:Q$7, Outcomes!N79:Q79)</f>
        <v>33.09565413533835</v>
      </c>
      <c r="J235" s="77">
        <f>SUMPRODUCT(Outcomes!R$7:U$7, Outcomes!R79:U79)</f>
        <v>138.50434586466167</v>
      </c>
      <c r="K235" s="77">
        <f>SUMPRODUCT(Outcomes!V$7:Y$7, Outcomes!V79:Y79)</f>
        <v>144.59766012828024</v>
      </c>
      <c r="L235" s="77">
        <f>SUMPRODUCT(Outcomes!Z$7:AC$7, Outcomes!Z79:AC79)</f>
        <v>285.2718431911008</v>
      </c>
      <c r="M235" s="77">
        <f>SUMPRODUCT(Outcomes!AD$7:AG$7, Outcomes!AD79:AG79)</f>
        <v>0</v>
      </c>
      <c r="N235" s="77">
        <f>SUMPRODUCT(Outcomes!AH$7:AK$7, Outcomes!AH79:AK79)</f>
        <v>77.825941329593746</v>
      </c>
      <c r="O235" s="77">
        <f>SUMPRODUCT(Outcomes!AL$7:AO$7, Outcomes!AL79:AO79)</f>
        <v>266.06561933213322</v>
      </c>
      <c r="P235" s="77">
        <f>SUMPRODUCT(Outcomes!AP$7:AS$7, Outcomes!AP79:AS79)</f>
        <v>231.43099356172556</v>
      </c>
      <c r="Q235" s="77">
        <f>SUMPRODUCT(Outcomes!AT$7:AW$7, Outcomes!AT79:AW79)</f>
        <v>0</v>
      </c>
      <c r="R235" s="77">
        <f>SUMPRODUCT(Outcomes!AX$7:BA$7, Outcomes!AX79:BA79)</f>
        <v>39.398660714285718</v>
      </c>
      <c r="S235" s="77">
        <f>Outcomes!BB$7*Outcomes!BB79</f>
        <v>11.346504780602666</v>
      </c>
      <c r="T235" s="77">
        <f>Outcomes!BC$7*Outcomes!BC79</f>
        <v>22.72046880559418</v>
      </c>
      <c r="U235" s="77">
        <f>Outcomes!BD$7*Outcomes!BD79</f>
        <v>0</v>
      </c>
    </row>
    <row r="236" spans="1:21" outlineLevel="1">
      <c r="A236" s="12" t="str">
        <f t="shared" si="339"/>
        <v>003570</v>
      </c>
      <c r="B236" s="12" t="str">
        <f t="shared" si="339"/>
        <v>Grayson</v>
      </c>
      <c r="C236" s="76">
        <f t="shared" si="338"/>
        <v>2473.6473890090551</v>
      </c>
      <c r="D236" s="77">
        <f>Outcomes!C$7*Outcomes!C80</f>
        <v>363.12532595436909</v>
      </c>
      <c r="E236" s="77">
        <f>SUMPRODUCT(Outcomes!D$7:G$7, Outcomes!D80:G80)</f>
        <v>248.74715644305144</v>
      </c>
      <c r="F236" s="77">
        <f>SUMPRODUCT(Outcomes!H$7:K$7, Outcomes!H80:K80)</f>
        <v>0</v>
      </c>
      <c r="G236" s="77">
        <f>Outcomes!L$7*Outcomes!L80</f>
        <v>0</v>
      </c>
      <c r="H236" s="77">
        <f>Outcomes!M$7*Outcomes!M80</f>
        <v>200.20000000000002</v>
      </c>
      <c r="I236" s="77">
        <f>SUMPRODUCT(Outcomes!N$7:Q$7, Outcomes!N80:Q80)</f>
        <v>5.5</v>
      </c>
      <c r="J236" s="77">
        <f>SUMPRODUCT(Outcomes!R$7:U$7, Outcomes!R80:U80)</f>
        <v>148.5</v>
      </c>
      <c r="K236" s="77">
        <f>SUMPRODUCT(Outcomes!V$7:Y$7, Outcomes!V80:Y80)</f>
        <v>232.22212399826122</v>
      </c>
      <c r="L236" s="77">
        <f>SUMPRODUCT(Outcomes!Z$7:AC$7, Outcomes!Z80:AC80)</f>
        <v>315.31795030257456</v>
      </c>
      <c r="M236" s="77">
        <f>SUMPRODUCT(Outcomes!AD$7:AG$7, Outcomes!AD80:AG80)</f>
        <v>0</v>
      </c>
      <c r="N236" s="77">
        <f>SUMPRODUCT(Outcomes!AH$7:AK$7, Outcomes!AH80:AK80)</f>
        <v>0</v>
      </c>
      <c r="O236" s="77">
        <f>SUMPRODUCT(Outcomes!AL$7:AO$7, Outcomes!AL80:AO80)</f>
        <v>464.44346280568686</v>
      </c>
      <c r="P236" s="77">
        <f>SUMPRODUCT(Outcomes!AP$7:AS$7, Outcomes!AP80:AS80)</f>
        <v>354.76310633441727</v>
      </c>
      <c r="Q236" s="77">
        <f>SUMPRODUCT(Outcomes!AT$7:AW$7, Outcomes!AT80:AW80)</f>
        <v>0</v>
      </c>
      <c r="R236" s="77">
        <f>SUMPRODUCT(Outcomes!AX$7:BA$7, Outcomes!AX80:BA80)</f>
        <v>82.844031123378329</v>
      </c>
      <c r="S236" s="77">
        <f>Outcomes!BB$7*Outcomes!BB80</f>
        <v>19.95</v>
      </c>
      <c r="T236" s="77">
        <f>Outcomes!BC$7*Outcomes!BC80</f>
        <v>38.034232047316181</v>
      </c>
      <c r="U236" s="77">
        <f>Outcomes!BD$7*Outcomes!BD80</f>
        <v>0</v>
      </c>
    </row>
    <row r="237" spans="1:21" outlineLevel="1">
      <c r="A237" s="12" t="str">
        <f t="shared" si="339"/>
        <v>003573</v>
      </c>
      <c r="B237" s="12" t="str">
        <f t="shared" si="339"/>
        <v>Hill</v>
      </c>
      <c r="C237" s="76">
        <f t="shared" si="338"/>
        <v>1831.1495121847165</v>
      </c>
      <c r="D237" s="77">
        <f>Outcomes!C$7*Outcomes!C81</f>
        <v>397.09999999999997</v>
      </c>
      <c r="E237" s="77">
        <f>SUMPRODUCT(Outcomes!D$7:G$7, Outcomes!D81:G81)</f>
        <v>451.22503655222357</v>
      </c>
      <c r="F237" s="77">
        <f>SUMPRODUCT(Outcomes!H$7:K$7, Outcomes!H81:K81)</f>
        <v>0</v>
      </c>
      <c r="G237" s="77">
        <f>Outcomes!L$7*Outcomes!L81</f>
        <v>0</v>
      </c>
      <c r="H237" s="77">
        <f>Outcomes!M$7*Outcomes!M81</f>
        <v>31.349999999999998</v>
      </c>
      <c r="I237" s="77">
        <f>SUMPRODUCT(Outcomes!N$7:Q$7, Outcomes!N81:Q81)</f>
        <v>85.918621558392857</v>
      </c>
      <c r="J237" s="77">
        <f>SUMPRODUCT(Outcomes!R$7:U$7, Outcomes!R81:U81)</f>
        <v>0</v>
      </c>
      <c r="K237" s="77">
        <f>SUMPRODUCT(Outcomes!V$7:Y$7, Outcomes!V81:Y81)</f>
        <v>154.50208292378224</v>
      </c>
      <c r="L237" s="77">
        <f>SUMPRODUCT(Outcomes!Z$7:AC$7, Outcomes!Z81:AC81)</f>
        <v>140.86655385518026</v>
      </c>
      <c r="M237" s="77">
        <f>SUMPRODUCT(Outcomes!AD$7:AG$7, Outcomes!AD81:AG81)</f>
        <v>0</v>
      </c>
      <c r="N237" s="77">
        <f>SUMPRODUCT(Outcomes!AH$7:AK$7, Outcomes!AH81:AK81)</f>
        <v>0</v>
      </c>
      <c r="O237" s="77">
        <f>SUMPRODUCT(Outcomes!AL$7:AO$7, Outcomes!AL81:AO81)</f>
        <v>426.54717988167175</v>
      </c>
      <c r="P237" s="77">
        <f>SUMPRODUCT(Outcomes!AP$7:AS$7, Outcomes!AP81:AS81)</f>
        <v>113.34445091477949</v>
      </c>
      <c r="Q237" s="77">
        <f>SUMPRODUCT(Outcomes!AT$7:AW$7, Outcomes!AT81:AW81)</f>
        <v>0</v>
      </c>
      <c r="R237" s="77">
        <f>SUMPRODUCT(Outcomes!AX$7:BA$7, Outcomes!AX81:BA81)</f>
        <v>0</v>
      </c>
      <c r="S237" s="77">
        <f>Outcomes!BB$7*Outcomes!BB81</f>
        <v>4.4000000000000004</v>
      </c>
      <c r="T237" s="77">
        <f>Outcomes!BC$7*Outcomes!BC81</f>
        <v>25.895586498686544</v>
      </c>
      <c r="U237" s="77">
        <f>Outcomes!BD$7*Outcomes!BD81</f>
        <v>0</v>
      </c>
    </row>
    <row r="238" spans="1:21" outlineLevel="1">
      <c r="A238" s="12" t="str">
        <f t="shared" si="339"/>
        <v>010633</v>
      </c>
      <c r="B238" s="12" t="str">
        <f t="shared" si="339"/>
        <v>Houston</v>
      </c>
      <c r="C238" s="76">
        <f t="shared" si="338"/>
        <v>19613.004023781017</v>
      </c>
      <c r="D238" s="77">
        <f>Outcomes!C$7*Outcomes!C82</f>
        <v>2391.9757556364625</v>
      </c>
      <c r="E238" s="77">
        <f>SUMPRODUCT(Outcomes!D$7:G$7, Outcomes!D82:G82)</f>
        <v>4978.7427997325731</v>
      </c>
      <c r="F238" s="77">
        <f>SUMPRODUCT(Outcomes!H$7:K$7, Outcomes!H82:K82)</f>
        <v>67.924999999999997</v>
      </c>
      <c r="G238" s="77">
        <f>Outcomes!L$7*Outcomes!L82</f>
        <v>414.02534637082749</v>
      </c>
      <c r="H238" s="77">
        <f>Outcomes!M$7*Outcomes!M82</f>
        <v>651.8746536291726</v>
      </c>
      <c r="I238" s="77">
        <f>SUMPRODUCT(Outcomes!N$7:Q$7, Outcomes!N82:Q82)</f>
        <v>179.91492471885158</v>
      </c>
      <c r="J238" s="77">
        <f>SUMPRODUCT(Outcomes!R$7:U$7, Outcomes!R82:U82)</f>
        <v>876.52327842611271</v>
      </c>
      <c r="K238" s="77">
        <f>SUMPRODUCT(Outcomes!V$7:Y$7, Outcomes!V82:Y82)</f>
        <v>995.21538070117947</v>
      </c>
      <c r="L238" s="77">
        <f>SUMPRODUCT(Outcomes!Z$7:AC$7, Outcomes!Z82:AC82)</f>
        <v>1178.9529643294709</v>
      </c>
      <c r="M238" s="77">
        <f>SUMPRODUCT(Outcomes!AD$7:AG$7, Outcomes!AD82:AG82)</f>
        <v>0.96448656898656893</v>
      </c>
      <c r="N238" s="77">
        <f>SUMPRODUCT(Outcomes!AH$7:AK$7, Outcomes!AH82:AK82)</f>
        <v>41.404577075702079</v>
      </c>
      <c r="O238" s="77">
        <f>SUMPRODUCT(Outcomes!AL$7:AO$7, Outcomes!AL82:AO82)</f>
        <v>6296.5461434492063</v>
      </c>
      <c r="P238" s="77">
        <f>SUMPRODUCT(Outcomes!AP$7:AS$7, Outcomes!AP82:AS82)</f>
        <v>1143.3156308776986</v>
      </c>
      <c r="Q238" s="77">
        <f>SUMPRODUCT(Outcomes!AT$7:AW$7, Outcomes!AT82:AW82)</f>
        <v>0</v>
      </c>
      <c r="R238" s="77">
        <f>SUMPRODUCT(Outcomes!AX$7:BA$7, Outcomes!AX82:BA82)</f>
        <v>0</v>
      </c>
      <c r="S238" s="77">
        <f>Outcomes!BB$7*Outcomes!BB82</f>
        <v>97.323082264772722</v>
      </c>
      <c r="T238" s="77">
        <f>Outcomes!BC$7*Outcomes!BC82</f>
        <v>298.3</v>
      </c>
      <c r="U238" s="77">
        <f>Outcomes!BD$7*Outcomes!BD82</f>
        <v>0</v>
      </c>
    </row>
    <row r="239" spans="1:21" outlineLevel="1">
      <c r="A239" s="12" t="str">
        <f t="shared" si="339"/>
        <v>003574</v>
      </c>
      <c r="B239" s="12" t="str">
        <f t="shared" si="339"/>
        <v>Howard</v>
      </c>
      <c r="C239" s="76">
        <f t="shared" si="338"/>
        <v>2329.6565544055302</v>
      </c>
      <c r="D239" s="77">
        <f>Outcomes!C$7*Outcomes!C83</f>
        <v>459.79999999999995</v>
      </c>
      <c r="E239" s="77">
        <f>SUMPRODUCT(Outcomes!D$7:G$7, Outcomes!D83:G83)</f>
        <v>316.37977672870625</v>
      </c>
      <c r="F239" s="77">
        <f>SUMPRODUCT(Outcomes!H$7:K$7, Outcomes!H83:K83)</f>
        <v>0</v>
      </c>
      <c r="G239" s="77">
        <f>Outcomes!L$7*Outcomes!L83</f>
        <v>38.395619744175249</v>
      </c>
      <c r="H239" s="77">
        <f>Outcomes!M$7*Outcomes!M83</f>
        <v>627.74734570782471</v>
      </c>
      <c r="I239" s="77">
        <f>SUMPRODUCT(Outcomes!N$7:Q$7, Outcomes!N83:Q83)</f>
        <v>0</v>
      </c>
      <c r="J239" s="77">
        <f>SUMPRODUCT(Outcomes!R$7:U$7, Outcomes!R83:U83)</f>
        <v>0</v>
      </c>
      <c r="K239" s="77">
        <f>SUMPRODUCT(Outcomes!V$7:Y$7, Outcomes!V83:Y83)</f>
        <v>29.417113993086229</v>
      </c>
      <c r="L239" s="77">
        <f>SUMPRODUCT(Outcomes!Z$7:AC$7, Outcomes!Z83:AC83)</f>
        <v>235.16046732126324</v>
      </c>
      <c r="M239" s="77">
        <f>SUMPRODUCT(Outcomes!AD$7:AG$7, Outcomes!AD83:AG83)</f>
        <v>0</v>
      </c>
      <c r="N239" s="77">
        <f>SUMPRODUCT(Outcomes!AH$7:AK$7, Outcomes!AH83:AK83)</f>
        <v>3.4283333333333337</v>
      </c>
      <c r="O239" s="77">
        <f>SUMPRODUCT(Outcomes!AL$7:AO$7, Outcomes!AL83:AO83)</f>
        <v>388.76506714421686</v>
      </c>
      <c r="P239" s="77">
        <f>SUMPRODUCT(Outcomes!AP$7:AS$7, Outcomes!AP83:AS83)</f>
        <v>184.36283043292471</v>
      </c>
      <c r="Q239" s="77">
        <f>SUMPRODUCT(Outcomes!AT$7:AW$7, Outcomes!AT83:AW83)</f>
        <v>0</v>
      </c>
      <c r="R239" s="77">
        <f>SUMPRODUCT(Outcomes!AX$7:BA$7, Outcomes!AX83:BA83)</f>
        <v>0</v>
      </c>
      <c r="S239" s="77">
        <f>Outcomes!BB$7*Outcomes!BB83</f>
        <v>5.5</v>
      </c>
      <c r="T239" s="77">
        <f>Outcomes!BC$7*Outcomes!BC83</f>
        <v>40.700000000000003</v>
      </c>
      <c r="U239" s="77">
        <f>Outcomes!BD$7*Outcomes!BD83</f>
        <v>0</v>
      </c>
    </row>
    <row r="240" spans="1:21" outlineLevel="1">
      <c r="A240" s="12" t="str">
        <f t="shared" si="339"/>
        <v>003580</v>
      </c>
      <c r="B240" s="12" t="str">
        <f t="shared" si="339"/>
        <v>Kilgore</v>
      </c>
      <c r="C240" s="76">
        <f t="shared" si="338"/>
        <v>3322.6650921888549</v>
      </c>
      <c r="D240" s="77">
        <f>Outcomes!C$7*Outcomes!C84</f>
        <v>584.343242065646</v>
      </c>
      <c r="E240" s="77">
        <f>SUMPRODUCT(Outcomes!D$7:G$7, Outcomes!D84:G84)</f>
        <v>502.71831691751527</v>
      </c>
      <c r="F240" s="77">
        <f>SUMPRODUCT(Outcomes!H$7:K$7, Outcomes!H84:K84)</f>
        <v>0</v>
      </c>
      <c r="G240" s="77">
        <f>Outcomes!L$7*Outcomes!L84</f>
        <v>46.876783687038674</v>
      </c>
      <c r="H240" s="77">
        <f>Outcomes!M$7*Outcomes!M84</f>
        <v>276.44045349606841</v>
      </c>
      <c r="I240" s="77">
        <f>SUMPRODUCT(Outcomes!N$7:Q$7, Outcomes!N84:Q84)</f>
        <v>0.45406976744186051</v>
      </c>
      <c r="J240" s="77">
        <f>SUMPRODUCT(Outcomes!R$7:U$7, Outcomes!R84:U84)</f>
        <v>77.645930232558143</v>
      </c>
      <c r="K240" s="77">
        <f>SUMPRODUCT(Outcomes!V$7:Y$7, Outcomes!V84:Y84)</f>
        <v>555.87925098665039</v>
      </c>
      <c r="L240" s="77">
        <f>SUMPRODUCT(Outcomes!Z$7:AC$7, Outcomes!Z84:AC84)</f>
        <v>262.23625520261169</v>
      </c>
      <c r="M240" s="77">
        <f>SUMPRODUCT(Outcomes!AD$7:AG$7, Outcomes!AD84:AG84)</f>
        <v>0</v>
      </c>
      <c r="N240" s="77">
        <f>SUMPRODUCT(Outcomes!AH$7:AK$7, Outcomes!AH84:AK84)</f>
        <v>0</v>
      </c>
      <c r="O240" s="77">
        <f>SUMPRODUCT(Outcomes!AL$7:AO$7, Outcomes!AL84:AO84)</f>
        <v>710.11334416128898</v>
      </c>
      <c r="P240" s="77">
        <f>SUMPRODUCT(Outcomes!AP$7:AS$7, Outcomes!AP84:AS84)</f>
        <v>216.85744567203511</v>
      </c>
      <c r="Q240" s="77">
        <f>SUMPRODUCT(Outcomes!AT$7:AW$7, Outcomes!AT84:AW84)</f>
        <v>0</v>
      </c>
      <c r="R240" s="77">
        <f>SUMPRODUCT(Outcomes!AX$7:BA$7, Outcomes!AX84:BA84)</f>
        <v>0</v>
      </c>
      <c r="S240" s="77">
        <f>Outcomes!BB$7*Outcomes!BB84</f>
        <v>25.3</v>
      </c>
      <c r="T240" s="77">
        <f>Outcomes!BC$7*Outcomes!BC84</f>
        <v>63.800000000000004</v>
      </c>
      <c r="U240" s="77">
        <f>Outcomes!BD$7*Outcomes!BD84</f>
        <v>0</v>
      </c>
    </row>
    <row r="241" spans="1:21" outlineLevel="1">
      <c r="A241" s="12" t="str">
        <f t="shared" si="339"/>
        <v>003582</v>
      </c>
      <c r="B241" s="12" t="str">
        <f t="shared" si="339"/>
        <v>Laredo</v>
      </c>
      <c r="C241" s="76">
        <f t="shared" si="338"/>
        <v>6619.1641123642175</v>
      </c>
      <c r="D241" s="77">
        <f>Outcomes!C$7*Outcomes!C85</f>
        <v>1509.694806656516</v>
      </c>
      <c r="E241" s="77">
        <f>SUMPRODUCT(Outcomes!D$7:G$7, Outcomes!D85:G85)</f>
        <v>1584.825441467726</v>
      </c>
      <c r="F241" s="77">
        <f>SUMPRODUCT(Outcomes!H$7:K$7, Outcomes!H85:K85)</f>
        <v>0</v>
      </c>
      <c r="G241" s="77">
        <f>Outcomes!L$7*Outcomes!L85</f>
        <v>0</v>
      </c>
      <c r="H241" s="77">
        <f>Outcomes!M$7*Outcomes!M85</f>
        <v>438.90000000000003</v>
      </c>
      <c r="I241" s="77">
        <f>SUMPRODUCT(Outcomes!N$7:Q$7, Outcomes!N85:Q85)</f>
        <v>17.888487038908163</v>
      </c>
      <c r="J241" s="77">
        <f>SUMPRODUCT(Outcomes!R$7:U$7, Outcomes!R85:U85)</f>
        <v>232.55033150580613</v>
      </c>
      <c r="K241" s="77">
        <f>SUMPRODUCT(Outcomes!V$7:Y$7, Outcomes!V85:Y85)</f>
        <v>420.21580718784753</v>
      </c>
      <c r="L241" s="77">
        <f>SUMPRODUCT(Outcomes!Z$7:AC$7, Outcomes!Z85:AC85)</f>
        <v>570.27674251705662</v>
      </c>
      <c r="M241" s="77">
        <f>SUMPRODUCT(Outcomes!AD$7:AG$7, Outcomes!AD85:AG85)</f>
        <v>0</v>
      </c>
      <c r="N241" s="77">
        <f>SUMPRODUCT(Outcomes!AH$7:AK$7, Outcomes!AH85:AK85)</f>
        <v>0</v>
      </c>
      <c r="O241" s="77">
        <f>SUMPRODUCT(Outcomes!AL$7:AO$7, Outcomes!AL85:AO85)</f>
        <v>1493.8423509157617</v>
      </c>
      <c r="P241" s="77">
        <f>SUMPRODUCT(Outcomes!AP$7:AS$7, Outcomes!AP85:AS85)</f>
        <v>216.83889507459361</v>
      </c>
      <c r="Q241" s="77">
        <f>SUMPRODUCT(Outcomes!AT$7:AW$7, Outcomes!AT85:AW85)</f>
        <v>16.612148268398268</v>
      </c>
      <c r="R241" s="77">
        <f>SUMPRODUCT(Outcomes!AX$7:BA$7, Outcomes!AX85:BA85)</f>
        <v>73.519101731601722</v>
      </c>
      <c r="S241" s="77">
        <f>Outcomes!BB$7*Outcomes!BB85</f>
        <v>12.100000000000001</v>
      </c>
      <c r="T241" s="77">
        <f>Outcomes!BC$7*Outcomes!BC85</f>
        <v>31.900000000000002</v>
      </c>
      <c r="U241" s="77">
        <f>Outcomes!BD$7*Outcomes!BD85</f>
        <v>0</v>
      </c>
    </row>
    <row r="242" spans="1:21" outlineLevel="1">
      <c r="A242" s="12" t="str">
        <f t="shared" si="339"/>
        <v>003583</v>
      </c>
      <c r="B242" s="12" t="str">
        <f t="shared" si="339"/>
        <v>Lee</v>
      </c>
      <c r="C242" s="76">
        <f t="shared" si="338"/>
        <v>8056.178207523345</v>
      </c>
      <c r="D242" s="77">
        <f>Outcomes!C$7*Outcomes!C86</f>
        <v>816.17475832187688</v>
      </c>
      <c r="E242" s="77">
        <f>SUMPRODUCT(Outcomes!D$7:G$7, Outcomes!D86:G86)</f>
        <v>605.73974296941901</v>
      </c>
      <c r="F242" s="77">
        <f>SUMPRODUCT(Outcomes!H$7:K$7, Outcomes!H86:K86)</f>
        <v>0</v>
      </c>
      <c r="G242" s="77">
        <f>Outcomes!L$7*Outcomes!L86</f>
        <v>100.13644504697886</v>
      </c>
      <c r="H242" s="77">
        <f>Outcomes!M$7*Outcomes!M86</f>
        <v>221.0635549530212</v>
      </c>
      <c r="I242" s="77">
        <f>SUMPRODUCT(Outcomes!N$7:Q$7, Outcomes!N86:Q86)</f>
        <v>3.7187496292880624</v>
      </c>
      <c r="J242" s="77">
        <f>SUMPRODUCT(Outcomes!R$7:U$7, Outcomes!R86:U86)</f>
        <v>3.8179162860690772</v>
      </c>
      <c r="K242" s="77">
        <f>SUMPRODUCT(Outcomes!V$7:Y$7, Outcomes!V86:Y86)</f>
        <v>3523.5493362521911</v>
      </c>
      <c r="L242" s="77">
        <f>SUMPRODUCT(Outcomes!Z$7:AC$7, Outcomes!Z86:AC86)</f>
        <v>929.73488020900584</v>
      </c>
      <c r="M242" s="77">
        <f>SUMPRODUCT(Outcomes!AD$7:AG$7, Outcomes!AD86:AG86)</f>
        <v>0</v>
      </c>
      <c r="N242" s="77">
        <f>SUMPRODUCT(Outcomes!AH$7:AK$7, Outcomes!AH86:AK86)</f>
        <v>0</v>
      </c>
      <c r="O242" s="77">
        <f>SUMPRODUCT(Outcomes!AL$7:AO$7, Outcomes!AL86:AO86)</f>
        <v>1288.8332112692767</v>
      </c>
      <c r="P242" s="77">
        <f>SUMPRODUCT(Outcomes!AP$7:AS$7, Outcomes!AP86:AS86)</f>
        <v>406.28900215210933</v>
      </c>
      <c r="Q242" s="77">
        <f>SUMPRODUCT(Outcomes!AT$7:AW$7, Outcomes!AT86:AW86)</f>
        <v>0</v>
      </c>
      <c r="R242" s="77">
        <f>SUMPRODUCT(Outcomes!AX$7:BA$7, Outcomes!AX86:BA86)</f>
        <v>0</v>
      </c>
      <c r="S242" s="77">
        <f>Outcomes!BB$7*Outcomes!BB86</f>
        <v>30.800000000000004</v>
      </c>
      <c r="T242" s="77">
        <f>Outcomes!BC$7*Outcomes!BC86</f>
        <v>126.32061043410985</v>
      </c>
      <c r="U242" s="77">
        <f>Outcomes!BD$7*Outcomes!BD86</f>
        <v>0</v>
      </c>
    </row>
    <row r="243" spans="1:21" outlineLevel="1">
      <c r="A243" s="12" t="str">
        <f t="shared" si="339"/>
        <v>011145</v>
      </c>
      <c r="B243" s="12" t="str">
        <f t="shared" si="339"/>
        <v>Lone Star</v>
      </c>
      <c r="C243" s="76">
        <f t="shared" si="338"/>
        <v>32551.300790371402</v>
      </c>
      <c r="D243" s="77">
        <f>Outcomes!C$7*Outcomes!C87</f>
        <v>7609.8</v>
      </c>
      <c r="E243" s="77">
        <f>SUMPRODUCT(Outcomes!D$7:G$7, Outcomes!D87:G87)</f>
        <v>8381.7308202497643</v>
      </c>
      <c r="F243" s="77">
        <f>SUMPRODUCT(Outcomes!H$7:K$7, Outcomes!H87:K87)</f>
        <v>1.5125</v>
      </c>
      <c r="G243" s="77">
        <f>Outcomes!L$7*Outcomes!L87</f>
        <v>0</v>
      </c>
      <c r="H243" s="77">
        <f>Outcomes!M$7*Outcomes!M87</f>
        <v>651.20000000000005</v>
      </c>
      <c r="I243" s="77">
        <f>SUMPRODUCT(Outcomes!N$7:Q$7, Outcomes!N87:Q87)</f>
        <v>28.728723342863891</v>
      </c>
      <c r="J243" s="77">
        <f>SUMPRODUCT(Outcomes!R$7:U$7, Outcomes!R87:U87)</f>
        <v>395.87127665713609</v>
      </c>
      <c r="K243" s="77">
        <f>SUMPRODUCT(Outcomes!V$7:Y$7, Outcomes!V87:Y87)</f>
        <v>1003.7297155623314</v>
      </c>
      <c r="L243" s="77">
        <f>SUMPRODUCT(Outcomes!Z$7:AC$7, Outcomes!Z87:AC87)</f>
        <v>1790.8225841234125</v>
      </c>
      <c r="M243" s="77">
        <f>SUMPRODUCT(Outcomes!AD$7:AG$7, Outcomes!AD87:AG87)</f>
        <v>11.072527715234575</v>
      </c>
      <c r="N243" s="77">
        <f>SUMPRODUCT(Outcomes!AH$7:AK$7, Outcomes!AH87:AK87)</f>
        <v>164.59408602077173</v>
      </c>
      <c r="O243" s="77">
        <f>SUMPRODUCT(Outcomes!AL$7:AO$7, Outcomes!AL87:AO87)</f>
        <v>9736.0100187163061</v>
      </c>
      <c r="P243" s="77">
        <f>SUMPRODUCT(Outcomes!AP$7:AS$7, Outcomes!AP87:AS87)</f>
        <v>1691.5479891922964</v>
      </c>
      <c r="Q243" s="77">
        <f>SUMPRODUCT(Outcomes!AT$7:AW$7, Outcomes!AT87:AW87)</f>
        <v>91.945224376605921</v>
      </c>
      <c r="R243" s="77">
        <f>SUMPRODUCT(Outcomes!AX$7:BA$7, Outcomes!AX87:BA87)</f>
        <v>281.27838673450515</v>
      </c>
      <c r="S243" s="77">
        <f>Outcomes!BB$7*Outcomes!BB87</f>
        <v>81.156937680176128</v>
      </c>
      <c r="T243" s="77">
        <f>Outcomes!BC$7*Outcomes!BC87</f>
        <v>630.30000000000007</v>
      </c>
      <c r="U243" s="77">
        <f>Outcomes!BD$7*Outcomes!BD87</f>
        <v>0</v>
      </c>
    </row>
    <row r="244" spans="1:21" outlineLevel="1">
      <c r="A244" s="12" t="str">
        <f t="shared" si="339"/>
        <v>003590</v>
      </c>
      <c r="B244" s="12" t="str">
        <f t="shared" si="339"/>
        <v>McLennan</v>
      </c>
      <c r="C244" s="76">
        <f t="shared" si="338"/>
        <v>3763.0825687740435</v>
      </c>
      <c r="D244" s="77">
        <f>Outcomes!C$7*Outcomes!C88</f>
        <v>372.4</v>
      </c>
      <c r="E244" s="77">
        <f>SUMPRODUCT(Outcomes!D$7:G$7, Outcomes!D88:G88)</f>
        <v>785.69148967356614</v>
      </c>
      <c r="F244" s="77">
        <f>SUMPRODUCT(Outcomes!H$7:K$7, Outcomes!H88:K88)</f>
        <v>0</v>
      </c>
      <c r="G244" s="77">
        <f>Outcomes!L$7*Outcomes!L88</f>
        <v>0</v>
      </c>
      <c r="H244" s="77">
        <f>Outcomes!M$7*Outcomes!M88</f>
        <v>52.25</v>
      </c>
      <c r="I244" s="77">
        <f>SUMPRODUCT(Outcomes!N$7:Q$7, Outcomes!N88:Q88)</f>
        <v>20.837639064860156</v>
      </c>
      <c r="J244" s="77">
        <f>SUMPRODUCT(Outcomes!R$7:U$7, Outcomes!R88:U88)</f>
        <v>374.06236093513991</v>
      </c>
      <c r="K244" s="77">
        <f>SUMPRODUCT(Outcomes!V$7:Y$7, Outcomes!V88:Y88)</f>
        <v>238.85455503940003</v>
      </c>
      <c r="L244" s="77">
        <f>SUMPRODUCT(Outcomes!Z$7:AC$7, Outcomes!Z88:AC88)</f>
        <v>306.99762051091722</v>
      </c>
      <c r="M244" s="77">
        <f>SUMPRODUCT(Outcomes!AD$7:AG$7, Outcomes!AD88:AG88)</f>
        <v>0</v>
      </c>
      <c r="N244" s="77">
        <f>SUMPRODUCT(Outcomes!AH$7:AK$7, Outcomes!AH88:AK88)</f>
        <v>27.544841269841275</v>
      </c>
      <c r="O244" s="77">
        <f>SUMPRODUCT(Outcomes!AL$7:AO$7, Outcomes!AL88:AO88)</f>
        <v>1139.5621369965609</v>
      </c>
      <c r="P244" s="77">
        <f>SUMPRODUCT(Outcomes!AP$7:AS$7, Outcomes!AP88:AS88)</f>
        <v>365.68192528375755</v>
      </c>
      <c r="Q244" s="77">
        <f>SUMPRODUCT(Outcomes!AT$7:AW$7, Outcomes!AT88:AW88)</f>
        <v>0</v>
      </c>
      <c r="R244" s="77">
        <f>SUMPRODUCT(Outcomes!AX$7:BA$7, Outcomes!AX88:BA88)</f>
        <v>0</v>
      </c>
      <c r="S244" s="77">
        <f>Outcomes!BB$7*Outcomes!BB88</f>
        <v>17.600000000000001</v>
      </c>
      <c r="T244" s="77">
        <f>Outcomes!BC$7*Outcomes!BC88</f>
        <v>61.600000000000009</v>
      </c>
      <c r="U244" s="77">
        <f>Outcomes!BD$7*Outcomes!BD88</f>
        <v>0</v>
      </c>
    </row>
    <row r="245" spans="1:21" outlineLevel="1">
      <c r="A245" s="12" t="str">
        <f t="shared" si="339"/>
        <v>009797</v>
      </c>
      <c r="B245" s="12" t="str">
        <f t="shared" si="339"/>
        <v>Midland</v>
      </c>
      <c r="C245" s="76">
        <f t="shared" si="338"/>
        <v>3254.9183310498702</v>
      </c>
      <c r="D245" s="77">
        <f>Outcomes!C$7*Outcomes!C89</f>
        <v>664.93438833151743</v>
      </c>
      <c r="E245" s="77">
        <f>SUMPRODUCT(Outcomes!D$7:G$7, Outcomes!D89:G89)</f>
        <v>529.24920652116032</v>
      </c>
      <c r="F245" s="77">
        <f>SUMPRODUCT(Outcomes!H$7:K$7, Outcomes!H89:K89)</f>
        <v>10.846717229314432</v>
      </c>
      <c r="G245" s="77">
        <f>Outcomes!L$7*Outcomes!L89</f>
        <v>40.461223645309047</v>
      </c>
      <c r="H245" s="77">
        <f>Outcomes!M$7*Outcomes!M89</f>
        <v>219.13877635469098</v>
      </c>
      <c r="I245" s="77">
        <f>SUMPRODUCT(Outcomes!N$7:Q$7, Outcomes!N89:Q89)</f>
        <v>0</v>
      </c>
      <c r="J245" s="77">
        <f>SUMPRODUCT(Outcomes!R$7:U$7, Outcomes!R89:U89)</f>
        <v>10.45</v>
      </c>
      <c r="K245" s="77">
        <f>SUMPRODUCT(Outcomes!V$7:Y$7, Outcomes!V89:Y89)</f>
        <v>324.98050146093806</v>
      </c>
      <c r="L245" s="77">
        <f>SUMPRODUCT(Outcomes!Z$7:AC$7, Outcomes!Z89:AC89)</f>
        <v>650.70475516732517</v>
      </c>
      <c r="M245" s="77">
        <f>SUMPRODUCT(Outcomes!AD$7:AG$7, Outcomes!AD89:AG89)</f>
        <v>0</v>
      </c>
      <c r="N245" s="77">
        <f>SUMPRODUCT(Outcomes!AH$7:AK$7, Outcomes!AH89:AK89)</f>
        <v>0</v>
      </c>
      <c r="O245" s="77">
        <f>SUMPRODUCT(Outcomes!AL$7:AO$7, Outcomes!AL89:AO89)</f>
        <v>467.19620454217562</v>
      </c>
      <c r="P245" s="77">
        <f>SUMPRODUCT(Outcomes!AP$7:AS$7, Outcomes!AP89:AS89)</f>
        <v>217.9389547186729</v>
      </c>
      <c r="Q245" s="77">
        <f>SUMPRODUCT(Outcomes!AT$7:AW$7, Outcomes!AT89:AW89)</f>
        <v>13.578662274561465</v>
      </c>
      <c r="R245" s="77">
        <f>SUMPRODUCT(Outcomes!AX$7:BA$7, Outcomes!AX89:BA89)</f>
        <v>3.0534866709978044</v>
      </c>
      <c r="S245" s="77">
        <f>Outcomes!BB$7*Outcomes!BB89</f>
        <v>33</v>
      </c>
      <c r="T245" s="77">
        <f>Outcomes!BC$7*Outcomes!BC89</f>
        <v>69.385454133207446</v>
      </c>
      <c r="U245" s="77">
        <f>Outcomes!BD$7*Outcomes!BD89</f>
        <v>0</v>
      </c>
    </row>
    <row r="246" spans="1:21" outlineLevel="1">
      <c r="A246" s="12" t="str">
        <f t="shared" si="339"/>
        <v>003593</v>
      </c>
      <c r="B246" s="12" t="str">
        <f t="shared" si="339"/>
        <v>Navarro</v>
      </c>
      <c r="C246" s="76">
        <f t="shared" si="338"/>
        <v>3369.0984058728804</v>
      </c>
      <c r="D246" s="77">
        <f>Outcomes!C$7*Outcomes!C90</f>
        <v>672.6</v>
      </c>
      <c r="E246" s="77">
        <f>SUMPRODUCT(Outcomes!D$7:G$7, Outcomes!D90:G90)</f>
        <v>859.20036782867669</v>
      </c>
      <c r="F246" s="77">
        <f>SUMPRODUCT(Outcomes!H$7:K$7, Outcomes!H90:K90)</f>
        <v>0</v>
      </c>
      <c r="G246" s="77">
        <f>Outcomes!L$7*Outcomes!L90</f>
        <v>0</v>
      </c>
      <c r="H246" s="77">
        <f>Outcomes!M$7*Outcomes!M90</f>
        <v>114.4</v>
      </c>
      <c r="I246" s="77">
        <f>SUMPRODUCT(Outcomes!N$7:Q$7, Outcomes!N90:Q90)</f>
        <v>0</v>
      </c>
      <c r="J246" s="77">
        <f>SUMPRODUCT(Outcomes!R$7:U$7, Outcomes!R90:U90)</f>
        <v>0</v>
      </c>
      <c r="K246" s="77">
        <f>SUMPRODUCT(Outcomes!V$7:Y$7, Outcomes!V90:Y90)</f>
        <v>180.31886608688399</v>
      </c>
      <c r="L246" s="77">
        <f>SUMPRODUCT(Outcomes!Z$7:AC$7, Outcomes!Z90:AC90)</f>
        <v>344.0092887267308</v>
      </c>
      <c r="M246" s="77">
        <f>SUMPRODUCT(Outcomes!AD$7:AG$7, Outcomes!AD90:AG90)</f>
        <v>0</v>
      </c>
      <c r="N246" s="77">
        <f>SUMPRODUCT(Outcomes!AH$7:AK$7, Outcomes!AH90:AK90)</f>
        <v>0</v>
      </c>
      <c r="O246" s="77">
        <f>SUMPRODUCT(Outcomes!AL$7:AO$7, Outcomes!AL90:AO90)</f>
        <v>754.53987646975509</v>
      </c>
      <c r="P246" s="77">
        <f>SUMPRODUCT(Outcomes!AP$7:AS$7, Outcomes!AP90:AS90)</f>
        <v>364.83000676083304</v>
      </c>
      <c r="Q246" s="77">
        <f>SUMPRODUCT(Outcomes!AT$7:AW$7, Outcomes!AT90:AW90)</f>
        <v>0</v>
      </c>
      <c r="R246" s="77">
        <f>SUMPRODUCT(Outcomes!AX$7:BA$7, Outcomes!AX90:BA90)</f>
        <v>0</v>
      </c>
      <c r="S246" s="77">
        <f>Outcomes!BB$7*Outcomes!BB90</f>
        <v>15.400000000000002</v>
      </c>
      <c r="T246" s="77">
        <f>Outcomes!BC$7*Outcomes!BC90</f>
        <v>63.800000000000004</v>
      </c>
      <c r="U246" s="77">
        <f>Outcomes!BD$7*Outcomes!BD90</f>
        <v>0</v>
      </c>
    </row>
    <row r="247" spans="1:21" outlineLevel="1">
      <c r="A247" s="12" t="str">
        <f t="shared" si="339"/>
        <v>003558</v>
      </c>
      <c r="B247" s="12" t="str">
        <f t="shared" si="339"/>
        <v>North Central</v>
      </c>
      <c r="C247" s="76">
        <f t="shared" si="338"/>
        <v>4207.0772137706617</v>
      </c>
      <c r="D247" s="77">
        <f>Outcomes!C$7*Outcomes!C91</f>
        <v>514.27858923866711</v>
      </c>
      <c r="E247" s="77">
        <f>SUMPRODUCT(Outcomes!D$7:G$7, Outcomes!D91:G91)</f>
        <v>1005.6746939665052</v>
      </c>
      <c r="F247" s="77">
        <f>SUMPRODUCT(Outcomes!H$7:K$7, Outcomes!H91:K91)</f>
        <v>0</v>
      </c>
      <c r="G247" s="77">
        <f>Outcomes!L$7*Outcomes!L91</f>
        <v>0</v>
      </c>
      <c r="H247" s="77">
        <f>Outcomes!M$7*Outcomes!M91</f>
        <v>239.40678311889286</v>
      </c>
      <c r="I247" s="77">
        <f>SUMPRODUCT(Outcomes!N$7:Q$7, Outcomes!N91:Q91)</f>
        <v>5.9165441176470575</v>
      </c>
      <c r="J247" s="77">
        <f>SUMPRODUCT(Outcomes!R$7:U$7, Outcomes!R91:U91)</f>
        <v>67.233455882352942</v>
      </c>
      <c r="K247" s="77">
        <f>SUMPRODUCT(Outcomes!V$7:Y$7, Outcomes!V91:Y91)</f>
        <v>196.02980866189799</v>
      </c>
      <c r="L247" s="77">
        <f>SUMPRODUCT(Outcomes!Z$7:AC$7, Outcomes!Z91:AC91)</f>
        <v>404.80217562378425</v>
      </c>
      <c r="M247" s="77">
        <f>SUMPRODUCT(Outcomes!AD$7:AG$7, Outcomes!AD91:AG91)</f>
        <v>0</v>
      </c>
      <c r="N247" s="77">
        <f>SUMPRODUCT(Outcomes!AH$7:AK$7, Outcomes!AH91:AK91)</f>
        <v>0</v>
      </c>
      <c r="O247" s="77">
        <f>SUMPRODUCT(Outcomes!AL$7:AO$7, Outcomes!AL91:AO91)</f>
        <v>1244.956528223368</v>
      </c>
      <c r="P247" s="77">
        <f>SUMPRODUCT(Outcomes!AP$7:AS$7, Outcomes!AP91:AS91)</f>
        <v>356.07863493754684</v>
      </c>
      <c r="Q247" s="77">
        <f>SUMPRODUCT(Outcomes!AT$7:AW$7, Outcomes!AT91:AW91)</f>
        <v>0</v>
      </c>
      <c r="R247" s="77">
        <f>SUMPRODUCT(Outcomes!AX$7:BA$7, Outcomes!AX91:BA91)</f>
        <v>0</v>
      </c>
      <c r="S247" s="77">
        <f>Outcomes!BB$7*Outcomes!BB91</f>
        <v>24.200000000000003</v>
      </c>
      <c r="T247" s="77">
        <f>Outcomes!BC$7*Outcomes!BC91</f>
        <v>148.5</v>
      </c>
      <c r="U247" s="77">
        <f>Outcomes!BD$7*Outcomes!BD91</f>
        <v>0</v>
      </c>
    </row>
    <row r="248" spans="1:21" outlineLevel="1">
      <c r="A248" s="12" t="str">
        <f t="shared" si="339"/>
        <v>023154</v>
      </c>
      <c r="B248" s="12" t="str">
        <f t="shared" si="339"/>
        <v>Northeast Texas</v>
      </c>
      <c r="C248" s="76">
        <f t="shared" si="338"/>
        <v>1730.2367569537939</v>
      </c>
      <c r="D248" s="77">
        <f>Outcomes!C$7*Outcomes!C92</f>
        <v>285.73469387755102</v>
      </c>
      <c r="E248" s="77">
        <f>SUMPRODUCT(Outcomes!D$7:G$7, Outcomes!D92:G92)</f>
        <v>379.32433413075398</v>
      </c>
      <c r="F248" s="77">
        <f>SUMPRODUCT(Outcomes!H$7:K$7, Outcomes!H92:K92)</f>
        <v>0</v>
      </c>
      <c r="G248" s="77">
        <f>Outcomes!L$7*Outcomes!L92</f>
        <v>0</v>
      </c>
      <c r="H248" s="77">
        <f>Outcomes!M$7*Outcomes!M92</f>
        <v>27.549999999999997</v>
      </c>
      <c r="I248" s="77">
        <f>SUMPRODUCT(Outcomes!N$7:Q$7, Outcomes!N92:Q92)</f>
        <v>1.5959999999999999</v>
      </c>
      <c r="J248" s="77">
        <f>SUMPRODUCT(Outcomes!R$7:U$7, Outcomes!R92:U92)</f>
        <v>21.203999999999997</v>
      </c>
      <c r="K248" s="77">
        <f>SUMPRODUCT(Outcomes!V$7:Y$7, Outcomes!V92:Y92)</f>
        <v>229.81572466163786</v>
      </c>
      <c r="L248" s="77">
        <f>SUMPRODUCT(Outcomes!Z$7:AC$7, Outcomes!Z92:AC92)</f>
        <v>191.001516600559</v>
      </c>
      <c r="M248" s="77">
        <f>SUMPRODUCT(Outcomes!AD$7:AG$7, Outcomes!AD92:AG92)</f>
        <v>0</v>
      </c>
      <c r="N248" s="77">
        <f>SUMPRODUCT(Outcomes!AH$7:AK$7, Outcomes!AH92:AK92)</f>
        <v>0</v>
      </c>
      <c r="O248" s="77">
        <f>SUMPRODUCT(Outcomes!AL$7:AO$7, Outcomes!AL92:AO92)</f>
        <v>387.90260490150513</v>
      </c>
      <c r="P248" s="77">
        <f>SUMPRODUCT(Outcomes!AP$7:AS$7, Outcomes!AP92:AS92)</f>
        <v>166.50788278178709</v>
      </c>
      <c r="Q248" s="77">
        <f>SUMPRODUCT(Outcomes!AT$7:AW$7, Outcomes!AT92:AW92)</f>
        <v>0</v>
      </c>
      <c r="R248" s="77">
        <f>SUMPRODUCT(Outcomes!AX$7:BA$7, Outcomes!AX92:BA92)</f>
        <v>0</v>
      </c>
      <c r="S248" s="77">
        <f>Outcomes!BB$7*Outcomes!BB92</f>
        <v>15.400000000000002</v>
      </c>
      <c r="T248" s="77">
        <f>Outcomes!BC$7*Outcomes!BC92</f>
        <v>24.200000000000003</v>
      </c>
      <c r="U248" s="77">
        <f>Outcomes!BD$7*Outcomes!BD92</f>
        <v>0</v>
      </c>
    </row>
    <row r="249" spans="1:21" outlineLevel="1">
      <c r="A249" s="12" t="str">
        <f t="shared" si="339"/>
        <v>003596</v>
      </c>
      <c r="B249" s="12" t="str">
        <f t="shared" si="339"/>
        <v>Odessa</v>
      </c>
      <c r="C249" s="76">
        <f t="shared" si="338"/>
        <v>5750.8007870585161</v>
      </c>
      <c r="D249" s="77">
        <f>Outcomes!C$7*Outcomes!C93</f>
        <v>1346.1157085141192</v>
      </c>
      <c r="E249" s="77">
        <f>SUMPRODUCT(Outcomes!D$7:G$7, Outcomes!D93:G93)</f>
        <v>870.98321545339081</v>
      </c>
      <c r="F249" s="77">
        <f>SUMPRODUCT(Outcomes!H$7:K$7, Outcomes!H93:K93)</f>
        <v>0</v>
      </c>
      <c r="G249" s="77">
        <f>Outcomes!L$7*Outcomes!L93</f>
        <v>3.6003713187755824</v>
      </c>
      <c r="H249" s="77">
        <f>Outcomes!M$7*Outcomes!M93</f>
        <v>92.967794541010207</v>
      </c>
      <c r="I249" s="77">
        <f>SUMPRODUCT(Outcomes!N$7:Q$7, Outcomes!N93:Q93)</f>
        <v>0</v>
      </c>
      <c r="J249" s="77">
        <f>SUMPRODUCT(Outcomes!R$7:U$7, Outcomes!R93:U93)</f>
        <v>346.5</v>
      </c>
      <c r="K249" s="77">
        <f>SUMPRODUCT(Outcomes!V$7:Y$7, Outcomes!V93:Y93)</f>
        <v>466.01802380226161</v>
      </c>
      <c r="L249" s="77">
        <f>SUMPRODUCT(Outcomes!Z$7:AC$7, Outcomes!Z93:AC93)</f>
        <v>478.08734741479736</v>
      </c>
      <c r="M249" s="77">
        <f>SUMPRODUCT(Outcomes!AD$7:AG$7, Outcomes!AD93:AG93)</f>
        <v>0</v>
      </c>
      <c r="N249" s="77">
        <f>SUMPRODUCT(Outcomes!AH$7:AK$7, Outcomes!AH93:AK93)</f>
        <v>0</v>
      </c>
      <c r="O249" s="77">
        <f>SUMPRODUCT(Outcomes!AL$7:AO$7, Outcomes!AL93:AO93)</f>
        <v>1408.6226713935262</v>
      </c>
      <c r="P249" s="77">
        <f>SUMPRODUCT(Outcomes!AP$7:AS$7, Outcomes!AP93:AS93)</f>
        <v>379.00428033949083</v>
      </c>
      <c r="Q249" s="77">
        <f>SUMPRODUCT(Outcomes!AT$7:AW$7, Outcomes!AT93:AW93)</f>
        <v>109.56437353286387</v>
      </c>
      <c r="R249" s="77">
        <f>SUMPRODUCT(Outcomes!AX$7:BA$7, Outcomes!AX93:BA93)</f>
        <v>0</v>
      </c>
      <c r="S249" s="77">
        <f>Outcomes!BB$7*Outcomes!BB93</f>
        <v>60.500000000000007</v>
      </c>
      <c r="T249" s="77">
        <f>Outcomes!BC$7*Outcomes!BC93</f>
        <v>188.83700074827979</v>
      </c>
      <c r="U249" s="77">
        <f>Outcomes!BD$7*Outcomes!BD93</f>
        <v>0</v>
      </c>
    </row>
    <row r="250" spans="1:21" outlineLevel="1">
      <c r="A250" s="12" t="str">
        <f t="shared" ref="A250:B265" si="340">A197</f>
        <v>003600</v>
      </c>
      <c r="B250" s="12" t="str">
        <f t="shared" si="340"/>
        <v>Panola</v>
      </c>
      <c r="C250" s="76">
        <f t="shared" ref="C250:C268" si="341">SUM(D250:U250)</f>
        <v>1874.9646325384604</v>
      </c>
      <c r="D250" s="77">
        <f>Outcomes!C$7*Outcomes!C94</f>
        <v>327.8</v>
      </c>
      <c r="E250" s="77">
        <f>SUMPRODUCT(Outcomes!D$7:G$7, Outcomes!D94:G94)</f>
        <v>201.96815571504266</v>
      </c>
      <c r="F250" s="77">
        <f>SUMPRODUCT(Outcomes!H$7:K$7, Outcomes!H94:K94)</f>
        <v>0</v>
      </c>
      <c r="G250" s="77">
        <f>Outcomes!L$7*Outcomes!L94</f>
        <v>0</v>
      </c>
      <c r="H250" s="77">
        <f>Outcomes!M$7*Outcomes!M94</f>
        <v>244.20000000000002</v>
      </c>
      <c r="I250" s="77">
        <f>SUMPRODUCT(Outcomes!N$7:Q$7, Outcomes!N94:Q94)</f>
        <v>6.6499999999999995</v>
      </c>
      <c r="J250" s="77">
        <f>SUMPRODUCT(Outcomes!R$7:U$7, Outcomes!R94:U94)</f>
        <v>0</v>
      </c>
      <c r="K250" s="77">
        <f>SUMPRODUCT(Outcomes!V$7:Y$7, Outcomes!V94:Y94)</f>
        <v>269.13343424227958</v>
      </c>
      <c r="L250" s="77">
        <f>SUMPRODUCT(Outcomes!Z$7:AC$7, Outcomes!Z94:AC94)</f>
        <v>255.74250675558443</v>
      </c>
      <c r="M250" s="77">
        <f>SUMPRODUCT(Outcomes!AD$7:AG$7, Outcomes!AD94:AG94)</f>
        <v>0</v>
      </c>
      <c r="N250" s="77">
        <f>SUMPRODUCT(Outcomes!AH$7:AK$7, Outcomes!AH94:AK94)</f>
        <v>0</v>
      </c>
      <c r="O250" s="77">
        <f>SUMPRODUCT(Outcomes!AL$7:AO$7, Outcomes!AL94:AO94)</f>
        <v>346.75426859490204</v>
      </c>
      <c r="P250" s="77">
        <f>SUMPRODUCT(Outcomes!AP$7:AS$7, Outcomes!AP94:AS94)</f>
        <v>186.07200706566985</v>
      </c>
      <c r="Q250" s="77">
        <f>SUMPRODUCT(Outcomes!AT$7:AW$7, Outcomes!AT94:AW94)</f>
        <v>0</v>
      </c>
      <c r="R250" s="77">
        <f>SUMPRODUCT(Outcomes!AX$7:BA$7, Outcomes!AX94:BA94)</f>
        <v>0</v>
      </c>
      <c r="S250" s="77">
        <f>Outcomes!BB$7*Outcomes!BB94</f>
        <v>13.544260164982033</v>
      </c>
      <c r="T250" s="77">
        <f>Outcomes!BC$7*Outcomes!BC94</f>
        <v>23.1</v>
      </c>
      <c r="U250" s="77">
        <f>Outcomes!BD$7*Outcomes!BD94</f>
        <v>0</v>
      </c>
    </row>
    <row r="251" spans="1:21" outlineLevel="1">
      <c r="A251" s="12" t="str">
        <f t="shared" si="340"/>
        <v>003601</v>
      </c>
      <c r="B251" s="12" t="str">
        <f t="shared" si="340"/>
        <v>Paris</v>
      </c>
      <c r="C251" s="76">
        <f t="shared" si="341"/>
        <v>2616.6376467339196</v>
      </c>
      <c r="D251" s="77">
        <f>Outcomes!C$7*Outcomes!C95</f>
        <v>711.55</v>
      </c>
      <c r="E251" s="77">
        <f>SUMPRODUCT(Outcomes!D$7:G$7, Outcomes!D95:G95)</f>
        <v>465.77492799248205</v>
      </c>
      <c r="F251" s="77">
        <f>SUMPRODUCT(Outcomes!H$7:K$7, Outcomes!H95:K95)</f>
        <v>0.81918058398608007</v>
      </c>
      <c r="G251" s="77">
        <f>Outcomes!L$7*Outcomes!L95</f>
        <v>4.4354021220221433</v>
      </c>
      <c r="H251" s="77">
        <f>Outcomes!M$7*Outcomes!M95</f>
        <v>169.46401110612058</v>
      </c>
      <c r="I251" s="77">
        <f>SUMPRODUCT(Outcomes!N$7:Q$7, Outcomes!N95:Q95)</f>
        <v>0</v>
      </c>
      <c r="J251" s="77">
        <f>SUMPRODUCT(Outcomes!R$7:U$7, Outcomes!R95:U95)</f>
        <v>0</v>
      </c>
      <c r="K251" s="77">
        <f>SUMPRODUCT(Outcomes!V$7:Y$7, Outcomes!V95:Y95)</f>
        <v>168.54982325981354</v>
      </c>
      <c r="L251" s="77">
        <f>SUMPRODUCT(Outcomes!Z$7:AC$7, Outcomes!Z95:AC95)</f>
        <v>236.98405083959017</v>
      </c>
      <c r="M251" s="77">
        <f>SUMPRODUCT(Outcomes!AD$7:AG$7, Outcomes!AD95:AG95)</f>
        <v>0</v>
      </c>
      <c r="N251" s="77">
        <f>SUMPRODUCT(Outcomes!AH$7:AK$7, Outcomes!AH95:AK95)</f>
        <v>0</v>
      </c>
      <c r="O251" s="77">
        <f>SUMPRODUCT(Outcomes!AL$7:AO$7, Outcomes!AL95:AO95)</f>
        <v>514.22138532581948</v>
      </c>
      <c r="P251" s="77">
        <f>SUMPRODUCT(Outcomes!AP$7:AS$7, Outcomes!AP95:AS95)</f>
        <v>306.33886550408522</v>
      </c>
      <c r="Q251" s="77">
        <f>SUMPRODUCT(Outcomes!AT$7:AW$7, Outcomes!AT95:AW95)</f>
        <v>0</v>
      </c>
      <c r="R251" s="77">
        <f>SUMPRODUCT(Outcomes!AX$7:BA$7, Outcomes!AX95:BA95)</f>
        <v>0</v>
      </c>
      <c r="S251" s="77">
        <f>Outcomes!BB$7*Outcomes!BB95</f>
        <v>5.5</v>
      </c>
      <c r="T251" s="77">
        <f>Outcomes!BC$7*Outcomes!BC95</f>
        <v>33</v>
      </c>
      <c r="U251" s="77">
        <f>Outcomes!BD$7*Outcomes!BD95</f>
        <v>0</v>
      </c>
    </row>
    <row r="252" spans="1:21" outlineLevel="1">
      <c r="A252" s="12" t="str">
        <f t="shared" si="340"/>
        <v>003603</v>
      </c>
      <c r="B252" s="12" t="str">
        <f t="shared" si="340"/>
        <v>Ranger</v>
      </c>
      <c r="C252" s="76">
        <f t="shared" si="341"/>
        <v>1282.0849241142396</v>
      </c>
      <c r="D252" s="77">
        <f>Outcomes!C$7*Outcomes!C96</f>
        <v>357.65115678101415</v>
      </c>
      <c r="E252" s="77">
        <f>SUMPRODUCT(Outcomes!D$7:G$7, Outcomes!D96:G96)</f>
        <v>282.4837282721341</v>
      </c>
      <c r="F252" s="77">
        <f>SUMPRODUCT(Outcomes!H$7:K$7, Outcomes!H96:K96)</f>
        <v>0</v>
      </c>
      <c r="G252" s="77">
        <f>Outcomes!L$7*Outcomes!L96</f>
        <v>15.4</v>
      </c>
      <c r="H252" s="77">
        <f>Outcomes!M$7*Outcomes!M96</f>
        <v>69.300000000000011</v>
      </c>
      <c r="I252" s="77">
        <f>SUMPRODUCT(Outcomes!N$7:Q$7, Outcomes!N96:Q96)</f>
        <v>0</v>
      </c>
      <c r="J252" s="77">
        <f>SUMPRODUCT(Outcomes!R$7:U$7, Outcomes!R96:U96)</f>
        <v>0</v>
      </c>
      <c r="K252" s="77">
        <f>SUMPRODUCT(Outcomes!V$7:Y$7, Outcomes!V96:Y96)</f>
        <v>123.47497679180613</v>
      </c>
      <c r="L252" s="77">
        <f>SUMPRODUCT(Outcomes!Z$7:AC$7, Outcomes!Z96:AC96)</f>
        <v>108.86255051248132</v>
      </c>
      <c r="M252" s="77">
        <f>SUMPRODUCT(Outcomes!AD$7:AG$7, Outcomes!AD96:AG96)</f>
        <v>0</v>
      </c>
      <c r="N252" s="77">
        <f>SUMPRODUCT(Outcomes!AH$7:AK$7, Outcomes!AH96:AK96)</f>
        <v>0</v>
      </c>
      <c r="O252" s="77">
        <f>SUMPRODUCT(Outcomes!AL$7:AO$7, Outcomes!AL96:AO96)</f>
        <v>255.2528853824964</v>
      </c>
      <c r="P252" s="77">
        <f>SUMPRODUCT(Outcomes!AP$7:AS$7, Outcomes!AP96:AS96)</f>
        <v>60.319479583628663</v>
      </c>
      <c r="Q252" s="77">
        <f>SUMPRODUCT(Outcomes!AT$7:AW$7, Outcomes!AT96:AW96)</f>
        <v>0</v>
      </c>
      <c r="R252" s="77">
        <f>SUMPRODUCT(Outcomes!AX$7:BA$7, Outcomes!AX96:BA96)</f>
        <v>0</v>
      </c>
      <c r="S252" s="77">
        <f>Outcomes!BB$7*Outcomes!BB96</f>
        <v>3.840146790678487</v>
      </c>
      <c r="T252" s="77">
        <f>Outcomes!BC$7*Outcomes!BC96</f>
        <v>5.5</v>
      </c>
      <c r="U252" s="77">
        <f>Outcomes!BD$7*Outcomes!BD96</f>
        <v>0</v>
      </c>
    </row>
    <row r="253" spans="1:21" outlineLevel="1">
      <c r="A253" s="12" t="str">
        <f t="shared" si="340"/>
        <v>029137</v>
      </c>
      <c r="B253" s="12" t="str">
        <f t="shared" si="340"/>
        <v>San Jacinto</v>
      </c>
      <c r="C253" s="76">
        <f t="shared" si="341"/>
        <v>16679.428817482498</v>
      </c>
      <c r="D253" s="77">
        <f>Outcomes!C$7*Outcomes!C97</f>
        <v>2170.5851579174528</v>
      </c>
      <c r="E253" s="77">
        <f>SUMPRODUCT(Outcomes!D$7:G$7, Outcomes!D97:G97)</f>
        <v>2759.6517757112019</v>
      </c>
      <c r="F253" s="77">
        <f>SUMPRODUCT(Outcomes!H$7:K$7, Outcomes!H97:K97)</f>
        <v>0</v>
      </c>
      <c r="G253" s="77">
        <f>Outcomes!L$7*Outcomes!L97</f>
        <v>47.031037824427663</v>
      </c>
      <c r="H253" s="77">
        <f>Outcomes!M$7*Outcomes!M97</f>
        <v>169.12496322467962</v>
      </c>
      <c r="I253" s="77">
        <f>SUMPRODUCT(Outcomes!N$7:Q$7, Outcomes!N97:Q97)</f>
        <v>106.42500000000001</v>
      </c>
      <c r="J253" s="77">
        <f>SUMPRODUCT(Outcomes!R$7:U$7, Outcomes!R97:U97)</f>
        <v>35.475000000000001</v>
      </c>
      <c r="K253" s="77">
        <f>SUMPRODUCT(Outcomes!V$7:Y$7, Outcomes!V97:Y97)</f>
        <v>1564.796033337986</v>
      </c>
      <c r="L253" s="77">
        <f>SUMPRODUCT(Outcomes!Z$7:AC$7, Outcomes!Z97:AC97)</f>
        <v>2052.8847939687885</v>
      </c>
      <c r="M253" s="77">
        <f>SUMPRODUCT(Outcomes!AD$7:AG$7, Outcomes!AD97:AG97)</f>
        <v>0</v>
      </c>
      <c r="N253" s="77">
        <f>SUMPRODUCT(Outcomes!AH$7:AK$7, Outcomes!AH97:AK97)</f>
        <v>0</v>
      </c>
      <c r="O253" s="77">
        <f>SUMPRODUCT(Outcomes!AL$7:AO$7, Outcomes!AL97:AO97)</f>
        <v>5512.462810843007</v>
      </c>
      <c r="P253" s="77">
        <f>SUMPRODUCT(Outcomes!AP$7:AS$7, Outcomes!AP97:AS97)</f>
        <v>1639.063731380247</v>
      </c>
      <c r="Q253" s="77">
        <f>SUMPRODUCT(Outcomes!AT$7:AW$7, Outcomes!AT97:AW97)</f>
        <v>0</v>
      </c>
      <c r="R253" s="77">
        <f>SUMPRODUCT(Outcomes!AX$7:BA$7, Outcomes!AX97:BA97)</f>
        <v>26.970923913043482</v>
      </c>
      <c r="S253" s="77">
        <f>Outcomes!BB$7*Outcomes!BB97</f>
        <v>91.124257726299035</v>
      </c>
      <c r="T253" s="77">
        <f>Outcomes!BC$7*Outcomes!BC97</f>
        <v>503.8333316353648</v>
      </c>
      <c r="U253" s="77">
        <f>Outcomes!BD$7*Outcomes!BD97</f>
        <v>0</v>
      </c>
    </row>
    <row r="254" spans="1:21" outlineLevel="1">
      <c r="A254" s="12" t="str">
        <f t="shared" si="340"/>
        <v>003611</v>
      </c>
      <c r="B254" s="12" t="str">
        <f t="shared" si="340"/>
        <v>South Plains</v>
      </c>
      <c r="C254" s="76">
        <f t="shared" si="341"/>
        <v>4634.3930766216463</v>
      </c>
      <c r="D254" s="77">
        <f>Outcomes!C$7*Outcomes!C98</f>
        <v>759.00000000000011</v>
      </c>
      <c r="E254" s="77">
        <f>SUMPRODUCT(Outcomes!D$7:G$7, Outcomes!D98:G98)</f>
        <v>820.45211917216818</v>
      </c>
      <c r="F254" s="77">
        <f>SUMPRODUCT(Outcomes!H$7:K$7, Outcomes!H98:K98)</f>
        <v>24.781407657657656</v>
      </c>
      <c r="G254" s="77">
        <f>Outcomes!L$7*Outcomes!L98</f>
        <v>0</v>
      </c>
      <c r="H254" s="77">
        <f>Outcomes!M$7*Outcomes!M98</f>
        <v>383.90000000000003</v>
      </c>
      <c r="I254" s="77">
        <f>SUMPRODUCT(Outcomes!N$7:Q$7, Outcomes!N98:Q98)</f>
        <v>23.995161290322581</v>
      </c>
      <c r="J254" s="77">
        <f>SUMPRODUCT(Outcomes!R$7:U$7, Outcomes!R98:U98)</f>
        <v>1.6548387096774193</v>
      </c>
      <c r="K254" s="77">
        <f>SUMPRODUCT(Outcomes!V$7:Y$7, Outcomes!V98:Y98)</f>
        <v>599.58367791170701</v>
      </c>
      <c r="L254" s="77">
        <f>SUMPRODUCT(Outcomes!Z$7:AC$7, Outcomes!Z98:AC98)</f>
        <v>532.53212156424763</v>
      </c>
      <c r="M254" s="77">
        <f>SUMPRODUCT(Outcomes!AD$7:AG$7, Outcomes!AD98:AG98)</f>
        <v>0</v>
      </c>
      <c r="N254" s="77">
        <f>SUMPRODUCT(Outcomes!AH$7:AK$7, Outcomes!AH98:AK98)</f>
        <v>0</v>
      </c>
      <c r="O254" s="77">
        <f>SUMPRODUCT(Outcomes!AL$7:AO$7, Outcomes!AL98:AO98)</f>
        <v>1038.0463402067719</v>
      </c>
      <c r="P254" s="77">
        <f>SUMPRODUCT(Outcomes!AP$7:AS$7, Outcomes!AP98:AS98)</f>
        <v>331.64741010909341</v>
      </c>
      <c r="Q254" s="77">
        <f>SUMPRODUCT(Outcomes!AT$7:AW$7, Outcomes!AT98:AW98)</f>
        <v>0</v>
      </c>
      <c r="R254" s="77">
        <f>SUMPRODUCT(Outcomes!AX$7:BA$7, Outcomes!AX98:BA98)</f>
        <v>0</v>
      </c>
      <c r="S254" s="77">
        <f>Outcomes!BB$7*Outcomes!BB98</f>
        <v>27.500000000000004</v>
      </c>
      <c r="T254" s="77">
        <f>Outcomes!BC$7*Outcomes!BC98</f>
        <v>91.300000000000011</v>
      </c>
      <c r="U254" s="77">
        <f>Outcomes!BD$7*Outcomes!BD98</f>
        <v>0</v>
      </c>
    </row>
    <row r="255" spans="1:21" outlineLevel="1">
      <c r="A255" s="12" t="str">
        <f t="shared" si="340"/>
        <v>031034</v>
      </c>
      <c r="B255" s="12" t="str">
        <f t="shared" si="340"/>
        <v>South Texas</v>
      </c>
      <c r="C255" s="76">
        <f t="shared" si="341"/>
        <v>16707.359414231403</v>
      </c>
      <c r="D255" s="77">
        <f>Outcomes!C$7*Outcomes!C99</f>
        <v>3403.85</v>
      </c>
      <c r="E255" s="77">
        <f>SUMPRODUCT(Outcomes!D$7:G$7, Outcomes!D99:G99)</f>
        <v>3681.0727060597856</v>
      </c>
      <c r="F255" s="77">
        <f>SUMPRODUCT(Outcomes!H$7:K$7, Outcomes!H99:K99)</f>
        <v>0</v>
      </c>
      <c r="G255" s="77">
        <f>Outcomes!L$7*Outcomes!L99</f>
        <v>94.678009842629933</v>
      </c>
      <c r="H255" s="77">
        <f>Outcomes!M$7*Outcomes!M99</f>
        <v>251.82199015737007</v>
      </c>
      <c r="I255" s="77">
        <f>SUMPRODUCT(Outcomes!N$7:Q$7, Outcomes!N99:Q99)</f>
        <v>731.85142612584423</v>
      </c>
      <c r="J255" s="77">
        <f>SUMPRODUCT(Outcomes!R$7:U$7, Outcomes!R99:U99)</f>
        <v>271.98359458783392</v>
      </c>
      <c r="K255" s="77">
        <f>SUMPRODUCT(Outcomes!V$7:Y$7, Outcomes!V99:Y99)</f>
        <v>710.30354321378582</v>
      </c>
      <c r="L255" s="77">
        <f>SUMPRODUCT(Outcomes!Z$7:AC$7, Outcomes!Z99:AC99)</f>
        <v>1526.5058645126926</v>
      </c>
      <c r="M255" s="77">
        <f>SUMPRODUCT(Outcomes!AD$7:AG$7, Outcomes!AD99:AG99)</f>
        <v>0</v>
      </c>
      <c r="N255" s="77">
        <f>SUMPRODUCT(Outcomes!AH$7:AK$7, Outcomes!AH99:AK99)</f>
        <v>5.9112996031746032</v>
      </c>
      <c r="O255" s="77">
        <f>SUMPRODUCT(Outcomes!AL$7:AO$7, Outcomes!AL99:AO99)</f>
        <v>3562.9271294860655</v>
      </c>
      <c r="P255" s="77">
        <f>SUMPRODUCT(Outcomes!AP$7:AS$7, Outcomes!AP99:AS99)</f>
        <v>1408.5592884877478</v>
      </c>
      <c r="Q255" s="77">
        <f>SUMPRODUCT(Outcomes!AT$7:AW$7, Outcomes!AT99:AW99)</f>
        <v>617.14948086125412</v>
      </c>
      <c r="R255" s="77">
        <f>SUMPRODUCT(Outcomes!AX$7:BA$7, Outcomes!AX99:BA99)</f>
        <v>323.11244007992229</v>
      </c>
      <c r="S255" s="77">
        <f>Outcomes!BB$7*Outcomes!BB99</f>
        <v>23.1</v>
      </c>
      <c r="T255" s="77">
        <f>Outcomes!BC$7*Outcomes!BC99</f>
        <v>76.482641213301207</v>
      </c>
      <c r="U255" s="77">
        <f>Outcomes!BD$7*Outcomes!BD99</f>
        <v>18.05</v>
      </c>
    </row>
    <row r="256" spans="1:21" outlineLevel="1">
      <c r="A256" s="12" t="str">
        <f t="shared" si="340"/>
        <v>003614</v>
      </c>
      <c r="B256" s="12" t="str">
        <f t="shared" si="340"/>
        <v>Southwest Texas</v>
      </c>
      <c r="C256" s="76">
        <f t="shared" si="341"/>
        <v>3509.9196134391364</v>
      </c>
      <c r="D256" s="77">
        <f>Outcomes!C$7*Outcomes!C100</f>
        <v>883.63681100161932</v>
      </c>
      <c r="E256" s="77">
        <f>SUMPRODUCT(Outcomes!D$7:G$7, Outcomes!D100:G100)</f>
        <v>840.79345784240661</v>
      </c>
      <c r="F256" s="77">
        <f>SUMPRODUCT(Outcomes!H$7:K$7, Outcomes!H100:K100)</f>
        <v>0</v>
      </c>
      <c r="G256" s="77">
        <f>Outcomes!L$7*Outcomes!L100</f>
        <v>0</v>
      </c>
      <c r="H256" s="77">
        <f>Outcomes!M$7*Outcomes!M100</f>
        <v>116.878391972</v>
      </c>
      <c r="I256" s="77">
        <f>SUMPRODUCT(Outcomes!N$7:Q$7, Outcomes!N100:Q100)</f>
        <v>2.2329676445579429</v>
      </c>
      <c r="J256" s="77">
        <f>SUMPRODUCT(Outcomes!R$7:U$7, Outcomes!R100:U100)</f>
        <v>11.934506117549159</v>
      </c>
      <c r="K256" s="77">
        <f>SUMPRODUCT(Outcomes!V$7:Y$7, Outcomes!V100:Y100)</f>
        <v>311.66541393644042</v>
      </c>
      <c r="L256" s="77">
        <f>SUMPRODUCT(Outcomes!Z$7:AC$7, Outcomes!Z100:AC100)</f>
        <v>466.55075443185814</v>
      </c>
      <c r="M256" s="77">
        <f>SUMPRODUCT(Outcomes!AD$7:AG$7, Outcomes!AD100:AG100)</f>
        <v>0</v>
      </c>
      <c r="N256" s="77">
        <f>SUMPRODUCT(Outcomes!AH$7:AK$7, Outcomes!AH100:AK100)</f>
        <v>0</v>
      </c>
      <c r="O256" s="77">
        <f>SUMPRODUCT(Outcomes!AL$7:AO$7, Outcomes!AL100:AO100)</f>
        <v>747.30589414388521</v>
      </c>
      <c r="P256" s="77">
        <f>SUMPRODUCT(Outcomes!AP$7:AS$7, Outcomes!AP100:AS100)</f>
        <v>86.021416348819969</v>
      </c>
      <c r="Q256" s="77">
        <f>SUMPRODUCT(Outcomes!AT$7:AW$7, Outcomes!AT100:AW100)</f>
        <v>0</v>
      </c>
      <c r="R256" s="77">
        <f>SUMPRODUCT(Outcomes!AX$7:BA$7, Outcomes!AX100:BA100)</f>
        <v>0</v>
      </c>
      <c r="S256" s="77">
        <f>Outcomes!BB$7*Outcomes!BB100</f>
        <v>23.1</v>
      </c>
      <c r="T256" s="77">
        <f>Outcomes!BC$7*Outcomes!BC100</f>
        <v>19.8</v>
      </c>
      <c r="U256" s="77">
        <f>Outcomes!BD$7*Outcomes!BD100</f>
        <v>0</v>
      </c>
    </row>
    <row r="257" spans="1:21" outlineLevel="1">
      <c r="A257" s="12" t="str">
        <f t="shared" si="340"/>
        <v>003626</v>
      </c>
      <c r="B257" s="12" t="str">
        <f t="shared" si="340"/>
        <v>Tarrant</v>
      </c>
      <c r="C257" s="76">
        <f t="shared" si="341"/>
        <v>17946.466032863271</v>
      </c>
      <c r="D257" s="77">
        <f>Outcomes!C$7*Outcomes!C101</f>
        <v>2593.3935896967914</v>
      </c>
      <c r="E257" s="77">
        <f>SUMPRODUCT(Outcomes!D$7:G$7, Outcomes!D101:G101)</f>
        <v>4358.1999777167184</v>
      </c>
      <c r="F257" s="77">
        <f>SUMPRODUCT(Outcomes!H$7:K$7, Outcomes!H101:K101)</f>
        <v>0.39896951465245561</v>
      </c>
      <c r="G257" s="77">
        <f>Outcomes!L$7*Outcomes!L101</f>
        <v>4.581193971958859</v>
      </c>
      <c r="H257" s="77">
        <f>Outcomes!M$7*Outcomes!M101</f>
        <v>75.844211313541123</v>
      </c>
      <c r="I257" s="77">
        <f>SUMPRODUCT(Outcomes!N$7:Q$7, Outcomes!N101:Q101)</f>
        <v>5.0459551656920079</v>
      </c>
      <c r="J257" s="77">
        <f>SUMPRODUCT(Outcomes!R$7:U$7, Outcomes!R101:U101)</f>
        <v>58.754044834307997</v>
      </c>
      <c r="K257" s="77">
        <f>SUMPRODUCT(Outcomes!V$7:Y$7, Outcomes!V101:Y101)</f>
        <v>1298.6531414234519</v>
      </c>
      <c r="L257" s="77">
        <f>SUMPRODUCT(Outcomes!Z$7:AC$7, Outcomes!Z101:AC101)</f>
        <v>1227.4287400295859</v>
      </c>
      <c r="M257" s="77">
        <f>SUMPRODUCT(Outcomes!AD$7:AG$7, Outcomes!AD101:AG101)</f>
        <v>21.28880846627726</v>
      </c>
      <c r="N257" s="77">
        <f>SUMPRODUCT(Outcomes!AH$7:AK$7, Outcomes!AH101:AK101)</f>
        <v>14.852756149870162</v>
      </c>
      <c r="O257" s="77">
        <f>SUMPRODUCT(Outcomes!AL$7:AO$7, Outcomes!AL101:AO101)</f>
        <v>6336.4370062279322</v>
      </c>
      <c r="P257" s="77">
        <f>SUMPRODUCT(Outcomes!AP$7:AS$7, Outcomes!AP101:AS101)</f>
        <v>1248.1050462180963</v>
      </c>
      <c r="Q257" s="77">
        <f>SUMPRODUCT(Outcomes!AT$7:AW$7, Outcomes!AT101:AW101)</f>
        <v>0</v>
      </c>
      <c r="R257" s="77">
        <f>SUMPRODUCT(Outcomes!AX$7:BA$7, Outcomes!AX101:BA101)</f>
        <v>0</v>
      </c>
      <c r="S257" s="77">
        <f>Outcomes!BB$7*Outcomes!BB101</f>
        <v>57.628126705763428</v>
      </c>
      <c r="T257" s="77">
        <f>Outcomes!BC$7*Outcomes!BC101</f>
        <v>645.85446542863201</v>
      </c>
      <c r="U257" s="77">
        <f>Outcomes!BD$7*Outcomes!BD101</f>
        <v>0</v>
      </c>
    </row>
    <row r="258" spans="1:21" outlineLevel="1">
      <c r="A258" s="12" t="str">
        <f t="shared" si="340"/>
        <v>003627</v>
      </c>
      <c r="B258" s="12" t="str">
        <f t="shared" si="340"/>
        <v>Temple</v>
      </c>
      <c r="C258" s="76">
        <f t="shared" si="341"/>
        <v>2852.5783635062216</v>
      </c>
      <c r="D258" s="77">
        <f>Outcomes!C$7*Outcomes!C102</f>
        <v>389.93029776989243</v>
      </c>
      <c r="E258" s="77">
        <f>SUMPRODUCT(Outcomes!D$7:G$7, Outcomes!D102:G102)</f>
        <v>487.4472437559358</v>
      </c>
      <c r="F258" s="77">
        <f>SUMPRODUCT(Outcomes!H$7:K$7, Outcomes!H102:K102)</f>
        <v>0</v>
      </c>
      <c r="G258" s="77">
        <f>Outcomes!L$7*Outcomes!L102</f>
        <v>0</v>
      </c>
      <c r="H258" s="77">
        <f>Outcomes!M$7*Outcomes!M102</f>
        <v>308</v>
      </c>
      <c r="I258" s="77">
        <f>SUMPRODUCT(Outcomes!N$7:Q$7, Outcomes!N102:Q102)</f>
        <v>0</v>
      </c>
      <c r="J258" s="77">
        <f>SUMPRODUCT(Outcomes!R$7:U$7, Outcomes!R102:U102)</f>
        <v>0</v>
      </c>
      <c r="K258" s="77">
        <f>SUMPRODUCT(Outcomes!V$7:Y$7, Outcomes!V102:Y102)</f>
        <v>54.453473130925808</v>
      </c>
      <c r="L258" s="77">
        <f>SUMPRODUCT(Outcomes!Z$7:AC$7, Outcomes!Z102:AC102)</f>
        <v>131.53916195749485</v>
      </c>
      <c r="M258" s="77">
        <f>SUMPRODUCT(Outcomes!AD$7:AG$7, Outcomes!AD102:AG102)</f>
        <v>0</v>
      </c>
      <c r="N258" s="77">
        <f>SUMPRODUCT(Outcomes!AH$7:AK$7, Outcomes!AH102:AK102)</f>
        <v>12.00994318181818</v>
      </c>
      <c r="O258" s="77">
        <f>SUMPRODUCT(Outcomes!AL$7:AO$7, Outcomes!AL102:AO102)</f>
        <v>1023.4897373637775</v>
      </c>
      <c r="P258" s="77">
        <f>SUMPRODUCT(Outcomes!AP$7:AS$7, Outcomes!AP102:AS102)</f>
        <v>418.90850634637695</v>
      </c>
      <c r="Q258" s="77">
        <f>SUMPRODUCT(Outcomes!AT$7:AW$7, Outcomes!AT102:AW102)</f>
        <v>0</v>
      </c>
      <c r="R258" s="77">
        <f>SUMPRODUCT(Outcomes!AX$7:BA$7, Outcomes!AX102:BA102)</f>
        <v>0</v>
      </c>
      <c r="S258" s="77">
        <f>Outcomes!BB$7*Outcomes!BB102</f>
        <v>11.399999999999999</v>
      </c>
      <c r="T258" s="77">
        <f>Outcomes!BC$7*Outcomes!BC102</f>
        <v>15.400000000000002</v>
      </c>
      <c r="U258" s="77">
        <f>Outcomes!BD$7*Outcomes!BD102</f>
        <v>0</v>
      </c>
    </row>
    <row r="259" spans="1:21" outlineLevel="1">
      <c r="A259" s="12" t="str">
        <f t="shared" si="340"/>
        <v>003628</v>
      </c>
      <c r="B259" s="12" t="str">
        <f t="shared" si="340"/>
        <v>Texarkana</v>
      </c>
      <c r="C259" s="76">
        <f t="shared" si="341"/>
        <v>2298.5617868673694</v>
      </c>
      <c r="D259" s="77">
        <f>Outcomes!C$7*Outcomes!C103</f>
        <v>559.95370227786532</v>
      </c>
      <c r="E259" s="77">
        <f>SUMPRODUCT(Outcomes!D$7:G$7, Outcomes!D103:G103)</f>
        <v>417.89640511096087</v>
      </c>
      <c r="F259" s="77">
        <f>SUMPRODUCT(Outcomes!H$7:K$7, Outcomes!H103:K103)</f>
        <v>0</v>
      </c>
      <c r="G259" s="77">
        <f>Outcomes!L$7*Outcomes!L103</f>
        <v>2.4750000000000005</v>
      </c>
      <c r="H259" s="77">
        <f>Outcomes!M$7*Outcomes!M103</f>
        <v>113.02500000000001</v>
      </c>
      <c r="I259" s="77">
        <f>SUMPRODUCT(Outcomes!N$7:Q$7, Outcomes!N103:Q103)</f>
        <v>0.61395348837209307</v>
      </c>
      <c r="J259" s="77">
        <f>SUMPRODUCT(Outcomes!R$7:U$7, Outcomes!R103:U103)</f>
        <v>25.786046511627909</v>
      </c>
      <c r="K259" s="77">
        <f>SUMPRODUCT(Outcomes!V$7:Y$7, Outcomes!V103:Y103)</f>
        <v>268.2344935543257</v>
      </c>
      <c r="L259" s="77">
        <f>SUMPRODUCT(Outcomes!Z$7:AC$7, Outcomes!Z103:AC103)</f>
        <v>287.93079464687372</v>
      </c>
      <c r="M259" s="77">
        <f>SUMPRODUCT(Outcomes!AD$7:AG$7, Outcomes!AD103:AG103)</f>
        <v>0</v>
      </c>
      <c r="N259" s="77">
        <f>SUMPRODUCT(Outcomes!AH$7:AK$7, Outcomes!AH103:AK103)</f>
        <v>0</v>
      </c>
      <c r="O259" s="77">
        <f>SUMPRODUCT(Outcomes!AL$7:AO$7, Outcomes!AL103:AO103)</f>
        <v>415.02220591211903</v>
      </c>
      <c r="P259" s="77">
        <f>SUMPRODUCT(Outcomes!AP$7:AS$7, Outcomes!AP103:AS103)</f>
        <v>182.15581801828543</v>
      </c>
      <c r="Q259" s="77">
        <f>SUMPRODUCT(Outcomes!AT$7:AW$7, Outcomes!AT103:AW103)</f>
        <v>0</v>
      </c>
      <c r="R259" s="77">
        <f>SUMPRODUCT(Outcomes!AX$7:BA$7, Outcomes!AX103:BA103)</f>
        <v>0</v>
      </c>
      <c r="S259" s="77">
        <f>Outcomes!BB$7*Outcomes!BB103</f>
        <v>11</v>
      </c>
      <c r="T259" s="77">
        <f>Outcomes!BC$7*Outcomes!BC103</f>
        <v>14.468367346938779</v>
      </c>
      <c r="U259" s="77">
        <f>Outcomes!BD$7*Outcomes!BD103</f>
        <v>0</v>
      </c>
    </row>
    <row r="260" spans="1:21" outlineLevel="1">
      <c r="A260" s="12" t="str">
        <f t="shared" si="340"/>
        <v>003643</v>
      </c>
      <c r="B260" s="12" t="str">
        <f t="shared" si="340"/>
        <v>Texas Southmost</v>
      </c>
      <c r="C260" s="76">
        <f t="shared" si="341"/>
        <v>5043.237077436228</v>
      </c>
      <c r="D260" s="77">
        <f>Outcomes!C$7*Outcomes!C104</f>
        <v>1368.0359669837917</v>
      </c>
      <c r="E260" s="77">
        <f>SUMPRODUCT(Outcomes!D$7:G$7, Outcomes!D104:G104)</f>
        <v>1493.3115210260905</v>
      </c>
      <c r="F260" s="77">
        <f>SUMPRODUCT(Outcomes!H$7:K$7, Outcomes!H104:K104)</f>
        <v>0</v>
      </c>
      <c r="G260" s="77">
        <f>Outcomes!L$7*Outcomes!L104</f>
        <v>6.3193090732445398</v>
      </c>
      <c r="H260" s="77">
        <f>Outcomes!M$7*Outcomes!M104</f>
        <v>10.971085975755482</v>
      </c>
      <c r="I260" s="77">
        <f>SUMPRODUCT(Outcomes!N$7:Q$7, Outcomes!N104:Q104)</f>
        <v>172.70000000000002</v>
      </c>
      <c r="J260" s="77">
        <f>SUMPRODUCT(Outcomes!R$7:U$7, Outcomes!R104:U104)</f>
        <v>203.50000000000006</v>
      </c>
      <c r="K260" s="77">
        <f>SUMPRODUCT(Outcomes!V$7:Y$7, Outcomes!V104:Y104)</f>
        <v>55.859380692107237</v>
      </c>
      <c r="L260" s="77">
        <f>SUMPRODUCT(Outcomes!Z$7:AC$7, Outcomes!Z104:AC104)</f>
        <v>141.86581104120958</v>
      </c>
      <c r="M260" s="77">
        <f>SUMPRODUCT(Outcomes!AD$7:AG$7, Outcomes!AD104:AG104)</f>
        <v>0</v>
      </c>
      <c r="N260" s="77">
        <f>SUMPRODUCT(Outcomes!AH$7:AK$7, Outcomes!AH104:AK104)</f>
        <v>0</v>
      </c>
      <c r="O260" s="77">
        <f>SUMPRODUCT(Outcomes!AL$7:AO$7, Outcomes!AL104:AO104)</f>
        <v>1160.8257475445071</v>
      </c>
      <c r="P260" s="77">
        <f>SUMPRODUCT(Outcomes!AP$7:AS$7, Outcomes!AP104:AS104)</f>
        <v>390.24825509952183</v>
      </c>
      <c r="Q260" s="77">
        <f>SUMPRODUCT(Outcomes!AT$7:AW$7, Outcomes!AT104:AW104)</f>
        <v>0</v>
      </c>
      <c r="R260" s="77">
        <f>SUMPRODUCT(Outcomes!AX$7:BA$7, Outcomes!AX104:BA104)</f>
        <v>0</v>
      </c>
      <c r="S260" s="77">
        <f>Outcomes!BB$7*Outcomes!BB104</f>
        <v>4.4000000000000004</v>
      </c>
      <c r="T260" s="77">
        <f>Outcomes!BC$7*Outcomes!BC104</f>
        <v>35.200000000000003</v>
      </c>
      <c r="U260" s="77">
        <f>Outcomes!BD$7*Outcomes!BD104</f>
        <v>0</v>
      </c>
    </row>
    <row r="261" spans="1:21" outlineLevel="1">
      <c r="A261" s="12" t="str">
        <f t="shared" si="340"/>
        <v>003572</v>
      </c>
      <c r="B261" s="12" t="str">
        <f t="shared" si="340"/>
        <v>Trinity Valley</v>
      </c>
      <c r="C261" s="76">
        <f t="shared" si="341"/>
        <v>3679.653985350059</v>
      </c>
      <c r="D261" s="77">
        <f>Outcomes!C$7*Outcomes!C105</f>
        <v>781.00000000000011</v>
      </c>
      <c r="E261" s="77">
        <f>SUMPRODUCT(Outcomes!D$7:G$7, Outcomes!D105:G105)</f>
        <v>631.30306183530934</v>
      </c>
      <c r="F261" s="77">
        <f>SUMPRODUCT(Outcomes!H$7:K$7, Outcomes!H105:K105)</f>
        <v>0</v>
      </c>
      <c r="G261" s="77">
        <f>Outcomes!L$7*Outcomes!L105</f>
        <v>0</v>
      </c>
      <c r="H261" s="77">
        <f>Outcomes!M$7*Outcomes!M105</f>
        <v>0</v>
      </c>
      <c r="I261" s="77">
        <f>SUMPRODUCT(Outcomes!N$7:Q$7, Outcomes!N105:Q105)</f>
        <v>0</v>
      </c>
      <c r="J261" s="77">
        <f>SUMPRODUCT(Outcomes!R$7:U$7, Outcomes!R105:U105)</f>
        <v>40.947641800750013</v>
      </c>
      <c r="K261" s="77">
        <f>SUMPRODUCT(Outcomes!V$7:Y$7, Outcomes!V105:Y105)</f>
        <v>329.36200255673151</v>
      </c>
      <c r="L261" s="77">
        <f>SUMPRODUCT(Outcomes!Z$7:AC$7, Outcomes!Z105:AC105)</f>
        <v>496.84983269863386</v>
      </c>
      <c r="M261" s="77">
        <f>SUMPRODUCT(Outcomes!AD$7:AG$7, Outcomes!AD105:AG105)</f>
        <v>0</v>
      </c>
      <c r="N261" s="77">
        <f>SUMPRODUCT(Outcomes!AH$7:AK$7, Outcomes!AH105:AK105)</f>
        <v>0</v>
      </c>
      <c r="O261" s="77">
        <f>SUMPRODUCT(Outcomes!AL$7:AO$7, Outcomes!AL105:AO105)</f>
        <v>1022.2915012900758</v>
      </c>
      <c r="P261" s="77">
        <f>SUMPRODUCT(Outcomes!AP$7:AS$7, Outcomes!AP105:AS105)</f>
        <v>261.93993004023611</v>
      </c>
      <c r="Q261" s="77">
        <f>SUMPRODUCT(Outcomes!AT$7:AW$7, Outcomes!AT105:AW105)</f>
        <v>0</v>
      </c>
      <c r="R261" s="77">
        <f>SUMPRODUCT(Outcomes!AX$7:BA$7, Outcomes!AX105:BA105)</f>
        <v>53.900000000000006</v>
      </c>
      <c r="S261" s="77">
        <f>Outcomes!BB$7*Outcomes!BB105</f>
        <v>9.2859853649655264</v>
      </c>
      <c r="T261" s="77">
        <f>Outcomes!BC$7*Outcomes!BC105</f>
        <v>52.774029763356381</v>
      </c>
      <c r="U261" s="77">
        <f>Outcomes!BD$7*Outcomes!BD105</f>
        <v>0</v>
      </c>
    </row>
    <row r="262" spans="1:21" outlineLevel="1">
      <c r="A262" s="12" t="str">
        <f t="shared" si="340"/>
        <v>003648</v>
      </c>
      <c r="B262" s="12" t="str">
        <f t="shared" si="340"/>
        <v>Tyler</v>
      </c>
      <c r="C262" s="76">
        <f t="shared" si="341"/>
        <v>6363.6071389000335</v>
      </c>
      <c r="D262" s="77">
        <f>Outcomes!C$7*Outcomes!C106</f>
        <v>761.01901069071755</v>
      </c>
      <c r="E262" s="77">
        <f>SUMPRODUCT(Outcomes!D$7:G$7, Outcomes!D106:G106)</f>
        <v>1312.796842371838</v>
      </c>
      <c r="F262" s="77">
        <f>SUMPRODUCT(Outcomes!H$7:K$7, Outcomes!H106:K106)</f>
        <v>1.0687499999999999</v>
      </c>
      <c r="G262" s="77">
        <f>Outcomes!L$7*Outcomes!L106</f>
        <v>56.210574003295513</v>
      </c>
      <c r="H262" s="77">
        <f>Outcomes!M$7*Outcomes!M106</f>
        <v>817.18942599670459</v>
      </c>
      <c r="I262" s="77">
        <f>SUMPRODUCT(Outcomes!N$7:Q$7, Outcomes!N106:Q106)</f>
        <v>7.7000000000000011</v>
      </c>
      <c r="J262" s="77">
        <f>SUMPRODUCT(Outcomes!R$7:U$7, Outcomes!R106:U106)</f>
        <v>0</v>
      </c>
      <c r="K262" s="77">
        <f>SUMPRODUCT(Outcomes!V$7:Y$7, Outcomes!V106:Y106)</f>
        <v>367.2330229714002</v>
      </c>
      <c r="L262" s="77">
        <f>SUMPRODUCT(Outcomes!Z$7:AC$7, Outcomes!Z106:AC106)</f>
        <v>512.58702918124118</v>
      </c>
      <c r="M262" s="77">
        <f>SUMPRODUCT(Outcomes!AD$7:AG$7, Outcomes!AD106:AG106)</f>
        <v>0</v>
      </c>
      <c r="N262" s="77">
        <f>SUMPRODUCT(Outcomes!AH$7:AK$7, Outcomes!AH106:AK106)</f>
        <v>0</v>
      </c>
      <c r="O262" s="77">
        <f>SUMPRODUCT(Outcomes!AL$7:AO$7, Outcomes!AL106:AO106)</f>
        <v>1587.3239045893747</v>
      </c>
      <c r="P262" s="77">
        <f>SUMPRODUCT(Outcomes!AP$7:AS$7, Outcomes!AP106:AS106)</f>
        <v>762.68871796223061</v>
      </c>
      <c r="Q262" s="77">
        <f>SUMPRODUCT(Outcomes!AT$7:AW$7, Outcomes!AT106:AW106)</f>
        <v>0</v>
      </c>
      <c r="R262" s="77">
        <f>SUMPRODUCT(Outcomes!AX$7:BA$7, Outcomes!AX106:BA106)</f>
        <v>35.889861133230703</v>
      </c>
      <c r="S262" s="77">
        <f>Outcomes!BB$7*Outcomes!BB106</f>
        <v>22</v>
      </c>
      <c r="T262" s="77">
        <f>Outcomes!BC$7*Outcomes!BC106</f>
        <v>119.9</v>
      </c>
      <c r="U262" s="77">
        <f>Outcomes!BD$7*Outcomes!BD106</f>
        <v>0</v>
      </c>
    </row>
    <row r="263" spans="1:21" outlineLevel="1">
      <c r="A263" s="12" t="str">
        <f t="shared" si="340"/>
        <v>010060</v>
      </c>
      <c r="B263" s="12" t="str">
        <f t="shared" si="340"/>
        <v>Vernon</v>
      </c>
      <c r="C263" s="76">
        <f t="shared" si="341"/>
        <v>1499.3415145265278</v>
      </c>
      <c r="D263" s="77">
        <f>Outcomes!C$7*Outcomes!C107</f>
        <v>212.67860136020366</v>
      </c>
      <c r="E263" s="77">
        <f>SUMPRODUCT(Outcomes!D$7:G$7, Outcomes!D107:G107)</f>
        <v>252.20367319367125</v>
      </c>
      <c r="F263" s="77">
        <f>SUMPRODUCT(Outcomes!H$7:K$7, Outcomes!H107:K107)</f>
        <v>0</v>
      </c>
      <c r="G263" s="77">
        <f>Outcomes!L$7*Outcomes!L107</f>
        <v>0</v>
      </c>
      <c r="H263" s="77">
        <f>Outcomes!M$7*Outcomes!M107</f>
        <v>176</v>
      </c>
      <c r="I263" s="77">
        <f>SUMPRODUCT(Outcomes!N$7:Q$7, Outcomes!N107:Q107)</f>
        <v>34.512500000000003</v>
      </c>
      <c r="J263" s="77">
        <f>SUMPRODUCT(Outcomes!R$7:U$7, Outcomes!R107:U107)</f>
        <v>156.88750000000002</v>
      </c>
      <c r="K263" s="77">
        <f>SUMPRODUCT(Outcomes!V$7:Y$7, Outcomes!V107:Y107)</f>
        <v>79.861249925802511</v>
      </c>
      <c r="L263" s="77">
        <f>SUMPRODUCT(Outcomes!Z$7:AC$7, Outcomes!Z107:AC107)</f>
        <v>188.00637755337956</v>
      </c>
      <c r="M263" s="77">
        <f>SUMPRODUCT(Outcomes!AD$7:AG$7, Outcomes!AD107:AG107)</f>
        <v>0</v>
      </c>
      <c r="N263" s="77">
        <f>SUMPRODUCT(Outcomes!AH$7:AK$7, Outcomes!AH107:AK107)</f>
        <v>0</v>
      </c>
      <c r="O263" s="77">
        <f>SUMPRODUCT(Outcomes!AL$7:AO$7, Outcomes!AL107:AO107)</f>
        <v>194.8196083025606</v>
      </c>
      <c r="P263" s="77">
        <f>SUMPRODUCT(Outcomes!AP$7:AS$7, Outcomes!AP107:AS107)</f>
        <v>173.71603150671322</v>
      </c>
      <c r="Q263" s="77">
        <f>SUMPRODUCT(Outcomes!AT$7:AW$7, Outcomes!AT107:AW107)</f>
        <v>0</v>
      </c>
      <c r="R263" s="77">
        <f>SUMPRODUCT(Outcomes!AX$7:BA$7, Outcomes!AX107:BA107)</f>
        <v>0</v>
      </c>
      <c r="S263" s="77">
        <f>Outcomes!BB$7*Outcomes!BB107</f>
        <v>13.055972684197059</v>
      </c>
      <c r="T263" s="77">
        <f>Outcomes!BC$7*Outcomes!BC107</f>
        <v>17.600000000000001</v>
      </c>
      <c r="U263" s="77">
        <f>Outcomes!BD$7*Outcomes!BD107</f>
        <v>0</v>
      </c>
    </row>
    <row r="264" spans="1:21" outlineLevel="1">
      <c r="A264" s="12" t="str">
        <f t="shared" si="340"/>
        <v>003662</v>
      </c>
      <c r="B264" s="12" t="str">
        <f t="shared" si="340"/>
        <v>Victoria</v>
      </c>
      <c r="C264" s="76">
        <f t="shared" si="341"/>
        <v>1926.6537509896179</v>
      </c>
      <c r="D264" s="77">
        <f>Outcomes!C$7*Outcomes!C108</f>
        <v>185.25</v>
      </c>
      <c r="E264" s="77">
        <f>SUMPRODUCT(Outcomes!D$7:G$7, Outcomes!D108:G108)</f>
        <v>264.82332692453667</v>
      </c>
      <c r="F264" s="77">
        <f>SUMPRODUCT(Outcomes!H$7:K$7, Outcomes!H108:K108)</f>
        <v>2.1374999999999997</v>
      </c>
      <c r="G264" s="77">
        <f>Outcomes!L$7*Outcomes!L108</f>
        <v>88.761857886786657</v>
      </c>
      <c r="H264" s="77">
        <f>Outcomes!M$7*Outcomes!M108</f>
        <v>265.67407430482058</v>
      </c>
      <c r="I264" s="77">
        <f>SUMPRODUCT(Outcomes!N$7:Q$7, Outcomes!N108:Q108)</f>
        <v>86.723842407145071</v>
      </c>
      <c r="J264" s="77">
        <f>SUMPRODUCT(Outcomes!R$7:U$7, Outcomes!R108:U108)</f>
        <v>12.64358125010498</v>
      </c>
      <c r="K264" s="77">
        <f>SUMPRODUCT(Outcomes!V$7:Y$7, Outcomes!V108:Y108)</f>
        <v>177.94273486264362</v>
      </c>
      <c r="L264" s="77">
        <f>SUMPRODUCT(Outcomes!Z$7:AC$7, Outcomes!Z108:AC108)</f>
        <v>312.29784910356301</v>
      </c>
      <c r="M264" s="77">
        <f>SUMPRODUCT(Outcomes!AD$7:AG$7, Outcomes!AD108:AG108)</f>
        <v>0</v>
      </c>
      <c r="N264" s="77">
        <f>SUMPRODUCT(Outcomes!AH$7:AK$7, Outcomes!AH108:AK108)</f>
        <v>0</v>
      </c>
      <c r="O264" s="77">
        <f>SUMPRODUCT(Outcomes!AL$7:AO$7, Outcomes!AL108:AO108)</f>
        <v>273.93746303133941</v>
      </c>
      <c r="P264" s="77">
        <f>SUMPRODUCT(Outcomes!AP$7:AS$7, Outcomes!AP108:AS108)</f>
        <v>185.00451817878076</v>
      </c>
      <c r="Q264" s="77">
        <f>SUMPRODUCT(Outcomes!AT$7:AW$7, Outcomes!AT108:AW108)</f>
        <v>0</v>
      </c>
      <c r="R264" s="77">
        <f>SUMPRODUCT(Outcomes!AX$7:BA$7, Outcomes!AX108:BA108)</f>
        <v>0</v>
      </c>
      <c r="S264" s="77">
        <f>Outcomes!BB$7*Outcomes!BB108</f>
        <v>24.007666769540048</v>
      </c>
      <c r="T264" s="77">
        <f>Outcomes!BC$7*Outcomes!BC108</f>
        <v>47.4493362703573</v>
      </c>
      <c r="U264" s="77">
        <f>Outcomes!BD$7*Outcomes!BD108</f>
        <v>0</v>
      </c>
    </row>
    <row r="265" spans="1:21" outlineLevel="1">
      <c r="A265" s="12" t="str">
        <f t="shared" si="340"/>
        <v>003664</v>
      </c>
      <c r="B265" s="12" t="str">
        <f t="shared" si="340"/>
        <v>Weatherford</v>
      </c>
      <c r="C265" s="76">
        <f t="shared" si="341"/>
        <v>2868.0120886842183</v>
      </c>
      <c r="D265" s="77">
        <f>Outcomes!C$7*Outcomes!C109</f>
        <v>478.79999999999995</v>
      </c>
      <c r="E265" s="77">
        <f>SUMPRODUCT(Outcomes!D$7:G$7, Outcomes!D109:G109)</f>
        <v>606.38083090955081</v>
      </c>
      <c r="F265" s="77">
        <f>SUMPRODUCT(Outcomes!H$7:K$7, Outcomes!H109:K109)</f>
        <v>0</v>
      </c>
      <c r="G265" s="77">
        <f>Outcomes!L$7*Outcomes!L109</f>
        <v>64.926158294778588</v>
      </c>
      <c r="H265" s="77">
        <f>Outcomes!M$7*Outcomes!M109</f>
        <v>111.7738417052214</v>
      </c>
      <c r="I265" s="77">
        <f>SUMPRODUCT(Outcomes!N$7:Q$7, Outcomes!N109:Q109)</f>
        <v>19.598803418803421</v>
      </c>
      <c r="J265" s="77">
        <f>SUMPRODUCT(Outcomes!R$7:U$7, Outcomes!R109:U109)</f>
        <v>45.301196581196585</v>
      </c>
      <c r="K265" s="77">
        <f>SUMPRODUCT(Outcomes!V$7:Y$7, Outcomes!V109:Y109)</f>
        <v>74.273898150936631</v>
      </c>
      <c r="L265" s="77">
        <f>SUMPRODUCT(Outcomes!Z$7:AC$7, Outcomes!Z109:AC109)</f>
        <v>247.72190980484652</v>
      </c>
      <c r="M265" s="77">
        <f>SUMPRODUCT(Outcomes!AD$7:AG$7, Outcomes!AD109:AG109)</f>
        <v>0</v>
      </c>
      <c r="N265" s="77">
        <f>SUMPRODUCT(Outcomes!AH$7:AK$7, Outcomes!AH109:AK109)</f>
        <v>0</v>
      </c>
      <c r="O265" s="77">
        <f>SUMPRODUCT(Outcomes!AL$7:AO$7, Outcomes!AL109:AO109)</f>
        <v>624.90942592155568</v>
      </c>
      <c r="P265" s="77">
        <f>SUMPRODUCT(Outcomes!AP$7:AS$7, Outcomes!AP109:AS109)</f>
        <v>444.08743415373942</v>
      </c>
      <c r="Q265" s="77">
        <f>SUMPRODUCT(Outcomes!AT$7:AW$7, Outcomes!AT109:AW109)</f>
        <v>8.1661096464019849</v>
      </c>
      <c r="R265" s="77">
        <f>SUMPRODUCT(Outcomes!AX$7:BA$7, Outcomes!AX109:BA109)</f>
        <v>65.422480097187773</v>
      </c>
      <c r="S265" s="77">
        <f>Outcomes!BB$7*Outcomes!BB109</f>
        <v>18.700000000000003</v>
      </c>
      <c r="T265" s="77">
        <f>Outcomes!BC$7*Outcomes!BC109</f>
        <v>57.949999999999996</v>
      </c>
      <c r="U265" s="77">
        <f>Outcomes!BD$7*Outcomes!BD109</f>
        <v>0</v>
      </c>
    </row>
    <row r="266" spans="1:21" outlineLevel="1">
      <c r="A266" s="12" t="str">
        <f t="shared" ref="A266:B267" si="342">A213</f>
        <v>009549</v>
      </c>
      <c r="B266" s="12" t="str">
        <f t="shared" si="342"/>
        <v>Western Texas</v>
      </c>
      <c r="C266" s="76">
        <f t="shared" si="341"/>
        <v>1113.4710608177593</v>
      </c>
      <c r="D266" s="77">
        <f>Outcomes!C$7*Outcomes!C110</f>
        <v>173.59781366447328</v>
      </c>
      <c r="E266" s="77">
        <f>SUMPRODUCT(Outcomes!D$7:G$7, Outcomes!D110:G110)</f>
        <v>156.52131121488202</v>
      </c>
      <c r="F266" s="77">
        <f>SUMPRODUCT(Outcomes!H$7:K$7, Outcomes!H110:K110)</f>
        <v>0</v>
      </c>
      <c r="G266" s="77">
        <f>Outcomes!L$7*Outcomes!L110</f>
        <v>0</v>
      </c>
      <c r="H266" s="77">
        <f>Outcomes!M$7*Outcomes!M110</f>
        <v>16.149999999999999</v>
      </c>
      <c r="I266" s="77">
        <f>SUMPRODUCT(Outcomes!N$7:Q$7, Outcomes!N110:Q110)</f>
        <v>56.375000000000007</v>
      </c>
      <c r="J266" s="77">
        <f>SUMPRODUCT(Outcomes!R$7:U$7, Outcomes!R110:U110)</f>
        <v>238.42500000000001</v>
      </c>
      <c r="K266" s="77">
        <f>SUMPRODUCT(Outcomes!V$7:Y$7, Outcomes!V110:Y110)</f>
        <v>110.22409070351551</v>
      </c>
      <c r="L266" s="77">
        <f>SUMPRODUCT(Outcomes!Z$7:AC$7, Outcomes!Z110:AC110)</f>
        <v>105.48762945038962</v>
      </c>
      <c r="M266" s="77">
        <f>SUMPRODUCT(Outcomes!AD$7:AG$7, Outcomes!AD110:AG110)</f>
        <v>0</v>
      </c>
      <c r="N266" s="77">
        <f>SUMPRODUCT(Outcomes!AH$7:AK$7, Outcomes!AH110:AK110)</f>
        <v>0</v>
      </c>
      <c r="O266" s="77">
        <f>SUMPRODUCT(Outcomes!AL$7:AO$7, Outcomes!AL110:AO110)</f>
        <v>221.82556302465306</v>
      </c>
      <c r="P266" s="77">
        <f>SUMPRODUCT(Outcomes!AP$7:AS$7, Outcomes!AP110:AS110)</f>
        <v>30.62854124468376</v>
      </c>
      <c r="Q266" s="77">
        <f>SUMPRODUCT(Outcomes!AT$7:AW$7, Outcomes!AT110:AW110)</f>
        <v>0</v>
      </c>
      <c r="R266" s="77">
        <f>SUMPRODUCT(Outcomes!AX$7:BA$7, Outcomes!AX110:BA110)</f>
        <v>0</v>
      </c>
      <c r="S266" s="77">
        <f>Outcomes!BB$7*Outcomes!BB110</f>
        <v>1.1000000000000001</v>
      </c>
      <c r="T266" s="77">
        <f>Outcomes!BC$7*Outcomes!BC110</f>
        <v>3.1361115151624315</v>
      </c>
      <c r="U266" s="77">
        <f>Outcomes!BD$7*Outcomes!BD110</f>
        <v>0</v>
      </c>
    </row>
    <row r="267" spans="1:21" outlineLevel="1">
      <c r="A267" s="12" t="str">
        <f t="shared" si="342"/>
        <v>003668</v>
      </c>
      <c r="B267" s="12" t="str">
        <f t="shared" si="342"/>
        <v>Wharton</v>
      </c>
      <c r="C267" s="76">
        <f t="shared" si="341"/>
        <v>2405.76991361604</v>
      </c>
      <c r="D267" s="77">
        <f>Outcomes!C$7*Outcomes!C111</f>
        <v>215.44194052558072</v>
      </c>
      <c r="E267" s="77">
        <f>SUMPRODUCT(Outcomes!D$7:G$7, Outcomes!D111:G111)</f>
        <v>679.30732955107555</v>
      </c>
      <c r="F267" s="77">
        <f>SUMPRODUCT(Outcomes!H$7:K$7, Outcomes!H111:K111)</f>
        <v>0</v>
      </c>
      <c r="G267" s="77">
        <f>Outcomes!L$7*Outcomes!L111</f>
        <v>2.2000000000000002</v>
      </c>
      <c r="H267" s="77">
        <f>Outcomes!M$7*Outcomes!M111</f>
        <v>152.9</v>
      </c>
      <c r="I267" s="77">
        <f>SUMPRODUCT(Outcomes!N$7:Q$7, Outcomes!N111:Q111)</f>
        <v>0</v>
      </c>
      <c r="J267" s="77">
        <f>SUMPRODUCT(Outcomes!R$7:U$7, Outcomes!R111:U111)</f>
        <v>0</v>
      </c>
      <c r="K267" s="77">
        <f>SUMPRODUCT(Outcomes!V$7:Y$7, Outcomes!V111:Y111)</f>
        <v>144.02681351091948</v>
      </c>
      <c r="L267" s="77">
        <f>SUMPRODUCT(Outcomes!Z$7:AC$7, Outcomes!Z111:AC111)</f>
        <v>276.1153095986183</v>
      </c>
      <c r="M267" s="77">
        <f>SUMPRODUCT(Outcomes!AD$7:AG$7, Outcomes!AD111:AG111)</f>
        <v>0</v>
      </c>
      <c r="N267" s="77">
        <f>SUMPRODUCT(Outcomes!AH$7:AK$7, Outcomes!AH111:AK111)</f>
        <v>0</v>
      </c>
      <c r="O267" s="77">
        <f>SUMPRODUCT(Outcomes!AL$7:AO$7, Outcomes!AL111:AO111)</f>
        <v>655.94637950542017</v>
      </c>
      <c r="P267" s="77">
        <f>SUMPRODUCT(Outcomes!AP$7:AS$7, Outcomes!AP111:AS111)</f>
        <v>206.17071530733557</v>
      </c>
      <c r="Q267" s="77">
        <f>SUMPRODUCT(Outcomes!AT$7:AW$7, Outcomes!AT111:AW111)</f>
        <v>0</v>
      </c>
      <c r="R267" s="77">
        <f>SUMPRODUCT(Outcomes!AX$7:BA$7, Outcomes!AX111:BA111)</f>
        <v>0</v>
      </c>
      <c r="S267" s="77">
        <f>Outcomes!BB$7*Outcomes!BB111</f>
        <v>18.05</v>
      </c>
      <c r="T267" s="77">
        <f>Outcomes!BC$7*Outcomes!BC111</f>
        <v>55.611425617089523</v>
      </c>
      <c r="U267" s="77">
        <f>Outcomes!BD$7*Outcomes!BD111</f>
        <v>0</v>
      </c>
    </row>
    <row r="268" spans="1:21">
      <c r="A268" s="12"/>
      <c r="B268" s="12" t="str">
        <f>B215</f>
        <v>Statewide</v>
      </c>
      <c r="C268" s="76">
        <f t="shared" si="341"/>
        <v>338546.07192110526</v>
      </c>
      <c r="D268" s="76">
        <f>SUM(D218:D267)</f>
        <v>54670.298520712327</v>
      </c>
      <c r="E268" s="76">
        <f>SUM(E218:E267)</f>
        <v>73425.61749824218</v>
      </c>
      <c r="F268" s="76">
        <f t="shared" ref="F268:U268" si="343">SUM(F218:F267)</f>
        <v>1291.48456485368</v>
      </c>
      <c r="G268" s="76">
        <f t="shared" si="343"/>
        <v>1732.0600631851</v>
      </c>
      <c r="H268" s="76">
        <f t="shared" ref="H268" si="344">SUM(H218:H267)</f>
        <v>12601.926688995758</v>
      </c>
      <c r="I268" s="76">
        <f t="shared" si="343"/>
        <v>2645.3689396826185</v>
      </c>
      <c r="J268" s="76">
        <f t="shared" ref="J268" si="345">SUM(J218:J267)</f>
        <v>6926.2583730193455</v>
      </c>
      <c r="K268" s="76">
        <f t="shared" si="343"/>
        <v>26526.451148694516</v>
      </c>
      <c r="L268" s="76">
        <f t="shared" ref="L268" si="346">SUM(L218:L267)</f>
        <v>29753.122212711827</v>
      </c>
      <c r="M268" s="76">
        <f t="shared" si="343"/>
        <v>84.841571990606411</v>
      </c>
      <c r="N268" s="76">
        <f t="shared" ref="N268" si="347">SUM(N218:N267)</f>
        <v>544.90759903116634</v>
      </c>
      <c r="O268" s="76">
        <f t="shared" si="343"/>
        <v>92926.590391955498</v>
      </c>
      <c r="P268" s="76">
        <f t="shared" ref="P268" si="348">SUM(P218:P267)</f>
        <v>24891.38599062416</v>
      </c>
      <c r="Q268" s="76">
        <f t="shared" si="343"/>
        <v>962.18831071819932</v>
      </c>
      <c r="R268" s="76">
        <f t="shared" si="343"/>
        <v>1503.9615133854568</v>
      </c>
      <c r="S268" s="76">
        <f t="shared" si="343"/>
        <v>1549.5168956954678</v>
      </c>
      <c r="T268" s="76">
        <f t="shared" si="343"/>
        <v>6487.291637607349</v>
      </c>
      <c r="U268" s="76">
        <f t="shared" si="343"/>
        <v>22.8</v>
      </c>
    </row>
    <row r="270" spans="1:21">
      <c r="A270" s="628" t="s">
        <v>1962</v>
      </c>
      <c r="B270" s="628"/>
      <c r="C270" s="628"/>
      <c r="D270" s="628"/>
      <c r="E270" s="628"/>
      <c r="F270" s="628"/>
      <c r="G270" s="628"/>
      <c r="H270" s="628"/>
      <c r="I270" s="628"/>
      <c r="J270" s="628"/>
      <c r="K270" s="628"/>
      <c r="L270" s="628"/>
      <c r="M270" s="628"/>
      <c r="N270" s="628"/>
      <c r="O270" s="628"/>
      <c r="P270" s="628"/>
      <c r="Q270" s="628"/>
      <c r="R270" s="628"/>
      <c r="S270" s="628"/>
      <c r="T270" s="628"/>
      <c r="U270" s="628"/>
    </row>
    <row r="271" spans="1:21" outlineLevel="1">
      <c r="A271" s="12" t="str">
        <f t="shared" ref="A271:B286" si="349">A218</f>
        <v>003607</v>
      </c>
      <c r="B271" s="12" t="str">
        <f t="shared" si="349"/>
        <v>Alamo</v>
      </c>
      <c r="C271" s="76">
        <f t="shared" ref="C271:C302" si="350">SUM(D271:U271)</f>
        <v>25450.75</v>
      </c>
      <c r="D271" s="77">
        <f>Outcomes!C$7*Outcomes!C115</f>
        <v>3249</v>
      </c>
      <c r="E271" s="77">
        <f>SUMPRODUCT(Outcomes!D$7:G$7, Outcomes!D115:G115)</f>
        <v>5985.75</v>
      </c>
      <c r="F271" s="77">
        <f>SUMPRODUCT(Outcomes!H$7:K$7, Outcomes!H115:K115)</f>
        <v>22.25</v>
      </c>
      <c r="G271" s="77">
        <f>Outcomes!L$7*Outcomes!L115</f>
        <v>18</v>
      </c>
      <c r="H271" s="77">
        <f>Outcomes!M$7*Outcomes!M115</f>
        <v>370</v>
      </c>
      <c r="I271" s="77">
        <f>SUMPRODUCT(Outcomes!N$7:Q$7, Outcomes!N115:Q115)</f>
        <v>85</v>
      </c>
      <c r="J271" s="77">
        <f>SUMPRODUCT(Outcomes!R$7:U$7, Outcomes!R115:U115)</f>
        <v>562</v>
      </c>
      <c r="K271" s="77">
        <f>SUMPRODUCT(Outcomes!V$7:Y$7, Outcomes!V115:Y115)</f>
        <v>1380.75</v>
      </c>
      <c r="L271" s="77">
        <f>SUMPRODUCT(Outcomes!Z$7:AC$7, Outcomes!Z115:AC115)</f>
        <v>1850.75</v>
      </c>
      <c r="M271" s="77">
        <f>SUMPRODUCT(Outcomes!AD$7:AG$7, Outcomes!AD115:AG115)</f>
        <v>0</v>
      </c>
      <c r="N271" s="77">
        <f>SUMPRODUCT(Outcomes!AH$7:AK$7, Outcomes!AH115:AK115)</f>
        <v>19.5</v>
      </c>
      <c r="O271" s="77">
        <f>SUMPRODUCT(Outcomes!AL$7:AO$7, Outcomes!AL115:AO115)</f>
        <v>9824.75</v>
      </c>
      <c r="P271" s="77">
        <f>SUMPRODUCT(Outcomes!AP$7:AS$7, Outcomes!AP115:AS115)</f>
        <v>1442.5</v>
      </c>
      <c r="Q271" s="77">
        <f>SUMPRODUCT(Outcomes!AT$7:AW$7, Outcomes!AT115:AW115)</f>
        <v>0</v>
      </c>
      <c r="R271" s="77">
        <f>SUMPRODUCT(Outcomes!AX$7:BA$7, Outcomes!AX115:BA115)</f>
        <v>32.5</v>
      </c>
      <c r="S271" s="77">
        <f>Outcomes!BB$7*Outcomes!BB115</f>
        <v>48</v>
      </c>
      <c r="T271" s="77">
        <f>Outcomes!BC$7*Outcomes!BC115</f>
        <v>560</v>
      </c>
      <c r="U271" s="77">
        <f>Outcomes!BD$7*Outcomes!BD115</f>
        <v>0</v>
      </c>
    </row>
    <row r="272" spans="1:21" outlineLevel="1">
      <c r="A272" s="12" t="str">
        <f t="shared" si="349"/>
        <v>003539</v>
      </c>
      <c r="B272" s="12" t="str">
        <f t="shared" si="349"/>
        <v>Alvin</v>
      </c>
      <c r="C272" s="76">
        <f t="shared" si="350"/>
        <v>3180.75</v>
      </c>
      <c r="D272" s="77">
        <f>Outcomes!C$7*Outcomes!C116</f>
        <v>601</v>
      </c>
      <c r="E272" s="77">
        <f>SUMPRODUCT(Outcomes!D$7:G$7, Outcomes!D116:G116)</f>
        <v>569.75</v>
      </c>
      <c r="F272" s="77">
        <f>SUMPRODUCT(Outcomes!H$7:K$7, Outcomes!H116:K116)</f>
        <v>0</v>
      </c>
      <c r="G272" s="77">
        <f>Outcomes!L$7*Outcomes!L116</f>
        <v>0</v>
      </c>
      <c r="H272" s="77">
        <f>Outcomes!M$7*Outcomes!M116</f>
        <v>72</v>
      </c>
      <c r="I272" s="77">
        <f>SUMPRODUCT(Outcomes!N$7:Q$7, Outcomes!N116:Q116)</f>
        <v>3</v>
      </c>
      <c r="J272" s="77">
        <f>SUMPRODUCT(Outcomes!R$7:U$7, Outcomes!R116:U116)</f>
        <v>62</v>
      </c>
      <c r="K272" s="77">
        <f>SUMPRODUCT(Outcomes!V$7:Y$7, Outcomes!V116:Y116)</f>
        <v>352</v>
      </c>
      <c r="L272" s="77">
        <f>SUMPRODUCT(Outcomes!Z$7:AC$7, Outcomes!Z116:AC116)</f>
        <v>382.75</v>
      </c>
      <c r="M272" s="77">
        <f>SUMPRODUCT(Outcomes!AD$7:AG$7, Outcomes!AD116:AG116)</f>
        <v>0</v>
      </c>
      <c r="N272" s="77">
        <f>SUMPRODUCT(Outcomes!AH$7:AK$7, Outcomes!AH116:AK116)</f>
        <v>0</v>
      </c>
      <c r="O272" s="77">
        <f>SUMPRODUCT(Outcomes!AL$7:AO$7, Outcomes!AL116:AO116)</f>
        <v>837.5</v>
      </c>
      <c r="P272" s="77">
        <f>SUMPRODUCT(Outcomes!AP$7:AS$7, Outcomes!AP116:AS116)</f>
        <v>232.75</v>
      </c>
      <c r="Q272" s="77">
        <f>SUMPRODUCT(Outcomes!AT$7:AW$7, Outcomes!AT116:AW116)</f>
        <v>0</v>
      </c>
      <c r="R272" s="77">
        <f>SUMPRODUCT(Outcomes!AX$7:BA$7, Outcomes!AX116:BA116)</f>
        <v>0</v>
      </c>
      <c r="S272" s="77">
        <f>Outcomes!BB$7*Outcomes!BB116</f>
        <v>23</v>
      </c>
      <c r="T272" s="77">
        <f>Outcomes!BC$7*Outcomes!BC116</f>
        <v>45</v>
      </c>
      <c r="U272" s="77">
        <f>Outcomes!BD$7*Outcomes!BD116</f>
        <v>0</v>
      </c>
    </row>
    <row r="273" spans="1:21" outlineLevel="1">
      <c r="A273" s="12" t="str">
        <f t="shared" si="349"/>
        <v>003540</v>
      </c>
      <c r="B273" s="12" t="str">
        <f t="shared" si="349"/>
        <v>Amarillo</v>
      </c>
      <c r="C273" s="76">
        <f t="shared" si="350"/>
        <v>5240</v>
      </c>
      <c r="D273" s="77">
        <f>Outcomes!C$7*Outcomes!C117</f>
        <v>664</v>
      </c>
      <c r="E273" s="77">
        <f>SUMPRODUCT(Outcomes!D$7:G$7, Outcomes!D117:G117)</f>
        <v>992.75</v>
      </c>
      <c r="F273" s="77">
        <f>SUMPRODUCT(Outcomes!H$7:K$7, Outcomes!H117:K117)</f>
        <v>0</v>
      </c>
      <c r="G273" s="77">
        <f>Outcomes!L$7*Outcomes!L117</f>
        <v>0</v>
      </c>
      <c r="H273" s="77">
        <f>Outcomes!M$7*Outcomes!M117</f>
        <v>0</v>
      </c>
      <c r="I273" s="77">
        <f>SUMPRODUCT(Outcomes!N$7:Q$7, Outcomes!N117:Q117)</f>
        <v>64</v>
      </c>
      <c r="J273" s="77">
        <f>SUMPRODUCT(Outcomes!R$7:U$7, Outcomes!R117:U117)</f>
        <v>45</v>
      </c>
      <c r="K273" s="77">
        <f>SUMPRODUCT(Outcomes!V$7:Y$7, Outcomes!V117:Y117)</f>
        <v>452.75</v>
      </c>
      <c r="L273" s="77">
        <f>SUMPRODUCT(Outcomes!Z$7:AC$7, Outcomes!Z117:AC117)</f>
        <v>995.5</v>
      </c>
      <c r="M273" s="77">
        <f>SUMPRODUCT(Outcomes!AD$7:AG$7, Outcomes!AD117:AG117)</f>
        <v>6</v>
      </c>
      <c r="N273" s="77">
        <f>SUMPRODUCT(Outcomes!AH$7:AK$7, Outcomes!AH117:AK117)</f>
        <v>0</v>
      </c>
      <c r="O273" s="77">
        <f>SUMPRODUCT(Outcomes!AL$7:AO$7, Outcomes!AL117:AO117)</f>
        <v>1235.75</v>
      </c>
      <c r="P273" s="77">
        <f>SUMPRODUCT(Outcomes!AP$7:AS$7, Outcomes!AP117:AS117)</f>
        <v>600.25</v>
      </c>
      <c r="Q273" s="77">
        <f>SUMPRODUCT(Outcomes!AT$7:AW$7, Outcomes!AT117:AW117)</f>
        <v>0</v>
      </c>
      <c r="R273" s="77">
        <f>SUMPRODUCT(Outcomes!AX$7:BA$7, Outcomes!AX117:BA117)</f>
        <v>0</v>
      </c>
      <c r="S273" s="77">
        <f>Outcomes!BB$7*Outcomes!BB117</f>
        <v>56</v>
      </c>
      <c r="T273" s="77">
        <f>Outcomes!BC$7*Outcomes!BC117</f>
        <v>128</v>
      </c>
      <c r="U273" s="77">
        <f>Outcomes!BD$7*Outcomes!BD117</f>
        <v>0</v>
      </c>
    </row>
    <row r="274" spans="1:21" outlineLevel="1">
      <c r="A274" s="12" t="str">
        <f t="shared" si="349"/>
        <v>006661</v>
      </c>
      <c r="B274" s="12" t="str">
        <f t="shared" si="349"/>
        <v>Angelina</v>
      </c>
      <c r="C274" s="76">
        <f t="shared" si="350"/>
        <v>2805</v>
      </c>
      <c r="D274" s="77">
        <f>Outcomes!C$7*Outcomes!C118</f>
        <v>512</v>
      </c>
      <c r="E274" s="77">
        <f>SUMPRODUCT(Outcomes!D$7:G$7, Outcomes!D118:G118)</f>
        <v>492.5</v>
      </c>
      <c r="F274" s="77">
        <f>SUMPRODUCT(Outcomes!H$7:K$7, Outcomes!H118:K118)</f>
        <v>0</v>
      </c>
      <c r="G274" s="77">
        <f>Outcomes!L$7*Outcomes!L118</f>
        <v>10</v>
      </c>
      <c r="H274" s="77">
        <f>Outcomes!M$7*Outcomes!M118</f>
        <v>214</v>
      </c>
      <c r="I274" s="77">
        <f>SUMPRODUCT(Outcomes!N$7:Q$7, Outcomes!N118:Q118)</f>
        <v>20</v>
      </c>
      <c r="J274" s="77">
        <f>SUMPRODUCT(Outcomes!R$7:U$7, Outcomes!R118:U118)</f>
        <v>135</v>
      </c>
      <c r="K274" s="77">
        <f>SUMPRODUCT(Outcomes!V$7:Y$7, Outcomes!V118:Y118)</f>
        <v>255.75</v>
      </c>
      <c r="L274" s="77">
        <f>SUMPRODUCT(Outcomes!Z$7:AC$7, Outcomes!Z118:AC118)</f>
        <v>439.5</v>
      </c>
      <c r="M274" s="77">
        <f>SUMPRODUCT(Outcomes!AD$7:AG$7, Outcomes!AD118:AG118)</f>
        <v>0</v>
      </c>
      <c r="N274" s="77">
        <f>SUMPRODUCT(Outcomes!AH$7:AK$7, Outcomes!AH118:AK118)</f>
        <v>0</v>
      </c>
      <c r="O274" s="77">
        <f>SUMPRODUCT(Outcomes!AL$7:AO$7, Outcomes!AL118:AO118)</f>
        <v>448.5</v>
      </c>
      <c r="P274" s="77">
        <f>SUMPRODUCT(Outcomes!AP$7:AS$7, Outcomes!AP118:AS118)</f>
        <v>226.75</v>
      </c>
      <c r="Q274" s="77">
        <f>SUMPRODUCT(Outcomes!AT$7:AW$7, Outcomes!AT118:AW118)</f>
        <v>0</v>
      </c>
      <c r="R274" s="77">
        <f>SUMPRODUCT(Outcomes!AX$7:BA$7, Outcomes!AX118:BA118)</f>
        <v>0</v>
      </c>
      <c r="S274" s="77">
        <f>Outcomes!BB$7*Outcomes!BB118</f>
        <v>21</v>
      </c>
      <c r="T274" s="77">
        <f>Outcomes!BC$7*Outcomes!BC118</f>
        <v>30</v>
      </c>
      <c r="U274" s="77">
        <f>Outcomes!BD$7*Outcomes!BD118</f>
        <v>0</v>
      </c>
    </row>
    <row r="275" spans="1:21" outlineLevel="1">
      <c r="A275" s="12" t="str">
        <f t="shared" si="349"/>
        <v>012015</v>
      </c>
      <c r="B275" s="12" t="str">
        <f t="shared" si="349"/>
        <v>Austin</v>
      </c>
      <c r="C275" s="76">
        <f t="shared" si="350"/>
        <v>15840.25</v>
      </c>
      <c r="D275" s="77">
        <f>Outcomes!C$7*Outcomes!C119</f>
        <v>2034</v>
      </c>
      <c r="E275" s="77">
        <f>SUMPRODUCT(Outcomes!D$7:G$7, Outcomes!D119:G119)</f>
        <v>3355</v>
      </c>
      <c r="F275" s="77">
        <f>SUMPRODUCT(Outcomes!H$7:K$7, Outcomes!H119:K119)</f>
        <v>213.5</v>
      </c>
      <c r="G275" s="77">
        <f>Outcomes!L$7*Outcomes!L119</f>
        <v>0</v>
      </c>
      <c r="H275" s="77">
        <f>Outcomes!M$7*Outcomes!M119</f>
        <v>180</v>
      </c>
      <c r="I275" s="77">
        <f>SUMPRODUCT(Outcomes!N$7:Q$7, Outcomes!N119:Q119)</f>
        <v>164</v>
      </c>
      <c r="J275" s="77">
        <f>SUMPRODUCT(Outcomes!R$7:U$7, Outcomes!R119:U119)</f>
        <v>1229</v>
      </c>
      <c r="K275" s="77">
        <f>SUMPRODUCT(Outcomes!V$7:Y$7, Outcomes!V119:Y119)</f>
        <v>983.75</v>
      </c>
      <c r="L275" s="77">
        <f>SUMPRODUCT(Outcomes!Z$7:AC$7, Outcomes!Z119:AC119)</f>
        <v>1050</v>
      </c>
      <c r="M275" s="77">
        <f>SUMPRODUCT(Outcomes!AD$7:AG$7, Outcomes!AD119:AG119)</f>
        <v>29.5</v>
      </c>
      <c r="N275" s="77">
        <f>SUMPRODUCT(Outcomes!AH$7:AK$7, Outcomes!AH119:AK119)</f>
        <v>127.25</v>
      </c>
      <c r="O275" s="77">
        <f>SUMPRODUCT(Outcomes!AL$7:AO$7, Outcomes!AL119:AO119)</f>
        <v>4543.75</v>
      </c>
      <c r="P275" s="77">
        <f>SUMPRODUCT(Outcomes!AP$7:AS$7, Outcomes!AP119:AS119)</f>
        <v>1554</v>
      </c>
      <c r="Q275" s="77">
        <f>SUMPRODUCT(Outcomes!AT$7:AW$7, Outcomes!AT119:AW119)</f>
        <v>0</v>
      </c>
      <c r="R275" s="77">
        <f>SUMPRODUCT(Outcomes!AX$7:BA$7, Outcomes!AX119:BA119)</f>
        <v>113.5</v>
      </c>
      <c r="S275" s="77">
        <f>Outcomes!BB$7*Outcomes!BB119</f>
        <v>38</v>
      </c>
      <c r="T275" s="77">
        <f>Outcomes!BC$7*Outcomes!BC119</f>
        <v>225</v>
      </c>
      <c r="U275" s="77">
        <f>Outcomes!BD$7*Outcomes!BD119</f>
        <v>0</v>
      </c>
    </row>
    <row r="276" spans="1:21" outlineLevel="1">
      <c r="A276" s="12" t="str">
        <f t="shared" si="349"/>
        <v>003549</v>
      </c>
      <c r="B276" s="12" t="str">
        <f t="shared" si="349"/>
        <v>Blinn</v>
      </c>
      <c r="C276" s="76">
        <f t="shared" si="350"/>
        <v>8415.25</v>
      </c>
      <c r="D276" s="77">
        <f>Outcomes!C$7*Outcomes!C120</f>
        <v>466</v>
      </c>
      <c r="E276" s="77">
        <f>SUMPRODUCT(Outcomes!D$7:G$7, Outcomes!D120:G120)</f>
        <v>3722</v>
      </c>
      <c r="F276" s="77">
        <f>SUMPRODUCT(Outcomes!H$7:K$7, Outcomes!H120:K120)</f>
        <v>963.5</v>
      </c>
      <c r="G276" s="77">
        <f>Outcomes!L$7*Outcomes!L120</f>
        <v>4</v>
      </c>
      <c r="H276" s="77">
        <f>Outcomes!M$7*Outcomes!M120</f>
        <v>207</v>
      </c>
      <c r="I276" s="77">
        <f>SUMPRODUCT(Outcomes!N$7:Q$7, Outcomes!N120:Q120)</f>
        <v>64</v>
      </c>
      <c r="J276" s="77">
        <f>SUMPRODUCT(Outcomes!R$7:U$7, Outcomes!R120:U120)</f>
        <v>25</v>
      </c>
      <c r="K276" s="77">
        <f>SUMPRODUCT(Outcomes!V$7:Y$7, Outcomes!V120:Y120)</f>
        <v>215.5</v>
      </c>
      <c r="L276" s="77">
        <f>SUMPRODUCT(Outcomes!Z$7:AC$7, Outcomes!Z120:AC120)</f>
        <v>140.25</v>
      </c>
      <c r="M276" s="77">
        <f>SUMPRODUCT(Outcomes!AD$7:AG$7, Outcomes!AD120:AG120)</f>
        <v>2</v>
      </c>
      <c r="N276" s="77">
        <f>SUMPRODUCT(Outcomes!AH$7:AK$7, Outcomes!AH120:AK120)</f>
        <v>0</v>
      </c>
      <c r="O276" s="77">
        <f>SUMPRODUCT(Outcomes!AL$7:AO$7, Outcomes!AL120:AO120)</f>
        <v>1959</v>
      </c>
      <c r="P276" s="77">
        <f>SUMPRODUCT(Outcomes!AP$7:AS$7, Outcomes!AP120:AS120)</f>
        <v>574</v>
      </c>
      <c r="Q276" s="77">
        <f>SUMPRODUCT(Outcomes!AT$7:AW$7, Outcomes!AT120:AW120)</f>
        <v>0</v>
      </c>
      <c r="R276" s="77">
        <f>SUMPRODUCT(Outcomes!AX$7:BA$7, Outcomes!AX120:BA120)</f>
        <v>0</v>
      </c>
      <c r="S276" s="77">
        <f>Outcomes!BB$7*Outcomes!BB120</f>
        <v>19</v>
      </c>
      <c r="T276" s="77">
        <f>Outcomes!BC$7*Outcomes!BC120</f>
        <v>54</v>
      </c>
      <c r="U276" s="77">
        <f>Outcomes!BD$7*Outcomes!BD120</f>
        <v>0</v>
      </c>
    </row>
    <row r="277" spans="1:21" outlineLevel="1">
      <c r="A277" s="12" t="str">
        <f t="shared" si="349"/>
        <v>007857</v>
      </c>
      <c r="B277" s="12" t="str">
        <f t="shared" si="349"/>
        <v>Brazosport</v>
      </c>
      <c r="C277" s="76">
        <f t="shared" si="350"/>
        <v>2491.25</v>
      </c>
      <c r="D277" s="77">
        <f>Outcomes!C$7*Outcomes!C121</f>
        <v>315</v>
      </c>
      <c r="E277" s="77">
        <f>SUMPRODUCT(Outcomes!D$7:G$7, Outcomes!D121:G121)</f>
        <v>247.25</v>
      </c>
      <c r="F277" s="77">
        <f>SUMPRODUCT(Outcomes!H$7:K$7, Outcomes!H121:K121)</f>
        <v>0</v>
      </c>
      <c r="G277" s="77">
        <f>Outcomes!L$7*Outcomes!L121</f>
        <v>0</v>
      </c>
      <c r="H277" s="77">
        <f>Outcomes!M$7*Outcomes!M121</f>
        <v>62</v>
      </c>
      <c r="I277" s="77">
        <f>SUMPRODUCT(Outcomes!N$7:Q$7, Outcomes!N121:Q121)</f>
        <v>15</v>
      </c>
      <c r="J277" s="77">
        <f>SUMPRODUCT(Outcomes!R$7:U$7, Outcomes!R121:U121)</f>
        <v>10</v>
      </c>
      <c r="K277" s="77">
        <f>SUMPRODUCT(Outcomes!V$7:Y$7, Outcomes!V121:Y121)</f>
        <v>499.75</v>
      </c>
      <c r="L277" s="77">
        <f>SUMPRODUCT(Outcomes!Z$7:AC$7, Outcomes!Z121:AC121)</f>
        <v>258.5</v>
      </c>
      <c r="M277" s="77">
        <f>SUMPRODUCT(Outcomes!AD$7:AG$7, Outcomes!AD121:AG121)</f>
        <v>0</v>
      </c>
      <c r="N277" s="77">
        <f>SUMPRODUCT(Outcomes!AH$7:AK$7, Outcomes!AH121:AK121)</f>
        <v>0</v>
      </c>
      <c r="O277" s="77">
        <f>SUMPRODUCT(Outcomes!AL$7:AO$7, Outcomes!AL121:AO121)</f>
        <v>610.5</v>
      </c>
      <c r="P277" s="77">
        <f>SUMPRODUCT(Outcomes!AP$7:AS$7, Outcomes!AP121:AS121)</f>
        <v>135.75</v>
      </c>
      <c r="Q277" s="77">
        <f>SUMPRODUCT(Outcomes!AT$7:AW$7, Outcomes!AT121:AW121)</f>
        <v>79</v>
      </c>
      <c r="R277" s="77">
        <f>SUMPRODUCT(Outcomes!AX$7:BA$7, Outcomes!AX121:BA121)</f>
        <v>55.5</v>
      </c>
      <c r="S277" s="77">
        <f>Outcomes!BB$7*Outcomes!BB121</f>
        <v>85</v>
      </c>
      <c r="T277" s="77">
        <f>Outcomes!BC$7*Outcomes!BC121</f>
        <v>113</v>
      </c>
      <c r="U277" s="77">
        <f>Outcomes!BD$7*Outcomes!BD121</f>
        <v>5</v>
      </c>
    </row>
    <row r="278" spans="1:21" outlineLevel="1">
      <c r="A278" s="12" t="str">
        <f t="shared" si="349"/>
        <v>004003</v>
      </c>
      <c r="B278" s="12" t="str">
        <f t="shared" si="349"/>
        <v>Central Texas</v>
      </c>
      <c r="C278" s="76">
        <f t="shared" si="350"/>
        <v>4988</v>
      </c>
      <c r="D278" s="77">
        <f>Outcomes!C$7*Outcomes!C122</f>
        <v>523</v>
      </c>
      <c r="E278" s="77">
        <f>SUMPRODUCT(Outcomes!D$7:G$7, Outcomes!D122:G122)</f>
        <v>928.25</v>
      </c>
      <c r="F278" s="77">
        <f>SUMPRODUCT(Outcomes!H$7:K$7, Outcomes!H122:K122)</f>
        <v>0</v>
      </c>
      <c r="G278" s="77">
        <f>Outcomes!L$7*Outcomes!L122</f>
        <v>40</v>
      </c>
      <c r="H278" s="77">
        <f>Outcomes!M$7*Outcomes!M122</f>
        <v>137</v>
      </c>
      <c r="I278" s="77">
        <f>SUMPRODUCT(Outcomes!N$7:Q$7, Outcomes!N122:Q122)</f>
        <v>0</v>
      </c>
      <c r="J278" s="77">
        <f>SUMPRODUCT(Outcomes!R$7:U$7, Outcomes!R122:U122)</f>
        <v>6</v>
      </c>
      <c r="K278" s="77">
        <f>SUMPRODUCT(Outcomes!V$7:Y$7, Outcomes!V122:Y122)</f>
        <v>839</v>
      </c>
      <c r="L278" s="77">
        <f>SUMPRODUCT(Outcomes!Z$7:AC$7, Outcomes!Z122:AC122)</f>
        <v>573</v>
      </c>
      <c r="M278" s="77">
        <f>SUMPRODUCT(Outcomes!AD$7:AG$7, Outcomes!AD122:AG122)</f>
        <v>0</v>
      </c>
      <c r="N278" s="77">
        <f>SUMPRODUCT(Outcomes!AH$7:AK$7, Outcomes!AH122:AK122)</f>
        <v>0</v>
      </c>
      <c r="O278" s="77">
        <f>SUMPRODUCT(Outcomes!AL$7:AO$7, Outcomes!AL122:AO122)</f>
        <v>1522.5</v>
      </c>
      <c r="P278" s="77">
        <f>SUMPRODUCT(Outcomes!AP$7:AS$7, Outcomes!AP122:AS122)</f>
        <v>323.25</v>
      </c>
      <c r="Q278" s="77">
        <f>SUMPRODUCT(Outcomes!AT$7:AW$7, Outcomes!AT122:AW122)</f>
        <v>0</v>
      </c>
      <c r="R278" s="77">
        <f>SUMPRODUCT(Outcomes!AX$7:BA$7, Outcomes!AX122:BA122)</f>
        <v>0</v>
      </c>
      <c r="S278" s="77">
        <f>Outcomes!BB$7*Outcomes!BB122</f>
        <v>40</v>
      </c>
      <c r="T278" s="77">
        <f>Outcomes!BC$7*Outcomes!BC122</f>
        <v>56</v>
      </c>
      <c r="U278" s="77">
        <f>Outcomes!BD$7*Outcomes!BD122</f>
        <v>0</v>
      </c>
    </row>
    <row r="279" spans="1:21" outlineLevel="1">
      <c r="A279" s="12" t="str">
        <f t="shared" si="349"/>
        <v>003553</v>
      </c>
      <c r="B279" s="12" t="str">
        <f t="shared" si="349"/>
        <v>Cisco</v>
      </c>
      <c r="C279" s="76">
        <f t="shared" si="350"/>
        <v>1880.25</v>
      </c>
      <c r="D279" s="77">
        <f>Outcomes!C$7*Outcomes!C123</f>
        <v>390</v>
      </c>
      <c r="E279" s="77">
        <f>SUMPRODUCT(Outcomes!D$7:G$7, Outcomes!D123:G123)</f>
        <v>303.5</v>
      </c>
      <c r="F279" s="77">
        <f>SUMPRODUCT(Outcomes!H$7:K$7, Outcomes!H123:K123)</f>
        <v>0</v>
      </c>
      <c r="G279" s="77">
        <f>Outcomes!L$7*Outcomes!L123</f>
        <v>7</v>
      </c>
      <c r="H279" s="77">
        <f>Outcomes!M$7*Outcomes!M123</f>
        <v>196</v>
      </c>
      <c r="I279" s="77">
        <f>SUMPRODUCT(Outcomes!N$7:Q$7, Outcomes!N123:Q123)</f>
        <v>0</v>
      </c>
      <c r="J279" s="77">
        <f>SUMPRODUCT(Outcomes!R$7:U$7, Outcomes!R123:U123)</f>
        <v>15</v>
      </c>
      <c r="K279" s="77">
        <f>SUMPRODUCT(Outcomes!V$7:Y$7, Outcomes!V123:Y123)</f>
        <v>120.5</v>
      </c>
      <c r="L279" s="77">
        <f>SUMPRODUCT(Outcomes!Z$7:AC$7, Outcomes!Z123:AC123)</f>
        <v>189</v>
      </c>
      <c r="M279" s="77">
        <f>SUMPRODUCT(Outcomes!AD$7:AG$7, Outcomes!AD123:AG123)</f>
        <v>0</v>
      </c>
      <c r="N279" s="77">
        <f>SUMPRODUCT(Outcomes!AH$7:AK$7, Outcomes!AH123:AK123)</f>
        <v>0</v>
      </c>
      <c r="O279" s="77">
        <f>SUMPRODUCT(Outcomes!AL$7:AO$7, Outcomes!AL123:AO123)</f>
        <v>505</v>
      </c>
      <c r="P279" s="77">
        <f>SUMPRODUCT(Outcomes!AP$7:AS$7, Outcomes!AP123:AS123)</f>
        <v>117.25</v>
      </c>
      <c r="Q279" s="77">
        <f>SUMPRODUCT(Outcomes!AT$7:AW$7, Outcomes!AT123:AW123)</f>
        <v>0</v>
      </c>
      <c r="R279" s="77">
        <f>SUMPRODUCT(Outcomes!AX$7:BA$7, Outcomes!AX123:BA123)</f>
        <v>0</v>
      </c>
      <c r="S279" s="77">
        <f>Outcomes!BB$7*Outcomes!BB123</f>
        <v>10</v>
      </c>
      <c r="T279" s="77">
        <f>Outcomes!BC$7*Outcomes!BC123</f>
        <v>27</v>
      </c>
      <c r="U279" s="77">
        <f>Outcomes!BD$7*Outcomes!BD123</f>
        <v>0</v>
      </c>
    </row>
    <row r="280" spans="1:21" outlineLevel="1">
      <c r="A280" s="12" t="str">
        <f t="shared" si="349"/>
        <v>003554</v>
      </c>
      <c r="B280" s="12" t="str">
        <f t="shared" si="349"/>
        <v>Clarendon</v>
      </c>
      <c r="C280" s="76">
        <f t="shared" si="350"/>
        <v>940.5</v>
      </c>
      <c r="D280" s="77">
        <f>Outcomes!C$7*Outcomes!C124</f>
        <v>217</v>
      </c>
      <c r="E280" s="77">
        <f>SUMPRODUCT(Outcomes!D$7:G$7, Outcomes!D124:G124)</f>
        <v>152.75</v>
      </c>
      <c r="F280" s="77">
        <f>SUMPRODUCT(Outcomes!H$7:K$7, Outcomes!H124:K124)</f>
        <v>0</v>
      </c>
      <c r="G280" s="77">
        <f>Outcomes!L$7*Outcomes!L124</f>
        <v>0</v>
      </c>
      <c r="H280" s="77">
        <f>Outcomes!M$7*Outcomes!M124</f>
        <v>72</v>
      </c>
      <c r="I280" s="77">
        <f>SUMPRODUCT(Outcomes!N$7:Q$7, Outcomes!N124:Q124)</f>
        <v>0</v>
      </c>
      <c r="J280" s="77">
        <f>SUMPRODUCT(Outcomes!R$7:U$7, Outcomes!R124:U124)</f>
        <v>0</v>
      </c>
      <c r="K280" s="77">
        <f>SUMPRODUCT(Outcomes!V$7:Y$7, Outcomes!V124:Y124)</f>
        <v>47</v>
      </c>
      <c r="L280" s="77">
        <f>SUMPRODUCT(Outcomes!Z$7:AC$7, Outcomes!Z124:AC124)</f>
        <v>232</v>
      </c>
      <c r="M280" s="77">
        <f>SUMPRODUCT(Outcomes!AD$7:AG$7, Outcomes!AD124:AG124)</f>
        <v>0</v>
      </c>
      <c r="N280" s="77">
        <f>SUMPRODUCT(Outcomes!AH$7:AK$7, Outcomes!AH124:AK124)</f>
        <v>0</v>
      </c>
      <c r="O280" s="77">
        <f>SUMPRODUCT(Outcomes!AL$7:AO$7, Outcomes!AL124:AO124)</f>
        <v>156.25</v>
      </c>
      <c r="P280" s="77">
        <f>SUMPRODUCT(Outcomes!AP$7:AS$7, Outcomes!AP124:AS124)</f>
        <v>47.5</v>
      </c>
      <c r="Q280" s="77">
        <f>SUMPRODUCT(Outcomes!AT$7:AW$7, Outcomes!AT124:AW124)</f>
        <v>0</v>
      </c>
      <c r="R280" s="77">
        <f>SUMPRODUCT(Outcomes!AX$7:BA$7, Outcomes!AX124:BA124)</f>
        <v>0</v>
      </c>
      <c r="S280" s="77">
        <f>Outcomes!BB$7*Outcomes!BB124</f>
        <v>11</v>
      </c>
      <c r="T280" s="77">
        <f>Outcomes!BC$7*Outcomes!BC124</f>
        <v>5</v>
      </c>
      <c r="U280" s="77">
        <f>Outcomes!BD$7*Outcomes!BD124</f>
        <v>0</v>
      </c>
    </row>
    <row r="281" spans="1:21" outlineLevel="1">
      <c r="A281" s="12" t="str">
        <f t="shared" si="349"/>
        <v>003546</v>
      </c>
      <c r="B281" s="12" t="str">
        <f t="shared" si="349"/>
        <v>Coastal Bend</v>
      </c>
      <c r="C281" s="76">
        <f t="shared" si="350"/>
        <v>2330.75</v>
      </c>
      <c r="D281" s="77">
        <f>Outcomes!C$7*Outcomes!C125</f>
        <v>508</v>
      </c>
      <c r="E281" s="77">
        <f>SUMPRODUCT(Outcomes!D$7:G$7, Outcomes!D125:G125)</f>
        <v>454.75</v>
      </c>
      <c r="F281" s="77">
        <f>SUMPRODUCT(Outcomes!H$7:K$7, Outcomes!H125:K125)</f>
        <v>0</v>
      </c>
      <c r="G281" s="77">
        <f>Outcomes!L$7*Outcomes!L125</f>
        <v>64</v>
      </c>
      <c r="H281" s="77">
        <f>Outcomes!M$7*Outcomes!M125</f>
        <v>220</v>
      </c>
      <c r="I281" s="77">
        <f>SUMPRODUCT(Outcomes!N$7:Q$7, Outcomes!N125:Q125)</f>
        <v>0</v>
      </c>
      <c r="J281" s="77">
        <f>SUMPRODUCT(Outcomes!R$7:U$7, Outcomes!R125:U125)</f>
        <v>0</v>
      </c>
      <c r="K281" s="77">
        <f>SUMPRODUCT(Outcomes!V$7:Y$7, Outcomes!V125:Y125)</f>
        <v>89.5</v>
      </c>
      <c r="L281" s="77">
        <f>SUMPRODUCT(Outcomes!Z$7:AC$7, Outcomes!Z125:AC125)</f>
        <v>351</v>
      </c>
      <c r="M281" s="77">
        <f>SUMPRODUCT(Outcomes!AD$7:AG$7, Outcomes!AD125:AG125)</f>
        <v>0</v>
      </c>
      <c r="N281" s="77">
        <f>SUMPRODUCT(Outcomes!AH$7:AK$7, Outcomes!AH125:AK125)</f>
        <v>0</v>
      </c>
      <c r="O281" s="77">
        <f>SUMPRODUCT(Outcomes!AL$7:AO$7, Outcomes!AL125:AO125)</f>
        <v>393</v>
      </c>
      <c r="P281" s="77">
        <f>SUMPRODUCT(Outcomes!AP$7:AS$7, Outcomes!AP125:AS125)</f>
        <v>235.5</v>
      </c>
      <c r="Q281" s="77">
        <f>SUMPRODUCT(Outcomes!AT$7:AW$7, Outcomes!AT125:AW125)</f>
        <v>0</v>
      </c>
      <c r="R281" s="77">
        <f>SUMPRODUCT(Outcomes!AX$7:BA$7, Outcomes!AX125:BA125)</f>
        <v>0</v>
      </c>
      <c r="S281" s="77">
        <f>Outcomes!BB$7*Outcomes!BB125</f>
        <v>5</v>
      </c>
      <c r="T281" s="77">
        <f>Outcomes!BC$7*Outcomes!BC125</f>
        <v>10</v>
      </c>
      <c r="U281" s="77">
        <f>Outcomes!BD$7*Outcomes!BD125</f>
        <v>0</v>
      </c>
    </row>
    <row r="282" spans="1:21" outlineLevel="1">
      <c r="A282" s="12" t="str">
        <f t="shared" si="349"/>
        <v>007096</v>
      </c>
      <c r="B282" s="12" t="str">
        <f t="shared" si="349"/>
        <v>College of the Mainland</v>
      </c>
      <c r="C282" s="76">
        <f t="shared" si="350"/>
        <v>2282.5</v>
      </c>
      <c r="D282" s="77">
        <f>Outcomes!C$7*Outcomes!C126</f>
        <v>466</v>
      </c>
      <c r="E282" s="77">
        <f>SUMPRODUCT(Outcomes!D$7:G$7, Outcomes!D126:G126)</f>
        <v>373.75</v>
      </c>
      <c r="F282" s="77">
        <f>SUMPRODUCT(Outcomes!H$7:K$7, Outcomes!H126:K126)</f>
        <v>0</v>
      </c>
      <c r="G282" s="77">
        <f>Outcomes!L$7*Outcomes!L126</f>
        <v>0</v>
      </c>
      <c r="H282" s="77">
        <f>Outcomes!M$7*Outcomes!M126</f>
        <v>63</v>
      </c>
      <c r="I282" s="77">
        <f>SUMPRODUCT(Outcomes!N$7:Q$7, Outcomes!N126:Q126)</f>
        <v>0</v>
      </c>
      <c r="J282" s="77">
        <f>SUMPRODUCT(Outcomes!R$7:U$7, Outcomes!R126:U126)</f>
        <v>13</v>
      </c>
      <c r="K282" s="77">
        <f>SUMPRODUCT(Outcomes!V$7:Y$7, Outcomes!V126:Y126)</f>
        <v>160.25</v>
      </c>
      <c r="L282" s="77">
        <f>SUMPRODUCT(Outcomes!Z$7:AC$7, Outcomes!Z126:AC126)</f>
        <v>315</v>
      </c>
      <c r="M282" s="77">
        <f>SUMPRODUCT(Outcomes!AD$7:AG$7, Outcomes!AD126:AG126)</f>
        <v>0</v>
      </c>
      <c r="N282" s="77">
        <f>SUMPRODUCT(Outcomes!AH$7:AK$7, Outcomes!AH126:AK126)</f>
        <v>0</v>
      </c>
      <c r="O282" s="77">
        <f>SUMPRODUCT(Outcomes!AL$7:AO$7, Outcomes!AL126:AO126)</f>
        <v>583.25</v>
      </c>
      <c r="P282" s="77">
        <f>SUMPRODUCT(Outcomes!AP$7:AS$7, Outcomes!AP126:AS126)</f>
        <v>171</v>
      </c>
      <c r="Q282" s="77">
        <f>SUMPRODUCT(Outcomes!AT$7:AW$7, Outcomes!AT126:AW126)</f>
        <v>0</v>
      </c>
      <c r="R282" s="77">
        <f>SUMPRODUCT(Outcomes!AX$7:BA$7, Outcomes!AX126:BA126)</f>
        <v>12.25</v>
      </c>
      <c r="S282" s="77">
        <f>Outcomes!BB$7*Outcomes!BB126</f>
        <v>46</v>
      </c>
      <c r="T282" s="77">
        <f>Outcomes!BC$7*Outcomes!BC126</f>
        <v>79</v>
      </c>
      <c r="U282" s="77">
        <f>Outcomes!BD$7*Outcomes!BD126</f>
        <v>0</v>
      </c>
    </row>
    <row r="283" spans="1:21" outlineLevel="1">
      <c r="A283" s="12" t="str">
        <f t="shared" si="349"/>
        <v>023614</v>
      </c>
      <c r="B283" s="12" t="str">
        <f t="shared" si="349"/>
        <v>Collin</v>
      </c>
      <c r="C283" s="76">
        <f t="shared" si="350"/>
        <v>17172</v>
      </c>
      <c r="D283" s="77">
        <f>Outcomes!C$7*Outcomes!C127</f>
        <v>2637</v>
      </c>
      <c r="E283" s="77">
        <f>SUMPRODUCT(Outcomes!D$7:G$7, Outcomes!D127:G127)</f>
        <v>4150.5</v>
      </c>
      <c r="F283" s="77">
        <f>SUMPRODUCT(Outcomes!H$7:K$7, Outcomes!H127:K127)</f>
        <v>0</v>
      </c>
      <c r="G283" s="77">
        <f>Outcomes!L$7*Outcomes!L127</f>
        <v>0</v>
      </c>
      <c r="H283" s="77">
        <f>Outcomes!M$7*Outcomes!M127</f>
        <v>0</v>
      </c>
      <c r="I283" s="77">
        <f>SUMPRODUCT(Outcomes!N$7:Q$7, Outcomes!N127:Q127)</f>
        <v>387</v>
      </c>
      <c r="J283" s="77">
        <f>SUMPRODUCT(Outcomes!R$7:U$7, Outcomes!R127:U127)</f>
        <v>665</v>
      </c>
      <c r="K283" s="77">
        <f>SUMPRODUCT(Outcomes!V$7:Y$7, Outcomes!V127:Y127)</f>
        <v>1589.75</v>
      </c>
      <c r="L283" s="77">
        <f>SUMPRODUCT(Outcomes!Z$7:AC$7, Outcomes!Z127:AC127)</f>
        <v>1414</v>
      </c>
      <c r="M283" s="77">
        <f>SUMPRODUCT(Outcomes!AD$7:AG$7, Outcomes!AD127:AG127)</f>
        <v>0</v>
      </c>
      <c r="N283" s="77">
        <f>SUMPRODUCT(Outcomes!AH$7:AK$7, Outcomes!AH127:AK127)</f>
        <v>12.5</v>
      </c>
      <c r="O283" s="77">
        <f>SUMPRODUCT(Outcomes!AL$7:AO$7, Outcomes!AL127:AO127)</f>
        <v>4578.25</v>
      </c>
      <c r="P283" s="77">
        <f>SUMPRODUCT(Outcomes!AP$7:AS$7, Outcomes!AP127:AS127)</f>
        <v>1100.5</v>
      </c>
      <c r="Q283" s="77">
        <f>SUMPRODUCT(Outcomes!AT$7:AW$7, Outcomes!AT127:AW127)</f>
        <v>0</v>
      </c>
      <c r="R283" s="77">
        <f>SUMPRODUCT(Outcomes!AX$7:BA$7, Outcomes!AX127:BA127)</f>
        <v>149.5</v>
      </c>
      <c r="S283" s="77">
        <f>Outcomes!BB$7*Outcomes!BB127</f>
        <v>77</v>
      </c>
      <c r="T283" s="77">
        <f>Outcomes!BC$7*Outcomes!BC127</f>
        <v>411</v>
      </c>
      <c r="U283" s="77">
        <f>Outcomes!BD$7*Outcomes!BD127</f>
        <v>0</v>
      </c>
    </row>
    <row r="284" spans="1:21" outlineLevel="1">
      <c r="A284" s="12" t="str">
        <f t="shared" si="349"/>
        <v>009331</v>
      </c>
      <c r="B284" s="12" t="str">
        <f t="shared" si="349"/>
        <v>Dallas</v>
      </c>
      <c r="C284" s="76">
        <f t="shared" si="350"/>
        <v>28424</v>
      </c>
      <c r="D284" s="77">
        <f>Outcomes!C$7*Outcomes!C128</f>
        <v>3364</v>
      </c>
      <c r="E284" s="77">
        <f>SUMPRODUCT(Outcomes!D$7:G$7, Outcomes!D128:G128)</f>
        <v>6770.5</v>
      </c>
      <c r="F284" s="77">
        <f>SUMPRODUCT(Outcomes!H$7:K$7, Outcomes!H128:K128)</f>
        <v>1.5</v>
      </c>
      <c r="G284" s="77">
        <f>Outcomes!L$7*Outcomes!L128</f>
        <v>145</v>
      </c>
      <c r="H284" s="77">
        <f>Outcomes!M$7*Outcomes!M128</f>
        <v>566</v>
      </c>
      <c r="I284" s="77">
        <f>SUMPRODUCT(Outcomes!N$7:Q$7, Outcomes!N128:Q128)</f>
        <v>9</v>
      </c>
      <c r="J284" s="77">
        <f>SUMPRODUCT(Outcomes!R$7:U$7, Outcomes!R128:U128)</f>
        <v>76</v>
      </c>
      <c r="K284" s="77">
        <f>SUMPRODUCT(Outcomes!V$7:Y$7, Outcomes!V128:Y128)</f>
        <v>2281.75</v>
      </c>
      <c r="L284" s="77">
        <f>SUMPRODUCT(Outcomes!Z$7:AC$7, Outcomes!Z128:AC128)</f>
        <v>3769.5</v>
      </c>
      <c r="M284" s="77">
        <f>SUMPRODUCT(Outcomes!AD$7:AG$7, Outcomes!AD128:AG128)</f>
        <v>1.5</v>
      </c>
      <c r="N284" s="77">
        <f>SUMPRODUCT(Outcomes!AH$7:AK$7, Outcomes!AH128:AK128)</f>
        <v>35.25</v>
      </c>
      <c r="O284" s="77">
        <f>SUMPRODUCT(Outcomes!AL$7:AO$7, Outcomes!AL128:AO128)</f>
        <v>8394</v>
      </c>
      <c r="P284" s="77">
        <f>SUMPRODUCT(Outcomes!AP$7:AS$7, Outcomes!AP128:AS128)</f>
        <v>1977.75</v>
      </c>
      <c r="Q284" s="77">
        <f>SUMPRODUCT(Outcomes!AT$7:AW$7, Outcomes!AT128:AW128)</f>
        <v>0</v>
      </c>
      <c r="R284" s="77">
        <f>SUMPRODUCT(Outcomes!AX$7:BA$7, Outcomes!AX128:BA128)</f>
        <v>130.25</v>
      </c>
      <c r="S284" s="77">
        <f>Outcomes!BB$7*Outcomes!BB128</f>
        <v>149</v>
      </c>
      <c r="T284" s="77">
        <f>Outcomes!BC$7*Outcomes!BC128</f>
        <v>753</v>
      </c>
      <c r="U284" s="77">
        <f>Outcomes!BD$7*Outcomes!BD128</f>
        <v>0</v>
      </c>
    </row>
    <row r="285" spans="1:21" outlineLevel="1">
      <c r="A285" s="12" t="str">
        <f t="shared" si="349"/>
        <v>003563</v>
      </c>
      <c r="B285" s="12" t="str">
        <f t="shared" si="349"/>
        <v>Del Mar</v>
      </c>
      <c r="C285" s="76">
        <f t="shared" si="350"/>
        <v>6812</v>
      </c>
      <c r="D285" s="77">
        <f>Outcomes!C$7*Outcomes!C129</f>
        <v>841</v>
      </c>
      <c r="E285" s="77">
        <f>SUMPRODUCT(Outcomes!D$7:G$7, Outcomes!D129:G129)</f>
        <v>888.25</v>
      </c>
      <c r="F285" s="77">
        <f>SUMPRODUCT(Outcomes!H$7:K$7, Outcomes!H129:K129)</f>
        <v>1.25</v>
      </c>
      <c r="G285" s="77">
        <f>Outcomes!L$7*Outcomes!L129</f>
        <v>179</v>
      </c>
      <c r="H285" s="77">
        <f>Outcomes!M$7*Outcomes!M129</f>
        <v>2319</v>
      </c>
      <c r="I285" s="77">
        <f>SUMPRODUCT(Outcomes!N$7:Q$7, Outcomes!N129:Q129)</f>
        <v>49</v>
      </c>
      <c r="J285" s="77">
        <f>SUMPRODUCT(Outcomes!R$7:U$7, Outcomes!R129:U129)</f>
        <v>84</v>
      </c>
      <c r="K285" s="77">
        <f>SUMPRODUCT(Outcomes!V$7:Y$7, Outcomes!V129:Y129)</f>
        <v>393.75</v>
      </c>
      <c r="L285" s="77">
        <f>SUMPRODUCT(Outcomes!Z$7:AC$7, Outcomes!Z129:AC129)</f>
        <v>402</v>
      </c>
      <c r="M285" s="77">
        <f>SUMPRODUCT(Outcomes!AD$7:AG$7, Outcomes!AD129:AG129)</f>
        <v>0</v>
      </c>
      <c r="N285" s="77">
        <f>SUMPRODUCT(Outcomes!AH$7:AK$7, Outcomes!AH129:AK129)</f>
        <v>0</v>
      </c>
      <c r="O285" s="77">
        <f>SUMPRODUCT(Outcomes!AL$7:AO$7, Outcomes!AL129:AO129)</f>
        <v>618.25</v>
      </c>
      <c r="P285" s="77">
        <f>SUMPRODUCT(Outcomes!AP$7:AS$7, Outcomes!AP129:AS129)</f>
        <v>950.25</v>
      </c>
      <c r="Q285" s="77">
        <f>SUMPRODUCT(Outcomes!AT$7:AW$7, Outcomes!AT129:AW129)</f>
        <v>0</v>
      </c>
      <c r="R285" s="77">
        <f>SUMPRODUCT(Outcomes!AX$7:BA$7, Outcomes!AX129:BA129)</f>
        <v>18.25</v>
      </c>
      <c r="S285" s="77">
        <f>Outcomes!BB$7*Outcomes!BB129</f>
        <v>15</v>
      </c>
      <c r="T285" s="77">
        <f>Outcomes!BC$7*Outcomes!BC129</f>
        <v>53</v>
      </c>
      <c r="U285" s="77">
        <f>Outcomes!BD$7*Outcomes!BD129</f>
        <v>0</v>
      </c>
    </row>
    <row r="286" spans="1:21" outlineLevel="1">
      <c r="A286" s="12" t="str">
        <f t="shared" si="349"/>
        <v>010387</v>
      </c>
      <c r="B286" s="12" t="str">
        <f t="shared" si="349"/>
        <v>El Paso</v>
      </c>
      <c r="C286" s="76">
        <f t="shared" si="350"/>
        <v>11463.5</v>
      </c>
      <c r="D286" s="77">
        <f>Outcomes!C$7*Outcomes!C130</f>
        <v>2534</v>
      </c>
      <c r="E286" s="77">
        <f>SUMPRODUCT(Outcomes!D$7:G$7, Outcomes!D130:G130)</f>
        <v>2589.5</v>
      </c>
      <c r="F286" s="77">
        <f>SUMPRODUCT(Outcomes!H$7:K$7, Outcomes!H130:K130)</f>
        <v>0</v>
      </c>
      <c r="G286" s="77">
        <f>Outcomes!L$7*Outcomes!L130</f>
        <v>509</v>
      </c>
      <c r="H286" s="77">
        <f>Outcomes!M$7*Outcomes!M130</f>
        <v>0</v>
      </c>
      <c r="I286" s="77">
        <f>SUMPRODUCT(Outcomes!N$7:Q$7, Outcomes!N130:Q130)</f>
        <v>0</v>
      </c>
      <c r="J286" s="77">
        <f>SUMPRODUCT(Outcomes!R$7:U$7, Outcomes!R130:U130)</f>
        <v>0</v>
      </c>
      <c r="K286" s="77">
        <f>SUMPRODUCT(Outcomes!V$7:Y$7, Outcomes!V130:Y130)</f>
        <v>368.75</v>
      </c>
      <c r="L286" s="77">
        <f>SUMPRODUCT(Outcomes!Z$7:AC$7, Outcomes!Z130:AC130)</f>
        <v>896</v>
      </c>
      <c r="M286" s="77">
        <f>SUMPRODUCT(Outcomes!AD$7:AG$7, Outcomes!AD130:AG130)</f>
        <v>7.25</v>
      </c>
      <c r="N286" s="77">
        <f>SUMPRODUCT(Outcomes!AH$7:AK$7, Outcomes!AH130:AK130)</f>
        <v>0</v>
      </c>
      <c r="O286" s="77">
        <f>SUMPRODUCT(Outcomes!AL$7:AO$7, Outcomes!AL130:AO130)</f>
        <v>3620.75</v>
      </c>
      <c r="P286" s="77">
        <f>SUMPRODUCT(Outcomes!AP$7:AS$7, Outcomes!AP130:AS130)</f>
        <v>878.25</v>
      </c>
      <c r="Q286" s="77">
        <f>SUMPRODUCT(Outcomes!AT$7:AW$7, Outcomes!AT130:AW130)</f>
        <v>0</v>
      </c>
      <c r="R286" s="77">
        <f>SUMPRODUCT(Outcomes!AX$7:BA$7, Outcomes!AX130:BA130)</f>
        <v>0</v>
      </c>
      <c r="S286" s="77">
        <f>Outcomes!BB$7*Outcomes!BB130</f>
        <v>10</v>
      </c>
      <c r="T286" s="77">
        <f>Outcomes!BC$7*Outcomes!BC130</f>
        <v>50</v>
      </c>
      <c r="U286" s="77">
        <f>Outcomes!BD$7*Outcomes!BD130</f>
        <v>0</v>
      </c>
    </row>
    <row r="287" spans="1:21" outlineLevel="1">
      <c r="A287" s="12" t="str">
        <f t="shared" ref="A287:B302" si="351">A234</f>
        <v>003568</v>
      </c>
      <c r="B287" s="12" t="str">
        <f t="shared" si="351"/>
        <v>Frank Phillips</v>
      </c>
      <c r="C287" s="76">
        <f t="shared" si="350"/>
        <v>1096.25</v>
      </c>
      <c r="D287" s="77">
        <f>Outcomes!C$7*Outcomes!C131</f>
        <v>358</v>
      </c>
      <c r="E287" s="77">
        <f>SUMPRODUCT(Outcomes!D$7:G$7, Outcomes!D131:G131)</f>
        <v>148.75</v>
      </c>
      <c r="F287" s="77">
        <f>SUMPRODUCT(Outcomes!H$7:K$7, Outcomes!H131:K131)</f>
        <v>0</v>
      </c>
      <c r="G287" s="77">
        <f>Outcomes!L$7*Outcomes!L131</f>
        <v>0</v>
      </c>
      <c r="H287" s="77">
        <f>Outcomes!M$7*Outcomes!M131</f>
        <v>14</v>
      </c>
      <c r="I287" s="77">
        <f>SUMPRODUCT(Outcomes!N$7:Q$7, Outcomes!N131:Q131)</f>
        <v>117</v>
      </c>
      <c r="J287" s="77">
        <f>SUMPRODUCT(Outcomes!R$7:U$7, Outcomes!R131:U131)</f>
        <v>39</v>
      </c>
      <c r="K287" s="77">
        <f>SUMPRODUCT(Outcomes!V$7:Y$7, Outcomes!V131:Y131)</f>
        <v>53.75</v>
      </c>
      <c r="L287" s="77">
        <f>SUMPRODUCT(Outcomes!Z$7:AC$7, Outcomes!Z131:AC131)</f>
        <v>144.75</v>
      </c>
      <c r="M287" s="77">
        <f>SUMPRODUCT(Outcomes!AD$7:AG$7, Outcomes!AD131:AG131)</f>
        <v>0</v>
      </c>
      <c r="N287" s="77">
        <f>SUMPRODUCT(Outcomes!AH$7:AK$7, Outcomes!AH131:AK131)</f>
        <v>0</v>
      </c>
      <c r="O287" s="77">
        <f>SUMPRODUCT(Outcomes!AL$7:AO$7, Outcomes!AL131:AO131)</f>
        <v>186.25</v>
      </c>
      <c r="P287" s="77">
        <f>SUMPRODUCT(Outcomes!AP$7:AS$7, Outcomes!AP131:AS131)</f>
        <v>15.75</v>
      </c>
      <c r="Q287" s="77">
        <f>SUMPRODUCT(Outcomes!AT$7:AW$7, Outcomes!AT131:AW131)</f>
        <v>0</v>
      </c>
      <c r="R287" s="77">
        <f>SUMPRODUCT(Outcomes!AX$7:BA$7, Outcomes!AX131:BA131)</f>
        <v>0</v>
      </c>
      <c r="S287" s="77">
        <f>Outcomes!BB$7*Outcomes!BB131</f>
        <v>15</v>
      </c>
      <c r="T287" s="77">
        <f>Outcomes!BC$7*Outcomes!BC131</f>
        <v>4</v>
      </c>
      <c r="U287" s="77">
        <f>Outcomes!BD$7*Outcomes!BD131</f>
        <v>0</v>
      </c>
    </row>
    <row r="288" spans="1:21" outlineLevel="1">
      <c r="A288" s="12" t="str">
        <f t="shared" si="351"/>
        <v>006662</v>
      </c>
      <c r="B288" s="12" t="str">
        <f t="shared" si="351"/>
        <v>Galveston</v>
      </c>
      <c r="C288" s="76">
        <f t="shared" si="350"/>
        <v>1505.75</v>
      </c>
      <c r="D288" s="77">
        <f>Outcomes!C$7*Outcomes!C132</f>
        <v>145</v>
      </c>
      <c r="E288" s="77">
        <f>SUMPRODUCT(Outcomes!D$7:G$7, Outcomes!D132:G132)</f>
        <v>170.75</v>
      </c>
      <c r="F288" s="77">
        <f>SUMPRODUCT(Outcomes!H$7:K$7, Outcomes!H132:K132)</f>
        <v>0</v>
      </c>
      <c r="G288" s="77">
        <f>Outcomes!L$7*Outcomes!L132</f>
        <v>0</v>
      </c>
      <c r="H288" s="77">
        <f>Outcomes!M$7*Outcomes!M132</f>
        <v>0</v>
      </c>
      <c r="I288" s="77">
        <f>SUMPRODUCT(Outcomes!N$7:Q$7, Outcomes!N132:Q132)</f>
        <v>0</v>
      </c>
      <c r="J288" s="77">
        <f>SUMPRODUCT(Outcomes!R$7:U$7, Outcomes!R132:U132)</f>
        <v>156</v>
      </c>
      <c r="K288" s="77">
        <f>SUMPRODUCT(Outcomes!V$7:Y$7, Outcomes!V132:Y132)</f>
        <v>116.25</v>
      </c>
      <c r="L288" s="77">
        <f>SUMPRODUCT(Outcomes!Z$7:AC$7, Outcomes!Z132:AC132)</f>
        <v>299.5</v>
      </c>
      <c r="M288" s="77">
        <f>SUMPRODUCT(Outcomes!AD$7:AG$7, Outcomes!AD132:AG132)</f>
        <v>0</v>
      </c>
      <c r="N288" s="77">
        <f>SUMPRODUCT(Outcomes!AH$7:AK$7, Outcomes!AH132:AK132)</f>
        <v>82.5</v>
      </c>
      <c r="O288" s="77">
        <f>SUMPRODUCT(Outcomes!AL$7:AO$7, Outcomes!AL132:AO132)</f>
        <v>256.75</v>
      </c>
      <c r="P288" s="77">
        <f>SUMPRODUCT(Outcomes!AP$7:AS$7, Outcomes!AP132:AS132)</f>
        <v>210.5</v>
      </c>
      <c r="Q288" s="77">
        <f>SUMPRODUCT(Outcomes!AT$7:AW$7, Outcomes!AT132:AW132)</f>
        <v>0</v>
      </c>
      <c r="R288" s="77">
        <f>SUMPRODUCT(Outcomes!AX$7:BA$7, Outcomes!AX132:BA132)</f>
        <v>36.5</v>
      </c>
      <c r="S288" s="77">
        <f>Outcomes!BB$7*Outcomes!BB132</f>
        <v>11</v>
      </c>
      <c r="T288" s="77">
        <f>Outcomes!BC$7*Outcomes!BC132</f>
        <v>21</v>
      </c>
      <c r="U288" s="77">
        <f>Outcomes!BD$7*Outcomes!BD132</f>
        <v>0</v>
      </c>
    </row>
    <row r="289" spans="1:21" outlineLevel="1">
      <c r="A289" s="12" t="str">
        <f t="shared" si="351"/>
        <v>003570</v>
      </c>
      <c r="B289" s="12" t="str">
        <f t="shared" si="351"/>
        <v>Grayson</v>
      </c>
      <c r="C289" s="76">
        <f t="shared" si="350"/>
        <v>2405.5</v>
      </c>
      <c r="D289" s="77">
        <f>Outcomes!C$7*Outcomes!C133</f>
        <v>351</v>
      </c>
      <c r="E289" s="77">
        <f>SUMPRODUCT(Outcomes!D$7:G$7, Outcomes!D133:G133)</f>
        <v>250.5</v>
      </c>
      <c r="F289" s="77">
        <f>SUMPRODUCT(Outcomes!H$7:K$7, Outcomes!H133:K133)</f>
        <v>0</v>
      </c>
      <c r="G289" s="77">
        <f>Outcomes!L$7*Outcomes!L133</f>
        <v>0</v>
      </c>
      <c r="H289" s="77">
        <f>Outcomes!M$7*Outcomes!M133</f>
        <v>182</v>
      </c>
      <c r="I289" s="77">
        <f>SUMPRODUCT(Outcomes!N$7:Q$7, Outcomes!N133:Q133)</f>
        <v>5</v>
      </c>
      <c r="J289" s="77">
        <f>SUMPRODUCT(Outcomes!R$7:U$7, Outcomes!R133:U133)</f>
        <v>135</v>
      </c>
      <c r="K289" s="77">
        <f>SUMPRODUCT(Outcomes!V$7:Y$7, Outcomes!V133:Y133)</f>
        <v>245.25</v>
      </c>
      <c r="L289" s="77">
        <f>SUMPRODUCT(Outcomes!Z$7:AC$7, Outcomes!Z133:AC133)</f>
        <v>293.75</v>
      </c>
      <c r="M289" s="77">
        <f>SUMPRODUCT(Outcomes!AD$7:AG$7, Outcomes!AD133:AG133)</f>
        <v>0</v>
      </c>
      <c r="N289" s="77">
        <f>SUMPRODUCT(Outcomes!AH$7:AK$7, Outcomes!AH133:AK133)</f>
        <v>0</v>
      </c>
      <c r="O289" s="77">
        <f>SUMPRODUCT(Outcomes!AL$7:AO$7, Outcomes!AL133:AO133)</f>
        <v>429</v>
      </c>
      <c r="P289" s="77">
        <f>SUMPRODUCT(Outcomes!AP$7:AS$7, Outcomes!AP133:AS133)</f>
        <v>384.25</v>
      </c>
      <c r="Q289" s="77">
        <f>SUMPRODUCT(Outcomes!AT$7:AW$7, Outcomes!AT133:AW133)</f>
        <v>0</v>
      </c>
      <c r="R289" s="77">
        <f>SUMPRODUCT(Outcomes!AX$7:BA$7, Outcomes!AX133:BA133)</f>
        <v>68.75</v>
      </c>
      <c r="S289" s="77">
        <f>Outcomes!BB$7*Outcomes!BB133</f>
        <v>21</v>
      </c>
      <c r="T289" s="77">
        <f>Outcomes!BC$7*Outcomes!BC133</f>
        <v>40</v>
      </c>
      <c r="U289" s="77">
        <f>Outcomes!BD$7*Outcomes!BD133</f>
        <v>0</v>
      </c>
    </row>
    <row r="290" spans="1:21" outlineLevel="1">
      <c r="A290" s="12" t="str">
        <f t="shared" si="351"/>
        <v>003573</v>
      </c>
      <c r="B290" s="12" t="str">
        <f t="shared" si="351"/>
        <v>Hill</v>
      </c>
      <c r="C290" s="76">
        <f t="shared" si="350"/>
        <v>1873.5</v>
      </c>
      <c r="D290" s="77">
        <f>Outcomes!C$7*Outcomes!C134</f>
        <v>418</v>
      </c>
      <c r="E290" s="77">
        <f>SUMPRODUCT(Outcomes!D$7:G$7, Outcomes!D134:G134)</f>
        <v>448.25</v>
      </c>
      <c r="F290" s="77">
        <f>SUMPRODUCT(Outcomes!H$7:K$7, Outcomes!H134:K134)</f>
        <v>0</v>
      </c>
      <c r="G290" s="77">
        <f>Outcomes!L$7*Outcomes!L134</f>
        <v>0</v>
      </c>
      <c r="H290" s="77">
        <f>Outcomes!M$7*Outcomes!M134</f>
        <v>33</v>
      </c>
      <c r="I290" s="77">
        <f>SUMPRODUCT(Outcomes!N$7:Q$7, Outcomes!N134:Q134)</f>
        <v>89</v>
      </c>
      <c r="J290" s="77">
        <f>SUMPRODUCT(Outcomes!R$7:U$7, Outcomes!R134:U134)</f>
        <v>0</v>
      </c>
      <c r="K290" s="77">
        <f>SUMPRODUCT(Outcomes!V$7:Y$7, Outcomes!V134:Y134)</f>
        <v>154.25</v>
      </c>
      <c r="L290" s="77">
        <f>SUMPRODUCT(Outcomes!Z$7:AC$7, Outcomes!Z134:AC134)</f>
        <v>127.5</v>
      </c>
      <c r="M290" s="77">
        <f>SUMPRODUCT(Outcomes!AD$7:AG$7, Outcomes!AD134:AG134)</f>
        <v>0</v>
      </c>
      <c r="N290" s="77">
        <f>SUMPRODUCT(Outcomes!AH$7:AK$7, Outcomes!AH134:AK134)</f>
        <v>0</v>
      </c>
      <c r="O290" s="77">
        <f>SUMPRODUCT(Outcomes!AL$7:AO$7, Outcomes!AL134:AO134)</f>
        <v>433.75</v>
      </c>
      <c r="P290" s="77">
        <f>SUMPRODUCT(Outcomes!AP$7:AS$7, Outcomes!AP134:AS134)</f>
        <v>141.75</v>
      </c>
      <c r="Q290" s="77">
        <f>SUMPRODUCT(Outcomes!AT$7:AW$7, Outcomes!AT134:AW134)</f>
        <v>0</v>
      </c>
      <c r="R290" s="77">
        <f>SUMPRODUCT(Outcomes!AX$7:BA$7, Outcomes!AX134:BA134)</f>
        <v>0</v>
      </c>
      <c r="S290" s="77">
        <f>Outcomes!BB$7*Outcomes!BB134</f>
        <v>4</v>
      </c>
      <c r="T290" s="77">
        <f>Outcomes!BC$7*Outcomes!BC134</f>
        <v>24</v>
      </c>
      <c r="U290" s="77">
        <f>Outcomes!BD$7*Outcomes!BD134</f>
        <v>0</v>
      </c>
    </row>
    <row r="291" spans="1:21" outlineLevel="1">
      <c r="A291" s="12" t="str">
        <f t="shared" si="351"/>
        <v>010633</v>
      </c>
      <c r="B291" s="12" t="str">
        <f t="shared" si="351"/>
        <v>Houston</v>
      </c>
      <c r="C291" s="76">
        <f t="shared" si="350"/>
        <v>19437.5</v>
      </c>
      <c r="D291" s="77">
        <f>Outcomes!C$7*Outcomes!C135</f>
        <v>2357</v>
      </c>
      <c r="E291" s="77">
        <f>SUMPRODUCT(Outcomes!D$7:G$7, Outcomes!D135:G135)</f>
        <v>4865.75</v>
      </c>
      <c r="F291" s="77">
        <f>SUMPRODUCT(Outcomes!H$7:K$7, Outcomes!H135:K135)</f>
        <v>71.5</v>
      </c>
      <c r="G291" s="77">
        <f>Outcomes!L$7*Outcomes!L135</f>
        <v>299</v>
      </c>
      <c r="H291" s="77">
        <f>Outcomes!M$7*Outcomes!M135</f>
        <v>670</v>
      </c>
      <c r="I291" s="77">
        <f>SUMPRODUCT(Outcomes!N$7:Q$7, Outcomes!N135:Q135)</f>
        <v>61</v>
      </c>
      <c r="J291" s="77">
        <f>SUMPRODUCT(Outcomes!R$7:U$7, Outcomes!R135:U135)</f>
        <v>908</v>
      </c>
      <c r="K291" s="77">
        <f>SUMPRODUCT(Outcomes!V$7:Y$7, Outcomes!V135:Y135)</f>
        <v>1137.5</v>
      </c>
      <c r="L291" s="77">
        <f>SUMPRODUCT(Outcomes!Z$7:AC$7, Outcomes!Z135:AC135)</f>
        <v>1080.25</v>
      </c>
      <c r="M291" s="77">
        <f>SUMPRODUCT(Outcomes!AD$7:AG$7, Outcomes!AD135:AG135)</f>
        <v>6</v>
      </c>
      <c r="N291" s="77">
        <f>SUMPRODUCT(Outcomes!AH$7:AK$7, Outcomes!AH135:AK135)</f>
        <v>38.75</v>
      </c>
      <c r="O291" s="77">
        <f>SUMPRODUCT(Outcomes!AL$7:AO$7, Outcomes!AL135:AO135)</f>
        <v>6204.5</v>
      </c>
      <c r="P291" s="77">
        <f>SUMPRODUCT(Outcomes!AP$7:AS$7, Outcomes!AP135:AS135)</f>
        <v>1329.25</v>
      </c>
      <c r="Q291" s="77">
        <f>SUMPRODUCT(Outcomes!AT$7:AW$7, Outcomes!AT135:AW135)</f>
        <v>0</v>
      </c>
      <c r="R291" s="77">
        <f>SUMPRODUCT(Outcomes!AX$7:BA$7, Outcomes!AX135:BA135)</f>
        <v>0</v>
      </c>
      <c r="S291" s="77">
        <f>Outcomes!BB$7*Outcomes!BB135</f>
        <v>95</v>
      </c>
      <c r="T291" s="77">
        <f>Outcomes!BC$7*Outcomes!BC135</f>
        <v>314</v>
      </c>
      <c r="U291" s="77">
        <f>Outcomes!BD$7*Outcomes!BD135</f>
        <v>0</v>
      </c>
    </row>
    <row r="292" spans="1:21" outlineLevel="1">
      <c r="A292" s="12" t="str">
        <f t="shared" si="351"/>
        <v>003574</v>
      </c>
      <c r="B292" s="12" t="str">
        <f t="shared" si="351"/>
        <v>Howard</v>
      </c>
      <c r="C292" s="76">
        <f t="shared" si="350"/>
        <v>2300.25</v>
      </c>
      <c r="D292" s="77">
        <f>Outcomes!C$7*Outcomes!C136</f>
        <v>484</v>
      </c>
      <c r="E292" s="77">
        <f>SUMPRODUCT(Outcomes!D$7:G$7, Outcomes!D136:G136)</f>
        <v>310</v>
      </c>
      <c r="F292" s="77">
        <f>SUMPRODUCT(Outcomes!H$7:K$7, Outcomes!H136:K136)</f>
        <v>0</v>
      </c>
      <c r="G292" s="77">
        <f>Outcomes!L$7*Outcomes!L136</f>
        <v>0</v>
      </c>
      <c r="H292" s="77">
        <f>Outcomes!M$7*Outcomes!M136</f>
        <v>611</v>
      </c>
      <c r="I292" s="77">
        <f>SUMPRODUCT(Outcomes!N$7:Q$7, Outcomes!N136:Q136)</f>
        <v>0</v>
      </c>
      <c r="J292" s="77">
        <f>SUMPRODUCT(Outcomes!R$7:U$7, Outcomes!R136:U136)</f>
        <v>0</v>
      </c>
      <c r="K292" s="77">
        <f>SUMPRODUCT(Outcomes!V$7:Y$7, Outcomes!V136:Y136)</f>
        <v>29.5</v>
      </c>
      <c r="L292" s="77">
        <f>SUMPRODUCT(Outcomes!Z$7:AC$7, Outcomes!Z136:AC136)</f>
        <v>231</v>
      </c>
      <c r="M292" s="77">
        <f>SUMPRODUCT(Outcomes!AD$7:AG$7, Outcomes!AD136:AG136)</f>
        <v>0</v>
      </c>
      <c r="N292" s="77">
        <f>SUMPRODUCT(Outcomes!AH$7:AK$7, Outcomes!AH136:AK136)</f>
        <v>3.25</v>
      </c>
      <c r="O292" s="77">
        <f>SUMPRODUCT(Outcomes!AL$7:AO$7, Outcomes!AL136:AO136)</f>
        <v>379</v>
      </c>
      <c r="P292" s="77">
        <f>SUMPRODUCT(Outcomes!AP$7:AS$7, Outcomes!AP136:AS136)</f>
        <v>210.5</v>
      </c>
      <c r="Q292" s="77">
        <f>SUMPRODUCT(Outcomes!AT$7:AW$7, Outcomes!AT136:AW136)</f>
        <v>0</v>
      </c>
      <c r="R292" s="77">
        <f>SUMPRODUCT(Outcomes!AX$7:BA$7, Outcomes!AX136:BA136)</f>
        <v>0</v>
      </c>
      <c r="S292" s="77">
        <f>Outcomes!BB$7*Outcomes!BB136</f>
        <v>5</v>
      </c>
      <c r="T292" s="77">
        <f>Outcomes!BC$7*Outcomes!BC136</f>
        <v>37</v>
      </c>
      <c r="U292" s="77">
        <f>Outcomes!BD$7*Outcomes!BD136</f>
        <v>0</v>
      </c>
    </row>
    <row r="293" spans="1:21" outlineLevel="1">
      <c r="A293" s="12" t="str">
        <f t="shared" si="351"/>
        <v>003580</v>
      </c>
      <c r="B293" s="12" t="str">
        <f t="shared" si="351"/>
        <v>Kilgore</v>
      </c>
      <c r="C293" s="76">
        <f t="shared" si="350"/>
        <v>3173.25</v>
      </c>
      <c r="D293" s="77">
        <f>Outcomes!C$7*Outcomes!C137</f>
        <v>549</v>
      </c>
      <c r="E293" s="77">
        <f>SUMPRODUCT(Outcomes!D$7:G$7, Outcomes!D137:G137)</f>
        <v>509.5</v>
      </c>
      <c r="F293" s="77">
        <f>SUMPRODUCT(Outcomes!H$7:K$7, Outcomes!H137:K137)</f>
        <v>0</v>
      </c>
      <c r="G293" s="77">
        <f>Outcomes!L$7*Outcomes!L137</f>
        <v>22</v>
      </c>
      <c r="H293" s="77">
        <f>Outcomes!M$7*Outcomes!M137</f>
        <v>274</v>
      </c>
      <c r="I293" s="77">
        <f>SUMPRODUCT(Outcomes!N$7:Q$7, Outcomes!N137:Q137)</f>
        <v>0</v>
      </c>
      <c r="J293" s="77">
        <f>SUMPRODUCT(Outcomes!R$7:U$7, Outcomes!R137:U137)</f>
        <v>71</v>
      </c>
      <c r="K293" s="77">
        <f>SUMPRODUCT(Outcomes!V$7:Y$7, Outcomes!V137:Y137)</f>
        <v>513.5</v>
      </c>
      <c r="L293" s="77">
        <f>SUMPRODUCT(Outcomes!Z$7:AC$7, Outcomes!Z137:AC137)</f>
        <v>204.75</v>
      </c>
      <c r="M293" s="77">
        <f>SUMPRODUCT(Outcomes!AD$7:AG$7, Outcomes!AD137:AG137)</f>
        <v>0</v>
      </c>
      <c r="N293" s="77">
        <f>SUMPRODUCT(Outcomes!AH$7:AK$7, Outcomes!AH137:AK137)</f>
        <v>0</v>
      </c>
      <c r="O293" s="77">
        <f>SUMPRODUCT(Outcomes!AL$7:AO$7, Outcomes!AL137:AO137)</f>
        <v>747</v>
      </c>
      <c r="P293" s="77">
        <f>SUMPRODUCT(Outcomes!AP$7:AS$7, Outcomes!AP137:AS137)</f>
        <v>201.5</v>
      </c>
      <c r="Q293" s="77">
        <f>SUMPRODUCT(Outcomes!AT$7:AW$7, Outcomes!AT137:AW137)</f>
        <v>0</v>
      </c>
      <c r="R293" s="77">
        <f>SUMPRODUCT(Outcomes!AX$7:BA$7, Outcomes!AX137:BA137)</f>
        <v>0</v>
      </c>
      <c r="S293" s="77">
        <f>Outcomes!BB$7*Outcomes!BB137</f>
        <v>23</v>
      </c>
      <c r="T293" s="77">
        <f>Outcomes!BC$7*Outcomes!BC137</f>
        <v>58</v>
      </c>
      <c r="U293" s="77">
        <f>Outcomes!BD$7*Outcomes!BD137</f>
        <v>0</v>
      </c>
    </row>
    <row r="294" spans="1:21" outlineLevel="1">
      <c r="A294" s="12" t="str">
        <f t="shared" si="351"/>
        <v>003582</v>
      </c>
      <c r="B294" s="12" t="str">
        <f t="shared" si="351"/>
        <v>Laredo</v>
      </c>
      <c r="C294" s="76">
        <f t="shared" si="350"/>
        <v>6207</v>
      </c>
      <c r="D294" s="77">
        <f>Outcomes!C$7*Outcomes!C138</f>
        <v>1392</v>
      </c>
      <c r="E294" s="77">
        <f>SUMPRODUCT(Outcomes!D$7:G$7, Outcomes!D138:G138)</f>
        <v>1435</v>
      </c>
      <c r="F294" s="77">
        <f>SUMPRODUCT(Outcomes!H$7:K$7, Outcomes!H138:K138)</f>
        <v>0</v>
      </c>
      <c r="G294" s="77">
        <f>Outcomes!L$7*Outcomes!L138</f>
        <v>0</v>
      </c>
      <c r="H294" s="77">
        <f>Outcomes!M$7*Outcomes!M138</f>
        <v>399</v>
      </c>
      <c r="I294" s="77">
        <f>SUMPRODUCT(Outcomes!N$7:Q$7, Outcomes!N138:Q138)</f>
        <v>70</v>
      </c>
      <c r="J294" s="77">
        <f>SUMPRODUCT(Outcomes!R$7:U$7, Outcomes!R138:U138)</f>
        <v>175</v>
      </c>
      <c r="K294" s="77">
        <f>SUMPRODUCT(Outcomes!V$7:Y$7, Outcomes!V138:Y138)</f>
        <v>435.5</v>
      </c>
      <c r="L294" s="77">
        <f>SUMPRODUCT(Outcomes!Z$7:AC$7, Outcomes!Z138:AC138)</f>
        <v>616.5</v>
      </c>
      <c r="M294" s="77">
        <f>SUMPRODUCT(Outcomes!AD$7:AG$7, Outcomes!AD138:AG138)</f>
        <v>0</v>
      </c>
      <c r="N294" s="77">
        <f>SUMPRODUCT(Outcomes!AH$7:AK$7, Outcomes!AH138:AK138)</f>
        <v>0</v>
      </c>
      <c r="O294" s="77">
        <f>SUMPRODUCT(Outcomes!AL$7:AO$7, Outcomes!AL138:AO138)</f>
        <v>1329.75</v>
      </c>
      <c r="P294" s="77">
        <f>SUMPRODUCT(Outcomes!AP$7:AS$7, Outcomes!AP138:AS138)</f>
        <v>217.25</v>
      </c>
      <c r="Q294" s="77">
        <f>SUMPRODUCT(Outcomes!AT$7:AW$7, Outcomes!AT138:AW138)</f>
        <v>71.25</v>
      </c>
      <c r="R294" s="77">
        <f>SUMPRODUCT(Outcomes!AX$7:BA$7, Outcomes!AX138:BA138)</f>
        <v>25.75</v>
      </c>
      <c r="S294" s="77">
        <f>Outcomes!BB$7*Outcomes!BB138</f>
        <v>11</v>
      </c>
      <c r="T294" s="77">
        <f>Outcomes!BC$7*Outcomes!BC138</f>
        <v>29</v>
      </c>
      <c r="U294" s="77">
        <f>Outcomes!BD$7*Outcomes!BD138</f>
        <v>0</v>
      </c>
    </row>
    <row r="295" spans="1:21" outlineLevel="1">
      <c r="A295" s="12" t="str">
        <f t="shared" si="351"/>
        <v>003583</v>
      </c>
      <c r="B295" s="12" t="str">
        <f t="shared" si="351"/>
        <v>Lee</v>
      </c>
      <c r="C295" s="76">
        <f t="shared" si="350"/>
        <v>7647.25</v>
      </c>
      <c r="D295" s="77">
        <f>Outcomes!C$7*Outcomes!C139</f>
        <v>809</v>
      </c>
      <c r="E295" s="77">
        <f>SUMPRODUCT(Outcomes!D$7:G$7, Outcomes!D139:G139)</f>
        <v>552</v>
      </c>
      <c r="F295" s="77">
        <f>SUMPRODUCT(Outcomes!H$7:K$7, Outcomes!H139:K139)</f>
        <v>0</v>
      </c>
      <c r="G295" s="77">
        <f>Outcomes!L$7*Outcomes!L139</f>
        <v>102</v>
      </c>
      <c r="H295" s="77">
        <f>Outcomes!M$7*Outcomes!M139</f>
        <v>190</v>
      </c>
      <c r="I295" s="77">
        <f>SUMPRODUCT(Outcomes!N$7:Q$7, Outcomes!N139:Q139)</f>
        <v>6</v>
      </c>
      <c r="J295" s="77">
        <f>SUMPRODUCT(Outcomes!R$7:U$7, Outcomes!R139:U139)</f>
        <v>1</v>
      </c>
      <c r="K295" s="77">
        <f>SUMPRODUCT(Outcomes!V$7:Y$7, Outcomes!V139:Y139)</f>
        <v>3322.25</v>
      </c>
      <c r="L295" s="77">
        <f>SUMPRODUCT(Outcomes!Z$7:AC$7, Outcomes!Z139:AC139)</f>
        <v>880.25</v>
      </c>
      <c r="M295" s="77">
        <f>SUMPRODUCT(Outcomes!AD$7:AG$7, Outcomes!AD139:AG139)</f>
        <v>0</v>
      </c>
      <c r="N295" s="77">
        <f>SUMPRODUCT(Outcomes!AH$7:AK$7, Outcomes!AH139:AK139)</f>
        <v>0</v>
      </c>
      <c r="O295" s="77">
        <f>SUMPRODUCT(Outcomes!AL$7:AO$7, Outcomes!AL139:AO139)</f>
        <v>1307.75</v>
      </c>
      <c r="P295" s="77">
        <f>SUMPRODUCT(Outcomes!AP$7:AS$7, Outcomes!AP139:AS139)</f>
        <v>332</v>
      </c>
      <c r="Q295" s="77">
        <f>SUMPRODUCT(Outcomes!AT$7:AW$7, Outcomes!AT139:AW139)</f>
        <v>0</v>
      </c>
      <c r="R295" s="77">
        <f>SUMPRODUCT(Outcomes!AX$7:BA$7, Outcomes!AX139:BA139)</f>
        <v>0</v>
      </c>
      <c r="S295" s="77">
        <f>Outcomes!BB$7*Outcomes!BB139</f>
        <v>28</v>
      </c>
      <c r="T295" s="77">
        <f>Outcomes!BC$7*Outcomes!BC139</f>
        <v>117</v>
      </c>
      <c r="U295" s="77">
        <f>Outcomes!BD$7*Outcomes!BD139</f>
        <v>0</v>
      </c>
    </row>
    <row r="296" spans="1:21" outlineLevel="1">
      <c r="A296" s="12" t="str">
        <f t="shared" si="351"/>
        <v>011145</v>
      </c>
      <c r="B296" s="12" t="str">
        <f t="shared" si="351"/>
        <v>Lone Star</v>
      </c>
      <c r="C296" s="76">
        <f t="shared" si="350"/>
        <v>30834.25</v>
      </c>
      <c r="D296" s="77">
        <f>Outcomes!C$7*Outcomes!C140</f>
        <v>6918</v>
      </c>
      <c r="E296" s="77">
        <f>SUMPRODUCT(Outcomes!D$7:G$7, Outcomes!D140:G140)</f>
        <v>7981</v>
      </c>
      <c r="F296" s="77">
        <f>SUMPRODUCT(Outcomes!H$7:K$7, Outcomes!H140:K140)</f>
        <v>1.25</v>
      </c>
      <c r="G296" s="77">
        <f>Outcomes!L$7*Outcomes!L140</f>
        <v>0</v>
      </c>
      <c r="H296" s="77">
        <f>Outcomes!M$7*Outcomes!M140</f>
        <v>592</v>
      </c>
      <c r="I296" s="77">
        <f>SUMPRODUCT(Outcomes!N$7:Q$7, Outcomes!N140:Q140)</f>
        <v>64</v>
      </c>
      <c r="J296" s="77">
        <f>SUMPRODUCT(Outcomes!R$7:U$7, Outcomes!R140:U140)</f>
        <v>322</v>
      </c>
      <c r="K296" s="77">
        <f>SUMPRODUCT(Outcomes!V$7:Y$7, Outcomes!V140:Y140)</f>
        <v>981.25</v>
      </c>
      <c r="L296" s="77">
        <f>SUMPRODUCT(Outcomes!Z$7:AC$7, Outcomes!Z140:AC140)</f>
        <v>1730.5</v>
      </c>
      <c r="M296" s="77">
        <f>SUMPRODUCT(Outcomes!AD$7:AG$7, Outcomes!AD140:AG140)</f>
        <v>4.5</v>
      </c>
      <c r="N296" s="77">
        <f>SUMPRODUCT(Outcomes!AH$7:AK$7, Outcomes!AH140:AK140)</f>
        <v>171.25</v>
      </c>
      <c r="O296" s="77">
        <f>SUMPRODUCT(Outcomes!AL$7:AO$7, Outcomes!AL140:AO140)</f>
        <v>9332.25</v>
      </c>
      <c r="P296" s="77">
        <f>SUMPRODUCT(Outcomes!AP$7:AS$7, Outcomes!AP140:AS140)</f>
        <v>1740.25</v>
      </c>
      <c r="Q296" s="77">
        <f>SUMPRODUCT(Outcomes!AT$7:AW$7, Outcomes!AT140:AW140)</f>
        <v>136.75</v>
      </c>
      <c r="R296" s="77">
        <f>SUMPRODUCT(Outcomes!AX$7:BA$7, Outcomes!AX140:BA140)</f>
        <v>207.25</v>
      </c>
      <c r="S296" s="77">
        <f>Outcomes!BB$7*Outcomes!BB140</f>
        <v>79</v>
      </c>
      <c r="T296" s="77">
        <f>Outcomes!BC$7*Outcomes!BC140</f>
        <v>573</v>
      </c>
      <c r="U296" s="77">
        <f>Outcomes!BD$7*Outcomes!BD140</f>
        <v>0</v>
      </c>
    </row>
    <row r="297" spans="1:21" outlineLevel="1">
      <c r="A297" s="12" t="str">
        <f t="shared" si="351"/>
        <v>003590</v>
      </c>
      <c r="B297" s="12" t="str">
        <f t="shared" si="351"/>
        <v>McLennan</v>
      </c>
      <c r="C297" s="76">
        <f t="shared" si="350"/>
        <v>3837.75</v>
      </c>
      <c r="D297" s="77">
        <f>Outcomes!C$7*Outcomes!C141</f>
        <v>392</v>
      </c>
      <c r="E297" s="77">
        <f>SUMPRODUCT(Outcomes!D$7:G$7, Outcomes!D141:G141)</f>
        <v>836.25</v>
      </c>
      <c r="F297" s="77">
        <f>SUMPRODUCT(Outcomes!H$7:K$7, Outcomes!H141:K141)</f>
        <v>0</v>
      </c>
      <c r="G297" s="77">
        <f>Outcomes!L$7*Outcomes!L141</f>
        <v>0</v>
      </c>
      <c r="H297" s="77">
        <f>Outcomes!M$7*Outcomes!M141</f>
        <v>55</v>
      </c>
      <c r="I297" s="77">
        <f>SUMPRODUCT(Outcomes!N$7:Q$7, Outcomes!N141:Q141)</f>
        <v>16</v>
      </c>
      <c r="J297" s="77">
        <f>SUMPRODUCT(Outcomes!R$7:U$7, Outcomes!R141:U141)</f>
        <v>343</v>
      </c>
      <c r="K297" s="77">
        <f>SUMPRODUCT(Outcomes!V$7:Y$7, Outcomes!V141:Y141)</f>
        <v>262</v>
      </c>
      <c r="L297" s="77">
        <f>SUMPRODUCT(Outcomes!Z$7:AC$7, Outcomes!Z141:AC141)</f>
        <v>271.5</v>
      </c>
      <c r="M297" s="77">
        <f>SUMPRODUCT(Outcomes!AD$7:AG$7, Outcomes!AD141:AG141)</f>
        <v>0</v>
      </c>
      <c r="N297" s="77">
        <f>SUMPRODUCT(Outcomes!AH$7:AK$7, Outcomes!AH141:AK141)</f>
        <v>24.75</v>
      </c>
      <c r="O297" s="77">
        <f>SUMPRODUCT(Outcomes!AL$7:AO$7, Outcomes!AL141:AO141)</f>
        <v>1111.25</v>
      </c>
      <c r="P297" s="77">
        <f>SUMPRODUCT(Outcomes!AP$7:AS$7, Outcomes!AP141:AS141)</f>
        <v>454</v>
      </c>
      <c r="Q297" s="77">
        <f>SUMPRODUCT(Outcomes!AT$7:AW$7, Outcomes!AT141:AW141)</f>
        <v>0</v>
      </c>
      <c r="R297" s="77">
        <f>SUMPRODUCT(Outcomes!AX$7:BA$7, Outcomes!AX141:BA141)</f>
        <v>0</v>
      </c>
      <c r="S297" s="77">
        <f>Outcomes!BB$7*Outcomes!BB141</f>
        <v>16</v>
      </c>
      <c r="T297" s="77">
        <f>Outcomes!BC$7*Outcomes!BC141</f>
        <v>56</v>
      </c>
      <c r="U297" s="77">
        <f>Outcomes!BD$7*Outcomes!BD141</f>
        <v>0</v>
      </c>
    </row>
    <row r="298" spans="1:21" outlineLevel="1">
      <c r="A298" s="12" t="str">
        <f t="shared" si="351"/>
        <v>009797</v>
      </c>
      <c r="B298" s="12" t="str">
        <f t="shared" si="351"/>
        <v>Midland</v>
      </c>
      <c r="C298" s="76">
        <f t="shared" si="350"/>
        <v>3026.5</v>
      </c>
      <c r="D298" s="77">
        <f>Outcomes!C$7*Outcomes!C142</f>
        <v>640</v>
      </c>
      <c r="E298" s="77">
        <f>SUMPRODUCT(Outcomes!D$7:G$7, Outcomes!D142:G142)</f>
        <v>491.5</v>
      </c>
      <c r="F298" s="77">
        <f>SUMPRODUCT(Outcomes!H$7:K$7, Outcomes!H142:K142)</f>
        <v>8.5</v>
      </c>
      <c r="G298" s="77">
        <f>Outcomes!L$7*Outcomes!L142</f>
        <v>0</v>
      </c>
      <c r="H298" s="77">
        <f>Outcomes!M$7*Outcomes!M142</f>
        <v>236</v>
      </c>
      <c r="I298" s="77">
        <f>SUMPRODUCT(Outcomes!N$7:Q$7, Outcomes!N142:Q142)</f>
        <v>0</v>
      </c>
      <c r="J298" s="77">
        <f>SUMPRODUCT(Outcomes!R$7:U$7, Outcomes!R142:U142)</f>
        <v>11</v>
      </c>
      <c r="K298" s="77">
        <f>SUMPRODUCT(Outcomes!V$7:Y$7, Outcomes!V142:Y142)</f>
        <v>313.75</v>
      </c>
      <c r="L298" s="77">
        <f>SUMPRODUCT(Outcomes!Z$7:AC$7, Outcomes!Z142:AC142)</f>
        <v>553.5</v>
      </c>
      <c r="M298" s="77">
        <f>SUMPRODUCT(Outcomes!AD$7:AG$7, Outcomes!AD142:AG142)</f>
        <v>0</v>
      </c>
      <c r="N298" s="77">
        <f>SUMPRODUCT(Outcomes!AH$7:AK$7, Outcomes!AH142:AK142)</f>
        <v>0</v>
      </c>
      <c r="O298" s="77">
        <f>SUMPRODUCT(Outcomes!AL$7:AO$7, Outcomes!AL142:AO142)</f>
        <v>457</v>
      </c>
      <c r="P298" s="77">
        <f>SUMPRODUCT(Outcomes!AP$7:AS$7, Outcomes!AP142:AS142)</f>
        <v>207.25</v>
      </c>
      <c r="Q298" s="77">
        <f>SUMPRODUCT(Outcomes!AT$7:AW$7, Outcomes!AT142:AW142)</f>
        <v>9.25</v>
      </c>
      <c r="R298" s="77">
        <f>SUMPRODUCT(Outcomes!AX$7:BA$7, Outcomes!AX142:BA142)</f>
        <v>4.75</v>
      </c>
      <c r="S298" s="77">
        <f>Outcomes!BB$7*Outcomes!BB142</f>
        <v>30</v>
      </c>
      <c r="T298" s="77">
        <f>Outcomes!BC$7*Outcomes!BC142</f>
        <v>64</v>
      </c>
      <c r="U298" s="77">
        <f>Outcomes!BD$7*Outcomes!BD142</f>
        <v>0</v>
      </c>
    </row>
    <row r="299" spans="1:21" outlineLevel="1">
      <c r="A299" s="12" t="str">
        <f t="shared" si="351"/>
        <v>003593</v>
      </c>
      <c r="B299" s="12" t="str">
        <f t="shared" si="351"/>
        <v>Navarro</v>
      </c>
      <c r="C299" s="76">
        <f t="shared" si="350"/>
        <v>3485.25</v>
      </c>
      <c r="D299" s="77">
        <f>Outcomes!C$7*Outcomes!C143</f>
        <v>708</v>
      </c>
      <c r="E299" s="77">
        <f>SUMPRODUCT(Outcomes!D$7:G$7, Outcomes!D143:G143)</f>
        <v>892.5</v>
      </c>
      <c r="F299" s="77">
        <f>SUMPRODUCT(Outcomes!H$7:K$7, Outcomes!H143:K143)</f>
        <v>0</v>
      </c>
      <c r="G299" s="77">
        <f>Outcomes!L$7*Outcomes!L143</f>
        <v>0</v>
      </c>
      <c r="H299" s="77">
        <f>Outcomes!M$7*Outcomes!M143</f>
        <v>104</v>
      </c>
      <c r="I299" s="77">
        <f>SUMPRODUCT(Outcomes!N$7:Q$7, Outcomes!N143:Q143)</f>
        <v>0</v>
      </c>
      <c r="J299" s="77">
        <f>SUMPRODUCT(Outcomes!R$7:U$7, Outcomes!R143:U143)</f>
        <v>0</v>
      </c>
      <c r="K299" s="77">
        <f>SUMPRODUCT(Outcomes!V$7:Y$7, Outcomes!V143:Y143)</f>
        <v>158.25</v>
      </c>
      <c r="L299" s="77">
        <f>SUMPRODUCT(Outcomes!Z$7:AC$7, Outcomes!Z143:AC143)</f>
        <v>392.75</v>
      </c>
      <c r="M299" s="77">
        <f>SUMPRODUCT(Outcomes!AD$7:AG$7, Outcomes!AD143:AG143)</f>
        <v>0</v>
      </c>
      <c r="N299" s="77">
        <f>SUMPRODUCT(Outcomes!AH$7:AK$7, Outcomes!AH143:AK143)</f>
        <v>0</v>
      </c>
      <c r="O299" s="77">
        <f>SUMPRODUCT(Outcomes!AL$7:AO$7, Outcomes!AL143:AO143)</f>
        <v>778</v>
      </c>
      <c r="P299" s="77">
        <f>SUMPRODUCT(Outcomes!AP$7:AS$7, Outcomes!AP143:AS143)</f>
        <v>379.75</v>
      </c>
      <c r="Q299" s="77">
        <f>SUMPRODUCT(Outcomes!AT$7:AW$7, Outcomes!AT143:AW143)</f>
        <v>0</v>
      </c>
      <c r="R299" s="77">
        <f>SUMPRODUCT(Outcomes!AX$7:BA$7, Outcomes!AX143:BA143)</f>
        <v>0</v>
      </c>
      <c r="S299" s="77">
        <f>Outcomes!BB$7*Outcomes!BB143</f>
        <v>14</v>
      </c>
      <c r="T299" s="77">
        <f>Outcomes!BC$7*Outcomes!BC143</f>
        <v>58</v>
      </c>
      <c r="U299" s="77">
        <f>Outcomes!BD$7*Outcomes!BD143</f>
        <v>0</v>
      </c>
    </row>
    <row r="300" spans="1:21" outlineLevel="1">
      <c r="A300" s="12" t="str">
        <f t="shared" si="351"/>
        <v>003558</v>
      </c>
      <c r="B300" s="12" t="str">
        <f t="shared" si="351"/>
        <v>North Central</v>
      </c>
      <c r="C300" s="76">
        <f t="shared" si="350"/>
        <v>4013.25</v>
      </c>
      <c r="D300" s="77">
        <f>Outcomes!C$7*Outcomes!C144</f>
        <v>531</v>
      </c>
      <c r="E300" s="77">
        <f>SUMPRODUCT(Outcomes!D$7:G$7, Outcomes!D144:G144)</f>
        <v>1004.25</v>
      </c>
      <c r="F300" s="77">
        <f>SUMPRODUCT(Outcomes!H$7:K$7, Outcomes!H144:K144)</f>
        <v>0</v>
      </c>
      <c r="G300" s="77">
        <f>Outcomes!L$7*Outcomes!L144</f>
        <v>0</v>
      </c>
      <c r="H300" s="77">
        <f>Outcomes!M$7*Outcomes!M144</f>
        <v>231</v>
      </c>
      <c r="I300" s="77">
        <f>SUMPRODUCT(Outcomes!N$7:Q$7, Outcomes!N144:Q144)</f>
        <v>0</v>
      </c>
      <c r="J300" s="77">
        <f>SUMPRODUCT(Outcomes!R$7:U$7, Outcomes!R144:U144)</f>
        <v>77</v>
      </c>
      <c r="K300" s="77">
        <f>SUMPRODUCT(Outcomes!V$7:Y$7, Outcomes!V144:Y144)</f>
        <v>226.5</v>
      </c>
      <c r="L300" s="77">
        <f>SUMPRODUCT(Outcomes!Z$7:AC$7, Outcomes!Z144:AC144)</f>
        <v>278</v>
      </c>
      <c r="M300" s="77">
        <f>SUMPRODUCT(Outcomes!AD$7:AG$7, Outcomes!AD144:AG144)</f>
        <v>0</v>
      </c>
      <c r="N300" s="77">
        <f>SUMPRODUCT(Outcomes!AH$7:AK$7, Outcomes!AH144:AK144)</f>
        <v>0</v>
      </c>
      <c r="O300" s="77">
        <f>SUMPRODUCT(Outcomes!AL$7:AO$7, Outcomes!AL144:AO144)</f>
        <v>1205.25</v>
      </c>
      <c r="P300" s="77">
        <f>SUMPRODUCT(Outcomes!AP$7:AS$7, Outcomes!AP144:AS144)</f>
        <v>303.25</v>
      </c>
      <c r="Q300" s="77">
        <f>SUMPRODUCT(Outcomes!AT$7:AW$7, Outcomes!AT144:AW144)</f>
        <v>0</v>
      </c>
      <c r="R300" s="77">
        <f>SUMPRODUCT(Outcomes!AX$7:BA$7, Outcomes!AX144:BA144)</f>
        <v>0</v>
      </c>
      <c r="S300" s="77">
        <f>Outcomes!BB$7*Outcomes!BB144</f>
        <v>22</v>
      </c>
      <c r="T300" s="77">
        <f>Outcomes!BC$7*Outcomes!BC144</f>
        <v>135</v>
      </c>
      <c r="U300" s="77">
        <f>Outcomes!BD$7*Outcomes!BD144</f>
        <v>0</v>
      </c>
    </row>
    <row r="301" spans="1:21" outlineLevel="1">
      <c r="A301" s="12" t="str">
        <f t="shared" si="351"/>
        <v>023154</v>
      </c>
      <c r="B301" s="12" t="str">
        <f t="shared" si="351"/>
        <v>Northeast Texas</v>
      </c>
      <c r="C301" s="76">
        <f t="shared" si="350"/>
        <v>1774</v>
      </c>
      <c r="D301" s="77">
        <f>Outcomes!C$7*Outcomes!C145</f>
        <v>289</v>
      </c>
      <c r="E301" s="77">
        <f>SUMPRODUCT(Outcomes!D$7:G$7, Outcomes!D145:G145)</f>
        <v>379</v>
      </c>
      <c r="F301" s="77">
        <f>SUMPRODUCT(Outcomes!H$7:K$7, Outcomes!H145:K145)</f>
        <v>0</v>
      </c>
      <c r="G301" s="77">
        <f>Outcomes!L$7*Outcomes!L145</f>
        <v>0</v>
      </c>
      <c r="H301" s="77">
        <f>Outcomes!M$7*Outcomes!M145</f>
        <v>29</v>
      </c>
      <c r="I301" s="77">
        <f>SUMPRODUCT(Outcomes!N$7:Q$7, Outcomes!N145:Q145)</f>
        <v>0</v>
      </c>
      <c r="J301" s="77">
        <f>SUMPRODUCT(Outcomes!R$7:U$7, Outcomes!R145:U145)</f>
        <v>24</v>
      </c>
      <c r="K301" s="77">
        <f>SUMPRODUCT(Outcomes!V$7:Y$7, Outcomes!V145:Y145)</f>
        <v>261</v>
      </c>
      <c r="L301" s="77">
        <f>SUMPRODUCT(Outcomes!Z$7:AC$7, Outcomes!Z145:AC145)</f>
        <v>174.75</v>
      </c>
      <c r="M301" s="77">
        <f>SUMPRODUCT(Outcomes!AD$7:AG$7, Outcomes!AD145:AG145)</f>
        <v>0</v>
      </c>
      <c r="N301" s="77">
        <f>SUMPRODUCT(Outcomes!AH$7:AK$7, Outcomes!AH145:AK145)</f>
        <v>0</v>
      </c>
      <c r="O301" s="77">
        <f>SUMPRODUCT(Outcomes!AL$7:AO$7, Outcomes!AL145:AO145)</f>
        <v>386.5</v>
      </c>
      <c r="P301" s="77">
        <f>SUMPRODUCT(Outcomes!AP$7:AS$7, Outcomes!AP145:AS145)</f>
        <v>194.75</v>
      </c>
      <c r="Q301" s="77">
        <f>SUMPRODUCT(Outcomes!AT$7:AW$7, Outcomes!AT145:AW145)</f>
        <v>0</v>
      </c>
      <c r="R301" s="77">
        <f>SUMPRODUCT(Outcomes!AX$7:BA$7, Outcomes!AX145:BA145)</f>
        <v>0</v>
      </c>
      <c r="S301" s="77">
        <f>Outcomes!BB$7*Outcomes!BB145</f>
        <v>14</v>
      </c>
      <c r="T301" s="77">
        <f>Outcomes!BC$7*Outcomes!BC145</f>
        <v>22</v>
      </c>
      <c r="U301" s="77">
        <f>Outcomes!BD$7*Outcomes!BD145</f>
        <v>0</v>
      </c>
    </row>
    <row r="302" spans="1:21" outlineLevel="1">
      <c r="A302" s="12" t="str">
        <f t="shared" si="351"/>
        <v>003596</v>
      </c>
      <c r="B302" s="12" t="str">
        <f t="shared" si="351"/>
        <v>Odessa</v>
      </c>
      <c r="C302" s="76">
        <f t="shared" si="350"/>
        <v>5532.25</v>
      </c>
      <c r="D302" s="77">
        <f>Outcomes!C$7*Outcomes!C146</f>
        <v>1227</v>
      </c>
      <c r="E302" s="77">
        <f>SUMPRODUCT(Outcomes!D$7:G$7, Outcomes!D146:G146)</f>
        <v>880</v>
      </c>
      <c r="F302" s="77">
        <f>SUMPRODUCT(Outcomes!H$7:K$7, Outcomes!H146:K146)</f>
        <v>0</v>
      </c>
      <c r="G302" s="77">
        <f>Outcomes!L$7*Outcomes!L146</f>
        <v>0</v>
      </c>
      <c r="H302" s="77">
        <f>Outcomes!M$7*Outcomes!M146</f>
        <v>98</v>
      </c>
      <c r="I302" s="77">
        <f>SUMPRODUCT(Outcomes!N$7:Q$7, Outcomes!N146:Q146)</f>
        <v>0</v>
      </c>
      <c r="J302" s="77">
        <f>SUMPRODUCT(Outcomes!R$7:U$7, Outcomes!R146:U146)</f>
        <v>315</v>
      </c>
      <c r="K302" s="77">
        <f>SUMPRODUCT(Outcomes!V$7:Y$7, Outcomes!V146:Y146)</f>
        <v>502.5</v>
      </c>
      <c r="L302" s="77">
        <f>SUMPRODUCT(Outcomes!Z$7:AC$7, Outcomes!Z146:AC146)</f>
        <v>456.5</v>
      </c>
      <c r="M302" s="77">
        <f>SUMPRODUCT(Outcomes!AD$7:AG$7, Outcomes!AD146:AG146)</f>
        <v>0</v>
      </c>
      <c r="N302" s="77">
        <f>SUMPRODUCT(Outcomes!AH$7:AK$7, Outcomes!AH146:AK146)</f>
        <v>0</v>
      </c>
      <c r="O302" s="77">
        <f>SUMPRODUCT(Outcomes!AL$7:AO$7, Outcomes!AL146:AO146)</f>
        <v>1365.75</v>
      </c>
      <c r="P302" s="77">
        <f>SUMPRODUCT(Outcomes!AP$7:AS$7, Outcomes!AP146:AS146)</f>
        <v>348.25</v>
      </c>
      <c r="Q302" s="77">
        <f>SUMPRODUCT(Outcomes!AT$7:AW$7, Outcomes!AT146:AW146)</f>
        <v>99.25</v>
      </c>
      <c r="R302" s="77">
        <f>SUMPRODUCT(Outcomes!AX$7:BA$7, Outcomes!AX146:BA146)</f>
        <v>0</v>
      </c>
      <c r="S302" s="77">
        <f>Outcomes!BB$7*Outcomes!BB146</f>
        <v>55</v>
      </c>
      <c r="T302" s="77">
        <f>Outcomes!BC$7*Outcomes!BC146</f>
        <v>185</v>
      </c>
      <c r="U302" s="77">
        <f>Outcomes!BD$7*Outcomes!BD146</f>
        <v>0</v>
      </c>
    </row>
    <row r="303" spans="1:21" outlineLevel="1">
      <c r="A303" s="12" t="str">
        <f t="shared" ref="A303:B318" si="352">A250</f>
        <v>003600</v>
      </c>
      <c r="B303" s="12" t="str">
        <f t="shared" si="352"/>
        <v>Panola</v>
      </c>
      <c r="C303" s="76">
        <f t="shared" ref="C303:C321" si="353">SUM(D303:U303)</f>
        <v>1852.5</v>
      </c>
      <c r="D303" s="77">
        <f>Outcomes!C$7*Outcomes!C147</f>
        <v>298</v>
      </c>
      <c r="E303" s="77">
        <f>SUMPRODUCT(Outcomes!D$7:G$7, Outcomes!D147:G147)</f>
        <v>201</v>
      </c>
      <c r="F303" s="77">
        <f>SUMPRODUCT(Outcomes!H$7:K$7, Outcomes!H147:K147)</f>
        <v>0</v>
      </c>
      <c r="G303" s="77">
        <f>Outcomes!L$7*Outcomes!L147</f>
        <v>0</v>
      </c>
      <c r="H303" s="77">
        <f>Outcomes!M$7*Outcomes!M147</f>
        <v>222</v>
      </c>
      <c r="I303" s="77">
        <f>SUMPRODUCT(Outcomes!N$7:Q$7, Outcomes!N147:Q147)</f>
        <v>7</v>
      </c>
      <c r="J303" s="77">
        <f>SUMPRODUCT(Outcomes!R$7:U$7, Outcomes!R147:U147)</f>
        <v>0</v>
      </c>
      <c r="K303" s="77">
        <f>SUMPRODUCT(Outcomes!V$7:Y$7, Outcomes!V147:Y147)</f>
        <v>327.75</v>
      </c>
      <c r="L303" s="77">
        <f>SUMPRODUCT(Outcomes!Z$7:AC$7, Outcomes!Z147:AC147)</f>
        <v>216.25</v>
      </c>
      <c r="M303" s="77">
        <f>SUMPRODUCT(Outcomes!AD$7:AG$7, Outcomes!AD147:AG147)</f>
        <v>0</v>
      </c>
      <c r="N303" s="77">
        <f>SUMPRODUCT(Outcomes!AH$7:AK$7, Outcomes!AH147:AK147)</f>
        <v>0</v>
      </c>
      <c r="O303" s="77">
        <f>SUMPRODUCT(Outcomes!AL$7:AO$7, Outcomes!AL147:AO147)</f>
        <v>362</v>
      </c>
      <c r="P303" s="77">
        <f>SUMPRODUCT(Outcomes!AP$7:AS$7, Outcomes!AP147:AS147)</f>
        <v>184.5</v>
      </c>
      <c r="Q303" s="77">
        <f>SUMPRODUCT(Outcomes!AT$7:AW$7, Outcomes!AT147:AW147)</f>
        <v>0</v>
      </c>
      <c r="R303" s="77">
        <f>SUMPRODUCT(Outcomes!AX$7:BA$7, Outcomes!AX147:BA147)</f>
        <v>0</v>
      </c>
      <c r="S303" s="77">
        <f>Outcomes!BB$7*Outcomes!BB147</f>
        <v>13</v>
      </c>
      <c r="T303" s="77">
        <f>Outcomes!BC$7*Outcomes!BC147</f>
        <v>21</v>
      </c>
      <c r="U303" s="77">
        <f>Outcomes!BD$7*Outcomes!BD147</f>
        <v>0</v>
      </c>
    </row>
    <row r="304" spans="1:21" outlineLevel="1">
      <c r="A304" s="12" t="str">
        <f t="shared" si="352"/>
        <v>003601</v>
      </c>
      <c r="B304" s="12" t="str">
        <f t="shared" si="352"/>
        <v>Paris</v>
      </c>
      <c r="C304" s="76">
        <f t="shared" si="353"/>
        <v>2655.75</v>
      </c>
      <c r="D304" s="77">
        <f>Outcomes!C$7*Outcomes!C148</f>
        <v>749</v>
      </c>
      <c r="E304" s="77">
        <f>SUMPRODUCT(Outcomes!D$7:G$7, Outcomes!D148:G148)</f>
        <v>494.5</v>
      </c>
      <c r="F304" s="77">
        <f>SUMPRODUCT(Outcomes!H$7:K$7, Outcomes!H148:K148)</f>
        <v>0</v>
      </c>
      <c r="G304" s="77">
        <f>Outcomes!L$7*Outcomes!L148</f>
        <v>0</v>
      </c>
      <c r="H304" s="77">
        <f>Outcomes!M$7*Outcomes!M148</f>
        <v>172</v>
      </c>
      <c r="I304" s="77">
        <f>SUMPRODUCT(Outcomes!N$7:Q$7, Outcomes!N148:Q148)</f>
        <v>0</v>
      </c>
      <c r="J304" s="77">
        <f>SUMPRODUCT(Outcomes!R$7:U$7, Outcomes!R148:U148)</f>
        <v>0</v>
      </c>
      <c r="K304" s="77">
        <f>SUMPRODUCT(Outcomes!V$7:Y$7, Outcomes!V148:Y148)</f>
        <v>167.75</v>
      </c>
      <c r="L304" s="77">
        <f>SUMPRODUCT(Outcomes!Z$7:AC$7, Outcomes!Z148:AC148)</f>
        <v>244.25</v>
      </c>
      <c r="M304" s="77">
        <f>SUMPRODUCT(Outcomes!AD$7:AG$7, Outcomes!AD148:AG148)</f>
        <v>0</v>
      </c>
      <c r="N304" s="77">
        <f>SUMPRODUCT(Outcomes!AH$7:AK$7, Outcomes!AH148:AK148)</f>
        <v>0</v>
      </c>
      <c r="O304" s="77">
        <f>SUMPRODUCT(Outcomes!AL$7:AO$7, Outcomes!AL148:AO148)</f>
        <v>509.25</v>
      </c>
      <c r="P304" s="77">
        <f>SUMPRODUCT(Outcomes!AP$7:AS$7, Outcomes!AP148:AS148)</f>
        <v>284</v>
      </c>
      <c r="Q304" s="77">
        <f>SUMPRODUCT(Outcomes!AT$7:AW$7, Outcomes!AT148:AW148)</f>
        <v>0</v>
      </c>
      <c r="R304" s="77">
        <f>SUMPRODUCT(Outcomes!AX$7:BA$7, Outcomes!AX148:BA148)</f>
        <v>0</v>
      </c>
      <c r="S304" s="77">
        <f>Outcomes!BB$7*Outcomes!BB148</f>
        <v>5</v>
      </c>
      <c r="T304" s="77">
        <f>Outcomes!BC$7*Outcomes!BC148</f>
        <v>30</v>
      </c>
      <c r="U304" s="77">
        <f>Outcomes!BD$7*Outcomes!BD148</f>
        <v>0</v>
      </c>
    </row>
    <row r="305" spans="1:21" outlineLevel="1">
      <c r="A305" s="12" t="str">
        <f t="shared" si="352"/>
        <v>003603</v>
      </c>
      <c r="B305" s="12" t="str">
        <f t="shared" si="352"/>
        <v>Ranger</v>
      </c>
      <c r="C305" s="76">
        <f t="shared" si="353"/>
        <v>1228.5</v>
      </c>
      <c r="D305" s="77">
        <f>Outcomes!C$7*Outcomes!C149</f>
        <v>337</v>
      </c>
      <c r="E305" s="77">
        <f>SUMPRODUCT(Outcomes!D$7:G$7, Outcomes!D149:G149)</f>
        <v>288.25</v>
      </c>
      <c r="F305" s="77">
        <f>SUMPRODUCT(Outcomes!H$7:K$7, Outcomes!H149:K149)</f>
        <v>0</v>
      </c>
      <c r="G305" s="77">
        <f>Outcomes!L$7*Outcomes!L149</f>
        <v>14</v>
      </c>
      <c r="H305" s="77">
        <f>Outcomes!M$7*Outcomes!M149</f>
        <v>63</v>
      </c>
      <c r="I305" s="77">
        <f>SUMPRODUCT(Outcomes!N$7:Q$7, Outcomes!N149:Q149)</f>
        <v>0</v>
      </c>
      <c r="J305" s="77">
        <f>SUMPRODUCT(Outcomes!R$7:U$7, Outcomes!R149:U149)</f>
        <v>0</v>
      </c>
      <c r="K305" s="77">
        <f>SUMPRODUCT(Outcomes!V$7:Y$7, Outcomes!V149:Y149)</f>
        <v>121</v>
      </c>
      <c r="L305" s="77">
        <f>SUMPRODUCT(Outcomes!Z$7:AC$7, Outcomes!Z149:AC149)</f>
        <v>82.25</v>
      </c>
      <c r="M305" s="77">
        <f>SUMPRODUCT(Outcomes!AD$7:AG$7, Outcomes!AD149:AG149)</f>
        <v>0</v>
      </c>
      <c r="N305" s="77">
        <f>SUMPRODUCT(Outcomes!AH$7:AK$7, Outcomes!AH149:AK149)</f>
        <v>0</v>
      </c>
      <c r="O305" s="77">
        <f>SUMPRODUCT(Outcomes!AL$7:AO$7, Outcomes!AL149:AO149)</f>
        <v>257.25</v>
      </c>
      <c r="P305" s="77">
        <f>SUMPRODUCT(Outcomes!AP$7:AS$7, Outcomes!AP149:AS149)</f>
        <v>56.75</v>
      </c>
      <c r="Q305" s="77">
        <f>SUMPRODUCT(Outcomes!AT$7:AW$7, Outcomes!AT149:AW149)</f>
        <v>0</v>
      </c>
      <c r="R305" s="77">
        <f>SUMPRODUCT(Outcomes!AX$7:BA$7, Outcomes!AX149:BA149)</f>
        <v>0</v>
      </c>
      <c r="S305" s="77">
        <f>Outcomes!BB$7*Outcomes!BB149</f>
        <v>4</v>
      </c>
      <c r="T305" s="77">
        <f>Outcomes!BC$7*Outcomes!BC149</f>
        <v>5</v>
      </c>
      <c r="U305" s="77">
        <f>Outcomes!BD$7*Outcomes!BD149</f>
        <v>0</v>
      </c>
    </row>
    <row r="306" spans="1:21" outlineLevel="1">
      <c r="A306" s="12" t="str">
        <f t="shared" si="352"/>
        <v>029137</v>
      </c>
      <c r="B306" s="12" t="str">
        <f t="shared" si="352"/>
        <v>San Jacinto</v>
      </c>
      <c r="C306" s="76">
        <f t="shared" si="353"/>
        <v>16069</v>
      </c>
      <c r="D306" s="77">
        <f>Outcomes!C$7*Outcomes!C150</f>
        <v>2001</v>
      </c>
      <c r="E306" s="77">
        <f>SUMPRODUCT(Outcomes!D$7:G$7, Outcomes!D150:G150)</f>
        <v>2830.25</v>
      </c>
      <c r="F306" s="77">
        <f>SUMPRODUCT(Outcomes!H$7:K$7, Outcomes!H150:K150)</f>
        <v>0</v>
      </c>
      <c r="G306" s="77">
        <f>Outcomes!L$7*Outcomes!L150</f>
        <v>0</v>
      </c>
      <c r="H306" s="77">
        <f>Outcomes!M$7*Outcomes!M150</f>
        <v>215</v>
      </c>
      <c r="I306" s="77">
        <f>SUMPRODUCT(Outcomes!N$7:Q$7, Outcomes!N150:Q150)</f>
        <v>0</v>
      </c>
      <c r="J306" s="77">
        <f>SUMPRODUCT(Outcomes!R$7:U$7, Outcomes!R150:U150)</f>
        <v>129</v>
      </c>
      <c r="K306" s="77">
        <f>SUMPRODUCT(Outcomes!V$7:Y$7, Outcomes!V150:Y150)</f>
        <v>1566.75</v>
      </c>
      <c r="L306" s="77">
        <f>SUMPRODUCT(Outcomes!Z$7:AC$7, Outcomes!Z150:AC150)</f>
        <v>2238.5</v>
      </c>
      <c r="M306" s="77">
        <f>SUMPRODUCT(Outcomes!AD$7:AG$7, Outcomes!AD150:AG150)</f>
        <v>0</v>
      </c>
      <c r="N306" s="77">
        <f>SUMPRODUCT(Outcomes!AH$7:AK$7, Outcomes!AH150:AK150)</f>
        <v>0</v>
      </c>
      <c r="O306" s="77">
        <f>SUMPRODUCT(Outcomes!AL$7:AO$7, Outcomes!AL150:AO150)</f>
        <v>4917</v>
      </c>
      <c r="P306" s="77">
        <f>SUMPRODUCT(Outcomes!AP$7:AS$7, Outcomes!AP150:AS150)</f>
        <v>1596.25</v>
      </c>
      <c r="Q306" s="77">
        <f>SUMPRODUCT(Outcomes!AT$7:AW$7, Outcomes!AT150:AW150)</f>
        <v>0</v>
      </c>
      <c r="R306" s="77">
        <f>SUMPRODUCT(Outcomes!AX$7:BA$7, Outcomes!AX150:BA150)</f>
        <v>23.25</v>
      </c>
      <c r="S306" s="77">
        <f>Outcomes!BB$7*Outcomes!BB150</f>
        <v>88</v>
      </c>
      <c r="T306" s="77">
        <f>Outcomes!BC$7*Outcomes!BC150</f>
        <v>464</v>
      </c>
      <c r="U306" s="77">
        <f>Outcomes!BD$7*Outcomes!BD150</f>
        <v>0</v>
      </c>
    </row>
    <row r="307" spans="1:21" outlineLevel="1">
      <c r="A307" s="12" t="str">
        <f t="shared" si="352"/>
        <v>003611</v>
      </c>
      <c r="B307" s="12" t="str">
        <f t="shared" si="352"/>
        <v>South Plains</v>
      </c>
      <c r="C307" s="76">
        <f t="shared" si="353"/>
        <v>4664.75</v>
      </c>
      <c r="D307" s="77">
        <f>Outcomes!C$7*Outcomes!C151</f>
        <v>690</v>
      </c>
      <c r="E307" s="77">
        <f>SUMPRODUCT(Outcomes!D$7:G$7, Outcomes!D151:G151)</f>
        <v>884.75</v>
      </c>
      <c r="F307" s="77">
        <f>SUMPRODUCT(Outcomes!H$7:K$7, Outcomes!H151:K151)</f>
        <v>27.5</v>
      </c>
      <c r="G307" s="77">
        <f>Outcomes!L$7*Outcomes!L151</f>
        <v>0</v>
      </c>
      <c r="H307" s="77">
        <f>Outcomes!M$7*Outcomes!M151</f>
        <v>349</v>
      </c>
      <c r="I307" s="77">
        <f>SUMPRODUCT(Outcomes!N$7:Q$7, Outcomes!N151:Q151)</f>
        <v>27</v>
      </c>
      <c r="J307" s="77">
        <f>SUMPRODUCT(Outcomes!R$7:U$7, Outcomes!R151:U151)</f>
        <v>0</v>
      </c>
      <c r="K307" s="77">
        <f>SUMPRODUCT(Outcomes!V$7:Y$7, Outcomes!V151:Y151)</f>
        <v>596.5</v>
      </c>
      <c r="L307" s="77">
        <f>SUMPRODUCT(Outcomes!Z$7:AC$7, Outcomes!Z151:AC151)</f>
        <v>525.5</v>
      </c>
      <c r="M307" s="77">
        <f>SUMPRODUCT(Outcomes!AD$7:AG$7, Outcomes!AD151:AG151)</f>
        <v>0</v>
      </c>
      <c r="N307" s="77">
        <f>SUMPRODUCT(Outcomes!AH$7:AK$7, Outcomes!AH151:AK151)</f>
        <v>0</v>
      </c>
      <c r="O307" s="77">
        <f>SUMPRODUCT(Outcomes!AL$7:AO$7, Outcomes!AL151:AO151)</f>
        <v>1062</v>
      </c>
      <c r="P307" s="77">
        <f>SUMPRODUCT(Outcomes!AP$7:AS$7, Outcomes!AP151:AS151)</f>
        <v>394.5</v>
      </c>
      <c r="Q307" s="77">
        <f>SUMPRODUCT(Outcomes!AT$7:AW$7, Outcomes!AT151:AW151)</f>
        <v>0</v>
      </c>
      <c r="R307" s="77">
        <f>SUMPRODUCT(Outcomes!AX$7:BA$7, Outcomes!AX151:BA151)</f>
        <v>0</v>
      </c>
      <c r="S307" s="77">
        <f>Outcomes!BB$7*Outcomes!BB151</f>
        <v>25</v>
      </c>
      <c r="T307" s="77">
        <f>Outcomes!BC$7*Outcomes!BC151</f>
        <v>83</v>
      </c>
      <c r="U307" s="77">
        <f>Outcomes!BD$7*Outcomes!BD151</f>
        <v>0</v>
      </c>
    </row>
    <row r="308" spans="1:21" outlineLevel="1">
      <c r="A308" s="12" t="str">
        <f t="shared" si="352"/>
        <v>031034</v>
      </c>
      <c r="B308" s="12" t="str">
        <f t="shared" si="352"/>
        <v>South Texas</v>
      </c>
      <c r="C308" s="76">
        <f t="shared" si="353"/>
        <v>16730.75</v>
      </c>
      <c r="D308" s="77">
        <f>Outcomes!C$7*Outcomes!C152</f>
        <v>3583</v>
      </c>
      <c r="E308" s="77">
        <f>SUMPRODUCT(Outcomes!D$7:G$7, Outcomes!D152:G152)</f>
        <v>3263</v>
      </c>
      <c r="F308" s="77">
        <f>SUMPRODUCT(Outcomes!H$7:K$7, Outcomes!H152:K152)</f>
        <v>0</v>
      </c>
      <c r="G308" s="77">
        <f>Outcomes!L$7*Outcomes!L152</f>
        <v>23</v>
      </c>
      <c r="H308" s="77">
        <f>Outcomes!M$7*Outcomes!M152</f>
        <v>292</v>
      </c>
      <c r="I308" s="77">
        <f>SUMPRODUCT(Outcomes!N$7:Q$7, Outcomes!N152:Q152)</f>
        <v>615</v>
      </c>
      <c r="J308" s="77">
        <f>SUMPRODUCT(Outcomes!R$7:U$7, Outcomes!R152:U152)</f>
        <v>313</v>
      </c>
      <c r="K308" s="77">
        <f>SUMPRODUCT(Outcomes!V$7:Y$7, Outcomes!V152:Y152)</f>
        <v>916.25</v>
      </c>
      <c r="L308" s="77">
        <f>SUMPRODUCT(Outcomes!Z$7:AC$7, Outcomes!Z152:AC152)</f>
        <v>1477.75</v>
      </c>
      <c r="M308" s="77">
        <f>SUMPRODUCT(Outcomes!AD$7:AG$7, Outcomes!AD152:AG152)</f>
        <v>0</v>
      </c>
      <c r="N308" s="77">
        <f>SUMPRODUCT(Outcomes!AH$7:AK$7, Outcomes!AH152:AK152)</f>
        <v>5.75</v>
      </c>
      <c r="O308" s="77">
        <f>SUMPRODUCT(Outcomes!AL$7:AO$7, Outcomes!AL152:AO152)</f>
        <v>3862.75</v>
      </c>
      <c r="P308" s="77">
        <f>SUMPRODUCT(Outcomes!AP$7:AS$7, Outcomes!AP152:AS152)</f>
        <v>1369.5</v>
      </c>
      <c r="Q308" s="77">
        <f>SUMPRODUCT(Outcomes!AT$7:AW$7, Outcomes!AT152:AW152)</f>
        <v>580.25</v>
      </c>
      <c r="R308" s="77">
        <f>SUMPRODUCT(Outcomes!AX$7:BA$7, Outcomes!AX152:BA152)</f>
        <v>317.5</v>
      </c>
      <c r="S308" s="77">
        <f>Outcomes!BB$7*Outcomes!BB152</f>
        <v>21</v>
      </c>
      <c r="T308" s="77">
        <f>Outcomes!BC$7*Outcomes!BC152</f>
        <v>72</v>
      </c>
      <c r="U308" s="77">
        <f>Outcomes!BD$7*Outcomes!BD152</f>
        <v>19</v>
      </c>
    </row>
    <row r="309" spans="1:21" outlineLevel="1">
      <c r="A309" s="12" t="str">
        <f t="shared" si="352"/>
        <v>003614</v>
      </c>
      <c r="B309" s="12" t="str">
        <f t="shared" si="352"/>
        <v>Southwest Texas</v>
      </c>
      <c r="C309" s="76">
        <f t="shared" si="353"/>
        <v>3437.75</v>
      </c>
      <c r="D309" s="77">
        <f>Outcomes!C$7*Outcomes!C153</f>
        <v>924</v>
      </c>
      <c r="E309" s="77">
        <f>SUMPRODUCT(Outcomes!D$7:G$7, Outcomes!D153:G153)</f>
        <v>800.25</v>
      </c>
      <c r="F309" s="77">
        <f>SUMPRODUCT(Outcomes!H$7:K$7, Outcomes!H153:K153)</f>
        <v>0</v>
      </c>
      <c r="G309" s="77">
        <f>Outcomes!L$7*Outcomes!L153</f>
        <v>0</v>
      </c>
      <c r="H309" s="77">
        <f>Outcomes!M$7*Outcomes!M153</f>
        <v>114</v>
      </c>
      <c r="I309" s="77">
        <f>SUMPRODUCT(Outcomes!N$7:Q$7, Outcomes!N153:Q153)</f>
        <v>0</v>
      </c>
      <c r="J309" s="77">
        <f>SUMPRODUCT(Outcomes!R$7:U$7, Outcomes!R153:U153)</f>
        <v>0</v>
      </c>
      <c r="K309" s="77">
        <f>SUMPRODUCT(Outcomes!V$7:Y$7, Outcomes!V153:Y153)</f>
        <v>227.5</v>
      </c>
      <c r="L309" s="77">
        <f>SUMPRODUCT(Outcomes!Z$7:AC$7, Outcomes!Z153:AC153)</f>
        <v>476.25</v>
      </c>
      <c r="M309" s="77">
        <f>SUMPRODUCT(Outcomes!AD$7:AG$7, Outcomes!AD153:AG153)</f>
        <v>0</v>
      </c>
      <c r="N309" s="77">
        <f>SUMPRODUCT(Outcomes!AH$7:AK$7, Outcomes!AH153:AK153)</f>
        <v>0</v>
      </c>
      <c r="O309" s="77">
        <f>SUMPRODUCT(Outcomes!AL$7:AO$7, Outcomes!AL153:AO153)</f>
        <v>755.25</v>
      </c>
      <c r="P309" s="77">
        <f>SUMPRODUCT(Outcomes!AP$7:AS$7, Outcomes!AP153:AS153)</f>
        <v>101.5</v>
      </c>
      <c r="Q309" s="77">
        <f>SUMPRODUCT(Outcomes!AT$7:AW$7, Outcomes!AT153:AW153)</f>
        <v>0</v>
      </c>
      <c r="R309" s="77">
        <f>SUMPRODUCT(Outcomes!AX$7:BA$7, Outcomes!AX153:BA153)</f>
        <v>0</v>
      </c>
      <c r="S309" s="77">
        <f>Outcomes!BB$7*Outcomes!BB153</f>
        <v>21</v>
      </c>
      <c r="T309" s="77">
        <f>Outcomes!BC$7*Outcomes!BC153</f>
        <v>18</v>
      </c>
      <c r="U309" s="77">
        <f>Outcomes!BD$7*Outcomes!BD153</f>
        <v>0</v>
      </c>
    </row>
    <row r="310" spans="1:21" outlineLevel="1">
      <c r="A310" s="12" t="str">
        <f t="shared" si="352"/>
        <v>003626</v>
      </c>
      <c r="B310" s="12" t="str">
        <f t="shared" si="352"/>
        <v>Tarrant</v>
      </c>
      <c r="C310" s="76">
        <f t="shared" si="353"/>
        <v>18193</v>
      </c>
      <c r="D310" s="77">
        <f>Outcomes!C$7*Outcomes!C154</f>
        <v>2580</v>
      </c>
      <c r="E310" s="77">
        <f>SUMPRODUCT(Outcomes!D$7:G$7, Outcomes!D154:G154)</f>
        <v>4603.75</v>
      </c>
      <c r="F310" s="77">
        <f>SUMPRODUCT(Outcomes!H$7:K$7, Outcomes!H154:K154)</f>
        <v>0</v>
      </c>
      <c r="G310" s="77">
        <f>Outcomes!L$7*Outcomes!L154</f>
        <v>18</v>
      </c>
      <c r="H310" s="77">
        <f>Outcomes!M$7*Outcomes!M154</f>
        <v>61</v>
      </c>
      <c r="I310" s="77">
        <f>SUMPRODUCT(Outcomes!N$7:Q$7, Outcomes!N154:Q154)</f>
        <v>11</v>
      </c>
      <c r="J310" s="77">
        <f>SUMPRODUCT(Outcomes!R$7:U$7, Outcomes!R154:U154)</f>
        <v>47</v>
      </c>
      <c r="K310" s="77">
        <f>SUMPRODUCT(Outcomes!V$7:Y$7, Outcomes!V154:Y154)</f>
        <v>1434.25</v>
      </c>
      <c r="L310" s="77">
        <f>SUMPRODUCT(Outcomes!Z$7:AC$7, Outcomes!Z154:AC154)</f>
        <v>1154.75</v>
      </c>
      <c r="M310" s="77">
        <f>SUMPRODUCT(Outcomes!AD$7:AG$7, Outcomes!AD154:AG154)</f>
        <v>13</v>
      </c>
      <c r="N310" s="77">
        <f>SUMPRODUCT(Outcomes!AH$7:AK$7, Outcomes!AH154:AK154)</f>
        <v>19.75</v>
      </c>
      <c r="O310" s="77">
        <f>SUMPRODUCT(Outcomes!AL$7:AO$7, Outcomes!AL154:AO154)</f>
        <v>6285.75</v>
      </c>
      <c r="P310" s="77">
        <f>SUMPRODUCT(Outcomes!AP$7:AS$7, Outcomes!AP154:AS154)</f>
        <v>1313.75</v>
      </c>
      <c r="Q310" s="77">
        <f>SUMPRODUCT(Outcomes!AT$7:AW$7, Outcomes!AT154:AW154)</f>
        <v>0</v>
      </c>
      <c r="R310" s="77">
        <f>SUMPRODUCT(Outcomes!AX$7:BA$7, Outcomes!AX154:BA154)</f>
        <v>0</v>
      </c>
      <c r="S310" s="77">
        <f>Outcomes!BB$7*Outcomes!BB154</f>
        <v>54</v>
      </c>
      <c r="T310" s="77">
        <f>Outcomes!BC$7*Outcomes!BC154</f>
        <v>597</v>
      </c>
      <c r="U310" s="77">
        <f>Outcomes!BD$7*Outcomes!BD154</f>
        <v>0</v>
      </c>
    </row>
    <row r="311" spans="1:21" outlineLevel="1">
      <c r="A311" s="12" t="str">
        <f t="shared" si="352"/>
        <v>003627</v>
      </c>
      <c r="B311" s="12" t="str">
        <f t="shared" si="352"/>
        <v>Temple</v>
      </c>
      <c r="C311" s="76">
        <f t="shared" si="353"/>
        <v>2771.5</v>
      </c>
      <c r="D311" s="77">
        <f>Outcomes!C$7*Outcomes!C155</f>
        <v>398</v>
      </c>
      <c r="E311" s="77">
        <f>SUMPRODUCT(Outcomes!D$7:G$7, Outcomes!D155:G155)</f>
        <v>499.5</v>
      </c>
      <c r="F311" s="77">
        <f>SUMPRODUCT(Outcomes!H$7:K$7, Outcomes!H155:K155)</f>
        <v>0</v>
      </c>
      <c r="G311" s="77">
        <f>Outcomes!L$7*Outcomes!L155</f>
        <v>0</v>
      </c>
      <c r="H311" s="77">
        <f>Outcomes!M$7*Outcomes!M155</f>
        <v>280</v>
      </c>
      <c r="I311" s="77">
        <f>SUMPRODUCT(Outcomes!N$7:Q$7, Outcomes!N155:Q155)</f>
        <v>0</v>
      </c>
      <c r="J311" s="77">
        <f>SUMPRODUCT(Outcomes!R$7:U$7, Outcomes!R155:U155)</f>
        <v>0</v>
      </c>
      <c r="K311" s="77">
        <f>SUMPRODUCT(Outcomes!V$7:Y$7, Outcomes!V155:Y155)</f>
        <v>73.5</v>
      </c>
      <c r="L311" s="77">
        <f>SUMPRODUCT(Outcomes!Z$7:AC$7, Outcomes!Z155:AC155)</f>
        <v>109</v>
      </c>
      <c r="M311" s="77">
        <f>SUMPRODUCT(Outcomes!AD$7:AG$7, Outcomes!AD155:AG155)</f>
        <v>0</v>
      </c>
      <c r="N311" s="77">
        <f>SUMPRODUCT(Outcomes!AH$7:AK$7, Outcomes!AH155:AK155)</f>
        <v>12.75</v>
      </c>
      <c r="O311" s="77">
        <f>SUMPRODUCT(Outcomes!AL$7:AO$7, Outcomes!AL155:AO155)</f>
        <v>1077.75</v>
      </c>
      <c r="P311" s="77">
        <f>SUMPRODUCT(Outcomes!AP$7:AS$7, Outcomes!AP155:AS155)</f>
        <v>295</v>
      </c>
      <c r="Q311" s="77">
        <f>SUMPRODUCT(Outcomes!AT$7:AW$7, Outcomes!AT155:AW155)</f>
        <v>0</v>
      </c>
      <c r="R311" s="77">
        <f>SUMPRODUCT(Outcomes!AX$7:BA$7, Outcomes!AX155:BA155)</f>
        <v>0</v>
      </c>
      <c r="S311" s="77">
        <f>Outcomes!BB$7*Outcomes!BB155</f>
        <v>12</v>
      </c>
      <c r="T311" s="77">
        <f>Outcomes!BC$7*Outcomes!BC155</f>
        <v>14</v>
      </c>
      <c r="U311" s="77">
        <f>Outcomes!BD$7*Outcomes!BD155</f>
        <v>0</v>
      </c>
    </row>
    <row r="312" spans="1:21" outlineLevel="1">
      <c r="A312" s="12" t="str">
        <f t="shared" si="352"/>
        <v>003628</v>
      </c>
      <c r="B312" s="12" t="str">
        <f t="shared" si="352"/>
        <v>Texarkana</v>
      </c>
      <c r="C312" s="76">
        <f t="shared" si="353"/>
        <v>2312.75</v>
      </c>
      <c r="D312" s="77">
        <f>Outcomes!C$7*Outcomes!C156</f>
        <v>571</v>
      </c>
      <c r="E312" s="77">
        <f>SUMPRODUCT(Outcomes!D$7:G$7, Outcomes!D156:G156)</f>
        <v>414.25</v>
      </c>
      <c r="F312" s="77">
        <f>SUMPRODUCT(Outcomes!H$7:K$7, Outcomes!H156:K156)</f>
        <v>0</v>
      </c>
      <c r="G312" s="77">
        <f>Outcomes!L$7*Outcomes!L156</f>
        <v>9</v>
      </c>
      <c r="H312" s="77">
        <f>Outcomes!M$7*Outcomes!M156</f>
        <v>96</v>
      </c>
      <c r="I312" s="77">
        <f>SUMPRODUCT(Outcomes!N$7:Q$7, Outcomes!N156:Q156)</f>
        <v>0</v>
      </c>
      <c r="J312" s="77">
        <f>SUMPRODUCT(Outcomes!R$7:U$7, Outcomes!R156:U156)</f>
        <v>24</v>
      </c>
      <c r="K312" s="77">
        <f>SUMPRODUCT(Outcomes!V$7:Y$7, Outcomes!V156:Y156)</f>
        <v>273</v>
      </c>
      <c r="L312" s="77">
        <f>SUMPRODUCT(Outcomes!Z$7:AC$7, Outcomes!Z156:AC156)</f>
        <v>291.5</v>
      </c>
      <c r="M312" s="77">
        <f>SUMPRODUCT(Outcomes!AD$7:AG$7, Outcomes!AD156:AG156)</f>
        <v>0</v>
      </c>
      <c r="N312" s="77">
        <f>SUMPRODUCT(Outcomes!AH$7:AK$7, Outcomes!AH156:AK156)</f>
        <v>0</v>
      </c>
      <c r="O312" s="77">
        <f>SUMPRODUCT(Outcomes!AL$7:AO$7, Outcomes!AL156:AO156)</f>
        <v>374.75</v>
      </c>
      <c r="P312" s="77">
        <f>SUMPRODUCT(Outcomes!AP$7:AS$7, Outcomes!AP156:AS156)</f>
        <v>235.25</v>
      </c>
      <c r="Q312" s="77">
        <f>SUMPRODUCT(Outcomes!AT$7:AW$7, Outcomes!AT156:AW156)</f>
        <v>0</v>
      </c>
      <c r="R312" s="77">
        <f>SUMPRODUCT(Outcomes!AX$7:BA$7, Outcomes!AX156:BA156)</f>
        <v>0</v>
      </c>
      <c r="S312" s="77">
        <f>Outcomes!BB$7*Outcomes!BB156</f>
        <v>10</v>
      </c>
      <c r="T312" s="77">
        <f>Outcomes!BC$7*Outcomes!BC156</f>
        <v>14</v>
      </c>
      <c r="U312" s="77">
        <f>Outcomes!BD$7*Outcomes!BD156</f>
        <v>0</v>
      </c>
    </row>
    <row r="313" spans="1:21" outlineLevel="1">
      <c r="A313" s="12" t="str">
        <f t="shared" si="352"/>
        <v>003643</v>
      </c>
      <c r="B313" s="12" t="str">
        <f t="shared" si="352"/>
        <v>Texas Southmost</v>
      </c>
      <c r="C313" s="76">
        <f t="shared" si="353"/>
        <v>4569.75</v>
      </c>
      <c r="D313" s="77">
        <f>Outcomes!C$7*Outcomes!C157</f>
        <v>1278</v>
      </c>
      <c r="E313" s="77">
        <f>SUMPRODUCT(Outcomes!D$7:G$7, Outcomes!D157:G157)</f>
        <v>1323.5</v>
      </c>
      <c r="F313" s="77">
        <f>SUMPRODUCT(Outcomes!H$7:K$7, Outcomes!H157:K157)</f>
        <v>0</v>
      </c>
      <c r="G313" s="77">
        <f>Outcomes!L$7*Outcomes!L157</f>
        <v>0</v>
      </c>
      <c r="H313" s="77">
        <f>Outcomes!M$7*Outcomes!M157</f>
        <v>0</v>
      </c>
      <c r="I313" s="77">
        <f>SUMPRODUCT(Outcomes!N$7:Q$7, Outcomes!N157:Q157)</f>
        <v>157</v>
      </c>
      <c r="J313" s="77">
        <f>SUMPRODUCT(Outcomes!R$7:U$7, Outcomes!R157:U157)</f>
        <v>185</v>
      </c>
      <c r="K313" s="77">
        <f>SUMPRODUCT(Outcomes!V$7:Y$7, Outcomes!V157:Y157)</f>
        <v>60</v>
      </c>
      <c r="L313" s="77">
        <f>SUMPRODUCT(Outcomes!Z$7:AC$7, Outcomes!Z157:AC157)</f>
        <v>142.25</v>
      </c>
      <c r="M313" s="77">
        <f>SUMPRODUCT(Outcomes!AD$7:AG$7, Outcomes!AD157:AG157)</f>
        <v>0</v>
      </c>
      <c r="N313" s="77">
        <f>SUMPRODUCT(Outcomes!AH$7:AK$7, Outcomes!AH157:AK157)</f>
        <v>0</v>
      </c>
      <c r="O313" s="77">
        <f>SUMPRODUCT(Outcomes!AL$7:AO$7, Outcomes!AL157:AO157)</f>
        <v>1075.5</v>
      </c>
      <c r="P313" s="77">
        <f>SUMPRODUCT(Outcomes!AP$7:AS$7, Outcomes!AP157:AS157)</f>
        <v>312.5</v>
      </c>
      <c r="Q313" s="77">
        <f>SUMPRODUCT(Outcomes!AT$7:AW$7, Outcomes!AT157:AW157)</f>
        <v>0</v>
      </c>
      <c r="R313" s="77">
        <f>SUMPRODUCT(Outcomes!AX$7:BA$7, Outcomes!AX157:BA157)</f>
        <v>0</v>
      </c>
      <c r="S313" s="77">
        <f>Outcomes!BB$7*Outcomes!BB157</f>
        <v>4</v>
      </c>
      <c r="T313" s="77">
        <f>Outcomes!BC$7*Outcomes!BC157</f>
        <v>32</v>
      </c>
      <c r="U313" s="77">
        <f>Outcomes!BD$7*Outcomes!BD157</f>
        <v>0</v>
      </c>
    </row>
    <row r="314" spans="1:21" outlineLevel="1">
      <c r="A314" s="12" t="str">
        <f t="shared" si="352"/>
        <v>003572</v>
      </c>
      <c r="B314" s="12" t="str">
        <f t="shared" si="352"/>
        <v>Trinity Valley</v>
      </c>
      <c r="C314" s="76">
        <f t="shared" si="353"/>
        <v>3766</v>
      </c>
      <c r="D314" s="77">
        <f>Outcomes!C$7*Outcomes!C158</f>
        <v>710</v>
      </c>
      <c r="E314" s="77">
        <f>SUMPRODUCT(Outcomes!D$7:G$7, Outcomes!D158:G158)</f>
        <v>680.25</v>
      </c>
      <c r="F314" s="77">
        <f>SUMPRODUCT(Outcomes!H$7:K$7, Outcomes!H158:K158)</f>
        <v>0</v>
      </c>
      <c r="G314" s="77">
        <f>Outcomes!L$7*Outcomes!L158</f>
        <v>0</v>
      </c>
      <c r="H314" s="77">
        <f>Outcomes!M$7*Outcomes!M158</f>
        <v>0</v>
      </c>
      <c r="I314" s="77">
        <f>SUMPRODUCT(Outcomes!N$7:Q$7, Outcomes!N158:Q158)</f>
        <v>0</v>
      </c>
      <c r="J314" s="77">
        <f>SUMPRODUCT(Outcomes!R$7:U$7, Outcomes!R158:U158)</f>
        <v>39</v>
      </c>
      <c r="K314" s="77">
        <f>SUMPRODUCT(Outcomes!V$7:Y$7, Outcomes!V158:Y158)</f>
        <v>312.5</v>
      </c>
      <c r="L314" s="77">
        <f>SUMPRODUCT(Outcomes!Z$7:AC$7, Outcomes!Z158:AC158)</f>
        <v>567.25</v>
      </c>
      <c r="M314" s="77">
        <f>SUMPRODUCT(Outcomes!AD$7:AG$7, Outcomes!AD158:AG158)</f>
        <v>0</v>
      </c>
      <c r="N314" s="77">
        <f>SUMPRODUCT(Outcomes!AH$7:AK$7, Outcomes!AH158:AK158)</f>
        <v>0</v>
      </c>
      <c r="O314" s="77">
        <f>SUMPRODUCT(Outcomes!AL$7:AO$7, Outcomes!AL158:AO158)</f>
        <v>1041.25</v>
      </c>
      <c r="P314" s="77">
        <f>SUMPRODUCT(Outcomes!AP$7:AS$7, Outcomes!AP158:AS158)</f>
        <v>305.75</v>
      </c>
      <c r="Q314" s="77">
        <f>SUMPRODUCT(Outcomes!AT$7:AW$7, Outcomes!AT158:AW158)</f>
        <v>0</v>
      </c>
      <c r="R314" s="77">
        <f>SUMPRODUCT(Outcomes!AX$7:BA$7, Outcomes!AX158:BA158)</f>
        <v>50</v>
      </c>
      <c r="S314" s="77">
        <f>Outcomes!BB$7*Outcomes!BB158</f>
        <v>9</v>
      </c>
      <c r="T314" s="77">
        <f>Outcomes!BC$7*Outcomes!BC158</f>
        <v>51</v>
      </c>
      <c r="U314" s="77">
        <f>Outcomes!BD$7*Outcomes!BD158</f>
        <v>0</v>
      </c>
    </row>
    <row r="315" spans="1:21" outlineLevel="1">
      <c r="A315" s="12" t="str">
        <f t="shared" si="352"/>
        <v>003648</v>
      </c>
      <c r="B315" s="12" t="str">
        <f t="shared" si="352"/>
        <v>Tyler</v>
      </c>
      <c r="C315" s="76">
        <f t="shared" si="353"/>
        <v>6284</v>
      </c>
      <c r="D315" s="77">
        <f>Outcomes!C$7*Outcomes!C159</f>
        <v>799</v>
      </c>
      <c r="E315" s="77">
        <f>SUMPRODUCT(Outcomes!D$7:G$7, Outcomes!D159:G159)</f>
        <v>1339.75</v>
      </c>
      <c r="F315" s="77">
        <f>SUMPRODUCT(Outcomes!H$7:K$7, Outcomes!H159:K159)</f>
        <v>1</v>
      </c>
      <c r="G315" s="77">
        <f>Outcomes!L$7*Outcomes!L159</f>
        <v>57</v>
      </c>
      <c r="H315" s="77">
        <f>Outcomes!M$7*Outcomes!M159</f>
        <v>737</v>
      </c>
      <c r="I315" s="77">
        <f>SUMPRODUCT(Outcomes!N$7:Q$7, Outcomes!N159:Q159)</f>
        <v>7</v>
      </c>
      <c r="J315" s="77">
        <f>SUMPRODUCT(Outcomes!R$7:U$7, Outcomes!R159:U159)</f>
        <v>0</v>
      </c>
      <c r="K315" s="77">
        <f>SUMPRODUCT(Outcomes!V$7:Y$7, Outcomes!V159:Y159)</f>
        <v>423</v>
      </c>
      <c r="L315" s="77">
        <f>SUMPRODUCT(Outcomes!Z$7:AC$7, Outcomes!Z159:AC159)</f>
        <v>457.5</v>
      </c>
      <c r="M315" s="77">
        <f>SUMPRODUCT(Outcomes!AD$7:AG$7, Outcomes!AD159:AG159)</f>
        <v>0</v>
      </c>
      <c r="N315" s="77">
        <f>SUMPRODUCT(Outcomes!AH$7:AK$7, Outcomes!AH159:AK159)</f>
        <v>0</v>
      </c>
      <c r="O315" s="77">
        <f>SUMPRODUCT(Outcomes!AL$7:AO$7, Outcomes!AL159:AO159)</f>
        <v>1626.75</v>
      </c>
      <c r="P315" s="77">
        <f>SUMPRODUCT(Outcomes!AP$7:AS$7, Outcomes!AP159:AS159)</f>
        <v>675.25</v>
      </c>
      <c r="Q315" s="77">
        <f>SUMPRODUCT(Outcomes!AT$7:AW$7, Outcomes!AT159:AW159)</f>
        <v>0</v>
      </c>
      <c r="R315" s="77">
        <f>SUMPRODUCT(Outcomes!AX$7:BA$7, Outcomes!AX159:BA159)</f>
        <v>31.75</v>
      </c>
      <c r="S315" s="77">
        <f>Outcomes!BB$7*Outcomes!BB159</f>
        <v>20</v>
      </c>
      <c r="T315" s="77">
        <f>Outcomes!BC$7*Outcomes!BC159</f>
        <v>109</v>
      </c>
      <c r="U315" s="77">
        <f>Outcomes!BD$7*Outcomes!BD159</f>
        <v>0</v>
      </c>
    </row>
    <row r="316" spans="1:21" outlineLevel="1">
      <c r="A316" s="12" t="str">
        <f t="shared" si="352"/>
        <v>010060</v>
      </c>
      <c r="B316" s="12" t="str">
        <f t="shared" si="352"/>
        <v>Vernon</v>
      </c>
      <c r="C316" s="76">
        <f t="shared" si="353"/>
        <v>1441</v>
      </c>
      <c r="D316" s="77">
        <f>Outcomes!C$7*Outcomes!C160</f>
        <v>196</v>
      </c>
      <c r="E316" s="77">
        <f>SUMPRODUCT(Outcomes!D$7:G$7, Outcomes!D160:G160)</f>
        <v>260</v>
      </c>
      <c r="F316" s="77">
        <f>SUMPRODUCT(Outcomes!H$7:K$7, Outcomes!H160:K160)</f>
        <v>0</v>
      </c>
      <c r="G316" s="77">
        <f>Outcomes!L$7*Outcomes!L160</f>
        <v>0</v>
      </c>
      <c r="H316" s="77">
        <f>Outcomes!M$7*Outcomes!M160</f>
        <v>160</v>
      </c>
      <c r="I316" s="77">
        <f>SUMPRODUCT(Outcomes!N$7:Q$7, Outcomes!N160:Q160)</f>
        <v>20</v>
      </c>
      <c r="J316" s="77">
        <f>SUMPRODUCT(Outcomes!R$7:U$7, Outcomes!R160:U160)</f>
        <v>154</v>
      </c>
      <c r="K316" s="77">
        <f>SUMPRODUCT(Outcomes!V$7:Y$7, Outcomes!V160:Y160)</f>
        <v>70.25</v>
      </c>
      <c r="L316" s="77">
        <f>SUMPRODUCT(Outcomes!Z$7:AC$7, Outcomes!Z160:AC160)</f>
        <v>210.5</v>
      </c>
      <c r="M316" s="77">
        <f>SUMPRODUCT(Outcomes!AD$7:AG$7, Outcomes!AD160:AG160)</f>
        <v>0</v>
      </c>
      <c r="N316" s="77">
        <f>SUMPRODUCT(Outcomes!AH$7:AK$7, Outcomes!AH160:AK160)</f>
        <v>0</v>
      </c>
      <c r="O316" s="77">
        <f>SUMPRODUCT(Outcomes!AL$7:AO$7, Outcomes!AL160:AO160)</f>
        <v>176</v>
      </c>
      <c r="P316" s="77">
        <f>SUMPRODUCT(Outcomes!AP$7:AS$7, Outcomes!AP160:AS160)</f>
        <v>166.25</v>
      </c>
      <c r="Q316" s="77">
        <f>SUMPRODUCT(Outcomes!AT$7:AW$7, Outcomes!AT160:AW160)</f>
        <v>0</v>
      </c>
      <c r="R316" s="77">
        <f>SUMPRODUCT(Outcomes!AX$7:BA$7, Outcomes!AX160:BA160)</f>
        <v>0</v>
      </c>
      <c r="S316" s="77">
        <f>Outcomes!BB$7*Outcomes!BB160</f>
        <v>12</v>
      </c>
      <c r="T316" s="77">
        <f>Outcomes!BC$7*Outcomes!BC160</f>
        <v>16</v>
      </c>
      <c r="U316" s="77">
        <f>Outcomes!BD$7*Outcomes!BD160</f>
        <v>0</v>
      </c>
    </row>
    <row r="317" spans="1:21" outlineLevel="1">
      <c r="A317" s="12" t="str">
        <f t="shared" si="352"/>
        <v>003662</v>
      </c>
      <c r="B317" s="12" t="str">
        <f t="shared" si="352"/>
        <v>Victoria</v>
      </c>
      <c r="C317" s="76">
        <f t="shared" si="353"/>
        <v>1933.5</v>
      </c>
      <c r="D317" s="77">
        <f>Outcomes!C$7*Outcomes!C161</f>
        <v>195</v>
      </c>
      <c r="E317" s="77">
        <f>SUMPRODUCT(Outcomes!D$7:G$7, Outcomes!D161:G161)</f>
        <v>279.25</v>
      </c>
      <c r="F317" s="77">
        <f>SUMPRODUCT(Outcomes!H$7:K$7, Outcomes!H161:K161)</f>
        <v>2.25</v>
      </c>
      <c r="G317" s="77">
        <f>Outcomes!L$7*Outcomes!L161</f>
        <v>13</v>
      </c>
      <c r="H317" s="77">
        <f>Outcomes!M$7*Outcomes!M161</f>
        <v>312</v>
      </c>
      <c r="I317" s="77">
        <f>SUMPRODUCT(Outcomes!N$7:Q$7, Outcomes!N161:Q161)</f>
        <v>84</v>
      </c>
      <c r="J317" s="77">
        <f>SUMPRODUCT(Outcomes!R$7:U$7, Outcomes!R161:U161)</f>
        <v>19</v>
      </c>
      <c r="K317" s="77">
        <f>SUMPRODUCT(Outcomes!V$7:Y$7, Outcomes!V161:Y161)</f>
        <v>214.5</v>
      </c>
      <c r="L317" s="77">
        <f>SUMPRODUCT(Outcomes!Z$7:AC$7, Outcomes!Z161:AC161)</f>
        <v>267.25</v>
      </c>
      <c r="M317" s="77">
        <f>SUMPRODUCT(Outcomes!AD$7:AG$7, Outcomes!AD161:AG161)</f>
        <v>0</v>
      </c>
      <c r="N317" s="77">
        <f>SUMPRODUCT(Outcomes!AH$7:AK$7, Outcomes!AH161:AK161)</f>
        <v>0</v>
      </c>
      <c r="O317" s="77">
        <f>SUMPRODUCT(Outcomes!AL$7:AO$7, Outcomes!AL161:AO161)</f>
        <v>276.5</v>
      </c>
      <c r="P317" s="77">
        <f>SUMPRODUCT(Outcomes!AP$7:AS$7, Outcomes!AP161:AS161)</f>
        <v>198.75</v>
      </c>
      <c r="Q317" s="77">
        <f>SUMPRODUCT(Outcomes!AT$7:AW$7, Outcomes!AT161:AW161)</f>
        <v>0</v>
      </c>
      <c r="R317" s="77">
        <f>SUMPRODUCT(Outcomes!AX$7:BA$7, Outcomes!AX161:BA161)</f>
        <v>0</v>
      </c>
      <c r="S317" s="77">
        <f>Outcomes!BB$7*Outcomes!BB161</f>
        <v>23</v>
      </c>
      <c r="T317" s="77">
        <f>Outcomes!BC$7*Outcomes!BC161</f>
        <v>49</v>
      </c>
      <c r="U317" s="77">
        <f>Outcomes!BD$7*Outcomes!BD161</f>
        <v>0</v>
      </c>
    </row>
    <row r="318" spans="1:21" outlineLevel="1">
      <c r="A318" s="12" t="str">
        <f t="shared" si="352"/>
        <v>003664</v>
      </c>
      <c r="B318" s="12" t="str">
        <f t="shared" si="352"/>
        <v>Weatherford</v>
      </c>
      <c r="C318" s="76">
        <f t="shared" si="353"/>
        <v>2964.75</v>
      </c>
      <c r="D318" s="77">
        <f>Outcomes!C$7*Outcomes!C162</f>
        <v>504</v>
      </c>
      <c r="E318" s="77">
        <f>SUMPRODUCT(Outcomes!D$7:G$7, Outcomes!D162:G162)</f>
        <v>627.5</v>
      </c>
      <c r="F318" s="77">
        <f>SUMPRODUCT(Outcomes!H$7:K$7, Outcomes!H162:K162)</f>
        <v>0</v>
      </c>
      <c r="G318" s="77">
        <f>Outcomes!L$7*Outcomes!L162</f>
        <v>90</v>
      </c>
      <c r="H318" s="77">
        <f>Outcomes!M$7*Outcomes!M162</f>
        <v>96</v>
      </c>
      <c r="I318" s="77">
        <f>SUMPRODUCT(Outcomes!N$7:Q$7, Outcomes!N162:Q162)</f>
        <v>12</v>
      </c>
      <c r="J318" s="77">
        <f>SUMPRODUCT(Outcomes!R$7:U$7, Outcomes!R162:U162)</f>
        <v>47</v>
      </c>
      <c r="K318" s="77">
        <f>SUMPRODUCT(Outcomes!V$7:Y$7, Outcomes!V162:Y162)</f>
        <v>72</v>
      </c>
      <c r="L318" s="77">
        <f>SUMPRODUCT(Outcomes!Z$7:AC$7, Outcomes!Z162:AC162)</f>
        <v>242.5</v>
      </c>
      <c r="M318" s="77">
        <f>SUMPRODUCT(Outcomes!AD$7:AG$7, Outcomes!AD162:AG162)</f>
        <v>0</v>
      </c>
      <c r="N318" s="77">
        <f>SUMPRODUCT(Outcomes!AH$7:AK$7, Outcomes!AH162:AK162)</f>
        <v>0</v>
      </c>
      <c r="O318" s="77">
        <f>SUMPRODUCT(Outcomes!AL$7:AO$7, Outcomes!AL162:AO162)</f>
        <v>644</v>
      </c>
      <c r="P318" s="77">
        <f>SUMPRODUCT(Outcomes!AP$7:AS$7, Outcomes!AP162:AS162)</f>
        <v>485.25</v>
      </c>
      <c r="Q318" s="77">
        <f>SUMPRODUCT(Outcomes!AT$7:AW$7, Outcomes!AT162:AW162)</f>
        <v>22</v>
      </c>
      <c r="R318" s="77">
        <f>SUMPRODUCT(Outcomes!AX$7:BA$7, Outcomes!AX162:BA162)</f>
        <v>44.5</v>
      </c>
      <c r="S318" s="77">
        <f>Outcomes!BB$7*Outcomes!BB162</f>
        <v>17</v>
      </c>
      <c r="T318" s="77">
        <f>Outcomes!BC$7*Outcomes!BC162</f>
        <v>61</v>
      </c>
      <c r="U318" s="77">
        <f>Outcomes!BD$7*Outcomes!BD162</f>
        <v>0</v>
      </c>
    </row>
    <row r="319" spans="1:21" outlineLevel="1">
      <c r="A319" s="12" t="str">
        <f t="shared" ref="A319:B320" si="354">A266</f>
        <v>009549</v>
      </c>
      <c r="B319" s="12" t="str">
        <f t="shared" si="354"/>
        <v>Western Texas</v>
      </c>
      <c r="C319" s="76">
        <f t="shared" si="353"/>
        <v>1069.5</v>
      </c>
      <c r="D319" s="77">
        <f>Outcomes!C$7*Outcomes!C163</f>
        <v>179</v>
      </c>
      <c r="E319" s="77">
        <f>SUMPRODUCT(Outcomes!D$7:G$7, Outcomes!D163:G163)</f>
        <v>133</v>
      </c>
      <c r="F319" s="77">
        <f>SUMPRODUCT(Outcomes!H$7:K$7, Outcomes!H163:K163)</f>
        <v>0</v>
      </c>
      <c r="G319" s="77">
        <f>Outcomes!L$7*Outcomes!L163</f>
        <v>0</v>
      </c>
      <c r="H319" s="77">
        <f>Outcomes!M$7*Outcomes!M163</f>
        <v>17</v>
      </c>
      <c r="I319" s="77">
        <f>SUMPRODUCT(Outcomes!N$7:Q$7, Outcomes!N163:Q163)</f>
        <v>205</v>
      </c>
      <c r="J319" s="77">
        <f>SUMPRODUCT(Outcomes!R$7:U$7, Outcomes!R163:U163)</f>
        <v>63</v>
      </c>
      <c r="K319" s="77">
        <f>SUMPRODUCT(Outcomes!V$7:Y$7, Outcomes!V163:Y163)</f>
        <v>132.75</v>
      </c>
      <c r="L319" s="77">
        <f>SUMPRODUCT(Outcomes!Z$7:AC$7, Outcomes!Z163:AC163)</f>
        <v>89.75</v>
      </c>
      <c r="M319" s="77">
        <f>SUMPRODUCT(Outcomes!AD$7:AG$7, Outcomes!AD163:AG163)</f>
        <v>0</v>
      </c>
      <c r="N319" s="77">
        <f>SUMPRODUCT(Outcomes!AH$7:AK$7, Outcomes!AH163:AK163)</f>
        <v>0</v>
      </c>
      <c r="O319" s="77">
        <f>SUMPRODUCT(Outcomes!AL$7:AO$7, Outcomes!AL163:AO163)</f>
        <v>226.5</v>
      </c>
      <c r="P319" s="77">
        <f>SUMPRODUCT(Outcomes!AP$7:AS$7, Outcomes!AP163:AS163)</f>
        <v>19.5</v>
      </c>
      <c r="Q319" s="77">
        <f>SUMPRODUCT(Outcomes!AT$7:AW$7, Outcomes!AT163:AW163)</f>
        <v>0</v>
      </c>
      <c r="R319" s="77">
        <f>SUMPRODUCT(Outcomes!AX$7:BA$7, Outcomes!AX163:BA163)</f>
        <v>0</v>
      </c>
      <c r="S319" s="77">
        <f>Outcomes!BB$7*Outcomes!BB163</f>
        <v>1</v>
      </c>
      <c r="T319" s="77">
        <f>Outcomes!BC$7*Outcomes!BC163</f>
        <v>3</v>
      </c>
      <c r="U319" s="77">
        <f>Outcomes!BD$7*Outcomes!BD163</f>
        <v>0</v>
      </c>
    </row>
    <row r="320" spans="1:21" outlineLevel="1">
      <c r="A320" s="12" t="str">
        <f t="shared" si="354"/>
        <v>003668</v>
      </c>
      <c r="B320" s="12" t="str">
        <f t="shared" si="354"/>
        <v>Wharton</v>
      </c>
      <c r="C320" s="76">
        <f t="shared" si="353"/>
        <v>2406.5</v>
      </c>
      <c r="D320" s="77">
        <f>Outcomes!C$7*Outcomes!C164</f>
        <v>218</v>
      </c>
      <c r="E320" s="77">
        <f>SUMPRODUCT(Outcomes!D$7:G$7, Outcomes!D164:G164)</f>
        <v>673.25</v>
      </c>
      <c r="F320" s="77">
        <f>SUMPRODUCT(Outcomes!H$7:K$7, Outcomes!H164:K164)</f>
        <v>0</v>
      </c>
      <c r="G320" s="77">
        <f>Outcomes!L$7*Outcomes!L164</f>
        <v>8</v>
      </c>
      <c r="H320" s="77">
        <f>Outcomes!M$7*Outcomes!M164</f>
        <v>133</v>
      </c>
      <c r="I320" s="77">
        <f>SUMPRODUCT(Outcomes!N$7:Q$7, Outcomes!N164:Q164)</f>
        <v>0</v>
      </c>
      <c r="J320" s="77">
        <f>SUMPRODUCT(Outcomes!R$7:U$7, Outcomes!R164:U164)</f>
        <v>0</v>
      </c>
      <c r="K320" s="77">
        <f>SUMPRODUCT(Outcomes!V$7:Y$7, Outcomes!V164:Y164)</f>
        <v>102.25</v>
      </c>
      <c r="L320" s="77">
        <f>SUMPRODUCT(Outcomes!Z$7:AC$7, Outcomes!Z164:AC164)</f>
        <v>310.75</v>
      </c>
      <c r="M320" s="77">
        <f>SUMPRODUCT(Outcomes!AD$7:AG$7, Outcomes!AD164:AG164)</f>
        <v>0</v>
      </c>
      <c r="N320" s="77">
        <f>SUMPRODUCT(Outcomes!AH$7:AK$7, Outcomes!AH164:AK164)</f>
        <v>0</v>
      </c>
      <c r="O320" s="77">
        <f>SUMPRODUCT(Outcomes!AL$7:AO$7, Outcomes!AL164:AO164)</f>
        <v>697</v>
      </c>
      <c r="P320" s="77">
        <f>SUMPRODUCT(Outcomes!AP$7:AS$7, Outcomes!AP164:AS164)</f>
        <v>194.25</v>
      </c>
      <c r="Q320" s="77">
        <f>SUMPRODUCT(Outcomes!AT$7:AW$7, Outcomes!AT164:AW164)</f>
        <v>0</v>
      </c>
      <c r="R320" s="77">
        <f>SUMPRODUCT(Outcomes!AX$7:BA$7, Outcomes!AX164:BA164)</f>
        <v>0</v>
      </c>
      <c r="S320" s="77">
        <f>Outcomes!BB$7*Outcomes!BB164</f>
        <v>19</v>
      </c>
      <c r="T320" s="77">
        <f>Outcomes!BC$7*Outcomes!BC164</f>
        <v>51</v>
      </c>
      <c r="U320" s="77">
        <f>Outcomes!BD$7*Outcomes!BD164</f>
        <v>0</v>
      </c>
    </row>
    <row r="321" spans="1:21">
      <c r="A321" s="12"/>
      <c r="B321" s="12" t="str">
        <f>B268</f>
        <v>Statewide</v>
      </c>
      <c r="C321" s="76">
        <f t="shared" si="353"/>
        <v>332217.5</v>
      </c>
      <c r="D321" s="76">
        <f>SUM(D271:D320)</f>
        <v>53099</v>
      </c>
      <c r="E321" s="76">
        <f>SUM(E271:E320)</f>
        <v>72727.75</v>
      </c>
      <c r="F321" s="76">
        <f t="shared" ref="F321:U321" si="355">SUM(F271:F320)</f>
        <v>1314</v>
      </c>
      <c r="G321" s="76">
        <f t="shared" si="355"/>
        <v>1631</v>
      </c>
      <c r="H321" s="76">
        <f t="shared" ref="H321" si="356">SUM(H271:H320)</f>
        <v>11715</v>
      </c>
      <c r="I321" s="76">
        <f t="shared" si="355"/>
        <v>2433</v>
      </c>
      <c r="J321" s="76">
        <f t="shared" ref="J321" si="357">SUM(J271:J320)</f>
        <v>6524</v>
      </c>
      <c r="K321" s="76">
        <f t="shared" si="355"/>
        <v>25835</v>
      </c>
      <c r="L321" s="76">
        <f t="shared" ref="L321" si="358">SUM(L271:L320)</f>
        <v>30098.25</v>
      </c>
      <c r="M321" s="76">
        <f t="shared" si="355"/>
        <v>69.75</v>
      </c>
      <c r="N321" s="76">
        <f t="shared" ref="N321" si="359">SUM(N271:N320)</f>
        <v>553.25</v>
      </c>
      <c r="O321" s="76">
        <f t="shared" si="355"/>
        <v>90968</v>
      </c>
      <c r="P321" s="76">
        <f t="shared" ref="P321" si="360">SUM(P271:P320)</f>
        <v>25426</v>
      </c>
      <c r="Q321" s="76">
        <f t="shared" si="355"/>
        <v>997.75</v>
      </c>
      <c r="R321" s="76">
        <f t="shared" si="355"/>
        <v>1321.75</v>
      </c>
      <c r="S321" s="76">
        <f t="shared" si="355"/>
        <v>1454</v>
      </c>
      <c r="T321" s="76">
        <f t="shared" si="355"/>
        <v>6026</v>
      </c>
      <c r="U321" s="76">
        <f t="shared" si="355"/>
        <v>24</v>
      </c>
    </row>
    <row r="323" spans="1:21">
      <c r="A323" s="627"/>
      <c r="B323" s="627"/>
      <c r="C323" s="627"/>
      <c r="D323" s="627"/>
      <c r="E323" s="627"/>
      <c r="F323" s="627"/>
      <c r="G323" s="627"/>
      <c r="H323" s="627"/>
      <c r="I323" s="627"/>
      <c r="J323" s="627"/>
      <c r="K323" s="627"/>
      <c r="L323" s="627"/>
      <c r="M323" s="627"/>
      <c r="N323" s="627"/>
      <c r="O323" s="627"/>
      <c r="P323" s="627"/>
      <c r="Q323" s="627"/>
      <c r="R323" s="627"/>
    </row>
    <row r="324" spans="1:21" ht="39.75" customHeight="1">
      <c r="A324" s="627"/>
      <c r="B324" s="627"/>
      <c r="C324" s="627"/>
      <c r="D324" s="627"/>
      <c r="E324" s="627"/>
      <c r="F324" s="627"/>
      <c r="G324" s="627"/>
      <c r="H324" s="627"/>
      <c r="I324" s="627"/>
      <c r="J324" s="627"/>
      <c r="K324" s="627"/>
      <c r="L324" s="627"/>
      <c r="M324" s="627"/>
      <c r="N324" s="627"/>
      <c r="O324" s="627"/>
      <c r="P324" s="627"/>
      <c r="Q324" s="627"/>
      <c r="R324" s="627"/>
    </row>
  </sheetData>
  <sheetProtection algorithmName="SHA-512" hashValue="PpvHzrlR4Dta8cT2DW+aaQt4C1xgEygR4Kbz50wTc4h3Bwaqg6Cm+fjZhDuvX4gBlN4BXvEAIeihKluUGLQwvg==" saltValue="HMGjJO7Ov4TBzGFJQKDh1A==" spinCount="100000" sheet="1" objects="1" scenarios="1"/>
  <mergeCells count="10">
    <mergeCell ref="A4:B4"/>
    <mergeCell ref="A5:B5"/>
    <mergeCell ref="A3:U3"/>
    <mergeCell ref="A111:U111"/>
    <mergeCell ref="A58:U58"/>
    <mergeCell ref="A323:R323"/>
    <mergeCell ref="A324:R324"/>
    <mergeCell ref="A164:U164"/>
    <mergeCell ref="A217:U217"/>
    <mergeCell ref="A270:U270"/>
  </mergeCells>
  <pageMargins left="0.17" right="0.17" top="0.3" bottom="0.3" header="0.3" footer="0.3"/>
  <pageSetup scale="42" fitToHeight="0" orientation="landscape" r:id="rId1"/>
  <rowBreaks count="5" manualBreakCount="5">
    <brk id="57" max="16383" man="1"/>
    <brk id="110" max="16383" man="1"/>
    <brk id="163" max="16383" man="1"/>
    <brk id="216" max="16383" man="1"/>
    <brk id="269" max="16383" man="1"/>
  </rowBreaks>
  <ignoredErrors>
    <ignoredError sqref="K112:K161" 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75110-FAF5-4A7E-B1D1-157B1350151B}">
  <sheetPr>
    <tabColor theme="9" tint="-0.249977111117893"/>
  </sheetPr>
  <dimension ref="A1:BE62"/>
  <sheetViews>
    <sheetView topLeftCell="A2" zoomScaleNormal="100" workbookViewId="0">
      <pane xSplit="1" ySplit="6" topLeftCell="B8" activePane="bottomRight" state="frozen"/>
      <selection pane="topRight"/>
      <selection pane="bottomLeft"/>
      <selection pane="bottomRight" activeCell="A2" sqref="A2"/>
    </sheetView>
  </sheetViews>
  <sheetFormatPr defaultColWidth="11.44140625" defaultRowHeight="13.8"/>
  <cols>
    <col min="1" max="1" width="12.109375" style="21" customWidth="1"/>
    <col min="2" max="2" width="22.88671875" style="18" bestFit="1" customWidth="1"/>
    <col min="3" max="3" width="14.109375" style="18" bestFit="1" customWidth="1"/>
    <col min="4" max="4" width="13.88671875" style="18" customWidth="1"/>
    <col min="5" max="5" width="15.44140625" style="18" customWidth="1"/>
    <col min="6" max="6" width="15" style="18" customWidth="1"/>
    <col min="7" max="7" width="13.33203125" style="18" bestFit="1" customWidth="1"/>
    <col min="8" max="8" width="12.6640625" style="18" bestFit="1" customWidth="1"/>
    <col min="9" max="9" width="15.6640625" style="18" customWidth="1"/>
    <col min="10" max="10" width="15.109375" style="18" customWidth="1"/>
    <col min="11" max="11" width="11.88671875" style="18" customWidth="1"/>
    <col min="12" max="12" width="13" style="18" bestFit="1" customWidth="1"/>
    <col min="13" max="13" width="15" style="18" bestFit="1" customWidth="1"/>
    <col min="14" max="14" width="15.5546875" style="18" customWidth="1"/>
    <col min="15" max="17" width="13.88671875" style="18" customWidth="1"/>
    <col min="18" max="18" width="13.33203125" style="18" bestFit="1" customWidth="1"/>
    <col min="19" max="21" width="13.88671875" style="18" customWidth="1"/>
    <col min="22" max="22" width="13.109375" style="18" bestFit="1" customWidth="1"/>
    <col min="23" max="24" width="13.6640625" style="18" bestFit="1" customWidth="1"/>
    <col min="25" max="25" width="11.6640625" style="18" bestFit="1" customWidth="1"/>
    <col min="26" max="26" width="13.33203125" style="18" bestFit="1" customWidth="1"/>
    <col min="27" max="28" width="13.6640625" style="18" bestFit="1" customWidth="1"/>
    <col min="29" max="29" width="12.88671875" style="18" bestFit="1" customWidth="1"/>
    <col min="30" max="30" width="11.6640625" style="18" bestFit="1" customWidth="1"/>
    <col min="31" max="32" width="13.6640625" style="18" bestFit="1" customWidth="1"/>
    <col min="33" max="33" width="11.6640625" style="18" bestFit="1" customWidth="1"/>
    <col min="34" max="34" width="14.88671875" style="18" customWidth="1"/>
    <col min="35" max="36" width="13.6640625" style="18" bestFit="1" customWidth="1"/>
    <col min="37" max="37" width="12.33203125" style="18" bestFit="1" customWidth="1"/>
    <col min="38" max="38" width="13.5546875" style="18" bestFit="1" customWidth="1"/>
    <col min="39" max="40" width="13.6640625" style="18" bestFit="1" customWidth="1"/>
    <col min="41" max="42" width="12.33203125" style="18" bestFit="1" customWidth="1"/>
    <col min="43" max="44" width="13.6640625" style="18" bestFit="1" customWidth="1"/>
    <col min="45" max="45" width="12.33203125" style="18" bestFit="1" customWidth="1"/>
    <col min="46" max="46" width="11.6640625" style="18" customWidth="1"/>
    <col min="47" max="48" width="13.6640625" style="18" bestFit="1" customWidth="1"/>
    <col min="49" max="49" width="11.88671875" style="18" customWidth="1"/>
    <col min="50" max="50" width="11" style="18" bestFit="1" customWidth="1"/>
    <col min="51" max="52" width="13.6640625" style="18" bestFit="1" customWidth="1"/>
    <col min="53" max="53" width="11" style="18" bestFit="1" customWidth="1"/>
    <col min="54" max="54" width="12" style="18" customWidth="1"/>
    <col min="55" max="55" width="10.6640625" style="18" bestFit="1" customWidth="1"/>
    <col min="56" max="56" width="11.88671875" style="18" customWidth="1"/>
    <col min="57" max="16384" width="11.44140625" style="18"/>
  </cols>
  <sheetData>
    <row r="1" spans="1:57" s="26" customFormat="1">
      <c r="A1" s="25" t="s">
        <v>1603</v>
      </c>
      <c r="C1" s="28"/>
      <c r="D1" s="28"/>
      <c r="E1" s="28"/>
      <c r="F1" s="28"/>
      <c r="G1" s="28"/>
      <c r="H1" s="28"/>
      <c r="I1" s="28"/>
      <c r="J1" s="28"/>
      <c r="K1" s="28"/>
    </row>
    <row r="2" spans="1:57" s="26" customFormat="1">
      <c r="A2" s="252" t="s">
        <v>1924</v>
      </c>
      <c r="C2" s="28"/>
      <c r="D2" s="28"/>
      <c r="E2" s="28"/>
      <c r="F2" s="28"/>
      <c r="G2" s="28"/>
      <c r="H2" s="28"/>
      <c r="I2" s="28"/>
      <c r="J2" s="28"/>
      <c r="K2" s="28"/>
    </row>
    <row r="3" spans="1:57" s="26" customFormat="1">
      <c r="A3" s="253" t="s">
        <v>2074</v>
      </c>
      <c r="C3" s="28"/>
      <c r="D3" s="28"/>
      <c r="E3" s="28"/>
      <c r="F3" s="28"/>
      <c r="G3" s="28"/>
      <c r="H3" s="28"/>
      <c r="I3" s="28"/>
      <c r="J3" s="28"/>
      <c r="K3" s="28"/>
    </row>
    <row r="4" spans="1:57" s="11" customFormat="1" ht="13.2">
      <c r="A4" s="253" t="s">
        <v>2013</v>
      </c>
      <c r="L4" s="352"/>
    </row>
    <row r="5" spans="1:57" s="26" customFormat="1" ht="82.8">
      <c r="A5" s="81"/>
      <c r="B5" s="81"/>
      <c r="C5" s="83" t="s">
        <v>11</v>
      </c>
      <c r="D5" s="82" t="s">
        <v>13</v>
      </c>
      <c r="E5" s="82" t="s">
        <v>13</v>
      </c>
      <c r="F5" s="82" t="s">
        <v>13</v>
      </c>
      <c r="G5" s="82" t="s">
        <v>13</v>
      </c>
      <c r="H5" s="83" t="s">
        <v>29</v>
      </c>
      <c r="I5" s="83" t="s">
        <v>29</v>
      </c>
      <c r="J5" s="83" t="s">
        <v>29</v>
      </c>
      <c r="K5" s="83" t="s">
        <v>29</v>
      </c>
      <c r="L5" s="82" t="s">
        <v>18</v>
      </c>
      <c r="M5" s="82" t="s">
        <v>1738</v>
      </c>
      <c r="N5" s="83" t="s">
        <v>33</v>
      </c>
      <c r="O5" s="83" t="s">
        <v>33</v>
      </c>
      <c r="P5" s="83" t="s">
        <v>33</v>
      </c>
      <c r="Q5" s="83" t="s">
        <v>33</v>
      </c>
      <c r="R5" s="83" t="s">
        <v>1739</v>
      </c>
      <c r="S5" s="83" t="s">
        <v>33</v>
      </c>
      <c r="T5" s="83" t="s">
        <v>33</v>
      </c>
      <c r="U5" s="83" t="s">
        <v>33</v>
      </c>
      <c r="V5" s="82" t="s">
        <v>2102</v>
      </c>
      <c r="W5" s="82" t="s">
        <v>2100</v>
      </c>
      <c r="X5" s="82" t="s">
        <v>2102</v>
      </c>
      <c r="Y5" s="82" t="s">
        <v>2100</v>
      </c>
      <c r="Z5" s="83" t="s">
        <v>2105</v>
      </c>
      <c r="AA5" s="83" t="s">
        <v>2105</v>
      </c>
      <c r="AB5" s="83" t="s">
        <v>2105</v>
      </c>
      <c r="AC5" s="83" t="s">
        <v>2105</v>
      </c>
      <c r="AD5" s="82" t="s">
        <v>27</v>
      </c>
      <c r="AE5" s="82" t="s">
        <v>27</v>
      </c>
      <c r="AF5" s="82" t="s">
        <v>27</v>
      </c>
      <c r="AG5" s="82" t="s">
        <v>27</v>
      </c>
      <c r="AH5" s="83" t="s">
        <v>1740</v>
      </c>
      <c r="AI5" s="83" t="s">
        <v>1740</v>
      </c>
      <c r="AJ5" s="83" t="s">
        <v>1740</v>
      </c>
      <c r="AK5" s="83" t="s">
        <v>1740</v>
      </c>
      <c r="AL5" s="82" t="s">
        <v>30</v>
      </c>
      <c r="AM5" s="82" t="s">
        <v>30</v>
      </c>
      <c r="AN5" s="82" t="s">
        <v>30</v>
      </c>
      <c r="AO5" s="82" t="s">
        <v>30</v>
      </c>
      <c r="AP5" s="83" t="s">
        <v>1741</v>
      </c>
      <c r="AQ5" s="83" t="s">
        <v>1741</v>
      </c>
      <c r="AR5" s="83" t="s">
        <v>1741</v>
      </c>
      <c r="AS5" s="83" t="s">
        <v>1741</v>
      </c>
      <c r="AT5" s="82" t="s">
        <v>32</v>
      </c>
      <c r="AU5" s="82" t="s">
        <v>32</v>
      </c>
      <c r="AV5" s="82" t="s">
        <v>32</v>
      </c>
      <c r="AW5" s="82" t="s">
        <v>32</v>
      </c>
      <c r="AX5" s="83" t="s">
        <v>1742</v>
      </c>
      <c r="AY5" s="83" t="s">
        <v>1742</v>
      </c>
      <c r="AZ5" s="83" t="s">
        <v>1742</v>
      </c>
      <c r="BA5" s="83" t="s">
        <v>1742</v>
      </c>
      <c r="BB5" s="82" t="s">
        <v>1966</v>
      </c>
      <c r="BC5" s="82" t="s">
        <v>1965</v>
      </c>
      <c r="BD5" s="82" t="s">
        <v>1967</v>
      </c>
    </row>
    <row r="6" spans="1:57" ht="41.4">
      <c r="B6" s="95" t="s">
        <v>1747</v>
      </c>
      <c r="C6" s="51" t="s">
        <v>44</v>
      </c>
      <c r="D6" s="51" t="s">
        <v>44</v>
      </c>
      <c r="E6" s="51" t="s">
        <v>37</v>
      </c>
      <c r="F6" s="51" t="s">
        <v>38</v>
      </c>
      <c r="G6" s="51" t="s">
        <v>39</v>
      </c>
      <c r="H6" s="51" t="s">
        <v>44</v>
      </c>
      <c r="I6" s="51" t="s">
        <v>37</v>
      </c>
      <c r="J6" s="51" t="s">
        <v>38</v>
      </c>
      <c r="K6" s="51" t="s">
        <v>39</v>
      </c>
      <c r="L6" s="51" t="s">
        <v>44</v>
      </c>
      <c r="M6" s="51" t="s">
        <v>44</v>
      </c>
      <c r="N6" s="51" t="s">
        <v>44</v>
      </c>
      <c r="O6" s="51" t="s">
        <v>37</v>
      </c>
      <c r="P6" s="51" t="s">
        <v>38</v>
      </c>
      <c r="Q6" s="51" t="s">
        <v>39</v>
      </c>
      <c r="R6" s="51" t="s">
        <v>44</v>
      </c>
      <c r="S6" s="51" t="s">
        <v>37</v>
      </c>
      <c r="T6" s="51" t="s">
        <v>38</v>
      </c>
      <c r="U6" s="51" t="s">
        <v>39</v>
      </c>
      <c r="V6" s="51" t="s">
        <v>44</v>
      </c>
      <c r="W6" s="51" t="s">
        <v>37</v>
      </c>
      <c r="X6" s="51" t="s">
        <v>38</v>
      </c>
      <c r="Y6" s="51" t="s">
        <v>39</v>
      </c>
      <c r="Z6" s="51" t="s">
        <v>44</v>
      </c>
      <c r="AA6" s="51" t="s">
        <v>37</v>
      </c>
      <c r="AB6" s="51" t="s">
        <v>38</v>
      </c>
      <c r="AC6" s="51" t="s">
        <v>39</v>
      </c>
      <c r="AD6" s="51" t="s">
        <v>44</v>
      </c>
      <c r="AE6" s="51" t="s">
        <v>37</v>
      </c>
      <c r="AF6" s="51" t="s">
        <v>38</v>
      </c>
      <c r="AG6" s="51" t="s">
        <v>39</v>
      </c>
      <c r="AH6" s="51" t="s">
        <v>44</v>
      </c>
      <c r="AI6" s="51" t="s">
        <v>37</v>
      </c>
      <c r="AJ6" s="51" t="s">
        <v>38</v>
      </c>
      <c r="AK6" s="51" t="s">
        <v>39</v>
      </c>
      <c r="AL6" s="51" t="s">
        <v>44</v>
      </c>
      <c r="AM6" s="51" t="s">
        <v>37</v>
      </c>
      <c r="AN6" s="51" t="s">
        <v>38</v>
      </c>
      <c r="AO6" s="51" t="s">
        <v>39</v>
      </c>
      <c r="AP6" s="51" t="s">
        <v>44</v>
      </c>
      <c r="AQ6" s="51" t="s">
        <v>37</v>
      </c>
      <c r="AR6" s="51" t="s">
        <v>38</v>
      </c>
      <c r="AS6" s="51" t="s">
        <v>39</v>
      </c>
      <c r="AT6" s="51" t="s">
        <v>44</v>
      </c>
      <c r="AU6" s="51" t="s">
        <v>37</v>
      </c>
      <c r="AV6" s="51" t="s">
        <v>38</v>
      </c>
      <c r="AW6" s="51" t="s">
        <v>39</v>
      </c>
      <c r="AX6" s="51" t="s">
        <v>44</v>
      </c>
      <c r="AY6" s="51" t="s">
        <v>37</v>
      </c>
      <c r="AZ6" s="51" t="s">
        <v>38</v>
      </c>
      <c r="BA6" s="51" t="s">
        <v>39</v>
      </c>
      <c r="BB6" s="51" t="s">
        <v>44</v>
      </c>
      <c r="BC6" s="51" t="s">
        <v>44</v>
      </c>
      <c r="BD6" s="51" t="s">
        <v>44</v>
      </c>
    </row>
    <row r="7" spans="1:57" s="96" customFormat="1">
      <c r="A7" s="95"/>
      <c r="B7" s="95" t="s">
        <v>1748</v>
      </c>
      <c r="C7" s="97">
        <v>1</v>
      </c>
      <c r="D7" s="97">
        <v>1</v>
      </c>
      <c r="E7" s="97">
        <f>Dash!$B$37</f>
        <v>0.25</v>
      </c>
      <c r="F7" s="97">
        <f>Dash!$B$38</f>
        <v>0.25</v>
      </c>
      <c r="G7" s="97">
        <f>Dash!$B$39</f>
        <v>0.5</v>
      </c>
      <c r="H7" s="97">
        <v>1</v>
      </c>
      <c r="I7" s="97">
        <f>Dash!$B$37</f>
        <v>0.25</v>
      </c>
      <c r="J7" s="97">
        <f>Dash!$B$38</f>
        <v>0.25</v>
      </c>
      <c r="K7" s="97">
        <f>Dash!$B$39</f>
        <v>0.5</v>
      </c>
      <c r="L7" s="97">
        <v>1</v>
      </c>
      <c r="M7" s="97">
        <v>1</v>
      </c>
      <c r="N7" s="97">
        <v>1</v>
      </c>
      <c r="O7" s="97">
        <f>Dash!$B$37</f>
        <v>0.25</v>
      </c>
      <c r="P7" s="97">
        <f>Dash!$B$38</f>
        <v>0.25</v>
      </c>
      <c r="Q7" s="97">
        <f>Dash!$B$39</f>
        <v>0.5</v>
      </c>
      <c r="R7" s="97">
        <v>1</v>
      </c>
      <c r="S7" s="97">
        <f>Dash!$B$37</f>
        <v>0.25</v>
      </c>
      <c r="T7" s="97">
        <f>Dash!$B$38</f>
        <v>0.25</v>
      </c>
      <c r="U7" s="97">
        <f>Dash!$B$39</f>
        <v>0.5</v>
      </c>
      <c r="V7" s="97">
        <v>1</v>
      </c>
      <c r="W7" s="97">
        <f>Dash!$B$37</f>
        <v>0.25</v>
      </c>
      <c r="X7" s="97">
        <f>Dash!$B$38</f>
        <v>0.25</v>
      </c>
      <c r="Y7" s="97">
        <f>Dash!$B$39</f>
        <v>0.5</v>
      </c>
      <c r="Z7" s="97">
        <v>1</v>
      </c>
      <c r="AA7" s="97">
        <f>Dash!$B$37</f>
        <v>0.25</v>
      </c>
      <c r="AB7" s="97">
        <f>Dash!$B$38</f>
        <v>0.25</v>
      </c>
      <c r="AC7" s="97">
        <f>Dash!$B$39</f>
        <v>0.5</v>
      </c>
      <c r="AD7" s="97">
        <v>1</v>
      </c>
      <c r="AE7" s="97">
        <f>Dash!$B$37</f>
        <v>0.25</v>
      </c>
      <c r="AF7" s="97">
        <f>Dash!$B$38</f>
        <v>0.25</v>
      </c>
      <c r="AG7" s="97">
        <f>Dash!$B$39</f>
        <v>0.5</v>
      </c>
      <c r="AH7" s="97">
        <v>1</v>
      </c>
      <c r="AI7" s="97">
        <f>Dash!$B$37</f>
        <v>0.25</v>
      </c>
      <c r="AJ7" s="97">
        <f>Dash!$B$38</f>
        <v>0.25</v>
      </c>
      <c r="AK7" s="97">
        <f>Dash!$B$39</f>
        <v>0.5</v>
      </c>
      <c r="AL7" s="97">
        <v>1</v>
      </c>
      <c r="AM7" s="97">
        <f>Dash!$B$37</f>
        <v>0.25</v>
      </c>
      <c r="AN7" s="97">
        <f>Dash!$B$38</f>
        <v>0.25</v>
      </c>
      <c r="AO7" s="97">
        <f>Dash!$B$39</f>
        <v>0.5</v>
      </c>
      <c r="AP7" s="97">
        <v>1</v>
      </c>
      <c r="AQ7" s="97">
        <f>Dash!$B$37</f>
        <v>0.25</v>
      </c>
      <c r="AR7" s="97">
        <f>Dash!$B$38</f>
        <v>0.25</v>
      </c>
      <c r="AS7" s="97">
        <f>Dash!$B$39</f>
        <v>0.5</v>
      </c>
      <c r="AT7" s="97">
        <v>1</v>
      </c>
      <c r="AU7" s="97">
        <f>Dash!$B$37</f>
        <v>0.25</v>
      </c>
      <c r="AV7" s="97">
        <f>Dash!$B$38</f>
        <v>0.25</v>
      </c>
      <c r="AW7" s="97">
        <f>Dash!$B$39</f>
        <v>0.5</v>
      </c>
      <c r="AX7" s="97">
        <v>1</v>
      </c>
      <c r="AY7" s="97">
        <f>Dash!$B$37</f>
        <v>0.25</v>
      </c>
      <c r="AZ7" s="97">
        <f>Dash!$B$38</f>
        <v>0.25</v>
      </c>
      <c r="BA7" s="97">
        <f>Dash!$B$39</f>
        <v>0.5</v>
      </c>
      <c r="BB7" s="97">
        <v>1</v>
      </c>
      <c r="BC7" s="97">
        <v>1</v>
      </c>
      <c r="BD7" s="97">
        <v>1</v>
      </c>
      <c r="BE7" s="493" t="s">
        <v>2247</v>
      </c>
    </row>
    <row r="8" spans="1:57" s="85" customFormat="1">
      <c r="A8" s="85" t="s">
        <v>2075</v>
      </c>
      <c r="C8" s="86"/>
      <c r="D8" s="86"/>
      <c r="E8" s="86"/>
      <c r="F8" s="86"/>
      <c r="G8" s="86"/>
      <c r="H8" s="86"/>
      <c r="I8" s="86"/>
      <c r="J8" s="86"/>
      <c r="K8" s="86"/>
      <c r="L8" s="87"/>
      <c r="M8" s="87"/>
      <c r="N8" s="87"/>
      <c r="O8" s="87"/>
      <c r="P8" s="87"/>
      <c r="Q8" s="87"/>
      <c r="R8" s="87"/>
      <c r="S8" s="87"/>
      <c r="T8" s="87"/>
      <c r="U8" s="87"/>
      <c r="W8" s="88"/>
      <c r="X8" s="88"/>
      <c r="Y8" s="88"/>
      <c r="Z8" s="88"/>
      <c r="AA8" s="88"/>
      <c r="AB8" s="88"/>
      <c r="AC8" s="88"/>
      <c r="AD8" s="88"/>
      <c r="AE8" s="88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9"/>
      <c r="AW8" s="89"/>
      <c r="AX8" s="89"/>
      <c r="AY8" s="89"/>
      <c r="AZ8" s="89"/>
      <c r="BA8" s="89"/>
    </row>
    <row r="9" spans="1:57">
      <c r="A9" s="21" t="s">
        <v>45</v>
      </c>
      <c r="B9" s="18" t="s">
        <v>46</v>
      </c>
      <c r="C9" s="384">
        <f>Performance!D6</f>
        <v>10973691.055288939</v>
      </c>
      <c r="D9" s="384">
        <f>Performance!E$5*IF(Performance!E165&gt;Performance!E112,Outcomes!D9,AVERAGE(Outcomes!D9,Outcomes!D62,Outcomes!D115))*Outcomes!D$7</f>
        <v>15281209.47117654</v>
      </c>
      <c r="E9" s="384">
        <f>Performance!E$5*IF(Performance!E165&gt;Performance!E112,Outcomes!E9,AVERAGE(Outcomes!E9,Outcomes!E62,Outcomes!E115))*Outcomes!E$7</f>
        <v>1812338.2404399908</v>
      </c>
      <c r="F9" s="384">
        <f>Performance!E$5*IF(Performance!E165&gt;Performance!E112,Outcomes!F9,AVERAGE(Outcomes!F9,Outcomes!F62,Outcomes!F115))*Outcomes!F$7</f>
        <v>1735841.580345484</v>
      </c>
      <c r="G9" s="384">
        <f>Performance!E$5*IF(Performance!E165&gt;Performance!E112,Outcomes!G9,AVERAGE(Outcomes!G9,Outcomes!G62,Outcomes!G115))*Outcomes!G$7</f>
        <v>1711061.2329152436</v>
      </c>
      <c r="H9" s="384">
        <f>Performance!F$5*IF(Performance!F165&gt;Performance!F112,Outcomes!H9,AVERAGE(Outcomes!H9,Outcomes!H62,Outcomes!H115))*Outcomes!H$7</f>
        <v>82138.84957087753</v>
      </c>
      <c r="I9" s="384">
        <f>Performance!F$5*IF(Performance!F165&gt;Performance!F112,Outcomes!I9,AVERAGE(Outcomes!I9,Outcomes!I62,Outcomes!I115))*Outcomes!I$7</f>
        <v>7037.2772535397808</v>
      </c>
      <c r="J9" s="384">
        <f>Performance!F$5*IF(Performance!F165&gt;Performance!F112,Outcomes!J9,AVERAGE(Outcomes!J9,Outcomes!J62,Outcomes!J115))*Outcomes!J$7</f>
        <v>7186.030889064381</v>
      </c>
      <c r="K9" s="384">
        <f>Performance!F$5*IF(Performance!F165&gt;Performance!F112,Outcomes!K9,AVERAGE(Outcomes!K9,Outcomes!K62,Outcomes!K115))*Outcomes!K$7</f>
        <v>0</v>
      </c>
      <c r="L9" s="384">
        <f>Performance!G$5*IF(Performance!G165&gt;Performance!G112,Outcomes!L9,AVERAGE(Outcomes!L9,Outcomes!L62,Outcomes!L115))*Outcomes!L$7</f>
        <v>21780.000000000004</v>
      </c>
      <c r="M9" s="384">
        <f>Performance!H$5*IF(Performance!H165&gt;Performance!H112,Outcomes!M9,AVERAGE(Outcomes!M9,Outcomes!M62,Outcomes!M115))*Outcomes!M$7</f>
        <v>559625.00000000012</v>
      </c>
      <c r="N9" s="384">
        <f>Performance!I$5*IF(Performance!I165&gt;Performance!I112,Outcomes!N9,AVERAGE(Outcomes!N9,Outcomes!N62,Outcomes!N115))*Outcomes!N$7</f>
        <v>83956.272122044436</v>
      </c>
      <c r="O9" s="384">
        <f>Performance!I$5*IF(Performance!I165&gt;Performance!I112,Outcomes!O9,AVERAGE(Outcomes!O9,Outcomes!O62,Outcomes!O115))*Outcomes!O$7</f>
        <v>11192.500000000002</v>
      </c>
      <c r="P9" s="384">
        <f>Performance!I$5*IF(Performance!I165&gt;Performance!I112,Outcomes!P9,AVERAGE(Outcomes!P9,Outcomes!P62,Outcomes!P115))*Outcomes!P$7</f>
        <v>12100.000000000004</v>
      </c>
      <c r="Q9" s="384">
        <f>Performance!I$5*IF(Performance!I165&gt;Performance!I112,Outcomes!Q9,AVERAGE(Outcomes!Q9,Outcomes!Q62,Outcomes!Q115))*Outcomes!Q$7</f>
        <v>18755.000000000007</v>
      </c>
      <c r="R9" s="384">
        <f>Performance!J$5*IF(Performance!J165&gt;Performance!J112,Outcomes!R9,AVERAGE(Outcomes!R9,Outcomes!R62,Outcomes!R115))*Outcomes!R$7</f>
        <v>873642.15984744462</v>
      </c>
      <c r="S9" s="384">
        <f>Performance!J$5*IF(Performance!J165&gt;Performance!J112,Outcomes!S9,AVERAGE(Outcomes!S9,Outcomes!S62,Outcomes!S115))*Outcomes!S$7</f>
        <v>99068.750000000015</v>
      </c>
      <c r="T9" s="384">
        <f>Performance!J$5*IF(Performance!J165&gt;Performance!J112,Outcomes!T9,AVERAGE(Outcomes!T9,Outcomes!T62,Outcomes!T115))*Outcomes!T$7</f>
        <v>107009.37500000001</v>
      </c>
      <c r="U9" s="384">
        <f>Performance!J$5*IF(Performance!J165&gt;Performance!J112,Outcomes!U9,AVERAGE(Outcomes!U9,Outcomes!U62,Outcomes!U115))*Outcomes!U$7</f>
        <v>237462.50000000006</v>
      </c>
      <c r="V9" s="384">
        <f>Performance!K$5*IF(Performance!K165&gt;Performance!K112,Outcomes!V9,AVERAGE(Outcomes!V9,Outcomes!V62,Outcomes!V115))*Outcomes!V$7</f>
        <v>1606262.899009672</v>
      </c>
      <c r="W9" s="384">
        <f>Performance!K$5*IF(Performance!K165&gt;Performance!K112,Outcomes!W9,AVERAGE(Outcomes!W9,Outcomes!W62,Outcomes!W115))*Outcomes!W$7</f>
        <v>209391.24193306742</v>
      </c>
      <c r="X9" s="384">
        <f>Performance!K$5*IF(Performance!K165&gt;Performance!K112, Outcomes!X9, AVERAGE(Outcomes!X9,Outcomes!X62,Outcomes!X115))*Outcomes!X$7</f>
        <v>210485.88292127155</v>
      </c>
      <c r="Y9" s="384">
        <f>Performance!K$5*IF(Performance!K165&gt;Performance!K112,Outcomes!Y9,AVERAGE(Outcomes!Y9,Outcomes!Y62,Outcomes!Y115))*Outcomes!Y$7</f>
        <v>436029.68253776728</v>
      </c>
      <c r="Z9" s="384">
        <f>Performance!L$5*IF(Performance!L165&gt;Performance!L112,Outcomes!Z9,AVERAGE(Outcomes!Z9,Outcomes!Z62,Outcomes!Z115))*Outcomes!Z$7</f>
        <v>4256956.8034347389</v>
      </c>
      <c r="AA9" s="384">
        <f>Performance!L$5*IF(Performance!L165&gt;Performance!L112,Outcomes!AA9,AVERAGE(Outcomes!AA9,Outcomes!AA62,Outcomes!AA115))*Outcomes!AA$7</f>
        <v>500751.23779685044</v>
      </c>
      <c r="AB9" s="384">
        <f>Performance!L$5*IF(Performance!L165&gt;Performance!L112,Outcomes!AB9,AVERAGE(Outcomes!AB9,Outcomes!AB62,Outcomes!AB115))*Outcomes!AB$7</f>
        <v>554776.2224781171</v>
      </c>
      <c r="AC9" s="384">
        <f>Performance!L$5*IF(Performance!L165&gt;Performance!L112,Outcomes!AC9,AVERAGE(Outcomes!AC9,Outcomes!AC62,Outcomes!AC115))*Outcomes!AC$7</f>
        <v>959129.92689543229</v>
      </c>
      <c r="AD9" s="384">
        <f>Performance!M$5*IF(Performance!M165&gt;Performance!M112,Outcomes!AD9,AVERAGE(Outcomes!AD9,Outcomes!AD62,Outcomes!AD115))*Outcomes!AD$7</f>
        <v>10774.652777777779</v>
      </c>
      <c r="AE9" s="384">
        <f>Performance!M$5*IF(Performance!M165&gt;Performance!M112,Outcomes!AE9,AVERAGE(Outcomes!AE9,Outcomes!AE62,Outcomes!AE115))*Outcomes!AE$7</f>
        <v>716.62618152006178</v>
      </c>
      <c r="AF9" s="384">
        <f>Performance!M$5*IF(Performance!M165&gt;Performance!M112,Outcomes!AF9,AVERAGE(Outcomes!AF9,Outcomes!AF62,Outcomes!AF115))*Outcomes!AF$7</f>
        <v>924.15039062500023</v>
      </c>
      <c r="AG9" s="384">
        <f>Performance!M$5*IF(Performance!M165&gt;Performance!M112,Outcomes!AG9,AVERAGE(Outcomes!AG9,Outcomes!AG62,Outcomes!AG115))*Outcomes!AG$7</f>
        <v>5095.5606192129644</v>
      </c>
      <c r="AH9" s="384">
        <f>Performance!N$5*IF(Performance!N165&gt;Performance!N112,Outcomes!AH9,AVERAGE(Outcomes!AH9,Outcomes!AH62,Outcomes!AH115))*Outcomes!AH$7</f>
        <v>36488.472222222219</v>
      </c>
      <c r="AI9" s="384">
        <f>Performance!N$5*IF(Performance!N165&gt;Performance!N112,Outcomes!AI9,AVERAGE(Outcomes!AI9,Outcomes!AI62,Outcomes!AI115))*Outcomes!AI$7</f>
        <v>3313.3903838734573</v>
      </c>
      <c r="AJ9" s="384">
        <f>Performance!N$5*IF(Performance!N165&gt;Performance!N112,Outcomes!AJ9,AVERAGE(Outcomes!AJ9,Outcomes!AJ62,Outcomes!AJ115))*Outcomes!AJ$7</f>
        <v>4202.779947916667</v>
      </c>
      <c r="AK9" s="384">
        <f>Performance!N$5*IF(Performance!N165&gt;Performance!N112,Outcomes!AK9,AVERAGE(Outcomes!AK9,Outcomes!AK62,Outcomes!AK115))*Outcomes!AK$7</f>
        <v>13841.173321759261</v>
      </c>
      <c r="AL9" s="384">
        <f>Performance!O$5*IF(Performance!O165&gt;Performance!O112,Outcomes!AL9,AVERAGE(Outcomes!AL9,Outcomes!AL62,Outcomes!AL115))*Outcomes!AL$7</f>
        <v>24587905.066346675</v>
      </c>
      <c r="AM9" s="384">
        <f>Performance!O$5*IF(Performance!O165&gt;Performance!O112,Outcomes!AM9,AVERAGE(Outcomes!AM9,Outcomes!AM62,Outcomes!AM115))*Outcomes!AM$7</f>
        <v>2826047.0472567459</v>
      </c>
      <c r="AN9" s="384">
        <f>Performance!O$5*IF(Performance!O165&gt;Performance!O112,Outcomes!AN9,AVERAGE(Outcomes!AN9,Outcomes!AN62,Outcomes!AN115))*Outcomes!AN$7</f>
        <v>3078466.0392323639</v>
      </c>
      <c r="AO9" s="384">
        <f>Performance!O$5*IF(Performance!O165&gt;Performance!O112,Outcomes!AO9,AVERAGE(Outcomes!AO9,Outcomes!AO62,Outcomes!AO115))*Outcomes!AO$7</f>
        <v>3583656.5454840586</v>
      </c>
      <c r="AP9" s="384">
        <f>Performance!P$5*IF(Performance!P165&gt;Performance!P112,Outcomes!AP9,AVERAGE(Outcomes!AP9,Outcomes!AP62,Outcomes!AP115))*Outcomes!AP$7</f>
        <v>3880363.3355933628</v>
      </c>
      <c r="AQ9" s="384">
        <f>Performance!P$5*IF(Performance!P165&gt;Performance!P112,Outcomes!AQ9,AVERAGE(Outcomes!AQ9,Outcomes!AQ62,Outcomes!AQ115))*Outcomes!AQ$7</f>
        <v>372879.04019864241</v>
      </c>
      <c r="AR9" s="384">
        <f>Performance!P$5*IF(Performance!P165&gt;Performance!P112,Outcomes!AR9,AVERAGE(Outcomes!AR9,Outcomes!AR62,Outcomes!AR115))*Outcomes!AR$7</f>
        <v>508757.62773180217</v>
      </c>
      <c r="AS9" s="384">
        <f>Performance!P$5*IF(Performance!P165&gt;Performance!P112,Outcomes!AS9,AVERAGE(Outcomes!AS9,Outcomes!AS62,Outcomes!AS115))*Outcomes!AS$7</f>
        <v>1082973.1750127093</v>
      </c>
      <c r="AT9" s="384">
        <f>Performance!Q$5*IF(Performance!Q165&gt;Performance!Q112,Outcomes!AT9,AVERAGE(Outcomes!AT9,Outcomes!AT62,Outcomes!AT115))*Outcomes!AT$7</f>
        <v>0</v>
      </c>
      <c r="AU9" s="384">
        <f>Performance!Q$5*IF(Performance!Q165&gt;Performance!Q112,Outcomes!AU9,AVERAGE(Outcomes!AU9,Outcomes!AU62,Outcomes!AU115))*Outcomes!AU$7</f>
        <v>0</v>
      </c>
      <c r="AV9" s="384">
        <f>Performance!Q$5*IF(Performance!Q165&gt;Performance!Q112,Outcomes!AV9,AVERAGE(Outcomes!AV9,Outcomes!AV62,Outcomes!AV115))*Outcomes!AV$7</f>
        <v>0</v>
      </c>
      <c r="AW9" s="384">
        <f>Performance!Q$5*IF(Performance!Q165&gt;Performance!Q112,Outcomes!AW9,AVERAGE(Outcomes!AW9,Outcomes!AW62,Outcomes!AW115))*Outcomes!AW$7</f>
        <v>0</v>
      </c>
      <c r="AX9" s="384">
        <f>Performance!R$5*IF(Performance!R165&gt;Performance!R112,Outcomes!AX9,AVERAGE(Outcomes!AX9,Outcomes!AX62,Outcomes!AX115))*Outcomes!AX$7</f>
        <v>125235.00000000001</v>
      </c>
      <c r="AY9" s="384">
        <f>Performance!R$5*IF(Performance!R165&gt;Performance!R112,Outcomes!AY9,AVERAGE(Outcomes!AY9,Outcomes!AY62,Outcomes!AY115))*Outcomes!AY$7</f>
        <v>1463.34375</v>
      </c>
      <c r="AZ9" s="384">
        <f>Performance!R$5*IF(Performance!R165&gt;Performance!R112,Outcomes!AZ9,AVERAGE(Outcomes!AZ9,Outcomes!AZ62,Outcomes!AZ115))*Outcomes!AZ$7</f>
        <v>8099.4375000000009</v>
      </c>
      <c r="BA9" s="384">
        <f>Performance!R$5*IF(Performance!R165&gt;Performance!R112,Outcomes!BA9,AVERAGE(Outcomes!BA9,Outcomes!BA62,Outcomes!BA115))*Outcomes!BA$7</f>
        <v>43696.125</v>
      </c>
      <c r="BB9" s="384">
        <f>Performance!S6</f>
        <v>25380.960000000006</v>
      </c>
      <c r="BC9" s="384">
        <f>Performance!T6</f>
        <v>592900</v>
      </c>
      <c r="BD9" s="384">
        <f>Performance!U6</f>
        <v>0</v>
      </c>
      <c r="BE9" s="339">
        <f>SUM(C9:BD9)-Performance!C6</f>
        <v>0</v>
      </c>
    </row>
    <row r="10" spans="1:57">
      <c r="A10" s="21" t="s">
        <v>48</v>
      </c>
      <c r="B10" s="18" t="s">
        <v>49</v>
      </c>
      <c r="C10" s="384">
        <f>Performance!D7</f>
        <v>2048830.8684405817</v>
      </c>
      <c r="D10" s="384">
        <f>Performance!E$5*IF(Performance!E166&gt;Performance!E113,Outcomes!D10,AVERAGE(Outcomes!D10,Outcomes!D63,Outcomes!D116))*Outcomes!D$7</f>
        <v>1553096.6095891127</v>
      </c>
      <c r="E10" s="384">
        <f>Performance!E$5*IF(Performance!E166&gt;Performance!E113,Outcomes!E10,AVERAGE(Outcomes!E10,Outcomes!E63,Outcomes!E116))*Outcomes!E$7</f>
        <v>157508.49303475185</v>
      </c>
      <c r="F10" s="384">
        <f>Performance!E$5*IF(Performance!E166&gt;Performance!E113,Outcomes!F10,AVERAGE(Outcomes!F10,Outcomes!F63,Outcomes!F116))*Outcomes!F$7</f>
        <v>81938.81949343381</v>
      </c>
      <c r="G10" s="384">
        <f>Performance!E$5*IF(Performance!E166&gt;Performance!E113,Outcomes!G10,AVERAGE(Outcomes!G10,Outcomes!G63,Outcomes!G116))*Outcomes!G$7</f>
        <v>120820.75895485056</v>
      </c>
      <c r="H10" s="384">
        <f>Performance!F$5*IF(Performance!F166&gt;Performance!F113,Outcomes!H10,AVERAGE(Outcomes!H10,Outcomes!H63,Outcomes!H116))*Outcomes!H$7</f>
        <v>0</v>
      </c>
      <c r="I10" s="384">
        <f>Performance!F$5*IF(Performance!F166&gt;Performance!F113,Outcomes!I10,AVERAGE(Outcomes!I10,Outcomes!I63,Outcomes!I116))*Outcomes!I$7</f>
        <v>0</v>
      </c>
      <c r="J10" s="384">
        <f>Performance!F$5*IF(Performance!F166&gt;Performance!F113,Outcomes!J10,AVERAGE(Outcomes!J10,Outcomes!J63,Outcomes!J116))*Outcomes!J$7</f>
        <v>0</v>
      </c>
      <c r="K10" s="384">
        <f>Performance!F$5*IF(Performance!F166&gt;Performance!F113,Outcomes!K10,AVERAGE(Outcomes!K10,Outcomes!K63,Outcomes!K116))*Outcomes!K$7</f>
        <v>0</v>
      </c>
      <c r="L10" s="384">
        <f>Performance!G$5*IF(Performance!G166&gt;Performance!G113,Outcomes!L10,AVERAGE(Outcomes!L10,Outcomes!L63,Outcomes!L116))*Outcomes!L$7</f>
        <v>0</v>
      </c>
      <c r="M10" s="384">
        <f>Performance!H$5*IF(Performance!H166&gt;Performance!H113,Outcomes!M10,AVERAGE(Outcomes!M10,Outcomes!M63,Outcomes!M116))*Outcomes!M$7</f>
        <v>99376.115510571428</v>
      </c>
      <c r="N10" s="384">
        <f>Performance!I$5*IF(Performance!I166&gt;Performance!I113,Outcomes!N10,AVERAGE(Outcomes!N10,Outcomes!N63,Outcomes!N116))*Outcomes!N$7</f>
        <v>13316.474206855752</v>
      </c>
      <c r="O10" s="384">
        <f>Performance!I$5*IF(Performance!I166&gt;Performance!I113,Outcomes!O10,AVERAGE(Outcomes!O10,Outcomes!O63,Outcomes!O116))*Outcomes!O$7</f>
        <v>246.26611978763734</v>
      </c>
      <c r="P10" s="384">
        <f>Performance!I$5*IF(Performance!I166&gt;Performance!I113,Outcomes!P10,AVERAGE(Outcomes!P10,Outcomes!P63,Outcomes!P116))*Outcomes!P$7</f>
        <v>0</v>
      </c>
      <c r="Q10" s="384">
        <f>Performance!I$5*IF(Performance!I166&gt;Performance!I113,Outcomes!Q10,AVERAGE(Outcomes!Q10,Outcomes!Q63,Outcomes!Q116))*Outcomes!Q$7</f>
        <v>492.53223957527467</v>
      </c>
      <c r="R10" s="384">
        <f>Performance!J$5*IF(Performance!J166&gt;Performance!J113,Outcomes!R10,AVERAGE(Outcomes!R10,Outcomes!R63,Outcomes!R116))*Outcomes!R$7</f>
        <v>63390.896172412453</v>
      </c>
      <c r="S10" s="384">
        <f>Performance!J$5*IF(Performance!J166&gt;Performance!J113,Outcomes!S10,AVERAGE(Outcomes!S10,Outcomes!S63,Outcomes!S116))*Outcomes!S$7</f>
        <v>2462.6611978763735</v>
      </c>
      <c r="T10" s="384">
        <f>Performance!J$5*IF(Performance!J166&gt;Performance!J113,Outcomes!T10,AVERAGE(Outcomes!T10,Outcomes!T63,Outcomes!T116))*Outcomes!T$7</f>
        <v>1231.330598938187</v>
      </c>
      <c r="U10" s="384">
        <f>Performance!J$5*IF(Performance!J166&gt;Performance!J113,Outcomes!U10,AVERAGE(Outcomes!U10,Outcomes!U63,Outcomes!U116))*Outcomes!U$7</f>
        <v>25242.277278232828</v>
      </c>
      <c r="V10" s="384">
        <f>Performance!K$5*IF(Performance!K166&gt;Performance!K113,Outcomes!V10,AVERAGE(Outcomes!V10,Outcomes!V63,Outcomes!V116))*Outcomes!V$7</f>
        <v>391865.04245540843</v>
      </c>
      <c r="W10" s="384">
        <f>Performance!K$5*IF(Performance!K166&gt;Performance!K113,Outcomes!W10,AVERAGE(Outcomes!W10,Outcomes!W63,Outcomes!W116))*Outcomes!W$7</f>
        <v>50974.995646159281</v>
      </c>
      <c r="X10" s="384">
        <f>Performance!K$5*IF(Performance!K166&gt;Performance!K113, Outcomes!X10, AVERAGE(Outcomes!X10,Outcomes!X63,Outcomes!X116))*Outcomes!X$7</f>
        <v>31544.989425636271</v>
      </c>
      <c r="Y10" s="384">
        <f>Performance!K$5*IF(Performance!K166&gt;Performance!K113,Outcomes!Y10,AVERAGE(Outcomes!Y10,Outcomes!Y63,Outcomes!Y116))*Outcomes!Y$7</f>
        <v>110446.01967009109</v>
      </c>
      <c r="Z10" s="384">
        <f>Performance!L$5*IF(Performance!L166&gt;Performance!L113,Outcomes!Z10,AVERAGE(Outcomes!Z10,Outcomes!Z63,Outcomes!Z116))*Outcomes!Z$7</f>
        <v>863588.66508918302</v>
      </c>
      <c r="AA10" s="384">
        <f>Performance!L$5*IF(Performance!L166&gt;Performance!L113,Outcomes!AA10,AVERAGE(Outcomes!AA10,Outcomes!AA63,Outcomes!AA116))*Outcomes!AA$7</f>
        <v>66802.565366136929</v>
      </c>
      <c r="AB10" s="384">
        <f>Performance!L$5*IF(Performance!L166&gt;Performance!L113,Outcomes!AB10,AVERAGE(Outcomes!AB10,Outcomes!AB63,Outcomes!AB116))*Outcomes!AB$7</f>
        <v>74001.675037166468</v>
      </c>
      <c r="AC10" s="384">
        <f>Performance!L$5*IF(Performance!L166&gt;Performance!L113,Outcomes!AC10,AVERAGE(Outcomes!AC10,Outcomes!AC63,Outcomes!AC116))*Outcomes!AC$7</f>
        <v>270257.54885440064</v>
      </c>
      <c r="AD10" s="384">
        <f>Performance!M$5*IF(Performance!M166&gt;Performance!M113,Outcomes!AD10,AVERAGE(Outcomes!AD10,Outcomes!AD63,Outcomes!AD116))*Outcomes!AD$7</f>
        <v>0</v>
      </c>
      <c r="AE10" s="384">
        <f>Performance!M$5*IF(Performance!M166&gt;Performance!M113,Outcomes!AE10,AVERAGE(Outcomes!AE10,Outcomes!AE63,Outcomes!AE116))*Outcomes!AE$7</f>
        <v>0</v>
      </c>
      <c r="AF10" s="384">
        <f>Performance!M$5*IF(Performance!M166&gt;Performance!M113,Outcomes!AF10,AVERAGE(Outcomes!AF10,Outcomes!AF63,Outcomes!AF116))*Outcomes!AF$7</f>
        <v>0</v>
      </c>
      <c r="AG10" s="384">
        <f>Performance!M$5*IF(Performance!M166&gt;Performance!M113,Outcomes!AG10,AVERAGE(Outcomes!AG10,Outcomes!AG63,Outcomes!AG116))*Outcomes!AG$7</f>
        <v>0</v>
      </c>
      <c r="AH10" s="384">
        <f>Performance!N$5*IF(Performance!N166&gt;Performance!N113,Outcomes!AH10,AVERAGE(Outcomes!AH10,Outcomes!AH63,Outcomes!AH116))*Outcomes!AH$7</f>
        <v>0</v>
      </c>
      <c r="AI10" s="384">
        <f>Performance!N$5*IF(Performance!N166&gt;Performance!N113,Outcomes!AI10,AVERAGE(Outcomes!AI10,Outcomes!AI63,Outcomes!AI116))*Outcomes!AI$7</f>
        <v>0</v>
      </c>
      <c r="AJ10" s="384">
        <f>Performance!N$5*IF(Performance!N166&gt;Performance!N113,Outcomes!AJ10,AVERAGE(Outcomes!AJ10,Outcomes!AJ63,Outcomes!AJ116))*Outcomes!AJ$7</f>
        <v>0</v>
      </c>
      <c r="AK10" s="384">
        <f>Performance!N$5*IF(Performance!N166&gt;Performance!N113,Outcomes!AK10,AVERAGE(Outcomes!AK10,Outcomes!AK63,Outcomes!AK116))*Outcomes!AK$7</f>
        <v>0</v>
      </c>
      <c r="AL10" s="384">
        <f>Performance!O$5*IF(Performance!O166&gt;Performance!O113,Outcomes!AL10,AVERAGE(Outcomes!AL10,Outcomes!AL63,Outcomes!AL116))*Outcomes!AL$7</f>
        <v>2191142.3033441557</v>
      </c>
      <c r="AM10" s="384">
        <f>Performance!O$5*IF(Performance!O166&gt;Performance!O113,Outcomes!AM10,AVERAGE(Outcomes!AM10,Outcomes!AM63,Outcomes!AM116))*Outcomes!AM$7</f>
        <v>228248.20038476874</v>
      </c>
      <c r="AN10" s="384">
        <f>Performance!O$5*IF(Performance!O166&gt;Performance!O113,Outcomes!AN10,AVERAGE(Outcomes!AN10,Outcomes!AN63,Outcomes!AN116))*Outcomes!AN$7</f>
        <v>133641.49205593229</v>
      </c>
      <c r="AO10" s="384">
        <f>Performance!O$5*IF(Performance!O166&gt;Performance!O113,Outcomes!AO10,AVERAGE(Outcomes!AO10,Outcomes!AO63,Outcomes!AO116))*Outcomes!AO$7</f>
        <v>254588.35987079216</v>
      </c>
      <c r="AP10" s="384">
        <f>Performance!P$5*IF(Performance!P166&gt;Performance!P113,Outcomes!AP10,AVERAGE(Outcomes!AP10,Outcomes!AP63,Outcomes!AP116))*Outcomes!AP$7</f>
        <v>761316.40301966865</v>
      </c>
      <c r="AQ10" s="384">
        <f>Performance!P$5*IF(Performance!P166&gt;Performance!P113,Outcomes!AQ10,AVERAGE(Outcomes!AQ10,Outcomes!AQ63,Outcomes!AQ116))*Outcomes!AQ$7</f>
        <v>31519.511181345813</v>
      </c>
      <c r="AR10" s="384">
        <f>Performance!P$5*IF(Performance!P166&gt;Performance!P113,Outcomes!AR10,AVERAGE(Outcomes!AR10,Outcomes!AR63,Outcomes!AR116))*Outcomes!AR$7</f>
        <v>63281.213533313348</v>
      </c>
      <c r="AS10" s="384">
        <f>Performance!P$5*IF(Performance!P166&gt;Performance!P113,Outcomes!AS10,AVERAGE(Outcomes!AS10,Outcomes!AS63,Outcomes!AS116))*Outcomes!AS$7</f>
        <v>236770.25354059946</v>
      </c>
      <c r="AT10" s="384">
        <f>Performance!Q$5*IF(Performance!Q166&gt;Performance!Q113,Outcomes!AT10,AVERAGE(Outcomes!AT10,Outcomes!AT63,Outcomes!AT116))*Outcomes!AT$7</f>
        <v>0</v>
      </c>
      <c r="AU10" s="384">
        <f>Performance!Q$5*IF(Performance!Q166&gt;Performance!Q113,Outcomes!AU10,AVERAGE(Outcomes!AU10,Outcomes!AU63,Outcomes!AU116))*Outcomes!AU$7</f>
        <v>0</v>
      </c>
      <c r="AV10" s="384">
        <f>Performance!Q$5*IF(Performance!Q166&gt;Performance!Q113,Outcomes!AV10,AVERAGE(Outcomes!AV10,Outcomes!AV63,Outcomes!AV116))*Outcomes!AV$7</f>
        <v>0</v>
      </c>
      <c r="AW10" s="384">
        <f>Performance!Q$5*IF(Performance!Q166&gt;Performance!Q113,Outcomes!AW10,AVERAGE(Outcomes!AW10,Outcomes!AW63,Outcomes!AW116))*Outcomes!AW$7</f>
        <v>0</v>
      </c>
      <c r="AX10" s="384">
        <f>Performance!R$5*IF(Performance!R166&gt;Performance!R113,Outcomes!AX10,AVERAGE(Outcomes!AX10,Outcomes!AX63,Outcomes!AX116))*Outcomes!AX$7</f>
        <v>0</v>
      </c>
      <c r="AY10" s="384">
        <f>Performance!R$5*IF(Performance!R166&gt;Performance!R113,Outcomes!AY10,AVERAGE(Outcomes!AY10,Outcomes!AY63,Outcomes!AY116))*Outcomes!AY$7</f>
        <v>0</v>
      </c>
      <c r="AZ10" s="384">
        <f>Performance!R$5*IF(Performance!R166&gt;Performance!R113,Outcomes!AZ10,AVERAGE(Outcomes!AZ10,Outcomes!AZ63,Outcomes!AZ116))*Outcomes!AZ$7</f>
        <v>0</v>
      </c>
      <c r="BA10" s="384">
        <f>Performance!R$5*IF(Performance!R166&gt;Performance!R113,Outcomes!BA10,AVERAGE(Outcomes!BA10,Outcomes!BA63,Outcomes!BA116))*Outcomes!BA$7</f>
        <v>0</v>
      </c>
      <c r="BB10" s="384">
        <f>Performance!S7</f>
        <v>9704.4302343005311</v>
      </c>
      <c r="BC10" s="384">
        <f>Performance!T7</f>
        <v>45819.087911976494</v>
      </c>
      <c r="BD10" s="384">
        <f>Performance!U7</f>
        <v>0</v>
      </c>
      <c r="BE10" s="339">
        <f>SUM(C10:BD10)-Performance!C7</f>
        <v>0</v>
      </c>
    </row>
    <row r="11" spans="1:57">
      <c r="A11" s="21" t="s">
        <v>50</v>
      </c>
      <c r="B11" s="18" t="s">
        <v>51</v>
      </c>
      <c r="C11" s="384">
        <f>Performance!D8</f>
        <v>2249505.5949507235</v>
      </c>
      <c r="D11" s="384">
        <f>Performance!E$5*IF(Performance!E167&gt;Performance!E114,Outcomes!D11,AVERAGE(Outcomes!D11,Outcomes!D64,Outcomes!D117))*Outcomes!D$7</f>
        <v>2554852.2756670844</v>
      </c>
      <c r="E11" s="384">
        <f>Performance!E$5*IF(Performance!E167&gt;Performance!E114,Outcomes!E11,AVERAGE(Outcomes!E11,Outcomes!E64,Outcomes!E117))*Outcomes!E$7</f>
        <v>279389.0516614134</v>
      </c>
      <c r="F11" s="384">
        <f>Performance!E$5*IF(Performance!E167&gt;Performance!E114,Outcomes!F11,AVERAGE(Outcomes!F11,Outcomes!F64,Outcomes!F117))*Outcomes!F$7</f>
        <v>321796.03768552333</v>
      </c>
      <c r="G11" s="384">
        <f>Performance!E$5*IF(Performance!E167&gt;Performance!E114,Outcomes!G11,AVERAGE(Outcomes!G11,Outcomes!G64,Outcomes!G117))*Outcomes!G$7</f>
        <v>322948.50259648275</v>
      </c>
      <c r="H11" s="384">
        <f>Performance!F$5*IF(Performance!F167&gt;Performance!F114,Outcomes!H11,AVERAGE(Outcomes!H11,Outcomes!H64,Outcomes!H117))*Outcomes!H$7</f>
        <v>0</v>
      </c>
      <c r="I11" s="384">
        <f>Performance!F$5*IF(Performance!F167&gt;Performance!F114,Outcomes!I11,AVERAGE(Outcomes!I11,Outcomes!I64,Outcomes!I117))*Outcomes!I$7</f>
        <v>0</v>
      </c>
      <c r="J11" s="384">
        <f>Performance!F$5*IF(Performance!F167&gt;Performance!F114,Outcomes!J11,AVERAGE(Outcomes!J11,Outcomes!J64,Outcomes!J117))*Outcomes!J$7</f>
        <v>0</v>
      </c>
      <c r="K11" s="384">
        <f>Performance!F$5*IF(Performance!F167&gt;Performance!F114,Outcomes!K11,AVERAGE(Outcomes!K11,Outcomes!K64,Outcomes!K117))*Outcomes!K$7</f>
        <v>0</v>
      </c>
      <c r="L11" s="384">
        <f>Performance!G$5*IF(Performance!G167&gt;Performance!G114,Outcomes!L11,AVERAGE(Outcomes!L11,Outcomes!L64,Outcomes!L117))*Outcomes!L$7</f>
        <v>0</v>
      </c>
      <c r="M11" s="384">
        <f>Performance!H$5*IF(Performance!H167&gt;Performance!H114,Outcomes!M11,AVERAGE(Outcomes!M11,Outcomes!M64,Outcomes!M117))*Outcomes!M$7</f>
        <v>0</v>
      </c>
      <c r="N11" s="384">
        <f>Performance!I$5*IF(Performance!I167&gt;Performance!I114,Outcomes!N11,AVERAGE(Outcomes!N11,Outcomes!N64,Outcomes!N117))*Outcomes!N$7</f>
        <v>88798.329731332691</v>
      </c>
      <c r="O11" s="384">
        <f>Performance!I$5*IF(Performance!I167&gt;Performance!I114,Outcomes!O11,AVERAGE(Outcomes!O11,Outcomes!O64,Outcomes!O117))*Outcomes!O$7</f>
        <v>6755.6735904849284</v>
      </c>
      <c r="P11" s="384">
        <f>Performance!I$5*IF(Performance!I167&gt;Performance!I114,Outcomes!P11,AVERAGE(Outcomes!P11,Outcomes!P64,Outcomes!P117))*Outcomes!P$7</f>
        <v>12666.88798215924</v>
      </c>
      <c r="Q11" s="384">
        <f>Performance!I$5*IF(Performance!I167&gt;Performance!I114,Outcomes!Q11,AVERAGE(Outcomes!Q11,Outcomes!Q64,Outcomes!Q117))*Outcomes!Q$7</f>
        <v>18015.129574626473</v>
      </c>
      <c r="R11" s="384">
        <f>Performance!J$5*IF(Performance!J167&gt;Performance!J114,Outcomes!R11,AVERAGE(Outcomes!R11,Outcomes!R64,Outcomes!R117))*Outcomes!R$7</f>
        <v>42412.175619762726</v>
      </c>
      <c r="S11" s="384">
        <f>Performance!J$5*IF(Performance!J167&gt;Performance!J114,Outcomes!S11,AVERAGE(Outcomes!S11,Outcomes!S64,Outcomes!S117))*Outcomes!S$7</f>
        <v>2111.14799702654</v>
      </c>
      <c r="T11" s="384">
        <f>Performance!J$5*IF(Performance!J167&gt;Performance!J114,Outcomes!T11,AVERAGE(Outcomes!T11,Outcomes!T64,Outcomes!T117))*Outcomes!T$7</f>
        <v>3518.5799950442333</v>
      </c>
      <c r="U11" s="384">
        <f>Performance!J$5*IF(Performance!J167&gt;Performance!J114,Outcomes!U11,AVERAGE(Outcomes!U11,Outcomes!U64,Outcomes!U117))*Outcomes!U$7</f>
        <v>20407.763971256547</v>
      </c>
      <c r="V11" s="384">
        <f>Performance!K$5*IF(Performance!K167&gt;Performance!K114,Outcomes!V11,AVERAGE(Outcomes!V11,Outcomes!V64,Outcomes!V117))*Outcomes!V$7</f>
        <v>545291.40971981047</v>
      </c>
      <c r="W11" s="384">
        <f>Performance!K$5*IF(Performance!K167&gt;Performance!K114,Outcomes!W11,AVERAGE(Outcomes!W11,Outcomes!W64,Outcomes!W117))*Outcomes!W$7</f>
        <v>63807.30620871752</v>
      </c>
      <c r="X11" s="384">
        <f>Performance!K$5*IF(Performance!K167&gt;Performance!K114, Outcomes!X11, AVERAGE(Outcomes!X11,Outcomes!X64,Outcomes!X117))*Outcomes!X$7</f>
        <v>79682.2577140418</v>
      </c>
      <c r="Y11" s="384">
        <f>Performance!K$5*IF(Performance!K167&gt;Performance!K114,Outcomes!Y11,AVERAGE(Outcomes!Y11,Outcomes!Y64,Outcomes!Y117))*Outcomes!Y$7</f>
        <v>154297.9906556379</v>
      </c>
      <c r="Z11" s="384">
        <f>Performance!L$5*IF(Performance!L167&gt;Performance!L114,Outcomes!Z11,AVERAGE(Outcomes!Z11,Outcomes!Z64,Outcomes!Z117))*Outcomes!Z$7</f>
        <v>2322148.3661352671</v>
      </c>
      <c r="AA11" s="384">
        <f>Performance!L$5*IF(Performance!L167&gt;Performance!L114,Outcomes!AA11,AVERAGE(Outcomes!AA11,Outcomes!AA64,Outcomes!AA117))*Outcomes!AA$7</f>
        <v>200524.72532013108</v>
      </c>
      <c r="AB11" s="384">
        <f>Performance!L$5*IF(Performance!L167&gt;Performance!L114,Outcomes!AB11,AVERAGE(Outcomes!AB11,Outcomes!AB64,Outcomes!AB117))*Outcomes!AB$7</f>
        <v>312234.78492543148</v>
      </c>
      <c r="AC11" s="384">
        <f>Performance!L$5*IF(Performance!L167&gt;Performance!L114,Outcomes!AC11,AVERAGE(Outcomes!AC11,Outcomes!AC64,Outcomes!AC117))*Outcomes!AC$7</f>
        <v>553925.73431065597</v>
      </c>
      <c r="AD11" s="384">
        <f>Performance!M$5*IF(Performance!M167&gt;Performance!M114,Outcomes!AD11,AVERAGE(Outcomes!AD11,Outcomes!AD64,Outcomes!AD117))*Outcomes!AD$7</f>
        <v>6655.833333333333</v>
      </c>
      <c r="AE11" s="384">
        <f>Performance!M$5*IF(Performance!M167&gt;Performance!M114,Outcomes!AE11,AVERAGE(Outcomes!AE11,Outcomes!AE64,Outcomes!AE117))*Outcomes!AE$7</f>
        <v>102.05902777777777</v>
      </c>
      <c r="AF11" s="384">
        <f>Performance!M$5*IF(Performance!M167&gt;Performance!M114,Outcomes!AF11,AVERAGE(Outcomes!AF11,Outcomes!AF64,Outcomes!AF117))*Outcomes!AF$7</f>
        <v>306.17708333333337</v>
      </c>
      <c r="AG11" s="384">
        <f>Performance!M$5*IF(Performance!M167&gt;Performance!M114,Outcomes!AG11,AVERAGE(Outcomes!AG11,Outcomes!AG64,Outcomes!AG117))*Outcomes!AG$7</f>
        <v>2943.6944444444443</v>
      </c>
      <c r="AH11" s="384">
        <f>Performance!N$5*IF(Performance!N167&gt;Performance!N114,Outcomes!AH11,AVERAGE(Outcomes!AH11,Outcomes!AH64,Outcomes!AH117))*Outcomes!AH$7</f>
        <v>0</v>
      </c>
      <c r="AI11" s="384">
        <f>Performance!N$5*IF(Performance!N167&gt;Performance!N114,Outcomes!AI11,AVERAGE(Outcomes!AI11,Outcomes!AI64,Outcomes!AI117))*Outcomes!AI$7</f>
        <v>0</v>
      </c>
      <c r="AJ11" s="384">
        <f>Performance!N$5*IF(Performance!N167&gt;Performance!N114,Outcomes!AJ11,AVERAGE(Outcomes!AJ11,Outcomes!AJ64,Outcomes!AJ117))*Outcomes!AJ$7</f>
        <v>0</v>
      </c>
      <c r="AK11" s="384">
        <f>Performance!N$5*IF(Performance!N167&gt;Performance!N114,Outcomes!AK11,AVERAGE(Outcomes!AK11,Outcomes!AK64,Outcomes!AK117))*Outcomes!AK$7</f>
        <v>0</v>
      </c>
      <c r="AL11" s="384">
        <f>Performance!O$5*IF(Performance!O167&gt;Performance!O114,Outcomes!AL11,AVERAGE(Outcomes!AL11,Outcomes!AL64,Outcomes!AL117))*Outcomes!AL$7</f>
        <v>3101943.1969367894</v>
      </c>
      <c r="AM11" s="384">
        <f>Performance!O$5*IF(Performance!O167&gt;Performance!O114,Outcomes!AM11,AVERAGE(Outcomes!AM11,Outcomes!AM64,Outcomes!AM117))*Outcomes!AM$7</f>
        <v>315329.26726461115</v>
      </c>
      <c r="AN11" s="384">
        <f>Performance!O$5*IF(Performance!O167&gt;Performance!O114,Outcomes!AN11,AVERAGE(Outcomes!AN11,Outcomes!AN64,Outcomes!AN117))*Outcomes!AN$7</f>
        <v>452654.29917562613</v>
      </c>
      <c r="AO11" s="384">
        <f>Performance!O$5*IF(Performance!O167&gt;Performance!O114,Outcomes!AO11,AVERAGE(Outcomes!AO11,Outcomes!AO64,Outcomes!AO117))*Outcomes!AO$7</f>
        <v>529894.16750419897</v>
      </c>
      <c r="AP11" s="384">
        <f>Performance!P$5*IF(Performance!P167&gt;Performance!P114,Outcomes!AP11,AVERAGE(Outcomes!AP11,Outcomes!AP64,Outcomes!AP117))*Outcomes!AP$7</f>
        <v>1913455.4557079249</v>
      </c>
      <c r="AQ11" s="384">
        <f>Performance!P$5*IF(Performance!P167&gt;Performance!P114,Outcomes!AQ11,AVERAGE(Outcomes!AQ11,Outcomes!AQ64,Outcomes!AQ117))*Outcomes!AQ$7</f>
        <v>106134.86958072682</v>
      </c>
      <c r="AR11" s="384">
        <f>Performance!P$5*IF(Performance!P167&gt;Performance!P114,Outcomes!AR11,AVERAGE(Outcomes!AR11,Outcomes!AR64,Outcomes!AR117))*Outcomes!AR$7</f>
        <v>281542.24112678942</v>
      </c>
      <c r="AS11" s="384">
        <f>Performance!P$5*IF(Performance!P167&gt;Performance!P114,Outcomes!AS11,AVERAGE(Outcomes!AS11,Outcomes!AS64,Outcomes!AS117))*Outcomes!AS$7</f>
        <v>470455.12438353768</v>
      </c>
      <c r="AT11" s="384">
        <f>Performance!Q$5*IF(Performance!Q167&gt;Performance!Q114,Outcomes!AT11,AVERAGE(Outcomes!AT11,Outcomes!AT64,Outcomes!AT117))*Outcomes!AT$7</f>
        <v>0</v>
      </c>
      <c r="AU11" s="384">
        <f>Performance!Q$5*IF(Performance!Q167&gt;Performance!Q114,Outcomes!AU11,AVERAGE(Outcomes!AU11,Outcomes!AU64,Outcomes!AU117))*Outcomes!AU$7</f>
        <v>0</v>
      </c>
      <c r="AV11" s="384">
        <f>Performance!Q$5*IF(Performance!Q167&gt;Performance!Q114,Outcomes!AV11,AVERAGE(Outcomes!AV11,Outcomes!AV64,Outcomes!AV117))*Outcomes!AV$7</f>
        <v>0</v>
      </c>
      <c r="AW11" s="384">
        <f>Performance!Q$5*IF(Performance!Q167&gt;Performance!Q114,Outcomes!AW11,AVERAGE(Outcomes!AW11,Outcomes!AW64,Outcomes!AW117))*Outcomes!AW$7</f>
        <v>0</v>
      </c>
      <c r="AX11" s="384">
        <f>Performance!R$5*IF(Performance!R167&gt;Performance!R114,Outcomes!AX11,AVERAGE(Outcomes!AX11,Outcomes!AX64,Outcomes!AX117))*Outcomes!AX$7</f>
        <v>0</v>
      </c>
      <c r="AY11" s="384">
        <f>Performance!R$5*IF(Performance!R167&gt;Performance!R114,Outcomes!AY11,AVERAGE(Outcomes!AY11,Outcomes!AY64,Outcomes!AY117))*Outcomes!AY$7</f>
        <v>0</v>
      </c>
      <c r="AZ11" s="384">
        <f>Performance!R$5*IF(Performance!R167&gt;Performance!R114,Outcomes!AZ11,AVERAGE(Outcomes!AZ11,Outcomes!AZ64,Outcomes!AZ117))*Outcomes!AZ$7</f>
        <v>0</v>
      </c>
      <c r="BA11" s="384">
        <f>Performance!R$5*IF(Performance!R167&gt;Performance!R114,Outcomes!BA11,AVERAGE(Outcomes!BA11,Outcomes!BA64,Outcomes!BA117))*Outcomes!BA$7</f>
        <v>0</v>
      </c>
      <c r="BB11" s="384">
        <f>Performance!S8</f>
        <v>29611.12000000001</v>
      </c>
      <c r="BC11" s="384">
        <f>Performance!T8</f>
        <v>135520.00000000003</v>
      </c>
      <c r="BD11" s="384">
        <f>Performance!U8</f>
        <v>0</v>
      </c>
      <c r="BE11" s="339">
        <f>SUM(C11:BD11)-Performance!C8</f>
        <v>0</v>
      </c>
    </row>
    <row r="12" spans="1:57">
      <c r="A12" s="21" t="s">
        <v>53</v>
      </c>
      <c r="B12" s="18" t="s">
        <v>54</v>
      </c>
      <c r="C12" s="384">
        <f>Performance!D9</f>
        <v>1981662.5981655421</v>
      </c>
      <c r="D12" s="384">
        <f>Performance!E$5*IF(Performance!E168&gt;Performance!E115,Outcomes!D12,AVERAGE(Outcomes!D12,Outcomes!D65,Outcomes!D118))*Outcomes!D$7</f>
        <v>1244920.3284082795</v>
      </c>
      <c r="E12" s="384">
        <f>Performance!E$5*IF(Performance!E168&gt;Performance!E115,Outcomes!E12,AVERAGE(Outcomes!E12,Outcomes!E65,Outcomes!E118))*Outcomes!E$7</f>
        <v>205655.02154771928</v>
      </c>
      <c r="F12" s="384">
        <f>Performance!E$5*IF(Performance!E168&gt;Performance!E115,Outcomes!F12,AVERAGE(Outcomes!F12,Outcomes!F65,Outcomes!F118))*Outcomes!F$7</f>
        <v>129061.13555676612</v>
      </c>
      <c r="G12" s="384">
        <f>Performance!E$5*IF(Performance!E168&gt;Performance!E115,Outcomes!G12,AVERAGE(Outcomes!G12,Outcomes!G65,Outcomes!G118))*Outcomes!G$7</f>
        <v>98844.971179181812</v>
      </c>
      <c r="H12" s="384">
        <f>Performance!F$5*IF(Performance!F168&gt;Performance!F115,Outcomes!H12,AVERAGE(Outcomes!H12,Outcomes!H65,Outcomes!H118))*Outcomes!H$7</f>
        <v>0</v>
      </c>
      <c r="I12" s="384">
        <f>Performance!F$5*IF(Performance!F168&gt;Performance!F115,Outcomes!I12,AVERAGE(Outcomes!I12,Outcomes!I65,Outcomes!I118))*Outcomes!I$7</f>
        <v>0</v>
      </c>
      <c r="J12" s="384">
        <f>Performance!F$5*IF(Performance!F168&gt;Performance!F115,Outcomes!J12,AVERAGE(Outcomes!J12,Outcomes!J65,Outcomes!J118))*Outcomes!J$7</f>
        <v>0</v>
      </c>
      <c r="K12" s="384">
        <f>Performance!F$5*IF(Performance!F168&gt;Performance!F115,Outcomes!K12,AVERAGE(Outcomes!K12,Outcomes!K65,Outcomes!K118))*Outcomes!K$7</f>
        <v>0</v>
      </c>
      <c r="L12" s="384">
        <f>Performance!G$5*IF(Performance!G168&gt;Performance!G115,Outcomes!L12,AVERAGE(Outcomes!L12,Outcomes!L65,Outcomes!L118))*Outcomes!L$7</f>
        <v>12100.000000000004</v>
      </c>
      <c r="M12" s="384">
        <f>Performance!H$5*IF(Performance!H168&gt;Performance!H115,Outcomes!M12,AVERAGE(Outcomes!M12,Outcomes!M65,Outcomes!M118))*Outcomes!M$7</f>
        <v>323675.00000000012</v>
      </c>
      <c r="N12" s="384">
        <f>Performance!I$5*IF(Performance!I168&gt;Performance!I115,Outcomes!N12,AVERAGE(Outcomes!N12,Outcomes!N65,Outcomes!N118))*Outcomes!N$7</f>
        <v>6050</v>
      </c>
      <c r="O12" s="384">
        <f>Performance!I$5*IF(Performance!I168&gt;Performance!I115,Outcomes!O12,AVERAGE(Outcomes!O12,Outcomes!O65,Outcomes!O118))*Outcomes!O$7</f>
        <v>907.5</v>
      </c>
      <c r="P12" s="384">
        <f>Performance!I$5*IF(Performance!I168&gt;Performance!I115,Outcomes!P12,AVERAGE(Outcomes!P12,Outcomes!P65,Outcomes!P118))*Outcomes!P$7</f>
        <v>605</v>
      </c>
      <c r="Q12" s="384">
        <f>Performance!I$5*IF(Performance!I168&gt;Performance!I115,Outcomes!Q12,AVERAGE(Outcomes!Q12,Outcomes!Q65,Outcomes!Q118))*Outcomes!Q$7</f>
        <v>9680.0000000000018</v>
      </c>
      <c r="R12" s="384">
        <f>Performance!J$5*IF(Performance!J168&gt;Performance!J115,Outcomes!R12,AVERAGE(Outcomes!R12,Outcomes!R65,Outcomes!R118))*Outcomes!R$7</f>
        <v>226875.00000000003</v>
      </c>
      <c r="S12" s="384">
        <f>Performance!J$5*IF(Performance!J168&gt;Performance!J115,Outcomes!S12,AVERAGE(Outcomes!S12,Outcomes!S65,Outcomes!S118))*Outcomes!S$7</f>
        <v>8318.75</v>
      </c>
      <c r="T12" s="384">
        <f>Performance!J$5*IF(Performance!J168&gt;Performance!J115,Outcomes!T12,AVERAGE(Outcomes!T12,Outcomes!T65,Outcomes!T118))*Outcomes!T$7</f>
        <v>3025</v>
      </c>
      <c r="U12" s="384">
        <f>Performance!J$5*IF(Performance!J168&gt;Performance!J115,Outcomes!U12,AVERAGE(Outcomes!U12,Outcomes!U65,Outcomes!U118))*Outcomes!U$7</f>
        <v>58231.25</v>
      </c>
      <c r="V12" s="384">
        <f>Performance!K$5*IF(Performance!K168&gt;Performance!K115,Outcomes!V12,AVERAGE(Outcomes!V12,Outcomes!V65,Outcomes!V118))*Outcomes!V$7</f>
        <v>220744.47786273199</v>
      </c>
      <c r="W12" s="384">
        <f>Performance!K$5*IF(Performance!K168&gt;Performance!K115,Outcomes!W12,AVERAGE(Outcomes!W12,Outcomes!W65,Outcomes!W118))*Outcomes!W$7</f>
        <v>32832.848413705178</v>
      </c>
      <c r="X12" s="384">
        <f>Performance!K$5*IF(Performance!K168&gt;Performance!K115, Outcomes!X12, AVERAGE(Outcomes!X12,Outcomes!X65,Outcomes!X118))*Outcomes!X$7</f>
        <v>39946.254756605864</v>
      </c>
      <c r="Y12" s="384">
        <f>Performance!K$5*IF(Performance!K168&gt;Performance!K115,Outcomes!Y12,AVERAGE(Outcomes!Y12,Outcomes!Y65,Outcomes!Y118))*Outcomes!Y$7</f>
        <v>63427.534311751886</v>
      </c>
      <c r="Z12" s="384">
        <f>Performance!L$5*IF(Performance!L168&gt;Performance!L115,Outcomes!Z12,AVERAGE(Outcomes!Z12,Outcomes!Z65,Outcomes!Z118))*Outcomes!Z$7</f>
        <v>1085019.5817036871</v>
      </c>
      <c r="AA12" s="384">
        <f>Performance!L$5*IF(Performance!L168&gt;Performance!L115,Outcomes!AA12,AVERAGE(Outcomes!AA12,Outcomes!AA65,Outcomes!AA118))*Outcomes!AA$7</f>
        <v>127286.81309216634</v>
      </c>
      <c r="AB12" s="384">
        <f>Performance!L$5*IF(Performance!L168&gt;Performance!L115,Outcomes!AB12,AVERAGE(Outcomes!AB12,Outcomes!AB65,Outcomes!AB118))*Outcomes!AB$7</f>
        <v>143523.50539831544</v>
      </c>
      <c r="AC12" s="384">
        <f>Performance!L$5*IF(Performance!L168&gt;Performance!L115,Outcomes!AC12,AVERAGE(Outcomes!AC12,Outcomes!AC65,Outcomes!AC118))*Outcomes!AC$7</f>
        <v>221712.81841643128</v>
      </c>
      <c r="AD12" s="384">
        <f>Performance!M$5*IF(Performance!M168&gt;Performance!M115,Outcomes!AD12,AVERAGE(Outcomes!AD12,Outcomes!AD65,Outcomes!AD118))*Outcomes!AD$7</f>
        <v>0</v>
      </c>
      <c r="AE12" s="384">
        <f>Performance!M$5*IF(Performance!M168&gt;Performance!M115,Outcomes!AE12,AVERAGE(Outcomes!AE12,Outcomes!AE65,Outcomes!AE118))*Outcomes!AE$7</f>
        <v>0</v>
      </c>
      <c r="AF12" s="384">
        <f>Performance!M$5*IF(Performance!M168&gt;Performance!M115,Outcomes!AF12,AVERAGE(Outcomes!AF12,Outcomes!AF65,Outcomes!AF118))*Outcomes!AF$7</f>
        <v>0</v>
      </c>
      <c r="AG12" s="384">
        <f>Performance!M$5*IF(Performance!M168&gt;Performance!M115,Outcomes!AG12,AVERAGE(Outcomes!AG12,Outcomes!AG65,Outcomes!AG118))*Outcomes!AG$7</f>
        <v>0</v>
      </c>
      <c r="AH12" s="384">
        <f>Performance!N$5*IF(Performance!N168&gt;Performance!N115,Outcomes!AH12,AVERAGE(Outcomes!AH12,Outcomes!AH65,Outcomes!AH118))*Outcomes!AH$7</f>
        <v>0</v>
      </c>
      <c r="AI12" s="384">
        <f>Performance!N$5*IF(Performance!N168&gt;Performance!N115,Outcomes!AI12,AVERAGE(Outcomes!AI12,Outcomes!AI65,Outcomes!AI118))*Outcomes!AI$7</f>
        <v>0</v>
      </c>
      <c r="AJ12" s="384">
        <f>Performance!N$5*IF(Performance!N168&gt;Performance!N115,Outcomes!AJ12,AVERAGE(Outcomes!AJ12,Outcomes!AJ65,Outcomes!AJ118))*Outcomes!AJ$7</f>
        <v>0</v>
      </c>
      <c r="AK12" s="384">
        <f>Performance!N$5*IF(Performance!N168&gt;Performance!N115,Outcomes!AK12,AVERAGE(Outcomes!AK12,Outcomes!AK65,Outcomes!AK118))*Outcomes!AK$7</f>
        <v>0</v>
      </c>
      <c r="AL12" s="384">
        <f>Performance!O$5*IF(Performance!O168&gt;Performance!O115,Outcomes!AL12,AVERAGE(Outcomes!AL12,Outcomes!AL65,Outcomes!AL118))*Outcomes!AL$7</f>
        <v>991800.3404675955</v>
      </c>
      <c r="AM12" s="384">
        <f>Performance!O$5*IF(Performance!O168&gt;Performance!O115,Outcomes!AM12,AVERAGE(Outcomes!AM12,Outcomes!AM65,Outcomes!AM118))*Outcomes!AM$7</f>
        <v>145942.10213824018</v>
      </c>
      <c r="AN12" s="384">
        <f>Performance!O$5*IF(Performance!O168&gt;Performance!O115,Outcomes!AN12,AVERAGE(Outcomes!AN12,Outcomes!AN65,Outcomes!AN118))*Outcomes!AN$7</f>
        <v>144256.20682352188</v>
      </c>
      <c r="AO12" s="384">
        <f>Performance!O$5*IF(Performance!O168&gt;Performance!O115,Outcomes!AO12,AVERAGE(Outcomes!AO12,Outcomes!AO65,Outcomes!AO118))*Outcomes!AO$7</f>
        <v>135332.11628392769</v>
      </c>
      <c r="AP12" s="384">
        <f>Performance!P$5*IF(Performance!P168&gt;Performance!P115,Outcomes!AP12,AVERAGE(Outcomes!AP12,Outcomes!AP65,Outcomes!AP118))*Outcomes!AP$7</f>
        <v>836816.30058343778</v>
      </c>
      <c r="AQ12" s="384">
        <f>Performance!P$5*IF(Performance!P168&gt;Performance!P115,Outcomes!AQ12,AVERAGE(Outcomes!AQ12,Outcomes!AQ65,Outcomes!AQ118))*Outcomes!AQ$7</f>
        <v>96811.965624330522</v>
      </c>
      <c r="AR12" s="384">
        <f>Performance!P$5*IF(Performance!P168&gt;Performance!P115,Outcomes!AR12,AVERAGE(Outcomes!AR12,Outcomes!AR65,Outcomes!AR118))*Outcomes!AR$7</f>
        <v>124991.98485452589</v>
      </c>
      <c r="AS12" s="384">
        <f>Performance!P$5*IF(Performance!P168&gt;Performance!P115,Outcomes!AS12,AVERAGE(Outcomes!AS12,Outcomes!AS65,Outcomes!AS118))*Outcomes!AS$7</f>
        <v>185136.38142279876</v>
      </c>
      <c r="AT12" s="384">
        <f>Performance!Q$5*IF(Performance!Q168&gt;Performance!Q115,Outcomes!AT12,AVERAGE(Outcomes!AT12,Outcomes!AT65,Outcomes!AT118))*Outcomes!AT$7</f>
        <v>0</v>
      </c>
      <c r="AU12" s="384">
        <f>Performance!Q$5*IF(Performance!Q168&gt;Performance!Q115,Outcomes!AU12,AVERAGE(Outcomes!AU12,Outcomes!AU65,Outcomes!AU118))*Outcomes!AU$7</f>
        <v>0</v>
      </c>
      <c r="AV12" s="384">
        <f>Performance!Q$5*IF(Performance!Q168&gt;Performance!Q115,Outcomes!AV12,AVERAGE(Outcomes!AV12,Outcomes!AV65,Outcomes!AV118))*Outcomes!AV$7</f>
        <v>0</v>
      </c>
      <c r="AW12" s="384">
        <f>Performance!Q$5*IF(Performance!Q168&gt;Performance!Q115,Outcomes!AW12,AVERAGE(Outcomes!AW12,Outcomes!AW65,Outcomes!AW118))*Outcomes!AW$7</f>
        <v>0</v>
      </c>
      <c r="AX12" s="384">
        <f>Performance!R$5*IF(Performance!R168&gt;Performance!R115,Outcomes!AX12,AVERAGE(Outcomes!AX12,Outcomes!AX65,Outcomes!AX118))*Outcomes!AX$7</f>
        <v>0</v>
      </c>
      <c r="AY12" s="384">
        <f>Performance!R$5*IF(Performance!R168&gt;Performance!R115,Outcomes!AY12,AVERAGE(Outcomes!AY12,Outcomes!AY65,Outcomes!AY118))*Outcomes!AY$7</f>
        <v>0</v>
      </c>
      <c r="AZ12" s="384">
        <f>Performance!R$5*IF(Performance!R168&gt;Performance!R115,Outcomes!AZ12,AVERAGE(Outcomes!AZ12,Outcomes!AZ65,Outcomes!AZ118))*Outcomes!AZ$7</f>
        <v>0</v>
      </c>
      <c r="BA12" s="384">
        <f>Performance!R$5*IF(Performance!R168&gt;Performance!R115,Outcomes!BA12,AVERAGE(Outcomes!BA12,Outcomes!BA65,Outcomes!BA118))*Outcomes!BA$7</f>
        <v>0</v>
      </c>
      <c r="BB12" s="384">
        <f>Performance!S9</f>
        <v>11104.170000000002</v>
      </c>
      <c r="BC12" s="384">
        <f>Performance!T9</f>
        <v>31762.500000000004</v>
      </c>
      <c r="BD12" s="384">
        <f>Performance!U9</f>
        <v>0</v>
      </c>
      <c r="BE12" s="339">
        <f>SUM(C12:BD12)-Performance!C9</f>
        <v>0</v>
      </c>
    </row>
    <row r="13" spans="1:57">
      <c r="A13" s="21" t="s">
        <v>55</v>
      </c>
      <c r="B13" s="18" t="s">
        <v>56</v>
      </c>
      <c r="C13" s="384">
        <f>Performance!D10</f>
        <v>7219349.2545801923</v>
      </c>
      <c r="D13" s="384">
        <f>Performance!E$5*IF(Performance!E169&gt;Performance!E116,Outcomes!D13,AVERAGE(Outcomes!D13,Outcomes!D66,Outcomes!D119))*Outcomes!D$7</f>
        <v>9333727.407838909</v>
      </c>
      <c r="E13" s="384">
        <f>Performance!E$5*IF(Performance!E169&gt;Performance!E116,Outcomes!E13,AVERAGE(Outcomes!E13,Outcomes!E66,Outcomes!E119))*Outcomes!E$7</f>
        <v>978736.63507102558</v>
      </c>
      <c r="F13" s="384">
        <f>Performance!E$5*IF(Performance!E169&gt;Performance!E116,Outcomes!F13,AVERAGE(Outcomes!F13,Outcomes!F66,Outcomes!F119))*Outcomes!F$7</f>
        <v>658827.12756831548</v>
      </c>
      <c r="G13" s="384">
        <f>Performance!E$5*IF(Performance!E169&gt;Performance!E116,Outcomes!G13,AVERAGE(Outcomes!G13,Outcomes!G66,Outcomes!G119))*Outcomes!G$7</f>
        <v>824485.31683083111</v>
      </c>
      <c r="H13" s="384">
        <f>Performance!F$5*IF(Performance!F169&gt;Performance!F116,Outcomes!H13,AVERAGE(Outcomes!H13,Outcomes!H66,Outcomes!H119))*Outcomes!H$7</f>
        <v>787710.00000000012</v>
      </c>
      <c r="I13" s="384">
        <f>Performance!F$5*IF(Performance!F169&gt;Performance!F116,Outcomes!I13,AVERAGE(Outcomes!I13,Outcomes!I66,Outcomes!I119))*Outcomes!I$7</f>
        <v>47440.124584781574</v>
      </c>
      <c r="J13" s="384">
        <f>Performance!F$5*IF(Performance!F169&gt;Performance!F116,Outcomes!J13,AVERAGE(Outcomes!J13,Outcomes!J66,Outcomes!J119))*Outcomes!J$7</f>
        <v>61879.865335371149</v>
      </c>
      <c r="K13" s="384">
        <f>Performance!F$5*IF(Performance!F169&gt;Performance!F116,Outcomes!K13,AVERAGE(Outcomes!K13,Outcomes!K66,Outcomes!K119))*Outcomes!K$7</f>
        <v>591.373873873874</v>
      </c>
      <c r="L13" s="384">
        <f>Performance!G$5*IF(Performance!G169&gt;Performance!G116,Outcomes!L13,AVERAGE(Outcomes!L13,Outcomes!L66,Outcomes!L119))*Outcomes!L$7</f>
        <v>6909.8984771573605</v>
      </c>
      <c r="M13" s="384">
        <f>Performance!H$5*IF(Performance!H169&gt;Performance!H116,Outcomes!M13,AVERAGE(Outcomes!M13,Outcomes!M66,Outcomes!M119))*Outcomes!M$7</f>
        <v>263612.62690355338</v>
      </c>
      <c r="N13" s="384">
        <f>Performance!I$5*IF(Performance!I169&gt;Performance!I116,Outcomes!N13,AVERAGE(Outcomes!N13,Outcomes!N66,Outcomes!N119))*Outcomes!N$7</f>
        <v>228672.41268820351</v>
      </c>
      <c r="O13" s="384">
        <f>Performance!I$5*IF(Performance!I169&gt;Performance!I116,Outcomes!O13,AVERAGE(Outcomes!O13,Outcomes!O66,Outcomes!O119))*Outcomes!O$7</f>
        <v>14214.375</v>
      </c>
      <c r="P13" s="384">
        <f>Performance!I$5*IF(Performance!I169&gt;Performance!I116,Outcomes!P13,AVERAGE(Outcomes!P13,Outcomes!P66,Outcomes!P119))*Outcomes!P$7</f>
        <v>9927.5</v>
      </c>
      <c r="Q13" s="384">
        <f>Performance!I$5*IF(Performance!I169&gt;Performance!I116,Outcomes!Q13,AVERAGE(Outcomes!Q13,Outcomes!Q66,Outcomes!Q119))*Outcomes!Q$7</f>
        <v>32038.749999999993</v>
      </c>
      <c r="R13" s="384">
        <f>Performance!J$5*IF(Performance!J169&gt;Performance!J116,Outcomes!R13,AVERAGE(Outcomes!R13,Outcomes!R66,Outcomes!R119))*Outcomes!R$7</f>
        <v>1285637.6091397456</v>
      </c>
      <c r="S13" s="384">
        <f>Performance!J$5*IF(Performance!J169&gt;Performance!J116,Outcomes!S13,AVERAGE(Outcomes!S13,Outcomes!S66,Outcomes!S119))*Outcomes!S$7</f>
        <v>91378.125000000015</v>
      </c>
      <c r="T13" s="384">
        <f>Performance!J$5*IF(Performance!J169&gt;Performance!J116,Outcomes!T13,AVERAGE(Outcomes!T13,Outcomes!T66,Outcomes!T119))*Outcomes!T$7</f>
        <v>80096.875</v>
      </c>
      <c r="U13" s="384">
        <f>Performance!J$5*IF(Performance!J169&gt;Performance!J116,Outcomes!U13,AVERAGE(Outcomes!U13,Outcomes!U66,Outcomes!U119))*Outcomes!U$7</f>
        <v>450121.87499999994</v>
      </c>
      <c r="V13" s="384">
        <f>Performance!K$5*IF(Performance!K169&gt;Performance!K116,Outcomes!V13,AVERAGE(Outcomes!V13,Outcomes!V66,Outcomes!V119))*Outcomes!V$7</f>
        <v>1338731.4201749745</v>
      </c>
      <c r="W13" s="384">
        <f>Performance!K$5*IF(Performance!K169&gt;Performance!K116,Outcomes!W13,AVERAGE(Outcomes!W13,Outcomes!W66,Outcomes!W119))*Outcomes!W$7</f>
        <v>120709.4633215948</v>
      </c>
      <c r="X13" s="384">
        <f>Performance!K$5*IF(Performance!K169&gt;Performance!K116, Outcomes!X13, AVERAGE(Outcomes!X13,Outcomes!X66,Outcomes!X119))*Outcomes!X$7</f>
        <v>95257.457624792165</v>
      </c>
      <c r="Y13" s="384">
        <f>Performance!K$5*IF(Performance!K169&gt;Performance!K116,Outcomes!Y13,AVERAGE(Outcomes!Y13,Outcomes!Y66,Outcomes!Y119))*Outcomes!Y$7</f>
        <v>398151.04722358461</v>
      </c>
      <c r="Z13" s="384">
        <f>Performance!L$5*IF(Performance!L169&gt;Performance!L116,Outcomes!Z13,AVERAGE(Outcomes!Z13,Outcomes!Z66,Outcomes!Z119))*Outcomes!Z$7</f>
        <v>3276947.1596500524</v>
      </c>
      <c r="AA13" s="384">
        <f>Performance!L$5*IF(Performance!L169&gt;Performance!L116,Outcomes!AA13,AVERAGE(Outcomes!AA13,Outcomes!AA66,Outcomes!AA119))*Outcomes!AA$7</f>
        <v>267793.30386682734</v>
      </c>
      <c r="AB13" s="384">
        <f>Performance!L$5*IF(Performance!L169&gt;Performance!L116,Outcomes!AB13,AVERAGE(Outcomes!AB13,Outcomes!AB66,Outcomes!AB119))*Outcomes!AB$7</f>
        <v>254048.47866815166</v>
      </c>
      <c r="AC13" s="384">
        <f>Performance!L$5*IF(Performance!L169&gt;Performance!L116,Outcomes!AC13,AVERAGE(Outcomes!AC13,Outcomes!AC66,Outcomes!AC119))*Outcomes!AC$7</f>
        <v>1069300.2680116822</v>
      </c>
      <c r="AD13" s="384">
        <f>Performance!M$5*IF(Performance!M169&gt;Performance!M116,Outcomes!AD13,AVERAGE(Outcomes!AD13,Outcomes!AD66,Outcomes!AD119))*Outcomes!AD$7</f>
        <v>32896.316015816265</v>
      </c>
      <c r="AE13" s="384">
        <f>Performance!M$5*IF(Performance!M169&gt;Performance!M116,Outcomes!AE13,AVERAGE(Outcomes!AE13,Outcomes!AE66,Outcomes!AE119))*Outcomes!AE$7</f>
        <v>563.43205200280795</v>
      </c>
      <c r="AF13" s="384">
        <f>Performance!M$5*IF(Performance!M169&gt;Performance!M116,Outcomes!AF13,AVERAGE(Outcomes!AF13,Outcomes!AF66,Outcomes!AF119))*Outcomes!AF$7</f>
        <v>81.248699158108394</v>
      </c>
      <c r="AG13" s="384">
        <f>Performance!M$5*IF(Performance!M169&gt;Performance!M116,Outcomes!AG13,AVERAGE(Outcomes!AG13,Outcomes!AG66,Outcomes!AG119))*Outcomes!AG$7</f>
        <v>14822.509377116552</v>
      </c>
      <c r="AH13" s="384">
        <f>Performance!N$5*IF(Performance!N169&gt;Performance!N116,Outcomes!AH13,AVERAGE(Outcomes!AH13,Outcomes!AH66,Outcomes!AH119))*Outcomes!AH$7</f>
        <v>304323.25017534872</v>
      </c>
      <c r="AI13" s="384">
        <f>Performance!N$5*IF(Performance!N169&gt;Performance!N116,Outcomes!AI13,AVERAGE(Outcomes!AI13,Outcomes!AI66,Outcomes!AI119))*Outcomes!AI$7</f>
        <v>4161.0359080357457</v>
      </c>
      <c r="AJ13" s="384">
        <f>Performance!N$5*IF(Performance!N169&gt;Performance!N116,Outcomes!AJ13,AVERAGE(Outcomes!AJ13,Outcomes!AJ66,Outcomes!AJ119))*Outcomes!AJ$7</f>
        <v>9441.0865449552202</v>
      </c>
      <c r="AK13" s="384">
        <f>Performance!N$5*IF(Performance!N169&gt;Performance!N116,Outcomes!AK13,AVERAGE(Outcomes!AK13,Outcomes!AK66,Outcomes!AK119))*Outcomes!AK$7</f>
        <v>138395.36524568914</v>
      </c>
      <c r="AL13" s="384">
        <f>Performance!O$5*IF(Performance!O169&gt;Performance!O116,Outcomes!AL13,AVERAGE(Outcomes!AL13,Outcomes!AL66,Outcomes!AL119))*Outcomes!AL$7</f>
        <v>13113192.516457049</v>
      </c>
      <c r="AM13" s="384">
        <f>Performance!O$5*IF(Performance!O169&gt;Performance!O116,Outcomes!AM13,AVERAGE(Outcomes!AM13,Outcomes!AM66,Outcomes!AM119))*Outcomes!AM$7</f>
        <v>965715.31550347153</v>
      </c>
      <c r="AN13" s="384">
        <f>Performance!O$5*IF(Performance!O169&gt;Performance!O116,Outcomes!AN13,AVERAGE(Outcomes!AN13,Outcomes!AN66,Outcomes!AN119))*Outcomes!AN$7</f>
        <v>1107969.2060788928</v>
      </c>
      <c r="AO13" s="384">
        <f>Performance!O$5*IF(Performance!O169&gt;Performance!O116,Outcomes!AO13,AVERAGE(Outcomes!AO13,Outcomes!AO66,Outcomes!AO119))*Outcomes!AO$7</f>
        <v>2076688.667153707</v>
      </c>
      <c r="AP13" s="384">
        <f>Performance!P$5*IF(Performance!P169&gt;Performance!P116,Outcomes!AP13,AVERAGE(Outcomes!AP13,Outcomes!AP66,Outcomes!AP119))*Outcomes!AP$7</f>
        <v>5704554.9425465045</v>
      </c>
      <c r="AQ13" s="384">
        <f>Performance!P$5*IF(Performance!P169&gt;Performance!P116,Outcomes!AQ13,AVERAGE(Outcomes!AQ13,Outcomes!AQ66,Outcomes!AQ119))*Outcomes!AQ$7</f>
        <v>262788.07373036753</v>
      </c>
      <c r="AR13" s="384">
        <f>Performance!P$5*IF(Performance!P169&gt;Performance!P116,Outcomes!AR13,AVERAGE(Outcomes!AR13,Outcomes!AR66,Outcomes!AR119))*Outcomes!AR$7</f>
        <v>572308.32038152171</v>
      </c>
      <c r="AS13" s="384">
        <f>Performance!P$5*IF(Performance!P169&gt;Performance!P116,Outcomes!AS13,AVERAGE(Outcomes!AS13,Outcomes!AS66,Outcomes!AS119))*Outcomes!AS$7</f>
        <v>1803585.1546388299</v>
      </c>
      <c r="AT13" s="384">
        <f>Performance!Q$5*IF(Performance!Q169&gt;Performance!Q116,Outcomes!AT13,AVERAGE(Outcomes!AT13,Outcomes!AT66,Outcomes!AT119))*Outcomes!AT$7</f>
        <v>0</v>
      </c>
      <c r="AU13" s="384">
        <f>Performance!Q$5*IF(Performance!Q169&gt;Performance!Q116,Outcomes!AU13,AVERAGE(Outcomes!AU13,Outcomes!AU66,Outcomes!AU119))*Outcomes!AU$7</f>
        <v>0</v>
      </c>
      <c r="AV13" s="384">
        <f>Performance!Q$5*IF(Performance!Q169&gt;Performance!Q116,Outcomes!AV13,AVERAGE(Outcomes!AV13,Outcomes!AV66,Outcomes!AV119))*Outcomes!AV$7</f>
        <v>0</v>
      </c>
      <c r="AW13" s="384">
        <f>Performance!Q$5*IF(Performance!Q169&gt;Performance!Q116,Outcomes!AW13,AVERAGE(Outcomes!AW13,Outcomes!AW66,Outcomes!AW119))*Outcomes!AW$7</f>
        <v>0</v>
      </c>
      <c r="AX13" s="384">
        <f>Performance!R$5*IF(Performance!R169&gt;Performance!R116,Outcomes!AX13,AVERAGE(Outcomes!AX13,Outcomes!AX66,Outcomes!AX119))*Outcomes!AX$7</f>
        <v>413820.00000000012</v>
      </c>
      <c r="AY13" s="384">
        <f>Performance!R$5*IF(Performance!R169&gt;Performance!R116,Outcomes!AY13,AVERAGE(Outcomes!AY13,Outcomes!AY66,Outcomes!AY119))*Outcomes!AY$7</f>
        <v>1799.2173913043482</v>
      </c>
      <c r="AZ13" s="384">
        <f>Performance!R$5*IF(Performance!R169&gt;Performance!R116,Outcomes!AZ13,AVERAGE(Outcomes!AZ13,Outcomes!AZ66,Outcomes!AZ119))*Outcomes!AZ$7</f>
        <v>39442.618012422376</v>
      </c>
      <c r="BA13" s="384">
        <f>Performance!R$5*IF(Performance!R169&gt;Performance!R116,Outcomes!BA13,AVERAGE(Outcomes!BA13,Outcomes!BA66,Outcomes!BA119))*Outcomes!BA$7</f>
        <v>169334.61490683231</v>
      </c>
      <c r="BB13" s="384">
        <f>Performance!S10</f>
        <v>20093.260000000006</v>
      </c>
      <c r="BC13" s="384">
        <f>Performance!T10</f>
        <v>238218.75000000006</v>
      </c>
      <c r="BD13" s="384">
        <f>Performance!U10</f>
        <v>0</v>
      </c>
      <c r="BE13" s="339">
        <f>SUM(C13:BD13)-Performance!C10</f>
        <v>0</v>
      </c>
    </row>
    <row r="14" spans="1:57">
      <c r="A14" s="21" t="s">
        <v>57</v>
      </c>
      <c r="B14" s="18" t="s">
        <v>58</v>
      </c>
      <c r="C14" s="384">
        <f>Performance!D11</f>
        <v>1569578.8358390329</v>
      </c>
      <c r="D14" s="384">
        <f>Performance!E$5*IF(Performance!E170&gt;Performance!E117,Outcomes!D14,AVERAGE(Outcomes!D14,Outcomes!D67,Outcomes!D120))*Outcomes!D$7</f>
        <v>11531334.293029925</v>
      </c>
      <c r="E14" s="384">
        <f>Performance!E$5*IF(Performance!E170&gt;Performance!E117,Outcomes!E14,AVERAGE(Outcomes!E14,Outcomes!E67,Outcomes!E120))*Outcomes!E$7</f>
        <v>622227.3077397329</v>
      </c>
      <c r="F14" s="384">
        <f>Performance!E$5*IF(Performance!E170&gt;Performance!E117,Outcomes!F14,AVERAGE(Outcomes!F14,Outcomes!F67,Outcomes!F120))*Outcomes!F$7</f>
        <v>596549.37467123964</v>
      </c>
      <c r="G14" s="384">
        <f>Performance!E$5*IF(Performance!E170&gt;Performance!E117,Outcomes!G14,AVERAGE(Outcomes!G14,Outcomes!G67,Outcomes!G120))*Outcomes!G$7</f>
        <v>224212.16778669192</v>
      </c>
      <c r="H14" s="384">
        <f>Performance!F$5*IF(Performance!F170&gt;Performance!F117,Outcomes!H14,AVERAGE(Outcomes!H14,Outcomes!H67,Outcomes!H120))*Outcomes!H$7</f>
        <v>3068339.166666667</v>
      </c>
      <c r="I14" s="384">
        <f>Performance!F$5*IF(Performance!F170&gt;Performance!F117,Outcomes!I14,AVERAGE(Outcomes!I14,Outcomes!I67,Outcomes!I120))*Outcomes!I$7</f>
        <v>4151.7990602311129</v>
      </c>
      <c r="J14" s="384">
        <f>Performance!F$5*IF(Performance!F170&gt;Performance!F117,Outcomes!J14,AVERAGE(Outcomes!J14,Outcomes!J67,Outcomes!J120))*Outcomes!J$7</f>
        <v>134953.61032612532</v>
      </c>
      <c r="K14" s="384">
        <f>Performance!F$5*IF(Performance!F170&gt;Performance!F117,Outcomes!K14,AVERAGE(Outcomes!K14,Outcomes!K67,Outcomes!K120))*Outcomes!K$7</f>
        <v>548.33314352873083</v>
      </c>
      <c r="L14" s="384">
        <f>Performance!G$5*IF(Performance!G170&gt;Performance!G117,Outcomes!L14,AVERAGE(Outcomes!L14,Outcomes!L67,Outcomes!L120))*Outcomes!L$7</f>
        <v>5669.5975661102138</v>
      </c>
      <c r="M14" s="384">
        <f>Performance!H$5*IF(Performance!H170&gt;Performance!H117,Outcomes!M14,AVERAGE(Outcomes!M14,Outcomes!M67,Outcomes!M120))*Outcomes!M$7</f>
        <v>248284.93431495555</v>
      </c>
      <c r="N14" s="384">
        <f>Performance!I$5*IF(Performance!I170&gt;Performance!I117,Outcomes!N14,AVERAGE(Outcomes!N14,Outcomes!N67,Outcomes!N120))*Outcomes!N$7</f>
        <v>55659.069293148837</v>
      </c>
      <c r="O14" s="384">
        <f>Performance!I$5*IF(Performance!I170&gt;Performance!I117,Outcomes!O14,AVERAGE(Outcomes!O14,Outcomes!O67,Outcomes!O120))*Outcomes!O$7</f>
        <v>8448.8409303932604</v>
      </c>
      <c r="P14" s="384">
        <f>Performance!I$5*IF(Performance!I170&gt;Performance!I117,Outcomes!P14,AVERAGE(Outcomes!P14,Outcomes!P67,Outcomes!P120))*Outcomes!P$7</f>
        <v>9655.8182061637235</v>
      </c>
      <c r="Q14" s="384">
        <f>Performance!I$5*IF(Performance!I170&gt;Performance!I117,Outcomes!Q14,AVERAGE(Outcomes!Q14,Outcomes!Q67,Outcomes!Q120))*Outcomes!Q$7</f>
        <v>13276.750033475122</v>
      </c>
      <c r="R14" s="384">
        <f>Performance!J$5*IF(Performance!J170&gt;Performance!J117,Outcomes!R14,AVERAGE(Outcomes!R14,Outcomes!R67,Outcomes!R120))*Outcomes!R$7</f>
        <v>64702.385313028244</v>
      </c>
      <c r="S14" s="384">
        <f>Performance!J$5*IF(Performance!J170&gt;Performance!J117,Outcomes!S14,AVERAGE(Outcomes!S14,Outcomes!S67,Outcomes!S120))*Outcomes!S$7</f>
        <v>3394.6235881044349</v>
      </c>
      <c r="T14" s="384">
        <f>Performance!J$5*IF(Performance!J170&gt;Performance!J117,Outcomes!T14,AVERAGE(Outcomes!T14,Outcomes!T67,Outcomes!T120))*Outcomes!T$7</f>
        <v>4148.9843854609762</v>
      </c>
      <c r="U14" s="384">
        <f>Performance!J$5*IF(Performance!J170&gt;Performance!J117,Outcomes!U14,AVERAGE(Outcomes!U14,Outcomes!U67,Outcomes!U120))*Outcomes!U$7</f>
        <v>11315.411960348116</v>
      </c>
      <c r="V14" s="384">
        <f>Performance!K$5*IF(Performance!K170&gt;Performance!K117,Outcomes!V14,AVERAGE(Outcomes!V14,Outcomes!V67,Outcomes!V120))*Outcomes!V$7</f>
        <v>240886.8110523214</v>
      </c>
      <c r="W14" s="384">
        <f>Performance!K$5*IF(Performance!K170&gt;Performance!K117,Outcomes!W14,AVERAGE(Outcomes!W14,Outcomes!W67,Outcomes!W120))*Outcomes!W$7</f>
        <v>26275.458994100689</v>
      </c>
      <c r="X14" s="384">
        <f>Performance!K$5*IF(Performance!K170&gt;Performance!K117, Outcomes!X14, AVERAGE(Outcomes!X14,Outcomes!X67,Outcomes!X120))*Outcomes!X$7</f>
        <v>15184.778810646054</v>
      </c>
      <c r="Y14" s="384">
        <f>Performance!K$5*IF(Performance!K170&gt;Performance!K117,Outcomes!Y14,AVERAGE(Outcomes!Y14,Outcomes!Y67,Outcomes!Y120))*Outcomes!Y$7</f>
        <v>55088.140231479621</v>
      </c>
      <c r="Z14" s="384">
        <f>Performance!L$5*IF(Performance!L170&gt;Performance!L117,Outcomes!Z14,AVERAGE(Outcomes!Z14,Outcomes!Z67,Outcomes!Z120))*Outcomes!Z$7</f>
        <v>381483.60605802794</v>
      </c>
      <c r="AA14" s="384">
        <f>Performance!L$5*IF(Performance!L170&gt;Performance!L117,Outcomes!AA14,AVERAGE(Outcomes!AA14,Outcomes!AA67,Outcomes!AA120))*Outcomes!AA$7</f>
        <v>26581.392774842017</v>
      </c>
      <c r="AB14" s="384">
        <f>Performance!L$5*IF(Performance!L170&gt;Performance!L117,Outcomes!AB14,AVERAGE(Outcomes!AB14,Outcomes!AB67,Outcomes!AB120))*Outcomes!AB$7</f>
        <v>48395.841286733361</v>
      </c>
      <c r="AC14" s="384">
        <f>Performance!L$5*IF(Performance!L170&gt;Performance!L117,Outcomes!AC14,AVERAGE(Outcomes!AC14,Outcomes!AC67,Outcomes!AC120))*Outcomes!AC$7</f>
        <v>105746.05939741469</v>
      </c>
      <c r="AD14" s="384">
        <f>Performance!M$5*IF(Performance!M170&gt;Performance!M117,Outcomes!AD14,AVERAGE(Outcomes!AD14,Outcomes!AD67,Outcomes!AD120))*Outcomes!AD$7</f>
        <v>3663.8010797323018</v>
      </c>
      <c r="AE14" s="384">
        <f>Performance!M$5*IF(Performance!M170&gt;Performance!M117,Outcomes!AE14,AVERAGE(Outcomes!AE14,Outcomes!AE67,Outcomes!AE120))*Outcomes!AE$7</f>
        <v>0</v>
      </c>
      <c r="AF14" s="384">
        <f>Performance!M$5*IF(Performance!M170&gt;Performance!M117,Outcomes!AF14,AVERAGE(Outcomes!AF14,Outcomes!AF67,Outcomes!AF120))*Outcomes!AF$7</f>
        <v>152.65837832217923</v>
      </c>
      <c r="AG14" s="384">
        <f>Performance!M$5*IF(Performance!M170&gt;Performance!M117,Outcomes!AG14,AVERAGE(Outcomes!AG14,Outcomes!AG67,Outcomes!AG120))*Outcomes!AG$7</f>
        <v>915.95026993307545</v>
      </c>
      <c r="AH14" s="384">
        <f>Performance!N$5*IF(Performance!N170&gt;Performance!N117,Outcomes!AH14,AVERAGE(Outcomes!AH14,Outcomes!AH67,Outcomes!AH120))*Outcomes!AH$7</f>
        <v>0</v>
      </c>
      <c r="AI14" s="384">
        <f>Performance!N$5*IF(Performance!N170&gt;Performance!N117,Outcomes!AI14,AVERAGE(Outcomes!AI14,Outcomes!AI67,Outcomes!AI120))*Outcomes!AI$7</f>
        <v>0</v>
      </c>
      <c r="AJ14" s="384">
        <f>Performance!N$5*IF(Performance!N170&gt;Performance!N117,Outcomes!AJ14,AVERAGE(Outcomes!AJ14,Outcomes!AJ67,Outcomes!AJ120))*Outcomes!AJ$7</f>
        <v>0</v>
      </c>
      <c r="AK14" s="384">
        <f>Performance!N$5*IF(Performance!N170&gt;Performance!N117,Outcomes!AK14,AVERAGE(Outcomes!AK14,Outcomes!AK67,Outcomes!AK120))*Outcomes!AK$7</f>
        <v>0</v>
      </c>
      <c r="AL14" s="384">
        <f>Performance!O$5*IF(Performance!O170&gt;Performance!O117,Outcomes!AL14,AVERAGE(Outcomes!AL14,Outcomes!AL67,Outcomes!AL120))*Outcomes!AL$7</f>
        <v>6224295.6874225279</v>
      </c>
      <c r="AM14" s="384">
        <f>Performance!O$5*IF(Performance!O170&gt;Performance!O117,Outcomes!AM14,AVERAGE(Outcomes!AM14,Outcomes!AM67,Outcomes!AM120))*Outcomes!AM$7</f>
        <v>351990.27667327668</v>
      </c>
      <c r="AN14" s="384">
        <f>Performance!O$5*IF(Performance!O170&gt;Performance!O117,Outcomes!AN14,AVERAGE(Outcomes!AN14,Outcomes!AN67,Outcomes!AN120))*Outcomes!AN$7</f>
        <v>457969.52479110815</v>
      </c>
      <c r="AO14" s="384">
        <f>Performance!O$5*IF(Performance!O170&gt;Performance!O117,Outcomes!AO14,AVERAGE(Outcomes!AO14,Outcomes!AO67,Outcomes!AO120))*Outcomes!AO$7</f>
        <v>273107.62642486469</v>
      </c>
      <c r="AP14" s="384">
        <f>Performance!P$5*IF(Performance!P170&gt;Performance!P117,Outcomes!AP14,AVERAGE(Outcomes!AP14,Outcomes!AP67,Outcomes!AP120))*Outcomes!AP$7</f>
        <v>2030692.7853717965</v>
      </c>
      <c r="AQ14" s="384">
        <f>Performance!P$5*IF(Performance!P170&gt;Performance!P117,Outcomes!AQ14,AVERAGE(Outcomes!AQ14,Outcomes!AQ67,Outcomes!AQ120))*Outcomes!AQ$7</f>
        <v>78709.407859837695</v>
      </c>
      <c r="AR14" s="384">
        <f>Performance!P$5*IF(Performance!P170&gt;Performance!P117,Outcomes!AR14,AVERAGE(Outcomes!AR14,Outcomes!AR67,Outcomes!AR120))*Outcomes!AR$7</f>
        <v>174451.30814443069</v>
      </c>
      <c r="AS14" s="384">
        <f>Performance!P$5*IF(Performance!P170&gt;Performance!P117,Outcomes!AS14,AVERAGE(Outcomes!AS14,Outcomes!AS67,Outcomes!AS120))*Outcomes!AS$7</f>
        <v>263697.386796251</v>
      </c>
      <c r="AT14" s="384">
        <f>Performance!Q$5*IF(Performance!Q170&gt;Performance!Q117,Outcomes!AT14,AVERAGE(Outcomes!AT14,Outcomes!AT67,Outcomes!AT120))*Outcomes!AT$7</f>
        <v>0</v>
      </c>
      <c r="AU14" s="384">
        <f>Performance!Q$5*IF(Performance!Q170&gt;Performance!Q117,Outcomes!AU14,AVERAGE(Outcomes!AU14,Outcomes!AU67,Outcomes!AU120))*Outcomes!AU$7</f>
        <v>0</v>
      </c>
      <c r="AV14" s="384">
        <f>Performance!Q$5*IF(Performance!Q170&gt;Performance!Q117,Outcomes!AV14,AVERAGE(Outcomes!AV14,Outcomes!AV67,Outcomes!AV120))*Outcomes!AV$7</f>
        <v>0</v>
      </c>
      <c r="AW14" s="384">
        <f>Performance!Q$5*IF(Performance!Q170&gt;Performance!Q117,Outcomes!AW14,AVERAGE(Outcomes!AW14,Outcomes!AW67,Outcomes!AW120))*Outcomes!AW$7</f>
        <v>0</v>
      </c>
      <c r="AX14" s="384">
        <f>Performance!R$5*IF(Performance!R170&gt;Performance!R117,Outcomes!AX14,AVERAGE(Outcomes!AX14,Outcomes!AX67,Outcomes!AX120))*Outcomes!AX$7</f>
        <v>0</v>
      </c>
      <c r="AY14" s="384">
        <f>Performance!R$5*IF(Performance!R170&gt;Performance!R117,Outcomes!AY14,AVERAGE(Outcomes!AY14,Outcomes!AY67,Outcomes!AY120))*Outcomes!AY$7</f>
        <v>0</v>
      </c>
      <c r="AZ14" s="384">
        <f>Performance!R$5*IF(Performance!R170&gt;Performance!R117,Outcomes!AZ14,AVERAGE(Outcomes!AZ14,Outcomes!AZ67,Outcomes!AZ120))*Outcomes!AZ$7</f>
        <v>0</v>
      </c>
      <c r="BA14" s="384">
        <f>Performance!R$5*IF(Performance!R170&gt;Performance!R117,Outcomes!BA14,AVERAGE(Outcomes!BA14,Outcomes!BA67,Outcomes!BA120))*Outcomes!BA$7</f>
        <v>0</v>
      </c>
      <c r="BB14" s="384">
        <f>Performance!S11</f>
        <v>9417.488413056808</v>
      </c>
      <c r="BC14" s="384">
        <f>Performance!T11</f>
        <v>57172.500000000015</v>
      </c>
      <c r="BD14" s="384">
        <f>Performance!U11</f>
        <v>0</v>
      </c>
      <c r="BE14" s="339">
        <f>SUM(C14:BD14)-Performance!C11</f>
        <v>0</v>
      </c>
    </row>
    <row r="15" spans="1:57">
      <c r="A15" s="21" t="s">
        <v>59</v>
      </c>
      <c r="B15" s="18" t="s">
        <v>60</v>
      </c>
      <c r="C15" s="384">
        <f>Performance!D12</f>
        <v>1048293.75</v>
      </c>
      <c r="D15" s="384">
        <f>Performance!E$5*IF(Performance!E171&gt;Performance!E118,Outcomes!D15,AVERAGE(Outcomes!D15,Outcomes!D68,Outcomes!D121))*Outcomes!D$7</f>
        <v>698862.49999999988</v>
      </c>
      <c r="E15" s="384">
        <f>Performance!E$5*IF(Performance!E171&gt;Performance!E118,Outcomes!E15,AVERAGE(Outcomes!E15,Outcomes!E68,Outcomes!E121))*Outcomes!E$7</f>
        <v>77284.339131222267</v>
      </c>
      <c r="F15" s="384">
        <f>Performance!E$5*IF(Performance!E171&gt;Performance!E118,Outcomes!F15,AVERAGE(Outcomes!F15,Outcomes!F68,Outcomes!F121))*Outcomes!F$7</f>
        <v>39112.720437944801</v>
      </c>
      <c r="G15" s="384">
        <f>Performance!E$5*IF(Performance!E171&gt;Performance!E118,Outcomes!G15,AVERAGE(Outcomes!G15,Outcomes!G68,Outcomes!G121))*Outcomes!G$7</f>
        <v>35734.406565263889</v>
      </c>
      <c r="H15" s="384">
        <f>Performance!F$5*IF(Performance!F171&gt;Performance!F118,Outcomes!H15,AVERAGE(Outcomes!H15,Outcomes!H68,Outcomes!H121))*Outcomes!H$7</f>
        <v>0</v>
      </c>
      <c r="I15" s="384">
        <f>Performance!F$5*IF(Performance!F171&gt;Performance!F118,Outcomes!I15,AVERAGE(Outcomes!I15,Outcomes!I68,Outcomes!I121))*Outcomes!I$7</f>
        <v>0</v>
      </c>
      <c r="J15" s="384">
        <f>Performance!F$5*IF(Performance!F171&gt;Performance!F118,Outcomes!J15,AVERAGE(Outcomes!J15,Outcomes!J68,Outcomes!J121))*Outcomes!J$7</f>
        <v>0</v>
      </c>
      <c r="K15" s="384">
        <f>Performance!F$5*IF(Performance!F171&gt;Performance!F118,Outcomes!K15,AVERAGE(Outcomes!K15,Outcomes!K68,Outcomes!K121))*Outcomes!K$7</f>
        <v>0</v>
      </c>
      <c r="L15" s="384">
        <f>Performance!G$5*IF(Performance!G171&gt;Performance!G118,Outcomes!L15,AVERAGE(Outcomes!L15,Outcomes!L68,Outcomes!L121))*Outcomes!L$7</f>
        <v>1041.9444444444446</v>
      </c>
      <c r="M15" s="384">
        <f>Performance!H$5*IF(Performance!H171&gt;Performance!H118,Outcomes!M15,AVERAGE(Outcomes!M15,Outcomes!M68,Outcomes!M121))*Outcomes!M$7</f>
        <v>92472.569444444467</v>
      </c>
      <c r="N15" s="384">
        <f>Performance!I$5*IF(Performance!I171&gt;Performance!I118,Outcomes!N15,AVERAGE(Outcomes!N15,Outcomes!N68,Outcomes!N121))*Outcomes!N$7</f>
        <v>20306.250000000004</v>
      </c>
      <c r="O15" s="384">
        <f>Performance!I$5*IF(Performance!I171&gt;Performance!I118,Outcomes!O15,AVERAGE(Outcomes!O15,Outcomes!O68,Outcomes!O121))*Outcomes!O$7</f>
        <v>225.625</v>
      </c>
      <c r="P15" s="384">
        <f>Performance!I$5*IF(Performance!I171&gt;Performance!I118,Outcomes!P15,AVERAGE(Outcomes!P15,Outcomes!P68,Outcomes!P121))*Outcomes!P$7</f>
        <v>902.50000000000011</v>
      </c>
      <c r="Q15" s="384">
        <f>Performance!I$5*IF(Performance!I171&gt;Performance!I118,Outcomes!Q15,AVERAGE(Outcomes!Q15,Outcomes!Q68,Outcomes!Q121))*Outcomes!Q$7</f>
        <v>4061.2500000000009</v>
      </c>
      <c r="R15" s="384">
        <f>Performance!J$5*IF(Performance!J171&gt;Performance!J118,Outcomes!R15,AVERAGE(Outcomes!R15,Outcomes!R68,Outcomes!R121))*Outcomes!R$7</f>
        <v>6096.354166666667</v>
      </c>
      <c r="S15" s="384">
        <f>Performance!J$5*IF(Performance!J171&gt;Performance!J118,Outcomes!S15,AVERAGE(Outcomes!S15,Outcomes!S68,Outcomes!S121))*Outcomes!S$7</f>
        <v>0</v>
      </c>
      <c r="T15" s="384">
        <f>Performance!J$5*IF(Performance!J171&gt;Performance!J118,Outcomes!T15,AVERAGE(Outcomes!T15,Outcomes!T68,Outcomes!T121))*Outcomes!T$7</f>
        <v>282.03125</v>
      </c>
      <c r="U15" s="384">
        <f>Performance!J$5*IF(Performance!J171&gt;Performance!J118,Outcomes!U15,AVERAGE(Outcomes!U15,Outcomes!U68,Outcomes!U121))*Outcomes!U$7</f>
        <v>2820.3125000000005</v>
      </c>
      <c r="V15" s="384">
        <f>Performance!K$5*IF(Performance!K171&gt;Performance!K118,Outcomes!V15,AVERAGE(Outcomes!V15,Outcomes!V68,Outcomes!V121))*Outcomes!V$7</f>
        <v>572410.1457530763</v>
      </c>
      <c r="W15" s="384">
        <f>Performance!K$5*IF(Performance!K171&gt;Performance!K118,Outcomes!W15,AVERAGE(Outcomes!W15,Outcomes!W68,Outcomes!W121))*Outcomes!W$7</f>
        <v>38181.873871018601</v>
      </c>
      <c r="X15" s="384">
        <f>Performance!K$5*IF(Performance!K171&gt;Performance!K118, Outcomes!X15, AVERAGE(Outcomes!X15,Outcomes!X68,Outcomes!X121))*Outcomes!X$7</f>
        <v>40598.027755654381</v>
      </c>
      <c r="Y15" s="384">
        <f>Performance!K$5*IF(Performance!K171&gt;Performance!K118,Outcomes!Y15,AVERAGE(Outcomes!Y15,Outcomes!Y68,Outcomes!Y121))*Outcomes!Y$7</f>
        <v>147654.8707678263</v>
      </c>
      <c r="Z15" s="384">
        <f>Performance!L$5*IF(Performance!L171&gt;Performance!L118,Outcomes!Z15,AVERAGE(Outcomes!Z15,Outcomes!Z68,Outcomes!Z121))*Outcomes!Z$7</f>
        <v>666760.3410447744</v>
      </c>
      <c r="AA15" s="384">
        <f>Performance!L$5*IF(Performance!L171&gt;Performance!L118,Outcomes!AA15,AVERAGE(Outcomes!AA15,Outcomes!AA68,Outcomes!AA121))*Outcomes!AA$7</f>
        <v>36329.819159430306</v>
      </c>
      <c r="AB15" s="384">
        <f>Performance!L$5*IF(Performance!L171&gt;Performance!L118,Outcomes!AB15,AVERAGE(Outcomes!AB15,Outcomes!AB68,Outcomes!AB121))*Outcomes!AB$7</f>
        <v>39287.155250185104</v>
      </c>
      <c r="AC15" s="384">
        <f>Performance!L$5*IF(Performance!L171&gt;Performance!L118,Outcomes!AC15,AVERAGE(Outcomes!AC15,Outcomes!AC68,Outcomes!AC121))*Outcomes!AC$7</f>
        <v>184311.4961251246</v>
      </c>
      <c r="AD15" s="384">
        <f>Performance!M$5*IF(Performance!M171&gt;Performance!M118,Outcomes!AD15,AVERAGE(Outcomes!AD15,Outcomes!AD68,Outcomes!AD121))*Outcomes!AD$7</f>
        <v>0</v>
      </c>
      <c r="AE15" s="384">
        <f>Performance!M$5*IF(Performance!M171&gt;Performance!M118,Outcomes!AE15,AVERAGE(Outcomes!AE15,Outcomes!AE68,Outcomes!AE121))*Outcomes!AE$7</f>
        <v>0</v>
      </c>
      <c r="AF15" s="384">
        <f>Performance!M$5*IF(Performance!M171&gt;Performance!M118,Outcomes!AF15,AVERAGE(Outcomes!AF15,Outcomes!AF68,Outcomes!AF121))*Outcomes!AF$7</f>
        <v>0</v>
      </c>
      <c r="AG15" s="384">
        <f>Performance!M$5*IF(Performance!M171&gt;Performance!M118,Outcomes!AG15,AVERAGE(Outcomes!AG15,Outcomes!AG68,Outcomes!AG121))*Outcomes!AG$7</f>
        <v>0</v>
      </c>
      <c r="AH15" s="384">
        <f>Performance!N$5*IF(Performance!N171&gt;Performance!N118,Outcomes!AH15,AVERAGE(Outcomes!AH15,Outcomes!AH68,Outcomes!AH121))*Outcomes!AH$7</f>
        <v>0</v>
      </c>
      <c r="AI15" s="384">
        <f>Performance!N$5*IF(Performance!N171&gt;Performance!N118,Outcomes!AI15,AVERAGE(Outcomes!AI15,Outcomes!AI68,Outcomes!AI121))*Outcomes!AI$7</f>
        <v>0</v>
      </c>
      <c r="AJ15" s="384">
        <f>Performance!N$5*IF(Performance!N171&gt;Performance!N118,Outcomes!AJ15,AVERAGE(Outcomes!AJ15,Outcomes!AJ68,Outcomes!AJ121))*Outcomes!AJ$7</f>
        <v>0</v>
      </c>
      <c r="AK15" s="384">
        <f>Performance!N$5*IF(Performance!N171&gt;Performance!N118,Outcomes!AK15,AVERAGE(Outcomes!AK15,Outcomes!AK68,Outcomes!AK121))*Outcomes!AK$7</f>
        <v>0</v>
      </c>
      <c r="AL15" s="384">
        <f>Performance!O$5*IF(Performance!O171&gt;Performance!O118,Outcomes!AL15,AVERAGE(Outcomes!AL15,Outcomes!AL68,Outcomes!AL121))*Outcomes!AL$7</f>
        <v>1499220.429314459</v>
      </c>
      <c r="AM15" s="384">
        <f>Performance!O$5*IF(Performance!O171&gt;Performance!O118,Outcomes!AM15,AVERAGE(Outcomes!AM15,Outcomes!AM68,Outcomes!AM121))*Outcomes!AM$7</f>
        <v>152248.79330630691</v>
      </c>
      <c r="AN15" s="384">
        <f>Performance!O$5*IF(Performance!O171&gt;Performance!O118,Outcomes!AN15,AVERAGE(Outcomes!AN15,Outcomes!AN68,Outcomes!AN121))*Outcomes!AN$7</f>
        <v>121084.49094381646</v>
      </c>
      <c r="AO15" s="384">
        <f>Performance!O$5*IF(Performance!O171&gt;Performance!O118,Outcomes!AO15,AVERAGE(Outcomes!AO15,Outcomes!AO68,Outcomes!AO121))*Outcomes!AO$7</f>
        <v>225331.70600685393</v>
      </c>
      <c r="AP15" s="384">
        <f>Performance!P$5*IF(Performance!P171&gt;Performance!P118,Outcomes!AP15,AVERAGE(Outcomes!AP15,Outcomes!AP68,Outcomes!AP121))*Outcomes!AP$7</f>
        <v>510748.58246887266</v>
      </c>
      <c r="AQ15" s="384">
        <f>Performance!P$5*IF(Performance!P171&gt;Performance!P118,Outcomes!AQ15,AVERAGE(Outcomes!AQ15,Outcomes!AQ68,Outcomes!AQ121))*Outcomes!AQ$7</f>
        <v>33153.280491744263</v>
      </c>
      <c r="AR15" s="384">
        <f>Performance!P$5*IF(Performance!P171&gt;Performance!P118,Outcomes!AR15,AVERAGE(Outcomes!AR15,Outcomes!AR68,Outcomes!AR121))*Outcomes!AR$7</f>
        <v>33650.19098630979</v>
      </c>
      <c r="AS15" s="384">
        <f>Performance!P$5*IF(Performance!P171&gt;Performance!P118,Outcomes!AS15,AVERAGE(Outcomes!AS15,Outcomes!AS68,Outcomes!AS121))*Outcomes!AS$7</f>
        <v>138150.42312907294</v>
      </c>
      <c r="AT15" s="384">
        <f>Performance!Q$5*IF(Performance!Q171&gt;Performance!Q118,Outcomes!AT15,AVERAGE(Outcomes!AT15,Outcomes!AT68,Outcomes!AT121))*Outcomes!AT$7</f>
        <v>266417.60032915248</v>
      </c>
      <c r="AU15" s="384">
        <f>Performance!Q$5*IF(Performance!Q171&gt;Performance!Q118,Outcomes!AU15,AVERAGE(Outcomes!AU15,Outcomes!AU68,Outcomes!AU121))*Outcomes!AU$7</f>
        <v>4848.1418944108855</v>
      </c>
      <c r="AV15" s="384">
        <f>Performance!Q$5*IF(Performance!Q171&gt;Performance!Q118,Outcomes!AV15,AVERAGE(Outcomes!AV15,Outcomes!AV68,Outcomes!AV121))*Outcomes!AV$7</f>
        <v>21447.298173327697</v>
      </c>
      <c r="AW15" s="384">
        <f>Performance!Q$5*IF(Performance!Q171&gt;Performance!Q118,Outcomes!AW15,AVERAGE(Outcomes!AW15,Outcomes!AW68,Outcomes!AW121))*Outcomes!AW$7</f>
        <v>105320.80986162981</v>
      </c>
      <c r="AX15" s="384">
        <f>Performance!R$5*IF(Performance!R171&gt;Performance!R118,Outcomes!AX15,AVERAGE(Outcomes!AX15,Outcomes!AX68,Outcomes!AX121))*Outcomes!AX$7</f>
        <v>126099.88552429953</v>
      </c>
      <c r="AY15" s="384">
        <f>Performance!R$5*IF(Performance!R171&gt;Performance!R118,Outcomes!AY15,AVERAGE(Outcomes!AY15,Outcomes!AY68,Outcomes!AY121))*Outcomes!AY$7</f>
        <v>3372.0761103807863</v>
      </c>
      <c r="AZ15" s="384">
        <f>Performance!R$5*IF(Performance!R171&gt;Performance!R118,Outcomes!AZ15,AVERAGE(Outcomes!AZ15,Outcomes!AZ68,Outcomes!AZ121))*Outcomes!AZ$7</f>
        <v>17411.9589957969</v>
      </c>
      <c r="BA15" s="384">
        <f>Performance!R$5*IF(Performance!R171&gt;Performance!R118,Outcomes!BA15,AVERAGE(Outcomes!BA15,Outcomes!BA68,Outcomes!BA121))*Outcomes!BA$7</f>
        <v>43871.968082044827</v>
      </c>
      <c r="BB15" s="384">
        <f>Performance!S12</f>
        <v>42299.946011552776</v>
      </c>
      <c r="BC15" s="384">
        <f>Performance!T12</f>
        <v>110069.2236576649</v>
      </c>
      <c r="BD15" s="384">
        <f>Performance!U12</f>
        <v>4240.1628799276923</v>
      </c>
      <c r="BE15" s="339">
        <f>SUM(C15:BD15)-Performance!C12</f>
        <v>2068.2291666707024</v>
      </c>
    </row>
    <row r="16" spans="1:57">
      <c r="A16" s="21" t="s">
        <v>61</v>
      </c>
      <c r="B16" s="18" t="s">
        <v>62</v>
      </c>
      <c r="C16" s="384">
        <f>Performance!D13</f>
        <v>1765121.0496485184</v>
      </c>
      <c r="D16" s="384">
        <f>Performance!E$5*IF(Performance!E172&gt;Performance!E119,Outcomes!D16,AVERAGE(Outcomes!D16,Outcomes!D69,Outcomes!D122))*Outcomes!D$7</f>
        <v>2219720.4166666665</v>
      </c>
      <c r="E16" s="384">
        <f>Performance!E$5*IF(Performance!E172&gt;Performance!E119,Outcomes!E16,AVERAGE(Outcomes!E16,Outcomes!E69,Outcomes!E122))*Outcomes!E$7</f>
        <v>326433.48598735774</v>
      </c>
      <c r="F16" s="384">
        <f>Performance!E$5*IF(Performance!E172&gt;Performance!E119,Outcomes!F16,AVERAGE(Outcomes!F16,Outcomes!F69,Outcomes!F122))*Outcomes!F$7</f>
        <v>215174.66522174198</v>
      </c>
      <c r="G16" s="384">
        <f>Performance!E$5*IF(Performance!E172&gt;Performance!E119,Outcomes!G16,AVERAGE(Outcomes!G16,Outcomes!G69,Outcomes!G122))*Outcomes!G$7</f>
        <v>364692.56062155368</v>
      </c>
      <c r="H16" s="384">
        <f>Performance!F$5*IF(Performance!F172&gt;Performance!F119,Outcomes!H16,AVERAGE(Outcomes!H16,Outcomes!H69,Outcomes!H122))*Outcomes!H$7</f>
        <v>0</v>
      </c>
      <c r="I16" s="384">
        <f>Performance!F$5*IF(Performance!F172&gt;Performance!F119,Outcomes!I16,AVERAGE(Outcomes!I16,Outcomes!I69,Outcomes!I122))*Outcomes!I$7</f>
        <v>0</v>
      </c>
      <c r="J16" s="384">
        <f>Performance!F$5*IF(Performance!F172&gt;Performance!F119,Outcomes!J16,AVERAGE(Outcomes!J16,Outcomes!J69,Outcomes!J122))*Outcomes!J$7</f>
        <v>0</v>
      </c>
      <c r="K16" s="384">
        <f>Performance!F$5*IF(Performance!F172&gt;Performance!F119,Outcomes!K16,AVERAGE(Outcomes!K16,Outcomes!K69,Outcomes!K122))*Outcomes!K$7</f>
        <v>0</v>
      </c>
      <c r="L16" s="384">
        <f>Performance!G$5*IF(Performance!G172&gt;Performance!G119,Outcomes!L16,AVERAGE(Outcomes!L16,Outcomes!L69,Outcomes!L122))*Outcomes!L$7</f>
        <v>92363.154867256657</v>
      </c>
      <c r="M16" s="384">
        <f>Performance!H$5*IF(Performance!H172&gt;Performance!H119,Outcomes!M16,AVERAGE(Outcomes!M16,Outcomes!M69,Outcomes!M122))*Outcomes!M$7</f>
        <v>153975.14196165191</v>
      </c>
      <c r="N16" s="384">
        <f>Performance!I$5*IF(Performance!I172&gt;Performance!I119,Outcomes!N16,AVERAGE(Outcomes!N16,Outcomes!N69,Outcomes!N122))*Outcomes!N$7</f>
        <v>0</v>
      </c>
      <c r="O16" s="384">
        <f>Performance!I$5*IF(Performance!I172&gt;Performance!I119,Outcomes!O16,AVERAGE(Outcomes!O16,Outcomes!O69,Outcomes!O122))*Outcomes!O$7</f>
        <v>0</v>
      </c>
      <c r="P16" s="384">
        <f>Performance!I$5*IF(Performance!I172&gt;Performance!I119,Outcomes!P16,AVERAGE(Outcomes!P16,Outcomes!P69,Outcomes!P122))*Outcomes!P$7</f>
        <v>0</v>
      </c>
      <c r="Q16" s="384">
        <f>Performance!I$5*IF(Performance!I172&gt;Performance!I119,Outcomes!Q16,AVERAGE(Outcomes!Q16,Outcomes!Q69,Outcomes!Q122))*Outcomes!Q$7</f>
        <v>0</v>
      </c>
      <c r="R16" s="384">
        <f>Performance!J$5*IF(Performance!J172&gt;Performance!J119,Outcomes!R16,AVERAGE(Outcomes!R16,Outcomes!R69,Outcomes!R122))*Outcomes!R$7</f>
        <v>8797.1308658928574</v>
      </c>
      <c r="S16" s="384">
        <f>Performance!J$5*IF(Performance!J172&gt;Performance!J119,Outcomes!S16,AVERAGE(Outcomes!S16,Outcomes!S69,Outcomes!S122))*Outcomes!S$7</f>
        <v>1099.6413582366072</v>
      </c>
      <c r="T16" s="384">
        <f>Performance!J$5*IF(Performance!J172&gt;Performance!J119,Outcomes!T16,AVERAGE(Outcomes!T16,Outcomes!T69,Outcomes!T122))*Outcomes!T$7</f>
        <v>1832.7355970610122</v>
      </c>
      <c r="U16" s="384">
        <f>Performance!J$5*IF(Performance!J172&gt;Performance!J119,Outcomes!U16,AVERAGE(Outcomes!U16,Outcomes!U69,Outcomes!U122))*Outcomes!U$7</f>
        <v>2932.3769552976191</v>
      </c>
      <c r="V16" s="384">
        <f>Performance!K$5*IF(Performance!K172&gt;Performance!K119,Outcomes!V16,AVERAGE(Outcomes!V16,Outcomes!V69,Outcomes!V122))*Outcomes!V$7</f>
        <v>994942.8966879301</v>
      </c>
      <c r="W16" s="384">
        <f>Performance!K$5*IF(Performance!K172&gt;Performance!K119,Outcomes!W16,AVERAGE(Outcomes!W16,Outcomes!W69,Outcomes!W122))*Outcomes!W$7</f>
        <v>126059.20785837101</v>
      </c>
      <c r="X16" s="384">
        <f>Performance!K$5*IF(Performance!K172&gt;Performance!K119, Outcomes!X16, AVERAGE(Outcomes!X16,Outcomes!X69,Outcomes!X122))*Outcomes!X$7</f>
        <v>99293.576534310196</v>
      </c>
      <c r="Y16" s="384">
        <f>Performance!K$5*IF(Performance!K172&gt;Performance!K119,Outcomes!Y16,AVERAGE(Outcomes!Y16,Outcomes!Y69,Outcomes!Y122))*Outcomes!Y$7</f>
        <v>397765.53526801779</v>
      </c>
      <c r="Z16" s="384">
        <f>Performance!L$5*IF(Performance!L172&gt;Performance!L119,Outcomes!Z16,AVERAGE(Outcomes!Z16,Outcomes!Z69,Outcomes!Z122))*Outcomes!Z$7</f>
        <v>1372072.0935091744</v>
      </c>
      <c r="AA16" s="384">
        <f>Performance!L$5*IF(Performance!L172&gt;Performance!L119,Outcomes!AA16,AVERAGE(Outcomes!AA16,Outcomes!AA69,Outcomes!AA122))*Outcomes!AA$7</f>
        <v>180231.02597863926</v>
      </c>
      <c r="AB16" s="384">
        <f>Performance!L$5*IF(Performance!L172&gt;Performance!L119,Outcomes!AB16,AVERAGE(Outcomes!AB16,Outcomes!AB69,Outcomes!AB122))*Outcomes!AB$7</f>
        <v>160109.79945115009</v>
      </c>
      <c r="AC16" s="384">
        <f>Performance!L$5*IF(Performance!L172&gt;Performance!L119,Outcomes!AC16,AVERAGE(Outcomes!AC16,Outcomes!AC69,Outcomes!AC122))*Outcomes!AC$7</f>
        <v>532980.96449497191</v>
      </c>
      <c r="AD16" s="384">
        <f>Performance!M$5*IF(Performance!M172&gt;Performance!M119,Outcomes!AD16,AVERAGE(Outcomes!AD16,Outcomes!AD69,Outcomes!AD122))*Outcomes!AD$7</f>
        <v>0</v>
      </c>
      <c r="AE16" s="384">
        <f>Performance!M$5*IF(Performance!M172&gt;Performance!M119,Outcomes!AE16,AVERAGE(Outcomes!AE16,Outcomes!AE69,Outcomes!AE122))*Outcomes!AE$7</f>
        <v>0</v>
      </c>
      <c r="AF16" s="384">
        <f>Performance!M$5*IF(Performance!M172&gt;Performance!M119,Outcomes!AF16,AVERAGE(Outcomes!AF16,Outcomes!AF69,Outcomes!AF122))*Outcomes!AF$7</f>
        <v>0</v>
      </c>
      <c r="AG16" s="384">
        <f>Performance!M$5*IF(Performance!M172&gt;Performance!M119,Outcomes!AG16,AVERAGE(Outcomes!AG16,Outcomes!AG69,Outcomes!AG122))*Outcomes!AG$7</f>
        <v>0</v>
      </c>
      <c r="AH16" s="384">
        <f>Performance!N$5*IF(Performance!N172&gt;Performance!N119,Outcomes!AH16,AVERAGE(Outcomes!AH16,Outcomes!AH69,Outcomes!AH122))*Outcomes!AH$7</f>
        <v>0</v>
      </c>
      <c r="AI16" s="384">
        <f>Performance!N$5*IF(Performance!N172&gt;Performance!N119,Outcomes!AI16,AVERAGE(Outcomes!AI16,Outcomes!AI69,Outcomes!AI122))*Outcomes!AI$7</f>
        <v>0</v>
      </c>
      <c r="AJ16" s="384">
        <f>Performance!N$5*IF(Performance!N172&gt;Performance!N119,Outcomes!AJ16,AVERAGE(Outcomes!AJ16,Outcomes!AJ69,Outcomes!AJ122))*Outcomes!AJ$7</f>
        <v>0</v>
      </c>
      <c r="AK16" s="384">
        <f>Performance!N$5*IF(Performance!N172&gt;Performance!N119,Outcomes!AK16,AVERAGE(Outcomes!AK16,Outcomes!AK69,Outcomes!AK122))*Outcomes!AK$7</f>
        <v>0</v>
      </c>
      <c r="AL16" s="384">
        <f>Performance!O$5*IF(Performance!O172&gt;Performance!O119,Outcomes!AL16,AVERAGE(Outcomes!AL16,Outcomes!AL69,Outcomes!AL122))*Outcomes!AL$7</f>
        <v>3601058.785837451</v>
      </c>
      <c r="AM16" s="384">
        <f>Performance!O$5*IF(Performance!O172&gt;Performance!O119,Outcomes!AM16,AVERAGE(Outcomes!AM16,Outcomes!AM69,Outcomes!AM122))*Outcomes!AM$7</f>
        <v>501915.56505059887</v>
      </c>
      <c r="AN16" s="384">
        <f>Performance!O$5*IF(Performance!O172&gt;Performance!O119,Outcomes!AN16,AVERAGE(Outcomes!AN16,Outcomes!AN69,Outcomes!AN122))*Outcomes!AN$7</f>
        <v>372572.64046715957</v>
      </c>
      <c r="AO16" s="384">
        <f>Performance!O$5*IF(Performance!O172&gt;Performance!O119,Outcomes!AO16,AVERAGE(Outcomes!AO16,Outcomes!AO69,Outcomes!AO122))*Outcomes!AO$7</f>
        <v>744518.04070937657</v>
      </c>
      <c r="AP16" s="384">
        <f>Performance!P$5*IF(Performance!P172&gt;Performance!P119,Outcomes!AP16,AVERAGE(Outcomes!AP16,Outcomes!AP69,Outcomes!AP122))*Outcomes!AP$7</f>
        <v>863982.27535184892</v>
      </c>
      <c r="AQ16" s="384">
        <f>Performance!P$5*IF(Performance!P172&gt;Performance!P119,Outcomes!AQ16,AVERAGE(Outcomes!AQ16,Outcomes!AQ69,Outcomes!AQ122))*Outcomes!AQ$7</f>
        <v>100718.71858560885</v>
      </c>
      <c r="AR16" s="384">
        <f>Performance!P$5*IF(Performance!P172&gt;Performance!P119,Outcomes!AR16,AVERAGE(Outcomes!AR16,Outcomes!AR69,Outcomes!AR122))*Outcomes!AR$7</f>
        <v>111698.61161464581</v>
      </c>
      <c r="AS16" s="384">
        <f>Performance!P$5*IF(Performance!P172&gt;Performance!P119,Outcomes!AS16,AVERAGE(Outcomes!AS16,Outcomes!AS69,Outcomes!AS122))*Outcomes!AS$7</f>
        <v>284556.09126253461</v>
      </c>
      <c r="AT16" s="384">
        <f>Performance!Q$5*IF(Performance!Q172&gt;Performance!Q119,Outcomes!AT16,AVERAGE(Outcomes!AT16,Outcomes!AT69,Outcomes!AT122))*Outcomes!AT$7</f>
        <v>0</v>
      </c>
      <c r="AU16" s="384">
        <f>Performance!Q$5*IF(Performance!Q172&gt;Performance!Q119,Outcomes!AU16,AVERAGE(Outcomes!AU16,Outcomes!AU69,Outcomes!AU122))*Outcomes!AU$7</f>
        <v>0</v>
      </c>
      <c r="AV16" s="384">
        <f>Performance!Q$5*IF(Performance!Q172&gt;Performance!Q119,Outcomes!AV16,AVERAGE(Outcomes!AV16,Outcomes!AV69,Outcomes!AV122))*Outcomes!AV$7</f>
        <v>0</v>
      </c>
      <c r="AW16" s="384">
        <f>Performance!Q$5*IF(Performance!Q172&gt;Performance!Q119,Outcomes!AW16,AVERAGE(Outcomes!AW16,Outcomes!AW69,Outcomes!AW122))*Outcomes!AW$7</f>
        <v>0</v>
      </c>
      <c r="AX16" s="384">
        <f>Performance!R$5*IF(Performance!R172&gt;Performance!R119,Outcomes!AX16,AVERAGE(Outcomes!AX16,Outcomes!AX69,Outcomes!AX122))*Outcomes!AX$7</f>
        <v>0</v>
      </c>
      <c r="AY16" s="384">
        <f>Performance!R$5*IF(Performance!R172&gt;Performance!R119,Outcomes!AY16,AVERAGE(Outcomes!AY16,Outcomes!AY69,Outcomes!AY122))*Outcomes!AY$7</f>
        <v>0</v>
      </c>
      <c r="AZ16" s="384">
        <f>Performance!R$5*IF(Performance!R172&gt;Performance!R119,Outcomes!AZ16,AVERAGE(Outcomes!AZ16,Outcomes!AZ69,Outcomes!AZ122))*Outcomes!AZ$7</f>
        <v>0</v>
      </c>
      <c r="BA16" s="384">
        <f>Performance!R$5*IF(Performance!R172&gt;Performance!R119,Outcomes!BA16,AVERAGE(Outcomes!BA16,Outcomes!BA69,Outcomes!BA122))*Outcomes!BA$7</f>
        <v>0</v>
      </c>
      <c r="BB16" s="384">
        <f>Performance!S13</f>
        <v>21150.800000000003</v>
      </c>
      <c r="BC16" s="384">
        <f>Performance!T13</f>
        <v>52106.450359916256</v>
      </c>
      <c r="BD16" s="384">
        <f>Performance!U13</f>
        <v>0</v>
      </c>
      <c r="BE16" s="339">
        <f>SUM(C16:BD16)-Performance!C13</f>
        <v>0</v>
      </c>
    </row>
    <row r="17" spans="1:57">
      <c r="A17" s="21" t="s">
        <v>63</v>
      </c>
      <c r="B17" s="18" t="s">
        <v>64</v>
      </c>
      <c r="C17" s="384">
        <f>Performance!D14</f>
        <v>1515681.7869242982</v>
      </c>
      <c r="D17" s="384">
        <f>Performance!E$5*IF(Performance!E173&gt;Performance!E120,Outcomes!D17,AVERAGE(Outcomes!D17,Outcomes!D70,Outcomes!D123))*Outcomes!D$7</f>
        <v>941283.4045931726</v>
      </c>
      <c r="E17" s="384">
        <f>Performance!E$5*IF(Performance!E173&gt;Performance!E120,Outcomes!E17,AVERAGE(Outcomes!E17,Outcomes!E70,Outcomes!E123))*Outcomes!E$7</f>
        <v>112660.65062597556</v>
      </c>
      <c r="F17" s="384">
        <f>Performance!E$5*IF(Performance!E173&gt;Performance!E120,Outcomes!F17,AVERAGE(Outcomes!F17,Outcomes!F70,Outcomes!F123))*Outcomes!F$7</f>
        <v>89418.612108297137</v>
      </c>
      <c r="G17" s="384">
        <f>Performance!E$5*IF(Performance!E173&gt;Performance!E120,Outcomes!G17,AVERAGE(Outcomes!G17,Outcomes!G70,Outcomes!G123))*Outcomes!G$7</f>
        <v>67970.165394168187</v>
      </c>
      <c r="H17" s="384">
        <f>Performance!F$5*IF(Performance!F173&gt;Performance!F120,Outcomes!H17,AVERAGE(Outcomes!H17,Outcomes!H70,Outcomes!H123))*Outcomes!H$7</f>
        <v>0</v>
      </c>
      <c r="I17" s="384">
        <f>Performance!F$5*IF(Performance!F173&gt;Performance!F120,Outcomes!I17,AVERAGE(Outcomes!I17,Outcomes!I70,Outcomes!I123))*Outcomes!I$7</f>
        <v>0</v>
      </c>
      <c r="J17" s="384">
        <f>Performance!F$5*IF(Performance!F173&gt;Performance!F120,Outcomes!J17,AVERAGE(Outcomes!J17,Outcomes!J70,Outcomes!J123))*Outcomes!J$7</f>
        <v>0</v>
      </c>
      <c r="K17" s="384">
        <f>Performance!F$5*IF(Performance!F173&gt;Performance!F120,Outcomes!K17,AVERAGE(Outcomes!K17,Outcomes!K70,Outcomes!K123))*Outcomes!K$7</f>
        <v>0</v>
      </c>
      <c r="L17" s="384">
        <f>Performance!G$5*IF(Performance!G173&gt;Performance!G120,Outcomes!L17,AVERAGE(Outcomes!L17,Outcomes!L70,Outcomes!L123))*Outcomes!L$7</f>
        <v>3620.2763235862071</v>
      </c>
      <c r="M17" s="384">
        <f>Performance!H$5*IF(Performance!H173&gt;Performance!H120,Outcomes!M17,AVERAGE(Outcomes!M17,Outcomes!M70,Outcomes!M123))*Outcomes!M$7</f>
        <v>289804.02285862068</v>
      </c>
      <c r="N17" s="384">
        <f>Performance!I$5*IF(Performance!I173&gt;Performance!I120,Outcomes!N17,AVERAGE(Outcomes!N17,Outcomes!N70,Outcomes!N123))*Outcomes!N$7</f>
        <v>5388.891451851011</v>
      </c>
      <c r="O17" s="384">
        <f>Performance!I$5*IF(Performance!I173&gt;Performance!I120,Outcomes!O17,AVERAGE(Outcomes!O17,Outcomes!O70,Outcomes!O123))*Outcomes!O$7</f>
        <v>0</v>
      </c>
      <c r="P17" s="384">
        <f>Performance!I$5*IF(Performance!I173&gt;Performance!I120,Outcomes!P17,AVERAGE(Outcomes!P17,Outcomes!P70,Outcomes!P123))*Outcomes!P$7</f>
        <v>0</v>
      </c>
      <c r="Q17" s="384">
        <f>Performance!I$5*IF(Performance!I173&gt;Performance!I120,Outcomes!Q17,AVERAGE(Outcomes!Q17,Outcomes!Q70,Outcomes!Q123))*Outcomes!Q$7</f>
        <v>0</v>
      </c>
      <c r="R17" s="384">
        <f>Performance!J$5*IF(Performance!J173&gt;Performance!J120,Outcomes!R17,AVERAGE(Outcomes!R17,Outcomes!R70,Outcomes!R123))*Outcomes!R$7</f>
        <v>10185.760685186237</v>
      </c>
      <c r="S17" s="384">
        <f>Performance!J$5*IF(Performance!J173&gt;Performance!J120,Outcomes!S17,AVERAGE(Outcomes!S17,Outcomes!S70,Outcomes!S123))*Outcomes!S$7</f>
        <v>3666.40625</v>
      </c>
      <c r="T17" s="384">
        <f>Performance!J$5*IF(Performance!J173&gt;Performance!J120,Outcomes!T17,AVERAGE(Outcomes!T17,Outcomes!T70,Outcomes!T123))*Outcomes!T$7</f>
        <v>3384.375</v>
      </c>
      <c r="U17" s="384">
        <f>Performance!J$5*IF(Performance!J173&gt;Performance!J120,Outcomes!U17,AVERAGE(Outcomes!U17,Outcomes!U70,Outcomes!U123))*Outcomes!U$7</f>
        <v>5640.6249999999991</v>
      </c>
      <c r="V17" s="384">
        <f>Performance!K$5*IF(Performance!K173&gt;Performance!K120,Outcomes!V17,AVERAGE(Outcomes!V17,Outcomes!V70,Outcomes!V123))*Outcomes!V$7</f>
        <v>131364.56852814308</v>
      </c>
      <c r="W17" s="384">
        <f>Performance!K$5*IF(Performance!K173&gt;Performance!K120,Outcomes!W17,AVERAGE(Outcomes!W17,Outcomes!W70,Outcomes!W123))*Outcomes!W$7</f>
        <v>17016.720286895328</v>
      </c>
      <c r="X17" s="384">
        <f>Performance!K$5*IF(Performance!K173&gt;Performance!K120, Outcomes!X17, AVERAGE(Outcomes!X17,Outcomes!X70,Outcomes!X123))*Outcomes!X$7</f>
        <v>14116.817840912227</v>
      </c>
      <c r="Y17" s="384">
        <f>Performance!K$5*IF(Performance!K173&gt;Performance!K120,Outcomes!Y17,AVERAGE(Outcomes!Y17,Outcomes!Y70,Outcomes!Y123))*Outcomes!Y$7</f>
        <v>32127.743321799899</v>
      </c>
      <c r="Z17" s="384">
        <f>Performance!L$5*IF(Performance!L173&gt;Performance!L120,Outcomes!Z17,AVERAGE(Outcomes!Z17,Outcomes!Z70,Outcomes!Z123))*Outcomes!Z$7</f>
        <v>407793.64906004834</v>
      </c>
      <c r="AA17" s="384">
        <f>Performance!L$5*IF(Performance!L173&gt;Performance!L120,Outcomes!AA17,AVERAGE(Outcomes!AA17,Outcomes!AA70,Outcomes!AA123))*Outcomes!AA$7</f>
        <v>58581.23924952581</v>
      </c>
      <c r="AB17" s="384">
        <f>Performance!L$5*IF(Performance!L173&gt;Performance!L120,Outcomes!AB17,AVERAGE(Outcomes!AB17,Outcomes!AB70,Outcomes!AB123))*Outcomes!AB$7</f>
        <v>68240.79782197866</v>
      </c>
      <c r="AC17" s="384">
        <f>Performance!L$5*IF(Performance!L173&gt;Performance!L120,Outcomes!AC17,AVERAGE(Outcomes!AC17,Outcomes!AC70,Outcomes!AC123))*Outcomes!AC$7</f>
        <v>109856.45797809666</v>
      </c>
      <c r="AD17" s="384">
        <f>Performance!M$5*IF(Performance!M173&gt;Performance!M120,Outcomes!AD17,AVERAGE(Outcomes!AD17,Outcomes!AD70,Outcomes!AD123))*Outcomes!AD$7</f>
        <v>0</v>
      </c>
      <c r="AE17" s="384">
        <f>Performance!M$5*IF(Performance!M173&gt;Performance!M120,Outcomes!AE17,AVERAGE(Outcomes!AE17,Outcomes!AE70,Outcomes!AE123))*Outcomes!AE$7</f>
        <v>0</v>
      </c>
      <c r="AF17" s="384">
        <f>Performance!M$5*IF(Performance!M173&gt;Performance!M120,Outcomes!AF17,AVERAGE(Outcomes!AF17,Outcomes!AF70,Outcomes!AF123))*Outcomes!AF$7</f>
        <v>0</v>
      </c>
      <c r="AG17" s="384">
        <f>Performance!M$5*IF(Performance!M173&gt;Performance!M120,Outcomes!AG17,AVERAGE(Outcomes!AG17,Outcomes!AG70,Outcomes!AG123))*Outcomes!AG$7</f>
        <v>0</v>
      </c>
      <c r="AH17" s="384">
        <f>Performance!N$5*IF(Performance!N173&gt;Performance!N120,Outcomes!AH17,AVERAGE(Outcomes!AH17,Outcomes!AH70,Outcomes!AH123))*Outcomes!AH$7</f>
        <v>0</v>
      </c>
      <c r="AI17" s="384">
        <f>Performance!N$5*IF(Performance!N173&gt;Performance!N120,Outcomes!AI17,AVERAGE(Outcomes!AI17,Outcomes!AI70,Outcomes!AI123))*Outcomes!AI$7</f>
        <v>0</v>
      </c>
      <c r="AJ17" s="384">
        <f>Performance!N$5*IF(Performance!N173&gt;Performance!N120,Outcomes!AJ17,AVERAGE(Outcomes!AJ17,Outcomes!AJ70,Outcomes!AJ123))*Outcomes!AJ$7</f>
        <v>0</v>
      </c>
      <c r="AK17" s="384">
        <f>Performance!N$5*IF(Performance!N173&gt;Performance!N120,Outcomes!AK17,AVERAGE(Outcomes!AK17,Outcomes!AK70,Outcomes!AK123))*Outcomes!AK$7</f>
        <v>0</v>
      </c>
      <c r="AL17" s="384">
        <f>Performance!O$5*IF(Performance!O173&gt;Performance!O120,Outcomes!AL17,AVERAGE(Outcomes!AL17,Outcomes!AL70,Outcomes!AL123))*Outcomes!AL$7</f>
        <v>1254068.1209311243</v>
      </c>
      <c r="AM17" s="384">
        <f>Performance!O$5*IF(Performance!O173&gt;Performance!O120,Outcomes!AM17,AVERAGE(Outcomes!AM17,Outcomes!AM70,Outcomes!AM123))*Outcomes!AM$7</f>
        <v>153840.64881471751</v>
      </c>
      <c r="AN17" s="384">
        <f>Performance!O$5*IF(Performance!O173&gt;Performance!O120,Outcomes!AN17,AVERAGE(Outcomes!AN17,Outcomes!AN70,Outcomes!AN123))*Outcomes!AN$7</f>
        <v>138475.05965738904</v>
      </c>
      <c r="AO17" s="384">
        <f>Performance!O$5*IF(Performance!O173&gt;Performance!O120,Outcomes!AO17,AVERAGE(Outcomes!AO17,Outcomes!AO70,Outcomes!AO123))*Outcomes!AO$7</f>
        <v>151056.23095934783</v>
      </c>
      <c r="AP17" s="384">
        <f>Performance!P$5*IF(Performance!P173&gt;Performance!P120,Outcomes!AP17,AVERAGE(Outcomes!AP17,Outcomes!AP70,Outcomes!AP123))*Outcomes!AP$7</f>
        <v>400807.1789226745</v>
      </c>
      <c r="AQ17" s="384">
        <f>Performance!P$5*IF(Performance!P173&gt;Performance!P120,Outcomes!AQ17,AVERAGE(Outcomes!AQ17,Outcomes!AQ70,Outcomes!AQ123))*Outcomes!AQ$7</f>
        <v>40530.473949312276</v>
      </c>
      <c r="AR17" s="384">
        <f>Performance!P$5*IF(Performance!P173&gt;Performance!P120,Outcomes!AR17,AVERAGE(Outcomes!AR17,Outcomes!AR70,Outcomes!AR123))*Outcomes!AR$7</f>
        <v>60790.725142638054</v>
      </c>
      <c r="AS17" s="384">
        <f>Performance!P$5*IF(Performance!P173&gt;Performance!P120,Outcomes!AS17,AVERAGE(Outcomes!AS17,Outcomes!AS70,Outcomes!AS123))*Outcomes!AS$7</f>
        <v>139765.24948876342</v>
      </c>
      <c r="AT17" s="384">
        <f>Performance!Q$5*IF(Performance!Q173&gt;Performance!Q120,Outcomes!AT17,AVERAGE(Outcomes!AT17,Outcomes!AT70,Outcomes!AT123))*Outcomes!AT$7</f>
        <v>0</v>
      </c>
      <c r="AU17" s="384">
        <f>Performance!Q$5*IF(Performance!Q173&gt;Performance!Q120,Outcomes!AU17,AVERAGE(Outcomes!AU17,Outcomes!AU70,Outcomes!AU123))*Outcomes!AU$7</f>
        <v>0</v>
      </c>
      <c r="AV17" s="384">
        <f>Performance!Q$5*IF(Performance!Q173&gt;Performance!Q120,Outcomes!AV17,AVERAGE(Outcomes!AV17,Outcomes!AV70,Outcomes!AV123))*Outcomes!AV$7</f>
        <v>0</v>
      </c>
      <c r="AW17" s="384">
        <f>Performance!Q$5*IF(Performance!Q173&gt;Performance!Q120,Outcomes!AW17,AVERAGE(Outcomes!AW17,Outcomes!AW70,Outcomes!AW123))*Outcomes!AW$7</f>
        <v>0</v>
      </c>
      <c r="AX17" s="384">
        <f>Performance!R$5*IF(Performance!R173&gt;Performance!R120,Outcomes!AX17,AVERAGE(Outcomes!AX17,Outcomes!AX70,Outcomes!AX123))*Outcomes!AX$7</f>
        <v>0</v>
      </c>
      <c r="AY17" s="384">
        <f>Performance!R$5*IF(Performance!R173&gt;Performance!R120,Outcomes!AY17,AVERAGE(Outcomes!AY17,Outcomes!AY70,Outcomes!AY123))*Outcomes!AY$7</f>
        <v>0</v>
      </c>
      <c r="AZ17" s="384">
        <f>Performance!R$5*IF(Performance!R173&gt;Performance!R120,Outcomes!AZ17,AVERAGE(Outcomes!AZ17,Outcomes!AZ70,Outcomes!AZ123))*Outcomes!AZ$7</f>
        <v>0</v>
      </c>
      <c r="BA17" s="384">
        <f>Performance!R$5*IF(Performance!R173&gt;Performance!R120,Outcomes!BA17,AVERAGE(Outcomes!BA17,Outcomes!BA70,Outcomes!BA123))*Outcomes!BA$7</f>
        <v>0</v>
      </c>
      <c r="BB17" s="384">
        <f>Performance!S14</f>
        <v>4869.5902426811545</v>
      </c>
      <c r="BC17" s="384">
        <f>Performance!T14</f>
        <v>22744.359203547825</v>
      </c>
      <c r="BD17" s="384">
        <f>Performance!U14</f>
        <v>0</v>
      </c>
      <c r="BE17" s="339">
        <f>SUM(C17:BD17)-Performance!C14</f>
        <v>0</v>
      </c>
    </row>
    <row r="18" spans="1:57">
      <c r="A18" s="21" t="s">
        <v>65</v>
      </c>
      <c r="B18" s="18" t="s">
        <v>66</v>
      </c>
      <c r="C18" s="384">
        <f>Performance!D15</f>
        <v>812244.08325697109</v>
      </c>
      <c r="D18" s="384">
        <f>Performance!E$5*IF(Performance!E174&gt;Performance!E121,Outcomes!D18,AVERAGE(Outcomes!D18,Outcomes!D71,Outcomes!D124))*Outcomes!D$7</f>
        <v>437166.54912412731</v>
      </c>
      <c r="E18" s="384">
        <f>Performance!E$5*IF(Performance!E174&gt;Performance!E121,Outcomes!E18,AVERAGE(Outcomes!E18,Outcomes!E71,Outcomes!E124))*Outcomes!E$7</f>
        <v>88191.038205349163</v>
      </c>
      <c r="F18" s="384">
        <f>Performance!E$5*IF(Performance!E174&gt;Performance!E121,Outcomes!F18,AVERAGE(Outcomes!F18,Outcomes!F71,Outcomes!F124))*Outcomes!F$7</f>
        <v>37253.902365838716</v>
      </c>
      <c r="G18" s="384">
        <f>Performance!E$5*IF(Performance!E174&gt;Performance!E121,Outcomes!G18,AVERAGE(Outcomes!G18,Outcomes!G71,Outcomes!G124))*Outcomes!G$7</f>
        <v>24717.382592364273</v>
      </c>
      <c r="H18" s="384">
        <f>Performance!F$5*IF(Performance!F174&gt;Performance!F121,Outcomes!H18,AVERAGE(Outcomes!H18,Outcomes!H71,Outcomes!H124))*Outcomes!H$7</f>
        <v>0</v>
      </c>
      <c r="I18" s="384">
        <f>Performance!F$5*IF(Performance!F174&gt;Performance!F121,Outcomes!I18,AVERAGE(Outcomes!I18,Outcomes!I71,Outcomes!I124))*Outcomes!I$7</f>
        <v>0</v>
      </c>
      <c r="J18" s="384">
        <f>Performance!F$5*IF(Performance!F174&gt;Performance!F121,Outcomes!J18,AVERAGE(Outcomes!J18,Outcomes!J71,Outcomes!J124))*Outcomes!J$7</f>
        <v>0</v>
      </c>
      <c r="K18" s="384">
        <f>Performance!F$5*IF(Performance!F174&gt;Performance!F121,Outcomes!K18,AVERAGE(Outcomes!K18,Outcomes!K71,Outcomes!K124))*Outcomes!K$7</f>
        <v>0</v>
      </c>
      <c r="L18" s="384">
        <f>Performance!G$5*IF(Performance!G174&gt;Performance!G121,Outcomes!L18,AVERAGE(Outcomes!L18,Outcomes!L71,Outcomes!L124))*Outcomes!L$7</f>
        <v>0</v>
      </c>
      <c r="M18" s="384">
        <f>Performance!H$5*IF(Performance!H174&gt;Performance!H121,Outcomes!M18,AVERAGE(Outcomes!M18,Outcomes!M71,Outcomes!M124))*Outcomes!M$7</f>
        <v>108900</v>
      </c>
      <c r="N18" s="384">
        <f>Performance!I$5*IF(Performance!I174&gt;Performance!I121,Outcomes!N18,AVERAGE(Outcomes!N18,Outcomes!N71,Outcomes!N124))*Outcomes!N$7</f>
        <v>0</v>
      </c>
      <c r="O18" s="384">
        <f>Performance!I$5*IF(Performance!I174&gt;Performance!I121,Outcomes!O18,AVERAGE(Outcomes!O18,Outcomes!O71,Outcomes!O124))*Outcomes!O$7</f>
        <v>0</v>
      </c>
      <c r="P18" s="384">
        <f>Performance!I$5*IF(Performance!I174&gt;Performance!I121,Outcomes!P18,AVERAGE(Outcomes!P18,Outcomes!P71,Outcomes!P124))*Outcomes!P$7</f>
        <v>0</v>
      </c>
      <c r="Q18" s="384">
        <f>Performance!I$5*IF(Performance!I174&gt;Performance!I121,Outcomes!Q18,AVERAGE(Outcomes!Q18,Outcomes!Q71,Outcomes!Q124))*Outcomes!Q$7</f>
        <v>0</v>
      </c>
      <c r="R18" s="384">
        <f>Performance!J$5*IF(Performance!J174&gt;Performance!J121,Outcomes!R18,AVERAGE(Outcomes!R18,Outcomes!R71,Outcomes!R124))*Outcomes!R$7</f>
        <v>0</v>
      </c>
      <c r="S18" s="384">
        <f>Performance!J$5*IF(Performance!J174&gt;Performance!J121,Outcomes!S18,AVERAGE(Outcomes!S18,Outcomes!S71,Outcomes!S124))*Outcomes!S$7</f>
        <v>0</v>
      </c>
      <c r="T18" s="384">
        <f>Performance!J$5*IF(Performance!J174&gt;Performance!J121,Outcomes!T18,AVERAGE(Outcomes!T18,Outcomes!T71,Outcomes!T124))*Outcomes!T$7</f>
        <v>0</v>
      </c>
      <c r="U18" s="384">
        <f>Performance!J$5*IF(Performance!J174&gt;Performance!J121,Outcomes!U18,AVERAGE(Outcomes!U18,Outcomes!U71,Outcomes!U124))*Outcomes!U$7</f>
        <v>0</v>
      </c>
      <c r="V18" s="384">
        <f>Performance!K$5*IF(Performance!K174&gt;Performance!K121,Outcomes!V18,AVERAGE(Outcomes!V18,Outcomes!V71,Outcomes!V124))*Outcomes!V$7</f>
        <v>62365.777416257661</v>
      </c>
      <c r="W18" s="384">
        <f>Performance!K$5*IF(Performance!K174&gt;Performance!K121,Outcomes!W18,AVERAGE(Outcomes!W18,Outcomes!W71,Outcomes!W124))*Outcomes!W$7</f>
        <v>15198.974151195447</v>
      </c>
      <c r="X18" s="384">
        <f>Performance!K$5*IF(Performance!K174&gt;Performance!K121, Outcomes!X18, AVERAGE(Outcomes!X18,Outcomes!X71,Outcomes!X124))*Outcomes!X$7</f>
        <v>7497.9692748848993</v>
      </c>
      <c r="Y18" s="384">
        <f>Performance!K$5*IF(Performance!K174&gt;Performance!K121,Outcomes!Y18,AVERAGE(Outcomes!Y18,Outcomes!Y71,Outcomes!Y124))*Outcomes!Y$7</f>
        <v>4170.4604810483952</v>
      </c>
      <c r="Z18" s="384">
        <f>Performance!L$5*IF(Performance!L174&gt;Performance!L121,Outcomes!Z18,AVERAGE(Outcomes!Z18,Outcomes!Z71,Outcomes!Z124))*Outcomes!Z$7</f>
        <v>515117.3572198578</v>
      </c>
      <c r="AA18" s="384">
        <f>Performance!L$5*IF(Performance!L174&gt;Performance!L121,Outcomes!AA18,AVERAGE(Outcomes!AA18,Outcomes!AA71,Outcomes!AA124))*Outcomes!AA$7</f>
        <v>121068.09992739071</v>
      </c>
      <c r="AB18" s="384">
        <f>Performance!L$5*IF(Performance!L174&gt;Performance!L121,Outcomes!AB18,AVERAGE(Outcomes!AB18,Outcomes!AB71,Outcomes!AB124))*Outcomes!AB$7</f>
        <v>64256.634087772269</v>
      </c>
      <c r="AC18" s="384">
        <f>Performance!L$5*IF(Performance!L174&gt;Performance!L121,Outcomes!AC18,AVERAGE(Outcomes!AC18,Outcomes!AC71,Outcomes!AC124))*Outcomes!AC$7</f>
        <v>68729.141286263985</v>
      </c>
      <c r="AD18" s="384">
        <f>Performance!M$5*IF(Performance!M174&gt;Performance!M121,Outcomes!AD18,AVERAGE(Outcomes!AD18,Outcomes!AD71,Outcomes!AD124))*Outcomes!AD$7</f>
        <v>0</v>
      </c>
      <c r="AE18" s="384">
        <f>Performance!M$5*IF(Performance!M174&gt;Performance!M121,Outcomes!AE18,AVERAGE(Outcomes!AE18,Outcomes!AE71,Outcomes!AE124))*Outcomes!AE$7</f>
        <v>0</v>
      </c>
      <c r="AF18" s="384">
        <f>Performance!M$5*IF(Performance!M174&gt;Performance!M121,Outcomes!AF18,AVERAGE(Outcomes!AF18,Outcomes!AF71,Outcomes!AF124))*Outcomes!AF$7</f>
        <v>0</v>
      </c>
      <c r="AG18" s="384">
        <f>Performance!M$5*IF(Performance!M174&gt;Performance!M121,Outcomes!AG18,AVERAGE(Outcomes!AG18,Outcomes!AG71,Outcomes!AG124))*Outcomes!AG$7</f>
        <v>0</v>
      </c>
      <c r="AH18" s="384">
        <f>Performance!N$5*IF(Performance!N174&gt;Performance!N121,Outcomes!AH18,AVERAGE(Outcomes!AH18,Outcomes!AH71,Outcomes!AH124))*Outcomes!AH$7</f>
        <v>0</v>
      </c>
      <c r="AI18" s="384">
        <f>Performance!N$5*IF(Performance!N174&gt;Performance!N121,Outcomes!AI18,AVERAGE(Outcomes!AI18,Outcomes!AI71,Outcomes!AI124))*Outcomes!AI$7</f>
        <v>0</v>
      </c>
      <c r="AJ18" s="384">
        <f>Performance!N$5*IF(Performance!N174&gt;Performance!N121,Outcomes!AJ18,AVERAGE(Outcomes!AJ18,Outcomes!AJ71,Outcomes!AJ124))*Outcomes!AJ$7</f>
        <v>0</v>
      </c>
      <c r="AK18" s="384">
        <f>Performance!N$5*IF(Performance!N174&gt;Performance!N121,Outcomes!AK18,AVERAGE(Outcomes!AK18,Outcomes!AK71,Outcomes!AK124))*Outcomes!AK$7</f>
        <v>0</v>
      </c>
      <c r="AL18" s="384">
        <f>Performance!O$5*IF(Performance!O174&gt;Performance!O121,Outcomes!AL18,AVERAGE(Outcomes!AL18,Outcomes!AL71,Outcomes!AL124))*Outcomes!AL$7</f>
        <v>373982.28993886913</v>
      </c>
      <c r="AM18" s="384">
        <f>Performance!O$5*IF(Performance!O174&gt;Performance!O121,Outcomes!AM18,AVERAGE(Outcomes!AM18,Outcomes!AM71,Outcomes!AM124))*Outcomes!AM$7</f>
        <v>81963.173078415712</v>
      </c>
      <c r="AN18" s="384">
        <f>Performance!O$5*IF(Performance!O174&gt;Performance!O121,Outcomes!AN18,AVERAGE(Outcomes!AN18,Outcomes!AN71,Outcomes!AN124))*Outcomes!AN$7</f>
        <v>50534.630042556266</v>
      </c>
      <c r="AO18" s="384">
        <f>Performance!O$5*IF(Performance!O174&gt;Performance!O121,Outcomes!AO18,AVERAGE(Outcomes!AO18,Outcomes!AO71,Outcomes!AO124))*Outcomes!AO$7</f>
        <v>44034.884895594951</v>
      </c>
      <c r="AP18" s="384">
        <f>Performance!P$5*IF(Performance!P174&gt;Performance!P121,Outcomes!AP18,AVERAGE(Outcomes!AP18,Outcomes!AP71,Outcomes!AP124))*Outcomes!AP$7</f>
        <v>150839.81034796545</v>
      </c>
      <c r="AQ18" s="384">
        <f>Performance!P$5*IF(Performance!P174&gt;Performance!P121,Outcomes!AQ18,AVERAGE(Outcomes!AQ18,Outcomes!AQ71,Outcomes!AQ124))*Outcomes!AQ$7</f>
        <v>28685.266679570952</v>
      </c>
      <c r="AR18" s="384">
        <f>Performance!P$5*IF(Performance!P174&gt;Performance!P121,Outcomes!AR18,AVERAGE(Outcomes!AR18,Outcomes!AR71,Outcomes!AR124))*Outcomes!AR$7</f>
        <v>23805.559415674139</v>
      </c>
      <c r="AS18" s="384">
        <f>Performance!P$5*IF(Performance!P174&gt;Performance!P121,Outcomes!AS18,AVERAGE(Outcomes!AS18,Outcomes!AS71,Outcomes!AS124))*Outcomes!AS$7</f>
        <v>44613.760826363519</v>
      </c>
      <c r="AT18" s="384">
        <f>Performance!Q$5*IF(Performance!Q174&gt;Performance!Q121,Outcomes!AT18,AVERAGE(Outcomes!AT18,Outcomes!AT71,Outcomes!AT124))*Outcomes!AT$7</f>
        <v>0</v>
      </c>
      <c r="AU18" s="384">
        <f>Performance!Q$5*IF(Performance!Q174&gt;Performance!Q121,Outcomes!AU18,AVERAGE(Outcomes!AU18,Outcomes!AU71,Outcomes!AU124))*Outcomes!AU$7</f>
        <v>0</v>
      </c>
      <c r="AV18" s="384">
        <f>Performance!Q$5*IF(Performance!Q174&gt;Performance!Q121,Outcomes!AV18,AVERAGE(Outcomes!AV18,Outcomes!AV71,Outcomes!AV124))*Outcomes!AV$7</f>
        <v>0</v>
      </c>
      <c r="AW18" s="384">
        <f>Performance!Q$5*IF(Performance!Q174&gt;Performance!Q121,Outcomes!AW18,AVERAGE(Outcomes!AW18,Outcomes!AW71,Outcomes!AW124))*Outcomes!AW$7</f>
        <v>0</v>
      </c>
      <c r="AX18" s="384">
        <f>Performance!R$5*IF(Performance!R174&gt;Performance!R121,Outcomes!AX18,AVERAGE(Outcomes!AX18,Outcomes!AX71,Outcomes!AX124))*Outcomes!AX$7</f>
        <v>0</v>
      </c>
      <c r="AY18" s="384">
        <f>Performance!R$5*IF(Performance!R174&gt;Performance!R121,Outcomes!AY18,AVERAGE(Outcomes!AY18,Outcomes!AY71,Outcomes!AY124))*Outcomes!AY$7</f>
        <v>0</v>
      </c>
      <c r="AZ18" s="384">
        <f>Performance!R$5*IF(Performance!R174&gt;Performance!R121,Outcomes!AZ18,AVERAGE(Outcomes!AZ18,Outcomes!AZ71,Outcomes!AZ124))*Outcomes!AZ$7</f>
        <v>0</v>
      </c>
      <c r="BA18" s="384">
        <f>Performance!R$5*IF(Performance!R174&gt;Performance!R121,Outcomes!BA18,AVERAGE(Outcomes!BA18,Outcomes!BA71,Outcomes!BA124))*Outcomes!BA$7</f>
        <v>0</v>
      </c>
      <c r="BB18" s="384">
        <f>Performance!S15</f>
        <v>4923.6209591425131</v>
      </c>
      <c r="BC18" s="384">
        <f>Performance!T15</f>
        <v>5293.7500000000009</v>
      </c>
      <c r="BD18" s="384">
        <f>Performance!U15</f>
        <v>0</v>
      </c>
      <c r="BE18" s="339">
        <f>SUM(C18:BD18)-Performance!C15</f>
        <v>0</v>
      </c>
    </row>
    <row r="19" spans="1:57">
      <c r="A19" s="21" t="s">
        <v>67</v>
      </c>
      <c r="B19" s="18" t="s">
        <v>68</v>
      </c>
      <c r="C19" s="384">
        <f>Performance!D16</f>
        <v>1690581.6666666665</v>
      </c>
      <c r="D19" s="384">
        <f>Performance!E$5*IF(Performance!E175&gt;Performance!E122,Outcomes!D19,AVERAGE(Outcomes!D19,Outcomes!D72,Outcomes!D125))*Outcomes!D$7</f>
        <v>1118188.6296121213</v>
      </c>
      <c r="E19" s="384">
        <f>Performance!E$5*IF(Performance!E175&gt;Performance!E122,Outcomes!E19,AVERAGE(Outcomes!E19,Outcomes!E72,Outcomes!E125))*Outcomes!E$7</f>
        <v>234070.44343709003</v>
      </c>
      <c r="F19" s="384">
        <f>Performance!E$5*IF(Performance!E175&gt;Performance!E122,Outcomes!F19,AVERAGE(Outcomes!F19,Outcomes!F72,Outcomes!F125))*Outcomes!F$7</f>
        <v>92684.192333779763</v>
      </c>
      <c r="G19" s="384">
        <f>Performance!E$5*IF(Performance!E175&gt;Performance!E122,Outcomes!G19,AVERAGE(Outcomes!G19,Outcomes!G72,Outcomes!G125))*Outcomes!G$7</f>
        <v>87970.021379147598</v>
      </c>
      <c r="H19" s="384">
        <f>Performance!F$5*IF(Performance!F175&gt;Performance!F122,Outcomes!H19,AVERAGE(Outcomes!H19,Outcomes!H72,Outcomes!H125))*Outcomes!H$7</f>
        <v>0</v>
      </c>
      <c r="I19" s="384">
        <f>Performance!F$5*IF(Performance!F175&gt;Performance!F122,Outcomes!I19,AVERAGE(Outcomes!I19,Outcomes!I72,Outcomes!I125))*Outcomes!I$7</f>
        <v>0</v>
      </c>
      <c r="J19" s="384">
        <f>Performance!F$5*IF(Performance!F175&gt;Performance!F122,Outcomes!J19,AVERAGE(Outcomes!J19,Outcomes!J72,Outcomes!J125))*Outcomes!J$7</f>
        <v>0</v>
      </c>
      <c r="K19" s="384">
        <f>Performance!F$5*IF(Performance!F175&gt;Performance!F122,Outcomes!K19,AVERAGE(Outcomes!K19,Outcomes!K72,Outcomes!K125))*Outcomes!K$7</f>
        <v>0</v>
      </c>
      <c r="L19" s="384">
        <f>Performance!G$5*IF(Performance!G175&gt;Performance!G122,Outcomes!L19,AVERAGE(Outcomes!L19,Outcomes!L72,Outcomes!L125))*Outcomes!L$7</f>
        <v>45973.333333333336</v>
      </c>
      <c r="M19" s="384">
        <f>Performance!H$5*IF(Performance!H175&gt;Performance!H122,Outcomes!M19,AVERAGE(Outcomes!M19,Outcomes!M72,Outcomes!M125))*Outcomes!M$7</f>
        <v>381150</v>
      </c>
      <c r="N19" s="384">
        <f>Performance!I$5*IF(Performance!I175&gt;Performance!I122,Outcomes!N19,AVERAGE(Outcomes!N19,Outcomes!N72,Outcomes!N125))*Outcomes!N$7</f>
        <v>24088.241095914302</v>
      </c>
      <c r="O19" s="384">
        <f>Performance!I$5*IF(Performance!I175&gt;Performance!I122,Outcomes!O19,AVERAGE(Outcomes!O19,Outcomes!O72,Outcomes!O125))*Outcomes!O$7</f>
        <v>0</v>
      </c>
      <c r="P19" s="384">
        <f>Performance!I$5*IF(Performance!I175&gt;Performance!I122,Outcomes!P19,AVERAGE(Outcomes!P19,Outcomes!P72,Outcomes!P125))*Outcomes!P$7</f>
        <v>0</v>
      </c>
      <c r="Q19" s="384">
        <f>Performance!I$5*IF(Performance!I175&gt;Performance!I122,Outcomes!Q19,AVERAGE(Outcomes!Q19,Outcomes!Q72,Outcomes!Q125))*Outcomes!Q$7</f>
        <v>0</v>
      </c>
      <c r="R19" s="384">
        <f>Performance!J$5*IF(Performance!J175&gt;Performance!J122,Outcomes!R19,AVERAGE(Outcomes!R19,Outcomes!R72,Outcomes!R125))*Outcomes!R$7</f>
        <v>17036.091564544655</v>
      </c>
      <c r="S19" s="384">
        <f>Performance!J$5*IF(Performance!J175&gt;Performance!J122,Outcomes!S19,AVERAGE(Outcomes!S19,Outcomes!S72,Outcomes!S125))*Outcomes!S$7</f>
        <v>0</v>
      </c>
      <c r="T19" s="384">
        <f>Performance!J$5*IF(Performance!J175&gt;Performance!J122,Outcomes!T19,AVERAGE(Outcomes!T19,Outcomes!T72,Outcomes!T125))*Outcomes!T$7</f>
        <v>0</v>
      </c>
      <c r="U19" s="384">
        <f>Performance!J$5*IF(Performance!J175&gt;Performance!J122,Outcomes!U19,AVERAGE(Outcomes!U19,Outcomes!U72,Outcomes!U125))*Outcomes!U$7</f>
        <v>0</v>
      </c>
      <c r="V19" s="384">
        <f>Performance!K$5*IF(Performance!K175&gt;Performance!K122,Outcomes!V19,AVERAGE(Outcomes!V19,Outcomes!V72,Outcomes!V125))*Outcomes!V$7</f>
        <v>260028.90932818188</v>
      </c>
      <c r="W19" s="384">
        <f>Performance!K$5*IF(Performance!K175&gt;Performance!K122,Outcomes!W19,AVERAGE(Outcomes!W19,Outcomes!W72,Outcomes!W125))*Outcomes!W$7</f>
        <v>62286.992279575294</v>
      </c>
      <c r="X19" s="384">
        <f>Performance!K$5*IF(Performance!K175&gt;Performance!K122, Outcomes!X19, AVERAGE(Outcomes!X19,Outcomes!X72,Outcomes!X125))*Outcomes!X$7</f>
        <v>17676.528198763077</v>
      </c>
      <c r="Y19" s="384">
        <f>Performance!K$5*IF(Performance!K175&gt;Performance!K122,Outcomes!Y19,AVERAGE(Outcomes!Y19,Outcomes!Y72,Outcomes!Y125))*Outcomes!Y$7</f>
        <v>15867.153542850974</v>
      </c>
      <c r="Z19" s="384">
        <f>Performance!L$5*IF(Performance!L175&gt;Performance!L122,Outcomes!Z19,AVERAGE(Outcomes!Z19,Outcomes!Z72,Outcomes!Z125))*Outcomes!Z$7</f>
        <v>593163.88284915464</v>
      </c>
      <c r="AA19" s="384">
        <f>Performance!L$5*IF(Performance!L175&gt;Performance!L122,Outcomes!AA19,AVERAGE(Outcomes!AA19,Outcomes!AA72,Outcomes!AA125))*Outcomes!AA$7</f>
        <v>120570.58173707426</v>
      </c>
      <c r="AB19" s="384">
        <f>Performance!L$5*IF(Performance!L175&gt;Performance!L122,Outcomes!AB19,AVERAGE(Outcomes!AB19,Outcomes!AB72,Outcomes!AB125))*Outcomes!AB$7</f>
        <v>87832.212088107466</v>
      </c>
      <c r="AC19" s="384">
        <f>Performance!L$5*IF(Performance!L175&gt;Performance!L122,Outcomes!AC19,AVERAGE(Outcomes!AC19,Outcomes!AC72,Outcomes!AC125))*Outcomes!AC$7</f>
        <v>98302.305652432347</v>
      </c>
      <c r="AD19" s="384">
        <f>Performance!M$5*IF(Performance!M175&gt;Performance!M122,Outcomes!AD19,AVERAGE(Outcomes!AD19,Outcomes!AD72,Outcomes!AD125))*Outcomes!AD$7</f>
        <v>0</v>
      </c>
      <c r="AE19" s="384">
        <f>Performance!M$5*IF(Performance!M175&gt;Performance!M122,Outcomes!AE19,AVERAGE(Outcomes!AE19,Outcomes!AE72,Outcomes!AE125))*Outcomes!AE$7</f>
        <v>0</v>
      </c>
      <c r="AF19" s="384">
        <f>Performance!M$5*IF(Performance!M175&gt;Performance!M122,Outcomes!AF19,AVERAGE(Outcomes!AF19,Outcomes!AF72,Outcomes!AF125))*Outcomes!AF$7</f>
        <v>0</v>
      </c>
      <c r="AG19" s="384">
        <f>Performance!M$5*IF(Performance!M175&gt;Performance!M122,Outcomes!AG19,AVERAGE(Outcomes!AG19,Outcomes!AG72,Outcomes!AG125))*Outcomes!AG$7</f>
        <v>0</v>
      </c>
      <c r="AH19" s="384">
        <f>Performance!N$5*IF(Performance!N175&gt;Performance!N122,Outcomes!AH19,AVERAGE(Outcomes!AH19,Outcomes!AH72,Outcomes!AH125))*Outcomes!AH$7</f>
        <v>438.86646611770067</v>
      </c>
      <c r="AI19" s="384">
        <f>Performance!N$5*IF(Performance!N175&gt;Performance!N122,Outcomes!AI19,AVERAGE(Outcomes!AI19,Outcomes!AI72,Outcomes!AI125))*Outcomes!AI$7</f>
        <v>0</v>
      </c>
      <c r="AJ19" s="384">
        <f>Performance!N$5*IF(Performance!N175&gt;Performance!N122,Outcomes!AJ19,AVERAGE(Outcomes!AJ19,Outcomes!AJ72,Outcomes!AJ125))*Outcomes!AJ$7</f>
        <v>109.71661652942517</v>
      </c>
      <c r="AK19" s="384">
        <f>Performance!N$5*IF(Performance!N175&gt;Performance!N122,Outcomes!AK19,AVERAGE(Outcomes!AK19,Outcomes!AK72,Outcomes!AK125))*Outcomes!AK$7</f>
        <v>0</v>
      </c>
      <c r="AL19" s="384">
        <f>Performance!O$5*IF(Performance!O175&gt;Performance!O122,Outcomes!AL19,AVERAGE(Outcomes!AL19,Outcomes!AL72,Outcomes!AL125))*Outcomes!AL$7</f>
        <v>1075987.8121812413</v>
      </c>
      <c r="AM19" s="384">
        <f>Performance!O$5*IF(Performance!O175&gt;Performance!O122,Outcomes!AM19,AVERAGE(Outcomes!AM19,Outcomes!AM72,Outcomes!AM125))*Outcomes!AM$7</f>
        <v>234083.28755315114</v>
      </c>
      <c r="AN19" s="384">
        <f>Performance!O$5*IF(Performance!O175&gt;Performance!O122,Outcomes!AN19,AVERAGE(Outcomes!AN19,Outcomes!AN72,Outcomes!AN125))*Outcomes!AN$7</f>
        <v>140282.64400264801</v>
      </c>
      <c r="AO19" s="384">
        <f>Performance!O$5*IF(Performance!O175&gt;Performance!O122,Outcomes!AO19,AVERAGE(Outcomes!AO19,Outcomes!AO72,Outcomes!AO125))*Outcomes!AO$7</f>
        <v>116356.54661298713</v>
      </c>
      <c r="AP19" s="384">
        <f>Performance!P$5*IF(Performance!P175&gt;Performance!P122,Outcomes!AP19,AVERAGE(Outcomes!AP19,Outcomes!AP72,Outcomes!AP125))*Outcomes!AP$7</f>
        <v>740634.27913208562</v>
      </c>
      <c r="AQ19" s="384">
        <f>Performance!P$5*IF(Performance!P175&gt;Performance!P122,Outcomes!AQ19,AVERAGE(Outcomes!AQ19,Outcomes!AQ72,Outcomes!AQ125))*Outcomes!AQ$7</f>
        <v>123562.59551060951</v>
      </c>
      <c r="AR19" s="384">
        <f>Performance!P$5*IF(Performance!P175&gt;Performance!P122,Outcomes!AR19,AVERAGE(Outcomes!AR19,Outcomes!AR72,Outcomes!AR125))*Outcomes!AR$7</f>
        <v>107486.08994950558</v>
      </c>
      <c r="AS19" s="384">
        <f>Performance!P$5*IF(Performance!P175&gt;Performance!P122,Outcomes!AS19,AVERAGE(Outcomes!AS19,Outcomes!AS72,Outcomes!AS125))*Outcomes!AS$7</f>
        <v>233743.80044957314</v>
      </c>
      <c r="AT19" s="384">
        <f>Performance!Q$5*IF(Performance!Q175&gt;Performance!Q122,Outcomes!AT19,AVERAGE(Outcomes!AT19,Outcomes!AT72,Outcomes!AT125))*Outcomes!AT$7</f>
        <v>0</v>
      </c>
      <c r="AU19" s="384">
        <f>Performance!Q$5*IF(Performance!Q175&gt;Performance!Q122,Outcomes!AU19,AVERAGE(Outcomes!AU19,Outcomes!AU72,Outcomes!AU125))*Outcomes!AU$7</f>
        <v>0</v>
      </c>
      <c r="AV19" s="384">
        <f>Performance!Q$5*IF(Performance!Q175&gt;Performance!Q122,Outcomes!AV19,AVERAGE(Outcomes!AV19,Outcomes!AV72,Outcomes!AV125))*Outcomes!AV$7</f>
        <v>0</v>
      </c>
      <c r="AW19" s="384">
        <f>Performance!Q$5*IF(Performance!Q175&gt;Performance!Q122,Outcomes!AW19,AVERAGE(Outcomes!AW19,Outcomes!AW72,Outcomes!AW125))*Outcomes!AW$7</f>
        <v>0</v>
      </c>
      <c r="AX19" s="384">
        <f>Performance!R$5*IF(Performance!R175&gt;Performance!R122,Outcomes!AX19,AVERAGE(Outcomes!AX19,Outcomes!AX72,Outcomes!AX125))*Outcomes!AX$7</f>
        <v>0</v>
      </c>
      <c r="AY19" s="384">
        <f>Performance!R$5*IF(Performance!R175&gt;Performance!R122,Outcomes!AY19,AVERAGE(Outcomes!AY19,Outcomes!AY72,Outcomes!AY125))*Outcomes!AY$7</f>
        <v>0</v>
      </c>
      <c r="AZ19" s="384">
        <f>Performance!R$5*IF(Performance!R175&gt;Performance!R122,Outcomes!AZ19,AVERAGE(Outcomes!AZ19,Outcomes!AZ72,Outcomes!AZ125))*Outcomes!AZ$7</f>
        <v>0</v>
      </c>
      <c r="BA19" s="384">
        <f>Performance!R$5*IF(Performance!R175&gt;Performance!R122,Outcomes!BA19,AVERAGE(Outcomes!BA19,Outcomes!BA72,Outcomes!BA125))*Outcomes!BA$7</f>
        <v>0</v>
      </c>
      <c r="BB19" s="384">
        <f>Performance!S16</f>
        <v>2229.8534802095355</v>
      </c>
      <c r="BC19" s="384">
        <f>Performance!T16</f>
        <v>10587.500000000002</v>
      </c>
      <c r="BD19" s="384">
        <f>Performance!U16</f>
        <v>0</v>
      </c>
      <c r="BE19" s="339">
        <f>SUM(C19:BD19)-Performance!C16</f>
        <v>0</v>
      </c>
    </row>
    <row r="20" spans="1:57">
      <c r="A20" s="21" t="s">
        <v>69</v>
      </c>
      <c r="B20" s="18" t="s">
        <v>70</v>
      </c>
      <c r="C20" s="384">
        <f>Performance!D17</f>
        <v>1623870.1612769021</v>
      </c>
      <c r="D20" s="384">
        <f>Performance!E$5*IF(Performance!E176&gt;Performance!E123,Outcomes!D20,AVERAGE(Outcomes!D20,Outcomes!D73,Outcomes!D126))*Outcomes!D$7</f>
        <v>1028507.1843193073</v>
      </c>
      <c r="E20" s="384">
        <f>Performance!E$5*IF(Performance!E176&gt;Performance!E123,Outcomes!E20,AVERAGE(Outcomes!E20,Outcomes!E73,Outcomes!E126))*Outcomes!E$7</f>
        <v>113817.49383864207</v>
      </c>
      <c r="F20" s="384">
        <f>Performance!E$5*IF(Performance!E176&gt;Performance!E123,Outcomes!F20,AVERAGE(Outcomes!F20,Outcomes!F73,Outcomes!F126))*Outcomes!F$7</f>
        <v>78718.097381488129</v>
      </c>
      <c r="G20" s="384">
        <f>Performance!E$5*IF(Performance!E176&gt;Performance!E123,Outcomes!G20,AVERAGE(Outcomes!G20,Outcomes!G73,Outcomes!G126))*Outcomes!G$7</f>
        <v>110143.71928053933</v>
      </c>
      <c r="H20" s="384">
        <f>Performance!F$5*IF(Performance!F176&gt;Performance!F123,Outcomes!H20,AVERAGE(Outcomes!H20,Outcomes!H73,Outcomes!H126))*Outcomes!H$7</f>
        <v>0</v>
      </c>
      <c r="I20" s="384">
        <f>Performance!F$5*IF(Performance!F176&gt;Performance!F123,Outcomes!I20,AVERAGE(Outcomes!I20,Outcomes!I73,Outcomes!I126))*Outcomes!I$7</f>
        <v>0</v>
      </c>
      <c r="J20" s="384">
        <f>Performance!F$5*IF(Performance!F176&gt;Performance!F123,Outcomes!J20,AVERAGE(Outcomes!J20,Outcomes!J73,Outcomes!J126))*Outcomes!J$7</f>
        <v>0</v>
      </c>
      <c r="K20" s="384">
        <f>Performance!F$5*IF(Performance!F176&gt;Performance!F123,Outcomes!K20,AVERAGE(Outcomes!K20,Outcomes!K73,Outcomes!K126))*Outcomes!K$7</f>
        <v>0</v>
      </c>
      <c r="L20" s="384">
        <f>Performance!G$5*IF(Performance!G176&gt;Performance!G123,Outcomes!L20,AVERAGE(Outcomes!L20,Outcomes!L73,Outcomes!L126))*Outcomes!L$7</f>
        <v>0</v>
      </c>
      <c r="M20" s="384">
        <f>Performance!H$5*IF(Performance!H176&gt;Performance!H123,Outcomes!M20,AVERAGE(Outcomes!M20,Outcomes!M73,Outcomes!M126))*Outcomes!M$7</f>
        <v>95287.500000000029</v>
      </c>
      <c r="N20" s="384">
        <f>Performance!I$5*IF(Performance!I176&gt;Performance!I123,Outcomes!N20,AVERAGE(Outcomes!N20,Outcomes!N73,Outcomes!N126))*Outcomes!N$7</f>
        <v>0</v>
      </c>
      <c r="O20" s="384">
        <f>Performance!I$5*IF(Performance!I176&gt;Performance!I123,Outcomes!O20,AVERAGE(Outcomes!O20,Outcomes!O73,Outcomes!O126))*Outcomes!O$7</f>
        <v>0</v>
      </c>
      <c r="P20" s="384">
        <f>Performance!I$5*IF(Performance!I176&gt;Performance!I123,Outcomes!P20,AVERAGE(Outcomes!P20,Outcomes!P73,Outcomes!P126))*Outcomes!P$7</f>
        <v>0</v>
      </c>
      <c r="Q20" s="384">
        <f>Performance!I$5*IF(Performance!I176&gt;Performance!I123,Outcomes!Q20,AVERAGE(Outcomes!Q20,Outcomes!Q73,Outcomes!Q126))*Outcomes!Q$7</f>
        <v>0</v>
      </c>
      <c r="R20" s="384">
        <f>Performance!J$5*IF(Performance!J176&gt;Performance!J123,Outcomes!R20,AVERAGE(Outcomes!R20,Outcomes!R73,Outcomes!R126))*Outcomes!R$7</f>
        <v>19662.500000000004</v>
      </c>
      <c r="S20" s="384">
        <f>Performance!J$5*IF(Performance!J176&gt;Performance!J123,Outcomes!S20,AVERAGE(Outcomes!S20,Outcomes!S73,Outcomes!S126))*Outcomes!S$7</f>
        <v>4915.6250000000009</v>
      </c>
      <c r="T20" s="384">
        <f>Performance!J$5*IF(Performance!J176&gt;Performance!J123,Outcomes!T20,AVERAGE(Outcomes!T20,Outcomes!T73,Outcomes!T126))*Outcomes!T$7</f>
        <v>0</v>
      </c>
      <c r="U20" s="384">
        <f>Performance!J$5*IF(Performance!J176&gt;Performance!J123,Outcomes!U20,AVERAGE(Outcomes!U20,Outcomes!U73,Outcomes!U126))*Outcomes!U$7</f>
        <v>0</v>
      </c>
      <c r="V20" s="384">
        <f>Performance!K$5*IF(Performance!K176&gt;Performance!K123,Outcomes!V20,AVERAGE(Outcomes!V20,Outcomes!V73,Outcomes!V126))*Outcomes!V$7</f>
        <v>247938.67092049561</v>
      </c>
      <c r="W20" s="384">
        <f>Performance!K$5*IF(Performance!K176&gt;Performance!K123,Outcomes!W20,AVERAGE(Outcomes!W20,Outcomes!W73,Outcomes!W126))*Outcomes!W$7</f>
        <v>26463.018646531749</v>
      </c>
      <c r="X20" s="384">
        <f>Performance!K$5*IF(Performance!K176&gt;Performance!K123, Outcomes!X20, AVERAGE(Outcomes!X20,Outcomes!X73,Outcomes!X126))*Outcomes!X$7</f>
        <v>17978.937490959259</v>
      </c>
      <c r="Y20" s="384">
        <f>Performance!K$5*IF(Performance!K176&gt;Performance!K123,Outcomes!Y20,AVERAGE(Outcomes!Y20,Outcomes!Y73,Outcomes!Y126))*Outcomes!Y$7</f>
        <v>78526.008030565266</v>
      </c>
      <c r="Z20" s="384">
        <f>Performance!L$5*IF(Performance!L176&gt;Performance!L123,Outcomes!Z20,AVERAGE(Outcomes!Z20,Outcomes!Z73,Outcomes!Z126))*Outcomes!Z$7</f>
        <v>584175.91961756733</v>
      </c>
      <c r="AA20" s="384">
        <f>Performance!L$5*IF(Performance!L176&gt;Performance!L123,Outcomes!AA20,AVERAGE(Outcomes!AA20,Outcomes!AA73,Outcomes!AA126))*Outcomes!AA$7</f>
        <v>86117.877773745422</v>
      </c>
      <c r="AB20" s="384">
        <f>Performance!L$5*IF(Performance!L176&gt;Performance!L123,Outcomes!AB20,AVERAGE(Outcomes!AB20,Outcomes!AB73,Outcomes!AB126))*Outcomes!AB$7</f>
        <v>65231.72917935509</v>
      </c>
      <c r="AC20" s="384">
        <f>Performance!L$5*IF(Performance!L176&gt;Performance!L123,Outcomes!AC20,AVERAGE(Outcomes!AC20,Outcomes!AC73,Outcomes!AC126))*Outcomes!AC$7</f>
        <v>159986.7408618147</v>
      </c>
      <c r="AD20" s="384">
        <f>Performance!M$5*IF(Performance!M176&gt;Performance!M123,Outcomes!AD20,AVERAGE(Outcomes!AD20,Outcomes!AD73,Outcomes!AD126))*Outcomes!AD$7</f>
        <v>0</v>
      </c>
      <c r="AE20" s="384">
        <f>Performance!M$5*IF(Performance!M176&gt;Performance!M123,Outcomes!AE20,AVERAGE(Outcomes!AE20,Outcomes!AE73,Outcomes!AE126))*Outcomes!AE$7</f>
        <v>0</v>
      </c>
      <c r="AF20" s="384">
        <f>Performance!M$5*IF(Performance!M176&gt;Performance!M123,Outcomes!AF20,AVERAGE(Outcomes!AF20,Outcomes!AF73,Outcomes!AF126))*Outcomes!AF$7</f>
        <v>0</v>
      </c>
      <c r="AG20" s="384">
        <f>Performance!M$5*IF(Performance!M176&gt;Performance!M123,Outcomes!AG20,AVERAGE(Outcomes!AG20,Outcomes!AG73,Outcomes!AG126))*Outcomes!AG$7</f>
        <v>0</v>
      </c>
      <c r="AH20" s="384">
        <f>Performance!N$5*IF(Performance!N176&gt;Performance!N123,Outcomes!AH20,AVERAGE(Outcomes!AH20,Outcomes!AH73,Outcomes!AH126))*Outcomes!AH$7</f>
        <v>0</v>
      </c>
      <c r="AI20" s="384">
        <f>Performance!N$5*IF(Performance!N176&gt;Performance!N123,Outcomes!AI20,AVERAGE(Outcomes!AI20,Outcomes!AI73,Outcomes!AI126))*Outcomes!AI$7</f>
        <v>0</v>
      </c>
      <c r="AJ20" s="384">
        <f>Performance!N$5*IF(Performance!N176&gt;Performance!N123,Outcomes!AJ20,AVERAGE(Outcomes!AJ20,Outcomes!AJ73,Outcomes!AJ126))*Outcomes!AJ$7</f>
        <v>0</v>
      </c>
      <c r="AK20" s="384">
        <f>Performance!N$5*IF(Performance!N176&gt;Performance!N123,Outcomes!AK20,AVERAGE(Outcomes!AK20,Outcomes!AK73,Outcomes!AK126))*Outcomes!AK$7</f>
        <v>0</v>
      </c>
      <c r="AL20" s="384">
        <f>Performance!O$5*IF(Performance!O176&gt;Performance!O123,Outcomes!AL20,AVERAGE(Outcomes!AL20,Outcomes!AL73,Outcomes!AL126))*Outcomes!AL$7</f>
        <v>1594986.6095018911</v>
      </c>
      <c r="AM20" s="384">
        <f>Performance!O$5*IF(Performance!O176&gt;Performance!O123,Outcomes!AM20,AVERAGE(Outcomes!AM20,Outcomes!AM73,Outcomes!AM126))*Outcomes!AM$7</f>
        <v>165939.06802737626</v>
      </c>
      <c r="AN20" s="384">
        <f>Performance!O$5*IF(Performance!O176&gt;Performance!O123,Outcomes!AN20,AVERAGE(Outcomes!AN20,Outcomes!AN73,Outcomes!AN126))*Outcomes!AN$7</f>
        <v>144766.57644165118</v>
      </c>
      <c r="AO20" s="384">
        <f>Performance!O$5*IF(Performance!O176&gt;Performance!O123,Outcomes!AO20,AVERAGE(Outcomes!AO20,Outcomes!AO73,Outcomes!AO126))*Outcomes!AO$7</f>
        <v>242236.26972684156</v>
      </c>
      <c r="AP20" s="384">
        <f>Performance!P$5*IF(Performance!P176&gt;Performance!P123,Outcomes!AP20,AVERAGE(Outcomes!AP20,Outcomes!AP73,Outcomes!AP126))*Outcomes!AP$7</f>
        <v>484051.38776426227</v>
      </c>
      <c r="AQ20" s="384">
        <f>Performance!P$5*IF(Performance!P176&gt;Performance!P123,Outcomes!AQ20,AVERAGE(Outcomes!AQ20,Outcomes!AQ73,Outcomes!AQ126))*Outcomes!AQ$7</f>
        <v>17976.864942566397</v>
      </c>
      <c r="AR20" s="384">
        <f>Performance!P$5*IF(Performance!P176&gt;Performance!P123,Outcomes!AR20,AVERAGE(Outcomes!AR20,Outcomes!AR73,Outcomes!AR126))*Outcomes!AR$7</f>
        <v>49908.128146177747</v>
      </c>
      <c r="AS20" s="384">
        <f>Performance!P$5*IF(Performance!P176&gt;Performance!P123,Outcomes!AS20,AVERAGE(Outcomes!AS20,Outcomes!AS73,Outcomes!AS126))*Outcomes!AS$7</f>
        <v>177004.3317569299</v>
      </c>
      <c r="AT20" s="384">
        <f>Performance!Q$5*IF(Performance!Q176&gt;Performance!Q123,Outcomes!AT20,AVERAGE(Outcomes!AT20,Outcomes!AT73,Outcomes!AT126))*Outcomes!AT$7</f>
        <v>0</v>
      </c>
      <c r="AU20" s="384">
        <f>Performance!Q$5*IF(Performance!Q176&gt;Performance!Q123,Outcomes!AU20,AVERAGE(Outcomes!AU20,Outcomes!AU73,Outcomes!AU126))*Outcomes!AU$7</f>
        <v>0</v>
      </c>
      <c r="AV20" s="384">
        <f>Performance!Q$5*IF(Performance!Q176&gt;Performance!Q123,Outcomes!AV20,AVERAGE(Outcomes!AV20,Outcomes!AV73,Outcomes!AV126))*Outcomes!AV$7</f>
        <v>0</v>
      </c>
      <c r="AW20" s="384">
        <f>Performance!Q$5*IF(Performance!Q176&gt;Performance!Q123,Outcomes!AW20,AVERAGE(Outcomes!AW20,Outcomes!AW73,Outcomes!AW126))*Outcomes!AW$7</f>
        <v>0</v>
      </c>
      <c r="AX20" s="384">
        <f>Performance!R$5*IF(Performance!R176&gt;Performance!R123,Outcomes!AX20,AVERAGE(Outcomes!AX20,Outcomes!AX73,Outcomes!AX126))*Outcomes!AX$7</f>
        <v>34762.838779624646</v>
      </c>
      <c r="AY20" s="384">
        <f>Performance!R$5*IF(Performance!R176&gt;Performance!R123,Outcomes!AY20,AVERAGE(Outcomes!AY20,Outcomes!AY73,Outcomes!AY126))*Outcomes!AY$7</f>
        <v>0</v>
      </c>
      <c r="AZ20" s="384">
        <f>Performance!R$5*IF(Performance!R176&gt;Performance!R123,Outcomes!AZ20,AVERAGE(Outcomes!AZ20,Outcomes!AZ73,Outcomes!AZ126))*Outcomes!AZ$7</f>
        <v>1086.3387118632702</v>
      </c>
      <c r="BA20" s="384">
        <f>Performance!R$5*IF(Performance!R176&gt;Performance!R123,Outcomes!BA20,AVERAGE(Outcomes!BA20,Outcomes!BA73,Outcomes!BA126))*Outcomes!BA$7</f>
        <v>17381.419389812323</v>
      </c>
      <c r="BB20" s="384">
        <f>Performance!S17</f>
        <v>20671.245974455818</v>
      </c>
      <c r="BC20" s="384">
        <f>Performance!T17</f>
        <v>69126.327015172646</v>
      </c>
      <c r="BD20" s="384">
        <f>Performance!U17</f>
        <v>0</v>
      </c>
      <c r="BE20" s="339">
        <f>SUM(C20:BD20)-Performance!C17</f>
        <v>0</v>
      </c>
    </row>
    <row r="21" spans="1:57">
      <c r="A21" s="21" t="s">
        <v>71</v>
      </c>
      <c r="B21" s="18" t="s">
        <v>72</v>
      </c>
      <c r="C21" s="384">
        <f>Performance!D18</f>
        <v>11167695.000000002</v>
      </c>
      <c r="D21" s="384">
        <f>Performance!E$5*IF(Performance!E177&gt;Performance!E124,Outcomes!D21,AVERAGE(Outcomes!D21,Outcomes!D74,Outcomes!D127))*Outcomes!D$7</f>
        <v>12537009.108274642</v>
      </c>
      <c r="E21" s="384">
        <f>Performance!E$5*IF(Performance!E177&gt;Performance!E124,Outcomes!E21,AVERAGE(Outcomes!E21,Outcomes!E74,Outcomes!E127))*Outcomes!E$7</f>
        <v>1077927.3944850997</v>
      </c>
      <c r="F21" s="384">
        <f>Performance!E$5*IF(Performance!E177&gt;Performance!E124,Outcomes!F21,AVERAGE(Outcomes!F21,Outcomes!F74,Outcomes!F127))*Outcomes!F$7</f>
        <v>834277.96672679321</v>
      </c>
      <c r="G21" s="384">
        <f>Performance!E$5*IF(Performance!E177&gt;Performance!E124,Outcomes!G21,AVERAGE(Outcomes!G21,Outcomes!G74,Outcomes!G127))*Outcomes!G$7</f>
        <v>788509.91092089203</v>
      </c>
      <c r="H21" s="384">
        <f>Performance!F$5*IF(Performance!F177&gt;Performance!F124,Outcomes!H21,AVERAGE(Outcomes!H21,Outcomes!H74,Outcomes!H127))*Outcomes!H$7</f>
        <v>16724.736059077964</v>
      </c>
      <c r="I21" s="384">
        <f>Performance!F$5*IF(Performance!F177&gt;Performance!F124,Outcomes!I21,AVERAGE(Outcomes!I21,Outcomes!I74,Outcomes!I127))*Outcomes!I$7</f>
        <v>522.64800184618639</v>
      </c>
      <c r="J21" s="384">
        <f>Performance!F$5*IF(Performance!F177&gt;Performance!F124,Outcomes!J21,AVERAGE(Outcomes!J21,Outcomes!J74,Outcomes!J127))*Outcomes!J$7</f>
        <v>1567.9440055385592</v>
      </c>
      <c r="K21" s="384">
        <f>Performance!F$5*IF(Performance!F177&gt;Performance!F124,Outcomes!K21,AVERAGE(Outcomes!K21,Outcomes!K74,Outcomes!K127))*Outcomes!K$7</f>
        <v>0</v>
      </c>
      <c r="L21" s="384">
        <f>Performance!G$5*IF(Performance!G177&gt;Performance!G124,Outcomes!L21,AVERAGE(Outcomes!L21,Outcomes!L74,Outcomes!L127))*Outcomes!L$7</f>
        <v>0</v>
      </c>
      <c r="M21" s="384">
        <f>Performance!H$5*IF(Performance!H177&gt;Performance!H124,Outcomes!M21,AVERAGE(Outcomes!M21,Outcomes!M74,Outcomes!M127))*Outcomes!M$7</f>
        <v>0</v>
      </c>
      <c r="N21" s="384">
        <f>Performance!I$5*IF(Performance!I177&gt;Performance!I124,Outcomes!N21,AVERAGE(Outcomes!N21,Outcomes!N74,Outcomes!N127))*Outcomes!N$7</f>
        <v>339367.39226473874</v>
      </c>
      <c r="O21" s="384">
        <f>Performance!I$5*IF(Performance!I177&gt;Performance!I124,Outcomes!O21,AVERAGE(Outcomes!O21,Outcomes!O74,Outcomes!O127))*Outcomes!O$7</f>
        <v>59592.5</v>
      </c>
      <c r="P21" s="384">
        <f>Performance!I$5*IF(Performance!I177&gt;Performance!I124,Outcomes!P21,AVERAGE(Outcomes!P21,Outcomes!P74,Outcomes!P127))*Outcomes!P$7</f>
        <v>20570.000000000004</v>
      </c>
      <c r="Q21" s="384">
        <f>Performance!I$5*IF(Performance!I177&gt;Performance!I124,Outcomes!Q21,AVERAGE(Outcomes!Q21,Outcomes!Q74,Outcomes!Q127))*Outcomes!Q$7</f>
        <v>67759.999999999985</v>
      </c>
      <c r="R21" s="384">
        <f>Performance!J$5*IF(Performance!J177&gt;Performance!J124,Outcomes!R21,AVERAGE(Outcomes!R21,Outcomes!R74,Outcomes!R127))*Outcomes!R$7</f>
        <v>1166940.7596690767</v>
      </c>
      <c r="S21" s="384">
        <f>Performance!J$5*IF(Performance!J177&gt;Performance!J124,Outcomes!S21,AVERAGE(Outcomes!S21,Outcomes!S74,Outcomes!S127))*Outcomes!S$7</f>
        <v>110034.375</v>
      </c>
      <c r="T21" s="384">
        <f>Performance!J$5*IF(Performance!J177&gt;Performance!J124,Outcomes!T21,AVERAGE(Outcomes!T21,Outcomes!T74,Outcomes!T127))*Outcomes!T$7</f>
        <v>54450</v>
      </c>
      <c r="U21" s="384">
        <f>Performance!J$5*IF(Performance!J177&gt;Performance!J124,Outcomes!U21,AVERAGE(Outcomes!U21,Outcomes!U74,Outcomes!U127))*Outcomes!U$7</f>
        <v>137637.50000000003</v>
      </c>
      <c r="V21" s="384">
        <f>Performance!K$5*IF(Performance!K177&gt;Performance!K124,Outcomes!V21,AVERAGE(Outcomes!V21,Outcomes!V74,Outcomes!V127))*Outcomes!V$7</f>
        <v>2828289.4118383178</v>
      </c>
      <c r="W21" s="384">
        <f>Performance!K$5*IF(Performance!K177&gt;Performance!K124,Outcomes!W21,AVERAGE(Outcomes!W21,Outcomes!W74,Outcomes!W127))*Outcomes!W$7</f>
        <v>270200.74132735928</v>
      </c>
      <c r="X21" s="384">
        <f>Performance!K$5*IF(Performance!K177&gt;Performance!K124, Outcomes!X21, AVERAGE(Outcomes!X21,Outcomes!X74,Outcomes!X127))*Outcomes!X$7</f>
        <v>165719.4657181603</v>
      </c>
      <c r="Y21" s="384">
        <f>Performance!K$5*IF(Performance!K177&gt;Performance!K124,Outcomes!Y21,AVERAGE(Outcomes!Y21,Outcomes!Y74,Outcomes!Y127))*Outcomes!Y$7</f>
        <v>675105.47344488057</v>
      </c>
      <c r="Z21" s="384">
        <f>Performance!L$5*IF(Performance!L177&gt;Performance!L124,Outcomes!Z21,AVERAGE(Outcomes!Z21,Outcomes!Z74,Outcomes!Z127))*Outcomes!Z$7</f>
        <v>3609601.1763233664</v>
      </c>
      <c r="AA21" s="384">
        <f>Performance!L$5*IF(Performance!L177&gt;Performance!L124,Outcomes!AA21,AVERAGE(Outcomes!AA21,Outcomes!AA74,Outcomes!AA127))*Outcomes!AA$7</f>
        <v>329550.912036906</v>
      </c>
      <c r="AB21" s="384">
        <f>Performance!L$5*IF(Performance!L177&gt;Performance!L124,Outcomes!AB21,AVERAGE(Outcomes!AB21,Outcomes!AB74,Outcomes!AB127))*Outcomes!AB$7</f>
        <v>226011.81373698646</v>
      </c>
      <c r="AC21" s="384">
        <f>Performance!L$5*IF(Performance!L177&gt;Performance!L124,Outcomes!AC21,AVERAGE(Outcomes!AC21,Outcomes!AC74,Outcomes!AC127))*Outcomes!AC$7</f>
        <v>992956.41420128895</v>
      </c>
      <c r="AD21" s="384">
        <f>Performance!M$5*IF(Performance!M177&gt;Performance!M124,Outcomes!AD21,AVERAGE(Outcomes!AD21,Outcomes!AD74,Outcomes!AD127))*Outcomes!AD$7</f>
        <v>0</v>
      </c>
      <c r="AE21" s="384">
        <f>Performance!M$5*IF(Performance!M177&gt;Performance!M124,Outcomes!AE21,AVERAGE(Outcomes!AE21,Outcomes!AE74,Outcomes!AE127))*Outcomes!AE$7</f>
        <v>0</v>
      </c>
      <c r="AF21" s="384">
        <f>Performance!M$5*IF(Performance!M177&gt;Performance!M124,Outcomes!AF21,AVERAGE(Outcomes!AF21,Outcomes!AF74,Outcomes!AF127))*Outcomes!AF$7</f>
        <v>0</v>
      </c>
      <c r="AG21" s="384">
        <f>Performance!M$5*IF(Performance!M177&gt;Performance!M124,Outcomes!AG21,AVERAGE(Outcomes!AG21,Outcomes!AG74,Outcomes!AG127))*Outcomes!AG$7</f>
        <v>0</v>
      </c>
      <c r="AH21" s="384">
        <f>Performance!N$5*IF(Performance!N177&gt;Performance!N124,Outcomes!AH21,AVERAGE(Outcomes!AH21,Outcomes!AH74,Outcomes!AH127))*Outcomes!AH$7</f>
        <v>33880.000000000007</v>
      </c>
      <c r="AI21" s="384">
        <f>Performance!N$5*IF(Performance!N177&gt;Performance!N124,Outcomes!AI21,AVERAGE(Outcomes!AI21,Outcomes!AI74,Outcomes!AI127))*Outcomes!AI$7</f>
        <v>235.2777777777778</v>
      </c>
      <c r="AJ21" s="384">
        <f>Performance!N$5*IF(Performance!N177&gt;Performance!N124,Outcomes!AJ21,AVERAGE(Outcomes!AJ21,Outcomes!AJ74,Outcomes!AJ127))*Outcomes!AJ$7</f>
        <v>1423.4305555555559</v>
      </c>
      <c r="AK21" s="384">
        <f>Performance!N$5*IF(Performance!N177&gt;Performance!N124,Outcomes!AK21,AVERAGE(Outcomes!AK21,Outcomes!AK74,Outcomes!AK127))*Outcomes!AK$7</f>
        <v>16469.444444444449</v>
      </c>
      <c r="AL21" s="384">
        <f>Performance!O$5*IF(Performance!O177&gt;Performance!O124,Outcomes!AL21,AVERAGE(Outcomes!AL21,Outcomes!AL74,Outcomes!AL127))*Outcomes!AL$7</f>
        <v>14832894.807525914</v>
      </c>
      <c r="AM21" s="384">
        <f>Performance!O$5*IF(Performance!O177&gt;Performance!O124,Outcomes!AM21,AVERAGE(Outcomes!AM21,Outcomes!AM74,Outcomes!AM127))*Outcomes!AM$7</f>
        <v>1154742.2083754628</v>
      </c>
      <c r="AN21" s="384">
        <f>Performance!O$5*IF(Performance!O177&gt;Performance!O124,Outcomes!AN21,AVERAGE(Outcomes!AN21,Outcomes!AN74,Outcomes!AN127))*Outcomes!AN$7</f>
        <v>1093296.3973770873</v>
      </c>
      <c r="AO21" s="384">
        <f>Performance!O$5*IF(Performance!O177&gt;Performance!O124,Outcomes!AO21,AVERAGE(Outcomes!AO21,Outcomes!AO74,Outcomes!AO127))*Outcomes!AO$7</f>
        <v>1725217.2273609443</v>
      </c>
      <c r="AP21" s="384">
        <f>Performance!P$5*IF(Performance!P177&gt;Performance!P124,Outcomes!AP21,AVERAGE(Outcomes!AP21,Outcomes!AP74,Outcomes!AP127))*Outcomes!AP$7</f>
        <v>3418158.0888512149</v>
      </c>
      <c r="AQ21" s="384">
        <f>Performance!P$5*IF(Performance!P177&gt;Performance!P124,Outcomes!AQ21,AVERAGE(Outcomes!AQ21,Outcomes!AQ74,Outcomes!AQ127))*Outcomes!AQ$7</f>
        <v>181955.82395215478</v>
      </c>
      <c r="AR21" s="384">
        <f>Performance!P$5*IF(Performance!P177&gt;Performance!P124,Outcomes!AR21,AVERAGE(Outcomes!AR21,Outcomes!AR74,Outcomes!AR127))*Outcomes!AR$7</f>
        <v>254610.57654050342</v>
      </c>
      <c r="AS21" s="384">
        <f>Performance!P$5*IF(Performance!P177&gt;Performance!P124,Outcomes!AS21,AVERAGE(Outcomes!AS21,Outcomes!AS74,Outcomes!AS127))*Outcomes!AS$7</f>
        <v>859313.29237393721</v>
      </c>
      <c r="AT21" s="384">
        <f>Performance!Q$5*IF(Performance!Q177&gt;Performance!Q124,Outcomes!AT21,AVERAGE(Outcomes!AT21,Outcomes!AT74,Outcomes!AT127))*Outcomes!AT$7</f>
        <v>0</v>
      </c>
      <c r="AU21" s="384">
        <f>Performance!Q$5*IF(Performance!Q177&gt;Performance!Q124,Outcomes!AU21,AVERAGE(Outcomes!AU21,Outcomes!AU74,Outcomes!AU127))*Outcomes!AU$7</f>
        <v>0</v>
      </c>
      <c r="AV21" s="384">
        <f>Performance!Q$5*IF(Performance!Q177&gt;Performance!Q124,Outcomes!AV21,AVERAGE(Outcomes!AV21,Outcomes!AV74,Outcomes!AV127))*Outcomes!AV$7</f>
        <v>0</v>
      </c>
      <c r="AW21" s="384">
        <f>Performance!Q$5*IF(Performance!Q177&gt;Performance!Q124,Outcomes!AW21,AVERAGE(Outcomes!AW21,Outcomes!AW74,Outcomes!AW127))*Outcomes!AW$7</f>
        <v>0</v>
      </c>
      <c r="AX21" s="384">
        <f>Performance!R$5*IF(Performance!R177&gt;Performance!R124,Outcomes!AX21,AVERAGE(Outcomes!AX21,Outcomes!AX74,Outcomes!AX127))*Outcomes!AX$7</f>
        <v>588530.81745269941</v>
      </c>
      <c r="AY21" s="384">
        <f>Performance!R$5*IF(Performance!R177&gt;Performance!R124,Outcomes!AY21,AVERAGE(Outcomes!AY21,Outcomes!AY74,Outcomes!AY127))*Outcomes!AY$7</f>
        <v>8576.1843719711542</v>
      </c>
      <c r="AZ21" s="384">
        <f>Performance!R$5*IF(Performance!R177&gt;Performance!R124,Outcomes!AZ21,AVERAGE(Outcomes!AZ21,Outcomes!AZ74,Outcomes!AZ127))*Outcomes!AZ$7</f>
        <v>34565.132775718601</v>
      </c>
      <c r="BA21" s="384">
        <f>Performance!R$5*IF(Performance!R177&gt;Performance!R124,Outcomes!BA21,AVERAGE(Outcomes!BA21,Outcomes!BA74,Outcomes!BA127))*Outcomes!BA$7</f>
        <v>190200.96096247953</v>
      </c>
      <c r="BB21" s="384">
        <f>Performance!S18</f>
        <v>40715.290000000008</v>
      </c>
      <c r="BC21" s="384">
        <f>Performance!T18</f>
        <v>435146.25000000006</v>
      </c>
      <c r="BD21" s="384">
        <f>Performance!U18</f>
        <v>0</v>
      </c>
      <c r="BE21" s="339">
        <f>SUM(C21:BD21)-Performance!C18</f>
        <v>0</v>
      </c>
    </row>
    <row r="22" spans="1:57">
      <c r="A22" s="21" t="s">
        <v>73</v>
      </c>
      <c r="B22" s="18" t="s">
        <v>74</v>
      </c>
      <c r="C22" s="384">
        <f>Performance!D19</f>
        <v>13213323.220704529</v>
      </c>
      <c r="D22" s="384">
        <f>Performance!E$5*IF(Performance!E178&gt;Performance!E125,Outcomes!D22,AVERAGE(Outcomes!D22,Outcomes!D75,Outcomes!D128))*Outcomes!D$7</f>
        <v>17786059.147209913</v>
      </c>
      <c r="E22" s="384">
        <f>Performance!E$5*IF(Performance!E178&gt;Performance!E125,Outcomes!E22,AVERAGE(Outcomes!E22,Outcomes!E75,Outcomes!E128))*Outcomes!E$7</f>
        <v>2558060.8456460633</v>
      </c>
      <c r="F22" s="384">
        <f>Performance!E$5*IF(Performance!E178&gt;Performance!E125,Outcomes!F22,AVERAGE(Outcomes!F22,Outcomes!F75,Outcomes!F128))*Outcomes!F$7</f>
        <v>1609859.7031892801</v>
      </c>
      <c r="G22" s="384">
        <f>Performance!E$5*IF(Performance!E178&gt;Performance!E125,Outcomes!G22,AVERAGE(Outcomes!G22,Outcomes!G75,Outcomes!G128))*Outcomes!G$7</f>
        <v>1501437.8146334074</v>
      </c>
      <c r="H22" s="384">
        <f>Performance!F$5*IF(Performance!F178&gt;Performance!F125,Outcomes!H22,AVERAGE(Outcomes!H22,Outcomes!H75,Outcomes!H128))*Outcomes!H$7</f>
        <v>4235.0000000000009</v>
      </c>
      <c r="I22" s="384">
        <f>Performance!F$5*IF(Performance!F178&gt;Performance!F125,Outcomes!I22,AVERAGE(Outcomes!I22,Outcomes!I75,Outcomes!I128))*Outcomes!I$7</f>
        <v>705.83333333333337</v>
      </c>
      <c r="J22" s="384">
        <f>Performance!F$5*IF(Performance!F178&gt;Performance!F125,Outcomes!J22,AVERAGE(Outcomes!J22,Outcomes!J75,Outcomes!J128))*Outcomes!J$7</f>
        <v>764.65277777777794</v>
      </c>
      <c r="K22" s="384">
        <f>Performance!F$5*IF(Performance!F178&gt;Performance!F125,Outcomes!K22,AVERAGE(Outcomes!K22,Outcomes!K75,Outcomes!K128))*Outcomes!K$7</f>
        <v>0</v>
      </c>
      <c r="L22" s="384">
        <f>Performance!G$5*IF(Performance!G178&gt;Performance!G125,Outcomes!L22,AVERAGE(Outcomes!L22,Outcomes!L75,Outcomes!L128))*Outcomes!L$7</f>
        <v>137602.23074568287</v>
      </c>
      <c r="M22" s="384">
        <f>Performance!H$5*IF(Performance!H178&gt;Performance!H125,Outcomes!M22,AVERAGE(Outcomes!M22,Outcomes!M75,Outcomes!M128))*Outcomes!M$7</f>
        <v>673050.3365678963</v>
      </c>
      <c r="N22" s="384">
        <f>Performance!I$5*IF(Performance!I178&gt;Performance!I125,Outcomes!N22,AVERAGE(Outcomes!N22,Outcomes!N75,Outcomes!N128))*Outcomes!N$7</f>
        <v>26630.480968276152</v>
      </c>
      <c r="O22" s="384">
        <f>Performance!I$5*IF(Performance!I178&gt;Performance!I125,Outcomes!O22,AVERAGE(Outcomes!O22,Outcomes!O75,Outcomes!O128))*Outcomes!O$7</f>
        <v>1815.0000000000005</v>
      </c>
      <c r="P22" s="384">
        <f>Performance!I$5*IF(Performance!I178&gt;Performance!I125,Outcomes!P22,AVERAGE(Outcomes!P22,Outcomes!P75,Outcomes!P128))*Outcomes!P$7</f>
        <v>1210.0000000000005</v>
      </c>
      <c r="Q22" s="384">
        <f>Performance!I$5*IF(Performance!I178&gt;Performance!I125,Outcomes!Q22,AVERAGE(Outcomes!Q22,Outcomes!Q75,Outcomes!Q128))*Outcomes!Q$7</f>
        <v>3630.0000000000009</v>
      </c>
      <c r="R22" s="384">
        <f>Performance!J$5*IF(Performance!J178&gt;Performance!J125,Outcomes!R22,AVERAGE(Outcomes!R22,Outcomes!R75,Outcomes!R128))*Outcomes!R$7</f>
        <v>95274.398789654835</v>
      </c>
      <c r="S22" s="384">
        <f>Performance!J$5*IF(Performance!J178&gt;Performance!J125,Outcomes!S22,AVERAGE(Outcomes!S22,Outcomes!S75,Outcomes!S128))*Outcomes!S$7</f>
        <v>24578.125000000007</v>
      </c>
      <c r="T22" s="384">
        <f>Performance!J$5*IF(Performance!J178&gt;Performance!J125,Outcomes!T22,AVERAGE(Outcomes!T22,Outcomes!T75,Outcomes!T128))*Outcomes!T$7</f>
        <v>6806.2500000000027</v>
      </c>
      <c r="U22" s="384">
        <f>Performance!J$5*IF(Performance!J178&gt;Performance!J125,Outcomes!U22,AVERAGE(Outcomes!U22,Outcomes!U75,Outcomes!U128))*Outcomes!U$7</f>
        <v>11343.750000000004</v>
      </c>
      <c r="V22" s="384">
        <f>Performance!K$5*IF(Performance!K178&gt;Performance!K125,Outcomes!V22,AVERAGE(Outcomes!V22,Outcomes!V75,Outcomes!V128))*Outcomes!V$7</f>
        <v>3158521.7083717324</v>
      </c>
      <c r="W22" s="384">
        <f>Performance!K$5*IF(Performance!K178&gt;Performance!K125,Outcomes!W22,AVERAGE(Outcomes!W22,Outcomes!W75,Outcomes!W128))*Outcomes!W$7</f>
        <v>453775.16750925314</v>
      </c>
      <c r="X22" s="384">
        <f>Performance!K$5*IF(Performance!K178&gt;Performance!K125, Outcomes!X22, AVERAGE(Outcomes!X22,Outcomes!X75,Outcomes!X128))*Outcomes!X$7</f>
        <v>261873.80897600335</v>
      </c>
      <c r="Y22" s="384">
        <f>Performance!K$5*IF(Performance!K178&gt;Performance!K125,Outcomes!Y22,AVERAGE(Outcomes!Y22,Outcomes!Y75,Outcomes!Y128))*Outcomes!Y$7</f>
        <v>802066.61080651789</v>
      </c>
      <c r="Z22" s="384">
        <f>Performance!L$5*IF(Performance!L178&gt;Performance!L125,Outcomes!Z22,AVERAGE(Outcomes!Z22,Outcomes!Z75,Outcomes!Z128))*Outcomes!Z$7</f>
        <v>7866524.4824035931</v>
      </c>
      <c r="AA22" s="384">
        <f>Performance!L$5*IF(Performance!L178&gt;Performance!L125,Outcomes!AA22,AVERAGE(Outcomes!AA22,Outcomes!AA75,Outcomes!AA128))*Outcomes!AA$7</f>
        <v>1223034.3477897469</v>
      </c>
      <c r="AB22" s="384">
        <f>Performance!L$5*IF(Performance!L178&gt;Performance!L125,Outcomes!AB22,AVERAGE(Outcomes!AB22,Outcomes!AB75,Outcomes!AB128))*Outcomes!AB$7</f>
        <v>608496.84621515032</v>
      </c>
      <c r="AC22" s="384">
        <f>Performance!L$5*IF(Performance!L178&gt;Performance!L125,Outcomes!AC22,AVERAGE(Outcomes!AC22,Outcomes!AC75,Outcomes!AC128))*Outcomes!AC$7</f>
        <v>1625143.1383478472</v>
      </c>
      <c r="AD22" s="384">
        <f>Performance!M$5*IF(Performance!M178&gt;Performance!M125,Outcomes!AD22,AVERAGE(Outcomes!AD22,Outcomes!AD75,Outcomes!AD128))*Outcomes!AD$7</f>
        <v>1291.0904529702225</v>
      </c>
      <c r="AE22" s="384">
        <f>Performance!M$5*IF(Performance!M178&gt;Performance!M125,Outcomes!AE22,AVERAGE(Outcomes!AE22,Outcomes!AE75,Outcomes!AE128))*Outcomes!AE$7</f>
        <v>32.820796770548775</v>
      </c>
      <c r="AF22" s="384">
        <f>Performance!M$5*IF(Performance!M178&gt;Performance!M125,Outcomes!AF22,AVERAGE(Outcomes!AF22,Outcomes!AF75,Outcomes!AF128))*Outcomes!AF$7</f>
        <v>27.82076663412067</v>
      </c>
      <c r="AG22" s="384">
        <f>Performance!M$5*IF(Performance!M178&gt;Performance!M125,Outcomes!AG22,AVERAGE(Outcomes!AG22,Outcomes!AG75,Outcomes!AG128))*Outcomes!AG$7</f>
        <v>552.69758080066049</v>
      </c>
      <c r="AH22" s="384">
        <f>Performance!N$5*IF(Performance!N178&gt;Performance!N125,Outcomes!AH22,AVERAGE(Outcomes!AH22,Outcomes!AH75,Outcomes!AH128))*Outcomes!AH$7</f>
        <v>77721.460525500035</v>
      </c>
      <c r="AI22" s="384">
        <f>Performance!N$5*IF(Performance!N178&gt;Performance!N125,Outcomes!AI22,AVERAGE(Outcomes!AI22,Outcomes!AI75,Outcomes!AI128))*Outcomes!AI$7</f>
        <v>5316.3053351849994</v>
      </c>
      <c r="AJ22" s="384">
        <f>Performance!N$5*IF(Performance!N178&gt;Performance!N125,Outcomes!AJ22,AVERAGE(Outcomes!AJ22,Outcomes!AJ75,Outcomes!AJ128))*Outcomes!AJ$7</f>
        <v>2864.6361973312287</v>
      </c>
      <c r="AK22" s="384">
        <f>Performance!N$5*IF(Performance!N178&gt;Performance!N125,Outcomes!AK22,AVERAGE(Outcomes!AK22,Outcomes!AK75,Outcomes!AK128))*Outcomes!AK$7</f>
        <v>36253.068269614625</v>
      </c>
      <c r="AL22" s="384">
        <f>Performance!O$5*IF(Performance!O178&gt;Performance!O125,Outcomes!AL22,AVERAGE(Outcomes!AL22,Outcomes!AL75,Outcomes!AL128))*Outcomes!AL$7</f>
        <v>21707632.168146003</v>
      </c>
      <c r="AM22" s="384">
        <f>Performance!O$5*IF(Performance!O178&gt;Performance!O125,Outcomes!AM22,AVERAGE(Outcomes!AM22,Outcomes!AM75,Outcomes!AM128))*Outcomes!AM$7</f>
        <v>3018070.9131565816</v>
      </c>
      <c r="AN22" s="384">
        <f>Performance!O$5*IF(Performance!O178&gt;Performance!O125,Outcomes!AN22,AVERAGE(Outcomes!AN22,Outcomes!AN75,Outcomes!AN128))*Outcomes!AN$7</f>
        <v>1982538.7955377793</v>
      </c>
      <c r="AO22" s="384">
        <f>Performance!O$5*IF(Performance!O178&gt;Performance!O125,Outcomes!AO22,AVERAGE(Outcomes!AO22,Outcomes!AO75,Outcomes!AO128))*Outcomes!AO$7</f>
        <v>2646152.6363065708</v>
      </c>
      <c r="AP22" s="384">
        <f>Performance!P$5*IF(Performance!P178&gt;Performance!P125,Outcomes!AP22,AVERAGE(Outcomes!AP22,Outcomes!AP75,Outcomes!AP128))*Outcomes!AP$7</f>
        <v>5204273.5918144276</v>
      </c>
      <c r="AQ22" s="384">
        <f>Performance!P$5*IF(Performance!P178&gt;Performance!P125,Outcomes!AQ22,AVERAGE(Outcomes!AQ22,Outcomes!AQ75,Outcomes!AQ128))*Outcomes!AQ$7</f>
        <v>587004.80116278632</v>
      </c>
      <c r="AR22" s="384">
        <f>Performance!P$5*IF(Performance!P178&gt;Performance!P125,Outcomes!AR22,AVERAGE(Outcomes!AR22,Outcomes!AR75,Outcomes!AR128))*Outcomes!AR$7</f>
        <v>522815.16252296162</v>
      </c>
      <c r="AS22" s="384">
        <f>Performance!P$5*IF(Performance!P178&gt;Performance!P125,Outcomes!AS22,AVERAGE(Outcomes!AS22,Outcomes!AS75,Outcomes!AS128))*Outcomes!AS$7</f>
        <v>1323044.9569692633</v>
      </c>
      <c r="AT22" s="384">
        <f>Performance!Q$5*IF(Performance!Q178&gt;Performance!Q125,Outcomes!AT22,AVERAGE(Outcomes!AT22,Outcomes!AT75,Outcomes!AT128))*Outcomes!AT$7</f>
        <v>0</v>
      </c>
      <c r="AU22" s="384">
        <f>Performance!Q$5*IF(Performance!Q178&gt;Performance!Q125,Outcomes!AU22,AVERAGE(Outcomes!AU22,Outcomes!AU75,Outcomes!AU128))*Outcomes!AU$7</f>
        <v>0</v>
      </c>
      <c r="AV22" s="384">
        <f>Performance!Q$5*IF(Performance!Q178&gt;Performance!Q125,Outcomes!AV22,AVERAGE(Outcomes!AV22,Outcomes!AV75,Outcomes!AV128))*Outcomes!AV$7</f>
        <v>0</v>
      </c>
      <c r="AW22" s="384">
        <f>Performance!Q$5*IF(Performance!Q178&gt;Performance!Q125,Outcomes!AW22,AVERAGE(Outcomes!AW22,Outcomes!AW75,Outcomes!AW128))*Outcomes!AW$7</f>
        <v>0</v>
      </c>
      <c r="AX22" s="384">
        <f>Performance!R$5*IF(Performance!R178&gt;Performance!R125,Outcomes!AX22,AVERAGE(Outcomes!AX22,Outcomes!AX75,Outcomes!AX128))*Outcomes!AX$7</f>
        <v>382391.22657587111</v>
      </c>
      <c r="AY22" s="384">
        <f>Performance!R$5*IF(Performance!R178&gt;Performance!R125,Outcomes!AY22,AVERAGE(Outcomes!AY22,Outcomes!AY75,Outcomes!AY128))*Outcomes!AY$7</f>
        <v>38021.854915214455</v>
      </c>
      <c r="AZ22" s="384">
        <f>Performance!R$5*IF(Performance!R178&gt;Performance!R125,Outcomes!AZ22,AVERAGE(Outcomes!AZ22,Outcomes!AZ75,Outcomes!AZ128))*Outcomes!AZ$7</f>
        <v>56489.613016890056</v>
      </c>
      <c r="BA22" s="384">
        <f>Performance!R$5*IF(Performance!R178&gt;Performance!R125,Outcomes!BA22,AVERAGE(Outcomes!BA22,Outcomes!BA75,Outcomes!BA128))*Outcomes!BA$7</f>
        <v>89079.774372788161</v>
      </c>
      <c r="BB22" s="384">
        <f>Performance!S19</f>
        <v>70611.480530233443</v>
      </c>
      <c r="BC22" s="384">
        <f>Performance!T19</f>
        <v>778039.21172876679</v>
      </c>
      <c r="BD22" s="384">
        <f>Performance!U19</f>
        <v>0</v>
      </c>
      <c r="BE22" s="339">
        <f>SUM(C22:BD22)-Performance!C19</f>
        <v>0</v>
      </c>
    </row>
    <row r="23" spans="1:57">
      <c r="A23" s="21" t="s">
        <v>75</v>
      </c>
      <c r="B23" s="18" t="s">
        <v>76</v>
      </c>
      <c r="C23" s="384">
        <f>Performance!D20</f>
        <v>3166379.0063905925</v>
      </c>
      <c r="D23" s="384">
        <f>Performance!E$5*IF(Performance!E179&gt;Performance!E126,Outcomes!D23,AVERAGE(Outcomes!D23,Outcomes!D76,Outcomes!D129))*Outcomes!D$7</f>
        <v>2293854.2286383649</v>
      </c>
      <c r="E23" s="384">
        <f>Performance!E$5*IF(Performance!E179&gt;Performance!E126,Outcomes!E23,AVERAGE(Outcomes!E23,Outcomes!E76,Outcomes!E129))*Outcomes!E$7</f>
        <v>248262.21656689158</v>
      </c>
      <c r="F23" s="384">
        <f>Performance!E$5*IF(Performance!E179&gt;Performance!E126,Outcomes!F23,AVERAGE(Outcomes!F23,Outcomes!F76,Outcomes!F129))*Outcomes!F$7</f>
        <v>235646.39341735703</v>
      </c>
      <c r="G23" s="384">
        <f>Performance!E$5*IF(Performance!E179&gt;Performance!E126,Outcomes!G23,AVERAGE(Outcomes!G23,Outcomes!G76,Outcomes!G129))*Outcomes!G$7</f>
        <v>274634.66200676595</v>
      </c>
      <c r="H23" s="384">
        <f>Performance!F$5*IF(Performance!F179&gt;Performance!F126,Outcomes!H23,AVERAGE(Outcomes!H23,Outcomes!H76,Outcomes!H129))*Outcomes!H$7</f>
        <v>4235.0000000000009</v>
      </c>
      <c r="I23" s="384">
        <f>Performance!F$5*IF(Performance!F179&gt;Performance!F126,Outcomes!I23,AVERAGE(Outcomes!I23,Outcomes!I76,Outcomes!I129))*Outcomes!I$7</f>
        <v>899.93750000000011</v>
      </c>
      <c r="J23" s="384">
        <f>Performance!F$5*IF(Performance!F179&gt;Performance!F126,Outcomes!J23,AVERAGE(Outcomes!J23,Outcomes!J76,Outcomes!J129))*Outcomes!J$7</f>
        <v>423.50000000000006</v>
      </c>
      <c r="K23" s="384">
        <f>Performance!F$5*IF(Performance!F179&gt;Performance!F126,Outcomes!K23,AVERAGE(Outcomes!K23,Outcomes!K76,Outcomes!K129))*Outcomes!K$7</f>
        <v>0</v>
      </c>
      <c r="L23" s="384">
        <f>Performance!G$5*IF(Performance!G179&gt;Performance!G126,Outcomes!L23,AVERAGE(Outcomes!L23,Outcomes!L76,Outcomes!L129))*Outcomes!L$7</f>
        <v>122031.59279583509</v>
      </c>
      <c r="M23" s="384">
        <f>Performance!H$5*IF(Performance!H179&gt;Performance!H126,Outcomes!M23,AVERAGE(Outcomes!M23,Outcomes!M76,Outcomes!M129))*Outcomes!M$7</f>
        <v>3655722.4665319915</v>
      </c>
      <c r="N23" s="384">
        <f>Performance!I$5*IF(Performance!I179&gt;Performance!I126,Outcomes!N23,AVERAGE(Outcomes!N23,Outcomes!N76,Outcomes!N129))*Outcomes!N$7</f>
        <v>71746.825980392168</v>
      </c>
      <c r="O23" s="384">
        <f>Performance!I$5*IF(Performance!I179&gt;Performance!I126,Outcomes!O23,AVERAGE(Outcomes!O23,Outcomes!O76,Outcomes!O129))*Outcomes!O$7</f>
        <v>4537.5000000000009</v>
      </c>
      <c r="P23" s="384">
        <f>Performance!I$5*IF(Performance!I179&gt;Performance!I126,Outcomes!P23,AVERAGE(Outcomes!P23,Outcomes!P76,Outcomes!P129))*Outcomes!P$7</f>
        <v>3025.0000000000009</v>
      </c>
      <c r="Q23" s="384">
        <f>Performance!I$5*IF(Performance!I179&gt;Performance!I126,Outcomes!Q23,AVERAGE(Outcomes!Q23,Outcomes!Q76,Outcomes!Q129))*Outcomes!Q$7</f>
        <v>20570.000000000004</v>
      </c>
      <c r="R23" s="384">
        <f>Performance!J$5*IF(Performance!J179&gt;Performance!J126,Outcomes!R23,AVERAGE(Outcomes!R23,Outcomes!R76,Outcomes!R129))*Outcomes!R$7</f>
        <v>111478.96752450983</v>
      </c>
      <c r="S23" s="384">
        <f>Performance!J$5*IF(Performance!J179&gt;Performance!J126,Outcomes!S23,AVERAGE(Outcomes!S23,Outcomes!S76,Outcomes!S129))*Outcomes!S$7</f>
        <v>7184.3750000000018</v>
      </c>
      <c r="T23" s="384">
        <f>Performance!J$5*IF(Performance!J179&gt;Performance!J126,Outcomes!T23,AVERAGE(Outcomes!T23,Outcomes!T76,Outcomes!T129))*Outcomes!T$7</f>
        <v>6050.0000000000009</v>
      </c>
      <c r="U23" s="384">
        <f>Performance!J$5*IF(Performance!J179&gt;Performance!J126,Outcomes!U23,AVERAGE(Outcomes!U23,Outcomes!U76,Outcomes!U129))*Outcomes!U$7</f>
        <v>52181.250000000015</v>
      </c>
      <c r="V23" s="384">
        <f>Performance!K$5*IF(Performance!K179&gt;Performance!K126,Outcomes!V23,AVERAGE(Outcomes!V23,Outcomes!V76,Outcomes!V129))*Outcomes!V$7</f>
        <v>457712.62500056223</v>
      </c>
      <c r="W23" s="384">
        <f>Performance!K$5*IF(Performance!K179&gt;Performance!K126,Outcomes!W23,AVERAGE(Outcomes!W23,Outcomes!W76,Outcomes!W129))*Outcomes!W$7</f>
        <v>80791.010667101335</v>
      </c>
      <c r="X23" s="384">
        <f>Performance!K$5*IF(Performance!K179&gt;Performance!K126, Outcomes!X23, AVERAGE(Outcomes!X23,Outcomes!X76,Outcomes!X129))*Outcomes!X$7</f>
        <v>36979.545415705572</v>
      </c>
      <c r="Y23" s="384">
        <f>Performance!K$5*IF(Performance!K179&gt;Performance!K126,Outcomes!Y23,AVERAGE(Outcomes!Y23,Outcomes!Y76,Outcomes!Y129))*Outcomes!Y$7</f>
        <v>82572.023242006893</v>
      </c>
      <c r="Z23" s="384">
        <f>Performance!L$5*IF(Performance!L179&gt;Performance!L126,Outcomes!Z23,AVERAGE(Outcomes!Z23,Outcomes!Z76,Outcomes!Z129))*Outcomes!Z$7</f>
        <v>1013059.9820239333</v>
      </c>
      <c r="AA23" s="384">
        <f>Performance!L$5*IF(Performance!L179&gt;Performance!L126,Outcomes!AA23,AVERAGE(Outcomes!AA23,Outcomes!AA76,Outcomes!AA129))*Outcomes!AA$7</f>
        <v>158551.43022637776</v>
      </c>
      <c r="AB23" s="384">
        <f>Performance!L$5*IF(Performance!L179&gt;Performance!L126,Outcomes!AB23,AVERAGE(Outcomes!AB23,Outcomes!AB76,Outcomes!AB129))*Outcomes!AB$7</f>
        <v>130255.82306211052</v>
      </c>
      <c r="AC23" s="384">
        <f>Performance!L$5*IF(Performance!L179&gt;Performance!L126,Outcomes!AC23,AVERAGE(Outcomes!AC23,Outcomes!AC76,Outcomes!AC129))*Outcomes!AC$7</f>
        <v>250560.92910717049</v>
      </c>
      <c r="AD23" s="384">
        <f>Performance!M$5*IF(Performance!M179&gt;Performance!M126,Outcomes!AD23,AVERAGE(Outcomes!AD23,Outcomes!AD76,Outcomes!AD129))*Outcomes!AD$7</f>
        <v>0</v>
      </c>
      <c r="AE23" s="384">
        <f>Performance!M$5*IF(Performance!M179&gt;Performance!M126,Outcomes!AE23,AVERAGE(Outcomes!AE23,Outcomes!AE76,Outcomes!AE129))*Outcomes!AE$7</f>
        <v>0</v>
      </c>
      <c r="AF23" s="384">
        <f>Performance!M$5*IF(Performance!M179&gt;Performance!M126,Outcomes!AF23,AVERAGE(Outcomes!AF23,Outcomes!AF76,Outcomes!AF129))*Outcomes!AF$7</f>
        <v>0</v>
      </c>
      <c r="AG23" s="384">
        <f>Performance!M$5*IF(Performance!M179&gt;Performance!M126,Outcomes!AG23,AVERAGE(Outcomes!AG23,Outcomes!AG76,Outcomes!AG129))*Outcomes!AG$7</f>
        <v>0</v>
      </c>
      <c r="AH23" s="384">
        <f>Performance!N$5*IF(Performance!N179&gt;Performance!N126,Outcomes!AH23,AVERAGE(Outcomes!AH23,Outcomes!AH76,Outcomes!AH129))*Outcomes!AH$7</f>
        <v>947.57567823555496</v>
      </c>
      <c r="AI23" s="384">
        <f>Performance!N$5*IF(Performance!N179&gt;Performance!N126,Outcomes!AI23,AVERAGE(Outcomes!AI23,Outcomes!AI76,Outcomes!AI129))*Outcomes!AI$7</f>
        <v>23.689391955888876</v>
      </c>
      <c r="AJ23" s="384">
        <f>Performance!N$5*IF(Performance!N179&gt;Performance!N126,Outcomes!AJ23,AVERAGE(Outcomes!AJ23,Outcomes!AJ76,Outcomes!AJ129))*Outcomes!AJ$7</f>
        <v>0</v>
      </c>
      <c r="AK23" s="384">
        <f>Performance!N$5*IF(Performance!N179&gt;Performance!N126,Outcomes!AK23,AVERAGE(Outcomes!AK23,Outcomes!AK76,Outcomes!AK129))*Outcomes!AK$7</f>
        <v>442.20198317659225</v>
      </c>
      <c r="AL23" s="384">
        <f>Performance!O$5*IF(Performance!O179&gt;Performance!O126,Outcomes!AL23,AVERAGE(Outcomes!AL23,Outcomes!AL76,Outcomes!AL129))*Outcomes!AL$7</f>
        <v>1955954.5280562509</v>
      </c>
      <c r="AM23" s="384">
        <f>Performance!O$5*IF(Performance!O179&gt;Performance!O126,Outcomes!AM23,AVERAGE(Outcomes!AM23,Outcomes!AM76,Outcomes!AM129))*Outcomes!AM$7</f>
        <v>215185.88861342106</v>
      </c>
      <c r="AN23" s="384">
        <f>Performance!O$5*IF(Performance!O179&gt;Performance!O126,Outcomes!AN23,AVERAGE(Outcomes!AN23,Outcomes!AN76,Outcomes!AN129))*Outcomes!AN$7</f>
        <v>226605.15353881064</v>
      </c>
      <c r="AO23" s="384">
        <f>Performance!O$5*IF(Performance!O179&gt;Performance!O126,Outcomes!AO23,AVERAGE(Outcomes!AO23,Outcomes!AO76,Outcomes!AO129))*Outcomes!AO$7</f>
        <v>379585.77739289368</v>
      </c>
      <c r="AP23" s="384">
        <f>Performance!P$5*IF(Performance!P179&gt;Performance!P126,Outcomes!AP23,AVERAGE(Outcomes!AP23,Outcomes!AP76,Outcomes!AP129))*Outcomes!AP$7</f>
        <v>2591349.3675191146</v>
      </c>
      <c r="AQ23" s="384">
        <f>Performance!P$5*IF(Performance!P179&gt;Performance!P126,Outcomes!AQ23,AVERAGE(Outcomes!AQ23,Outcomes!AQ76,Outcomes!AQ129))*Outcomes!AQ$7</f>
        <v>204151.32037858048</v>
      </c>
      <c r="AR23" s="384">
        <f>Performance!P$5*IF(Performance!P179&gt;Performance!P126,Outcomes!AR23,AVERAGE(Outcomes!AR23,Outcomes!AR76,Outcomes!AR129))*Outcomes!AR$7</f>
        <v>363550.98312933871</v>
      </c>
      <c r="AS23" s="384">
        <f>Performance!P$5*IF(Performance!P179&gt;Performance!P126,Outcomes!AS23,AVERAGE(Outcomes!AS23,Outcomes!AS76,Outcomes!AS129))*Outcomes!AS$7</f>
        <v>720614.55879473826</v>
      </c>
      <c r="AT23" s="384">
        <f>Performance!Q$5*IF(Performance!Q179&gt;Performance!Q126,Outcomes!AT23,AVERAGE(Outcomes!AT23,Outcomes!AT76,Outcomes!AT129))*Outcomes!AT$7</f>
        <v>0</v>
      </c>
      <c r="AU23" s="384">
        <f>Performance!Q$5*IF(Performance!Q179&gt;Performance!Q126,Outcomes!AU23,AVERAGE(Outcomes!AU23,Outcomes!AU76,Outcomes!AU129))*Outcomes!AU$7</f>
        <v>0</v>
      </c>
      <c r="AV23" s="384">
        <f>Performance!Q$5*IF(Performance!Q179&gt;Performance!Q126,Outcomes!AV23,AVERAGE(Outcomes!AV23,Outcomes!AV76,Outcomes!AV129))*Outcomes!AV$7</f>
        <v>0</v>
      </c>
      <c r="AW23" s="384">
        <f>Performance!Q$5*IF(Performance!Q179&gt;Performance!Q126,Outcomes!AW23,AVERAGE(Outcomes!AW23,Outcomes!AW76,Outcomes!AW129))*Outcomes!AW$7</f>
        <v>0</v>
      </c>
      <c r="AX23" s="384">
        <f>Performance!R$5*IF(Performance!R179&gt;Performance!R126,Outcomes!AX23,AVERAGE(Outcomes!AX23,Outcomes!AX76,Outcomes!AX129))*Outcomes!AX$7</f>
        <v>65340.000000000015</v>
      </c>
      <c r="AY23" s="384">
        <f>Performance!R$5*IF(Performance!R179&gt;Performance!R126,Outcomes!AY23,AVERAGE(Outcomes!AY23,Outcomes!AY76,Outcomes!AY129))*Outcomes!AY$7</f>
        <v>1264.0178571428576</v>
      </c>
      <c r="AZ23" s="384">
        <f>Performance!R$5*IF(Performance!R179&gt;Performance!R126,Outcomes!AZ23,AVERAGE(Outcomes!AZ23,Outcomes!AZ76,Outcomes!AZ129))*Outcomes!AZ$7</f>
        <v>8750.8928571428587</v>
      </c>
      <c r="BA23" s="384">
        <f>Performance!R$5*IF(Performance!R179&gt;Performance!R126,Outcomes!BA23,AVERAGE(Outcomes!BA23,Outcomes!BA76,Outcomes!BA129))*Outcomes!BA$7</f>
        <v>26252.67857142858</v>
      </c>
      <c r="BB23" s="384">
        <f>Performance!S20</f>
        <v>7931.5500000000011</v>
      </c>
      <c r="BC23" s="384">
        <f>Performance!T20</f>
        <v>48271.027339090964</v>
      </c>
      <c r="BD23" s="384">
        <f>Performance!U20</f>
        <v>0</v>
      </c>
      <c r="BE23" s="339">
        <f>SUM(C23:BD23)-Performance!C20</f>
        <v>0</v>
      </c>
    </row>
    <row r="24" spans="1:57">
      <c r="A24" s="21" t="s">
        <v>77</v>
      </c>
      <c r="B24" s="18" t="s">
        <v>78</v>
      </c>
      <c r="C24" s="384">
        <f>Performance!D21</f>
        <v>9176200.2614371348</v>
      </c>
      <c r="D24" s="384">
        <f>Performance!E$5*IF(Performance!E180&gt;Performance!E127,Outcomes!D24,AVERAGE(Outcomes!D24,Outcomes!D77,Outcomes!D130))*Outcomes!D$7</f>
        <v>6309729.9999999991</v>
      </c>
      <c r="E24" s="384">
        <f>Performance!E$5*IF(Performance!E180&gt;Performance!E127,Outcomes!E24,AVERAGE(Outcomes!E24,Outcomes!E77,Outcomes!E130))*Outcomes!E$7</f>
        <v>899675.2366449089</v>
      </c>
      <c r="F24" s="384">
        <f>Performance!E$5*IF(Performance!E180&gt;Performance!E127,Outcomes!F24,AVERAGE(Outcomes!F24,Outcomes!F77,Outcomes!F130))*Outcomes!F$7</f>
        <v>956829.51259118959</v>
      </c>
      <c r="G24" s="384">
        <f>Performance!E$5*IF(Performance!E180&gt;Performance!E127,Outcomes!G24,AVERAGE(Outcomes!G24,Outcomes!G77,Outcomes!G130))*Outcomes!G$7</f>
        <v>519115.53860366793</v>
      </c>
      <c r="H24" s="384">
        <f>Performance!F$5*IF(Performance!F180&gt;Performance!F127,Outcomes!H24,AVERAGE(Outcomes!H24,Outcomes!H77,Outcomes!H130))*Outcomes!H$7</f>
        <v>0</v>
      </c>
      <c r="I24" s="384">
        <f>Performance!F$5*IF(Performance!F180&gt;Performance!F127,Outcomes!I24,AVERAGE(Outcomes!I24,Outcomes!I77,Outcomes!I130))*Outcomes!I$7</f>
        <v>0</v>
      </c>
      <c r="J24" s="384">
        <f>Performance!F$5*IF(Performance!F180&gt;Performance!F127,Outcomes!J24,AVERAGE(Outcomes!J24,Outcomes!J77,Outcomes!J130))*Outcomes!J$7</f>
        <v>0</v>
      </c>
      <c r="K24" s="384">
        <f>Performance!F$5*IF(Performance!F180&gt;Performance!F127,Outcomes!K24,AVERAGE(Outcomes!K24,Outcomes!K77,Outcomes!K130))*Outcomes!K$7</f>
        <v>0</v>
      </c>
      <c r="L24" s="384">
        <f>Performance!G$5*IF(Performance!G180&gt;Performance!G127,Outcomes!L24,AVERAGE(Outcomes!L24,Outcomes!L77,Outcomes!L130))*Outcomes!L$7</f>
        <v>369751.76270823157</v>
      </c>
      <c r="M24" s="384">
        <f>Performance!H$5*IF(Performance!H180&gt;Performance!H127,Outcomes!M24,AVERAGE(Outcomes!M24,Outcomes!M77,Outcomes!M130))*Outcomes!M$7</f>
        <v>208675.54569329487</v>
      </c>
      <c r="N24" s="384">
        <f>Performance!I$5*IF(Performance!I180&gt;Performance!I127,Outcomes!N24,AVERAGE(Outcomes!N24,Outcomes!N77,Outcomes!N130))*Outcomes!N$7</f>
        <v>0</v>
      </c>
      <c r="O24" s="384">
        <f>Performance!I$5*IF(Performance!I180&gt;Performance!I127,Outcomes!O24,AVERAGE(Outcomes!O24,Outcomes!O77,Outcomes!O130))*Outcomes!O$7</f>
        <v>0</v>
      </c>
      <c r="P24" s="384">
        <f>Performance!I$5*IF(Performance!I180&gt;Performance!I127,Outcomes!P24,AVERAGE(Outcomes!P24,Outcomes!P77,Outcomes!P130))*Outcomes!P$7</f>
        <v>0</v>
      </c>
      <c r="Q24" s="384">
        <f>Performance!I$5*IF(Performance!I180&gt;Performance!I127,Outcomes!Q24,AVERAGE(Outcomes!Q24,Outcomes!Q77,Outcomes!Q130))*Outcomes!Q$7</f>
        <v>0</v>
      </c>
      <c r="R24" s="384">
        <f>Performance!J$5*IF(Performance!J180&gt;Performance!J127,Outcomes!R24,AVERAGE(Outcomes!R24,Outcomes!R77,Outcomes!R130))*Outcomes!R$7</f>
        <v>0</v>
      </c>
      <c r="S24" s="384">
        <f>Performance!J$5*IF(Performance!J180&gt;Performance!J127,Outcomes!S24,AVERAGE(Outcomes!S24,Outcomes!S77,Outcomes!S130))*Outcomes!S$7</f>
        <v>0</v>
      </c>
      <c r="T24" s="384">
        <f>Performance!J$5*IF(Performance!J180&gt;Performance!J127,Outcomes!T24,AVERAGE(Outcomes!T24,Outcomes!T77,Outcomes!T130))*Outcomes!T$7</f>
        <v>0</v>
      </c>
      <c r="U24" s="384">
        <f>Performance!J$5*IF(Performance!J180&gt;Performance!J127,Outcomes!U24,AVERAGE(Outcomes!U24,Outcomes!U77,Outcomes!U130))*Outcomes!U$7</f>
        <v>0</v>
      </c>
      <c r="V24" s="384">
        <f>Performance!K$5*IF(Performance!K180&gt;Performance!K127,Outcomes!V24,AVERAGE(Outcomes!V24,Outcomes!V77,Outcomes!V130))*Outcomes!V$7</f>
        <v>438023.95080578205</v>
      </c>
      <c r="W24" s="384">
        <f>Performance!K$5*IF(Performance!K180&gt;Performance!K127,Outcomes!W24,AVERAGE(Outcomes!W24,Outcomes!W77,Outcomes!W130))*Outcomes!W$7</f>
        <v>44782.131546858342</v>
      </c>
      <c r="X24" s="384">
        <f>Performance!K$5*IF(Performance!K180&gt;Performance!K127, Outcomes!X24, AVERAGE(Outcomes!X24,Outcomes!X77,Outcomes!X130))*Outcomes!X$7</f>
        <v>60820.88309394176</v>
      </c>
      <c r="Y24" s="384">
        <f>Performance!K$5*IF(Performance!K180&gt;Performance!K127,Outcomes!Y24,AVERAGE(Outcomes!Y24,Outcomes!Y77,Outcomes!Y130))*Outcomes!Y$7</f>
        <v>102954.23704391791</v>
      </c>
      <c r="Z24" s="384">
        <f>Performance!L$5*IF(Performance!L180&gt;Performance!L127,Outcomes!Z24,AVERAGE(Outcomes!Z24,Outcomes!Z77,Outcomes!Z130))*Outcomes!Z$7</f>
        <v>1962665.0150551025</v>
      </c>
      <c r="AA24" s="384">
        <f>Performance!L$5*IF(Performance!L180&gt;Performance!L127,Outcomes!AA24,AVERAGE(Outcomes!AA24,Outcomes!AA77,Outcomes!AA130))*Outcomes!AA$7</f>
        <v>170152.9493281295</v>
      </c>
      <c r="AB24" s="384">
        <f>Performance!L$5*IF(Performance!L180&gt;Performance!L127,Outcomes!AB24,AVERAGE(Outcomes!AB24,Outcomes!AB77,Outcomes!AB130))*Outcomes!AB$7</f>
        <v>288429.6113468472</v>
      </c>
      <c r="AC24" s="384">
        <f>Performance!L$5*IF(Performance!L180&gt;Performance!L127,Outcomes!AC24,AVERAGE(Outcomes!AC24,Outcomes!AC77,Outcomes!AC130))*Outcomes!AC$7</f>
        <v>549482.85613128683</v>
      </c>
      <c r="AD24" s="384">
        <f>Performance!M$5*IF(Performance!M180&gt;Performance!M127,Outcomes!AD24,AVERAGE(Outcomes!AD24,Outcomes!AD77,Outcomes!AD130))*Outcomes!AD$7</f>
        <v>7058.3333333333348</v>
      </c>
      <c r="AE24" s="384">
        <f>Performance!M$5*IF(Performance!M180&gt;Performance!M127,Outcomes!AE24,AVERAGE(Outcomes!AE24,Outcomes!AE77,Outcomes!AE130))*Outcomes!AE$7</f>
        <v>893.65451388888914</v>
      </c>
      <c r="AF24" s="384">
        <f>Performance!M$5*IF(Performance!M180&gt;Performance!M127,Outcomes!AF24,AVERAGE(Outcomes!AF24,Outcomes!AF77,Outcomes!AF130))*Outcomes!AF$7</f>
        <v>1090.8333333333335</v>
      </c>
      <c r="AG24" s="384">
        <f>Performance!M$5*IF(Performance!M180&gt;Performance!M127,Outcomes!AG24,AVERAGE(Outcomes!AG24,Outcomes!AG77,Outcomes!AG130))*Outcomes!AG$7</f>
        <v>3368.7500000000009</v>
      </c>
      <c r="AH24" s="384">
        <f>Performance!N$5*IF(Performance!N180&gt;Performance!N127,Outcomes!AH24,AVERAGE(Outcomes!AH24,Outcomes!AH77,Outcomes!AH130))*Outcomes!AH$7</f>
        <v>2823.3333333333335</v>
      </c>
      <c r="AI24" s="384">
        <f>Performance!N$5*IF(Performance!N180&gt;Performance!N127,Outcomes!AI24,AVERAGE(Outcomes!AI24,Outcomes!AI77,Outcomes!AI130))*Outcomes!AI$7</f>
        <v>255.32986111111114</v>
      </c>
      <c r="AJ24" s="384">
        <f>Performance!N$5*IF(Performance!N180&gt;Performance!N127,Outcomes!AJ24,AVERAGE(Outcomes!AJ24,Outcomes!AJ77,Outcomes!AJ130))*Outcomes!AJ$7</f>
        <v>363.61111111111114</v>
      </c>
      <c r="AK24" s="384">
        <f>Performance!N$5*IF(Performance!N180&gt;Performance!N127,Outcomes!AK24,AVERAGE(Outcomes!AK24,Outcomes!AK77,Outcomes!AK130))*Outcomes!AK$7</f>
        <v>962.50000000000023</v>
      </c>
      <c r="AL24" s="384">
        <f>Performance!O$5*IF(Performance!O180&gt;Performance!O127,Outcomes!AL24,AVERAGE(Outcomes!AL24,Outcomes!AL77,Outcomes!AL130))*Outcomes!AL$7</f>
        <v>9028734.7688328512</v>
      </c>
      <c r="AM24" s="384">
        <f>Performance!O$5*IF(Performance!O180&gt;Performance!O127,Outcomes!AM24,AVERAGE(Outcomes!AM24,Outcomes!AM77,Outcomes!AM130))*Outcomes!AM$7</f>
        <v>1334101.3673477571</v>
      </c>
      <c r="AN24" s="384">
        <f>Performance!O$5*IF(Performance!O180&gt;Performance!O127,Outcomes!AN24,AVERAGE(Outcomes!AN24,Outcomes!AN77,Outcomes!AN130))*Outcomes!AN$7</f>
        <v>1066695.1166390965</v>
      </c>
      <c r="AO24" s="384">
        <f>Performance!O$5*IF(Performance!O180&gt;Performance!O127,Outcomes!AO24,AVERAGE(Outcomes!AO24,Outcomes!AO77,Outcomes!AO130))*Outcomes!AO$7</f>
        <v>942428.23233089154</v>
      </c>
      <c r="AP24" s="384">
        <f>Performance!P$5*IF(Performance!P180&gt;Performance!P127,Outcomes!AP24,AVERAGE(Outcomes!AP24,Outcomes!AP77,Outcomes!AP130))*Outcomes!AP$7</f>
        <v>2715972.9833603469</v>
      </c>
      <c r="AQ24" s="384">
        <f>Performance!P$5*IF(Performance!P180&gt;Performance!P127,Outcomes!AQ24,AVERAGE(Outcomes!AQ24,Outcomes!AQ77,Outcomes!AQ130))*Outcomes!AQ$7</f>
        <v>285874.13109735289</v>
      </c>
      <c r="AR24" s="384">
        <f>Performance!P$5*IF(Performance!P180&gt;Performance!P127,Outcomes!AR24,AVERAGE(Outcomes!AR24,Outcomes!AR77,Outcomes!AR130))*Outcomes!AR$7</f>
        <v>448813.06860841124</v>
      </c>
      <c r="AS24" s="384">
        <f>Performance!P$5*IF(Performance!P180&gt;Performance!P127,Outcomes!AS24,AVERAGE(Outcomes!AS24,Outcomes!AS77,Outcomes!AS130))*Outcomes!AS$7</f>
        <v>650744.24128991249</v>
      </c>
      <c r="AT24" s="384">
        <f>Performance!Q$5*IF(Performance!Q180&gt;Performance!Q127,Outcomes!AT24,AVERAGE(Outcomes!AT24,Outcomes!AT77,Outcomes!AT130))*Outcomes!AT$7</f>
        <v>0</v>
      </c>
      <c r="AU24" s="384">
        <f>Performance!Q$5*IF(Performance!Q180&gt;Performance!Q127,Outcomes!AU24,AVERAGE(Outcomes!AU24,Outcomes!AU77,Outcomes!AU130))*Outcomes!AU$7</f>
        <v>0</v>
      </c>
      <c r="AV24" s="384">
        <f>Performance!Q$5*IF(Performance!Q180&gt;Performance!Q127,Outcomes!AV24,AVERAGE(Outcomes!AV24,Outcomes!AV77,Outcomes!AV130))*Outcomes!AV$7</f>
        <v>0</v>
      </c>
      <c r="AW24" s="384">
        <f>Performance!Q$5*IF(Performance!Q180&gt;Performance!Q127,Outcomes!AW24,AVERAGE(Outcomes!AW24,Outcomes!AW77,Outcomes!AW130))*Outcomes!AW$7</f>
        <v>0</v>
      </c>
      <c r="AX24" s="384">
        <f>Performance!R$5*IF(Performance!R180&gt;Performance!R127,Outcomes!AX24,AVERAGE(Outcomes!AX24,Outcomes!AX77,Outcomes!AX130))*Outcomes!AX$7</f>
        <v>0</v>
      </c>
      <c r="AY24" s="384">
        <f>Performance!R$5*IF(Performance!R180&gt;Performance!R127,Outcomes!AY24,AVERAGE(Outcomes!AY24,Outcomes!AY77,Outcomes!AY130))*Outcomes!AY$7</f>
        <v>0</v>
      </c>
      <c r="AZ24" s="384">
        <f>Performance!R$5*IF(Performance!R180&gt;Performance!R127,Outcomes!AZ24,AVERAGE(Outcomes!AZ24,Outcomes!AZ77,Outcomes!AZ130))*Outcomes!AZ$7</f>
        <v>0</v>
      </c>
      <c r="BA24" s="384">
        <f>Performance!R$5*IF(Performance!R180&gt;Performance!R127,Outcomes!BA24,AVERAGE(Outcomes!BA24,Outcomes!BA77,Outcomes!BA130))*Outcomes!BA$7</f>
        <v>0</v>
      </c>
      <c r="BB24" s="384">
        <f>Performance!S21</f>
        <v>4685.9677519002425</v>
      </c>
      <c r="BC24" s="384">
        <f>Performance!T21</f>
        <v>52937.500000000015</v>
      </c>
      <c r="BD24" s="384">
        <f>Performance!U21</f>
        <v>0</v>
      </c>
      <c r="BE24" s="339">
        <f>SUM(C24:BD24)-Performance!C21</f>
        <v>0</v>
      </c>
    </row>
    <row r="25" spans="1:57">
      <c r="A25" s="21" t="s">
        <v>79</v>
      </c>
      <c r="B25" s="18" t="s">
        <v>80</v>
      </c>
      <c r="C25" s="384">
        <f>Performance!D22</f>
        <v>1293701.3765348445</v>
      </c>
      <c r="D25" s="384">
        <f>Performance!E$5*IF(Performance!E181&gt;Performance!E128,Outcomes!D25,AVERAGE(Outcomes!D25,Outcomes!D78,Outcomes!D131))*Outcomes!D$7</f>
        <v>367066.04835393274</v>
      </c>
      <c r="E25" s="384">
        <f>Performance!E$5*IF(Performance!E181&gt;Performance!E128,Outcomes!E25,AVERAGE(Outcomes!E25,Outcomes!E78,Outcomes!E131))*Outcomes!E$7</f>
        <v>86801.95318305018</v>
      </c>
      <c r="F25" s="384">
        <f>Performance!E$5*IF(Performance!E181&gt;Performance!E128,Outcomes!F25,AVERAGE(Outcomes!F25,Outcomes!F78,Outcomes!F131))*Outcomes!F$7</f>
        <v>24944.273973761341</v>
      </c>
      <c r="G25" s="384">
        <f>Performance!E$5*IF(Performance!E181&gt;Performance!E128,Outcomes!G25,AVERAGE(Outcomes!G25,Outcomes!G78,Outcomes!G131))*Outcomes!G$7</f>
        <v>17534.673627389398</v>
      </c>
      <c r="H25" s="384">
        <f>Performance!F$5*IF(Performance!F181&gt;Performance!F128,Outcomes!H25,AVERAGE(Outcomes!H25,Outcomes!H78,Outcomes!H131))*Outcomes!H$7</f>
        <v>0</v>
      </c>
      <c r="I25" s="384">
        <f>Performance!F$5*IF(Performance!F181&gt;Performance!F128,Outcomes!I25,AVERAGE(Outcomes!I25,Outcomes!I78,Outcomes!I131))*Outcomes!I$7</f>
        <v>0</v>
      </c>
      <c r="J25" s="384">
        <f>Performance!F$5*IF(Performance!F181&gt;Performance!F128,Outcomes!J25,AVERAGE(Outcomes!J25,Outcomes!J78,Outcomes!J131))*Outcomes!J$7</f>
        <v>0</v>
      </c>
      <c r="K25" s="384">
        <f>Performance!F$5*IF(Performance!F181&gt;Performance!F128,Outcomes!K25,AVERAGE(Outcomes!K25,Outcomes!K78,Outcomes!K131))*Outcomes!K$7</f>
        <v>0</v>
      </c>
      <c r="L25" s="384">
        <f>Performance!G$5*IF(Performance!G181&gt;Performance!G128,Outcomes!L25,AVERAGE(Outcomes!L25,Outcomes!L78,Outcomes!L131))*Outcomes!L$7</f>
        <v>2170.5009590792838</v>
      </c>
      <c r="M25" s="384">
        <f>Performance!H$5*IF(Performance!H181&gt;Performance!H128,Outcomes!M25,AVERAGE(Outcomes!M25,Outcomes!M78,Outcomes!M131))*Outcomes!M$7</f>
        <v>14783.233828857628</v>
      </c>
      <c r="N25" s="384">
        <f>Performance!I$5*IF(Performance!I181&gt;Performance!I128,Outcomes!N25,AVERAGE(Outcomes!N25,Outcomes!N78,Outcomes!N131))*Outcomes!N$7</f>
        <v>101244.01124156969</v>
      </c>
      <c r="O25" s="384">
        <f>Performance!I$5*IF(Performance!I181&gt;Performance!I128,Outcomes!O25,AVERAGE(Outcomes!O25,Outcomes!O78,Outcomes!O131))*Outcomes!O$7</f>
        <v>30539.312371397245</v>
      </c>
      <c r="P25" s="384">
        <f>Performance!I$5*IF(Performance!I181&gt;Performance!I128,Outcomes!P25,AVERAGE(Outcomes!P25,Outcomes!P78,Outcomes!P131))*Outcomes!P$7</f>
        <v>2326.8047521064564</v>
      </c>
      <c r="Q25" s="384">
        <f>Performance!I$5*IF(Performance!I181&gt;Performance!I128,Outcomes!Q25,AVERAGE(Outcomes!Q25,Outcomes!Q78,Outcomes!Q131))*Outcomes!Q$7</f>
        <v>1163.4023760532282</v>
      </c>
      <c r="R25" s="384">
        <f>Performance!J$5*IF(Performance!J181&gt;Performance!J128,Outcomes!R25,AVERAGE(Outcomes!R25,Outcomes!R78,Outcomes!R131))*Outcomes!R$7</f>
        <v>100308.44927841739</v>
      </c>
      <c r="S25" s="384">
        <f>Performance!J$5*IF(Performance!J181&gt;Performance!J128,Outcomes!S25,AVERAGE(Outcomes!S25,Outcomes!S78,Outcomes!S131))*Outcomes!S$7</f>
        <v>12724.713488082185</v>
      </c>
      <c r="T25" s="384">
        <f>Performance!J$5*IF(Performance!J181&gt;Performance!J128,Outcomes!T25,AVERAGE(Outcomes!T25,Outcomes!T78,Outcomes!T131))*Outcomes!T$7</f>
        <v>1817.8162125831691</v>
      </c>
      <c r="U25" s="384">
        <f>Performance!J$5*IF(Performance!J181&gt;Performance!J128,Outcomes!U25,AVERAGE(Outcomes!U25,Outcomes!U78,Outcomes!U131))*Outcomes!U$7</f>
        <v>2181.3794550998027</v>
      </c>
      <c r="V25" s="384">
        <f>Performance!K$5*IF(Performance!K181&gt;Performance!K128,Outcomes!V25,AVERAGE(Outcomes!V25,Outcomes!V78,Outcomes!V131))*Outcomes!V$7</f>
        <v>49244.616026926458</v>
      </c>
      <c r="W25" s="384">
        <f>Performance!K$5*IF(Performance!K181&gt;Performance!K128,Outcomes!W25,AVERAGE(Outcomes!W25,Outcomes!W78,Outcomes!W131))*Outcomes!W$7</f>
        <v>10573.077218430393</v>
      </c>
      <c r="X25" s="384">
        <f>Performance!K$5*IF(Performance!K181&gt;Performance!K128, Outcomes!X25, AVERAGE(Outcomes!X25,Outcomes!X78,Outcomes!X131))*Outcomes!X$7</f>
        <v>4455.3873532320886</v>
      </c>
      <c r="Y25" s="384">
        <f>Performance!K$5*IF(Performance!K181&gt;Performance!K128,Outcomes!Y25,AVERAGE(Outcomes!Y25,Outcomes!Y78,Outcomes!Y131))*Outcomes!Y$7</f>
        <v>3557.9273046420426</v>
      </c>
      <c r="Z25" s="384">
        <f>Performance!L$5*IF(Performance!L181&gt;Performance!L128,Outcomes!Z25,AVERAGE(Outcomes!Z25,Outcomes!Z78,Outcomes!Z131))*Outcomes!Z$7</f>
        <v>472546.70630078664</v>
      </c>
      <c r="AA25" s="384">
        <f>Performance!L$5*IF(Performance!L181&gt;Performance!L128,Outcomes!AA25,AVERAGE(Outcomes!AA25,Outcomes!AA78,Outcomes!AA131))*Outcomes!AA$7</f>
        <v>106829.75882228739</v>
      </c>
      <c r="AB25" s="384">
        <f>Performance!L$5*IF(Performance!L181&gt;Performance!L128,Outcomes!AB25,AVERAGE(Outcomes!AB25,Outcomes!AB78,Outcomes!AB131))*Outcomes!AB$7</f>
        <v>60783.629356683414</v>
      </c>
      <c r="AC25" s="384">
        <f>Performance!L$5*IF(Performance!L181&gt;Performance!L128,Outcomes!AC25,AVERAGE(Outcomes!AC25,Outcomes!AC78,Outcomes!AC131))*Outcomes!AC$7</f>
        <v>100481.37135054826</v>
      </c>
      <c r="AD25" s="384">
        <f>Performance!M$5*IF(Performance!M181&gt;Performance!M128,Outcomes!AD25,AVERAGE(Outcomes!AD25,Outcomes!AD78,Outcomes!AD131))*Outcomes!AD$7</f>
        <v>0</v>
      </c>
      <c r="AE25" s="384">
        <f>Performance!M$5*IF(Performance!M181&gt;Performance!M128,Outcomes!AE25,AVERAGE(Outcomes!AE25,Outcomes!AE78,Outcomes!AE131))*Outcomes!AE$7</f>
        <v>0</v>
      </c>
      <c r="AF25" s="384">
        <f>Performance!M$5*IF(Performance!M181&gt;Performance!M128,Outcomes!AF25,AVERAGE(Outcomes!AF25,Outcomes!AF78,Outcomes!AF131))*Outcomes!AF$7</f>
        <v>0</v>
      </c>
      <c r="AG25" s="384">
        <f>Performance!M$5*IF(Performance!M181&gt;Performance!M128,Outcomes!AG25,AVERAGE(Outcomes!AG25,Outcomes!AG78,Outcomes!AG131))*Outcomes!AG$7</f>
        <v>0</v>
      </c>
      <c r="AH25" s="384">
        <f>Performance!N$5*IF(Performance!N181&gt;Performance!N128,Outcomes!AH25,AVERAGE(Outcomes!AH25,Outcomes!AH78,Outcomes!AH131))*Outcomes!AH$7</f>
        <v>0</v>
      </c>
      <c r="AI25" s="384">
        <f>Performance!N$5*IF(Performance!N181&gt;Performance!N128,Outcomes!AI25,AVERAGE(Outcomes!AI25,Outcomes!AI78,Outcomes!AI131))*Outcomes!AI$7</f>
        <v>0</v>
      </c>
      <c r="AJ25" s="384">
        <f>Performance!N$5*IF(Performance!N181&gt;Performance!N128,Outcomes!AJ25,AVERAGE(Outcomes!AJ25,Outcomes!AJ78,Outcomes!AJ131))*Outcomes!AJ$7</f>
        <v>0</v>
      </c>
      <c r="AK25" s="384">
        <f>Performance!N$5*IF(Performance!N181&gt;Performance!N128,Outcomes!AK25,AVERAGE(Outcomes!AK25,Outcomes!AK78,Outcomes!AK131))*Outcomes!AK$7</f>
        <v>0</v>
      </c>
      <c r="AL25" s="384">
        <f>Performance!O$5*IF(Performance!O181&gt;Performance!O128,Outcomes!AL25,AVERAGE(Outcomes!AL25,Outcomes!AL78,Outcomes!AL131))*Outcomes!AL$7</f>
        <v>534553.67469246185</v>
      </c>
      <c r="AM25" s="384">
        <f>Performance!O$5*IF(Performance!O181&gt;Performance!O128,Outcomes!AM25,AVERAGE(Outcomes!AM25,Outcomes!AM78,Outcomes!AM131))*Outcomes!AM$7</f>
        <v>124247.06248696461</v>
      </c>
      <c r="AN25" s="384">
        <f>Performance!O$5*IF(Performance!O181&gt;Performance!O128,Outcomes!AN25,AVERAGE(Outcomes!AN25,Outcomes!AN78,Outcomes!AN131))*Outcomes!AN$7</f>
        <v>52529.416879165678</v>
      </c>
      <c r="AO25" s="384">
        <f>Performance!O$5*IF(Performance!O181&gt;Performance!O128,Outcomes!AO25,AVERAGE(Outcomes!AO25,Outcomes!AO78,Outcomes!AO131))*Outcomes!AO$7</f>
        <v>37081.609433127262</v>
      </c>
      <c r="AP25" s="384">
        <f>Performance!P$5*IF(Performance!P181&gt;Performance!P128,Outcomes!AP25,AVERAGE(Outcomes!AP25,Outcomes!AP78,Outcomes!AP131))*Outcomes!AP$7</f>
        <v>82288.746614841424</v>
      </c>
      <c r="AQ25" s="384">
        <f>Performance!P$5*IF(Performance!P181&gt;Performance!P128,Outcomes!AQ25,AVERAGE(Outcomes!AQ25,Outcomes!AQ78,Outcomes!AQ131))*Outcomes!AQ$7</f>
        <v>17938.203042989757</v>
      </c>
      <c r="AR25" s="384">
        <f>Performance!P$5*IF(Performance!P181&gt;Performance!P128,Outcomes!AR25,AVERAGE(Outcomes!AR25,Outcomes!AR78,Outcomes!AR131))*Outcomes!AR$7</f>
        <v>10452.53369203321</v>
      </c>
      <c r="AS25" s="384">
        <f>Performance!P$5*IF(Performance!P181&gt;Performance!P128,Outcomes!AS25,AVERAGE(Outcomes!AS25,Outcomes!AS78,Outcomes!AS131))*Outcomes!AS$7</f>
        <v>10557.951869001306</v>
      </c>
      <c r="AT25" s="384">
        <f>Performance!Q$5*IF(Performance!Q181&gt;Performance!Q128,Outcomes!AT25,AVERAGE(Outcomes!AT25,Outcomes!AT78,Outcomes!AT131))*Outcomes!AT$7</f>
        <v>0</v>
      </c>
      <c r="AU25" s="384">
        <f>Performance!Q$5*IF(Performance!Q181&gt;Performance!Q128,Outcomes!AU25,AVERAGE(Outcomes!AU25,Outcomes!AU78,Outcomes!AU131))*Outcomes!AU$7</f>
        <v>0</v>
      </c>
      <c r="AV25" s="384">
        <f>Performance!Q$5*IF(Performance!Q181&gt;Performance!Q128,Outcomes!AV25,AVERAGE(Outcomes!AV25,Outcomes!AV78,Outcomes!AV131))*Outcomes!AV$7</f>
        <v>0</v>
      </c>
      <c r="AW25" s="384">
        <f>Performance!Q$5*IF(Performance!Q181&gt;Performance!Q128,Outcomes!AW25,AVERAGE(Outcomes!AW25,Outcomes!AW78,Outcomes!AW131))*Outcomes!AW$7</f>
        <v>0</v>
      </c>
      <c r="AX25" s="384">
        <f>Performance!R$5*IF(Performance!R181&gt;Performance!R128,Outcomes!AX25,AVERAGE(Outcomes!AX25,Outcomes!AX78,Outcomes!AX131))*Outcomes!AX$7</f>
        <v>0</v>
      </c>
      <c r="AY25" s="384">
        <f>Performance!R$5*IF(Performance!R181&gt;Performance!R128,Outcomes!AY25,AVERAGE(Outcomes!AY25,Outcomes!AY78,Outcomes!AY131))*Outcomes!AY$7</f>
        <v>0</v>
      </c>
      <c r="AZ25" s="384">
        <f>Performance!R$5*IF(Performance!R181&gt;Performance!R128,Outcomes!AZ25,AVERAGE(Outcomes!AZ25,Outcomes!AZ78,Outcomes!AZ131))*Outcomes!AZ$7</f>
        <v>0</v>
      </c>
      <c r="BA25" s="384">
        <f>Performance!R$5*IF(Performance!R181&gt;Performance!R128,Outcomes!BA25,AVERAGE(Outcomes!BA25,Outcomes!BA78,Outcomes!BA131))*Outcomes!BA$7</f>
        <v>0</v>
      </c>
      <c r="BB25" s="384">
        <f>Performance!S22</f>
        <v>7931.5500000000011</v>
      </c>
      <c r="BC25" s="384">
        <f>Performance!T22</f>
        <v>4235.0000000000009</v>
      </c>
      <c r="BD25" s="384">
        <f>Performance!U22</f>
        <v>0</v>
      </c>
      <c r="BE25" s="339">
        <f>SUM(C25:BD25)-Performance!C22</f>
        <v>0</v>
      </c>
    </row>
    <row r="26" spans="1:57">
      <c r="A26" s="21" t="s">
        <v>81</v>
      </c>
      <c r="B26" s="18" t="s">
        <v>82</v>
      </c>
      <c r="C26" s="384">
        <f>Performance!D23</f>
        <v>482547.91666666657</v>
      </c>
      <c r="D26" s="384">
        <f>Performance!E$5*IF(Performance!E182&gt;Performance!E129,Outcomes!D26,AVERAGE(Outcomes!D26,Outcomes!D79,Outcomes!D132))*Outcomes!D$7</f>
        <v>442612.91666666663</v>
      </c>
      <c r="E26" s="384">
        <f>Performance!E$5*IF(Performance!E182&gt;Performance!E129,Outcomes!E26,AVERAGE(Outcomes!E26,Outcomes!E79,Outcomes!E132))*Outcomes!E$7</f>
        <v>49013.020631160238</v>
      </c>
      <c r="F26" s="384">
        <f>Performance!E$5*IF(Performance!E182&gt;Performance!E129,Outcomes!F26,AVERAGE(Outcomes!F26,Outcomes!F79,Outcomes!F132))*Outcomes!F$7</f>
        <v>39332.932582212714</v>
      </c>
      <c r="G26" s="384">
        <f>Performance!E$5*IF(Performance!E182&gt;Performance!E129,Outcomes!G26,AVERAGE(Outcomes!G26,Outcomes!G79,Outcomes!G132))*Outcomes!G$7</f>
        <v>43000.867638097174</v>
      </c>
      <c r="H26" s="384">
        <f>Performance!F$5*IF(Performance!F182&gt;Performance!F129,Outcomes!H26,AVERAGE(Outcomes!H26,Outcomes!H79,Outcomes!H132))*Outcomes!H$7</f>
        <v>0</v>
      </c>
      <c r="I26" s="384">
        <f>Performance!F$5*IF(Performance!F182&gt;Performance!F129,Outcomes!I26,AVERAGE(Outcomes!I26,Outcomes!I79,Outcomes!I132))*Outcomes!I$7</f>
        <v>0</v>
      </c>
      <c r="J26" s="384">
        <f>Performance!F$5*IF(Performance!F182&gt;Performance!F129,Outcomes!J26,AVERAGE(Outcomes!J26,Outcomes!J79,Outcomes!J132))*Outcomes!J$7</f>
        <v>0</v>
      </c>
      <c r="K26" s="384">
        <f>Performance!F$5*IF(Performance!F182&gt;Performance!F129,Outcomes!K26,AVERAGE(Outcomes!K26,Outcomes!K79,Outcomes!K132))*Outcomes!K$7</f>
        <v>0</v>
      </c>
      <c r="L26" s="384">
        <f>Performance!G$5*IF(Performance!G182&gt;Performance!G129,Outcomes!L26,AVERAGE(Outcomes!L26,Outcomes!L79,Outcomes!L132))*Outcomes!L$7</f>
        <v>0</v>
      </c>
      <c r="M26" s="384">
        <f>Performance!H$5*IF(Performance!H182&gt;Performance!H129,Outcomes!M26,AVERAGE(Outcomes!M26,Outcomes!M79,Outcomes!M132))*Outcomes!M$7</f>
        <v>0</v>
      </c>
      <c r="N26" s="384">
        <f>Performance!I$5*IF(Performance!I182&gt;Performance!I129,Outcomes!N26,AVERAGE(Outcomes!N26,Outcomes!N79,Outcomes!N132))*Outcomes!N$7</f>
        <v>36405.219548872192</v>
      </c>
      <c r="O26" s="384">
        <f>Performance!I$5*IF(Performance!I182&gt;Performance!I129,Outcomes!O26,AVERAGE(Outcomes!O26,Outcomes!O79,Outcomes!O132))*Outcomes!O$7</f>
        <v>0</v>
      </c>
      <c r="P26" s="384">
        <f>Performance!I$5*IF(Performance!I182&gt;Performance!I129,Outcomes!P26,AVERAGE(Outcomes!P26,Outcomes!P79,Outcomes!P132))*Outcomes!P$7</f>
        <v>0</v>
      </c>
      <c r="Q26" s="384">
        <f>Performance!I$5*IF(Performance!I182&gt;Performance!I129,Outcomes!Q26,AVERAGE(Outcomes!Q26,Outcomes!Q79,Outcomes!Q132))*Outcomes!Q$7</f>
        <v>0</v>
      </c>
      <c r="R26" s="384">
        <f>Performance!J$5*IF(Performance!J182&gt;Performance!J129,Outcomes!R26,AVERAGE(Outcomes!R26,Outcomes!R79,Outcomes!R132))*Outcomes!R$7</f>
        <v>190443.4755639098</v>
      </c>
      <c r="S26" s="384">
        <f>Performance!J$5*IF(Performance!J182&gt;Performance!J129,Outcomes!S26,AVERAGE(Outcomes!S26,Outcomes!S79,Outcomes!S132))*Outcomes!S$7</f>
        <v>32518.750000000011</v>
      </c>
      <c r="T26" s="384">
        <f>Performance!J$5*IF(Performance!J182&gt;Performance!J129,Outcomes!T26,AVERAGE(Outcomes!T26,Outcomes!T79,Outcomes!T132))*Outcomes!T$7</f>
        <v>3781.2500000000005</v>
      </c>
      <c r="U26" s="384">
        <f>Performance!J$5*IF(Performance!J182&gt;Performance!J129,Outcomes!U26,AVERAGE(Outcomes!U26,Outcomes!U79,Outcomes!U132))*Outcomes!U$7</f>
        <v>9831.2500000000018</v>
      </c>
      <c r="V26" s="384">
        <f>Performance!K$5*IF(Performance!K182&gt;Performance!K129,Outcomes!V26,AVERAGE(Outcomes!V26,Outcomes!V79,Outcomes!V132))*Outcomes!V$7</f>
        <v>180093.31243745313</v>
      </c>
      <c r="W26" s="384">
        <f>Performance!K$5*IF(Performance!K182&gt;Performance!K129,Outcomes!W26,AVERAGE(Outcomes!W26,Outcomes!W79,Outcomes!W132))*Outcomes!W$7</f>
        <v>32839.47103697501</v>
      </c>
      <c r="X26" s="384">
        <f>Performance!K$5*IF(Performance!K182&gt;Performance!K129, Outcomes!X26, AVERAGE(Outcomes!X26,Outcomes!X79,Outcomes!X132))*Outcomes!X$7</f>
        <v>15425.939507618106</v>
      </c>
      <c r="Y26" s="384">
        <f>Performance!K$5*IF(Performance!K182&gt;Performance!K129,Outcomes!Y26,AVERAGE(Outcomes!Y26,Outcomes!Y79,Outcomes!Y132))*Outcomes!Y$7</f>
        <v>25940.246355525334</v>
      </c>
      <c r="Z26" s="384">
        <f>Performance!L$5*IF(Performance!L182&gt;Performance!L129,Outcomes!Z26,AVERAGE(Outcomes!Z26,Outcomes!Z79,Outcomes!Z132))*Outcomes!Z$7</f>
        <v>650831.09530535794</v>
      </c>
      <c r="AA26" s="384">
        <f>Performance!L$5*IF(Performance!L182&gt;Performance!L129,Outcomes!AA26,AVERAGE(Outcomes!AA26,Outcomes!AA79,Outcomes!AA132))*Outcomes!AA$7</f>
        <v>87955.502939140308</v>
      </c>
      <c r="AB26" s="384">
        <f>Performance!L$5*IF(Performance!L182&gt;Performance!L129,Outcomes!AB26,AVERAGE(Outcomes!AB26,Outcomes!AB79,Outcomes!AB132))*Outcomes!AB$7</f>
        <v>88602.30145097895</v>
      </c>
      <c r="AC26" s="384">
        <f>Performance!L$5*IF(Performance!L182&gt;Performance!L129,Outcomes!AC26,AVERAGE(Outcomes!AC26,Outcomes!AC79,Outcomes!AC132))*Outcomes!AC$7</f>
        <v>189310.15301385213</v>
      </c>
      <c r="AD26" s="384">
        <f>Performance!M$5*IF(Performance!M182&gt;Performance!M129,Outcomes!AD26,AVERAGE(Outcomes!AD26,Outcomes!AD79,Outcomes!AD132))*Outcomes!AD$7</f>
        <v>0</v>
      </c>
      <c r="AE26" s="384">
        <f>Performance!M$5*IF(Performance!M182&gt;Performance!M129,Outcomes!AE26,AVERAGE(Outcomes!AE26,Outcomes!AE79,Outcomes!AE132))*Outcomes!AE$7</f>
        <v>0</v>
      </c>
      <c r="AF26" s="384">
        <f>Performance!M$5*IF(Performance!M182&gt;Performance!M129,Outcomes!AF26,AVERAGE(Outcomes!AF26,Outcomes!AF79,Outcomes!AF132))*Outcomes!AF$7</f>
        <v>0</v>
      </c>
      <c r="AG26" s="384">
        <f>Performance!M$5*IF(Performance!M182&gt;Performance!M129,Outcomes!AG26,AVERAGE(Outcomes!AG26,Outcomes!AG79,Outcomes!AG132))*Outcomes!AG$7</f>
        <v>0</v>
      </c>
      <c r="AH26" s="384">
        <f>Performance!N$5*IF(Performance!N182&gt;Performance!N129,Outcomes!AH26,AVERAGE(Outcomes!AH26,Outcomes!AH79,Outcomes!AH132))*Outcomes!AH$7</f>
        <v>189691.25</v>
      </c>
      <c r="AI26" s="384">
        <f>Performance!N$5*IF(Performance!N182&gt;Performance!N129,Outcomes!AI26,AVERAGE(Outcomes!AI26,Outcomes!AI79,Outcomes!AI132))*Outcomes!AI$7</f>
        <v>1622.2177011002066</v>
      </c>
      <c r="AJ26" s="384">
        <f>Performance!N$5*IF(Performance!N182&gt;Performance!N129,Outcomes!AJ26,AVERAGE(Outcomes!AJ26,Outcomes!AJ79,Outcomes!AJ132))*Outcomes!AJ$7</f>
        <v>11742.389118955762</v>
      </c>
      <c r="AK26" s="384">
        <f>Performance!N$5*IF(Performance!N182&gt;Performance!N129,Outcomes!AK26,AVERAGE(Outcomes!AK26,Outcomes!AK79,Outcomes!AK132))*Outcomes!AK$7</f>
        <v>70248.159704769801</v>
      </c>
      <c r="AL26" s="384">
        <f>Performance!O$5*IF(Performance!O182&gt;Performance!O129,Outcomes!AL26,AVERAGE(Outcomes!AL26,Outcomes!AL79,Outcomes!AL132))*Outcomes!AL$7</f>
        <v>705097.22897618939</v>
      </c>
      <c r="AM26" s="384">
        <f>Performance!O$5*IF(Performance!O182&gt;Performance!O129,Outcomes!AM26,AVERAGE(Outcomes!AM26,Outcomes!AM79,Outcomes!AM132))*Outcomes!AM$7</f>
        <v>73383.163841071189</v>
      </c>
      <c r="AN26" s="384">
        <f>Performance!O$5*IF(Performance!O182&gt;Performance!O129,Outcomes!AN26,AVERAGE(Outcomes!AN26,Outcomes!AN79,Outcomes!AN132))*Outcomes!AN$7</f>
        <v>90439.982020059295</v>
      </c>
      <c r="AO26" s="384">
        <f>Performance!O$5*IF(Performance!O182&gt;Performance!O129,Outcomes!AO26,AVERAGE(Outcomes!AO26,Outcomes!AO79,Outcomes!AO132))*Outcomes!AO$7</f>
        <v>101948.87905109038</v>
      </c>
      <c r="AP26" s="384">
        <f>Performance!P$5*IF(Performance!P182&gt;Performance!P129,Outcomes!AP26,AVERAGE(Outcomes!AP26,Outcomes!AP79,Outcomes!AP132))*Outcomes!AP$7</f>
        <v>728599.47838868352</v>
      </c>
      <c r="AQ26" s="384">
        <f>Performance!P$5*IF(Performance!P182&gt;Performance!P129,Outcomes!AQ26,AVERAGE(Outcomes!AQ26,Outcomes!AQ79,Outcomes!AQ132))*Outcomes!AQ$7</f>
        <v>48480.377498179114</v>
      </c>
      <c r="AR26" s="384">
        <f>Performance!P$5*IF(Performance!P182&gt;Performance!P129,Outcomes!AR26,AVERAGE(Outcomes!AR26,Outcomes!AR79,Outcomes!AR132))*Outcomes!AR$7</f>
        <v>94329.609541028854</v>
      </c>
      <c r="AS26" s="384">
        <f>Performance!P$5*IF(Performance!P182&gt;Performance!P129,Outcomes!AS26,AVERAGE(Outcomes!AS26,Outcomes!AS79,Outcomes!AS132))*Outcomes!AS$7</f>
        <v>214360.88459187507</v>
      </c>
      <c r="AT26" s="384">
        <f>Performance!Q$5*IF(Performance!Q182&gt;Performance!Q129,Outcomes!AT26,AVERAGE(Outcomes!AT26,Outcomes!AT79,Outcomes!AT132))*Outcomes!AT$7</f>
        <v>0</v>
      </c>
      <c r="AU26" s="384">
        <f>Performance!Q$5*IF(Performance!Q182&gt;Performance!Q129,Outcomes!AU26,AVERAGE(Outcomes!AU26,Outcomes!AU79,Outcomes!AU132))*Outcomes!AU$7</f>
        <v>0</v>
      </c>
      <c r="AV26" s="384">
        <f>Performance!Q$5*IF(Performance!Q182&gt;Performance!Q129,Outcomes!AV26,AVERAGE(Outcomes!AV26,Outcomes!AV79,Outcomes!AV132))*Outcomes!AV$7</f>
        <v>0</v>
      </c>
      <c r="AW26" s="384">
        <f>Performance!Q$5*IF(Performance!Q182&gt;Performance!Q129,Outcomes!AW26,AVERAGE(Outcomes!AW26,Outcomes!AW79,Outcomes!AW132))*Outcomes!AW$7</f>
        <v>0</v>
      </c>
      <c r="AX26" s="384">
        <f>Performance!R$5*IF(Performance!R182&gt;Performance!R129,Outcomes!AX26,AVERAGE(Outcomes!AX26,Outcomes!AX79,Outcomes!AX132))*Outcomes!AX$7</f>
        <v>125235.00000000001</v>
      </c>
      <c r="AY26" s="384">
        <f>Performance!R$5*IF(Performance!R182&gt;Performance!R129,Outcomes!AY26,AVERAGE(Outcomes!AY26,Outcomes!AY79,Outcomes!AY132))*Outcomes!AY$7</f>
        <v>2013.515625</v>
      </c>
      <c r="AZ26" s="384">
        <f>Performance!R$5*IF(Performance!R182&gt;Performance!R129,Outcomes!AZ26,AVERAGE(Outcomes!AZ26,Outcomes!AZ79,Outcomes!AZ132))*Outcomes!AZ$7</f>
        <v>15147.957589285714</v>
      </c>
      <c r="BA26" s="384">
        <f>Performance!R$5*IF(Performance!R182&gt;Performance!R129,Outcomes!BA26,AVERAGE(Outcomes!BA26,Outcomes!BA79,Outcomes!BA132))*Outcomes!BA$7</f>
        <v>52626.89732142858</v>
      </c>
      <c r="BB26" s="384">
        <f>Performance!S23</f>
        <v>4871.9043294255416</v>
      </c>
      <c r="BC26" s="384">
        <f>Performance!T23</f>
        <v>21868.4512253844</v>
      </c>
      <c r="BD26" s="384">
        <f>Performance!U23</f>
        <v>0</v>
      </c>
      <c r="BE26" s="339">
        <f>SUM(C26:BD26)-Performance!C23</f>
        <v>0</v>
      </c>
    </row>
    <row r="27" spans="1:57">
      <c r="A27" s="21" t="s">
        <v>83</v>
      </c>
      <c r="B27" s="18" t="s">
        <v>84</v>
      </c>
      <c r="C27" s="384">
        <f>Performance!D24</f>
        <v>1281060.1982647097</v>
      </c>
      <c r="D27" s="384">
        <f>Performance!E$5*IF(Performance!E183&gt;Performance!E130,Outcomes!D27,AVERAGE(Outcomes!D27,Outcomes!D80,Outcomes!D133))*Outcomes!D$7</f>
        <v>628976.24999999988</v>
      </c>
      <c r="E27" s="384">
        <f>Performance!E$5*IF(Performance!E183&gt;Performance!E130,Outcomes!E27,AVERAGE(Outcomes!E27,Outcomes!E80,Outcomes!E133))*Outcomes!E$7</f>
        <v>109315.03670090123</v>
      </c>
      <c r="F27" s="384">
        <f>Performance!E$5*IF(Performance!E183&gt;Performance!E130,Outcomes!F27,AVERAGE(Outcomes!F27,Outcomes!F80,Outcomes!F133))*Outcomes!F$7</f>
        <v>62143.213642973693</v>
      </c>
      <c r="G27" s="384">
        <f>Performance!E$5*IF(Performance!E183&gt;Performance!E130,Outcomes!G27,AVERAGE(Outcomes!G27,Outcomes!G80,Outcomes!G133))*Outcomes!G$7</f>
        <v>57715.280564067056</v>
      </c>
      <c r="H27" s="384">
        <f>Performance!F$5*IF(Performance!F183&gt;Performance!F130,Outcomes!H27,AVERAGE(Outcomes!H27,Outcomes!H80,Outcomes!H133))*Outcomes!H$7</f>
        <v>0</v>
      </c>
      <c r="I27" s="384">
        <f>Performance!F$5*IF(Performance!F183&gt;Performance!F130,Outcomes!I27,AVERAGE(Outcomes!I27,Outcomes!I80,Outcomes!I133))*Outcomes!I$7</f>
        <v>0</v>
      </c>
      <c r="J27" s="384">
        <f>Performance!F$5*IF(Performance!F183&gt;Performance!F130,Outcomes!J27,AVERAGE(Outcomes!J27,Outcomes!J80,Outcomes!J133))*Outcomes!J$7</f>
        <v>0</v>
      </c>
      <c r="K27" s="384">
        <f>Performance!F$5*IF(Performance!F183&gt;Performance!F130,Outcomes!K27,AVERAGE(Outcomes!K27,Outcomes!K80,Outcomes!K133))*Outcomes!K$7</f>
        <v>0</v>
      </c>
      <c r="L27" s="384">
        <f>Performance!G$5*IF(Performance!G183&gt;Performance!G130,Outcomes!L27,AVERAGE(Outcomes!L27,Outcomes!L80,Outcomes!L133))*Outcomes!L$7</f>
        <v>0</v>
      </c>
      <c r="M27" s="384">
        <f>Performance!H$5*IF(Performance!H183&gt;Performance!H130,Outcomes!M27,AVERAGE(Outcomes!M27,Outcomes!M80,Outcomes!M133))*Outcomes!M$7</f>
        <v>275275.00000000006</v>
      </c>
      <c r="N27" s="384">
        <f>Performance!I$5*IF(Performance!I183&gt;Performance!I130,Outcomes!N27,AVERAGE(Outcomes!N27,Outcomes!N80,Outcomes!N133))*Outcomes!N$7</f>
        <v>6050</v>
      </c>
      <c r="O27" s="384">
        <f>Performance!I$5*IF(Performance!I183&gt;Performance!I130,Outcomes!O27,AVERAGE(Outcomes!O27,Outcomes!O80,Outcomes!O133))*Outcomes!O$7</f>
        <v>605</v>
      </c>
      <c r="P27" s="384">
        <f>Performance!I$5*IF(Performance!I183&gt;Performance!I130,Outcomes!P27,AVERAGE(Outcomes!P27,Outcomes!P80,Outcomes!P133))*Outcomes!P$7</f>
        <v>1210.0000000000002</v>
      </c>
      <c r="Q27" s="384">
        <f>Performance!I$5*IF(Performance!I183&gt;Performance!I130,Outcomes!Q27,AVERAGE(Outcomes!Q27,Outcomes!Q80,Outcomes!Q133))*Outcomes!Q$7</f>
        <v>2420.0000000000005</v>
      </c>
      <c r="R27" s="384">
        <f>Performance!J$5*IF(Performance!J183&gt;Performance!J130,Outcomes!R27,AVERAGE(Outcomes!R27,Outcomes!R80,Outcomes!R133))*Outcomes!R$7</f>
        <v>204187.5</v>
      </c>
      <c r="S27" s="384">
        <f>Performance!J$5*IF(Performance!J183&gt;Performance!J130,Outcomes!S27,AVERAGE(Outcomes!S27,Outcomes!S80,Outcomes!S133))*Outcomes!S$7</f>
        <v>10965.624999999998</v>
      </c>
      <c r="T27" s="384">
        <f>Performance!J$5*IF(Performance!J183&gt;Performance!J130,Outcomes!T27,AVERAGE(Outcomes!T27,Outcomes!T80,Outcomes!T133))*Outcomes!T$7</f>
        <v>9453.125</v>
      </c>
      <c r="U27" s="384">
        <f>Performance!J$5*IF(Performance!J183&gt;Performance!J130,Outcomes!U27,AVERAGE(Outcomes!U27,Outcomes!U80,Outcomes!U133))*Outcomes!U$7</f>
        <v>52181.250000000007</v>
      </c>
      <c r="V27" s="384">
        <f>Performance!K$5*IF(Performance!K183&gt;Performance!K130,Outcomes!V27,AVERAGE(Outcomes!V27,Outcomes!V80,Outcomes!V133))*Outcomes!V$7</f>
        <v>275401.79234225879</v>
      </c>
      <c r="W27" s="384">
        <f>Performance!K$5*IF(Performance!K183&gt;Performance!K130,Outcomes!W27,AVERAGE(Outcomes!W27,Outcomes!W80,Outcomes!W133))*Outcomes!W$7</f>
        <v>37679.518188490467</v>
      </c>
      <c r="X27" s="384">
        <f>Performance!K$5*IF(Performance!K183&gt;Performance!K130, Outcomes!X27, AVERAGE(Outcomes!X27,Outcomes!X80,Outcomes!X133))*Outcomes!X$7</f>
        <v>31213.111693711639</v>
      </c>
      <c r="Y27" s="384">
        <f>Performance!K$5*IF(Performance!K183&gt;Performance!K130,Outcomes!Y27,AVERAGE(Outcomes!Y27,Outcomes!Y80,Outcomes!Y133))*Outcomes!Y$7</f>
        <v>62920.743823561199</v>
      </c>
      <c r="Z27" s="384">
        <f>Performance!L$5*IF(Performance!L183&gt;Performance!L130,Outcomes!Z27,AVERAGE(Outcomes!Z27,Outcomes!Z80,Outcomes!Z133))*Outcomes!Z$7</f>
        <v>700493.08198214916</v>
      </c>
      <c r="AA27" s="384">
        <f>Performance!L$5*IF(Performance!L183&gt;Performance!L130,Outcomes!AA27,AVERAGE(Outcomes!AA27,Outcomes!AA80,Outcomes!AA133))*Outcomes!AA$7</f>
        <v>91899.124030564752</v>
      </c>
      <c r="AB27" s="384">
        <f>Performance!L$5*IF(Performance!L183&gt;Performance!L130,Outcomes!AB27,AVERAGE(Outcomes!AB27,Outcomes!AB80,Outcomes!AB133))*Outcomes!AB$7</f>
        <v>94803.302842874866</v>
      </c>
      <c r="AC27" s="384">
        <f>Performance!L$5*IF(Performance!L183&gt;Performance!L130,Outcomes!AC27,AVERAGE(Outcomes!AC27,Outcomes!AC80,Outcomes!AC133))*Outcomes!AC$7</f>
        <v>172861.16141610168</v>
      </c>
      <c r="AD27" s="384">
        <f>Performance!M$5*IF(Performance!M183&gt;Performance!M130,Outcomes!AD27,AVERAGE(Outcomes!AD27,Outcomes!AD80,Outcomes!AD133))*Outcomes!AD$7</f>
        <v>0</v>
      </c>
      <c r="AE27" s="384">
        <f>Performance!M$5*IF(Performance!M183&gt;Performance!M130,Outcomes!AE27,AVERAGE(Outcomes!AE27,Outcomes!AE80,Outcomes!AE133))*Outcomes!AE$7</f>
        <v>0</v>
      </c>
      <c r="AF27" s="384">
        <f>Performance!M$5*IF(Performance!M183&gt;Performance!M130,Outcomes!AF27,AVERAGE(Outcomes!AF27,Outcomes!AF80,Outcomes!AF133))*Outcomes!AF$7</f>
        <v>0</v>
      </c>
      <c r="AG27" s="384">
        <f>Performance!M$5*IF(Performance!M183&gt;Performance!M130,Outcomes!AG27,AVERAGE(Outcomes!AG27,Outcomes!AG80,Outcomes!AG133))*Outcomes!AG$7</f>
        <v>0</v>
      </c>
      <c r="AH27" s="384">
        <f>Performance!N$5*IF(Performance!N183&gt;Performance!N130,Outcomes!AH27,AVERAGE(Outcomes!AH27,Outcomes!AH80,Outcomes!AH133))*Outcomes!AH$7</f>
        <v>0</v>
      </c>
      <c r="AI27" s="384">
        <f>Performance!N$5*IF(Performance!N183&gt;Performance!N130,Outcomes!AI27,AVERAGE(Outcomes!AI27,Outcomes!AI80,Outcomes!AI133))*Outcomes!AI$7</f>
        <v>0</v>
      </c>
      <c r="AJ27" s="384">
        <f>Performance!N$5*IF(Performance!N183&gt;Performance!N130,Outcomes!AJ27,AVERAGE(Outcomes!AJ27,Outcomes!AJ80,Outcomes!AJ133))*Outcomes!AJ$7</f>
        <v>0</v>
      </c>
      <c r="AK27" s="384">
        <f>Performance!N$5*IF(Performance!N183&gt;Performance!N130,Outcomes!AK27,AVERAGE(Outcomes!AK27,Outcomes!AK80,Outcomes!AK133))*Outcomes!AK$7</f>
        <v>0</v>
      </c>
      <c r="AL27" s="384">
        <f>Performance!O$5*IF(Performance!O183&gt;Performance!O130,Outcomes!AL27,AVERAGE(Outcomes!AL27,Outcomes!AL80,Outcomes!AL133))*Outcomes!AL$7</f>
        <v>1098824.00202651</v>
      </c>
      <c r="AM27" s="384">
        <f>Performance!O$5*IF(Performance!O183&gt;Performance!O130,Outcomes!AM27,AVERAGE(Outcomes!AM27,Outcomes!AM80,Outcomes!AM133))*Outcomes!AM$7</f>
        <v>182972.24496555259</v>
      </c>
      <c r="AN27" s="384">
        <f>Performance!O$5*IF(Performance!O183&gt;Performance!O130,Outcomes!AN27,AVERAGE(Outcomes!AN27,Outcomes!AN80,Outcomes!AN133))*Outcomes!AN$7</f>
        <v>130946.014351498</v>
      </c>
      <c r="AO27" s="384">
        <f>Performance!O$5*IF(Performance!O183&gt;Performance!O130,Outcomes!AO27,AVERAGE(Outcomes!AO27,Outcomes!AO80,Outcomes!AO133))*Outcomes!AO$7</f>
        <v>167171.02100589804</v>
      </c>
      <c r="AP27" s="384">
        <f>Performance!P$5*IF(Performance!P183&gt;Performance!P130,Outcomes!AP27,AVERAGE(Outcomes!AP27,Outcomes!AP80,Outcomes!AP133))*Outcomes!AP$7</f>
        <v>1057032.5697765832</v>
      </c>
      <c r="AQ27" s="384">
        <f>Performance!P$5*IF(Performance!P183&gt;Performance!P130,Outcomes!AQ27,AVERAGE(Outcomes!AQ27,Outcomes!AQ80,Outcomes!AQ133))*Outcomes!AQ$7</f>
        <v>143057.02844810867</v>
      </c>
      <c r="AR27" s="384">
        <f>Performance!P$5*IF(Performance!P183&gt;Performance!P130,Outcomes!AR27,AVERAGE(Outcomes!AR27,Outcomes!AR80,Outcomes!AR133))*Outcomes!AR$7</f>
        <v>145941.2923386257</v>
      </c>
      <c r="AS27" s="384">
        <f>Performance!P$5*IF(Performance!P183&gt;Performance!P130,Outcomes!AS27,AVERAGE(Outcomes!AS27,Outcomes!AS80,Outcomes!AS133))*Outcomes!AS$7</f>
        <v>279692.98861666291</v>
      </c>
      <c r="AT27" s="384">
        <f>Performance!Q$5*IF(Performance!Q183&gt;Performance!Q130,Outcomes!AT27,AVERAGE(Outcomes!AT27,Outcomes!AT80,Outcomes!AT133))*Outcomes!AT$7</f>
        <v>0</v>
      </c>
      <c r="AU27" s="384">
        <f>Performance!Q$5*IF(Performance!Q183&gt;Performance!Q130,Outcomes!AU27,AVERAGE(Outcomes!AU27,Outcomes!AU80,Outcomes!AU133))*Outcomes!AU$7</f>
        <v>0</v>
      </c>
      <c r="AV27" s="384">
        <f>Performance!Q$5*IF(Performance!Q183&gt;Performance!Q130,Outcomes!AV27,AVERAGE(Outcomes!AV27,Outcomes!AV80,Outcomes!AV133))*Outcomes!AV$7</f>
        <v>0</v>
      </c>
      <c r="AW27" s="384">
        <f>Performance!Q$5*IF(Performance!Q183&gt;Performance!Q130,Outcomes!AW27,AVERAGE(Outcomes!AW27,Outcomes!AW80,Outcomes!AW133))*Outcomes!AW$7</f>
        <v>0</v>
      </c>
      <c r="AX27" s="384">
        <f>Performance!R$5*IF(Performance!R183&gt;Performance!R130,Outcomes!AX27,AVERAGE(Outcomes!AX27,Outcomes!AX80,Outcomes!AX133))*Outcomes!AX$7</f>
        <v>272250.00000000006</v>
      </c>
      <c r="AY27" s="384">
        <f>Performance!R$5*IF(Performance!R183&gt;Performance!R130,Outcomes!AY27,AVERAGE(Outcomes!AY27,Outcomes!AY80,Outcomes!AY133))*Outcomes!AY$7</f>
        <v>25071.104361826699</v>
      </c>
      <c r="AZ27" s="384">
        <f>Performance!R$5*IF(Performance!R183&gt;Performance!R130,Outcomes!AZ27,AVERAGE(Outcomes!AZ27,Outcomes!AZ80,Outcomes!AZ133))*Outcomes!AZ$7</f>
        <v>26491.849907995991</v>
      </c>
      <c r="BA27" s="384">
        <f>Performance!R$5*IF(Performance!R183&gt;Performance!R130,Outcomes!BA27,AVERAGE(Outcomes!BA27,Outcomes!BA80,Outcomes!BA133))*Outcomes!BA$7</f>
        <v>86264.999790899994</v>
      </c>
      <c r="BB27" s="384">
        <f>Performance!S24</f>
        <v>8945.9308284780291</v>
      </c>
      <c r="BC27" s="384">
        <f>Performance!T24</f>
        <v>33514.201801283794</v>
      </c>
      <c r="BD27" s="384">
        <f>Performance!U24</f>
        <v>0</v>
      </c>
      <c r="BE27" s="339">
        <f>SUM(C27:BD27)-Performance!C24</f>
        <v>0</v>
      </c>
    </row>
    <row r="28" spans="1:57">
      <c r="A28" s="21" t="s">
        <v>85</v>
      </c>
      <c r="B28" s="18" t="s">
        <v>86</v>
      </c>
      <c r="C28" s="384">
        <f>Performance!D25</f>
        <v>1391069.1666666665</v>
      </c>
      <c r="D28" s="384">
        <f>Performance!E$5*IF(Performance!E184&gt;Performance!E131,Outcomes!D28,AVERAGE(Outcomes!D28,Outcomes!D81,Outcomes!D134))*Outcomes!D$7</f>
        <v>1225030.0910919379</v>
      </c>
      <c r="E28" s="384">
        <f>Performance!E$5*IF(Performance!E184&gt;Performance!E131,Outcomes!E28,AVERAGE(Outcomes!E28,Outcomes!E81,Outcomes!E134))*Outcomes!E$7</f>
        <v>189791.51520403221</v>
      </c>
      <c r="F28" s="384">
        <f>Performance!E$5*IF(Performance!E184&gt;Performance!E131,Outcomes!F28,AVERAGE(Outcomes!F28,Outcomes!F81,Outcomes!F134))*Outcomes!F$7</f>
        <v>83951.0567116358</v>
      </c>
      <c r="G28" s="384">
        <f>Performance!E$5*IF(Performance!E184&gt;Performance!E131,Outcomes!G28,AVERAGE(Outcomes!G28,Outcomes!G81,Outcomes!G134))*Outcomes!G$7</f>
        <v>74798.195928207089</v>
      </c>
      <c r="H28" s="384">
        <f>Performance!F$5*IF(Performance!F184&gt;Performance!F131,Outcomes!H28,AVERAGE(Outcomes!H28,Outcomes!H81,Outcomes!H134))*Outcomes!H$7</f>
        <v>0</v>
      </c>
      <c r="I28" s="384">
        <f>Performance!F$5*IF(Performance!F184&gt;Performance!F131,Outcomes!I28,AVERAGE(Outcomes!I28,Outcomes!I81,Outcomes!I134))*Outcomes!I$7</f>
        <v>0</v>
      </c>
      <c r="J28" s="384">
        <f>Performance!F$5*IF(Performance!F184&gt;Performance!F131,Outcomes!J28,AVERAGE(Outcomes!J28,Outcomes!J81,Outcomes!J134))*Outcomes!J$7</f>
        <v>0</v>
      </c>
      <c r="K28" s="384">
        <f>Performance!F$5*IF(Performance!F184&gt;Performance!F131,Outcomes!K28,AVERAGE(Outcomes!K28,Outcomes!K81,Outcomes!K134))*Outcomes!K$7</f>
        <v>0</v>
      </c>
      <c r="L28" s="384">
        <f>Performance!G$5*IF(Performance!G184&gt;Performance!G131,Outcomes!L28,AVERAGE(Outcomes!L28,Outcomes!L81,Outcomes!L134))*Outcomes!L$7</f>
        <v>0</v>
      </c>
      <c r="M28" s="384">
        <f>Performance!H$5*IF(Performance!H184&gt;Performance!H131,Outcomes!M28,AVERAGE(Outcomes!M28,Outcomes!M81,Outcomes!M134))*Outcomes!M$7</f>
        <v>39221.875</v>
      </c>
      <c r="N28" s="384">
        <f>Performance!I$5*IF(Performance!I184&gt;Performance!I131,Outcomes!N28,AVERAGE(Outcomes!N28,Outcomes!N81,Outcomes!N134))*Outcomes!N$7</f>
        <v>91896.037256428564</v>
      </c>
      <c r="O28" s="384">
        <f>Performance!I$5*IF(Performance!I184&gt;Performance!I131,Outcomes!O28,AVERAGE(Outcomes!O28,Outcomes!O81,Outcomes!O134))*Outcomes!O$7</f>
        <v>14713.691358473114</v>
      </c>
      <c r="P28" s="384">
        <f>Performance!I$5*IF(Performance!I184&gt;Performance!I131,Outcomes!P28,AVERAGE(Outcomes!P28,Outcomes!P81,Outcomes!P134))*Outcomes!P$7</f>
        <v>5678.9685944983949</v>
      </c>
      <c r="Q28" s="384">
        <f>Performance!I$5*IF(Performance!I184&gt;Performance!I131,Outcomes!Q28,AVERAGE(Outcomes!Q28,Outcomes!Q81,Outcomes!Q134))*Outcomes!Q$7</f>
        <v>4646.4288500441407</v>
      </c>
      <c r="R28" s="384">
        <f>Performance!J$5*IF(Performance!J184&gt;Performance!J131,Outcomes!R28,AVERAGE(Outcomes!R28,Outcomes!R81,Outcomes!R134))*Outcomes!R$7</f>
        <v>0</v>
      </c>
      <c r="S28" s="384">
        <f>Performance!J$5*IF(Performance!J184&gt;Performance!J131,Outcomes!S28,AVERAGE(Outcomes!S28,Outcomes!S81,Outcomes!S134))*Outcomes!S$7</f>
        <v>0</v>
      </c>
      <c r="T28" s="384">
        <f>Performance!J$5*IF(Performance!J184&gt;Performance!J131,Outcomes!T28,AVERAGE(Outcomes!T28,Outcomes!T81,Outcomes!T134))*Outcomes!T$7</f>
        <v>0</v>
      </c>
      <c r="U28" s="384">
        <f>Performance!J$5*IF(Performance!J184&gt;Performance!J131,Outcomes!U28,AVERAGE(Outcomes!U28,Outcomes!U81,Outcomes!U134))*Outcomes!U$7</f>
        <v>0</v>
      </c>
      <c r="V28" s="384">
        <f>Performance!K$5*IF(Performance!K184&gt;Performance!K131,Outcomes!V28,AVERAGE(Outcomes!V28,Outcomes!V81,Outcomes!V134))*Outcomes!V$7</f>
        <v>187853.41205098797</v>
      </c>
      <c r="W28" s="384">
        <f>Performance!K$5*IF(Performance!K184&gt;Performance!K131,Outcomes!W28,AVERAGE(Outcomes!W28,Outcomes!W81,Outcomes!W134))*Outcomes!W$7</f>
        <v>25548.670949969433</v>
      </c>
      <c r="X28" s="384">
        <f>Performance!K$5*IF(Performance!K184&gt;Performance!K131, Outcomes!X28, AVERAGE(Outcomes!X28,Outcomes!X81,Outcomes!X134))*Outcomes!X$7</f>
        <v>19974.734262233105</v>
      </c>
      <c r="Y28" s="384">
        <f>Performance!K$5*IF(Performance!K184&gt;Performance!K131,Outcomes!Y28,AVERAGE(Outcomes!Y28,Outcomes!Y81,Outcomes!Y134))*Outcomes!Y$7</f>
        <v>32348.468729278433</v>
      </c>
      <c r="Z28" s="384">
        <f>Performance!L$5*IF(Performance!L184&gt;Performance!L131,Outcomes!Z28,AVERAGE(Outcomes!Z28,Outcomes!Z81,Outcomes!Z134))*Outcomes!Z$7</f>
        <v>323775.94721904752</v>
      </c>
      <c r="AA28" s="384">
        <f>Performance!L$5*IF(Performance!L184&gt;Performance!L131,Outcomes!AA28,AVERAGE(Outcomes!AA28,Outcomes!AA81,Outcomes!AA134))*Outcomes!AA$7</f>
        <v>44035.105782769861</v>
      </c>
      <c r="AB28" s="384">
        <f>Performance!L$5*IF(Performance!L184&gt;Performance!L131,Outcomes!AB28,AVERAGE(Outcomes!AB28,Outcomes!AB81,Outcomes!AB134))*Outcomes!AB$7</f>
        <v>38175.560126994933</v>
      </c>
      <c r="AC28" s="384">
        <f>Performance!L$5*IF(Performance!L184&gt;Performance!L131,Outcomes!AC28,AVERAGE(Outcomes!AC28,Outcomes!AC81,Outcomes!AC134))*Outcomes!AC$7</f>
        <v>63234.796891722712</v>
      </c>
      <c r="AD28" s="384">
        <f>Performance!M$5*IF(Performance!M184&gt;Performance!M131,Outcomes!AD28,AVERAGE(Outcomes!AD28,Outcomes!AD81,Outcomes!AD134))*Outcomes!AD$7</f>
        <v>0</v>
      </c>
      <c r="AE28" s="384">
        <f>Performance!M$5*IF(Performance!M184&gt;Performance!M131,Outcomes!AE28,AVERAGE(Outcomes!AE28,Outcomes!AE81,Outcomes!AE134))*Outcomes!AE$7</f>
        <v>0</v>
      </c>
      <c r="AF28" s="384">
        <f>Performance!M$5*IF(Performance!M184&gt;Performance!M131,Outcomes!AF28,AVERAGE(Outcomes!AF28,Outcomes!AF81,Outcomes!AF134))*Outcomes!AF$7</f>
        <v>0</v>
      </c>
      <c r="AG28" s="384">
        <f>Performance!M$5*IF(Performance!M184&gt;Performance!M131,Outcomes!AG28,AVERAGE(Outcomes!AG28,Outcomes!AG81,Outcomes!AG134))*Outcomes!AG$7</f>
        <v>0</v>
      </c>
      <c r="AH28" s="384">
        <f>Performance!N$5*IF(Performance!N184&gt;Performance!N131,Outcomes!AH28,AVERAGE(Outcomes!AH28,Outcomes!AH81,Outcomes!AH134))*Outcomes!AH$7</f>
        <v>0</v>
      </c>
      <c r="AI28" s="384">
        <f>Performance!N$5*IF(Performance!N184&gt;Performance!N131,Outcomes!AI28,AVERAGE(Outcomes!AI28,Outcomes!AI81,Outcomes!AI134))*Outcomes!AI$7</f>
        <v>0</v>
      </c>
      <c r="AJ28" s="384">
        <f>Performance!N$5*IF(Performance!N184&gt;Performance!N131,Outcomes!AJ28,AVERAGE(Outcomes!AJ28,Outcomes!AJ81,Outcomes!AJ134))*Outcomes!AJ$7</f>
        <v>0</v>
      </c>
      <c r="AK28" s="384">
        <f>Performance!N$5*IF(Performance!N184&gt;Performance!N131,Outcomes!AK28,AVERAGE(Outcomes!AK28,Outcomes!AK81,Outcomes!AK134))*Outcomes!AK$7</f>
        <v>0</v>
      </c>
      <c r="AL28" s="384">
        <f>Performance!O$5*IF(Performance!O184&gt;Performance!O131,Outcomes!AL28,AVERAGE(Outcomes!AL28,Outcomes!AL81,Outcomes!AL134))*Outcomes!AL$7</f>
        <v>1073690.1339921854</v>
      </c>
      <c r="AM28" s="384">
        <f>Performance!O$5*IF(Performance!O184&gt;Performance!O131,Outcomes!AM28,AVERAGE(Outcomes!AM28,Outcomes!AM81,Outcomes!AM134))*Outcomes!AM$7</f>
        <v>184187.91537858173</v>
      </c>
      <c r="AN28" s="384">
        <f>Performance!O$5*IF(Performance!O184&gt;Performance!O131,Outcomes!AN28,AVERAGE(Outcomes!AN28,Outcomes!AN81,Outcomes!AN134))*Outcomes!AN$7</f>
        <v>106484.92962670561</v>
      </c>
      <c r="AO28" s="384">
        <f>Performance!O$5*IF(Performance!O184&gt;Performance!O131,Outcomes!AO28,AVERAGE(Outcomes!AO28,Outcomes!AO81,Outcomes!AO134))*Outcomes!AO$7</f>
        <v>118847.08115689283</v>
      </c>
      <c r="AP28" s="384">
        <f>Performance!P$5*IF(Performance!P184&gt;Performance!P131,Outcomes!AP28,AVERAGE(Outcomes!AP28,Outcomes!AP81,Outcomes!AP134))*Outcomes!AP$7</f>
        <v>360383.90568541369</v>
      </c>
      <c r="AQ28" s="384">
        <f>Performance!P$5*IF(Performance!P184&gt;Performance!P131,Outcomes!AQ28,AVERAGE(Outcomes!AQ28,Outcomes!AQ81,Outcomes!AQ134))*Outcomes!AQ$7</f>
        <v>57425.627083751162</v>
      </c>
      <c r="AR28" s="384">
        <f>Performance!P$5*IF(Performance!P184&gt;Performance!P131,Outcomes!AR28,AVERAGE(Outcomes!AR28,Outcomes!AR81,Outcomes!AR134))*Outcomes!AR$7</f>
        <v>50089.441023729036</v>
      </c>
      <c r="AS28" s="384">
        <f>Performance!P$5*IF(Performance!P184&gt;Performance!P131,Outcomes!AS28,AVERAGE(Outcomes!AS28,Outcomes!AS81,Outcomes!AS134))*Outcomes!AS$7</f>
        <v>78572.711576551184</v>
      </c>
      <c r="AT28" s="384">
        <f>Performance!Q$5*IF(Performance!Q184&gt;Performance!Q131,Outcomes!AT28,AVERAGE(Outcomes!AT28,Outcomes!AT81,Outcomes!AT134))*Outcomes!AT$7</f>
        <v>0</v>
      </c>
      <c r="AU28" s="384">
        <f>Performance!Q$5*IF(Performance!Q184&gt;Performance!Q131,Outcomes!AU28,AVERAGE(Outcomes!AU28,Outcomes!AU81,Outcomes!AU134))*Outcomes!AU$7</f>
        <v>0</v>
      </c>
      <c r="AV28" s="384">
        <f>Performance!Q$5*IF(Performance!Q184&gt;Performance!Q131,Outcomes!AV28,AVERAGE(Outcomes!AV28,Outcomes!AV81,Outcomes!AV134))*Outcomes!AV$7</f>
        <v>0</v>
      </c>
      <c r="AW28" s="384">
        <f>Performance!Q$5*IF(Performance!Q184&gt;Performance!Q131,Outcomes!AW28,AVERAGE(Outcomes!AW28,Outcomes!AW81,Outcomes!AW134))*Outcomes!AW$7</f>
        <v>0</v>
      </c>
      <c r="AX28" s="384">
        <f>Performance!R$5*IF(Performance!R184&gt;Performance!R131,Outcomes!AX28,AVERAGE(Outcomes!AX28,Outcomes!AX81,Outcomes!AX134))*Outcomes!AX$7</f>
        <v>0</v>
      </c>
      <c r="AY28" s="384">
        <f>Performance!R$5*IF(Performance!R184&gt;Performance!R131,Outcomes!AY28,AVERAGE(Outcomes!AY28,Outcomes!AY81,Outcomes!AY134))*Outcomes!AY$7</f>
        <v>0</v>
      </c>
      <c r="AZ28" s="384">
        <f>Performance!R$5*IF(Performance!R184&gt;Performance!R131,Outcomes!AZ28,AVERAGE(Outcomes!AZ28,Outcomes!AZ81,Outcomes!AZ134))*Outcomes!AZ$7</f>
        <v>0</v>
      </c>
      <c r="BA28" s="384">
        <f>Performance!R$5*IF(Performance!R184&gt;Performance!R131,Outcomes!BA28,AVERAGE(Outcomes!BA28,Outcomes!BA81,Outcomes!BA134))*Outcomes!BA$7</f>
        <v>0</v>
      </c>
      <c r="BB28" s="384">
        <f>Performance!S25</f>
        <v>2115.0800000000004</v>
      </c>
      <c r="BC28" s="384">
        <f>Performance!T25</f>
        <v>24207.189534762292</v>
      </c>
      <c r="BD28" s="384">
        <f>Performance!U25</f>
        <v>0</v>
      </c>
      <c r="BE28" s="339">
        <f>SUM(C28:BD28)-Performance!C25</f>
        <v>0</v>
      </c>
    </row>
    <row r="29" spans="1:57">
      <c r="A29" s="21" t="s">
        <v>87</v>
      </c>
      <c r="B29" s="18" t="s">
        <v>88</v>
      </c>
      <c r="C29" s="384">
        <f>Performance!D26</f>
        <v>8832057.198088089</v>
      </c>
      <c r="D29" s="384">
        <f>Performance!E$5*IF(Performance!E185&gt;Performance!E132,Outcomes!D29,AVERAGE(Outcomes!D29,Outcomes!D82,Outcomes!D135))*Outcomes!D$7</f>
        <v>12128601.725669777</v>
      </c>
      <c r="E29" s="384">
        <f>Performance!E$5*IF(Performance!E185&gt;Performance!E132,Outcomes!E29,AVERAGE(Outcomes!E29,Outcomes!E82,Outcomes!E135))*Outcomes!E$7</f>
        <v>1785865.3750525007</v>
      </c>
      <c r="F29" s="384">
        <f>Performance!E$5*IF(Performance!E185&gt;Performance!E132,Outcomes!F29,AVERAGE(Outcomes!F29,Outcomes!F82,Outcomes!F135))*Outcomes!F$7</f>
        <v>1576619.339866773</v>
      </c>
      <c r="G29" s="384">
        <f>Performance!E$5*IF(Performance!E185&gt;Performance!E132,Outcomes!G29,AVERAGE(Outcomes!G29,Outcomes!G82,Outcomes!G135))*Outcomes!G$7</f>
        <v>1646926.4300894919</v>
      </c>
      <c r="H29" s="384">
        <f>Performance!F$5*IF(Performance!F185&gt;Performance!F132,Outcomes!H29,AVERAGE(Outcomes!H29,Outcomes!H82,Outcomes!H135))*Outcomes!H$7</f>
        <v>212922.38752520096</v>
      </c>
      <c r="I29" s="384">
        <f>Performance!F$5*IF(Performance!F185&gt;Performance!F132,Outcomes!I29,AVERAGE(Outcomes!I29,Outcomes!I82,Outcomes!I135))*Outcomes!I$7</f>
        <v>16053.672075312772</v>
      </c>
      <c r="J29" s="384">
        <f>Performance!F$5*IF(Performance!F185&gt;Performance!F132,Outcomes!J29,AVERAGE(Outcomes!J29,Outcomes!J82,Outcomes!J135))*Outcomes!J$7</f>
        <v>12673.951638404818</v>
      </c>
      <c r="K29" s="384">
        <f>Performance!F$5*IF(Performance!F185&gt;Performance!F132,Outcomes!K29,AVERAGE(Outcomes!K29,Outcomes!K82,Outcomes!K135))*Outcomes!K$7</f>
        <v>0</v>
      </c>
      <c r="L29" s="384">
        <f>Performance!G$5*IF(Performance!G185&gt;Performance!G132,Outcomes!L29,AVERAGE(Outcomes!L29,Outcomes!L82,Outcomes!L135))*Outcomes!L$7</f>
        <v>455427.8810079103</v>
      </c>
      <c r="M29" s="384">
        <f>Performance!H$5*IF(Performance!H185&gt;Performance!H132,Outcomes!M29,AVERAGE(Outcomes!M29,Outcomes!M82,Outcomes!M135))*Outcomes!M$7</f>
        <v>896327.64874011243</v>
      </c>
      <c r="N29" s="384">
        <f>Performance!I$5*IF(Performance!I185&gt;Performance!I132,Outcomes!N29,AVERAGE(Outcomes!N29,Outcomes!N82,Outcomes!N135))*Outcomes!N$7</f>
        <v>179390.16270622227</v>
      </c>
      <c r="O29" s="384">
        <f>Performance!I$5*IF(Performance!I185&gt;Performance!I132,Outcomes!O29,AVERAGE(Outcomes!O29,Outcomes!O82,Outcomes!O135))*Outcomes!O$7</f>
        <v>1358.8194858869599</v>
      </c>
      <c r="P29" s="384">
        <f>Performance!I$5*IF(Performance!I185&gt;Performance!I132,Outcomes!P29,AVERAGE(Outcomes!P29,Outcomes!P82,Outcomes!P135))*Outcomes!P$7</f>
        <v>815.29169153217595</v>
      </c>
      <c r="Q29" s="384">
        <f>Performance!I$5*IF(Performance!I185&gt;Performance!I132,Outcomes!Q29,AVERAGE(Outcomes!Q29,Outcomes!Q82,Outcomes!Q135))*Outcomes!Q$7</f>
        <v>17936.417213707871</v>
      </c>
      <c r="R29" s="384">
        <f>Performance!J$5*IF(Performance!J185&gt;Performance!J132,Outcomes!R29,AVERAGE(Outcomes!R29,Outcomes!R82,Outcomes!R135))*Outcomes!R$7</f>
        <v>1092458.3784416863</v>
      </c>
      <c r="S29" s="384">
        <f>Performance!J$5*IF(Performance!J185&gt;Performance!J132,Outcomes!S29,AVERAGE(Outcomes!S29,Outcomes!S82,Outcomes!S135))*Outcomes!S$7</f>
        <v>48238.091748987077</v>
      </c>
      <c r="T29" s="384">
        <f>Performance!J$5*IF(Performance!J185&gt;Performance!J132,Outcomes!T29,AVERAGE(Outcomes!T29,Outcomes!T82,Outcomes!T135))*Outcomes!T$7</f>
        <v>45180.747905741417</v>
      </c>
      <c r="U29" s="384">
        <f>Performance!J$5*IF(Performance!J185&gt;Performance!J132,Outcomes!U29,AVERAGE(Outcomes!U29,Outcomes!U82,Outcomes!U135))*Outcomes!U$7</f>
        <v>418516.40165318362</v>
      </c>
      <c r="V29" s="384">
        <f>Performance!K$5*IF(Performance!K185&gt;Performance!K132,Outcomes!V29,AVERAGE(Outcomes!V29,Outcomes!V82,Outcomes!V135))*Outcomes!V$7</f>
        <v>1283598.1176488551</v>
      </c>
      <c r="W29" s="384">
        <f>Performance!K$5*IF(Performance!K185&gt;Performance!K132,Outcomes!W29,AVERAGE(Outcomes!W29,Outcomes!W82,Outcomes!W135))*Outcomes!W$7</f>
        <v>83092.387456133845</v>
      </c>
      <c r="X29" s="384">
        <f>Performance!K$5*IF(Performance!K185&gt;Performance!K132, Outcomes!X29, AVERAGE(Outcomes!X29,Outcomes!X82,Outcomes!X135))*Outcomes!X$7</f>
        <v>126316.33884553105</v>
      </c>
      <c r="Y29" s="384">
        <f>Performance!K$5*IF(Performance!K185&gt;Performance!K132,Outcomes!Y29,AVERAGE(Outcomes!Y29,Outcomes!Y82,Outcomes!Y135))*Outcomes!Y$7</f>
        <v>339651.69105471484</v>
      </c>
      <c r="Z29" s="384">
        <f>Performance!L$5*IF(Performance!L185&gt;Performance!L132,Outcomes!Z29,AVERAGE(Outcomes!Z29,Outcomes!Z82,Outcomes!Z135))*Outcomes!Z$7</f>
        <v>2790922.5712222005</v>
      </c>
      <c r="AA29" s="384">
        <f>Performance!L$5*IF(Performance!L185&gt;Performance!L132,Outcomes!AA29,AVERAGE(Outcomes!AA29,Outcomes!AA82,Outcomes!AA135))*Outcomes!AA$7</f>
        <v>284476.16340566141</v>
      </c>
      <c r="AB29" s="384">
        <f>Performance!L$5*IF(Performance!L185&gt;Performance!L132,Outcomes!AB29,AVERAGE(Outcomes!AB29,Outcomes!AB82,Outcomes!AB135))*Outcomes!AB$7</f>
        <v>324649.55857190181</v>
      </c>
      <c r="AC29" s="384">
        <f>Performance!L$5*IF(Performance!L185&gt;Performance!L132,Outcomes!AC29,AVERAGE(Outcomes!AC29,Outcomes!AC82,Outcomes!AC135))*Outcomes!AC$7</f>
        <v>783378.16393049003</v>
      </c>
      <c r="AD29" s="384">
        <f>Performance!M$5*IF(Performance!M185&gt;Performance!M132,Outcomes!AD29,AVERAGE(Outcomes!AD29,Outcomes!AD82,Outcomes!AD135))*Outcomes!AD$7</f>
        <v>3053.75</v>
      </c>
      <c r="AE29" s="384">
        <f>Performance!M$5*IF(Performance!M185&gt;Performance!M132,Outcomes!AE29,AVERAGE(Outcomes!AE29,Outcomes!AE82,Outcomes!AE135))*Outcomes!AE$7</f>
        <v>0</v>
      </c>
      <c r="AF29" s="384">
        <f>Performance!M$5*IF(Performance!M185&gt;Performance!M132,Outcomes!AF29,AVERAGE(Outcomes!AF29,Outcomes!AF82,Outcomes!AF135))*Outcomes!AF$7</f>
        <v>0</v>
      </c>
      <c r="AG29" s="384">
        <f>Performance!M$5*IF(Performance!M185&gt;Performance!M132,Outcomes!AG29,AVERAGE(Outcomes!AG29,Outcomes!AG82,Outcomes!AG135))*Outcomes!AG$7</f>
        <v>1543.3534722222221</v>
      </c>
      <c r="AH29" s="384">
        <f>Performance!N$5*IF(Performance!N185&gt;Performance!N132,Outcomes!AH29,AVERAGE(Outcomes!AH29,Outcomes!AH82,Outcomes!AH135))*Outcomes!AH$7</f>
        <v>93730</v>
      </c>
      <c r="AI29" s="384">
        <f>Performance!N$5*IF(Performance!N185&gt;Performance!N132,Outcomes!AI29,AVERAGE(Outcomes!AI29,Outcomes!AI82,Outcomes!AI135))*Outcomes!AI$7</f>
        <v>3040.953125</v>
      </c>
      <c r="AJ29" s="384">
        <f>Performance!N$5*IF(Performance!N185&gt;Performance!N132,Outcomes!AJ29,AVERAGE(Outcomes!AJ29,Outcomes!AJ82,Outcomes!AJ135))*Outcomes!AJ$7</f>
        <v>2884.65625</v>
      </c>
      <c r="AK29" s="384">
        <f>Performance!N$5*IF(Performance!N185&gt;Performance!N132,Outcomes!AK29,AVERAGE(Outcomes!AK29,Outcomes!AK82,Outcomes!AK135))*Outcomes!AK$7</f>
        <v>39748.13680555555</v>
      </c>
      <c r="AL29" s="384">
        <f>Performance!O$5*IF(Performance!O185&gt;Performance!O132,Outcomes!AL29,AVERAGE(Outcomes!AL29,Outcomes!AL82,Outcomes!AL135))*Outcomes!AL$7</f>
        <v>14863678.664324751</v>
      </c>
      <c r="AM29" s="384">
        <f>Performance!O$5*IF(Performance!O185&gt;Performance!O132,Outcomes!AM29,AVERAGE(Outcomes!AM29,Outcomes!AM82,Outcomes!AM135))*Outcomes!AM$7</f>
        <v>2124872.7043045037</v>
      </c>
      <c r="AN29" s="384">
        <f>Performance!O$5*IF(Performance!O185&gt;Performance!O132,Outcomes!AN29,AVERAGE(Outcomes!AN29,Outcomes!AN82,Outcomes!AN135))*Outcomes!AN$7</f>
        <v>1803844.4727898363</v>
      </c>
      <c r="AO29" s="384">
        <f>Performance!O$5*IF(Performance!O185&gt;Performance!O132,Outcomes!AO29,AVERAGE(Outcomes!AO29,Outcomes!AO82,Outcomes!AO135))*Outcomes!AO$7</f>
        <v>2932621.5687418398</v>
      </c>
      <c r="AP29" s="384">
        <f>Performance!P$5*IF(Performance!P185&gt;Performance!P132,Outcomes!AP29,AVERAGE(Outcomes!AP29,Outcomes!AP82,Outcomes!AP135))*Outcomes!AP$7</f>
        <v>3527878.1428513941</v>
      </c>
      <c r="AQ29" s="384">
        <f>Performance!P$5*IF(Performance!P185&gt;Performance!P132,Outcomes!AQ29,AVERAGE(Outcomes!AQ29,Outcomes!AQ82,Outcomes!AQ135))*Outcomes!AQ$7</f>
        <v>385881.96516277507</v>
      </c>
      <c r="AR29" s="384">
        <f>Performance!P$5*IF(Performance!P185&gt;Performance!P132,Outcomes!AR29,AVERAGE(Outcomes!AR29,Outcomes!AR82,Outcomes!AR135))*Outcomes!AR$7</f>
        <v>401632.38212251035</v>
      </c>
      <c r="AS29" s="384">
        <f>Performance!P$5*IF(Performance!P185&gt;Performance!P132,Outcomes!AS29,AVERAGE(Outcomes!AS29,Outcomes!AS82,Outcomes!AS135))*Outcomes!AS$7</f>
        <v>1060452.2266268763</v>
      </c>
      <c r="AT29" s="384">
        <f>Performance!Q$5*IF(Performance!Q185&gt;Performance!Q132,Outcomes!AT29,AVERAGE(Outcomes!AT29,Outcomes!AT82,Outcomes!AT135))*Outcomes!AT$7</f>
        <v>0</v>
      </c>
      <c r="AU29" s="384">
        <f>Performance!Q$5*IF(Performance!Q185&gt;Performance!Q132,Outcomes!AU29,AVERAGE(Outcomes!AU29,Outcomes!AU82,Outcomes!AU135))*Outcomes!AU$7</f>
        <v>0</v>
      </c>
      <c r="AV29" s="384">
        <f>Performance!Q$5*IF(Performance!Q185&gt;Performance!Q132,Outcomes!AV29,AVERAGE(Outcomes!AV29,Outcomes!AV82,Outcomes!AV135))*Outcomes!AV$7</f>
        <v>0</v>
      </c>
      <c r="AW29" s="384">
        <f>Performance!Q$5*IF(Performance!Q185&gt;Performance!Q132,Outcomes!AW29,AVERAGE(Outcomes!AW29,Outcomes!AW82,Outcomes!AW135))*Outcomes!AW$7</f>
        <v>0</v>
      </c>
      <c r="AX29" s="384">
        <f>Performance!R$5*IF(Performance!R185&gt;Performance!R132,Outcomes!AX29,AVERAGE(Outcomes!AX29,Outcomes!AX82,Outcomes!AX135))*Outcomes!AX$7</f>
        <v>0</v>
      </c>
      <c r="AY29" s="384">
        <f>Performance!R$5*IF(Performance!R185&gt;Performance!R132,Outcomes!AY29,AVERAGE(Outcomes!AY29,Outcomes!AY82,Outcomes!AY135))*Outcomes!AY$7</f>
        <v>0</v>
      </c>
      <c r="AZ29" s="384">
        <f>Performance!R$5*IF(Performance!R185&gt;Performance!R132,Outcomes!AZ29,AVERAGE(Outcomes!AZ29,Outcomes!AZ82,Outcomes!AZ135))*Outcomes!AZ$7</f>
        <v>0</v>
      </c>
      <c r="BA29" s="384">
        <f>Performance!R$5*IF(Performance!R185&gt;Performance!R132,Outcomes!BA29,AVERAGE(Outcomes!BA29,Outcomes!BA82,Outcomes!BA135))*Outcomes!BA$7</f>
        <v>0</v>
      </c>
      <c r="BB29" s="384">
        <f>Performance!S26</f>
        <v>44598.858096168777</v>
      </c>
      <c r="BC29" s="384">
        <f>Performance!T26</f>
        <v>261241.45833333334</v>
      </c>
      <c r="BD29" s="384">
        <f>Performance!U26</f>
        <v>0</v>
      </c>
      <c r="BE29" s="339">
        <f>SUM(C29:BD29)-Performance!C26</f>
        <v>0</v>
      </c>
    </row>
    <row r="30" spans="1:57">
      <c r="A30" s="21" t="s">
        <v>89</v>
      </c>
      <c r="B30" s="18" t="s">
        <v>90</v>
      </c>
      <c r="C30" s="384">
        <f>Performance!D27</f>
        <v>1610711.6666666665</v>
      </c>
      <c r="D30" s="384">
        <f>Performance!E$5*IF(Performance!E186&gt;Performance!E133,Outcomes!D30,AVERAGE(Outcomes!D30,Outcomes!D83,Outcomes!D136))*Outcomes!D$7</f>
        <v>812662.32523710944</v>
      </c>
      <c r="E30" s="384">
        <f>Performance!E$5*IF(Performance!E186&gt;Performance!E133,Outcomes!E30,AVERAGE(Outcomes!E30,Outcomes!E83,Outcomes!E136))*Outcomes!E$7</f>
        <v>86019.052295009256</v>
      </c>
      <c r="F30" s="384">
        <f>Performance!E$5*IF(Performance!E186&gt;Performance!E133,Outcomes!F30,AVERAGE(Outcomes!F30,Outcomes!F83,Outcomes!F136))*Outcomes!F$7</f>
        <v>88845.44976035718</v>
      </c>
      <c r="G30" s="384">
        <f>Performance!E$5*IF(Performance!E186&gt;Performance!E133,Outcomes!G30,AVERAGE(Outcomes!G30,Outcomes!G83,Outcomes!G136))*Outcomes!G$7</f>
        <v>102261.55006783119</v>
      </c>
      <c r="H30" s="384">
        <f>Performance!F$5*IF(Performance!F186&gt;Performance!F133,Outcomes!H30,AVERAGE(Outcomes!H30,Outcomes!H83,Outcomes!H136))*Outcomes!H$7</f>
        <v>0</v>
      </c>
      <c r="I30" s="384">
        <f>Performance!F$5*IF(Performance!F186&gt;Performance!F133,Outcomes!I30,AVERAGE(Outcomes!I30,Outcomes!I83,Outcomes!I136))*Outcomes!I$7</f>
        <v>0</v>
      </c>
      <c r="J30" s="384">
        <f>Performance!F$5*IF(Performance!F186&gt;Performance!F133,Outcomes!J30,AVERAGE(Outcomes!J30,Outcomes!J83,Outcomes!J136))*Outcomes!J$7</f>
        <v>0</v>
      </c>
      <c r="K30" s="384">
        <f>Performance!F$5*IF(Performance!F186&gt;Performance!F133,Outcomes!K30,AVERAGE(Outcomes!K30,Outcomes!K83,Outcomes!K136))*Outcomes!K$7</f>
        <v>0</v>
      </c>
      <c r="L30" s="384">
        <f>Performance!G$5*IF(Performance!G186&gt;Performance!G133,Outcomes!L30,AVERAGE(Outcomes!L30,Outcomes!L83,Outcomes!L136))*Outcomes!L$7</f>
        <v>42235.181718592779</v>
      </c>
      <c r="M30" s="384">
        <f>Performance!H$5*IF(Performance!H186&gt;Performance!H133,Outcomes!M30,AVERAGE(Outcomes!M30,Outcomes!M83,Outcomes!M136))*Outcomes!M$7</f>
        <v>863152.60034825909</v>
      </c>
      <c r="N30" s="384">
        <f>Performance!I$5*IF(Performance!I186&gt;Performance!I133,Outcomes!N30,AVERAGE(Outcomes!N30,Outcomes!N83,Outcomes!N136))*Outcomes!N$7</f>
        <v>0</v>
      </c>
      <c r="O30" s="384">
        <f>Performance!I$5*IF(Performance!I186&gt;Performance!I133,Outcomes!O30,AVERAGE(Outcomes!O30,Outcomes!O83,Outcomes!O136))*Outcomes!O$7</f>
        <v>0</v>
      </c>
      <c r="P30" s="384">
        <f>Performance!I$5*IF(Performance!I186&gt;Performance!I133,Outcomes!P30,AVERAGE(Outcomes!P30,Outcomes!P83,Outcomes!P136))*Outcomes!P$7</f>
        <v>0</v>
      </c>
      <c r="Q30" s="384">
        <f>Performance!I$5*IF(Performance!I186&gt;Performance!I133,Outcomes!Q30,AVERAGE(Outcomes!Q30,Outcomes!Q83,Outcomes!Q136))*Outcomes!Q$7</f>
        <v>0</v>
      </c>
      <c r="R30" s="384">
        <f>Performance!J$5*IF(Performance!J186&gt;Performance!J133,Outcomes!R30,AVERAGE(Outcomes!R30,Outcomes!R83,Outcomes!R136))*Outcomes!R$7</f>
        <v>0</v>
      </c>
      <c r="S30" s="384">
        <f>Performance!J$5*IF(Performance!J186&gt;Performance!J133,Outcomes!S30,AVERAGE(Outcomes!S30,Outcomes!S83,Outcomes!S136))*Outcomes!S$7</f>
        <v>0</v>
      </c>
      <c r="T30" s="384">
        <f>Performance!J$5*IF(Performance!J186&gt;Performance!J133,Outcomes!T30,AVERAGE(Outcomes!T30,Outcomes!T83,Outcomes!T136))*Outcomes!T$7</f>
        <v>0</v>
      </c>
      <c r="U30" s="384">
        <f>Performance!J$5*IF(Performance!J186&gt;Performance!J133,Outcomes!U30,AVERAGE(Outcomes!U30,Outcomes!U83,Outcomes!U136))*Outcomes!U$7</f>
        <v>0</v>
      </c>
      <c r="V30" s="384">
        <f>Performance!K$5*IF(Performance!K186&gt;Performance!K133,Outcomes!V30,AVERAGE(Outcomes!V30,Outcomes!V83,Outcomes!V136))*Outcomes!V$7</f>
        <v>33481.330541146919</v>
      </c>
      <c r="W30" s="384">
        <f>Performance!K$5*IF(Performance!K186&gt;Performance!K133,Outcomes!W30,AVERAGE(Outcomes!W30,Outcomes!W83,Outcomes!W136))*Outcomes!W$7</f>
        <v>2196.2105905949602</v>
      </c>
      <c r="X30" s="384">
        <f>Performance!K$5*IF(Performance!K186&gt;Performance!K133, Outcomes!X30, AVERAGE(Outcomes!X30,Outcomes!X83,Outcomes!X136))*Outcomes!X$7</f>
        <v>6298.2700594611733</v>
      </c>
      <c r="Y30" s="384">
        <f>Performance!K$5*IF(Performance!K186&gt;Performance!K133,Outcomes!Y30,AVERAGE(Outcomes!Y30,Outcomes!Y83,Outcomes!Y136))*Outcomes!Y$7</f>
        <v>9387.6981715497677</v>
      </c>
      <c r="Z30" s="384">
        <f>Performance!L$5*IF(Performance!L186&gt;Performance!L133,Outcomes!Z30,AVERAGE(Outcomes!Z30,Outcomes!Z83,Outcomes!Z136))*Outcomes!Z$7</f>
        <v>584618.52260426641</v>
      </c>
      <c r="AA30" s="384">
        <f>Performance!L$5*IF(Performance!L186&gt;Performance!L133,Outcomes!AA30,AVERAGE(Outcomes!AA30,Outcomes!AA83,Outcomes!AA136))*Outcomes!AA$7</f>
        <v>40079.363730169476</v>
      </c>
      <c r="AB30" s="384">
        <f>Performance!L$5*IF(Performance!L186&gt;Performance!L133,Outcomes!AB30,AVERAGE(Outcomes!AB30,Outcomes!AB83,Outcomes!AB136))*Outcomes!AB$7</f>
        <v>72341.502558998502</v>
      </c>
      <c r="AC30" s="384">
        <f>Performance!L$5*IF(Performance!L186&gt;Performance!L133,Outcomes!AC30,AVERAGE(Outcomes!AC30,Outcomes!AC83,Outcomes!AC136))*Outcomes!AC$7</f>
        <v>118533.70028900595</v>
      </c>
      <c r="AD30" s="384">
        <f>Performance!M$5*IF(Performance!M186&gt;Performance!M133,Outcomes!AD30,AVERAGE(Outcomes!AD30,Outcomes!AD83,Outcomes!AD136))*Outcomes!AD$7</f>
        <v>0</v>
      </c>
      <c r="AE30" s="384">
        <f>Performance!M$5*IF(Performance!M186&gt;Performance!M133,Outcomes!AE30,AVERAGE(Outcomes!AE30,Outcomes!AE83,Outcomes!AE136))*Outcomes!AE$7</f>
        <v>0</v>
      </c>
      <c r="AF30" s="384">
        <f>Performance!M$5*IF(Performance!M186&gt;Performance!M133,Outcomes!AF30,AVERAGE(Outcomes!AF30,Outcomes!AF83,Outcomes!AF136))*Outcomes!AF$7</f>
        <v>0</v>
      </c>
      <c r="AG30" s="384">
        <f>Performance!M$5*IF(Performance!M186&gt;Performance!M133,Outcomes!AG30,AVERAGE(Outcomes!AG30,Outcomes!AG83,Outcomes!AG136))*Outcomes!AG$7</f>
        <v>0</v>
      </c>
      <c r="AH30" s="384">
        <f>Performance!N$5*IF(Performance!N186&gt;Performance!N133,Outcomes!AH30,AVERAGE(Outcomes!AH30,Outcomes!AH83,Outcomes!AH136))*Outcomes!AH$7</f>
        <v>8470.0000000000018</v>
      </c>
      <c r="AI30" s="384">
        <f>Performance!N$5*IF(Performance!N186&gt;Performance!N133,Outcomes!AI30,AVERAGE(Outcomes!AI30,Outcomes!AI83,Outcomes!AI136))*Outcomes!AI$7</f>
        <v>0</v>
      </c>
      <c r="AJ30" s="384">
        <f>Performance!N$5*IF(Performance!N186&gt;Performance!N133,Outcomes!AJ30,AVERAGE(Outcomes!AJ30,Outcomes!AJ83,Outcomes!AJ136))*Outcomes!AJ$7</f>
        <v>964.63888888888903</v>
      </c>
      <c r="AK30" s="384">
        <f>Performance!N$5*IF(Performance!N186&gt;Performance!N133,Outcomes!AK30,AVERAGE(Outcomes!AK30,Outcomes!AK83,Outcomes!AK136))*Outcomes!AK$7</f>
        <v>3764.4444444444448</v>
      </c>
      <c r="AL30" s="384">
        <f>Performance!O$5*IF(Performance!O186&gt;Performance!O133,Outcomes!AL30,AVERAGE(Outcomes!AL30,Outcomes!AL83,Outcomes!AL136))*Outcomes!AL$7</f>
        <v>971734.74186108145</v>
      </c>
      <c r="AM30" s="384">
        <f>Performance!O$5*IF(Performance!O186&gt;Performance!O133,Outcomes!AM30,AVERAGE(Outcomes!AM30,Outcomes!AM83,Outcomes!AM136))*Outcomes!AM$7</f>
        <v>98823.024312954061</v>
      </c>
      <c r="AN30" s="384">
        <f>Performance!O$5*IF(Performance!O186&gt;Performance!O133,Outcomes!AN30,AVERAGE(Outcomes!AN30,Outcomes!AN83,Outcomes!AN136))*Outcomes!AN$7</f>
        <v>118288.18962443554</v>
      </c>
      <c r="AO30" s="384">
        <f>Performance!O$5*IF(Performance!O186&gt;Performance!O133,Outcomes!AO30,AVERAGE(Outcomes!AO30,Outcomes!AO83,Outcomes!AO136))*Outcomes!AO$7</f>
        <v>145253.8371550586</v>
      </c>
      <c r="AP30" s="384">
        <f>Performance!P$5*IF(Performance!P186&gt;Performance!P133,Outcomes!AP30,AVERAGE(Outcomes!AP30,Outcomes!AP83,Outcomes!AP136))*Outcomes!AP$7</f>
        <v>578773.76297838846</v>
      </c>
      <c r="AQ30" s="384">
        <f>Performance!P$5*IF(Performance!P186&gt;Performance!P133,Outcomes!AQ30,AVERAGE(Outcomes!AQ30,Outcomes!AQ83,Outcomes!AQ136))*Outcomes!AQ$7</f>
        <v>35080.228073075872</v>
      </c>
      <c r="AR30" s="384">
        <f>Performance!P$5*IF(Performance!P186&gt;Performance!P133,Outcomes!AR30,AVERAGE(Outcomes!AR30,Outcomes!AR83,Outcomes!AR136))*Outcomes!AR$7</f>
        <v>79640.028484031311</v>
      </c>
      <c r="AS30" s="384">
        <f>Performance!P$5*IF(Performance!P186&gt;Performance!P133,Outcomes!AS30,AVERAGE(Outcomes!AS30,Outcomes!AS83,Outcomes!AS136))*Outcomes!AS$7</f>
        <v>166085.64835681545</v>
      </c>
      <c r="AT30" s="384">
        <f>Performance!Q$5*IF(Performance!Q186&gt;Performance!Q133,Outcomes!AT30,AVERAGE(Outcomes!AT30,Outcomes!AT83,Outcomes!AT136))*Outcomes!AT$7</f>
        <v>0</v>
      </c>
      <c r="AU30" s="384">
        <f>Performance!Q$5*IF(Performance!Q186&gt;Performance!Q133,Outcomes!AU30,AVERAGE(Outcomes!AU30,Outcomes!AU83,Outcomes!AU136))*Outcomes!AU$7</f>
        <v>0</v>
      </c>
      <c r="AV30" s="384">
        <f>Performance!Q$5*IF(Performance!Q186&gt;Performance!Q133,Outcomes!AV30,AVERAGE(Outcomes!AV30,Outcomes!AV83,Outcomes!AV136))*Outcomes!AV$7</f>
        <v>0</v>
      </c>
      <c r="AW30" s="384">
        <f>Performance!Q$5*IF(Performance!Q186&gt;Performance!Q133,Outcomes!AW30,AVERAGE(Outcomes!AW30,Outcomes!AW83,Outcomes!AW136))*Outcomes!AW$7</f>
        <v>0</v>
      </c>
      <c r="AX30" s="384">
        <f>Performance!R$5*IF(Performance!R186&gt;Performance!R133,Outcomes!AX30,AVERAGE(Outcomes!AX30,Outcomes!AX83,Outcomes!AX136))*Outcomes!AX$7</f>
        <v>0</v>
      </c>
      <c r="AY30" s="384">
        <f>Performance!R$5*IF(Performance!R186&gt;Performance!R133,Outcomes!AY30,AVERAGE(Outcomes!AY30,Outcomes!AY83,Outcomes!AY136))*Outcomes!AY$7</f>
        <v>0</v>
      </c>
      <c r="AZ30" s="384">
        <f>Performance!R$5*IF(Performance!R186&gt;Performance!R133,Outcomes!AZ30,AVERAGE(Outcomes!AZ30,Outcomes!AZ83,Outcomes!AZ136))*Outcomes!AZ$7</f>
        <v>0</v>
      </c>
      <c r="BA30" s="384">
        <f>Performance!R$5*IF(Performance!R186&gt;Performance!R133,Outcomes!BA30,AVERAGE(Outcomes!BA30,Outcomes!BA83,Outcomes!BA136))*Outcomes!BA$7</f>
        <v>0</v>
      </c>
      <c r="BB30" s="384">
        <f>Performance!S27</f>
        <v>2643.8500000000004</v>
      </c>
      <c r="BC30" s="384">
        <f>Performance!T27</f>
        <v>39173.750000000007</v>
      </c>
      <c r="BD30" s="384">
        <f>Performance!U27</f>
        <v>0</v>
      </c>
      <c r="BE30" s="339">
        <f>SUM(C30:BD30)-Performance!C27</f>
        <v>0</v>
      </c>
    </row>
    <row r="31" spans="1:57">
      <c r="A31" s="21" t="s">
        <v>91</v>
      </c>
      <c r="B31" s="18" t="s">
        <v>92</v>
      </c>
      <c r="C31" s="384">
        <f>Performance!D28</f>
        <v>2171040.3885366451</v>
      </c>
      <c r="D31" s="384">
        <f>Performance!E$5*IF(Performance!E187&gt;Performance!E134,Outcomes!D31,AVERAGE(Outcomes!D31,Outcomes!D84,Outcomes!D137))*Outcomes!D$7</f>
        <v>1280543.2209809707</v>
      </c>
      <c r="E31" s="384">
        <f>Performance!E$5*IF(Performance!E187&gt;Performance!E134,Outcomes!E31,AVERAGE(Outcomes!E31,Outcomes!E84,Outcomes!E137))*Outcomes!E$7</f>
        <v>182924.33670040299</v>
      </c>
      <c r="F31" s="384">
        <f>Performance!E$5*IF(Performance!E187&gt;Performance!E134,Outcomes!F31,AVERAGE(Outcomes!F31,Outcomes!F84,Outcomes!F137))*Outcomes!F$7</f>
        <v>152624.863096574</v>
      </c>
      <c r="G31" s="384">
        <f>Performance!E$5*IF(Performance!E187&gt;Performance!E134,Outcomes!G31,AVERAGE(Outcomes!G31,Outcomes!G84,Outcomes!G137))*Outcomes!G$7</f>
        <v>142414.53747040185</v>
      </c>
      <c r="H31" s="384">
        <f>Performance!F$5*IF(Performance!F187&gt;Performance!F134,Outcomes!H31,AVERAGE(Outcomes!H31,Outcomes!H84,Outcomes!H137))*Outcomes!H$7</f>
        <v>0</v>
      </c>
      <c r="I31" s="384">
        <f>Performance!F$5*IF(Performance!F187&gt;Performance!F134,Outcomes!I31,AVERAGE(Outcomes!I31,Outcomes!I84,Outcomes!I137))*Outcomes!I$7</f>
        <v>0</v>
      </c>
      <c r="J31" s="384">
        <f>Performance!F$5*IF(Performance!F187&gt;Performance!F134,Outcomes!J31,AVERAGE(Outcomes!J31,Outcomes!J84,Outcomes!J137))*Outcomes!J$7</f>
        <v>0</v>
      </c>
      <c r="K31" s="384">
        <f>Performance!F$5*IF(Performance!F187&gt;Performance!F134,Outcomes!K31,AVERAGE(Outcomes!K31,Outcomes!K84,Outcomes!K137))*Outcomes!K$7</f>
        <v>0</v>
      </c>
      <c r="L31" s="384">
        <f>Performance!G$5*IF(Performance!G187&gt;Performance!G134,Outcomes!L31,AVERAGE(Outcomes!L31,Outcomes!L84,Outcomes!L137))*Outcomes!L$7</f>
        <v>51564.462055742544</v>
      </c>
      <c r="M31" s="384">
        <f>Performance!H$5*IF(Performance!H187&gt;Performance!H134,Outcomes!M31,AVERAGE(Outcomes!M31,Outcomes!M84,Outcomes!M137))*Outcomes!M$7</f>
        <v>380105.62355709408</v>
      </c>
      <c r="N31" s="384">
        <f>Performance!I$5*IF(Performance!I187&gt;Performance!I134,Outcomes!N31,AVERAGE(Outcomes!N31,Outcomes!N84,Outcomes!N137))*Outcomes!N$7</f>
        <v>499.47674418604657</v>
      </c>
      <c r="O31" s="384">
        <f>Performance!I$5*IF(Performance!I187&gt;Performance!I134,Outcomes!O31,AVERAGE(Outcomes!O31,Outcomes!O84,Outcomes!O137))*Outcomes!O$7</f>
        <v>0</v>
      </c>
      <c r="P31" s="384">
        <f>Performance!I$5*IF(Performance!I187&gt;Performance!I134,Outcomes!P31,AVERAGE(Outcomes!P31,Outcomes!P84,Outcomes!P137))*Outcomes!P$7</f>
        <v>0</v>
      </c>
      <c r="Q31" s="384">
        <f>Performance!I$5*IF(Performance!I187&gt;Performance!I134,Outcomes!Q31,AVERAGE(Outcomes!Q31,Outcomes!Q84,Outcomes!Q137))*Outcomes!Q$7</f>
        <v>0</v>
      </c>
      <c r="R31" s="384">
        <f>Performance!J$5*IF(Performance!J187&gt;Performance!J134,Outcomes!R31,AVERAGE(Outcomes!R31,Outcomes!R84,Outcomes!R137))*Outcomes!R$7</f>
        <v>106763.15406976746</v>
      </c>
      <c r="S31" s="384">
        <f>Performance!J$5*IF(Performance!J187&gt;Performance!J134,Outcomes!S31,AVERAGE(Outcomes!S31,Outcomes!S84,Outcomes!S137))*Outcomes!S$7</f>
        <v>1134.375</v>
      </c>
      <c r="T31" s="384">
        <f>Performance!J$5*IF(Performance!J187&gt;Performance!J134,Outcomes!T31,AVERAGE(Outcomes!T31,Outcomes!T84,Outcomes!T137))*Outcomes!T$7</f>
        <v>1134.375</v>
      </c>
      <c r="U31" s="384">
        <f>Performance!J$5*IF(Performance!J187&gt;Performance!J134,Outcomes!U31,AVERAGE(Outcomes!U31,Outcomes!U84,Outcomes!U137))*Outcomes!U$7</f>
        <v>10587.5</v>
      </c>
      <c r="V31" s="384">
        <f>Performance!K$5*IF(Performance!K187&gt;Performance!K134,Outcomes!V31,AVERAGE(Outcomes!V31,Outcomes!V84,Outcomes!V137))*Outcomes!V$7</f>
        <v>808592.70082719985</v>
      </c>
      <c r="W31" s="384">
        <f>Performance!K$5*IF(Performance!K187&gt;Performance!K134,Outcomes!W31,AVERAGE(Outcomes!W31,Outcomes!W84,Outcomes!W137))*Outcomes!W$7</f>
        <v>33192.749248196335</v>
      </c>
      <c r="X31" s="384">
        <f>Performance!K$5*IF(Performance!K187&gt;Performance!K134, Outcomes!X31, AVERAGE(Outcomes!X31,Outcomes!X84,Outcomes!X137))*Outcomes!X$7</f>
        <v>35379.172628256776</v>
      </c>
      <c r="Y31" s="384">
        <f>Performance!K$5*IF(Performance!K187&gt;Performance!K134,Outcomes!Y31,AVERAGE(Outcomes!Y31,Outcomes!Y84,Outcomes!Y137))*Outcomes!Y$7</f>
        <v>186004.38393065444</v>
      </c>
      <c r="Z31" s="384">
        <f>Performance!L$5*IF(Performance!L187&gt;Performance!L134,Outcomes!Z31,AVERAGE(Outcomes!Z31,Outcomes!Z84,Outcomes!Z137))*Outcomes!Z$7</f>
        <v>671802.1165548315</v>
      </c>
      <c r="AA31" s="384">
        <f>Performance!L$5*IF(Performance!L187&gt;Performance!L134,Outcomes!AA31,AVERAGE(Outcomes!AA31,Outcomes!AA84,Outcomes!AA137))*Outcomes!AA$7</f>
        <v>52891.346461105015</v>
      </c>
      <c r="AB31" s="384">
        <f>Performance!L$5*IF(Performance!L187&gt;Performance!L134,Outcomes!AB31,AVERAGE(Outcomes!AB31,Outcomes!AB84,Outcomes!AB137))*Outcomes!AB$7</f>
        <v>119136.00536652315</v>
      </c>
      <c r="AC31" s="384">
        <f>Performance!L$5*IF(Performance!L187&gt;Performance!L134,Outcomes!AC31,AVERAGE(Outcomes!AC31,Outcomes!AC84,Outcomes!AC137))*Outcomes!AC$7</f>
        <v>159271.32536872444</v>
      </c>
      <c r="AD31" s="384">
        <f>Performance!M$5*IF(Performance!M187&gt;Performance!M134,Outcomes!AD31,AVERAGE(Outcomes!AD31,Outcomes!AD84,Outcomes!AD137))*Outcomes!AD$7</f>
        <v>0</v>
      </c>
      <c r="AE31" s="384">
        <f>Performance!M$5*IF(Performance!M187&gt;Performance!M134,Outcomes!AE31,AVERAGE(Outcomes!AE31,Outcomes!AE84,Outcomes!AE137))*Outcomes!AE$7</f>
        <v>0</v>
      </c>
      <c r="AF31" s="384">
        <f>Performance!M$5*IF(Performance!M187&gt;Performance!M134,Outcomes!AF31,AVERAGE(Outcomes!AF31,Outcomes!AF84,Outcomes!AF137))*Outcomes!AF$7</f>
        <v>0</v>
      </c>
      <c r="AG31" s="384">
        <f>Performance!M$5*IF(Performance!M187&gt;Performance!M134,Outcomes!AG31,AVERAGE(Outcomes!AG31,Outcomes!AG84,Outcomes!AG137))*Outcomes!AG$7</f>
        <v>0</v>
      </c>
      <c r="AH31" s="384">
        <f>Performance!N$5*IF(Performance!N187&gt;Performance!N134,Outcomes!AH31,AVERAGE(Outcomes!AH31,Outcomes!AH84,Outcomes!AH137))*Outcomes!AH$7</f>
        <v>0</v>
      </c>
      <c r="AI31" s="384">
        <f>Performance!N$5*IF(Performance!N187&gt;Performance!N134,Outcomes!AI31,AVERAGE(Outcomes!AI31,Outcomes!AI84,Outcomes!AI137))*Outcomes!AI$7</f>
        <v>0</v>
      </c>
      <c r="AJ31" s="384">
        <f>Performance!N$5*IF(Performance!N187&gt;Performance!N134,Outcomes!AJ31,AVERAGE(Outcomes!AJ31,Outcomes!AJ84,Outcomes!AJ137))*Outcomes!AJ$7</f>
        <v>0</v>
      </c>
      <c r="AK31" s="384">
        <f>Performance!N$5*IF(Performance!N187&gt;Performance!N134,Outcomes!AK31,AVERAGE(Outcomes!AK31,Outcomes!AK84,Outcomes!AK137))*Outcomes!AK$7</f>
        <v>0</v>
      </c>
      <c r="AL31" s="384">
        <f>Performance!O$5*IF(Performance!O187&gt;Performance!O134,Outcomes!AL31,AVERAGE(Outcomes!AL31,Outcomes!AL84,Outcomes!AL137))*Outcomes!AL$7</f>
        <v>1768529.2664365377</v>
      </c>
      <c r="AM31" s="384">
        <f>Performance!O$5*IF(Performance!O187&gt;Performance!O134,Outcomes!AM31,AVERAGE(Outcomes!AM31,Outcomes!AM84,Outcomes!AM137))*Outcomes!AM$7</f>
        <v>251511.35035385384</v>
      </c>
      <c r="AN31" s="384">
        <f>Performance!O$5*IF(Performance!O187&gt;Performance!O134,Outcomes!AN31,AVERAGE(Outcomes!AN31,Outcomes!AN84,Outcomes!AN137))*Outcomes!AN$7</f>
        <v>250623.94390571237</v>
      </c>
      <c r="AO31" s="384">
        <f>Performance!O$5*IF(Performance!O187&gt;Performance!O134,Outcomes!AO31,AVERAGE(Outcomes!AO31,Outcomes!AO84,Outcomes!AO137))*Outcomes!AO$7</f>
        <v>234191.42448017423</v>
      </c>
      <c r="AP31" s="384">
        <f>Performance!P$5*IF(Performance!P187&gt;Performance!P134,Outcomes!AP31,AVERAGE(Outcomes!AP31,Outcomes!AP84,Outcomes!AP137))*Outcomes!AP$7</f>
        <v>615439.7705904725</v>
      </c>
      <c r="AQ31" s="384">
        <f>Performance!P$5*IF(Performance!P187&gt;Performance!P134,Outcomes!AQ31,AVERAGE(Outcomes!AQ31,Outcomes!AQ84,Outcomes!AQ137))*Outcomes!AQ$7</f>
        <v>63293.158142299879</v>
      </c>
      <c r="AR31" s="384">
        <f>Performance!P$5*IF(Performance!P187&gt;Performance!P134,Outcomes!AR31,AVERAGE(Outcomes!AR31,Outcomes!AR84,Outcomes!AR137))*Outcomes!AR$7</f>
        <v>100199.8272694839</v>
      </c>
      <c r="AS31" s="384">
        <f>Performance!P$5*IF(Performance!P187&gt;Performance!P134,Outcomes!AS31,AVERAGE(Outcomes!AS31,Outcomes!AS84,Outcomes!AS137))*Outcomes!AS$7</f>
        <v>169156.32529837856</v>
      </c>
      <c r="AT31" s="384">
        <f>Performance!Q$5*IF(Performance!Q187&gt;Performance!Q134,Outcomes!AT31,AVERAGE(Outcomes!AT31,Outcomes!AT84,Outcomes!AT137))*Outcomes!AT$7</f>
        <v>0</v>
      </c>
      <c r="AU31" s="384">
        <f>Performance!Q$5*IF(Performance!Q187&gt;Performance!Q134,Outcomes!AU31,AVERAGE(Outcomes!AU31,Outcomes!AU84,Outcomes!AU137))*Outcomes!AU$7</f>
        <v>0</v>
      </c>
      <c r="AV31" s="384">
        <f>Performance!Q$5*IF(Performance!Q187&gt;Performance!Q134,Outcomes!AV31,AVERAGE(Outcomes!AV31,Outcomes!AV84,Outcomes!AV137))*Outcomes!AV$7</f>
        <v>0</v>
      </c>
      <c r="AW31" s="384">
        <f>Performance!Q$5*IF(Performance!Q187&gt;Performance!Q134,Outcomes!AW31,AVERAGE(Outcomes!AW31,Outcomes!AW84,Outcomes!AW137))*Outcomes!AW$7</f>
        <v>0</v>
      </c>
      <c r="AX31" s="384">
        <f>Performance!R$5*IF(Performance!R187&gt;Performance!R134,Outcomes!AX31,AVERAGE(Outcomes!AX31,Outcomes!AX84,Outcomes!AX137))*Outcomes!AX$7</f>
        <v>0</v>
      </c>
      <c r="AY31" s="384">
        <f>Performance!R$5*IF(Performance!R187&gt;Performance!R134,Outcomes!AY31,AVERAGE(Outcomes!AY31,Outcomes!AY84,Outcomes!AY137))*Outcomes!AY$7</f>
        <v>0</v>
      </c>
      <c r="AZ31" s="384">
        <f>Performance!R$5*IF(Performance!R187&gt;Performance!R134,Outcomes!AZ31,AVERAGE(Outcomes!AZ31,Outcomes!AZ84,Outcomes!AZ137))*Outcomes!AZ$7</f>
        <v>0</v>
      </c>
      <c r="BA31" s="384">
        <f>Performance!R$5*IF(Performance!R187&gt;Performance!R134,Outcomes!BA31,AVERAGE(Outcomes!BA31,Outcomes!BA84,Outcomes!BA137))*Outcomes!BA$7</f>
        <v>0</v>
      </c>
      <c r="BB31" s="384">
        <f>Performance!S28</f>
        <v>12161.710000000001</v>
      </c>
      <c r="BC31" s="384">
        <f>Performance!T28</f>
        <v>61407.500000000007</v>
      </c>
      <c r="BD31" s="384">
        <f>Performance!U28</f>
        <v>0</v>
      </c>
      <c r="BE31" s="339">
        <f>SUM(C31:BD31)-Performance!C28</f>
        <v>0</v>
      </c>
    </row>
    <row r="32" spans="1:57">
      <c r="A32" s="21" t="s">
        <v>93</v>
      </c>
      <c r="B32" s="18" t="s">
        <v>94</v>
      </c>
      <c r="C32" s="384">
        <f>Performance!D29</f>
        <v>5646015.9827204896</v>
      </c>
      <c r="D32" s="384">
        <f>Performance!E$5*IF(Performance!E188&gt;Performance!E135,Outcomes!D32,AVERAGE(Outcomes!D32,Outcomes!D85,Outcomes!D138))*Outcomes!D$7</f>
        <v>4335117.2327826638</v>
      </c>
      <c r="E32" s="384">
        <f>Performance!E$5*IF(Performance!E188&gt;Performance!E135,Outcomes!E32,AVERAGE(Outcomes!E32,Outcomes!E85,Outcomes!E138))*Outcomes!E$7</f>
        <v>681419.54116384615</v>
      </c>
      <c r="F32" s="384">
        <f>Performance!E$5*IF(Performance!E188&gt;Performance!E135,Outcomes!F32,AVERAGE(Outcomes!F32,Outcomes!F85,Outcomes!F138))*Outcomes!F$7</f>
        <v>634643.2124345256</v>
      </c>
      <c r="G32" s="384">
        <f>Performance!E$5*IF(Performance!E188&gt;Performance!E135,Outcomes!G32,AVERAGE(Outcomes!G32,Outcomes!G85,Outcomes!G138))*Outcomes!G$7</f>
        <v>233110.32593043079</v>
      </c>
      <c r="H32" s="384">
        <f>Performance!F$5*IF(Performance!F188&gt;Performance!F135,Outcomes!H32,AVERAGE(Outcomes!H32,Outcomes!H85,Outcomes!H138))*Outcomes!H$7</f>
        <v>0</v>
      </c>
      <c r="I32" s="384">
        <f>Performance!F$5*IF(Performance!F188&gt;Performance!F135,Outcomes!I32,AVERAGE(Outcomes!I32,Outcomes!I85,Outcomes!I138))*Outcomes!I$7</f>
        <v>0</v>
      </c>
      <c r="J32" s="384">
        <f>Performance!F$5*IF(Performance!F188&gt;Performance!F135,Outcomes!J32,AVERAGE(Outcomes!J32,Outcomes!J85,Outcomes!J138))*Outcomes!J$7</f>
        <v>0</v>
      </c>
      <c r="K32" s="384">
        <f>Performance!F$5*IF(Performance!F188&gt;Performance!F135,Outcomes!K32,AVERAGE(Outcomes!K32,Outcomes!K85,Outcomes!K138))*Outcomes!K$7</f>
        <v>0</v>
      </c>
      <c r="L32" s="384">
        <f>Performance!G$5*IF(Performance!G188&gt;Performance!G135,Outcomes!L32,AVERAGE(Outcomes!L32,Outcomes!L85,Outcomes!L138))*Outcomes!L$7</f>
        <v>0</v>
      </c>
      <c r="M32" s="384">
        <f>Performance!H$5*IF(Performance!H188&gt;Performance!H135,Outcomes!M32,AVERAGE(Outcomes!M32,Outcomes!M85,Outcomes!M138))*Outcomes!M$7</f>
        <v>603487.50000000012</v>
      </c>
      <c r="N32" s="384">
        <f>Performance!I$5*IF(Performance!I188&gt;Performance!I135,Outcomes!N32,AVERAGE(Outcomes!N32,Outcomes!N85,Outcomes!N138))*Outcomes!N$7</f>
        <v>34960.849908623633</v>
      </c>
      <c r="O32" s="384">
        <f>Performance!I$5*IF(Performance!I188&gt;Performance!I135,Outcomes!O32,AVERAGE(Outcomes!O32,Outcomes!O85,Outcomes!O138))*Outcomes!O$7</f>
        <v>14566.339445968073</v>
      </c>
      <c r="P32" s="384">
        <f>Performance!I$5*IF(Performance!I188&gt;Performance!I135,Outcomes!P32,AVERAGE(Outcomes!P32,Outcomes!P85,Outcomes!P138))*Outcomes!P$7</f>
        <v>485.5446481989357</v>
      </c>
      <c r="Q32" s="384">
        <f>Performance!I$5*IF(Performance!I188&gt;Performance!I135,Outcomes!Q32,AVERAGE(Outcomes!Q32,Outcomes!Q85,Outcomes!Q138))*Outcomes!Q$7</f>
        <v>0</v>
      </c>
      <c r="R32" s="384">
        <f>Performance!J$5*IF(Performance!J188&gt;Performance!J135,Outcomes!R32,AVERAGE(Outcomes!R32,Outcomes!R85,Outcomes!R138))*Outcomes!R$7</f>
        <v>276153.51866314479</v>
      </c>
      <c r="S32" s="384">
        <f>Performance!J$5*IF(Performance!J188&gt;Performance!J135,Outcomes!S32,AVERAGE(Outcomes!S32,Outcomes!S85,Outcomes!S138))*Outcomes!S$7</f>
        <v>30346.540512433483</v>
      </c>
      <c r="T32" s="384">
        <f>Performance!J$5*IF(Performance!J188&gt;Performance!J135,Outcomes!T32,AVERAGE(Outcomes!T32,Outcomes!T85,Outcomes!T138))*Outcomes!T$7</f>
        <v>23063.370789449447</v>
      </c>
      <c r="U32" s="384">
        <f>Performance!J$5*IF(Performance!J188&gt;Performance!J135,Outcomes!U32,AVERAGE(Outcomes!U32,Outcomes!U85,Outcomes!U138))*Outcomes!U$7</f>
        <v>24884.16322019546</v>
      </c>
      <c r="V32" s="384">
        <f>Performance!K$5*IF(Performance!K188&gt;Performance!K135,Outcomes!V32,AVERAGE(Outcomes!V32,Outcomes!V85,Outcomes!V138))*Outcomes!V$7</f>
        <v>526508.44369484589</v>
      </c>
      <c r="W32" s="384">
        <f>Performance!K$5*IF(Performance!K188&gt;Performance!K135,Outcomes!W32,AVERAGE(Outcomes!W32,Outcomes!W85,Outcomes!W138))*Outcomes!W$7</f>
        <v>93118.085995710775</v>
      </c>
      <c r="X32" s="384">
        <f>Performance!K$5*IF(Performance!K188&gt;Performance!K135, Outcomes!X32, AVERAGE(Outcomes!X32,Outcomes!X85,Outcomes!X138))*Outcomes!X$7</f>
        <v>56901.433315904847</v>
      </c>
      <c r="Y32" s="384">
        <f>Performance!K$5*IF(Performance!K188&gt;Performance!K135,Outcomes!Y32,AVERAGE(Outcomes!Y32,Outcomes!Y85,Outcomes!Y138))*Outcomes!Y$7</f>
        <v>55509.184336381739</v>
      </c>
      <c r="Z32" s="384">
        <f>Performance!L$5*IF(Performance!L188&gt;Performance!L135,Outcomes!Z32,AVERAGE(Outcomes!Z32,Outcomes!Z85,Outcomes!Z138))*Outcomes!Z$7</f>
        <v>1383018.1126103082</v>
      </c>
      <c r="AA32" s="384">
        <f>Performance!L$5*IF(Performance!L188&gt;Performance!L135,Outcomes!AA32,AVERAGE(Outcomes!AA32,Outcomes!AA85,Outcomes!AA138))*Outcomes!AA$7</f>
        <v>237710.52793505762</v>
      </c>
      <c r="AB32" s="384">
        <f>Performance!L$5*IF(Performance!L188&gt;Performance!L135,Outcomes!AB32,AVERAGE(Outcomes!AB32,Outcomes!AB85,Outcomes!AB138))*Outcomes!AB$7</f>
        <v>208440.77186847635</v>
      </c>
      <c r="AC32" s="384">
        <f>Performance!L$5*IF(Performance!L188&gt;Performance!L135,Outcomes!AC32,AVERAGE(Outcomes!AC32,Outcomes!AC85,Outcomes!AC138))*Outcomes!AC$7</f>
        <v>187460.17681246181</v>
      </c>
      <c r="AD32" s="384">
        <f>Performance!M$5*IF(Performance!M188&gt;Performance!M135,Outcomes!AD32,AVERAGE(Outcomes!AD32,Outcomes!AD85,Outcomes!AD138))*Outcomes!AD$7</f>
        <v>0</v>
      </c>
      <c r="AE32" s="384">
        <f>Performance!M$5*IF(Performance!M188&gt;Performance!M135,Outcomes!AE32,AVERAGE(Outcomes!AE32,Outcomes!AE85,Outcomes!AE138))*Outcomes!AE$7</f>
        <v>0</v>
      </c>
      <c r="AF32" s="384">
        <f>Performance!M$5*IF(Performance!M188&gt;Performance!M135,Outcomes!AF32,AVERAGE(Outcomes!AF32,Outcomes!AF85,Outcomes!AF138))*Outcomes!AF$7</f>
        <v>0</v>
      </c>
      <c r="AG32" s="384">
        <f>Performance!M$5*IF(Performance!M188&gt;Performance!M135,Outcomes!AG32,AVERAGE(Outcomes!AG32,Outcomes!AG85,Outcomes!AG138))*Outcomes!AG$7</f>
        <v>0</v>
      </c>
      <c r="AH32" s="384">
        <f>Performance!N$5*IF(Performance!N188&gt;Performance!N135,Outcomes!AH32,AVERAGE(Outcomes!AH32,Outcomes!AH85,Outcomes!AH138))*Outcomes!AH$7</f>
        <v>0</v>
      </c>
      <c r="AI32" s="384">
        <f>Performance!N$5*IF(Performance!N188&gt;Performance!N135,Outcomes!AI32,AVERAGE(Outcomes!AI32,Outcomes!AI85,Outcomes!AI138))*Outcomes!AI$7</f>
        <v>0</v>
      </c>
      <c r="AJ32" s="384">
        <f>Performance!N$5*IF(Performance!N188&gt;Performance!N135,Outcomes!AJ32,AVERAGE(Outcomes!AJ32,Outcomes!AJ85,Outcomes!AJ138))*Outcomes!AJ$7</f>
        <v>0</v>
      </c>
      <c r="AK32" s="384">
        <f>Performance!N$5*IF(Performance!N188&gt;Performance!N135,Outcomes!AK32,AVERAGE(Outcomes!AK32,Outcomes!AK85,Outcomes!AK138))*Outcomes!AK$7</f>
        <v>0</v>
      </c>
      <c r="AL32" s="384">
        <f>Performance!O$5*IF(Performance!O188&gt;Performance!O135,Outcomes!AL32,AVERAGE(Outcomes!AL32,Outcomes!AL85,Outcomes!AL138))*Outcomes!AL$7</f>
        <v>3942453.3074171972</v>
      </c>
      <c r="AM32" s="384">
        <f>Performance!O$5*IF(Performance!O188&gt;Performance!O135,Outcomes!AM32,AVERAGE(Outcomes!AM32,Outcomes!AM85,Outcomes!AM138))*Outcomes!AM$7</f>
        <v>600966.74690876389</v>
      </c>
      <c r="AN32" s="384">
        <f>Performance!O$5*IF(Performance!O188&gt;Performance!O135,Outcomes!AN32,AVERAGE(Outcomes!AN32,Outcomes!AN85,Outcomes!AN138))*Outcomes!AN$7</f>
        <v>614251.72754633776</v>
      </c>
      <c r="AO32" s="384">
        <f>Performance!O$5*IF(Performance!O188&gt;Performance!O135,Outcomes!AO32,AVERAGE(Outcomes!AO32,Outcomes!AO85,Outcomes!AO138))*Outcomes!AO$7</f>
        <v>301802.54015397868</v>
      </c>
      <c r="AP32" s="384">
        <f>Performance!P$5*IF(Performance!P188&gt;Performance!P135,Outcomes!AP32,AVERAGE(Outcomes!AP32,Outcomes!AP85,Outcomes!AP138))*Outcomes!AP$7</f>
        <v>709763.19482936931</v>
      </c>
      <c r="AQ32" s="384">
        <f>Performance!P$5*IF(Performance!P188&gt;Performance!P135,Outcomes!AQ32,AVERAGE(Outcomes!AQ32,Outcomes!AQ85,Outcomes!AQ138))*Outcomes!AQ$7</f>
        <v>53217.305193292465</v>
      </c>
      <c r="AR32" s="384">
        <f>Performance!P$5*IF(Performance!P188&gt;Performance!P135,Outcomes!AR32,AVERAGE(Outcomes!AR32,Outcomes!AR85,Outcomes!AR138))*Outcomes!AR$7</f>
        <v>112418.42918350443</v>
      </c>
      <c r="AS32" s="384">
        <f>Performance!P$5*IF(Performance!P188&gt;Performance!P135,Outcomes!AS32,AVERAGE(Outcomes!AS32,Outcomes!AS85,Outcomes!AS138))*Outcomes!AS$7</f>
        <v>143492.04494661084</v>
      </c>
      <c r="AT32" s="384">
        <f>Performance!Q$5*IF(Performance!Q188&gt;Performance!Q135,Outcomes!AT32,AVERAGE(Outcomes!AT32,Outcomes!AT85,Outcomes!AT138))*Outcomes!AT$7</f>
        <v>80432.916666666672</v>
      </c>
      <c r="AU32" s="384">
        <f>Performance!Q$5*IF(Performance!Q188&gt;Performance!Q135,Outcomes!AU32,AVERAGE(Outcomes!AU32,Outcomes!AU85,Outcomes!AU138))*Outcomes!AU$7</f>
        <v>2040.2083333333333</v>
      </c>
      <c r="AV32" s="384">
        <f>Performance!Q$5*IF(Performance!Q188&gt;Performance!Q135,Outcomes!AV32,AVERAGE(Outcomes!AV32,Outcomes!AV85,Outcomes!AV138))*Outcomes!AV$7</f>
        <v>6301.4583333333339</v>
      </c>
      <c r="AW32" s="384">
        <f>Performance!Q$5*IF(Performance!Q188&gt;Performance!Q135,Outcomes!AW32,AVERAGE(Outcomes!AW32,Outcomes!AW85,Outcomes!AW138))*Outcomes!AW$7</f>
        <v>35050.179924242424</v>
      </c>
      <c r="AX32" s="384">
        <f>Performance!R$5*IF(Performance!R188&gt;Performance!R135,Outcomes!AX32,AVERAGE(Outcomes!AX32,Outcomes!AX85,Outcomes!AX138))*Outcomes!AX$7</f>
        <v>242178.74999999997</v>
      </c>
      <c r="AY32" s="384">
        <f>Performance!R$5*IF(Performance!R188&gt;Performance!R135,Outcomes!AY32,AVERAGE(Outcomes!AY32,Outcomes!AY85,Outcomes!AY138))*Outcomes!AY$7</f>
        <v>1175.625</v>
      </c>
      <c r="AZ32" s="384">
        <f>Performance!R$5*IF(Performance!R188&gt;Performance!R135,Outcomes!AZ32,AVERAGE(Outcomes!AZ32,Outcomes!AZ85,Outcomes!AZ138))*Outcomes!AZ$7</f>
        <v>14037.522321428569</v>
      </c>
      <c r="BA32" s="384">
        <f>Performance!R$5*IF(Performance!R188&gt;Performance!R135,Outcomes!BA32,AVERAGE(Outcomes!BA32,Outcomes!BA85,Outcomes!BA138))*Outcomes!BA$7</f>
        <v>106527.65624999999</v>
      </c>
      <c r="BB32" s="384">
        <f>Performance!S29</f>
        <v>5816.4700000000012</v>
      </c>
      <c r="BC32" s="384">
        <f>Performance!T29</f>
        <v>30703.750000000004</v>
      </c>
      <c r="BD32" s="384">
        <f>Performance!U29</f>
        <v>0</v>
      </c>
      <c r="BE32" s="339">
        <f>SUM(C32:BD32)-Performance!C29</f>
        <v>10034.589396119118</v>
      </c>
    </row>
    <row r="33" spans="1:57">
      <c r="A33" s="21" t="s">
        <v>95</v>
      </c>
      <c r="B33" s="18" t="s">
        <v>96</v>
      </c>
      <c r="C33" s="384">
        <f>Performance!D30</f>
        <v>3051383.720097668</v>
      </c>
      <c r="D33" s="384">
        <f>Performance!E$5*IF(Performance!E189&gt;Performance!E136,Outcomes!D33,AVERAGE(Outcomes!D33,Outcomes!D86,Outcomes!D139))*Outcomes!D$7</f>
        <v>1671078.8762242459</v>
      </c>
      <c r="E33" s="384">
        <f>Performance!E$5*IF(Performance!E189&gt;Performance!E136,Outcomes!E33,AVERAGE(Outcomes!E33,Outcomes!E86,Outcomes!E139))*Outcomes!E$7</f>
        <v>241826.04069012645</v>
      </c>
      <c r="F33" s="384">
        <f>Performance!E$5*IF(Performance!E189&gt;Performance!E136,Outcomes!F33,AVERAGE(Outcomes!F33,Outcomes!F86,Outcomes!F139))*Outcomes!F$7</f>
        <v>135701.76313046119</v>
      </c>
      <c r="G33" s="384">
        <f>Performance!E$5*IF(Performance!E189&gt;Performance!E136,Outcomes!G33,AVERAGE(Outcomes!G33,Outcomes!G86,Outcomes!G139))*Outcomes!G$7</f>
        <v>147615.68698857975</v>
      </c>
      <c r="H33" s="384">
        <f>Performance!F$5*IF(Performance!F189&gt;Performance!F136,Outcomes!H33,AVERAGE(Outcomes!H33,Outcomes!H86,Outcomes!H139))*Outcomes!H$7</f>
        <v>0</v>
      </c>
      <c r="I33" s="384">
        <f>Performance!F$5*IF(Performance!F189&gt;Performance!F136,Outcomes!I33,AVERAGE(Outcomes!I33,Outcomes!I86,Outcomes!I139))*Outcomes!I$7</f>
        <v>0</v>
      </c>
      <c r="J33" s="384">
        <f>Performance!F$5*IF(Performance!F189&gt;Performance!F136,Outcomes!J33,AVERAGE(Outcomes!J33,Outcomes!J86,Outcomes!J139))*Outcomes!J$7</f>
        <v>0</v>
      </c>
      <c r="K33" s="384">
        <f>Performance!F$5*IF(Performance!F189&gt;Performance!F136,Outcomes!K33,AVERAGE(Outcomes!K33,Outcomes!K86,Outcomes!K139))*Outcomes!K$7</f>
        <v>0</v>
      </c>
      <c r="L33" s="384">
        <f>Performance!G$5*IF(Performance!G189&gt;Performance!G136,Outcomes!L33,AVERAGE(Outcomes!L33,Outcomes!L86,Outcomes!L139))*Outcomes!L$7</f>
        <v>110150.08955167678</v>
      </c>
      <c r="M33" s="384">
        <f>Performance!H$5*IF(Performance!H189&gt;Performance!H136,Outcomes!M33,AVERAGE(Outcomes!M33,Outcomes!M86,Outcomes!M139))*Outcomes!M$7</f>
        <v>303962.38806040416</v>
      </c>
      <c r="N33" s="384">
        <f>Performance!I$5*IF(Performance!I189&gt;Performance!I136,Outcomes!N33,AVERAGE(Outcomes!N33,Outcomes!N86,Outcomes!N139))*Outcomes!N$7</f>
        <v>3781.9459162359008</v>
      </c>
      <c r="O33" s="384">
        <f>Performance!I$5*IF(Performance!I189&gt;Performance!I136,Outcomes!O33,AVERAGE(Outcomes!O33,Outcomes!O86,Outcomes!O139))*Outcomes!O$7</f>
        <v>1368.7042363520402</v>
      </c>
      <c r="P33" s="384">
        <f>Performance!I$5*IF(Performance!I189&gt;Performance!I136,Outcomes!P33,AVERAGE(Outcomes!P33,Outcomes!P86,Outcomes!P139))*Outcomes!P$7</f>
        <v>1368.7042363520402</v>
      </c>
      <c r="Q33" s="384">
        <f>Performance!I$5*IF(Performance!I189&gt;Performance!I136,Outcomes!Q33,AVERAGE(Outcomes!Q33,Outcomes!Q86,Outcomes!Q139))*Outcomes!Q$7</f>
        <v>1094.9633890816322</v>
      </c>
      <c r="R33" s="384">
        <f>Performance!J$5*IF(Performance!J189&gt;Performance!J136,Outcomes!R33,AVERAGE(Outcomes!R33,Outcomes!R86,Outcomes!R139))*Outcomes!R$7</f>
        <v>4853.4972591694059</v>
      </c>
      <c r="S33" s="384">
        <f>Performance!J$5*IF(Performance!J189&gt;Performance!J136,Outcomes!S33,AVERAGE(Outcomes!S33,Outcomes!S86,Outcomes!S139))*Outcomes!S$7</f>
        <v>0</v>
      </c>
      <c r="T33" s="384">
        <f>Performance!J$5*IF(Performance!J189&gt;Performance!J136,Outcomes!T33,AVERAGE(Outcomes!T33,Outcomes!T86,Outcomes!T139))*Outcomes!T$7</f>
        <v>342.17605908801005</v>
      </c>
      <c r="U33" s="384">
        <f>Performance!J$5*IF(Performance!J189&gt;Performance!J136,Outcomes!U33,AVERAGE(Outcomes!U33,Outcomes!U86,Outcomes!U139))*Outcomes!U$7</f>
        <v>0</v>
      </c>
      <c r="V33" s="384">
        <f>Performance!K$5*IF(Performance!K189&gt;Performance!K136,Outcomes!V33,AVERAGE(Outcomes!V33,Outcomes!V86,Outcomes!V139))*Outcomes!V$7</f>
        <v>3531947.2370014973</v>
      </c>
      <c r="W33" s="384">
        <f>Performance!K$5*IF(Performance!K189&gt;Performance!K136,Outcomes!W33,AVERAGE(Outcomes!W33,Outcomes!W86,Outcomes!W139))*Outcomes!W$7</f>
        <v>692351.49679602694</v>
      </c>
      <c r="X33" s="384">
        <f>Performance!K$5*IF(Performance!K189&gt;Performance!K136, Outcomes!X33, AVERAGE(Outcomes!X33,Outcomes!X86,Outcomes!X139))*Outcomes!X$7</f>
        <v>593010.55477333977</v>
      </c>
      <c r="Y33" s="384">
        <f>Performance!K$5*IF(Performance!K189&gt;Performance!K136,Outcomes!Y33,AVERAGE(Outcomes!Y33,Outcomes!Y86,Outcomes!Y139))*Outcomes!Y$7</f>
        <v>1529227.1353926794</v>
      </c>
      <c r="Z33" s="384">
        <f>Performance!L$5*IF(Performance!L189&gt;Performance!L136,Outcomes!Z33,AVERAGE(Outcomes!Z33,Outcomes!Z86,Outcomes!Z139))*Outcomes!Z$7</f>
        <v>2172985.0841693375</v>
      </c>
      <c r="AA33" s="384">
        <f>Performance!L$5*IF(Performance!L189&gt;Performance!L136,Outcomes!AA33,AVERAGE(Outcomes!AA33,Outcomes!AA86,Outcomes!AA139))*Outcomes!AA$7</f>
        <v>333380.23875019921</v>
      </c>
      <c r="AB33" s="384">
        <f>Performance!L$5*IF(Performance!L189&gt;Performance!L136,Outcomes!AB33,AVERAGE(Outcomes!AB33,Outcomes!AB86,Outcomes!AB139))*Outcomes!AB$7</f>
        <v>241045.65282393651</v>
      </c>
      <c r="AC33" s="384">
        <f>Performance!L$5*IF(Performance!L189&gt;Performance!L136,Outcomes!AC33,AVERAGE(Outcomes!AC33,Outcomes!AC86,Outcomes!AC139))*Outcomes!AC$7</f>
        <v>601823.40060953831</v>
      </c>
      <c r="AD33" s="384">
        <f>Performance!M$5*IF(Performance!M189&gt;Performance!M136,Outcomes!AD33,AVERAGE(Outcomes!AD33,Outcomes!AD86,Outcomes!AD139))*Outcomes!AD$7</f>
        <v>0</v>
      </c>
      <c r="AE33" s="384">
        <f>Performance!M$5*IF(Performance!M189&gt;Performance!M136,Outcomes!AE33,AVERAGE(Outcomes!AE33,Outcomes!AE86,Outcomes!AE139))*Outcomes!AE$7</f>
        <v>0</v>
      </c>
      <c r="AF33" s="384">
        <f>Performance!M$5*IF(Performance!M189&gt;Performance!M136,Outcomes!AF33,AVERAGE(Outcomes!AF33,Outcomes!AF86,Outcomes!AF139))*Outcomes!AF$7</f>
        <v>0</v>
      </c>
      <c r="AG33" s="384">
        <f>Performance!M$5*IF(Performance!M189&gt;Performance!M136,Outcomes!AG33,AVERAGE(Outcomes!AG33,Outcomes!AG86,Outcomes!AG139))*Outcomes!AG$7</f>
        <v>0</v>
      </c>
      <c r="AH33" s="384">
        <f>Performance!N$5*IF(Performance!N189&gt;Performance!N136,Outcomes!AH33,AVERAGE(Outcomes!AH33,Outcomes!AH86,Outcomes!AH139))*Outcomes!AH$7</f>
        <v>0</v>
      </c>
      <c r="AI33" s="384">
        <f>Performance!N$5*IF(Performance!N189&gt;Performance!N136,Outcomes!AI33,AVERAGE(Outcomes!AI33,Outcomes!AI86,Outcomes!AI139))*Outcomes!AI$7</f>
        <v>0</v>
      </c>
      <c r="AJ33" s="384">
        <f>Performance!N$5*IF(Performance!N189&gt;Performance!N136,Outcomes!AJ33,AVERAGE(Outcomes!AJ33,Outcomes!AJ86,Outcomes!AJ139))*Outcomes!AJ$7</f>
        <v>0</v>
      </c>
      <c r="AK33" s="384">
        <f>Performance!N$5*IF(Performance!N189&gt;Performance!N136,Outcomes!AK33,AVERAGE(Outcomes!AK33,Outcomes!AK86,Outcomes!AK139))*Outcomes!AK$7</f>
        <v>0</v>
      </c>
      <c r="AL33" s="384">
        <f>Performance!O$5*IF(Performance!O189&gt;Performance!O136,Outcomes!AL33,AVERAGE(Outcomes!AL33,Outcomes!AL86,Outcomes!AL139))*Outcomes!AL$7</f>
        <v>3033887.1635544403</v>
      </c>
      <c r="AM33" s="384">
        <f>Performance!O$5*IF(Performance!O189&gt;Performance!O136,Outcomes!AM33,AVERAGE(Outcomes!AM33,Outcomes!AM86,Outcomes!AM139))*Outcomes!AM$7</f>
        <v>480365.71173339232</v>
      </c>
      <c r="AN33" s="384">
        <f>Performance!O$5*IF(Performance!O189&gt;Performance!O136,Outcomes!AN33,AVERAGE(Outcomes!AN33,Outcomes!AN86,Outcomes!AN139))*Outcomes!AN$7</f>
        <v>369122.66862890037</v>
      </c>
      <c r="AO33" s="384">
        <f>Performance!O$5*IF(Performance!O189&gt;Performance!O136,Outcomes!AO33,AVERAGE(Outcomes!AO33,Outcomes!AO86,Outcomes!AO139))*Outcomes!AO$7</f>
        <v>636467.83002233016</v>
      </c>
      <c r="AP33" s="384">
        <f>Performance!P$5*IF(Performance!P189&gt;Performance!P136,Outcomes!AP33,AVERAGE(Outcomes!AP33,Outcomes!AP86,Outcomes!AP139))*Outcomes!AP$7</f>
        <v>1216479.6303242117</v>
      </c>
      <c r="AQ33" s="384">
        <f>Performance!P$5*IF(Performance!P189&gt;Performance!P136,Outcomes!AQ33,AVERAGE(Outcomes!AQ33,Outcomes!AQ86,Outcomes!AQ139))*Outcomes!AQ$7</f>
        <v>138449.97180786624</v>
      </c>
      <c r="AR33" s="384">
        <f>Performance!P$5*IF(Performance!P189&gt;Performance!P136,Outcomes!AR33,AVERAGE(Outcomes!AR33,Outcomes!AR86,Outcomes!AR139))*Outcomes!AR$7</f>
        <v>143740.65898623259</v>
      </c>
      <c r="AS33" s="384">
        <f>Performance!P$5*IF(Performance!P189&gt;Performance!P136,Outcomes!AS33,AVERAGE(Outcomes!AS33,Outcomes!AS86,Outcomes!AS139))*Outcomes!AS$7</f>
        <v>313650.11211581266</v>
      </c>
      <c r="AT33" s="384">
        <f>Performance!Q$5*IF(Performance!Q189&gt;Performance!Q136,Outcomes!AT33,AVERAGE(Outcomes!AT33,Outcomes!AT86,Outcomes!AT139))*Outcomes!AT$7</f>
        <v>0</v>
      </c>
      <c r="AU33" s="384">
        <f>Performance!Q$5*IF(Performance!Q189&gt;Performance!Q136,Outcomes!AU33,AVERAGE(Outcomes!AU33,Outcomes!AU86,Outcomes!AU139))*Outcomes!AU$7</f>
        <v>0</v>
      </c>
      <c r="AV33" s="384">
        <f>Performance!Q$5*IF(Performance!Q189&gt;Performance!Q136,Outcomes!AV33,AVERAGE(Outcomes!AV33,Outcomes!AV86,Outcomes!AV139))*Outcomes!AV$7</f>
        <v>0</v>
      </c>
      <c r="AW33" s="384">
        <f>Performance!Q$5*IF(Performance!Q189&gt;Performance!Q136,Outcomes!AW33,AVERAGE(Outcomes!AW33,Outcomes!AW86,Outcomes!AW139))*Outcomes!AW$7</f>
        <v>0</v>
      </c>
      <c r="AX33" s="384">
        <f>Performance!R$5*IF(Performance!R189&gt;Performance!R136,Outcomes!AX33,AVERAGE(Outcomes!AX33,Outcomes!AX86,Outcomes!AX139))*Outcomes!AX$7</f>
        <v>0</v>
      </c>
      <c r="AY33" s="384">
        <f>Performance!R$5*IF(Performance!R189&gt;Performance!R136,Outcomes!AY33,AVERAGE(Outcomes!AY33,Outcomes!AY86,Outcomes!AY139))*Outcomes!AY$7</f>
        <v>0</v>
      </c>
      <c r="AZ33" s="384">
        <f>Performance!R$5*IF(Performance!R189&gt;Performance!R136,Outcomes!AZ33,AVERAGE(Outcomes!AZ33,Outcomes!AZ86,Outcomes!AZ139))*Outcomes!AZ$7</f>
        <v>0</v>
      </c>
      <c r="BA33" s="384">
        <f>Performance!R$5*IF(Performance!R189&gt;Performance!R136,Outcomes!BA33,AVERAGE(Outcomes!BA33,Outcomes!BA86,Outcomes!BA139))*Outcomes!BA$7</f>
        <v>0</v>
      </c>
      <c r="BB33" s="384">
        <f>Performance!S30</f>
        <v>13638.007704420364</v>
      </c>
      <c r="BC33" s="384">
        <f>Performance!T30</f>
        <v>111134.19594160552</v>
      </c>
      <c r="BD33" s="384">
        <f>Performance!U30</f>
        <v>0</v>
      </c>
      <c r="BE33" s="339">
        <f>SUM(C33:BD33)-Performance!C30</f>
        <v>0</v>
      </c>
    </row>
    <row r="34" spans="1:57">
      <c r="A34" s="21" t="s">
        <v>97</v>
      </c>
      <c r="B34" s="18" t="s">
        <v>98</v>
      </c>
      <c r="C34" s="384">
        <f>Performance!D31</f>
        <v>28660200.682306387</v>
      </c>
      <c r="D34" s="384">
        <f>Performance!E$5*IF(Performance!E190&gt;Performance!E137,Outcomes!D34,AVERAGE(Outcomes!D34,Outcomes!D87,Outcomes!D140))*Outcomes!D$7</f>
        <v>22731568.332017921</v>
      </c>
      <c r="E34" s="384">
        <f>Performance!E$5*IF(Performance!E190&gt;Performance!E137,Outcomes!E34,AVERAGE(Outcomes!E34,Outcomes!E87,Outcomes!E140))*Outcomes!E$7</f>
        <v>2806416.6470174431</v>
      </c>
      <c r="F34" s="384">
        <f>Performance!E$5*IF(Performance!E190&gt;Performance!E137,Outcomes!F34,AVERAGE(Outcomes!F34,Outcomes!F87,Outcomes!F140))*Outcomes!F$7</f>
        <v>2231257.0756271346</v>
      </c>
      <c r="G34" s="384">
        <f>Performance!E$5*IF(Performance!E190&gt;Performance!E137,Outcomes!G34,AVERAGE(Outcomes!G34,Outcomes!G87,Outcomes!G140))*Outcomes!G$7</f>
        <v>2085556.0368613622</v>
      </c>
      <c r="H34" s="384">
        <f>Performance!F$5*IF(Performance!F190&gt;Performance!F137,Outcomes!H34,AVERAGE(Outcomes!H34,Outcomes!H87,Outcomes!H140))*Outcomes!H$7</f>
        <v>4235.0000000000009</v>
      </c>
      <c r="I34" s="384">
        <f>Performance!F$5*IF(Performance!F190&gt;Performance!F137,Outcomes!I34,AVERAGE(Outcomes!I34,Outcomes!I87,Outcomes!I140))*Outcomes!I$7</f>
        <v>1058.7500000000002</v>
      </c>
      <c r="J34" s="384">
        <f>Performance!F$5*IF(Performance!F190&gt;Performance!F137,Outcomes!J34,AVERAGE(Outcomes!J34,Outcomes!J87,Outcomes!J140))*Outcomes!J$7</f>
        <v>529.37500000000011</v>
      </c>
      <c r="K34" s="384">
        <f>Performance!F$5*IF(Performance!F190&gt;Performance!F137,Outcomes!K34,AVERAGE(Outcomes!K34,Outcomes!K87,Outcomes!K140))*Outcomes!K$7</f>
        <v>0</v>
      </c>
      <c r="L34" s="384">
        <f>Performance!G$5*IF(Performance!G190&gt;Performance!G137,Outcomes!L34,AVERAGE(Outcomes!L34,Outcomes!L87,Outcomes!L140))*Outcomes!L$7</f>
        <v>0</v>
      </c>
      <c r="M34" s="384">
        <f>Performance!H$5*IF(Performance!H190&gt;Performance!H137,Outcomes!M34,AVERAGE(Outcomes!M34,Outcomes!M87,Outcomes!M140))*Outcomes!M$7</f>
        <v>895400.00000000023</v>
      </c>
      <c r="N34" s="384">
        <f>Performance!I$5*IF(Performance!I190&gt;Performance!I137,Outcomes!N34,AVERAGE(Outcomes!N34,Outcomes!N87,Outcomes!N140))*Outcomes!N$7</f>
        <v>31601.595677150282</v>
      </c>
      <c r="O34" s="384">
        <f>Performance!I$5*IF(Performance!I190&gt;Performance!I137,Outcomes!O34,AVERAGE(Outcomes!O34,Outcomes!O87,Outcomes!O140))*Outcomes!O$7</f>
        <v>1512.5000000000002</v>
      </c>
      <c r="P34" s="384">
        <f>Performance!I$5*IF(Performance!I190&gt;Performance!I137,Outcomes!P34,AVERAGE(Outcomes!P34,Outcomes!P87,Outcomes!P140))*Outcomes!P$7</f>
        <v>0</v>
      </c>
      <c r="Q34" s="384">
        <f>Performance!I$5*IF(Performance!I190&gt;Performance!I137,Outcomes!Q34,AVERAGE(Outcomes!Q34,Outcomes!Q87,Outcomes!Q140))*Outcomes!Q$7</f>
        <v>27225.000000000007</v>
      </c>
      <c r="R34" s="384">
        <f>Performance!J$5*IF(Performance!J190&gt;Performance!J137,Outcomes!R34,AVERAGE(Outcomes!R34,Outcomes!R87,Outcomes!R140))*Outcomes!R$7</f>
        <v>544323.00540356222</v>
      </c>
      <c r="S34" s="384">
        <f>Performance!J$5*IF(Performance!J190&gt;Performance!J137,Outcomes!S34,AVERAGE(Outcomes!S34,Outcomes!S87,Outcomes!S140))*Outcomes!S$7</f>
        <v>21553.125000000004</v>
      </c>
      <c r="T34" s="384">
        <f>Performance!J$5*IF(Performance!J190&gt;Performance!J137,Outcomes!T34,AVERAGE(Outcomes!T34,Outcomes!T87,Outcomes!T140))*Outcomes!T$7</f>
        <v>10965.625000000002</v>
      </c>
      <c r="U34" s="384">
        <f>Performance!J$5*IF(Performance!J190&gt;Performance!J137,Outcomes!U34,AVERAGE(Outcomes!U34,Outcomes!U87,Outcomes!U140))*Outcomes!U$7</f>
        <v>169400.00000000006</v>
      </c>
      <c r="V34" s="384">
        <f>Performance!K$5*IF(Performance!K190&gt;Performance!K137,Outcomes!V34,AVERAGE(Outcomes!V34,Outcomes!V87,Outcomes!V140))*Outcomes!V$7</f>
        <v>1152044.1834993116</v>
      </c>
      <c r="W34" s="384">
        <f>Performance!K$5*IF(Performance!K190&gt;Performance!K137,Outcomes!W34,AVERAGE(Outcomes!W34,Outcomes!W87,Outcomes!W140))*Outcomes!W$7</f>
        <v>182410.75807955133</v>
      </c>
      <c r="X34" s="384">
        <f>Performance!K$5*IF(Performance!K190&gt;Performance!K137, Outcomes!X34, AVERAGE(Outcomes!X34,Outcomes!X87,Outcomes!X140))*Outcomes!X$7</f>
        <v>119322.35127562346</v>
      </c>
      <c r="Y34" s="384">
        <f>Performance!K$5*IF(Performance!K190&gt;Performance!K137,Outcomes!Y34,AVERAGE(Outcomes!Y34,Outcomes!Y87,Outcomes!Y140))*Outcomes!Y$7</f>
        <v>290776.5251325561</v>
      </c>
      <c r="Z34" s="384">
        <f>Performance!L$5*IF(Performance!L190&gt;Performance!L137,Outcomes!Z34,AVERAGE(Outcomes!Z34,Outcomes!Z87,Outcomes!Z140))*Outcomes!Z$7</f>
        <v>4118290.9923307677</v>
      </c>
      <c r="AA34" s="384">
        <f>Performance!L$5*IF(Performance!L190&gt;Performance!L137,Outcomes!AA34,AVERAGE(Outcomes!AA34,Outcomes!AA87,Outcomes!AA140))*Outcomes!AA$7</f>
        <v>512742.91701074195</v>
      </c>
      <c r="AB34" s="384">
        <f>Performance!L$5*IF(Performance!L190&gt;Performance!L137,Outcomes!AB34,AVERAGE(Outcomes!AB34,Outcomes!AB87,Outcomes!AB140))*Outcomes!AB$7</f>
        <v>409149.34713669406</v>
      </c>
      <c r="AC34" s="384">
        <f>Performance!L$5*IF(Performance!L190&gt;Performance!L137,Outcomes!AC34,AVERAGE(Outcomes!AC34,Outcomes!AC87,Outcomes!AC140))*Outcomes!AC$7</f>
        <v>1184971.440111846</v>
      </c>
      <c r="AD34" s="384">
        <f>Performance!M$5*IF(Performance!M190&gt;Performance!M137,Outcomes!AD34,AVERAGE(Outcomes!AD34,Outcomes!AD87,Outcomes!AD140))*Outcomes!AD$7</f>
        <v>13496.875205099879</v>
      </c>
      <c r="AE34" s="384">
        <f>Performance!M$5*IF(Performance!M190&gt;Performance!M137,Outcomes!AE34,AVERAGE(Outcomes!AE34,Outcomes!AE87,Outcomes!AE140))*Outcomes!AE$7</f>
        <v>855.47308852701144</v>
      </c>
      <c r="AF34" s="384">
        <f>Performance!M$5*IF(Performance!M190&gt;Performance!M137,Outcomes!AF34,AVERAGE(Outcomes!AF34,Outcomes!AF87,Outcomes!AF140))*Outcomes!AF$7</f>
        <v>666.20671894404745</v>
      </c>
      <c r="AG34" s="384">
        <f>Performance!M$5*IF(Performance!M190&gt;Performance!M137,Outcomes!AG34,AVERAGE(Outcomes!AG34,Outcomes!AG87,Outcomes!AG140))*Outcomes!AG$7</f>
        <v>4383.4693225624742</v>
      </c>
      <c r="AH34" s="384">
        <f>Performance!N$5*IF(Performance!N190&gt;Performance!N137,Outcomes!AH34,AVERAGE(Outcomes!AH34,Outcomes!AH87,Outcomes!AH140))*Outcomes!AH$7</f>
        <v>385742.60068930505</v>
      </c>
      <c r="AI34" s="384">
        <f>Performance!N$5*IF(Performance!N190&gt;Performance!N137,Outcomes!AI34,AVERAGE(Outcomes!AI34,Outcomes!AI87,Outcomes!AI140))*Outcomes!AI$7</f>
        <v>27665.67961904679</v>
      </c>
      <c r="AJ34" s="384">
        <f>Performance!N$5*IF(Performance!N190&gt;Performance!N137,Outcomes!AJ34,AVERAGE(Outcomes!AJ34,Outcomes!AJ87,Outcomes!AJ140))*Outcomes!AJ$7</f>
        <v>18159.366615466133</v>
      </c>
      <c r="AK34" s="384">
        <f>Performance!N$5*IF(Performance!N190&gt;Performance!N137,Outcomes!AK34,AVERAGE(Outcomes!AK34,Outcomes!AK87,Outcomes!AK140))*Outcomes!AK$7</f>
        <v>152525.63783753014</v>
      </c>
      <c r="AL34" s="384">
        <f>Performance!O$5*IF(Performance!O190&gt;Performance!O137,Outcomes!AL34,AVERAGE(Outcomes!AL34,Outcomes!AL87,Outcomes!AL140))*Outcomes!AL$7</f>
        <v>26124016.460976493</v>
      </c>
      <c r="AM34" s="384">
        <f>Performance!O$5*IF(Performance!O190&gt;Performance!O137,Outcomes!AM34,AVERAGE(Outcomes!AM34,Outcomes!AM87,Outcomes!AM140))*Outcomes!AM$7</f>
        <v>3147117.6710854303</v>
      </c>
      <c r="AN34" s="384">
        <f>Performance!O$5*IF(Performance!O190&gt;Performance!O137,Outcomes!AN34,AVERAGE(Outcomes!AN34,Outcomes!AN87,Outcomes!AN140))*Outcomes!AN$7</f>
        <v>2506928.5448409459</v>
      </c>
      <c r="AO34" s="384">
        <f>Performance!O$5*IF(Performance!O190&gt;Performance!O137,Outcomes!AO34,AVERAGE(Outcomes!AO34,Outcomes!AO87,Outcomes!AO140))*Outcomes!AO$7</f>
        <v>3006314.6457417258</v>
      </c>
      <c r="AP34" s="384">
        <f>Performance!P$5*IF(Performance!P190&gt;Performance!P137,Outcomes!AP34,AVERAGE(Outcomes!AP34,Outcomes!AP87,Outcomes!AP140))*Outcomes!AP$7</f>
        <v>5233274.4967832826</v>
      </c>
      <c r="AQ34" s="384">
        <f>Performance!P$5*IF(Performance!P190&gt;Performance!P137,Outcomes!AQ34,AVERAGE(Outcomes!AQ34,Outcomes!AQ87,Outcomes!AQ140))*Outcomes!AQ$7</f>
        <v>404523.04895867634</v>
      </c>
      <c r="AR34" s="384">
        <f>Performance!P$5*IF(Performance!P190&gt;Performance!P137,Outcomes!AR34,AVERAGE(Outcomes!AR34,Outcomes!AR87,Outcomes!AR140))*Outcomes!AR$7</f>
        <v>504674.11803645355</v>
      </c>
      <c r="AS34" s="384">
        <f>Performance!P$5*IF(Performance!P190&gt;Performance!P137,Outcomes!AS34,AVERAGE(Outcomes!AS34,Outcomes!AS87,Outcomes!AS140))*Outcomes!AS$7</f>
        <v>1627725.0539562751</v>
      </c>
      <c r="AT34" s="384">
        <f>Performance!Q$5*IF(Performance!Q190&gt;Performance!Q137,Outcomes!AT34,AVERAGE(Outcomes!AT34,Outcomes!AT87,Outcomes!AT140))*Outcomes!AT$7</f>
        <v>241702.22222222225</v>
      </c>
      <c r="AU34" s="384">
        <f>Performance!Q$5*IF(Performance!Q190&gt;Performance!Q137,Outcomes!AU34,AVERAGE(Outcomes!AU34,Outcomes!AU87,Outcomes!AU140))*Outcomes!AU$7</f>
        <v>18274.050925925923</v>
      </c>
      <c r="AV34" s="384">
        <f>Performance!Q$5*IF(Performance!Q190&gt;Performance!Q137,Outcomes!AV34,AVERAGE(Outcomes!AV34,Outcomes!AV87,Outcomes!AV140))*Outcomes!AV$7</f>
        <v>20752.549701372107</v>
      </c>
      <c r="AW34" s="384">
        <f>Performance!Q$5*IF(Performance!Q190&gt;Performance!Q137,Outcomes!AW34,AVERAGE(Outcomes!AW34,Outcomes!AW87,Outcomes!AW140))*Outcomes!AW$7</f>
        <v>104078.6435398309</v>
      </c>
      <c r="AX34" s="384">
        <f>Performance!R$5*IF(Performance!R190&gt;Performance!R137,Outcomes!AX34,AVERAGE(Outcomes!AX34,Outcomes!AX87,Outcomes!AX140))*Outcomes!AX$7</f>
        <v>915365</v>
      </c>
      <c r="AY34" s="384">
        <f>Performance!R$5*IF(Performance!R190&gt;Performance!R137,Outcomes!AY34,AVERAGE(Outcomes!AY34,Outcomes!AY87,Outcomes!AY140))*Outcomes!AY$7</f>
        <v>11277.29166666667</v>
      </c>
      <c r="AZ34" s="384">
        <f>Performance!R$5*IF(Performance!R190&gt;Performance!R137,Outcomes!AZ34,AVERAGE(Outcomes!AZ34,Outcomes!AZ87,Outcomes!AZ140))*Outcomes!AZ$7</f>
        <v>73010.411912874042</v>
      </c>
      <c r="BA34" s="384">
        <f>Performance!R$5*IF(Performance!R190&gt;Performance!R137,Outcomes!BA34,AVERAGE(Outcomes!BA34,Outcomes!BA87,Outcomes!BA140))*Outcomes!BA$7</f>
        <v>392675.31075626001</v>
      </c>
      <c r="BB34" s="384">
        <f>Performance!S31</f>
        <v>36736.926678821408</v>
      </c>
      <c r="BC34" s="384">
        <f>Performance!T31</f>
        <v>593111.16486289026</v>
      </c>
      <c r="BD34" s="384">
        <f>Performance!U31</f>
        <v>0</v>
      </c>
      <c r="BE34" s="339">
        <f>SUM(C34:BD34)-Performance!C31</f>
        <v>0</v>
      </c>
    </row>
    <row r="35" spans="1:57">
      <c r="A35" s="21" t="s">
        <v>99</v>
      </c>
      <c r="B35" s="18" t="s">
        <v>100</v>
      </c>
      <c r="C35" s="384">
        <f>Performance!D32</f>
        <v>1304543.3333333333</v>
      </c>
      <c r="D35" s="384">
        <f>Performance!E$5*IF(Performance!E191&gt;Performance!E138,Outcomes!D35,AVERAGE(Outcomes!D35,Outcomes!D88,Outcomes!D141))*Outcomes!D$7</f>
        <v>2049996.6666666663</v>
      </c>
      <c r="E35" s="384">
        <f>Performance!E$5*IF(Performance!E191&gt;Performance!E138,Outcomes!E35,AVERAGE(Outcomes!E35,Outcomes!E88,Outcomes!E141))*Outcomes!E$7</f>
        <v>219366.3755089262</v>
      </c>
      <c r="F35" s="384">
        <f>Performance!E$5*IF(Performance!E191&gt;Performance!E138,Outcomes!F35,AVERAGE(Outcomes!F35,Outcomes!F88,Outcomes!F141))*Outcomes!F$7</f>
        <v>239777.40745233709</v>
      </c>
      <c r="G35" s="384">
        <f>Performance!E$5*IF(Performance!E191&gt;Performance!E138,Outcomes!G35,AVERAGE(Outcomes!G35,Outcomes!G88,Outcomes!G141))*Outcomes!G$7</f>
        <v>253932.68937943314</v>
      </c>
      <c r="H35" s="384">
        <f>Performance!F$5*IF(Performance!F191&gt;Performance!F138,Outcomes!H35,AVERAGE(Outcomes!H35,Outcomes!H88,Outcomes!H141))*Outcomes!H$7</f>
        <v>0</v>
      </c>
      <c r="I35" s="384">
        <f>Performance!F$5*IF(Performance!F191&gt;Performance!F138,Outcomes!I35,AVERAGE(Outcomes!I35,Outcomes!I88,Outcomes!I141))*Outcomes!I$7</f>
        <v>0</v>
      </c>
      <c r="J35" s="384">
        <f>Performance!F$5*IF(Performance!F191&gt;Performance!F138,Outcomes!J35,AVERAGE(Outcomes!J35,Outcomes!J88,Outcomes!J141))*Outcomes!J$7</f>
        <v>0</v>
      </c>
      <c r="K35" s="384">
        <f>Performance!F$5*IF(Performance!F191&gt;Performance!F138,Outcomes!K35,AVERAGE(Outcomes!K35,Outcomes!K88,Outcomes!K141))*Outcomes!K$7</f>
        <v>0</v>
      </c>
      <c r="L35" s="384">
        <f>Performance!G$5*IF(Performance!G191&gt;Performance!G138,Outcomes!L35,AVERAGE(Outcomes!L35,Outcomes!L88,Outcomes!L141))*Outcomes!L$7</f>
        <v>0</v>
      </c>
      <c r="M35" s="384">
        <f>Performance!H$5*IF(Performance!H191&gt;Performance!H138,Outcomes!M35,AVERAGE(Outcomes!M35,Outcomes!M88,Outcomes!M141))*Outcomes!M$7</f>
        <v>65369.791666666657</v>
      </c>
      <c r="N35" s="384">
        <f>Performance!I$5*IF(Performance!I191&gt;Performance!I138,Outcomes!N35,AVERAGE(Outcomes!N35,Outcomes!N88,Outcomes!N141))*Outcomes!N$7</f>
        <v>22921.402971346175</v>
      </c>
      <c r="O35" s="384">
        <f>Performance!I$5*IF(Performance!I191&gt;Performance!I138,Outcomes!O35,AVERAGE(Outcomes!O35,Outcomes!O88,Outcomes!O141))*Outcomes!O$7</f>
        <v>3025.0000000000009</v>
      </c>
      <c r="P35" s="384">
        <f>Performance!I$5*IF(Performance!I191&gt;Performance!I138,Outcomes!P35,AVERAGE(Outcomes!P35,Outcomes!P88,Outcomes!P141))*Outcomes!P$7</f>
        <v>2117.5000000000005</v>
      </c>
      <c r="Q35" s="384">
        <f>Performance!I$5*IF(Performance!I191&gt;Performance!I138,Outcomes!Q35,AVERAGE(Outcomes!Q35,Outcomes!Q88,Outcomes!Q141))*Outcomes!Q$7</f>
        <v>5445.0000000000018</v>
      </c>
      <c r="R35" s="384">
        <f>Performance!J$5*IF(Performance!J191&gt;Performance!J138,Outcomes!R35,AVERAGE(Outcomes!R35,Outcomes!R88,Outcomes!R141))*Outcomes!R$7</f>
        <v>514335.74628581747</v>
      </c>
      <c r="S35" s="384">
        <f>Performance!J$5*IF(Performance!J191&gt;Performance!J138,Outcomes!S35,AVERAGE(Outcomes!S35,Outcomes!S88,Outcomes!S141))*Outcomes!S$7</f>
        <v>11343.750000000004</v>
      </c>
      <c r="T35" s="384">
        <f>Performance!J$5*IF(Performance!J191&gt;Performance!J138,Outcomes!T35,AVERAGE(Outcomes!T35,Outcomes!T88,Outcomes!T141))*Outcomes!T$7</f>
        <v>17015.625000000004</v>
      </c>
      <c r="U35" s="384">
        <f>Performance!J$5*IF(Performance!J191&gt;Performance!J138,Outcomes!U35,AVERAGE(Outcomes!U35,Outcomes!U88,Outcomes!U141))*Outcomes!U$7</f>
        <v>166375.00000000006</v>
      </c>
      <c r="V35" s="384">
        <f>Performance!K$5*IF(Performance!K191&gt;Performance!K138,Outcomes!V35,AVERAGE(Outcomes!V35,Outcomes!V88,Outcomes!V141))*Outcomes!V$7</f>
        <v>291647.32923457777</v>
      </c>
      <c r="W35" s="384">
        <f>Performance!K$5*IF(Performance!K191&gt;Performance!K138,Outcomes!W35,AVERAGE(Outcomes!W35,Outcomes!W88,Outcomes!W141))*Outcomes!W$7</f>
        <v>26851.024391351853</v>
      </c>
      <c r="X35" s="384">
        <f>Performance!K$5*IF(Performance!K191&gt;Performance!K138, Outcomes!X35, AVERAGE(Outcomes!X35,Outcomes!X88,Outcomes!X141))*Outcomes!X$7</f>
        <v>37937.313214331974</v>
      </c>
      <c r="Y35" s="384">
        <f>Performance!K$5*IF(Performance!K191&gt;Performance!K138,Outcomes!Y35,AVERAGE(Outcomes!Y35,Outcomes!Y88,Outcomes!Y141))*Outcomes!Y$7</f>
        <v>74877.812800749132</v>
      </c>
      <c r="Z35" s="384">
        <f>Performance!L$5*IF(Performance!L191&gt;Performance!L138,Outcomes!Z35,AVERAGE(Outcomes!Z35,Outcomes!Z88,Outcomes!Z141))*Outcomes!Z$7</f>
        <v>693335.35020523018</v>
      </c>
      <c r="AA35" s="384">
        <f>Performance!L$5*IF(Performance!L191&gt;Performance!L138,Outcomes!AA35,AVERAGE(Outcomes!AA35,Outcomes!AA88,Outcomes!AA141))*Outcomes!AA$7</f>
        <v>74281.794016220301</v>
      </c>
      <c r="AB35" s="384">
        <f>Performance!L$5*IF(Performance!L191&gt;Performance!L138,Outcomes!AB35,AVERAGE(Outcomes!AB35,Outcomes!AB88,Outcomes!AB141))*Outcomes!AB$7</f>
        <v>110627.32425586997</v>
      </c>
      <c r="AC35" s="384">
        <f>Performance!L$5*IF(Performance!L191&gt;Performance!L138,Outcomes!AC35,AVERAGE(Outcomes!AC35,Outcomes!AC88,Outcomes!AC141))*Outcomes!AC$7</f>
        <v>194832.08832161143</v>
      </c>
      <c r="AD35" s="384">
        <f>Performance!M$5*IF(Performance!M191&gt;Performance!M138,Outcomes!AD35,AVERAGE(Outcomes!AD35,Outcomes!AD88,Outcomes!AD141))*Outcomes!AD$7</f>
        <v>0</v>
      </c>
      <c r="AE35" s="384">
        <f>Performance!M$5*IF(Performance!M191&gt;Performance!M138,Outcomes!AE35,AVERAGE(Outcomes!AE35,Outcomes!AE88,Outcomes!AE141))*Outcomes!AE$7</f>
        <v>0</v>
      </c>
      <c r="AF35" s="384">
        <f>Performance!M$5*IF(Performance!M191&gt;Performance!M138,Outcomes!AF35,AVERAGE(Outcomes!AF35,Outcomes!AF88,Outcomes!AF141))*Outcomes!AF$7</f>
        <v>0</v>
      </c>
      <c r="AG35" s="384">
        <f>Performance!M$5*IF(Performance!M191&gt;Performance!M138,Outcomes!AG35,AVERAGE(Outcomes!AG35,Outcomes!AG88,Outcomes!AG141))*Outcomes!AG$7</f>
        <v>0</v>
      </c>
      <c r="AH35" s="384">
        <f>Performance!N$5*IF(Performance!N191&gt;Performance!N138,Outcomes!AH35,AVERAGE(Outcomes!AH35,Outcomes!AH88,Outcomes!AH141))*Outcomes!AH$7</f>
        <v>71995.000000000015</v>
      </c>
      <c r="AI35" s="384">
        <f>Performance!N$5*IF(Performance!N191&gt;Performance!N138,Outcomes!AI35,AVERAGE(Outcomes!AI35,Outcomes!AI88,Outcomes!AI141))*Outcomes!AI$7</f>
        <v>1191.9722222222224</v>
      </c>
      <c r="AJ35" s="384">
        <f>Performance!N$5*IF(Performance!N191&gt;Performance!N138,Outcomes!AJ35,AVERAGE(Outcomes!AJ35,Outcomes!AJ88,Outcomes!AJ141))*Outcomes!AJ$7</f>
        <v>688.26388888888903</v>
      </c>
      <c r="AK35" s="384">
        <f>Performance!N$5*IF(Performance!N191&gt;Performance!N138,Outcomes!AK35,AVERAGE(Outcomes!AK35,Outcomes!AK88,Outcomes!AK141))*Outcomes!AK$7</f>
        <v>32172.402777777785</v>
      </c>
      <c r="AL35" s="384">
        <f>Performance!O$5*IF(Performance!O191&gt;Performance!O138,Outcomes!AL35,AVERAGE(Outcomes!AL35,Outcomes!AL88,Outcomes!AL141))*Outcomes!AL$7</f>
        <v>2814263.7252518767</v>
      </c>
      <c r="AM35" s="384">
        <f>Performance!O$5*IF(Performance!O191&gt;Performance!O138,Outcomes!AM35,AVERAGE(Outcomes!AM35,Outcomes!AM88,Outcomes!AM141))*Outcomes!AM$7</f>
        <v>291749.15045850445</v>
      </c>
      <c r="AN35" s="384">
        <f>Performance!O$5*IF(Performance!O191&gt;Performance!O138,Outcomes!AN35,AVERAGE(Outcomes!AN35,Outcomes!AN88,Outcomes!AN141))*Outcomes!AN$7</f>
        <v>375629.28303989791</v>
      </c>
      <c r="AO35" s="384">
        <f>Performance!O$5*IF(Performance!O191&gt;Performance!O138,Outcomes!AO35,AVERAGE(Outcomes!AO35,Outcomes!AO88,Outcomes!AO141))*Outcomes!AO$7</f>
        <v>416598.63434030249</v>
      </c>
      <c r="AP35" s="384">
        <f>Performance!P$5*IF(Performance!P191&gt;Performance!P138,Outcomes!AP35,AVERAGE(Outcomes!AP35,Outcomes!AP88,Outcomes!AP141))*Outcomes!AP$7</f>
        <v>1185604.8568161454</v>
      </c>
      <c r="AQ35" s="384">
        <f>Performance!P$5*IF(Performance!P191&gt;Performance!P138,Outcomes!AQ35,AVERAGE(Outcomes!AQ35,Outcomes!AQ88,Outcomes!AQ141))*Outcomes!AQ$7</f>
        <v>91364.266799348727</v>
      </c>
      <c r="AR35" s="384">
        <f>Performance!P$5*IF(Performance!P191&gt;Performance!P138,Outcomes!AR35,AVERAGE(Outcomes!AR35,Outcomes!AR88,Outcomes!AR141))*Outcomes!AR$7</f>
        <v>187425.0838474514</v>
      </c>
      <c r="AS35" s="384">
        <f>Performance!P$5*IF(Performance!P191&gt;Performance!P138,Outcomes!AS35,AVERAGE(Outcomes!AS35,Outcomes!AS88,Outcomes!AS141))*Outcomes!AS$7</f>
        <v>290053.60369749001</v>
      </c>
      <c r="AT35" s="384">
        <f>Performance!Q$5*IF(Performance!Q191&gt;Performance!Q138,Outcomes!AT35,AVERAGE(Outcomes!AT35,Outcomes!AT88,Outcomes!AT141))*Outcomes!AT$7</f>
        <v>0</v>
      </c>
      <c r="AU35" s="384">
        <f>Performance!Q$5*IF(Performance!Q191&gt;Performance!Q138,Outcomes!AU35,AVERAGE(Outcomes!AU35,Outcomes!AU88,Outcomes!AU141))*Outcomes!AU$7</f>
        <v>0</v>
      </c>
      <c r="AV35" s="384">
        <f>Performance!Q$5*IF(Performance!Q191&gt;Performance!Q138,Outcomes!AV35,AVERAGE(Outcomes!AV35,Outcomes!AV88,Outcomes!AV141))*Outcomes!AV$7</f>
        <v>0</v>
      </c>
      <c r="AW35" s="384">
        <f>Performance!Q$5*IF(Performance!Q191&gt;Performance!Q138,Outcomes!AW35,AVERAGE(Outcomes!AW35,Outcomes!AW88,Outcomes!AW141))*Outcomes!AW$7</f>
        <v>0</v>
      </c>
      <c r="AX35" s="384">
        <f>Performance!R$5*IF(Performance!R191&gt;Performance!R138,Outcomes!AX35,AVERAGE(Outcomes!AX35,Outcomes!AX88,Outcomes!AX141))*Outcomes!AX$7</f>
        <v>0</v>
      </c>
      <c r="AY35" s="384">
        <f>Performance!R$5*IF(Performance!R191&gt;Performance!R138,Outcomes!AY35,AVERAGE(Outcomes!AY35,Outcomes!AY88,Outcomes!AY141))*Outcomes!AY$7</f>
        <v>0</v>
      </c>
      <c r="AZ35" s="384">
        <f>Performance!R$5*IF(Performance!R191&gt;Performance!R138,Outcomes!AZ35,AVERAGE(Outcomes!AZ35,Outcomes!AZ88,Outcomes!AZ141))*Outcomes!AZ$7</f>
        <v>0</v>
      </c>
      <c r="BA35" s="384">
        <f>Performance!R$5*IF(Performance!R191&gt;Performance!R138,Outcomes!BA35,AVERAGE(Outcomes!BA35,Outcomes!BA88,Outcomes!BA141))*Outcomes!BA$7</f>
        <v>0</v>
      </c>
      <c r="BB35" s="384">
        <f>Performance!S32</f>
        <v>8460.3200000000015</v>
      </c>
      <c r="BC35" s="384">
        <f>Performance!T32</f>
        <v>58500.869062994338</v>
      </c>
      <c r="BD35" s="384">
        <f>Performance!U32</f>
        <v>0</v>
      </c>
      <c r="BE35" s="339">
        <f>SUM(C35:BD35)-Performance!C32</f>
        <v>0</v>
      </c>
    </row>
    <row r="36" spans="1:57">
      <c r="A36" s="21" t="s">
        <v>101</v>
      </c>
      <c r="B36" s="18" t="s">
        <v>102</v>
      </c>
      <c r="C36" s="384">
        <f>Performance!D33</f>
        <v>2450288.819150303</v>
      </c>
      <c r="D36" s="384">
        <f>Performance!E$5*IF(Performance!E192&gt;Performance!E139,Outcomes!D36,AVERAGE(Outcomes!D36,Outcomes!D89,Outcomes!D142))*Outcomes!D$7</f>
        <v>1505049.7249685135</v>
      </c>
      <c r="E36" s="384">
        <f>Performance!E$5*IF(Performance!E192&gt;Performance!E139,Outcomes!E36,AVERAGE(Outcomes!E36,Outcomes!E89,Outcomes!E142))*Outcomes!E$7</f>
        <v>168101.84786259077</v>
      </c>
      <c r="F36" s="384">
        <f>Performance!E$5*IF(Performance!E192&gt;Performance!E139,Outcomes!F36,AVERAGE(Outcomes!F36,Outcomes!F89,Outcomes!F142))*Outcomes!F$7</f>
        <v>95659.697770777275</v>
      </c>
      <c r="G36" s="384">
        <f>Performance!E$5*IF(Performance!E192&gt;Performance!E139,Outcomes!G36,AVERAGE(Outcomes!G36,Outcomes!G89,Outcomes!G142))*Outcomes!G$7</f>
        <v>121225.91288204025</v>
      </c>
      <c r="H36" s="384">
        <f>Performance!F$5*IF(Performance!F192&gt;Performance!F139,Outcomes!H36,AVERAGE(Outcomes!H36,Outcomes!H89,Outcomes!H142))*Outcomes!H$7</f>
        <v>33830.773738013624</v>
      </c>
      <c r="I36" s="384">
        <f>Performance!F$5*IF(Performance!F192&gt;Performance!F139,Outcomes!I36,AVERAGE(Outcomes!I36,Outcomes!I89,Outcomes!I142))*Outcomes!I$7</f>
        <v>0</v>
      </c>
      <c r="J36" s="384">
        <f>Performance!F$5*IF(Performance!F192&gt;Performance!F139,Outcomes!J36,AVERAGE(Outcomes!J36,Outcomes!J89,Outcomes!J142))*Outcomes!J$7</f>
        <v>3700.2408775952395</v>
      </c>
      <c r="K36" s="384">
        <f>Performance!F$5*IF(Performance!F192&gt;Performance!F139,Outcomes!K36,AVERAGE(Outcomes!K36,Outcomes!K89,Outcomes!K142))*Outcomes!K$7</f>
        <v>4228.846717251703</v>
      </c>
      <c r="L36" s="384">
        <f>Performance!G$5*IF(Performance!G192&gt;Performance!G139,Outcomes!L36,AVERAGE(Outcomes!L36,Outcomes!L89,Outcomes!L142))*Outcomes!L$7</f>
        <v>44507.346009839959</v>
      </c>
      <c r="M36" s="384">
        <f>Performance!H$5*IF(Performance!H192&gt;Performance!H139,Outcomes!M36,AVERAGE(Outcomes!M36,Outcomes!M89,Outcomes!M142))*Outcomes!M$7</f>
        <v>301315.81748770014</v>
      </c>
      <c r="N36" s="384">
        <f>Performance!I$5*IF(Performance!I192&gt;Performance!I139,Outcomes!N36,AVERAGE(Outcomes!N36,Outcomes!N89,Outcomes!N142))*Outcomes!N$7</f>
        <v>0</v>
      </c>
      <c r="O36" s="384">
        <f>Performance!I$5*IF(Performance!I192&gt;Performance!I139,Outcomes!O36,AVERAGE(Outcomes!O36,Outcomes!O89,Outcomes!O142))*Outcomes!O$7</f>
        <v>0</v>
      </c>
      <c r="P36" s="384">
        <f>Performance!I$5*IF(Performance!I192&gt;Performance!I139,Outcomes!P36,AVERAGE(Outcomes!P36,Outcomes!P89,Outcomes!P142))*Outcomes!P$7</f>
        <v>0</v>
      </c>
      <c r="Q36" s="384">
        <f>Performance!I$5*IF(Performance!I192&gt;Performance!I139,Outcomes!Q36,AVERAGE(Outcomes!Q36,Outcomes!Q89,Outcomes!Q142))*Outcomes!Q$7</f>
        <v>0</v>
      </c>
      <c r="R36" s="384">
        <f>Performance!J$5*IF(Performance!J192&gt;Performance!J139,Outcomes!R36,AVERAGE(Outcomes!R36,Outcomes!R89,Outcomes!R142))*Outcomes!R$7</f>
        <v>12409.374999999998</v>
      </c>
      <c r="S36" s="384">
        <f>Performance!J$5*IF(Performance!J192&gt;Performance!J139,Outcomes!S36,AVERAGE(Outcomes!S36,Outcomes!S89,Outcomes!S142))*Outcomes!S$7</f>
        <v>846.09374999999989</v>
      </c>
      <c r="T36" s="384">
        <f>Performance!J$5*IF(Performance!J192&gt;Performance!J139,Outcomes!T36,AVERAGE(Outcomes!T36,Outcomes!T89,Outcomes!T142))*Outcomes!T$7</f>
        <v>1128.1249999999998</v>
      </c>
      <c r="U36" s="384">
        <f>Performance!J$5*IF(Performance!J192&gt;Performance!J139,Outcomes!U36,AVERAGE(Outcomes!U36,Outcomes!U89,Outcomes!U142))*Outcomes!U$7</f>
        <v>2820.3124999999995</v>
      </c>
      <c r="V36" s="384">
        <f>Performance!K$5*IF(Performance!K192&gt;Performance!K139,Outcomes!V36,AVERAGE(Outcomes!V36,Outcomes!V89,Outcomes!V142))*Outcomes!V$7</f>
        <v>498144.62406775571</v>
      </c>
      <c r="W36" s="384">
        <f>Performance!K$5*IF(Performance!K192&gt;Performance!K139,Outcomes!W36,AVERAGE(Outcomes!W36,Outcomes!W89,Outcomes!W142))*Outcomes!W$7</f>
        <v>42505.335326017099</v>
      </c>
      <c r="X36" s="384">
        <f>Performance!K$5*IF(Performance!K192&gt;Performance!K139, Outcomes!X36, AVERAGE(Outcomes!X36,Outcomes!X89,Outcomes!X142))*Outcomes!X$7</f>
        <v>23783.532586232042</v>
      </c>
      <c r="Y36" s="384">
        <f>Performance!K$5*IF(Performance!K192&gt;Performance!K139,Outcomes!Y36,AVERAGE(Outcomes!Y36,Outcomes!Y89,Outcomes!Y142))*Outcomes!Y$7</f>
        <v>61153.973332300979</v>
      </c>
      <c r="Z36" s="384">
        <f>Performance!L$5*IF(Performance!L192&gt;Performance!L139,Outcomes!Z36,AVERAGE(Outcomes!Z36,Outcomes!Z89,Outcomes!Z142))*Outcomes!Z$7</f>
        <v>1781870.7518644887</v>
      </c>
      <c r="AA36" s="384">
        <f>Performance!L$5*IF(Performance!L192&gt;Performance!L139,Outcomes!AA36,AVERAGE(Outcomes!AA36,Outcomes!AA89,Outcomes!AA142))*Outcomes!AA$7</f>
        <v>147951.58198782589</v>
      </c>
      <c r="AB36" s="384">
        <f>Performance!L$5*IF(Performance!L192&gt;Performance!L139,Outcomes!AB36,AVERAGE(Outcomes!AB36,Outcomes!AB89,Outcomes!AB142))*Outcomes!AB$7</f>
        <v>142467.97998485412</v>
      </c>
      <c r="AC36" s="384">
        <f>Performance!L$5*IF(Performance!L192&gt;Performance!L139,Outcomes!AC36,AVERAGE(Outcomes!AC36,Outcomes!AC89,Outcomes!AC142))*Outcomes!AC$7</f>
        <v>432922.99355703342</v>
      </c>
      <c r="AD36" s="384">
        <f>Performance!M$5*IF(Performance!M192&gt;Performance!M139,Outcomes!AD36,AVERAGE(Outcomes!AD36,Outcomes!AD89,Outcomes!AD142))*Outcomes!AD$7</f>
        <v>0</v>
      </c>
      <c r="AE36" s="384">
        <f>Performance!M$5*IF(Performance!M192&gt;Performance!M139,Outcomes!AE36,AVERAGE(Outcomes!AE36,Outcomes!AE89,Outcomes!AE142))*Outcomes!AE$7</f>
        <v>0</v>
      </c>
      <c r="AF36" s="384">
        <f>Performance!M$5*IF(Performance!M192&gt;Performance!M139,Outcomes!AF36,AVERAGE(Outcomes!AF36,Outcomes!AF89,Outcomes!AF142))*Outcomes!AF$7</f>
        <v>0</v>
      </c>
      <c r="AG36" s="384">
        <f>Performance!M$5*IF(Performance!M192&gt;Performance!M139,Outcomes!AG36,AVERAGE(Outcomes!AG36,Outcomes!AG89,Outcomes!AG142))*Outcomes!AG$7</f>
        <v>0</v>
      </c>
      <c r="AH36" s="384">
        <f>Performance!N$5*IF(Performance!N192&gt;Performance!N139,Outcomes!AH36,AVERAGE(Outcomes!AH36,Outcomes!AH89,Outcomes!AH142))*Outcomes!AH$7</f>
        <v>0</v>
      </c>
      <c r="AI36" s="384">
        <f>Performance!N$5*IF(Performance!N192&gt;Performance!N139,Outcomes!AI36,AVERAGE(Outcomes!AI36,Outcomes!AI89,Outcomes!AI142))*Outcomes!AI$7</f>
        <v>0</v>
      </c>
      <c r="AJ36" s="384">
        <f>Performance!N$5*IF(Performance!N192&gt;Performance!N139,Outcomes!AJ36,AVERAGE(Outcomes!AJ36,Outcomes!AJ89,Outcomes!AJ142))*Outcomes!AJ$7</f>
        <v>0</v>
      </c>
      <c r="AK36" s="384">
        <f>Performance!N$5*IF(Performance!N192&gt;Performance!N139,Outcomes!AK36,AVERAGE(Outcomes!AK36,Outcomes!AK89,Outcomes!AK142))*Outcomes!AK$7</f>
        <v>0</v>
      </c>
      <c r="AL36" s="384">
        <f>Performance!O$5*IF(Performance!O192&gt;Performance!O139,Outcomes!AL36,AVERAGE(Outcomes!AL36,Outcomes!AL89,Outcomes!AL142))*Outcomes!AL$7</f>
        <v>1246793.0726315887</v>
      </c>
      <c r="AM36" s="384">
        <f>Performance!O$5*IF(Performance!O192&gt;Performance!O139,Outcomes!AM36,AVERAGE(Outcomes!AM36,Outcomes!AM89,Outcomes!AM142))*Outcomes!AM$7</f>
        <v>147150.35237331735</v>
      </c>
      <c r="AN36" s="384">
        <f>Performance!O$5*IF(Performance!O192&gt;Performance!O139,Outcomes!AN36,AVERAGE(Outcomes!AN36,Outcomes!AN89,Outcomes!AN142))*Outcomes!AN$7</f>
        <v>99872.94643648612</v>
      </c>
      <c r="AO36" s="384">
        <f>Performance!O$5*IF(Performance!O192&gt;Performance!O139,Outcomes!AO36,AVERAGE(Outcomes!AO36,Outcomes!AO89,Outcomes!AO142))*Outcomes!AO$7</f>
        <v>150643.2853445767</v>
      </c>
      <c r="AP36" s="384">
        <f>Performance!P$5*IF(Performance!P192&gt;Performance!P139,Outcomes!AP36,AVERAGE(Outcomes!AP36,Outcomes!AP89,Outcomes!AP142))*Outcomes!AP$7</f>
        <v>663921.16383059451</v>
      </c>
      <c r="AQ36" s="384">
        <f>Performance!P$5*IF(Performance!P192&gt;Performance!P139,Outcomes!AQ36,AVERAGE(Outcomes!AQ36,Outcomes!AQ89,Outcomes!AQ142))*Outcomes!AQ$7</f>
        <v>54110.991288392266</v>
      </c>
      <c r="AR36" s="384">
        <f>Performance!P$5*IF(Performance!P192&gt;Performance!P139,Outcomes!AR36,AVERAGE(Outcomes!AR36,Outcomes!AR89,Outcomes!AR142))*Outcomes!AR$7</f>
        <v>78756.794612106518</v>
      </c>
      <c r="AS36" s="384">
        <f>Performance!P$5*IF(Performance!P192&gt;Performance!P139,Outcomes!AS36,AVERAGE(Outcomes!AS36,Outcomes!AS89,Outcomes!AS142))*Outcomes!AS$7</f>
        <v>189497.91791938269</v>
      </c>
      <c r="AT36" s="384">
        <f>Performance!Q$5*IF(Performance!Q192&gt;Performance!Q139,Outcomes!AT36,AVERAGE(Outcomes!AT36,Outcomes!AT89,Outcomes!AT142))*Outcomes!AT$7</f>
        <v>30782.891076599801</v>
      </c>
      <c r="AU36" s="384">
        <f>Performance!Q$5*IF(Performance!Q192&gt;Performance!Q139,Outcomes!AU36,AVERAGE(Outcomes!AU36,Outcomes!AU89,Outcomes!AU142))*Outcomes!AU$7</f>
        <v>2021.8637020362489</v>
      </c>
      <c r="AV36" s="384">
        <f>Performance!Q$5*IF(Performance!Q192&gt;Performance!Q139,Outcomes!AV36,AVERAGE(Outcomes!AV36,Outcomes!AV89,Outcomes!AV142))*Outcomes!AV$7</f>
        <v>2958.5683559476879</v>
      </c>
      <c r="AW36" s="384">
        <f>Performance!Q$5*IF(Performance!Q192&gt;Performance!Q139,Outcomes!AW36,AVERAGE(Outcomes!AW36,Outcomes!AW89,Outcomes!AW142))*Outcomes!AW$7</f>
        <v>11260.724017134855</v>
      </c>
      <c r="AX36" s="384">
        <f>Performance!R$5*IF(Performance!R192&gt;Performance!R139,Outcomes!AX36,AVERAGE(Outcomes!AX36,Outcomes!AX89,Outcomes!AX142))*Outcomes!AX$7</f>
        <v>12299.999618916294</v>
      </c>
      <c r="AY36" s="384">
        <f>Performance!R$5*IF(Performance!R192&gt;Performance!R139,Outcomes!AY36,AVERAGE(Outcomes!AY36,Outcomes!AY89,Outcomes!AY142))*Outcomes!AY$7</f>
        <v>841.23938288443696</v>
      </c>
      <c r="AZ36" s="384">
        <f>Performance!R$5*IF(Performance!R192&gt;Performance!R139,Outcomes!AZ36,AVERAGE(Outcomes!AZ36,Outcomes!AZ89,Outcomes!AZ142))*Outcomes!AZ$7</f>
        <v>382.8220598095433</v>
      </c>
      <c r="BA36" s="384">
        <f>Performance!R$5*IF(Performance!R192&gt;Performance!R139,Outcomes!BA36,AVERAGE(Outcomes!BA36,Outcomes!BA89,Outcomes!BA142))*Outcomes!BA$7</f>
        <v>2713.0892145860585</v>
      </c>
      <c r="BB36" s="384">
        <f>Performance!S33</f>
        <v>15863.100000000002</v>
      </c>
      <c r="BC36" s="384">
        <f>Performance!T33</f>
        <v>63438.770745529553</v>
      </c>
      <c r="BD36" s="384">
        <f>Performance!U33</f>
        <v>0</v>
      </c>
      <c r="BE36" s="339">
        <f>SUM(C36:BD36)-Performance!C33</f>
        <v>0</v>
      </c>
    </row>
    <row r="37" spans="1:57">
      <c r="A37" s="21" t="s">
        <v>103</v>
      </c>
      <c r="B37" s="18" t="s">
        <v>104</v>
      </c>
      <c r="C37" s="384">
        <f>Performance!D34</f>
        <v>2356165</v>
      </c>
      <c r="D37" s="384">
        <f>Performance!E$5*IF(Performance!E193&gt;Performance!E140,Outcomes!D37,AVERAGE(Outcomes!D37,Outcomes!D90,Outcomes!D143))*Outcomes!D$7</f>
        <v>2286278.75</v>
      </c>
      <c r="E37" s="384">
        <f>Performance!E$5*IF(Performance!E193&gt;Performance!E140,Outcomes!E37,AVERAGE(Outcomes!E37,Outcomes!E90,Outcomes!E143))*Outcomes!E$7</f>
        <v>348460.54924145603</v>
      </c>
      <c r="F37" s="384">
        <f>Performance!E$5*IF(Performance!E193&gt;Performance!E140,Outcomes!F37,AVERAGE(Outcomes!F37,Outcomes!F90,Outcomes!F143))*Outcomes!F$7</f>
        <v>211668.54299717548</v>
      </c>
      <c r="G37" s="384">
        <f>Performance!E$5*IF(Performance!E193&gt;Performance!E140,Outcomes!G37,AVERAGE(Outcomes!G37,Outcomes!G90,Outcomes!G143))*Outcomes!G$7</f>
        <v>149522.99457160803</v>
      </c>
      <c r="H37" s="384">
        <f>Performance!F$5*IF(Performance!F193&gt;Performance!F140,Outcomes!H37,AVERAGE(Outcomes!H37,Outcomes!H90,Outcomes!H143))*Outcomes!H$7</f>
        <v>0</v>
      </c>
      <c r="I37" s="384">
        <f>Performance!F$5*IF(Performance!F193&gt;Performance!F140,Outcomes!I37,AVERAGE(Outcomes!I37,Outcomes!I90,Outcomes!I143))*Outcomes!I$7</f>
        <v>0</v>
      </c>
      <c r="J37" s="384">
        <f>Performance!F$5*IF(Performance!F193&gt;Performance!F140,Outcomes!J37,AVERAGE(Outcomes!J37,Outcomes!J90,Outcomes!J143))*Outcomes!J$7</f>
        <v>0</v>
      </c>
      <c r="K37" s="384">
        <f>Performance!F$5*IF(Performance!F193&gt;Performance!F140,Outcomes!K37,AVERAGE(Outcomes!K37,Outcomes!K90,Outcomes!K143))*Outcomes!K$7</f>
        <v>0</v>
      </c>
      <c r="L37" s="384">
        <f>Performance!G$5*IF(Performance!G193&gt;Performance!G140,Outcomes!L37,AVERAGE(Outcomes!L37,Outcomes!L90,Outcomes!L143))*Outcomes!L$7</f>
        <v>0</v>
      </c>
      <c r="M37" s="384">
        <f>Performance!H$5*IF(Performance!H193&gt;Performance!H140,Outcomes!M37,AVERAGE(Outcomes!M37,Outcomes!M90,Outcomes!M143))*Outcomes!M$7</f>
        <v>157300.00000000003</v>
      </c>
      <c r="N37" s="384">
        <f>Performance!I$5*IF(Performance!I193&gt;Performance!I140,Outcomes!N37,AVERAGE(Outcomes!N37,Outcomes!N90,Outcomes!N143))*Outcomes!N$7</f>
        <v>0</v>
      </c>
      <c r="O37" s="384">
        <f>Performance!I$5*IF(Performance!I193&gt;Performance!I140,Outcomes!O37,AVERAGE(Outcomes!O37,Outcomes!O90,Outcomes!O143))*Outcomes!O$7</f>
        <v>0</v>
      </c>
      <c r="P37" s="384">
        <f>Performance!I$5*IF(Performance!I193&gt;Performance!I140,Outcomes!P37,AVERAGE(Outcomes!P37,Outcomes!P90,Outcomes!P143))*Outcomes!P$7</f>
        <v>0</v>
      </c>
      <c r="Q37" s="384">
        <f>Performance!I$5*IF(Performance!I193&gt;Performance!I140,Outcomes!Q37,AVERAGE(Outcomes!Q37,Outcomes!Q90,Outcomes!Q143))*Outcomes!Q$7</f>
        <v>0</v>
      </c>
      <c r="R37" s="384">
        <f>Performance!J$5*IF(Performance!J193&gt;Performance!J140,Outcomes!R37,AVERAGE(Outcomes!R37,Outcomes!R90,Outcomes!R143))*Outcomes!R$7</f>
        <v>0</v>
      </c>
      <c r="S37" s="384">
        <f>Performance!J$5*IF(Performance!J193&gt;Performance!J140,Outcomes!S37,AVERAGE(Outcomes!S37,Outcomes!S90,Outcomes!S143))*Outcomes!S$7</f>
        <v>0</v>
      </c>
      <c r="T37" s="384">
        <f>Performance!J$5*IF(Performance!J193&gt;Performance!J140,Outcomes!T37,AVERAGE(Outcomes!T37,Outcomes!T90,Outcomes!T143))*Outcomes!T$7</f>
        <v>0</v>
      </c>
      <c r="U37" s="384">
        <f>Performance!J$5*IF(Performance!J193&gt;Performance!J140,Outcomes!U37,AVERAGE(Outcomes!U37,Outcomes!U90,Outcomes!U143))*Outcomes!U$7</f>
        <v>0</v>
      </c>
      <c r="V37" s="384">
        <f>Performance!K$5*IF(Performance!K193&gt;Performance!K140,Outcomes!V37,AVERAGE(Outcomes!V37,Outcomes!V90,Outcomes!V143))*Outcomes!V$7</f>
        <v>220306.65199556286</v>
      </c>
      <c r="W37" s="384">
        <f>Performance!K$5*IF(Performance!K193&gt;Performance!K140,Outcomes!W37,AVERAGE(Outcomes!W37,Outcomes!W90,Outcomes!W143))*Outcomes!W$7</f>
        <v>30882.787988523309</v>
      </c>
      <c r="X37" s="384">
        <f>Performance!K$5*IF(Performance!K193&gt;Performance!K140, Outcomes!X37, AVERAGE(Outcomes!X37,Outcomes!X90,Outcomes!X143))*Outcomes!X$7</f>
        <v>13642.248508751547</v>
      </c>
      <c r="Y37" s="384">
        <f>Performance!K$5*IF(Performance!K193&gt;Performance!K140,Outcomes!Y37,AVERAGE(Outcomes!Y37,Outcomes!Y90,Outcomes!Y143))*Outcomes!Y$7</f>
        <v>34948.426376606942</v>
      </c>
      <c r="Z37" s="384">
        <f>Performance!L$5*IF(Performance!L193&gt;Performance!L140,Outcomes!Z37,AVERAGE(Outcomes!Z37,Outcomes!Z90,Outcomes!Z143))*Outcomes!Z$7</f>
        <v>886710.65604115953</v>
      </c>
      <c r="AA37" s="384">
        <f>Performance!L$5*IF(Performance!L193&gt;Performance!L140,Outcomes!AA37,AVERAGE(Outcomes!AA37,Outcomes!AA90,Outcomes!AA143))*Outcomes!AA$7</f>
        <v>122399.06839689417</v>
      </c>
      <c r="AB37" s="384">
        <f>Performance!L$5*IF(Performance!L193&gt;Performance!L140,Outcomes!AB37,AVERAGE(Outcomes!AB37,Outcomes!AB90,Outcomes!AB143))*Outcomes!AB$7</f>
        <v>99753.13003613289</v>
      </c>
      <c r="AC37" s="384">
        <f>Performance!L$5*IF(Performance!L193&gt;Performance!L140,Outcomes!AC37,AVERAGE(Outcomes!AC37,Outcomes!AC90,Outcomes!AC143))*Outcomes!AC$7</f>
        <v>131966.61071245911</v>
      </c>
      <c r="AD37" s="384">
        <f>Performance!M$5*IF(Performance!M193&gt;Performance!M140,Outcomes!AD37,AVERAGE(Outcomes!AD37,Outcomes!AD90,Outcomes!AD143))*Outcomes!AD$7</f>
        <v>0</v>
      </c>
      <c r="AE37" s="384">
        <f>Performance!M$5*IF(Performance!M193&gt;Performance!M140,Outcomes!AE37,AVERAGE(Outcomes!AE37,Outcomes!AE90,Outcomes!AE143))*Outcomes!AE$7</f>
        <v>0</v>
      </c>
      <c r="AF37" s="384">
        <f>Performance!M$5*IF(Performance!M193&gt;Performance!M140,Outcomes!AF37,AVERAGE(Outcomes!AF37,Outcomes!AF90,Outcomes!AF143))*Outcomes!AF$7</f>
        <v>0</v>
      </c>
      <c r="AG37" s="384">
        <f>Performance!M$5*IF(Performance!M193&gt;Performance!M140,Outcomes!AG37,AVERAGE(Outcomes!AG37,Outcomes!AG90,Outcomes!AG143))*Outcomes!AG$7</f>
        <v>0</v>
      </c>
      <c r="AH37" s="384">
        <f>Performance!N$5*IF(Performance!N193&gt;Performance!N140,Outcomes!AH37,AVERAGE(Outcomes!AH37,Outcomes!AH90,Outcomes!AH143))*Outcomes!AH$7</f>
        <v>0</v>
      </c>
      <c r="AI37" s="384">
        <f>Performance!N$5*IF(Performance!N193&gt;Performance!N140,Outcomes!AI37,AVERAGE(Outcomes!AI37,Outcomes!AI90,Outcomes!AI143))*Outcomes!AI$7</f>
        <v>0</v>
      </c>
      <c r="AJ37" s="384">
        <f>Performance!N$5*IF(Performance!N193&gt;Performance!N140,Outcomes!AJ37,AVERAGE(Outcomes!AJ37,Outcomes!AJ90,Outcomes!AJ143))*Outcomes!AJ$7</f>
        <v>0</v>
      </c>
      <c r="AK37" s="384">
        <f>Performance!N$5*IF(Performance!N193&gt;Performance!N140,Outcomes!AK37,AVERAGE(Outcomes!AK37,Outcomes!AK90,Outcomes!AK143))*Outcomes!AK$7</f>
        <v>0</v>
      </c>
      <c r="AL37" s="384">
        <f>Performance!O$5*IF(Performance!O193&gt;Performance!O140,Outcomes!AL37,AVERAGE(Outcomes!AL37,Outcomes!AL90,Outcomes!AL143))*Outcomes!AL$7</f>
        <v>2000848.8411174105</v>
      </c>
      <c r="AM37" s="384">
        <f>Performance!O$5*IF(Performance!O193&gt;Performance!O140,Outcomes!AM37,AVERAGE(Outcomes!AM37,Outcomes!AM90,Outcomes!AM143))*Outcomes!AM$7</f>
        <v>315205.47112634906</v>
      </c>
      <c r="AN37" s="384">
        <f>Performance!O$5*IF(Performance!O193&gt;Performance!O140,Outcomes!AN37,AVERAGE(Outcomes!AN37,Outcomes!AN90,Outcomes!AN143))*Outcomes!AN$7</f>
        <v>180863.75558534256</v>
      </c>
      <c r="AO37" s="384">
        <f>Performance!O$5*IF(Performance!O193&gt;Performance!O140,Outcomes!AO37,AVERAGE(Outcomes!AO37,Outcomes!AO90,Outcomes!AO143))*Outcomes!AO$7</f>
        <v>135221.94415621727</v>
      </c>
      <c r="AP37" s="384">
        <f>Performance!P$5*IF(Performance!P193&gt;Performance!P140,Outcomes!AP37,AVERAGE(Outcomes!AP37,Outcomes!AP90,Outcomes!AP143))*Outcomes!AP$7</f>
        <v>1145921.8008564438</v>
      </c>
      <c r="AQ37" s="384">
        <f>Performance!P$5*IF(Performance!P193&gt;Performance!P140,Outcomes!AQ37,AVERAGE(Outcomes!AQ37,Outcomes!AQ90,Outcomes!AQ143))*Outcomes!AQ$7</f>
        <v>101622.32732783251</v>
      </c>
      <c r="AR37" s="384">
        <f>Performance!P$5*IF(Performance!P193&gt;Performance!P140,Outcomes!AR37,AVERAGE(Outcomes!AR37,Outcomes!AR90,Outcomes!AR143))*Outcomes!AR$7</f>
        <v>161714.45279345277</v>
      </c>
      <c r="AS37" s="384">
        <f>Performance!P$5*IF(Performance!P193&gt;Performance!P140,Outcomes!AS37,AVERAGE(Outcomes!AS37,Outcomes!AS90,Outcomes!AS143))*Outcomes!AS$7</f>
        <v>232402.2719137739</v>
      </c>
      <c r="AT37" s="384">
        <f>Performance!Q$5*IF(Performance!Q193&gt;Performance!Q140,Outcomes!AT37,AVERAGE(Outcomes!AT37,Outcomes!AT90,Outcomes!AT143))*Outcomes!AT$7</f>
        <v>0</v>
      </c>
      <c r="AU37" s="384">
        <f>Performance!Q$5*IF(Performance!Q193&gt;Performance!Q140,Outcomes!AU37,AVERAGE(Outcomes!AU37,Outcomes!AU90,Outcomes!AU143))*Outcomes!AU$7</f>
        <v>0</v>
      </c>
      <c r="AV37" s="384">
        <f>Performance!Q$5*IF(Performance!Q193&gt;Performance!Q140,Outcomes!AV37,AVERAGE(Outcomes!AV37,Outcomes!AV90,Outcomes!AV143))*Outcomes!AV$7</f>
        <v>0</v>
      </c>
      <c r="AW37" s="384">
        <f>Performance!Q$5*IF(Performance!Q193&gt;Performance!Q140,Outcomes!AW37,AVERAGE(Outcomes!AW37,Outcomes!AW90,Outcomes!AW143))*Outcomes!AW$7</f>
        <v>0</v>
      </c>
      <c r="AX37" s="384">
        <f>Performance!R$5*IF(Performance!R193&gt;Performance!R140,Outcomes!AX37,AVERAGE(Outcomes!AX37,Outcomes!AX90,Outcomes!AX143))*Outcomes!AX$7</f>
        <v>0</v>
      </c>
      <c r="AY37" s="384">
        <f>Performance!R$5*IF(Performance!R193&gt;Performance!R140,Outcomes!AY37,AVERAGE(Outcomes!AY37,Outcomes!AY90,Outcomes!AY143))*Outcomes!AY$7</f>
        <v>0</v>
      </c>
      <c r="AZ37" s="384">
        <f>Performance!R$5*IF(Performance!R193&gt;Performance!R140,Outcomes!AZ37,AVERAGE(Outcomes!AZ37,Outcomes!AZ90,Outcomes!AZ143))*Outcomes!AZ$7</f>
        <v>0</v>
      </c>
      <c r="BA37" s="384">
        <f>Performance!R$5*IF(Performance!R193&gt;Performance!R140,Outcomes!BA37,AVERAGE(Outcomes!BA37,Outcomes!BA90,Outcomes!BA143))*Outcomes!BA$7</f>
        <v>0</v>
      </c>
      <c r="BB37" s="384">
        <f>Performance!S34</f>
        <v>7402.7800000000025</v>
      </c>
      <c r="BC37" s="384">
        <f>Performance!T34</f>
        <v>61407.500000000007</v>
      </c>
      <c r="BD37" s="384">
        <f>Performance!U34</f>
        <v>0</v>
      </c>
      <c r="BE37" s="339">
        <f>SUM(C37:BD37)-Performance!C34</f>
        <v>0</v>
      </c>
    </row>
    <row r="38" spans="1:57">
      <c r="A38" s="21" t="s">
        <v>105</v>
      </c>
      <c r="B38" s="18" t="s">
        <v>106</v>
      </c>
      <c r="C38" s="384">
        <f>Performance!D35</f>
        <v>1795712.1741888488</v>
      </c>
      <c r="D38" s="384">
        <f>Performance!E$5*IF(Performance!E194&gt;Performance!E141,Outcomes!D38,AVERAGE(Outcomes!D38,Outcomes!D91,Outcomes!D144))*Outcomes!D$7</f>
        <v>2735618.9250079016</v>
      </c>
      <c r="E38" s="384">
        <f>Performance!E$5*IF(Performance!E194&gt;Performance!E141,Outcomes!E38,AVERAGE(Outcomes!E38,Outcomes!E91,Outcomes!E144))*Outcomes!E$7</f>
        <v>290199.12980155484</v>
      </c>
      <c r="F38" s="384">
        <f>Performance!E$5*IF(Performance!E194&gt;Performance!E141,Outcomes!F38,AVERAGE(Outcomes!F38,Outcomes!F91,Outcomes!F144))*Outcomes!F$7</f>
        <v>246419.73634228011</v>
      </c>
      <c r="G38" s="384">
        <f>Performance!E$5*IF(Performance!E194&gt;Performance!E141,Outcomes!G38,AVERAGE(Outcomes!G38,Outcomes!G91,Outcomes!G144))*Outcomes!G$7</f>
        <v>223685.16088846582</v>
      </c>
      <c r="H38" s="384">
        <f>Performance!F$5*IF(Performance!F194&gt;Performance!F141,Outcomes!H38,AVERAGE(Outcomes!H38,Outcomes!H91,Outcomes!H144))*Outcomes!H$7</f>
        <v>0</v>
      </c>
      <c r="I38" s="384">
        <f>Performance!F$5*IF(Performance!F194&gt;Performance!F141,Outcomes!I38,AVERAGE(Outcomes!I38,Outcomes!I91,Outcomes!I144))*Outcomes!I$7</f>
        <v>0</v>
      </c>
      <c r="J38" s="384">
        <f>Performance!F$5*IF(Performance!F194&gt;Performance!F141,Outcomes!J38,AVERAGE(Outcomes!J38,Outcomes!J91,Outcomes!J144))*Outcomes!J$7</f>
        <v>0</v>
      </c>
      <c r="K38" s="384">
        <f>Performance!F$5*IF(Performance!F194&gt;Performance!F141,Outcomes!K38,AVERAGE(Outcomes!K38,Outcomes!K91,Outcomes!K144))*Outcomes!K$7</f>
        <v>0</v>
      </c>
      <c r="L38" s="384">
        <f>Performance!G$5*IF(Performance!G194&gt;Performance!G141,Outcomes!L38,AVERAGE(Outcomes!L38,Outcomes!L91,Outcomes!L144))*Outcomes!L$7</f>
        <v>0</v>
      </c>
      <c r="M38" s="384">
        <f>Performance!H$5*IF(Performance!H194&gt;Performance!H141,Outcomes!M38,AVERAGE(Outcomes!M38,Outcomes!M91,Outcomes!M144))*Outcomes!M$7</f>
        <v>325509.94593339285</v>
      </c>
      <c r="N38" s="384">
        <f>Performance!I$5*IF(Performance!I194&gt;Performance!I141,Outcomes!N38,AVERAGE(Outcomes!N38,Outcomes!N91,Outcomes!N144))*Outcomes!N$7</f>
        <v>6127.7705577993693</v>
      </c>
      <c r="O38" s="384">
        <f>Performance!I$5*IF(Performance!I194&gt;Performance!I141,Outcomes!O38,AVERAGE(Outcomes!O38,Outcomes!O91,Outcomes!O144))*Outcomes!O$7</f>
        <v>0</v>
      </c>
      <c r="P38" s="384">
        <f>Performance!I$5*IF(Performance!I194&gt;Performance!I141,Outcomes!P38,AVERAGE(Outcomes!P38,Outcomes!P91,Outcomes!P144))*Outcomes!P$7</f>
        <v>0</v>
      </c>
      <c r="Q38" s="384">
        <f>Performance!I$5*IF(Performance!I194&gt;Performance!I141,Outcomes!Q38,AVERAGE(Outcomes!Q38,Outcomes!Q91,Outcomes!Q144))*Outcomes!Q$7</f>
        <v>0</v>
      </c>
      <c r="R38" s="384">
        <f>Performance!J$5*IF(Performance!J194&gt;Performance!J141,Outcomes!R38,AVERAGE(Outcomes!R38,Outcomes!R91,Outcomes!R144))*Outcomes!R$7</f>
        <v>87042.19542328651</v>
      </c>
      <c r="S38" s="384">
        <f>Performance!J$5*IF(Performance!J194&gt;Performance!J141,Outcomes!S38,AVERAGE(Outcomes!S38,Outcomes!S91,Outcomes!S144))*Outcomes!S$7</f>
        <v>6764.4220443239801</v>
      </c>
      <c r="T38" s="384">
        <f>Performance!J$5*IF(Performance!J194&gt;Performance!J141,Outcomes!T38,AVERAGE(Outcomes!T38,Outcomes!T91,Outcomes!T144))*Outcomes!T$7</f>
        <v>11069.054254348332</v>
      </c>
      <c r="U38" s="384">
        <f>Performance!J$5*IF(Performance!J194&gt;Performance!J141,Outcomes!U38,AVERAGE(Outcomes!U38,Outcomes!U91,Outcomes!U144))*Outcomes!U$7</f>
        <v>20293.266132971941</v>
      </c>
      <c r="V38" s="384">
        <f>Performance!K$5*IF(Performance!K194&gt;Performance!K141,Outcomes!V38,AVERAGE(Outcomes!V38,Outcomes!V91,Outcomes!V144))*Outcomes!V$7</f>
        <v>297483.65588444471</v>
      </c>
      <c r="W38" s="384">
        <f>Performance!K$5*IF(Performance!K194&gt;Performance!K141,Outcomes!W38,AVERAGE(Outcomes!W38,Outcomes!W91,Outcomes!W144))*Outcomes!W$7</f>
        <v>18514.325367671248</v>
      </c>
      <c r="X38" s="384">
        <f>Performance!K$5*IF(Performance!K194&gt;Performance!K141, Outcomes!X38, AVERAGE(Outcomes!X38,Outcomes!X91,Outcomes!X144))*Outcomes!X$7</f>
        <v>18615.083449542402</v>
      </c>
      <c r="Y38" s="384">
        <f>Performance!K$5*IF(Performance!K194&gt;Performance!K141,Outcomes!Y38,AVERAGE(Outcomes!Y38,Outcomes!Y91,Outcomes!Y144))*Outcomes!Y$7</f>
        <v>42744.31697249526</v>
      </c>
      <c r="Z38" s="384">
        <f>Performance!L$5*IF(Performance!L194&gt;Performance!L141,Outcomes!Z38,AVERAGE(Outcomes!Z38,Outcomes!Z91,Outcomes!Z144))*Outcomes!Z$7</f>
        <v>1073622.6882311108</v>
      </c>
      <c r="AA38" s="384">
        <f>Performance!L$5*IF(Performance!L194&gt;Performance!L141,Outcomes!AA38,AVERAGE(Outcomes!AA38,Outcomes!AA91,Outcomes!AA144))*Outcomes!AA$7</f>
        <v>78481.145303881116</v>
      </c>
      <c r="AB38" s="384">
        <f>Performance!L$5*IF(Performance!L194&gt;Performance!L141,Outcomes!AB38,AVERAGE(Outcomes!AB38,Outcomes!AB91,Outcomes!AB144))*Outcomes!AB$7</f>
        <v>121352.73854130048</v>
      </c>
      <c r="AC38" s="384">
        <f>Performance!L$5*IF(Performance!L194&gt;Performance!L141,Outcomes!AC38,AVERAGE(Outcomes!AC38,Outcomes!AC91,Outcomes!AC144))*Outcomes!AC$7</f>
        <v>285031.804075277</v>
      </c>
      <c r="AD38" s="384">
        <f>Performance!M$5*IF(Performance!M194&gt;Performance!M141,Outcomes!AD38,AVERAGE(Outcomes!AD38,Outcomes!AD91,Outcomes!AD144))*Outcomes!AD$7</f>
        <v>0</v>
      </c>
      <c r="AE38" s="384">
        <f>Performance!M$5*IF(Performance!M194&gt;Performance!M141,Outcomes!AE38,AVERAGE(Outcomes!AE38,Outcomes!AE91,Outcomes!AE144))*Outcomes!AE$7</f>
        <v>0</v>
      </c>
      <c r="AF38" s="384">
        <f>Performance!M$5*IF(Performance!M194&gt;Performance!M141,Outcomes!AF38,AVERAGE(Outcomes!AF38,Outcomes!AF91,Outcomes!AF144))*Outcomes!AF$7</f>
        <v>0</v>
      </c>
      <c r="AG38" s="384">
        <f>Performance!M$5*IF(Performance!M194&gt;Performance!M141,Outcomes!AG38,AVERAGE(Outcomes!AG38,Outcomes!AG91,Outcomes!AG144))*Outcomes!AG$7</f>
        <v>0</v>
      </c>
      <c r="AH38" s="384">
        <f>Performance!N$5*IF(Performance!N194&gt;Performance!N141,Outcomes!AH38,AVERAGE(Outcomes!AH38,Outcomes!AH91,Outcomes!AH144))*Outcomes!AH$7</f>
        <v>0</v>
      </c>
      <c r="AI38" s="384">
        <f>Performance!N$5*IF(Performance!N194&gt;Performance!N141,Outcomes!AI38,AVERAGE(Outcomes!AI38,Outcomes!AI91,Outcomes!AI144))*Outcomes!AI$7</f>
        <v>0</v>
      </c>
      <c r="AJ38" s="384">
        <f>Performance!N$5*IF(Performance!N194&gt;Performance!N141,Outcomes!AJ38,AVERAGE(Outcomes!AJ38,Outcomes!AJ91,Outcomes!AJ144))*Outcomes!AJ$7</f>
        <v>0</v>
      </c>
      <c r="AK38" s="384">
        <f>Performance!N$5*IF(Performance!N194&gt;Performance!N141,Outcomes!AK38,AVERAGE(Outcomes!AK38,Outcomes!AK91,Outcomes!AK144))*Outcomes!AK$7</f>
        <v>0</v>
      </c>
      <c r="AL38" s="384">
        <f>Performance!O$5*IF(Performance!O194&gt;Performance!O141,Outcomes!AL38,AVERAGE(Outcomes!AL38,Outcomes!AL91,Outcomes!AL144))*Outcomes!AL$7</f>
        <v>3362344.2747455514</v>
      </c>
      <c r="AM38" s="384">
        <f>Performance!O$5*IF(Performance!O194&gt;Performance!O141,Outcomes!AM38,AVERAGE(Outcomes!AM38,Outcomes!AM91,Outcomes!AM144))*Outcomes!AM$7</f>
        <v>373724.16849882662</v>
      </c>
      <c r="AN38" s="384">
        <f>Performance!O$5*IF(Performance!O194&gt;Performance!O141,Outcomes!AN38,AVERAGE(Outcomes!AN38,Outcomes!AN91,Outcomes!AN144))*Outcomes!AN$7</f>
        <v>360274.90658200206</v>
      </c>
      <c r="AO38" s="384">
        <f>Performance!O$5*IF(Performance!O194&gt;Performance!O141,Outcomes!AO38,AVERAGE(Outcomes!AO38,Outcomes!AO91,Outcomes!AO144))*Outcomes!AO$7</f>
        <v>439304.33703785524</v>
      </c>
      <c r="AP38" s="384">
        <f>Performance!P$5*IF(Performance!P194&gt;Performance!P141,Outcomes!AP38,AVERAGE(Outcomes!AP38,Outcomes!AP91,Outcomes!AP144))*Outcomes!AP$7</f>
        <v>1127917.9590779995</v>
      </c>
      <c r="AQ38" s="384">
        <f>Performance!P$5*IF(Performance!P194&gt;Performance!P141,Outcomes!AQ38,AVERAGE(Outcomes!AQ38,Outcomes!AQ91,Outcomes!AQ144))*Outcomes!AQ$7</f>
        <v>111394.91968758739</v>
      </c>
      <c r="AR38" s="384">
        <f>Performance!P$5*IF(Performance!P194&gt;Performance!P141,Outcomes!AR38,AVERAGE(Outcomes!AR38,Outcomes!AR91,Outcomes!AR144))*Outcomes!AR$7</f>
        <v>132152.20148234011</v>
      </c>
      <c r="AS38" s="384">
        <f>Performance!P$5*IF(Performance!P194&gt;Performance!P141,Outcomes!AS38,AVERAGE(Outcomes!AS38,Outcomes!AS91,Outcomes!AS144))*Outcomes!AS$7</f>
        <v>296456.05394957506</v>
      </c>
      <c r="AT38" s="384">
        <f>Performance!Q$5*IF(Performance!Q194&gt;Performance!Q141,Outcomes!AT38,AVERAGE(Outcomes!AT38,Outcomes!AT91,Outcomes!AT144))*Outcomes!AT$7</f>
        <v>0</v>
      </c>
      <c r="AU38" s="384">
        <f>Performance!Q$5*IF(Performance!Q194&gt;Performance!Q141,Outcomes!AU38,AVERAGE(Outcomes!AU38,Outcomes!AU91,Outcomes!AU144))*Outcomes!AU$7</f>
        <v>0</v>
      </c>
      <c r="AV38" s="384">
        <f>Performance!Q$5*IF(Performance!Q194&gt;Performance!Q141,Outcomes!AV38,AVERAGE(Outcomes!AV38,Outcomes!AV91,Outcomes!AV144))*Outcomes!AV$7</f>
        <v>0</v>
      </c>
      <c r="AW38" s="384">
        <f>Performance!Q$5*IF(Performance!Q194&gt;Performance!Q141,Outcomes!AW38,AVERAGE(Outcomes!AW38,Outcomes!AW91,Outcomes!AW144))*Outcomes!AW$7</f>
        <v>0</v>
      </c>
      <c r="AX38" s="384">
        <f>Performance!R$5*IF(Performance!R194&gt;Performance!R141,Outcomes!AX38,AVERAGE(Outcomes!AX38,Outcomes!AX91,Outcomes!AX144))*Outcomes!AX$7</f>
        <v>0</v>
      </c>
      <c r="AY38" s="384">
        <f>Performance!R$5*IF(Performance!R194&gt;Performance!R141,Outcomes!AY38,AVERAGE(Outcomes!AY38,Outcomes!AY91,Outcomes!AY144))*Outcomes!AY$7</f>
        <v>0</v>
      </c>
      <c r="AZ38" s="384">
        <f>Performance!R$5*IF(Performance!R194&gt;Performance!R141,Outcomes!AZ38,AVERAGE(Outcomes!AZ38,Outcomes!AZ91,Outcomes!AZ144))*Outcomes!AZ$7</f>
        <v>0</v>
      </c>
      <c r="BA38" s="384">
        <f>Performance!R$5*IF(Performance!R194&gt;Performance!R141,Outcomes!BA38,AVERAGE(Outcomes!BA38,Outcomes!BA91,Outcomes!BA144))*Outcomes!BA$7</f>
        <v>0</v>
      </c>
      <c r="BB38" s="384">
        <f>Performance!S35</f>
        <v>11632.940000000002</v>
      </c>
      <c r="BC38" s="384">
        <f>Performance!T35</f>
        <v>142931.25000000003</v>
      </c>
      <c r="BD38" s="384">
        <f>Performance!U35</f>
        <v>0</v>
      </c>
      <c r="BE38" s="339">
        <f>SUM(C38:BD38)-Performance!C35</f>
        <v>0</v>
      </c>
    </row>
    <row r="39" spans="1:57">
      <c r="A39" s="21" t="s">
        <v>107</v>
      </c>
      <c r="B39" s="18" t="s">
        <v>108</v>
      </c>
      <c r="C39" s="384">
        <f>Performance!D36</f>
        <v>1000071.4285714286</v>
      </c>
      <c r="D39" s="384">
        <f>Performance!E$5*IF(Performance!E195&gt;Performance!E142,Outcomes!D39,AVERAGE(Outcomes!D39,Outcomes!D92,Outcomes!D145))*Outcomes!D$7</f>
        <v>950127.99694100162</v>
      </c>
      <c r="E39" s="384">
        <f>Performance!E$5*IF(Performance!E195&gt;Performance!E142,Outcomes!E39,AVERAGE(Outcomes!E39,Outcomes!E92,Outcomes!E145))*Outcomes!E$7</f>
        <v>156807.9804379431</v>
      </c>
      <c r="F39" s="384">
        <f>Performance!E$5*IF(Performance!E195&gt;Performance!E142,Outcomes!F39,AVERAGE(Outcomes!F39,Outcomes!F92,Outcomes!F145))*Outcomes!F$7</f>
        <v>124393.47046998066</v>
      </c>
      <c r="G39" s="384">
        <f>Performance!E$5*IF(Performance!E195&gt;Performance!E142,Outcomes!G39,AVERAGE(Outcomes!G39,Outcomes!G92,Outcomes!G145))*Outcomes!G$7</f>
        <v>96770.056183226639</v>
      </c>
      <c r="H39" s="384">
        <f>Performance!F$5*IF(Performance!F195&gt;Performance!F142,Outcomes!H39,AVERAGE(Outcomes!H39,Outcomes!H92,Outcomes!H145))*Outcomes!H$7</f>
        <v>0</v>
      </c>
      <c r="I39" s="384">
        <f>Performance!F$5*IF(Performance!F195&gt;Performance!F142,Outcomes!I39,AVERAGE(Outcomes!I39,Outcomes!I92,Outcomes!I145))*Outcomes!I$7</f>
        <v>0</v>
      </c>
      <c r="J39" s="384">
        <f>Performance!F$5*IF(Performance!F195&gt;Performance!F142,Outcomes!J39,AVERAGE(Outcomes!J39,Outcomes!J92,Outcomes!J145))*Outcomes!J$7</f>
        <v>0</v>
      </c>
      <c r="K39" s="384">
        <f>Performance!F$5*IF(Performance!F195&gt;Performance!F142,Outcomes!K39,AVERAGE(Outcomes!K39,Outcomes!K92,Outcomes!K145))*Outcomes!K$7</f>
        <v>0</v>
      </c>
      <c r="L39" s="384">
        <f>Performance!G$5*IF(Performance!G195&gt;Performance!G142,Outcomes!L39,AVERAGE(Outcomes!L39,Outcomes!L92,Outcomes!L145))*Outcomes!L$7</f>
        <v>0</v>
      </c>
      <c r="M39" s="384">
        <f>Performance!H$5*IF(Performance!H195&gt;Performance!H142,Outcomes!M39,AVERAGE(Outcomes!M39,Outcomes!M92,Outcomes!M145))*Outcomes!M$7</f>
        <v>34467.708333333336</v>
      </c>
      <c r="N39" s="384">
        <f>Performance!I$5*IF(Performance!I195&gt;Performance!I142,Outcomes!N39,AVERAGE(Outcomes!N39,Outcomes!N92,Outcomes!N145))*Outcomes!N$7</f>
        <v>1516.2</v>
      </c>
      <c r="O39" s="384">
        <f>Performance!I$5*IF(Performance!I195&gt;Performance!I142,Outcomes!O39,AVERAGE(Outcomes!O39,Outcomes!O92,Outcomes!O145))*Outcomes!O$7</f>
        <v>0</v>
      </c>
      <c r="P39" s="384">
        <f>Performance!I$5*IF(Performance!I195&gt;Performance!I142,Outcomes!P39,AVERAGE(Outcomes!P39,Outcomes!P92,Outcomes!P145))*Outcomes!P$7</f>
        <v>0</v>
      </c>
      <c r="Q39" s="384">
        <f>Performance!I$5*IF(Performance!I195&gt;Performance!I142,Outcomes!Q39,AVERAGE(Outcomes!Q39,Outcomes!Q92,Outcomes!Q145))*Outcomes!Q$7</f>
        <v>0</v>
      </c>
      <c r="R39" s="384">
        <f>Performance!J$5*IF(Performance!J195&gt;Performance!J142,Outcomes!R39,AVERAGE(Outcomes!R39,Outcomes!R92,Outcomes!R145))*Outcomes!R$7</f>
        <v>25179.749999999993</v>
      </c>
      <c r="S39" s="384">
        <f>Performance!J$5*IF(Performance!J195&gt;Performance!J142,Outcomes!S39,AVERAGE(Outcomes!S39,Outcomes!S92,Outcomes!S145))*Outcomes!S$7</f>
        <v>2256.2499999999995</v>
      </c>
      <c r="T39" s="384">
        <f>Performance!J$5*IF(Performance!J195&gt;Performance!J142,Outcomes!T39,AVERAGE(Outcomes!T39,Outcomes!T92,Outcomes!T145))*Outcomes!T$7</f>
        <v>1692.1874999999998</v>
      </c>
      <c r="U39" s="384">
        <f>Performance!J$5*IF(Performance!J195&gt;Performance!J142,Outcomes!U39,AVERAGE(Outcomes!U39,Outcomes!U92,Outcomes!U145))*Outcomes!U$7</f>
        <v>6768.7499999999991</v>
      </c>
      <c r="V39" s="384">
        <f>Performance!K$5*IF(Performance!K195&gt;Performance!K142,Outcomes!V39,AVERAGE(Outcomes!V39,Outcomes!V92,Outcomes!V145))*Outcomes!V$7</f>
        <v>274284.53172985453</v>
      </c>
      <c r="W39" s="384">
        <f>Performance!K$5*IF(Performance!K195&gt;Performance!K142,Outcomes!W39,AVERAGE(Outcomes!W39,Outcomes!W92,Outcomes!W145))*Outcomes!W$7</f>
        <v>47862.961599484996</v>
      </c>
      <c r="X39" s="384">
        <f>Performance!K$5*IF(Performance!K195&gt;Performance!K142, Outcomes!X39, AVERAGE(Outcomes!X39,Outcomes!X92,Outcomes!X145))*Outcomes!X$7</f>
        <v>37795.130780248212</v>
      </c>
      <c r="Y39" s="384">
        <f>Performance!K$5*IF(Performance!K195&gt;Performance!K142,Outcomes!Y39,AVERAGE(Outcomes!Y39,Outcomes!Y92,Outcomes!Y145))*Outcomes!Y$7</f>
        <v>60151.003835409887</v>
      </c>
      <c r="Z39" s="384">
        <f>Performance!L$5*IF(Performance!L195&gt;Performance!L142,Outcomes!Z39,AVERAGE(Outcomes!Z39,Outcomes!Z92,Outcomes!Z145))*Outcomes!Z$7</f>
        <v>465279.49650524074</v>
      </c>
      <c r="AA39" s="384">
        <f>Performance!L$5*IF(Performance!L195&gt;Performance!L142,Outcomes!AA39,AVERAGE(Outcomes!AA39,Outcomes!AA92,Outcomes!AA145))*Outcomes!AA$7</f>
        <v>68240.575894825539</v>
      </c>
      <c r="AB39" s="384">
        <f>Performance!L$5*IF(Performance!L195&gt;Performance!L142,Outcomes!AB39,AVERAGE(Outcomes!AB39,Outcomes!AB92,Outcomes!AB145))*Outcomes!AB$7</f>
        <v>68027.628631162734</v>
      </c>
      <c r="AC39" s="384">
        <f>Performance!L$5*IF(Performance!L195&gt;Performance!L142,Outcomes!AC39,AVERAGE(Outcomes!AC39,Outcomes!AC92,Outcomes!AC145))*Outcomes!AC$7</f>
        <v>65587.688855051267</v>
      </c>
      <c r="AD39" s="384">
        <f>Performance!M$5*IF(Performance!M195&gt;Performance!M142,Outcomes!AD39,AVERAGE(Outcomes!AD39,Outcomes!AD92,Outcomes!AD145))*Outcomes!AD$7</f>
        <v>0</v>
      </c>
      <c r="AE39" s="384">
        <f>Performance!M$5*IF(Performance!M195&gt;Performance!M142,Outcomes!AE39,AVERAGE(Outcomes!AE39,Outcomes!AE92,Outcomes!AE145))*Outcomes!AE$7</f>
        <v>0</v>
      </c>
      <c r="AF39" s="384">
        <f>Performance!M$5*IF(Performance!M195&gt;Performance!M142,Outcomes!AF39,AVERAGE(Outcomes!AF39,Outcomes!AF92,Outcomes!AF145))*Outcomes!AF$7</f>
        <v>0</v>
      </c>
      <c r="AG39" s="384">
        <f>Performance!M$5*IF(Performance!M195&gt;Performance!M142,Outcomes!AG39,AVERAGE(Outcomes!AG39,Outcomes!AG92,Outcomes!AG145))*Outcomes!AG$7</f>
        <v>0</v>
      </c>
      <c r="AH39" s="384">
        <f>Performance!N$5*IF(Performance!N195&gt;Performance!N142,Outcomes!AH39,AVERAGE(Outcomes!AH39,Outcomes!AH92,Outcomes!AH145))*Outcomes!AH$7</f>
        <v>0</v>
      </c>
      <c r="AI39" s="384">
        <f>Performance!N$5*IF(Performance!N195&gt;Performance!N142,Outcomes!AI39,AVERAGE(Outcomes!AI39,Outcomes!AI92,Outcomes!AI145))*Outcomes!AI$7</f>
        <v>0</v>
      </c>
      <c r="AJ39" s="384">
        <f>Performance!N$5*IF(Performance!N195&gt;Performance!N142,Outcomes!AJ39,AVERAGE(Outcomes!AJ39,Outcomes!AJ92,Outcomes!AJ145))*Outcomes!AJ$7</f>
        <v>0</v>
      </c>
      <c r="AK39" s="384">
        <f>Performance!N$5*IF(Performance!N195&gt;Performance!N142,Outcomes!AK39,AVERAGE(Outcomes!AK39,Outcomes!AK92,Outcomes!AK145))*Outcomes!AK$7</f>
        <v>0</v>
      </c>
      <c r="AL39" s="384">
        <f>Performance!O$5*IF(Performance!O195&gt;Performance!O142,Outcomes!AL39,AVERAGE(Outcomes!AL39,Outcomes!AL92,Outcomes!AL145))*Outcomes!AL$7</f>
        <v>932012.99946768454</v>
      </c>
      <c r="AM39" s="384">
        <f>Performance!O$5*IF(Performance!O195&gt;Performance!O142,Outcomes!AM39,AVERAGE(Outcomes!AM39,Outcomes!AM92,Outcomes!AM145))*Outcomes!AM$7</f>
        <v>158209.0245293121</v>
      </c>
      <c r="AN39" s="384">
        <f>Performance!O$5*IF(Performance!O195&gt;Performance!O142,Outcomes!AN39,AVERAGE(Outcomes!AN39,Outcomes!AN92,Outcomes!AN145))*Outcomes!AN$7</f>
        <v>142087.97807032886</v>
      </c>
      <c r="AO39" s="384">
        <f>Performance!O$5*IF(Performance!O195&gt;Performance!O142,Outcomes!AO39,AVERAGE(Outcomes!AO39,Outcomes!AO92,Outcomes!AO145))*Outcomes!AO$7</f>
        <v>114817.77427999872</v>
      </c>
      <c r="AP39" s="384">
        <f>Performance!P$5*IF(Performance!P195&gt;Performance!P142,Outcomes!AP39,AVERAGE(Outcomes!AP39,Outcomes!AP92,Outcomes!AP145))*Outcomes!AP$7</f>
        <v>496100.28471875284</v>
      </c>
      <c r="AQ39" s="384">
        <f>Performance!P$5*IF(Performance!P195&gt;Performance!P142,Outcomes!AQ39,AVERAGE(Outcomes!AQ39,Outcomes!AQ92,Outcomes!AQ145))*Outcomes!AQ$7</f>
        <v>64152.882052678899</v>
      </c>
      <c r="AR39" s="384">
        <f>Performance!P$5*IF(Performance!P195&gt;Performance!P142,Outcomes!AR39,AVERAGE(Outcomes!AR39,Outcomes!AR92,Outcomes!AR145))*Outcomes!AR$7</f>
        <v>78947.014434263998</v>
      </c>
      <c r="AS39" s="384">
        <f>Performance!P$5*IF(Performance!P195&gt;Performance!P142,Outcomes!AS39,AVERAGE(Outcomes!AS39,Outcomes!AS92,Outcomes!AS145))*Outcomes!AS$7</f>
        <v>147539.37727054098</v>
      </c>
      <c r="AT39" s="384">
        <f>Performance!Q$5*IF(Performance!Q195&gt;Performance!Q142,Outcomes!AT39,AVERAGE(Outcomes!AT39,Outcomes!AT92,Outcomes!AT145))*Outcomes!AT$7</f>
        <v>0</v>
      </c>
      <c r="AU39" s="384">
        <f>Performance!Q$5*IF(Performance!Q195&gt;Performance!Q142,Outcomes!AU39,AVERAGE(Outcomes!AU39,Outcomes!AU92,Outcomes!AU145))*Outcomes!AU$7</f>
        <v>0</v>
      </c>
      <c r="AV39" s="384">
        <f>Performance!Q$5*IF(Performance!Q195&gt;Performance!Q142,Outcomes!AV39,AVERAGE(Outcomes!AV39,Outcomes!AV92,Outcomes!AV145))*Outcomes!AV$7</f>
        <v>0</v>
      </c>
      <c r="AW39" s="384">
        <f>Performance!Q$5*IF(Performance!Q195&gt;Performance!Q142,Outcomes!AW39,AVERAGE(Outcomes!AW39,Outcomes!AW92,Outcomes!AW145))*Outcomes!AW$7</f>
        <v>0</v>
      </c>
      <c r="AX39" s="384">
        <f>Performance!R$5*IF(Performance!R195&gt;Performance!R142,Outcomes!AX39,AVERAGE(Outcomes!AX39,Outcomes!AX92,Outcomes!AX145))*Outcomes!AX$7</f>
        <v>0</v>
      </c>
      <c r="AY39" s="384">
        <f>Performance!R$5*IF(Performance!R195&gt;Performance!R142,Outcomes!AY39,AVERAGE(Outcomes!AY39,Outcomes!AY92,Outcomes!AY145))*Outcomes!AY$7</f>
        <v>0</v>
      </c>
      <c r="AZ39" s="384">
        <f>Performance!R$5*IF(Performance!R195&gt;Performance!R142,Outcomes!AZ39,AVERAGE(Outcomes!AZ39,Outcomes!AZ92,Outcomes!AZ145))*Outcomes!AZ$7</f>
        <v>0</v>
      </c>
      <c r="BA39" s="384">
        <f>Performance!R$5*IF(Performance!R195&gt;Performance!R142,Outcomes!BA39,AVERAGE(Outcomes!BA39,Outcomes!BA92,Outcomes!BA145))*Outcomes!BA$7</f>
        <v>0</v>
      </c>
      <c r="BB39" s="384">
        <f>Performance!S36</f>
        <v>7402.7800000000025</v>
      </c>
      <c r="BC39" s="384">
        <f>Performance!T36</f>
        <v>23292.500000000004</v>
      </c>
      <c r="BD39" s="384">
        <f>Performance!U36</f>
        <v>0</v>
      </c>
      <c r="BE39" s="339">
        <f>SUM(C39:BD39)-Performance!C36</f>
        <v>0</v>
      </c>
    </row>
    <row r="40" spans="1:57">
      <c r="A40" s="21" t="s">
        <v>109</v>
      </c>
      <c r="B40" s="18" t="s">
        <v>110</v>
      </c>
      <c r="C40" s="384">
        <f>Performance!D37</f>
        <v>5158855.3345644167</v>
      </c>
      <c r="D40" s="384">
        <f>Performance!E$5*IF(Performance!E196&gt;Performance!E143,Outcomes!D40,AVERAGE(Outcomes!D40,Outcomes!D93,Outcomes!D146))*Outcomes!D$7</f>
        <v>2353000.8328466262</v>
      </c>
      <c r="E40" s="384">
        <f>Performance!E$5*IF(Performance!E196&gt;Performance!E143,Outcomes!E40,AVERAGE(Outcomes!E40,Outcomes!E93,Outcomes!E146))*Outcomes!E$7</f>
        <v>395947.87452197191</v>
      </c>
      <c r="F40" s="384">
        <f>Performance!E$5*IF(Performance!E196&gt;Performance!E143,Outcomes!F40,AVERAGE(Outcomes!F40,Outcomes!F93,Outcomes!F146))*Outcomes!F$7</f>
        <v>191397.71648625526</v>
      </c>
      <c r="G40" s="384">
        <f>Performance!E$5*IF(Performance!E196&gt;Performance!E143,Outcomes!G40,AVERAGE(Outcomes!G40,Outcomes!G93,Outcomes!G146))*Outcomes!G$7</f>
        <v>280074.30215254799</v>
      </c>
      <c r="H40" s="384">
        <f>Performance!F$5*IF(Performance!F196&gt;Performance!F143,Outcomes!H40,AVERAGE(Outcomes!H40,Outcomes!H93,Outcomes!H146))*Outcomes!H$7</f>
        <v>0</v>
      </c>
      <c r="I40" s="384">
        <f>Performance!F$5*IF(Performance!F196&gt;Performance!F143,Outcomes!I40,AVERAGE(Outcomes!I40,Outcomes!I93,Outcomes!I146))*Outcomes!I$7</f>
        <v>0</v>
      </c>
      <c r="J40" s="384">
        <f>Performance!F$5*IF(Performance!F196&gt;Performance!F143,Outcomes!J40,AVERAGE(Outcomes!J40,Outcomes!J93,Outcomes!J146))*Outcomes!J$7</f>
        <v>0</v>
      </c>
      <c r="K40" s="384">
        <f>Performance!F$5*IF(Performance!F196&gt;Performance!F143,Outcomes!K40,AVERAGE(Outcomes!K40,Outcomes!K93,Outcomes!K146))*Outcomes!K$7</f>
        <v>0</v>
      </c>
      <c r="L40" s="384">
        <f>Performance!G$5*IF(Performance!G196&gt;Performance!G143,Outcomes!L40,AVERAGE(Outcomes!L40,Outcomes!L93,Outcomes!L146))*Outcomes!L$7</f>
        <v>3420.3527528368031</v>
      </c>
      <c r="M40" s="384">
        <f>Performance!H$5*IF(Performance!H196&gt;Performance!H143,Outcomes!M40,AVERAGE(Outcomes!M40,Outcomes!M93,Outcomes!M146))*Outcomes!M$7</f>
        <v>116369.6663979041</v>
      </c>
      <c r="N40" s="384">
        <f>Performance!I$5*IF(Performance!I196&gt;Performance!I143,Outcomes!N40,AVERAGE(Outcomes!N40,Outcomes!N93,Outcomes!N146))*Outcomes!N$7</f>
        <v>0</v>
      </c>
      <c r="O40" s="384">
        <f>Performance!I$5*IF(Performance!I196&gt;Performance!I143,Outcomes!O40,AVERAGE(Outcomes!O40,Outcomes!O93,Outcomes!O146))*Outcomes!O$7</f>
        <v>0</v>
      </c>
      <c r="P40" s="384">
        <f>Performance!I$5*IF(Performance!I196&gt;Performance!I143,Outcomes!P40,AVERAGE(Outcomes!P40,Outcomes!P93,Outcomes!P146))*Outcomes!P$7</f>
        <v>0</v>
      </c>
      <c r="Q40" s="384">
        <f>Performance!I$5*IF(Performance!I196&gt;Performance!I143,Outcomes!Q40,AVERAGE(Outcomes!Q40,Outcomes!Q93,Outcomes!Q146))*Outcomes!Q$7</f>
        <v>0</v>
      </c>
      <c r="R40" s="384">
        <f>Performance!J$5*IF(Performance!J196&gt;Performance!J143,Outcomes!R40,AVERAGE(Outcomes!R40,Outcomes!R93,Outcomes!R146))*Outcomes!R$7</f>
        <v>465215.23083160719</v>
      </c>
      <c r="S40" s="384">
        <f>Performance!J$5*IF(Performance!J196&gt;Performance!J143,Outcomes!S40,AVERAGE(Outcomes!S40,Outcomes!S93,Outcomes!S146))*Outcomes!S$7</f>
        <v>43936.99402298512</v>
      </c>
      <c r="T40" s="384">
        <f>Performance!J$5*IF(Performance!J196&gt;Performance!J143,Outcomes!T40,AVERAGE(Outcomes!T40,Outcomes!T93,Outcomes!T146))*Outcomes!T$7</f>
        <v>10338.116240702382</v>
      </c>
      <c r="U40" s="384">
        <f>Performance!J$5*IF(Performance!J196&gt;Performance!J143,Outcomes!U40,AVERAGE(Outcomes!U40,Outcomes!U93,Outcomes!U146))*Outcomes!U$7</f>
        <v>79012.745553939632</v>
      </c>
      <c r="V40" s="384">
        <f>Performance!K$5*IF(Performance!K196&gt;Performance!K143,Outcomes!V40,AVERAGE(Outcomes!V40,Outcomes!V93,Outcomes!V146))*Outcomes!V$7</f>
        <v>585386.76707410172</v>
      </c>
      <c r="W40" s="384">
        <f>Performance!K$5*IF(Performance!K196&gt;Performance!K143,Outcomes!W40,AVERAGE(Outcomes!W40,Outcomes!W93,Outcomes!W146))*Outcomes!W$7</f>
        <v>124719.19715546499</v>
      </c>
      <c r="X40" s="384">
        <f>Performance!K$5*IF(Performance!K196&gt;Performance!K143, Outcomes!X40, AVERAGE(Outcomes!X40,Outcomes!X93,Outcomes!X146))*Outcomes!X$7</f>
        <v>44102.274040648852</v>
      </c>
      <c r="Y40" s="384">
        <f>Performance!K$5*IF(Performance!K196&gt;Performance!K143,Outcomes!Y40,AVERAGE(Outcomes!Y40,Outcomes!Y93,Outcomes!Y146))*Outcomes!Y$7</f>
        <v>93105.511226830698</v>
      </c>
      <c r="Z40" s="384">
        <f>Performance!L$5*IF(Performance!L196&gt;Performance!L143,Outcomes!Z40,AVERAGE(Outcomes!Z40,Outcomes!Z93,Outcomes!Z146))*Outcomes!Z$7</f>
        <v>1180547.1296673326</v>
      </c>
      <c r="AA40" s="384">
        <f>Performance!L$5*IF(Performance!L196&gt;Performance!L143,Outcomes!AA40,AVERAGE(Outcomes!AA40,Outcomes!AA93,Outcomes!AA146))*Outcomes!AA$7</f>
        <v>237997.14711351739</v>
      </c>
      <c r="AB40" s="384">
        <f>Performance!L$5*IF(Performance!L196&gt;Performance!L143,Outcomes!AB40,AVERAGE(Outcomes!AB40,Outcomes!AB93,Outcomes!AB146))*Outcomes!AB$7</f>
        <v>114454.31032230973</v>
      </c>
      <c r="AC40" s="384">
        <f>Performance!L$5*IF(Performance!L196&gt;Performance!L143,Outcomes!AC40,AVERAGE(Outcomes!AC40,Outcomes!AC93,Outcomes!AC146))*Outcomes!AC$7</f>
        <v>204945.24972958627</v>
      </c>
      <c r="AD40" s="384">
        <f>Performance!M$5*IF(Performance!M196&gt;Performance!M143,Outcomes!AD40,AVERAGE(Outcomes!AD40,Outcomes!AD93,Outcomes!AD146))*Outcomes!AD$7</f>
        <v>0</v>
      </c>
      <c r="AE40" s="384">
        <f>Performance!M$5*IF(Performance!M196&gt;Performance!M143,Outcomes!AE40,AVERAGE(Outcomes!AE40,Outcomes!AE93,Outcomes!AE146))*Outcomes!AE$7</f>
        <v>0</v>
      </c>
      <c r="AF40" s="384">
        <f>Performance!M$5*IF(Performance!M196&gt;Performance!M143,Outcomes!AF40,AVERAGE(Outcomes!AF40,Outcomes!AF93,Outcomes!AF146))*Outcomes!AF$7</f>
        <v>0</v>
      </c>
      <c r="AG40" s="384">
        <f>Performance!M$5*IF(Performance!M196&gt;Performance!M143,Outcomes!AG40,AVERAGE(Outcomes!AG40,Outcomes!AG93,Outcomes!AG146))*Outcomes!AG$7</f>
        <v>0</v>
      </c>
      <c r="AH40" s="384">
        <f>Performance!N$5*IF(Performance!N196&gt;Performance!N143,Outcomes!AH40,AVERAGE(Outcomes!AH40,Outcomes!AH93,Outcomes!AH146))*Outcomes!AH$7</f>
        <v>0</v>
      </c>
      <c r="AI40" s="384">
        <f>Performance!N$5*IF(Performance!N196&gt;Performance!N143,Outcomes!AI40,AVERAGE(Outcomes!AI40,Outcomes!AI93,Outcomes!AI146))*Outcomes!AI$7</f>
        <v>0</v>
      </c>
      <c r="AJ40" s="384">
        <f>Performance!N$5*IF(Performance!N196&gt;Performance!N143,Outcomes!AJ40,AVERAGE(Outcomes!AJ40,Outcomes!AJ93,Outcomes!AJ146))*Outcomes!AJ$7</f>
        <v>0</v>
      </c>
      <c r="AK40" s="384">
        <f>Performance!N$5*IF(Performance!N196&gt;Performance!N143,Outcomes!AK40,AVERAGE(Outcomes!AK40,Outcomes!AK93,Outcomes!AK146))*Outcomes!AK$7</f>
        <v>0</v>
      </c>
      <c r="AL40" s="384">
        <f>Performance!O$5*IF(Performance!O196&gt;Performance!O143,Outcomes!AL40,AVERAGE(Outcomes!AL40,Outcomes!AL93,Outcomes!AL146))*Outcomes!AL$7</f>
        <v>3688108.6975728734</v>
      </c>
      <c r="AM40" s="384">
        <f>Performance!O$5*IF(Performance!O196&gt;Performance!O143,Outcomes!AM40,AVERAGE(Outcomes!AM40,Outcomes!AM93,Outcomes!AM146))*Outcomes!AM$7</f>
        <v>585566.45452602056</v>
      </c>
      <c r="AN40" s="384">
        <f>Performance!O$5*IF(Performance!O196&gt;Performance!O143,Outcomes!AN40,AVERAGE(Outcomes!AN40,Outcomes!AN93,Outcomes!AN146))*Outcomes!AN$7</f>
        <v>364320.2799112029</v>
      </c>
      <c r="AO40" s="384">
        <f>Performance!O$5*IF(Performance!O196&gt;Performance!O143,Outcomes!AO40,AVERAGE(Outcomes!AO40,Outcomes!AO93,Outcomes!AO146))*Outcomes!AO$7</f>
        <v>580800.26573896548</v>
      </c>
      <c r="AP40" s="384">
        <f>Performance!P$5*IF(Performance!P196&gt;Performance!P143,Outcomes!AP40,AVERAGE(Outcomes!AP40,Outcomes!AP93,Outcomes!AP146))*Outcomes!AP$7</f>
        <v>1223422.9504190923</v>
      </c>
      <c r="AQ40" s="384">
        <f>Performance!P$5*IF(Performance!P196&gt;Performance!P143,Outcomes!AQ40,AVERAGE(Outcomes!AQ40,Outcomes!AQ93,Outcomes!AQ146))*Outcomes!AQ$7</f>
        <v>174569.91907675282</v>
      </c>
      <c r="AR40" s="384">
        <f>Performance!P$5*IF(Performance!P196&gt;Performance!P143,Outcomes!AR40,AVERAGE(Outcomes!AR40,Outcomes!AR93,Outcomes!AR146))*Outcomes!AR$7</f>
        <v>125056.15084970767</v>
      </c>
      <c r="AS40" s="384">
        <f>Performance!P$5*IF(Performance!P196&gt;Performance!P143,Outcomes!AS40,AVERAGE(Outcomes!AS40,Outcomes!AS93,Outcomes!AS146))*Outcomes!AS$7</f>
        <v>282312.60097364063</v>
      </c>
      <c r="AT40" s="384">
        <f>Performance!Q$5*IF(Performance!Q196&gt;Performance!Q143,Outcomes!AT40,AVERAGE(Outcomes!AT40,Outcomes!AT93,Outcomes!AT146))*Outcomes!AT$7</f>
        <v>266805.00000000006</v>
      </c>
      <c r="AU40" s="384">
        <f>Performance!Q$5*IF(Performance!Q196&gt;Performance!Q143,Outcomes!AU40,AVERAGE(Outcomes!AU40,Outcomes!AU93,Outcomes!AU146))*Outcomes!AU$7</f>
        <v>27459.961194248837</v>
      </c>
      <c r="AV40" s="384">
        <f>Performance!Q$5*IF(Performance!Q196&gt;Performance!Q143,Outcomes!AV40,AVERAGE(Outcomes!AV40,Outcomes!AV93,Outcomes!AV146))*Outcomes!AV$7</f>
        <v>31835.444395539911</v>
      </c>
      <c r="AW40" s="384">
        <f>Performance!Q$5*IF(Performance!Q196&gt;Performance!Q143,Outcomes!AW40,AVERAGE(Outcomes!AW40,Outcomes!AW93,Outcomes!AW146))*Outcomes!AW$7</f>
        <v>95722.432511737119</v>
      </c>
      <c r="AX40" s="384">
        <f>Performance!R$5*IF(Performance!R196&gt;Performance!R143,Outcomes!AX40,AVERAGE(Outcomes!AX40,Outcomes!AX93,Outcomes!AX146))*Outcomes!AX$7</f>
        <v>0</v>
      </c>
      <c r="AY40" s="384">
        <f>Performance!R$5*IF(Performance!R196&gt;Performance!R143,Outcomes!AY40,AVERAGE(Outcomes!AY40,Outcomes!AY93,Outcomes!AY146))*Outcomes!AY$7</f>
        <v>0</v>
      </c>
      <c r="AZ40" s="384">
        <f>Performance!R$5*IF(Performance!R196&gt;Performance!R143,Outcomes!AZ40,AVERAGE(Outcomes!AZ40,Outcomes!AZ93,Outcomes!AZ146))*Outcomes!AZ$7</f>
        <v>0</v>
      </c>
      <c r="BA40" s="384">
        <f>Performance!R$5*IF(Performance!R196&gt;Performance!R143,Outcomes!BA40,AVERAGE(Outcomes!BA40,Outcomes!BA93,Outcomes!BA146))*Outcomes!BA$7</f>
        <v>0</v>
      </c>
      <c r="BB40" s="384">
        <f>Performance!S37</f>
        <v>29082.350000000006</v>
      </c>
      <c r="BC40" s="384">
        <f>Performance!T37</f>
        <v>173227.18342163321</v>
      </c>
      <c r="BD40" s="384">
        <f>Performance!U37</f>
        <v>0</v>
      </c>
      <c r="BE40" s="339">
        <f>SUM(C40:BD40)-Performance!C37</f>
        <v>0</v>
      </c>
    </row>
    <row r="41" spans="1:57">
      <c r="A41" s="21" t="s">
        <v>111</v>
      </c>
      <c r="B41" s="18" t="s">
        <v>112</v>
      </c>
      <c r="C41" s="384">
        <f>Performance!D38</f>
        <v>1234146.5944808254</v>
      </c>
      <c r="D41" s="384">
        <f>Performance!E$5*IF(Performance!E197&gt;Performance!E144,Outcomes!D41,AVERAGE(Outcomes!D41,Outcomes!D94,Outcomes!D147))*Outcomes!D$7</f>
        <v>545778.33333333326</v>
      </c>
      <c r="E41" s="384">
        <f>Performance!E$5*IF(Performance!E197&gt;Performance!E144,Outcomes!E41,AVERAGE(Outcomes!E41,Outcomes!E94,Outcomes!E147))*Outcomes!E$7</f>
        <v>43494.118045389783</v>
      </c>
      <c r="F41" s="384">
        <f>Performance!E$5*IF(Performance!E197&gt;Performance!E144,Outcomes!F41,AVERAGE(Outcomes!F41,Outcomes!F94,Outcomes!F147))*Outcomes!F$7</f>
        <v>56548.496835666461</v>
      </c>
      <c r="G41" s="384">
        <f>Performance!E$5*IF(Performance!E197&gt;Performance!E144,Outcomes!G41,AVERAGE(Outcomes!G41,Outcomes!G94,Outcomes!G147))*Outcomes!G$7</f>
        <v>48156.606037332473</v>
      </c>
      <c r="H41" s="384">
        <f>Performance!F$5*IF(Performance!F197&gt;Performance!F144,Outcomes!H41,AVERAGE(Outcomes!H41,Outcomes!H94,Outcomes!H147))*Outcomes!H$7</f>
        <v>0</v>
      </c>
      <c r="I41" s="384">
        <f>Performance!F$5*IF(Performance!F197&gt;Performance!F144,Outcomes!I41,AVERAGE(Outcomes!I41,Outcomes!I94,Outcomes!I147))*Outcomes!I$7</f>
        <v>0</v>
      </c>
      <c r="J41" s="384">
        <f>Performance!F$5*IF(Performance!F197&gt;Performance!F144,Outcomes!J41,AVERAGE(Outcomes!J41,Outcomes!J94,Outcomes!J147))*Outcomes!J$7</f>
        <v>0</v>
      </c>
      <c r="K41" s="384">
        <f>Performance!F$5*IF(Performance!F197&gt;Performance!F144,Outcomes!K41,AVERAGE(Outcomes!K41,Outcomes!K94,Outcomes!K147))*Outcomes!K$7</f>
        <v>0</v>
      </c>
      <c r="L41" s="384">
        <f>Performance!G$5*IF(Performance!G197&gt;Performance!G144,Outcomes!L41,AVERAGE(Outcomes!L41,Outcomes!L94,Outcomes!L147))*Outcomes!L$7</f>
        <v>0</v>
      </c>
      <c r="M41" s="384">
        <f>Performance!H$5*IF(Performance!H197&gt;Performance!H144,Outcomes!M41,AVERAGE(Outcomes!M41,Outcomes!M94,Outcomes!M147))*Outcomes!M$7</f>
        <v>335775.00000000006</v>
      </c>
      <c r="N41" s="384">
        <f>Performance!I$5*IF(Performance!I197&gt;Performance!I144,Outcomes!N41,AVERAGE(Outcomes!N41,Outcomes!N94,Outcomes!N147))*Outcomes!N$7</f>
        <v>6317.4999999999991</v>
      </c>
      <c r="O41" s="384">
        <f>Performance!I$5*IF(Performance!I197&gt;Performance!I144,Outcomes!O41,AVERAGE(Outcomes!O41,Outcomes!O94,Outcomes!O147))*Outcomes!O$7</f>
        <v>902.49999999999989</v>
      </c>
      <c r="P41" s="384">
        <f>Performance!I$5*IF(Performance!I197&gt;Performance!I144,Outcomes!P41,AVERAGE(Outcomes!P41,Outcomes!P94,Outcomes!P147))*Outcomes!P$7</f>
        <v>1353.7499999999998</v>
      </c>
      <c r="Q41" s="384">
        <f>Performance!I$5*IF(Performance!I197&gt;Performance!I144,Outcomes!Q41,AVERAGE(Outcomes!Q41,Outcomes!Q94,Outcomes!Q147))*Outcomes!Q$7</f>
        <v>902.49999999999989</v>
      </c>
      <c r="R41" s="384">
        <f>Performance!J$5*IF(Performance!J197&gt;Performance!J144,Outcomes!R41,AVERAGE(Outcomes!R41,Outcomes!R94,Outcomes!R147))*Outcomes!R$7</f>
        <v>0</v>
      </c>
      <c r="S41" s="384">
        <f>Performance!J$5*IF(Performance!J197&gt;Performance!J144,Outcomes!S41,AVERAGE(Outcomes!S41,Outcomes!S94,Outcomes!S147))*Outcomes!S$7</f>
        <v>0</v>
      </c>
      <c r="T41" s="384">
        <f>Performance!J$5*IF(Performance!J197&gt;Performance!J144,Outcomes!T41,AVERAGE(Outcomes!T41,Outcomes!T94,Outcomes!T147))*Outcomes!T$7</f>
        <v>0</v>
      </c>
      <c r="U41" s="384">
        <f>Performance!J$5*IF(Performance!J197&gt;Performance!J144,Outcomes!U41,AVERAGE(Outcomes!U41,Outcomes!U94,Outcomes!U147))*Outcomes!U$7</f>
        <v>0</v>
      </c>
      <c r="V41" s="384">
        <f>Performance!K$5*IF(Performance!K197&gt;Performance!K144,Outcomes!V41,AVERAGE(Outcomes!V41,Outcomes!V94,Outcomes!V147))*Outcomes!V$7</f>
        <v>375895.17693360726</v>
      </c>
      <c r="W41" s="384">
        <f>Performance!K$5*IF(Performance!K197&gt;Performance!K144,Outcomes!W41,AVERAGE(Outcomes!W41,Outcomes!W94,Outcomes!W147))*Outcomes!W$7</f>
        <v>31635.642895435267</v>
      </c>
      <c r="X41" s="384">
        <f>Performance!K$5*IF(Performance!K197&gt;Performance!K144, Outcomes!X41, AVERAGE(Outcomes!X41,Outcomes!X94,Outcomes!X147))*Outcomes!X$7</f>
        <v>38028.997487095941</v>
      </c>
      <c r="Y41" s="384">
        <f>Performance!K$5*IF(Performance!K197&gt;Performance!K144,Outcomes!Y41,AVERAGE(Outcomes!Y41,Outcomes!Y94,Outcomes!Y147))*Outcomes!Y$7</f>
        <v>56926.031179573358</v>
      </c>
      <c r="Z41" s="384">
        <f>Performance!L$5*IF(Performance!L197&gt;Performance!L144,Outcomes!Z41,AVERAGE(Outcomes!Z41,Outcomes!Z94,Outcomes!Z147))*Outcomes!Z$7</f>
        <v>596438.12502298015</v>
      </c>
      <c r="AA41" s="384">
        <f>Performance!L$5*IF(Performance!L197&gt;Performance!L144,Outcomes!AA41,AVERAGE(Outcomes!AA41,Outcomes!AA94,Outcomes!AA147))*Outcomes!AA$7</f>
        <v>45348.265481310686</v>
      </c>
      <c r="AB41" s="384">
        <f>Performance!L$5*IF(Performance!L197&gt;Performance!L144,Outcomes!AB41,AVERAGE(Outcomes!AB41,Outcomes!AB94,Outcomes!AB147))*Outcomes!AB$7</f>
        <v>103857.31534797941</v>
      </c>
      <c r="AC41" s="384">
        <f>Performance!L$5*IF(Performance!L197&gt;Performance!L144,Outcomes!AC41,AVERAGE(Outcomes!AC41,Outcomes!AC94,Outcomes!AC147))*Outcomes!AC$7</f>
        <v>134114.37284427791</v>
      </c>
      <c r="AD41" s="384">
        <f>Performance!M$5*IF(Performance!M197&gt;Performance!M144,Outcomes!AD41,AVERAGE(Outcomes!AD41,Outcomes!AD94,Outcomes!AD147))*Outcomes!AD$7</f>
        <v>0</v>
      </c>
      <c r="AE41" s="384">
        <f>Performance!M$5*IF(Performance!M197&gt;Performance!M144,Outcomes!AE41,AVERAGE(Outcomes!AE41,Outcomes!AE94,Outcomes!AE147))*Outcomes!AE$7</f>
        <v>0</v>
      </c>
      <c r="AF41" s="384">
        <f>Performance!M$5*IF(Performance!M197&gt;Performance!M144,Outcomes!AF41,AVERAGE(Outcomes!AF41,Outcomes!AF94,Outcomes!AF147))*Outcomes!AF$7</f>
        <v>0</v>
      </c>
      <c r="AG41" s="384">
        <f>Performance!M$5*IF(Performance!M197&gt;Performance!M144,Outcomes!AG41,AVERAGE(Outcomes!AG41,Outcomes!AG94,Outcomes!AG147))*Outcomes!AG$7</f>
        <v>0</v>
      </c>
      <c r="AH41" s="384">
        <f>Performance!N$5*IF(Performance!N197&gt;Performance!N144,Outcomes!AH41,AVERAGE(Outcomes!AH41,Outcomes!AH94,Outcomes!AH147))*Outcomes!AH$7</f>
        <v>0</v>
      </c>
      <c r="AI41" s="384">
        <f>Performance!N$5*IF(Performance!N197&gt;Performance!N144,Outcomes!AI41,AVERAGE(Outcomes!AI41,Outcomes!AI94,Outcomes!AI147))*Outcomes!AI$7</f>
        <v>0</v>
      </c>
      <c r="AJ41" s="384">
        <f>Performance!N$5*IF(Performance!N197&gt;Performance!N144,Outcomes!AJ41,AVERAGE(Outcomes!AJ41,Outcomes!AJ94,Outcomes!AJ147))*Outcomes!AJ$7</f>
        <v>0</v>
      </c>
      <c r="AK41" s="384">
        <f>Performance!N$5*IF(Performance!N197&gt;Performance!N144,Outcomes!AK41,AVERAGE(Outcomes!AK41,Outcomes!AK94,Outcomes!AK147))*Outcomes!AK$7</f>
        <v>0</v>
      </c>
      <c r="AL41" s="384">
        <f>Performance!O$5*IF(Performance!O197&gt;Performance!O144,Outcomes!AL41,AVERAGE(Outcomes!AL41,Outcomes!AL94,Outcomes!AL147))*Outcomes!AL$7</f>
        <v>941748.72022678144</v>
      </c>
      <c r="AM41" s="384">
        <f>Performance!O$5*IF(Performance!O197&gt;Performance!O144,Outcomes!AM41,AVERAGE(Outcomes!AM41,Outcomes!AM94,Outcomes!AM147))*Outcomes!AM$7</f>
        <v>97109.019338083352</v>
      </c>
      <c r="AN41" s="384">
        <f>Performance!O$5*IF(Performance!O197&gt;Performance!O144,Outcomes!AN41,AVERAGE(Outcomes!AN41,Outcomes!AN94,Outcomes!AN147))*Outcomes!AN$7</f>
        <v>111421.23838143413</v>
      </c>
      <c r="AO41" s="384">
        <f>Performance!O$5*IF(Performance!O197&gt;Performance!O144,Outcomes!AO41,AVERAGE(Outcomes!AO41,Outcomes!AO94,Outcomes!AO147))*Outcomes!AO$7</f>
        <v>85747.726244541263</v>
      </c>
      <c r="AP41" s="384">
        <f>Performance!P$5*IF(Performance!P197&gt;Performance!P144,Outcomes!AP41,AVERAGE(Outcomes!AP41,Outcomes!AP94,Outcomes!AP147))*Outcomes!AP$7</f>
        <v>571299.20760127972</v>
      </c>
      <c r="AQ41" s="384">
        <f>Performance!P$5*IF(Performance!P197&gt;Performance!P144,Outcomes!AQ41,AVERAGE(Outcomes!AQ41,Outcomes!AQ94,Outcomes!AQ147))*Outcomes!AQ$7</f>
        <v>32536.464451518266</v>
      </c>
      <c r="AR41" s="384">
        <f>Performance!P$5*IF(Performance!P197&gt;Performance!P144,Outcomes!AR41,AVERAGE(Outcomes!AR41,Outcomes!AR94,Outcomes!AR147))*Outcomes!AR$7</f>
        <v>89439.876613486063</v>
      </c>
      <c r="AS41" s="384">
        <f>Performance!P$5*IF(Performance!P197&gt;Performance!P144,Outcomes!AS41,AVERAGE(Outcomes!AS41,Outcomes!AS94,Outcomes!AS147))*Outcomes!AS$7</f>
        <v>153569.64822781167</v>
      </c>
      <c r="AT41" s="384">
        <f>Performance!Q$5*IF(Performance!Q197&gt;Performance!Q144,Outcomes!AT41,AVERAGE(Outcomes!AT41,Outcomes!AT94,Outcomes!AT147))*Outcomes!AT$7</f>
        <v>0</v>
      </c>
      <c r="AU41" s="384">
        <f>Performance!Q$5*IF(Performance!Q197&gt;Performance!Q144,Outcomes!AU41,AVERAGE(Outcomes!AU41,Outcomes!AU94,Outcomes!AU147))*Outcomes!AU$7</f>
        <v>0</v>
      </c>
      <c r="AV41" s="384">
        <f>Performance!Q$5*IF(Performance!Q197&gt;Performance!Q144,Outcomes!AV41,AVERAGE(Outcomes!AV41,Outcomes!AV94,Outcomes!AV147))*Outcomes!AV$7</f>
        <v>0</v>
      </c>
      <c r="AW41" s="384">
        <f>Performance!Q$5*IF(Performance!Q197&gt;Performance!Q144,Outcomes!AW41,AVERAGE(Outcomes!AW41,Outcomes!AW94,Outcomes!AW147))*Outcomes!AW$7</f>
        <v>0</v>
      </c>
      <c r="AX41" s="384">
        <f>Performance!R$5*IF(Performance!R197&gt;Performance!R144,Outcomes!AX41,AVERAGE(Outcomes!AX41,Outcomes!AX94,Outcomes!AX147))*Outcomes!AX$7</f>
        <v>0</v>
      </c>
      <c r="AY41" s="384">
        <f>Performance!R$5*IF(Performance!R197&gt;Performance!R144,Outcomes!AY41,AVERAGE(Outcomes!AY41,Outcomes!AY94,Outcomes!AY147))*Outcomes!AY$7</f>
        <v>0</v>
      </c>
      <c r="AZ41" s="384">
        <f>Performance!R$5*IF(Performance!R197&gt;Performance!R144,Outcomes!AZ41,AVERAGE(Outcomes!AZ41,Outcomes!AZ94,Outcomes!AZ147))*Outcomes!AZ$7</f>
        <v>0</v>
      </c>
      <c r="BA41" s="384">
        <f>Performance!R$5*IF(Performance!R197&gt;Performance!R144,Outcomes!BA41,AVERAGE(Outcomes!BA41,Outcomes!BA94,Outcomes!BA147))*Outcomes!BA$7</f>
        <v>0</v>
      </c>
      <c r="BB41" s="384">
        <f>Performance!S38</f>
        <v>6351.8754762320905</v>
      </c>
      <c r="BC41" s="384">
        <f>Performance!T38</f>
        <v>22233.750000000004</v>
      </c>
      <c r="BD41" s="384">
        <f>Performance!U38</f>
        <v>0</v>
      </c>
      <c r="BE41" s="339">
        <f>SUM(C41:BD41)-Performance!C38</f>
        <v>0</v>
      </c>
    </row>
    <row r="42" spans="1:57">
      <c r="A42" s="21" t="s">
        <v>113</v>
      </c>
      <c r="B42" s="18" t="s">
        <v>114</v>
      </c>
      <c r="C42" s="384">
        <f>Performance!D39</f>
        <v>2531875.9258260927</v>
      </c>
      <c r="D42" s="384">
        <f>Performance!E$5*IF(Performance!E198&gt;Performance!E145,Outcomes!D42,AVERAGE(Outcomes!D42,Outcomes!D95,Outcomes!D148))*Outcomes!D$7</f>
        <v>1221345.4166666665</v>
      </c>
      <c r="E42" s="384">
        <f>Performance!E$5*IF(Performance!E198&gt;Performance!E145,Outcomes!E42,AVERAGE(Outcomes!E42,Outcomes!E95,Outcomes!E148))*Outcomes!E$7</f>
        <v>213787.70614142169</v>
      </c>
      <c r="F42" s="384">
        <f>Performance!E$5*IF(Performance!E198&gt;Performance!E145,Outcomes!F42,AVERAGE(Outcomes!F42,Outcomes!F95,Outcomes!F148))*Outcomes!F$7</f>
        <v>107169.72326258861</v>
      </c>
      <c r="G42" s="384">
        <f>Performance!E$5*IF(Performance!E198&gt;Performance!E145,Outcomes!G42,AVERAGE(Outcomes!G42,Outcomes!G95,Outcomes!G148))*Outcomes!G$7</f>
        <v>94251.78177888639</v>
      </c>
      <c r="H42" s="384">
        <f>Performance!F$5*IF(Performance!F198&gt;Performance!F145,Outcomes!H42,AVERAGE(Outcomes!H42,Outcomes!H95,Outcomes!H148))*Outcomes!H$7</f>
        <v>2968.3249396201491</v>
      </c>
      <c r="I42" s="384">
        <f>Performance!F$5*IF(Performance!F198&gt;Performance!F145,Outcomes!I42,AVERAGE(Outcomes!I42,Outcomes!I95,Outcomes!I148))*Outcomes!I$7</f>
        <v>185.52030872625932</v>
      </c>
      <c r="J42" s="384">
        <f>Performance!F$5*IF(Performance!F198&gt;Performance!F145,Outcomes!J42,AVERAGE(Outcomes!J42,Outcomes!J95,Outcomes!J148))*Outcomes!J$7</f>
        <v>0</v>
      </c>
      <c r="K42" s="384">
        <f>Performance!F$5*IF(Performance!F198&gt;Performance!F145,Outcomes!K42,AVERAGE(Outcomes!K42,Outcomes!K95,Outcomes!K148))*Outcomes!K$7</f>
        <v>0</v>
      </c>
      <c r="L42" s="384">
        <f>Performance!G$5*IF(Performance!G198&gt;Performance!G145,Outcomes!L42,AVERAGE(Outcomes!L42,Outcomes!L95,Outcomes!L148))*Outcomes!L$7</f>
        <v>4213.6320159210354</v>
      </c>
      <c r="M42" s="384">
        <f>Performance!H$5*IF(Performance!H198&gt;Performance!H145,Outcomes!M42,AVERAGE(Outcomes!M42,Outcomes!M95,Outcomes!M148))*Outcomes!M$7</f>
        <v>209356.17569038965</v>
      </c>
      <c r="N42" s="384">
        <f>Performance!I$5*IF(Performance!I198&gt;Performance!I145,Outcomes!N42,AVERAGE(Outcomes!N42,Outcomes!N95,Outcomes!N148))*Outcomes!N$7</f>
        <v>0</v>
      </c>
      <c r="O42" s="384">
        <f>Performance!I$5*IF(Performance!I198&gt;Performance!I145,Outcomes!O42,AVERAGE(Outcomes!O42,Outcomes!O95,Outcomes!O148))*Outcomes!O$7</f>
        <v>0</v>
      </c>
      <c r="P42" s="384">
        <f>Performance!I$5*IF(Performance!I198&gt;Performance!I145,Outcomes!P42,AVERAGE(Outcomes!P42,Outcomes!P95,Outcomes!P148))*Outcomes!P$7</f>
        <v>0</v>
      </c>
      <c r="Q42" s="384">
        <f>Performance!I$5*IF(Performance!I198&gt;Performance!I145,Outcomes!Q42,AVERAGE(Outcomes!Q42,Outcomes!Q95,Outcomes!Q148))*Outcomes!Q$7</f>
        <v>0</v>
      </c>
      <c r="R42" s="384">
        <f>Performance!J$5*IF(Performance!J198&gt;Performance!J145,Outcomes!R42,AVERAGE(Outcomes!R42,Outcomes!R95,Outcomes!R148))*Outcomes!R$7</f>
        <v>0</v>
      </c>
      <c r="S42" s="384">
        <f>Performance!J$5*IF(Performance!J198&gt;Performance!J145,Outcomes!S42,AVERAGE(Outcomes!S42,Outcomes!S95,Outcomes!S148))*Outcomes!S$7</f>
        <v>0</v>
      </c>
      <c r="T42" s="384">
        <f>Performance!J$5*IF(Performance!J198&gt;Performance!J145,Outcomes!T42,AVERAGE(Outcomes!T42,Outcomes!T95,Outcomes!T148))*Outcomes!T$7</f>
        <v>0</v>
      </c>
      <c r="U42" s="384">
        <f>Performance!J$5*IF(Performance!J198&gt;Performance!J145,Outcomes!U42,AVERAGE(Outcomes!U42,Outcomes!U95,Outcomes!U148))*Outcomes!U$7</f>
        <v>0</v>
      </c>
      <c r="V42" s="384">
        <f>Performance!K$5*IF(Performance!K198&gt;Performance!K145,Outcomes!V42,AVERAGE(Outcomes!V42,Outcomes!V95,Outcomes!V148))*Outcomes!V$7</f>
        <v>201914.71082438942</v>
      </c>
      <c r="W42" s="384">
        <f>Performance!K$5*IF(Performance!K198&gt;Performance!K145,Outcomes!W42,AVERAGE(Outcomes!W42,Outcomes!W95,Outcomes!W148))*Outcomes!W$7</f>
        <v>25003.424005234709</v>
      </c>
      <c r="X42" s="384">
        <f>Performance!K$5*IF(Performance!K198&gt;Performance!K145, Outcomes!X42, AVERAGE(Outcomes!X42,Outcomes!X95,Outcomes!X148))*Outcomes!X$7</f>
        <v>31049.881905354512</v>
      </c>
      <c r="Y42" s="384">
        <f>Performance!K$5*IF(Performance!K198&gt;Performance!K145,Outcomes!Y42,AVERAGE(Outcomes!Y42,Outcomes!Y95,Outcomes!Y148))*Outcomes!Y$7</f>
        <v>32953.262808570224</v>
      </c>
      <c r="Z42" s="384">
        <f>Performance!L$5*IF(Performance!L198&gt;Performance!L145,Outcomes!Z42,AVERAGE(Outcomes!Z42,Outcomes!Z95,Outcomes!Z148))*Outcomes!Z$7</f>
        <v>538465.33243684354</v>
      </c>
      <c r="AA42" s="384">
        <f>Performance!L$5*IF(Performance!L198&gt;Performance!L145,Outcomes!AA42,AVERAGE(Outcomes!AA42,Outcomes!AA95,Outcomes!AA148))*Outcomes!AA$7</f>
        <v>76968.094026835926</v>
      </c>
      <c r="AB42" s="384">
        <f>Performance!L$5*IF(Performance!L198&gt;Performance!L145,Outcomes!AB42,AVERAGE(Outcomes!AB42,Outcomes!AB95,Outcomes!AB148))*Outcomes!AB$7</f>
        <v>76128.347677259735</v>
      </c>
      <c r="AC42" s="384">
        <f>Performance!L$5*IF(Performance!L198&gt;Performance!L145,Outcomes!AC42,AVERAGE(Outcomes!AC42,Outcomes!AC95,Outcomes!AC148))*Outcomes!AC$7</f>
        <v>136308.15184283609</v>
      </c>
      <c r="AD42" s="384">
        <f>Performance!M$5*IF(Performance!M198&gt;Performance!M145,Outcomes!AD42,AVERAGE(Outcomes!AD42,Outcomes!AD95,Outcomes!AD148))*Outcomes!AD$7</f>
        <v>0</v>
      </c>
      <c r="AE42" s="384">
        <f>Performance!M$5*IF(Performance!M198&gt;Performance!M145,Outcomes!AE42,AVERAGE(Outcomes!AE42,Outcomes!AE95,Outcomes!AE148))*Outcomes!AE$7</f>
        <v>0</v>
      </c>
      <c r="AF42" s="384">
        <f>Performance!M$5*IF(Performance!M198&gt;Performance!M145,Outcomes!AF42,AVERAGE(Outcomes!AF42,Outcomes!AF95,Outcomes!AF148))*Outcomes!AF$7</f>
        <v>0</v>
      </c>
      <c r="AG42" s="384">
        <f>Performance!M$5*IF(Performance!M198&gt;Performance!M145,Outcomes!AG42,AVERAGE(Outcomes!AG42,Outcomes!AG95,Outcomes!AG148))*Outcomes!AG$7</f>
        <v>0</v>
      </c>
      <c r="AH42" s="384">
        <f>Performance!N$5*IF(Performance!N198&gt;Performance!N145,Outcomes!AH42,AVERAGE(Outcomes!AH42,Outcomes!AH95,Outcomes!AH148))*Outcomes!AH$7</f>
        <v>0</v>
      </c>
      <c r="AI42" s="384">
        <f>Performance!N$5*IF(Performance!N198&gt;Performance!N145,Outcomes!AI42,AVERAGE(Outcomes!AI42,Outcomes!AI95,Outcomes!AI148))*Outcomes!AI$7</f>
        <v>0</v>
      </c>
      <c r="AJ42" s="384">
        <f>Performance!N$5*IF(Performance!N198&gt;Performance!N145,Outcomes!AJ42,AVERAGE(Outcomes!AJ42,Outcomes!AJ95,Outcomes!AJ148))*Outcomes!AJ$7</f>
        <v>0</v>
      </c>
      <c r="AK42" s="384">
        <f>Performance!N$5*IF(Performance!N198&gt;Performance!N145,Outcomes!AK42,AVERAGE(Outcomes!AK42,Outcomes!AK95,Outcomes!AK148))*Outcomes!AK$7</f>
        <v>0</v>
      </c>
      <c r="AL42" s="384">
        <f>Performance!O$5*IF(Performance!O198&gt;Performance!O145,Outcomes!AL42,AVERAGE(Outcomes!AL42,Outcomes!AL95,Outcomes!AL148))*Outcomes!AL$7</f>
        <v>1313240.0849563412</v>
      </c>
      <c r="AM42" s="384">
        <f>Performance!O$5*IF(Performance!O198&gt;Performance!O145,Outcomes!AM42,AVERAGE(Outcomes!AM42,Outcomes!AM95,Outcomes!AM148))*Outcomes!AM$7</f>
        <v>221848.92157444131</v>
      </c>
      <c r="AN42" s="384">
        <f>Performance!O$5*IF(Performance!O198&gt;Performance!O145,Outcomes!AN42,AVERAGE(Outcomes!AN42,Outcomes!AN95,Outcomes!AN148))*Outcomes!AN$7</f>
        <v>155847.90928927244</v>
      </c>
      <c r="AO42" s="384">
        <f>Performance!O$5*IF(Performance!O198&gt;Performance!O145,Outcomes!AO42,AVERAGE(Outcomes!AO42,Outcomes!AO95,Outcomes!AO148))*Outcomes!AO$7</f>
        <v>141575.26498226609</v>
      </c>
      <c r="AP42" s="384">
        <f>Performance!P$5*IF(Performance!P198&gt;Performance!P145,Outcomes!AP42,AVERAGE(Outcomes!AP42,Outcomes!AP95,Outcomes!AP148))*Outcomes!AP$7</f>
        <v>947252.7738598435</v>
      </c>
      <c r="AQ42" s="384">
        <f>Performance!P$5*IF(Performance!P198&gt;Performance!P145,Outcomes!AQ42,AVERAGE(Outcomes!AQ42,Outcomes!AQ95,Outcomes!AQ148))*Outcomes!AQ$7</f>
        <v>124370.5783195976</v>
      </c>
      <c r="AR42" s="384">
        <f>Performance!P$5*IF(Performance!P198&gt;Performance!P145,Outcomes!AR42,AVERAGE(Outcomes!AR42,Outcomes!AR95,Outcomes!AR148))*Outcomes!AR$7</f>
        <v>138610.13293570373</v>
      </c>
      <c r="AS42" s="384">
        <f>Performance!P$5*IF(Performance!P198&gt;Performance!P145,Outcomes!AS42,AVERAGE(Outcomes!AS42,Outcomes!AS95,Outcomes!AS148))*Outcomes!AS$7</f>
        <v>193366.3391132463</v>
      </c>
      <c r="AT42" s="384">
        <f>Performance!Q$5*IF(Performance!Q198&gt;Performance!Q145,Outcomes!AT42,AVERAGE(Outcomes!AT42,Outcomes!AT95,Outcomes!AT148))*Outcomes!AT$7</f>
        <v>0</v>
      </c>
      <c r="AU42" s="384">
        <f>Performance!Q$5*IF(Performance!Q198&gt;Performance!Q145,Outcomes!AU42,AVERAGE(Outcomes!AU42,Outcomes!AU95,Outcomes!AU148))*Outcomes!AU$7</f>
        <v>0</v>
      </c>
      <c r="AV42" s="384">
        <f>Performance!Q$5*IF(Performance!Q198&gt;Performance!Q145,Outcomes!AV42,AVERAGE(Outcomes!AV42,Outcomes!AV95,Outcomes!AV148))*Outcomes!AV$7</f>
        <v>0</v>
      </c>
      <c r="AW42" s="384">
        <f>Performance!Q$5*IF(Performance!Q198&gt;Performance!Q145,Outcomes!AW42,AVERAGE(Outcomes!AW42,Outcomes!AW95,Outcomes!AW148))*Outcomes!AW$7</f>
        <v>0</v>
      </c>
      <c r="AX42" s="384">
        <f>Performance!R$5*IF(Performance!R198&gt;Performance!R145,Outcomes!AX42,AVERAGE(Outcomes!AX42,Outcomes!AX95,Outcomes!AX148))*Outcomes!AX$7</f>
        <v>0</v>
      </c>
      <c r="AY42" s="384">
        <f>Performance!R$5*IF(Performance!R198&gt;Performance!R145,Outcomes!AY42,AVERAGE(Outcomes!AY42,Outcomes!AY95,Outcomes!AY148))*Outcomes!AY$7</f>
        <v>0</v>
      </c>
      <c r="AZ42" s="384">
        <f>Performance!R$5*IF(Performance!R198&gt;Performance!R145,Outcomes!AZ42,AVERAGE(Outcomes!AZ42,Outcomes!AZ95,Outcomes!AZ148))*Outcomes!AZ$7</f>
        <v>0</v>
      </c>
      <c r="BA42" s="384">
        <f>Performance!R$5*IF(Performance!R198&gt;Performance!R145,Outcomes!BA42,AVERAGE(Outcomes!BA42,Outcomes!BA95,Outcomes!BA148))*Outcomes!BA$7</f>
        <v>0</v>
      </c>
      <c r="BB42" s="384">
        <f>Performance!S39</f>
        <v>2643.8500000000004</v>
      </c>
      <c r="BC42" s="384">
        <f>Performance!T39</f>
        <v>31762.500000000004</v>
      </c>
      <c r="BD42" s="384">
        <f>Performance!U39</f>
        <v>0</v>
      </c>
      <c r="BE42" s="339">
        <f>SUM(C42:BD42)-Performance!C39</f>
        <v>0</v>
      </c>
    </row>
    <row r="43" spans="1:57">
      <c r="A43" s="21" t="s">
        <v>115</v>
      </c>
      <c r="B43" s="18" t="s">
        <v>116</v>
      </c>
      <c r="C43" s="384">
        <f>Performance!D40</f>
        <v>1256277.0243677492</v>
      </c>
      <c r="D43" s="384">
        <f>Performance!E$5*IF(Performance!E199&gt;Performance!E146,Outcomes!D43,AVERAGE(Outcomes!D43,Outcomes!D96,Outcomes!D149))*Outcomes!D$7</f>
        <v>809760.27531499276</v>
      </c>
      <c r="E43" s="384">
        <f>Performance!E$5*IF(Performance!E199&gt;Performance!E146,Outcomes!E43,AVERAGE(Outcomes!E43,Outcomes!E96,Outcomes!E149))*Outcomes!E$7</f>
        <v>72270.731258957385</v>
      </c>
      <c r="F43" s="384">
        <f>Performance!E$5*IF(Performance!E199&gt;Performance!E146,Outcomes!F43,AVERAGE(Outcomes!F43,Outcomes!F96,Outcomes!F149))*Outcomes!F$7</f>
        <v>69491.877927918234</v>
      </c>
      <c r="G43" s="384">
        <f>Performance!E$5*IF(Performance!E199&gt;Performance!E146,Outcomes!G43,AVERAGE(Outcomes!G43,Outcomes!G96,Outcomes!G149))*Outcomes!G$7</f>
        <v>32831.109098898989</v>
      </c>
      <c r="H43" s="384">
        <f>Performance!F$5*IF(Performance!F199&gt;Performance!F146,Outcomes!H43,AVERAGE(Outcomes!H43,Outcomes!H96,Outcomes!H149))*Outcomes!H$7</f>
        <v>0</v>
      </c>
      <c r="I43" s="384">
        <f>Performance!F$5*IF(Performance!F199&gt;Performance!F146,Outcomes!I43,AVERAGE(Outcomes!I43,Outcomes!I96,Outcomes!I149))*Outcomes!I$7</f>
        <v>0</v>
      </c>
      <c r="J43" s="384">
        <f>Performance!F$5*IF(Performance!F199&gt;Performance!F146,Outcomes!J43,AVERAGE(Outcomes!J43,Outcomes!J96,Outcomes!J149))*Outcomes!J$7</f>
        <v>0</v>
      </c>
      <c r="K43" s="384">
        <f>Performance!F$5*IF(Performance!F199&gt;Performance!F146,Outcomes!K43,AVERAGE(Outcomes!K43,Outcomes!K96,Outcomes!K149))*Outcomes!K$7</f>
        <v>0</v>
      </c>
      <c r="L43" s="384">
        <f>Performance!G$5*IF(Performance!G199&gt;Performance!G146,Outcomes!L43,AVERAGE(Outcomes!L43,Outcomes!L96,Outcomes!L149))*Outcomes!L$7</f>
        <v>16940.000000000004</v>
      </c>
      <c r="M43" s="384">
        <f>Performance!H$5*IF(Performance!H199&gt;Performance!H146,Outcomes!M43,AVERAGE(Outcomes!M43,Outcomes!M96,Outcomes!M149))*Outcomes!M$7</f>
        <v>95287.500000000029</v>
      </c>
      <c r="N43" s="384">
        <f>Performance!I$5*IF(Performance!I199&gt;Performance!I146,Outcomes!N43,AVERAGE(Outcomes!N43,Outcomes!N96,Outcomes!N149))*Outcomes!N$7</f>
        <v>0</v>
      </c>
      <c r="O43" s="384">
        <f>Performance!I$5*IF(Performance!I199&gt;Performance!I146,Outcomes!O43,AVERAGE(Outcomes!O43,Outcomes!O96,Outcomes!O149))*Outcomes!O$7</f>
        <v>0</v>
      </c>
      <c r="P43" s="384">
        <f>Performance!I$5*IF(Performance!I199&gt;Performance!I146,Outcomes!P43,AVERAGE(Outcomes!P43,Outcomes!P96,Outcomes!P149))*Outcomes!P$7</f>
        <v>0</v>
      </c>
      <c r="Q43" s="384">
        <f>Performance!I$5*IF(Performance!I199&gt;Performance!I146,Outcomes!Q43,AVERAGE(Outcomes!Q43,Outcomes!Q96,Outcomes!Q149))*Outcomes!Q$7</f>
        <v>0</v>
      </c>
      <c r="R43" s="384">
        <f>Performance!J$5*IF(Performance!J199&gt;Performance!J146,Outcomes!R43,AVERAGE(Outcomes!R43,Outcomes!R96,Outcomes!R149))*Outcomes!R$7</f>
        <v>0</v>
      </c>
      <c r="S43" s="384">
        <f>Performance!J$5*IF(Performance!J199&gt;Performance!J146,Outcomes!S43,AVERAGE(Outcomes!S43,Outcomes!S96,Outcomes!S149))*Outcomes!S$7</f>
        <v>0</v>
      </c>
      <c r="T43" s="384">
        <f>Performance!J$5*IF(Performance!J199&gt;Performance!J146,Outcomes!T43,AVERAGE(Outcomes!T43,Outcomes!T96,Outcomes!T149))*Outcomes!T$7</f>
        <v>0</v>
      </c>
      <c r="U43" s="384">
        <f>Performance!J$5*IF(Performance!J199&gt;Performance!J146,Outcomes!U43,AVERAGE(Outcomes!U43,Outcomes!U96,Outcomes!U149))*Outcomes!U$7</f>
        <v>0</v>
      </c>
      <c r="V43" s="384">
        <f>Performance!K$5*IF(Performance!K199&gt;Performance!K146,Outcomes!V43,AVERAGE(Outcomes!V43,Outcomes!V96,Outcomes!V149))*Outcomes!V$7</f>
        <v>200355.3546262946</v>
      </c>
      <c r="W43" s="384">
        <f>Performance!K$5*IF(Performance!K199&gt;Performance!K146,Outcomes!W43,AVERAGE(Outcomes!W43,Outcomes!W96,Outcomes!W149))*Outcomes!W$7</f>
        <v>11209.42901623217</v>
      </c>
      <c r="X43" s="384">
        <f>Performance!K$5*IF(Performance!K199&gt;Performance!K146, Outcomes!X43, AVERAGE(Outcomes!X43,Outcomes!X96,Outcomes!X149))*Outcomes!X$7</f>
        <v>9525.8691550323729</v>
      </c>
      <c r="Y43" s="384">
        <f>Performance!K$5*IF(Performance!K199&gt;Performance!K146,Outcomes!Y43,AVERAGE(Outcomes!Y43,Outcomes!Y96,Outcomes!Y149))*Outcomes!Y$7</f>
        <v>7847.2718660138071</v>
      </c>
      <c r="Z43" s="384">
        <f>Performance!L$5*IF(Performance!L199&gt;Performance!L146,Outcomes!Z43,AVERAGE(Outcomes!Z43,Outcomes!Z96,Outcomes!Z149))*Outcomes!Z$7</f>
        <v>297058.26507200545</v>
      </c>
      <c r="AA43" s="384">
        <f>Performance!L$5*IF(Performance!L199&gt;Performance!L146,Outcomes!AA43,AVERAGE(Outcomes!AA43,Outcomes!AA96,Outcomes!AA149))*Outcomes!AA$7</f>
        <v>12586.265441986681</v>
      </c>
      <c r="AB43" s="384">
        <f>Performance!L$5*IF(Performance!L199&gt;Performance!L146,Outcomes!AB43,AVERAGE(Outcomes!AB43,Outcomes!AB96,Outcomes!AB149))*Outcomes!AB$7</f>
        <v>41316.000264711562</v>
      </c>
      <c r="AC43" s="384">
        <f>Performance!L$5*IF(Performance!L199&gt;Performance!L146,Outcomes!AC43,AVERAGE(Outcomes!AC43,Outcomes!AC96,Outcomes!AC149))*Outcomes!AC$7</f>
        <v>52728.816414836161</v>
      </c>
      <c r="AD43" s="384">
        <f>Performance!M$5*IF(Performance!M199&gt;Performance!M146,Outcomes!AD43,AVERAGE(Outcomes!AD43,Outcomes!AD96,Outcomes!AD149))*Outcomes!AD$7</f>
        <v>0</v>
      </c>
      <c r="AE43" s="384">
        <f>Performance!M$5*IF(Performance!M199&gt;Performance!M146,Outcomes!AE43,AVERAGE(Outcomes!AE43,Outcomes!AE96,Outcomes!AE149))*Outcomes!AE$7</f>
        <v>0</v>
      </c>
      <c r="AF43" s="384">
        <f>Performance!M$5*IF(Performance!M199&gt;Performance!M146,Outcomes!AF43,AVERAGE(Outcomes!AF43,Outcomes!AF96,Outcomes!AF149))*Outcomes!AF$7</f>
        <v>0</v>
      </c>
      <c r="AG43" s="384">
        <f>Performance!M$5*IF(Performance!M199&gt;Performance!M146,Outcomes!AG43,AVERAGE(Outcomes!AG43,Outcomes!AG96,Outcomes!AG149))*Outcomes!AG$7</f>
        <v>0</v>
      </c>
      <c r="AH43" s="384">
        <f>Performance!N$5*IF(Performance!N199&gt;Performance!N146,Outcomes!AH43,AVERAGE(Outcomes!AH43,Outcomes!AH96,Outcomes!AH149))*Outcomes!AH$7</f>
        <v>0</v>
      </c>
      <c r="AI43" s="384">
        <f>Performance!N$5*IF(Performance!N199&gt;Performance!N146,Outcomes!AI43,AVERAGE(Outcomes!AI43,Outcomes!AI96,Outcomes!AI149))*Outcomes!AI$7</f>
        <v>0</v>
      </c>
      <c r="AJ43" s="384">
        <f>Performance!N$5*IF(Performance!N199&gt;Performance!N146,Outcomes!AJ43,AVERAGE(Outcomes!AJ43,Outcomes!AJ96,Outcomes!AJ149))*Outcomes!AJ$7</f>
        <v>0</v>
      </c>
      <c r="AK43" s="384">
        <f>Performance!N$5*IF(Performance!N199&gt;Performance!N146,Outcomes!AK43,AVERAGE(Outcomes!AK43,Outcomes!AK96,Outcomes!AK149))*Outcomes!AK$7</f>
        <v>0</v>
      </c>
      <c r="AL43" s="384">
        <f>Performance!O$5*IF(Performance!O199&gt;Performance!O146,Outcomes!AL43,AVERAGE(Outcomes!AL43,Outcomes!AL96,Outcomes!AL149))*Outcomes!AL$7</f>
        <v>714204.62082752225</v>
      </c>
      <c r="AM43" s="384">
        <f>Performance!O$5*IF(Performance!O199&gt;Performance!O146,Outcomes!AM43,AVERAGE(Outcomes!AM43,Outcomes!AM96,Outcomes!AM149))*Outcomes!AM$7</f>
        <v>74131.830604920397</v>
      </c>
      <c r="AN43" s="384">
        <f>Performance!O$5*IF(Performance!O199&gt;Performance!O146,Outcomes!AN43,AVERAGE(Outcomes!AN43,Outcomes!AN96,Outcomes!AN149))*Outcomes!AN$7</f>
        <v>68500.141242502126</v>
      </c>
      <c r="AO43" s="384">
        <f>Performance!O$5*IF(Performance!O199&gt;Performance!O146,Outcomes!AO43,AVERAGE(Outcomes!AO43,Outcomes!AO96,Outcomes!AO149))*Outcomes!AO$7</f>
        <v>32632.377294711157</v>
      </c>
      <c r="AP43" s="384">
        <f>Performance!P$5*IF(Performance!P199&gt;Performance!P146,Outcomes!AP43,AVERAGE(Outcomes!AP43,Outcomes!AP96,Outcomes!AP149))*Outcomes!AP$7</f>
        <v>176401.94673609454</v>
      </c>
      <c r="AQ43" s="384">
        <f>Performance!P$5*IF(Performance!P199&gt;Performance!P146,Outcomes!AQ43,AVERAGE(Outcomes!AQ43,Outcomes!AQ96,Outcomes!AQ149))*Outcomes!AQ$7</f>
        <v>8757.2885881369966</v>
      </c>
      <c r="AR43" s="384">
        <f>Performance!P$5*IF(Performance!P199&gt;Performance!P146,Outcomes!AR43,AVERAGE(Outcomes!AR43,Outcomes!AR96,Outcomes!AR149))*Outcomes!AR$7</f>
        <v>27502.643004417256</v>
      </c>
      <c r="AS43" s="384">
        <f>Performance!P$5*IF(Performance!P199&gt;Performance!P146,Outcomes!AS43,AVERAGE(Outcomes!AS43,Outcomes!AS96,Outcomes!AS149))*Outcomes!AS$7</f>
        <v>53082.516102335256</v>
      </c>
      <c r="AT43" s="384">
        <f>Performance!Q$5*IF(Performance!Q199&gt;Performance!Q146,Outcomes!AT43,AVERAGE(Outcomes!AT43,Outcomes!AT96,Outcomes!AT149))*Outcomes!AT$7</f>
        <v>0</v>
      </c>
      <c r="AU43" s="384">
        <f>Performance!Q$5*IF(Performance!Q199&gt;Performance!Q146,Outcomes!AU43,AVERAGE(Outcomes!AU43,Outcomes!AU96,Outcomes!AU149))*Outcomes!AU$7</f>
        <v>0</v>
      </c>
      <c r="AV43" s="384">
        <f>Performance!Q$5*IF(Performance!Q199&gt;Performance!Q146,Outcomes!AV43,AVERAGE(Outcomes!AV43,Outcomes!AV96,Outcomes!AV149))*Outcomes!AV$7</f>
        <v>0</v>
      </c>
      <c r="AW43" s="384">
        <f>Performance!Q$5*IF(Performance!Q199&gt;Performance!Q146,Outcomes!AW43,AVERAGE(Outcomes!AW43,Outcomes!AW96,Outcomes!AW149))*Outcomes!AW$7</f>
        <v>0</v>
      </c>
      <c r="AX43" s="384">
        <f>Performance!R$5*IF(Performance!R199&gt;Performance!R146,Outcomes!AX43,AVERAGE(Outcomes!AX43,Outcomes!AX96,Outcomes!AX149))*Outcomes!AX$7</f>
        <v>0</v>
      </c>
      <c r="AY43" s="384">
        <f>Performance!R$5*IF(Performance!R199&gt;Performance!R146,Outcomes!AY43,AVERAGE(Outcomes!AY43,Outcomes!AY96,Outcomes!AY149))*Outcomes!AY$7</f>
        <v>0</v>
      </c>
      <c r="AZ43" s="384">
        <f>Performance!R$5*IF(Performance!R199&gt;Performance!R146,Outcomes!AZ43,AVERAGE(Outcomes!AZ43,Outcomes!AZ96,Outcomes!AZ149))*Outcomes!AZ$7</f>
        <v>0</v>
      </c>
      <c r="BA43" s="384">
        <f>Performance!R$5*IF(Performance!R199&gt;Performance!R146,Outcomes!BA43,AVERAGE(Outcomes!BA43,Outcomes!BA96,Outcomes!BA149))*Outcomes!BA$7</f>
        <v>0</v>
      </c>
      <c r="BB43" s="384">
        <f>Performance!S40</f>
        <v>1732.6161568585803</v>
      </c>
      <c r="BC43" s="384">
        <f>Performance!T40</f>
        <v>5293.7500000000009</v>
      </c>
      <c r="BD43" s="384">
        <f>Performance!U40</f>
        <v>0</v>
      </c>
      <c r="BE43" s="339">
        <f>SUM(C43:BD43)-Performance!C40</f>
        <v>0</v>
      </c>
    </row>
    <row r="44" spans="1:57">
      <c r="A44" s="21" t="s">
        <v>117</v>
      </c>
      <c r="B44" s="18" t="s">
        <v>118</v>
      </c>
      <c r="C44" s="384">
        <f>Performance!D41</f>
        <v>8041073.3918386456</v>
      </c>
      <c r="D44" s="384">
        <f>Performance!E$5*IF(Performance!E200&gt;Performance!E147,Outcomes!D44,AVERAGE(Outcomes!D44,Outcomes!D97,Outcomes!D150))*Outcomes!D$7</f>
        <v>7551585.7521865116</v>
      </c>
      <c r="E44" s="384">
        <f>Performance!E$5*IF(Performance!E200&gt;Performance!E147,Outcomes!E44,AVERAGE(Outcomes!E44,Outcomes!E97,Outcomes!E150))*Outcomes!E$7</f>
        <v>681196.27369633853</v>
      </c>
      <c r="F44" s="384">
        <f>Performance!E$5*IF(Performance!E200&gt;Performance!E147,Outcomes!F44,AVERAGE(Outcomes!F44,Outcomes!F97,Outcomes!F150))*Outcomes!F$7</f>
        <v>716300.65709825978</v>
      </c>
      <c r="G44" s="384">
        <f>Performance!E$5*IF(Performance!E200&gt;Performance!E147,Outcomes!G44,AVERAGE(Outcomes!G44,Outcomes!G97,Outcomes!G150))*Outcomes!G$7</f>
        <v>712574.39091618219</v>
      </c>
      <c r="H44" s="384">
        <f>Performance!F$5*IF(Performance!F200&gt;Performance!F147,Outcomes!H44,AVERAGE(Outcomes!H44,Outcomes!H97,Outcomes!H150))*Outcomes!H$7</f>
        <v>0</v>
      </c>
      <c r="I44" s="384">
        <f>Performance!F$5*IF(Performance!F200&gt;Performance!F147,Outcomes!I44,AVERAGE(Outcomes!I44,Outcomes!I97,Outcomes!I150))*Outcomes!I$7</f>
        <v>0</v>
      </c>
      <c r="J44" s="384">
        <f>Performance!F$5*IF(Performance!F200&gt;Performance!F147,Outcomes!J44,AVERAGE(Outcomes!J44,Outcomes!J97,Outcomes!J150))*Outcomes!J$7</f>
        <v>0</v>
      </c>
      <c r="K44" s="384">
        <f>Performance!F$5*IF(Performance!F200&gt;Performance!F147,Outcomes!K44,AVERAGE(Outcomes!K44,Outcomes!K97,Outcomes!K150))*Outcomes!K$7</f>
        <v>0</v>
      </c>
      <c r="L44" s="384">
        <f>Performance!G$5*IF(Performance!G200&gt;Performance!G147,Outcomes!L44,AVERAGE(Outcomes!L44,Outcomes!L97,Outcomes!L150))*Outcomes!L$7</f>
        <v>47800.937494824379</v>
      </c>
      <c r="M44" s="384">
        <f>Performance!H$5*IF(Performance!H200&gt;Performance!H147,Outcomes!M44,AVERAGE(Outcomes!M44,Outcomes!M97,Outcomes!M150))*Outcomes!M$7</f>
        <v>231674.37824309448</v>
      </c>
      <c r="N44" s="384">
        <f>Performance!I$5*IF(Performance!I200&gt;Performance!I147,Outcomes!N44,AVERAGE(Outcomes!N44,Outcomes!N97,Outcomes!N150))*Outcomes!N$7</f>
        <v>117067.50000000003</v>
      </c>
      <c r="O44" s="384">
        <f>Performance!I$5*IF(Performance!I200&gt;Performance!I147,Outcomes!O44,AVERAGE(Outcomes!O44,Outcomes!O97,Outcomes!O150))*Outcomes!O$7</f>
        <v>0</v>
      </c>
      <c r="P44" s="384">
        <f>Performance!I$5*IF(Performance!I200&gt;Performance!I147,Outcomes!P44,AVERAGE(Outcomes!P44,Outcomes!P97,Outcomes!P150))*Outcomes!P$7</f>
        <v>0</v>
      </c>
      <c r="Q44" s="384">
        <f>Performance!I$5*IF(Performance!I200&gt;Performance!I147,Outcomes!Q44,AVERAGE(Outcomes!Q44,Outcomes!Q97,Outcomes!Q150))*Outcomes!Q$7</f>
        <v>0</v>
      </c>
      <c r="R44" s="384">
        <f>Performance!J$5*IF(Performance!J200&gt;Performance!J147,Outcomes!R44,AVERAGE(Outcomes!R44,Outcomes!R97,Outcomes!R150))*Outcomes!R$7</f>
        <v>48778.125000000007</v>
      </c>
      <c r="S44" s="384">
        <f>Performance!J$5*IF(Performance!J200&gt;Performance!J147,Outcomes!S44,AVERAGE(Outcomes!S44,Outcomes!S97,Outcomes!S150))*Outcomes!S$7</f>
        <v>1512.5000000000002</v>
      </c>
      <c r="T44" s="384">
        <f>Performance!J$5*IF(Performance!J200&gt;Performance!J147,Outcomes!T44,AVERAGE(Outcomes!T44,Outcomes!T97,Outcomes!T150))*Outcomes!T$7</f>
        <v>3781.2500000000005</v>
      </c>
      <c r="U44" s="384">
        <f>Performance!J$5*IF(Performance!J200&gt;Performance!J147,Outcomes!U44,AVERAGE(Outcomes!U44,Outcomes!U97,Outcomes!U150))*Outcomes!U$7</f>
        <v>80918.750000000015</v>
      </c>
      <c r="V44" s="384">
        <f>Performance!K$5*IF(Performance!K200&gt;Performance!K147,Outcomes!V44,AVERAGE(Outcomes!V44,Outcomes!V97,Outcomes!V150))*Outcomes!V$7</f>
        <v>1930533.9440400593</v>
      </c>
      <c r="W44" s="384">
        <f>Performance!K$5*IF(Performance!K200&gt;Performance!K147,Outcomes!W44,AVERAGE(Outcomes!W44,Outcomes!W97,Outcomes!W150))*Outcomes!W$7</f>
        <v>208606.46845476961</v>
      </c>
      <c r="X44" s="384">
        <f>Performance!K$5*IF(Performance!K200&gt;Performance!K147, Outcomes!X44, AVERAGE(Outcomes!X44,Outcomes!X97,Outcomes!X150))*Outcomes!X$7</f>
        <v>200620.89036286087</v>
      </c>
      <c r="Y44" s="384">
        <f>Performance!K$5*IF(Performance!K200&gt;Performance!K147,Outcomes!Y44,AVERAGE(Outcomes!Y44,Outcomes!Y97,Outcomes!Y150))*Outcomes!Y$7</f>
        <v>354131.68506426935</v>
      </c>
      <c r="Z44" s="384">
        <f>Performance!L$5*IF(Performance!L200&gt;Performance!L147,Outcomes!Z44,AVERAGE(Outcomes!Z44,Outcomes!Z97,Outcomes!Z150))*Outcomes!Z$7</f>
        <v>5187537.5285865469</v>
      </c>
      <c r="AA44" s="384">
        <f>Performance!L$5*IF(Performance!L200&gt;Performance!L147,Outcomes!AA44,AVERAGE(Outcomes!AA44,Outcomes!AA97,Outcomes!AA150))*Outcomes!AA$7</f>
        <v>460703.01844283065</v>
      </c>
      <c r="AB44" s="384">
        <f>Performance!L$5*IF(Performance!L200&gt;Performance!L147,Outcomes!AB44,AVERAGE(Outcomes!AB44,Outcomes!AB97,Outcomes!AB150))*Outcomes!AB$7</f>
        <v>523272.93395234836</v>
      </c>
      <c r="AC44" s="384">
        <f>Performance!L$5*IF(Performance!L200&gt;Performance!L147,Outcomes!AC44,AVERAGE(Outcomes!AC44,Outcomes!AC97,Outcomes!AC150))*Outcomes!AC$7</f>
        <v>1110382.7586306008</v>
      </c>
      <c r="AD44" s="384">
        <f>Performance!M$5*IF(Performance!M200&gt;Performance!M147,Outcomes!AD44,AVERAGE(Outcomes!AD44,Outcomes!AD97,Outcomes!AD150))*Outcomes!AD$7</f>
        <v>0</v>
      </c>
      <c r="AE44" s="384">
        <f>Performance!M$5*IF(Performance!M200&gt;Performance!M147,Outcomes!AE44,AVERAGE(Outcomes!AE44,Outcomes!AE97,Outcomes!AE150))*Outcomes!AE$7</f>
        <v>0</v>
      </c>
      <c r="AF44" s="384">
        <f>Performance!M$5*IF(Performance!M200&gt;Performance!M147,Outcomes!AF44,AVERAGE(Outcomes!AF44,Outcomes!AF97,Outcomes!AF150))*Outcomes!AF$7</f>
        <v>0</v>
      </c>
      <c r="AG44" s="384">
        <f>Performance!M$5*IF(Performance!M200&gt;Performance!M147,Outcomes!AG44,AVERAGE(Outcomes!AG44,Outcomes!AG97,Outcomes!AG150))*Outcomes!AG$7</f>
        <v>0</v>
      </c>
      <c r="AH44" s="384">
        <f>Performance!N$5*IF(Performance!N200&gt;Performance!N147,Outcomes!AH44,AVERAGE(Outcomes!AH44,Outcomes!AH97,Outcomes!AH150))*Outcomes!AH$7</f>
        <v>0</v>
      </c>
      <c r="AI44" s="384">
        <f>Performance!N$5*IF(Performance!N200&gt;Performance!N147,Outcomes!AI44,AVERAGE(Outcomes!AI44,Outcomes!AI97,Outcomes!AI150))*Outcomes!AI$7</f>
        <v>0</v>
      </c>
      <c r="AJ44" s="384">
        <f>Performance!N$5*IF(Performance!N200&gt;Performance!N147,Outcomes!AJ44,AVERAGE(Outcomes!AJ44,Outcomes!AJ97,Outcomes!AJ150))*Outcomes!AJ$7</f>
        <v>0</v>
      </c>
      <c r="AK44" s="384">
        <f>Performance!N$5*IF(Performance!N200&gt;Performance!N147,Outcomes!AK44,AVERAGE(Outcomes!AK44,Outcomes!AK97,Outcomes!AK150))*Outcomes!AK$7</f>
        <v>0</v>
      </c>
      <c r="AL44" s="384">
        <f>Performance!O$5*IF(Performance!O200&gt;Performance!O147,Outcomes!AL44,AVERAGE(Outcomes!AL44,Outcomes!AL97,Outcomes!AL150))*Outcomes!AL$7</f>
        <v>15508441.067046534</v>
      </c>
      <c r="AM44" s="384">
        <f>Performance!O$5*IF(Performance!O200&gt;Performance!O147,Outcomes!AM44,AVERAGE(Outcomes!AM44,Outcomes!AM97,Outcomes!AM150))*Outcomes!AM$7</f>
        <v>1385423.5904781313</v>
      </c>
      <c r="AN44" s="384">
        <f>Performance!O$5*IF(Performance!O200&gt;Performance!O147,Outcomes!AN44,AVERAGE(Outcomes!AN44,Outcomes!AN97,Outcomes!AN150))*Outcomes!AN$7</f>
        <v>1384753.2564963545</v>
      </c>
      <c r="AO44" s="384">
        <f>Performance!O$5*IF(Performance!O200&gt;Performance!O147,Outcomes!AO44,AVERAGE(Outcomes!AO44,Outcomes!AO97,Outcomes!AO150))*Outcomes!AO$7</f>
        <v>1907354.6171574567</v>
      </c>
      <c r="AP44" s="384">
        <f>Performance!P$5*IF(Performance!P200&gt;Performance!P147,Outcomes!AP44,AVERAGE(Outcomes!AP44,Outcomes!AP97,Outcomes!AP150))*Outcomes!AP$7</f>
        <v>5525440.1903078528</v>
      </c>
      <c r="AQ44" s="384">
        <f>Performance!P$5*IF(Performance!P200&gt;Performance!P147,Outcomes!AQ44,AVERAGE(Outcomes!AQ44,Outcomes!AQ97,Outcomes!AQ150))*Outcomes!AQ$7</f>
        <v>329197.35761051753</v>
      </c>
      <c r="AR44" s="384">
        <f>Performance!P$5*IF(Performance!P200&gt;Performance!P147,Outcomes!AR44,AVERAGE(Outcomes!AR44,Outcomes!AR97,Outcomes!AR150))*Outcomes!AR$7</f>
        <v>531846.88484240056</v>
      </c>
      <c r="AS44" s="384">
        <f>Performance!P$5*IF(Performance!P200&gt;Performance!P147,Outcomes!AS44,AVERAGE(Outcomes!AS44,Outcomes!AS97,Outcomes!AS150))*Outcomes!AS$7</f>
        <v>1330441.204508974</v>
      </c>
      <c r="AT44" s="384">
        <f>Performance!Q$5*IF(Performance!Q200&gt;Performance!Q147,Outcomes!AT44,AVERAGE(Outcomes!AT44,Outcomes!AT97,Outcomes!AT150))*Outcomes!AT$7</f>
        <v>0</v>
      </c>
      <c r="AU44" s="384">
        <f>Performance!Q$5*IF(Performance!Q200&gt;Performance!Q147,Outcomes!AU44,AVERAGE(Outcomes!AU44,Outcomes!AU97,Outcomes!AU150))*Outcomes!AU$7</f>
        <v>0</v>
      </c>
      <c r="AV44" s="384">
        <f>Performance!Q$5*IF(Performance!Q200&gt;Performance!Q147,Outcomes!AV44,AVERAGE(Outcomes!AV44,Outcomes!AV97,Outcomes!AV150))*Outcomes!AV$7</f>
        <v>0</v>
      </c>
      <c r="AW44" s="384">
        <f>Performance!Q$5*IF(Performance!Q200&gt;Performance!Q147,Outcomes!AW44,AVERAGE(Outcomes!AW44,Outcomes!AW97,Outcomes!AW150))*Outcomes!AW$7</f>
        <v>0</v>
      </c>
      <c r="AX44" s="384">
        <f>Performance!R$5*IF(Performance!R200&gt;Performance!R147,Outcomes!AX44,AVERAGE(Outcomes!AX44,Outcomes!AX97,Outcomes!AX150))*Outcomes!AX$7</f>
        <v>92565.000000000015</v>
      </c>
      <c r="AY44" s="384">
        <f>Performance!R$5*IF(Performance!R200&gt;Performance!R147,Outcomes!AY44,AVERAGE(Outcomes!AY44,Outcomes!AY97,Outcomes!AY150))*Outcomes!AY$7</f>
        <v>335.38043478260875</v>
      </c>
      <c r="AZ44" s="384">
        <f>Performance!R$5*IF(Performance!R200&gt;Performance!R147,Outcomes!AZ44,AVERAGE(Outcomes!AZ44,Outcomes!AZ97,Outcomes!AZ150))*Outcomes!AZ$7</f>
        <v>4195.2146739130449</v>
      </c>
      <c r="BA44" s="384">
        <f>Performance!R$5*IF(Performance!R200&gt;Performance!R147,Outcomes!BA44,AVERAGE(Outcomes!BA44,Outcomes!BA97,Outcomes!BA150))*Outcomes!BA$7</f>
        <v>36410.478260869575</v>
      </c>
      <c r="BB44" s="384">
        <f>Performance!S41</f>
        <v>41285.715877988034</v>
      </c>
      <c r="BC44" s="384">
        <f>Performance!T41</f>
        <v>458182.8360433355</v>
      </c>
      <c r="BD44" s="384">
        <f>Performance!U41</f>
        <v>0</v>
      </c>
      <c r="BE44" s="339">
        <f>SUM(C44:BD44)-Performance!C41</f>
        <v>0</v>
      </c>
    </row>
    <row r="45" spans="1:57">
      <c r="A45" s="21" t="s">
        <v>119</v>
      </c>
      <c r="B45" s="18" t="s">
        <v>120</v>
      </c>
      <c r="C45" s="384">
        <f>Performance!D42</f>
        <v>2922150.0000000009</v>
      </c>
      <c r="D45" s="384">
        <f>Performance!E$5*IF(Performance!E201&gt;Performance!E148,Outcomes!D45,AVERAGE(Outcomes!D45,Outcomes!D98,Outcomes!D151))*Outcomes!D$7</f>
        <v>2136926.7804146698</v>
      </c>
      <c r="E45" s="384">
        <f>Performance!E$5*IF(Performance!E201&gt;Performance!E148,Outcomes!E45,AVERAGE(Outcomes!E45,Outcomes!E98,Outcomes!E151))*Outcomes!E$7</f>
        <v>367351.07108566974</v>
      </c>
      <c r="F45" s="384">
        <f>Performance!E$5*IF(Performance!E201&gt;Performance!E148,Outcomes!F45,AVERAGE(Outcomes!F45,Outcomes!F98,Outcomes!F151))*Outcomes!F$7</f>
        <v>235883.92769311965</v>
      </c>
      <c r="G45" s="384">
        <f>Performance!E$5*IF(Performance!E201&gt;Performance!E148,Outcomes!G45,AVERAGE(Outcomes!G45,Outcomes!G98,Outcomes!G151))*Outcomes!G$7</f>
        <v>163529.4808266265</v>
      </c>
      <c r="H45" s="384">
        <f>Performance!F$5*IF(Performance!F201&gt;Performance!F148,Outcomes!H45,AVERAGE(Outcomes!H45,Outcomes!H98,Outcomes!H151))*Outcomes!H$7</f>
        <v>69886.249999999985</v>
      </c>
      <c r="I45" s="384">
        <f>Performance!F$5*IF(Performance!F201&gt;Performance!F148,Outcomes!I45,AVERAGE(Outcomes!I45,Outcomes!I98,Outcomes!I151))*Outcomes!I$7</f>
        <v>11422.782094594593</v>
      </c>
      <c r="J45" s="384">
        <f>Performance!F$5*IF(Performance!F201&gt;Performance!F148,Outcomes!J45,AVERAGE(Outcomes!J45,Outcomes!J98,Outcomes!J151))*Outcomes!J$7</f>
        <v>6647.7119932432424</v>
      </c>
      <c r="K45" s="384">
        <f>Performance!F$5*IF(Performance!F201&gt;Performance!F148,Outcomes!K45,AVERAGE(Outcomes!K45,Outcomes!K98,Outcomes!K151))*Outcomes!K$7</f>
        <v>504.29166666666657</v>
      </c>
      <c r="L45" s="384">
        <f>Performance!G$5*IF(Performance!G201&gt;Performance!G148,Outcomes!L45,AVERAGE(Outcomes!L45,Outcomes!L98,Outcomes!L151))*Outcomes!L$7</f>
        <v>0</v>
      </c>
      <c r="M45" s="384">
        <f>Performance!H$5*IF(Performance!H201&gt;Performance!H148,Outcomes!M45,AVERAGE(Outcomes!M45,Outcomes!M98,Outcomes!M151))*Outcomes!M$7</f>
        <v>527862.50000000012</v>
      </c>
      <c r="N45" s="384">
        <f>Performance!I$5*IF(Performance!I201&gt;Performance!I148,Outcomes!N45,AVERAGE(Outcomes!N45,Outcomes!N98,Outcomes!N151))*Outcomes!N$7</f>
        <v>22795.403225806451</v>
      </c>
      <c r="O45" s="384">
        <f>Performance!I$5*IF(Performance!I201&gt;Performance!I148,Outcomes!O45,AVERAGE(Outcomes!O45,Outcomes!O98,Outcomes!O151))*Outcomes!O$7</f>
        <v>5640.6249999999991</v>
      </c>
      <c r="P45" s="384">
        <f>Performance!I$5*IF(Performance!I201&gt;Performance!I148,Outcomes!P45,AVERAGE(Outcomes!P45,Outcomes!P98,Outcomes!P151))*Outcomes!P$7</f>
        <v>3609.9999999999995</v>
      </c>
      <c r="Q45" s="384">
        <f>Performance!I$5*IF(Performance!I201&gt;Performance!I148,Outcomes!Q45,AVERAGE(Outcomes!Q45,Outcomes!Q98,Outcomes!Q151))*Outcomes!Q$7</f>
        <v>7219.9999999999991</v>
      </c>
      <c r="R45" s="384">
        <f>Performance!J$5*IF(Performance!J201&gt;Performance!J148,Outcomes!R45,AVERAGE(Outcomes!R45,Outcomes!R98,Outcomes!R151))*Outcomes!R$7</f>
        <v>1965.1209677419351</v>
      </c>
      <c r="S45" s="384">
        <f>Performance!J$5*IF(Performance!J201&gt;Performance!J148,Outcomes!S45,AVERAGE(Outcomes!S45,Outcomes!S98,Outcomes!S151))*Outcomes!S$7</f>
        <v>0</v>
      </c>
      <c r="T45" s="384">
        <f>Performance!J$5*IF(Performance!J201&gt;Performance!J148,Outcomes!T45,AVERAGE(Outcomes!T45,Outcomes!T98,Outcomes!T151))*Outcomes!T$7</f>
        <v>0</v>
      </c>
      <c r="U45" s="384">
        <f>Performance!J$5*IF(Performance!J201&gt;Performance!J148,Outcomes!U45,AVERAGE(Outcomes!U45,Outcomes!U98,Outcomes!U151))*Outcomes!U$7</f>
        <v>0</v>
      </c>
      <c r="V45" s="384">
        <f>Performance!K$5*IF(Performance!K201&gt;Performance!K148,Outcomes!V45,AVERAGE(Outcomes!V45,Outcomes!V98,Outcomes!V151))*Outcomes!V$7</f>
        <v>721044.24956251285</v>
      </c>
      <c r="W45" s="384">
        <f>Performance!K$5*IF(Performance!K201&gt;Performance!K148,Outcomes!W45,AVERAGE(Outcomes!W45,Outcomes!W98,Outcomes!W151))*Outcomes!W$7</f>
        <v>135167.77285783362</v>
      </c>
      <c r="X45" s="384">
        <f>Performance!K$5*IF(Performance!K201&gt;Performance!K148, Outcomes!X45, AVERAGE(Outcomes!X45,Outcomes!X98,Outcomes!X151))*Outcomes!X$7</f>
        <v>101725.43568756247</v>
      </c>
      <c r="Y45" s="384">
        <f>Performance!K$5*IF(Performance!K201&gt;Performance!K148,Outcomes!Y45,AVERAGE(Outcomes!Y45,Outcomes!Y98,Outcomes!Y151))*Outcomes!Y$7</f>
        <v>116738.91899367431</v>
      </c>
      <c r="Z45" s="384">
        <f>Performance!L$5*IF(Performance!L201&gt;Performance!L148,Outcomes!Z45,AVERAGE(Outcomes!Z45,Outcomes!Z98,Outcomes!Z151))*Outcomes!Z$7</f>
        <v>1263420.4938288098</v>
      </c>
      <c r="AA45" s="384">
        <f>Performance!L$5*IF(Performance!L201&gt;Performance!L148,Outcomes!AA45,AVERAGE(Outcomes!AA45,Outcomes!AA98,Outcomes!AA151))*Outcomes!AA$7</f>
        <v>224468.35235666853</v>
      </c>
      <c r="AB45" s="384">
        <f>Performance!L$5*IF(Performance!L201&gt;Performance!L148,Outcomes!AB45,AVERAGE(Outcomes!AB45,Outcomes!AB98,Outcomes!AB151))*Outcomes!AB$7</f>
        <v>196042.25113233257</v>
      </c>
      <c r="AC45" s="384">
        <f>Performance!L$5*IF(Performance!L201&gt;Performance!L148,Outcomes!AC45,AVERAGE(Outcomes!AC45,Outcomes!AC98,Outcomes!AC151))*Outcomes!AC$7</f>
        <v>225059.13098910733</v>
      </c>
      <c r="AD45" s="384">
        <f>Performance!M$5*IF(Performance!M201&gt;Performance!M148,Outcomes!AD45,AVERAGE(Outcomes!AD45,Outcomes!AD98,Outcomes!AD151))*Outcomes!AD$7</f>
        <v>0</v>
      </c>
      <c r="AE45" s="384">
        <f>Performance!M$5*IF(Performance!M201&gt;Performance!M148,Outcomes!AE45,AVERAGE(Outcomes!AE45,Outcomes!AE98,Outcomes!AE151))*Outcomes!AE$7</f>
        <v>0</v>
      </c>
      <c r="AF45" s="384">
        <f>Performance!M$5*IF(Performance!M201&gt;Performance!M148,Outcomes!AF45,AVERAGE(Outcomes!AF45,Outcomes!AF98,Outcomes!AF151))*Outcomes!AF$7</f>
        <v>0</v>
      </c>
      <c r="AG45" s="384">
        <f>Performance!M$5*IF(Performance!M201&gt;Performance!M148,Outcomes!AG45,AVERAGE(Outcomes!AG45,Outcomes!AG98,Outcomes!AG151))*Outcomes!AG$7</f>
        <v>0</v>
      </c>
      <c r="AH45" s="384">
        <f>Performance!N$5*IF(Performance!N201&gt;Performance!N148,Outcomes!AH45,AVERAGE(Outcomes!AH45,Outcomes!AH98,Outcomes!AH151))*Outcomes!AH$7</f>
        <v>0</v>
      </c>
      <c r="AI45" s="384">
        <f>Performance!N$5*IF(Performance!N201&gt;Performance!N148,Outcomes!AI45,AVERAGE(Outcomes!AI45,Outcomes!AI98,Outcomes!AI151))*Outcomes!AI$7</f>
        <v>0</v>
      </c>
      <c r="AJ45" s="384">
        <f>Performance!N$5*IF(Performance!N201&gt;Performance!N148,Outcomes!AJ45,AVERAGE(Outcomes!AJ45,Outcomes!AJ98,Outcomes!AJ151))*Outcomes!AJ$7</f>
        <v>0</v>
      </c>
      <c r="AK45" s="384">
        <f>Performance!N$5*IF(Performance!N201&gt;Performance!N148,Outcomes!AK45,AVERAGE(Outcomes!AK45,Outcomes!AK98,Outcomes!AK151))*Outcomes!AK$7</f>
        <v>0</v>
      </c>
      <c r="AL45" s="384">
        <f>Performance!O$5*IF(Performance!O201&gt;Performance!O148,Outcomes!AL45,AVERAGE(Outcomes!AL45,Outcomes!AL98,Outcomes!AL151))*Outcomes!AL$7</f>
        <v>2619518.8856135351</v>
      </c>
      <c r="AM45" s="384">
        <f>Performance!O$5*IF(Performance!O201&gt;Performance!O148,Outcomes!AM45,AVERAGE(Outcomes!AM45,Outcomes!AM98,Outcomes!AM151))*Outcomes!AM$7</f>
        <v>439775.93837899592</v>
      </c>
      <c r="AN45" s="384">
        <f>Performance!O$5*IF(Performance!O201&gt;Performance!O148,Outcomes!AN45,AVERAGE(Outcomes!AN45,Outcomes!AN98,Outcomes!AN151))*Outcomes!AN$7</f>
        <v>349216.85780351399</v>
      </c>
      <c r="AO45" s="384">
        <f>Performance!O$5*IF(Performance!O201&gt;Performance!O148,Outcomes!AO45,AVERAGE(Outcomes!AO45,Outcomes!AO98,Outcomes!AO151))*Outcomes!AO$7</f>
        <v>268819.97137869988</v>
      </c>
      <c r="AP45" s="384">
        <f>Performance!P$5*IF(Performance!P201&gt;Performance!P148,Outcomes!AP45,AVERAGE(Outcomes!AP45,Outcomes!AP98,Outcomes!AP151))*Outcomes!AP$7</f>
        <v>1030875.4175553492</v>
      </c>
      <c r="AQ45" s="384">
        <f>Performance!P$5*IF(Performance!P201&gt;Performance!P148,Outcomes!AQ45,AVERAGE(Outcomes!AQ45,Outcomes!AQ98,Outcomes!AQ151))*Outcomes!AQ$7</f>
        <v>182549.86852024455</v>
      </c>
      <c r="AR45" s="384">
        <f>Performance!P$5*IF(Performance!P201&gt;Performance!P148,Outcomes!AR45,AVERAGE(Outcomes!AR45,Outcomes!AR98,Outcomes!AR151))*Outcomes!AR$7</f>
        <v>147277.91742206094</v>
      </c>
      <c r="AS45" s="384">
        <f>Performance!P$5*IF(Performance!P201&gt;Performance!P148,Outcomes!AS45,AVERAGE(Outcomes!AS45,Outcomes!AS98,Outcomes!AS151))*Outcomes!AS$7</f>
        <v>232036.93512224202</v>
      </c>
      <c r="AT45" s="384">
        <f>Performance!Q$5*IF(Performance!Q201&gt;Performance!Q148,Outcomes!AT45,AVERAGE(Outcomes!AT45,Outcomes!AT98,Outcomes!AT151))*Outcomes!AT$7</f>
        <v>0</v>
      </c>
      <c r="AU45" s="384">
        <f>Performance!Q$5*IF(Performance!Q201&gt;Performance!Q148,Outcomes!AU45,AVERAGE(Outcomes!AU45,Outcomes!AU98,Outcomes!AU151))*Outcomes!AU$7</f>
        <v>0</v>
      </c>
      <c r="AV45" s="384">
        <f>Performance!Q$5*IF(Performance!Q201&gt;Performance!Q148,Outcomes!AV45,AVERAGE(Outcomes!AV45,Outcomes!AV98,Outcomes!AV151))*Outcomes!AV$7</f>
        <v>0</v>
      </c>
      <c r="AW45" s="384">
        <f>Performance!Q$5*IF(Performance!Q201&gt;Performance!Q148,Outcomes!AW45,AVERAGE(Outcomes!AW45,Outcomes!AW98,Outcomes!AW151))*Outcomes!AW$7</f>
        <v>0</v>
      </c>
      <c r="AX45" s="384">
        <f>Performance!R$5*IF(Performance!R201&gt;Performance!R148,Outcomes!AX45,AVERAGE(Outcomes!AX45,Outcomes!AX98,Outcomes!AX151))*Outcomes!AX$7</f>
        <v>0</v>
      </c>
      <c r="AY45" s="384">
        <f>Performance!R$5*IF(Performance!R201&gt;Performance!R148,Outcomes!AY45,AVERAGE(Outcomes!AY45,Outcomes!AY98,Outcomes!AY151))*Outcomes!AY$7</f>
        <v>0</v>
      </c>
      <c r="AZ45" s="384">
        <f>Performance!R$5*IF(Performance!R201&gt;Performance!R148,Outcomes!AZ45,AVERAGE(Outcomes!AZ45,Outcomes!AZ98,Outcomes!AZ151))*Outcomes!AZ$7</f>
        <v>0</v>
      </c>
      <c r="BA45" s="384">
        <f>Performance!R$5*IF(Performance!R201&gt;Performance!R148,Outcomes!BA45,AVERAGE(Outcomes!BA45,Outcomes!BA98,Outcomes!BA151))*Outcomes!BA$7</f>
        <v>0</v>
      </c>
      <c r="BB45" s="384">
        <f>Performance!S42</f>
        <v>13219.250000000004</v>
      </c>
      <c r="BC45" s="384">
        <f>Performance!T42</f>
        <v>87876.250000000015</v>
      </c>
      <c r="BD45" s="384">
        <f>Performance!U42</f>
        <v>0</v>
      </c>
      <c r="BE45" s="339">
        <f>SUM(C45:BD45)-Performance!C42</f>
        <v>0</v>
      </c>
    </row>
    <row r="46" spans="1:57">
      <c r="A46" s="21" t="s">
        <v>121</v>
      </c>
      <c r="B46" s="18" t="s">
        <v>122</v>
      </c>
      <c r="C46" s="384">
        <f>Performance!D43</f>
        <v>11923925.416666666</v>
      </c>
      <c r="D46" s="384">
        <f>Performance!E$5*IF(Performance!E202&gt;Performance!E149,Outcomes!D46,AVERAGE(Outcomes!D46,Outcomes!D99,Outcomes!D152))*Outcomes!D$7</f>
        <v>10316039.508884054</v>
      </c>
      <c r="E46" s="384">
        <f>Performance!E$5*IF(Performance!E202&gt;Performance!E149,Outcomes!E46,AVERAGE(Outcomes!E46,Outcomes!E99,Outcomes!E152))*Outcomes!E$7</f>
        <v>1402304.9453759617</v>
      </c>
      <c r="F46" s="384">
        <f>Performance!E$5*IF(Performance!E202&gt;Performance!E149,Outcomes!F46,AVERAGE(Outcomes!F46,Outcomes!F99,Outcomes!F152))*Outcomes!F$7</f>
        <v>1106935.4281800669</v>
      </c>
      <c r="G46" s="384">
        <f>Performance!E$5*IF(Performance!E202&gt;Performance!E149,Outcomes!G46,AVERAGE(Outcomes!G46,Outcomes!G99,Outcomes!G152))*Outcomes!G$7</f>
        <v>555302.03115663386</v>
      </c>
      <c r="H46" s="384">
        <f>Performance!F$5*IF(Performance!F202&gt;Performance!F149,Outcomes!H46,AVERAGE(Outcomes!H46,Outcomes!H99,Outcomes!H152))*Outcomes!H$7</f>
        <v>0</v>
      </c>
      <c r="I46" s="384">
        <f>Performance!F$5*IF(Performance!F202&gt;Performance!F149,Outcomes!I46,AVERAGE(Outcomes!I46,Outcomes!I99,Outcomes!I152))*Outcomes!I$7</f>
        <v>0</v>
      </c>
      <c r="J46" s="384">
        <f>Performance!F$5*IF(Performance!F202&gt;Performance!F149,Outcomes!J46,AVERAGE(Outcomes!J46,Outcomes!J99,Outcomes!J152))*Outcomes!J$7</f>
        <v>0</v>
      </c>
      <c r="K46" s="384">
        <f>Performance!F$5*IF(Performance!F202&gt;Performance!F149,Outcomes!K46,AVERAGE(Outcomes!K46,Outcomes!K99,Outcomes!K152))*Outcomes!K$7</f>
        <v>0</v>
      </c>
      <c r="L46" s="384">
        <f>Performance!G$5*IF(Performance!G202&gt;Performance!G149,Outcomes!L46,AVERAGE(Outcomes!L46,Outcomes!L99,Outcomes!L152))*Outcomes!L$7</f>
        <v>104145.81082689292</v>
      </c>
      <c r="M46" s="384">
        <f>Performance!H$5*IF(Performance!H202&gt;Performance!H149,Outcomes!M46,AVERAGE(Outcomes!M46,Outcomes!M99,Outcomes!M152))*Outcomes!M$7</f>
        <v>346255.23646638385</v>
      </c>
      <c r="N46" s="384">
        <f>Performance!I$5*IF(Performance!I202&gt;Performance!I149,Outcomes!N46,AVERAGE(Outcomes!N46,Outcomes!N99,Outcomes!N152))*Outcomes!N$7</f>
        <v>805036.56873842864</v>
      </c>
      <c r="O46" s="384">
        <f>Performance!I$5*IF(Performance!I202&gt;Performance!I149,Outcomes!O46,AVERAGE(Outcomes!O46,Outcomes!O99,Outcomes!O152))*Outcomes!O$7</f>
        <v>158255.45639052923</v>
      </c>
      <c r="P46" s="384">
        <f>Performance!I$5*IF(Performance!I202&gt;Performance!I149,Outcomes!P46,AVERAGE(Outcomes!P46,Outcomes!P99,Outcomes!P152))*Outcomes!P$7</f>
        <v>63956.62241346576</v>
      </c>
      <c r="Q46" s="384">
        <f>Performance!I$5*IF(Performance!I202&gt;Performance!I149,Outcomes!Q46,AVERAGE(Outcomes!Q46,Outcomes!Q99,Outcomes!Q152))*Outcomes!Q$7</f>
        <v>37481.555460914809</v>
      </c>
      <c r="R46" s="384">
        <f>Performance!J$5*IF(Performance!J202&gt;Performance!J149,Outcomes!R46,AVERAGE(Outcomes!R46,Outcomes!R99,Outcomes!R152))*Outcomes!R$7</f>
        <v>373977.44255827169</v>
      </c>
      <c r="S46" s="384">
        <f>Performance!J$5*IF(Performance!J202&gt;Performance!J149,Outcomes!S46,AVERAGE(Outcomes!S46,Outcomes!S99,Outcomes!S152))*Outcomes!S$7</f>
        <v>78830.255532876399</v>
      </c>
      <c r="T46" s="384">
        <f>Performance!J$5*IF(Performance!J202&gt;Performance!J149,Outcomes!T46,AVERAGE(Outcomes!T46,Outcomes!T99,Outcomes!T152))*Outcomes!T$7</f>
        <v>76599.210564964815</v>
      </c>
      <c r="U46" s="384">
        <f>Performance!J$5*IF(Performance!J202&gt;Performance!J149,Outcomes!U46,AVERAGE(Outcomes!U46,Outcomes!U99,Outcomes!U152))*Outcomes!U$7</f>
        <v>65443.985725406819</v>
      </c>
      <c r="V46" s="384">
        <f>Performance!K$5*IF(Performance!K202&gt;Performance!K149,Outcomes!V46,AVERAGE(Outcomes!V46,Outcomes!V99,Outcomes!V152))*Outcomes!V$7</f>
        <v>940290.2498593051</v>
      </c>
      <c r="W46" s="384">
        <f>Performance!K$5*IF(Performance!K202&gt;Performance!K149,Outcomes!W46,AVERAGE(Outcomes!W46,Outcomes!W99,Outcomes!W152))*Outcomes!W$7</f>
        <v>179561.52903846666</v>
      </c>
      <c r="X46" s="384">
        <f>Performance!K$5*IF(Performance!K202&gt;Performance!K149, Outcomes!X46, AVERAGE(Outcomes!X46,Outcomes!X99,Outcomes!X152))*Outcomes!X$7</f>
        <v>123177.69748602864</v>
      </c>
      <c r="Y46" s="384">
        <f>Performance!K$5*IF(Performance!K202&gt;Performance!K149,Outcomes!Y46,AVERAGE(Outcomes!Y46,Outcomes!Y99,Outcomes!Y152))*Outcomes!Y$7</f>
        <v>99419.970688547575</v>
      </c>
      <c r="Z46" s="384">
        <f>Performance!L$5*IF(Performance!L202&gt;Performance!L149,Outcomes!Z46,AVERAGE(Outcomes!Z46,Outcomes!Z99,Outcomes!Z152))*Outcomes!Z$7</f>
        <v>3603826.1669480563</v>
      </c>
      <c r="AA46" s="384">
        <f>Performance!L$5*IF(Performance!L202&gt;Performance!L149,Outcomes!AA46,AVERAGE(Outcomes!AA46,Outcomes!AA99,Outcomes!AA152))*Outcomes!AA$7</f>
        <v>540709.32591834152</v>
      </c>
      <c r="AB46" s="384">
        <f>Performance!L$5*IF(Performance!L202&gt;Performance!L149,Outcomes!AB46,AVERAGE(Outcomes!AB46,Outcomes!AB99,Outcomes!AB152))*Outcomes!AB$7</f>
        <v>527337.63434424717</v>
      </c>
      <c r="AC46" s="384">
        <f>Performance!L$5*IF(Performance!L202&gt;Performance!L149,Outcomes!AC46,AVERAGE(Outcomes!AC46,Outcomes!AC99,Outcomes!AC152))*Outcomes!AC$7</f>
        <v>524969.38122239721</v>
      </c>
      <c r="AD46" s="384">
        <f>Performance!M$5*IF(Performance!M202&gt;Performance!M149,Outcomes!AD46,AVERAGE(Outcomes!AD46,Outcomes!AD99,Outcomes!AD152))*Outcomes!AD$7</f>
        <v>0</v>
      </c>
      <c r="AE46" s="384">
        <f>Performance!M$5*IF(Performance!M202&gt;Performance!M149,Outcomes!AE46,AVERAGE(Outcomes!AE46,Outcomes!AE99,Outcomes!AE152))*Outcomes!AE$7</f>
        <v>0</v>
      </c>
      <c r="AF46" s="384">
        <f>Performance!M$5*IF(Performance!M202&gt;Performance!M149,Outcomes!AF46,AVERAGE(Outcomes!AF46,Outcomes!AF99,Outcomes!AF152))*Outcomes!AF$7</f>
        <v>0</v>
      </c>
      <c r="AG46" s="384">
        <f>Performance!M$5*IF(Performance!M202&gt;Performance!M149,Outcomes!AG46,AVERAGE(Outcomes!AG46,Outcomes!AG99,Outcomes!AG152))*Outcomes!AG$7</f>
        <v>0</v>
      </c>
      <c r="AH46" s="384">
        <f>Performance!N$5*IF(Performance!N202&gt;Performance!N149,Outcomes!AH46,AVERAGE(Outcomes!AH46,Outcomes!AH99,Outcomes!AH152))*Outcomes!AH$7</f>
        <v>13311.666666666666</v>
      </c>
      <c r="AI46" s="384">
        <f>Performance!N$5*IF(Performance!N202&gt;Performance!N149,Outcomes!AI46,AVERAGE(Outcomes!AI46,Outcomes!AI99,Outcomes!AI152))*Outcomes!AI$7</f>
        <v>667.3125</v>
      </c>
      <c r="AJ46" s="384">
        <f>Performance!N$5*IF(Performance!N202&gt;Performance!N149,Outcomes!AJ46,AVERAGE(Outcomes!AJ46,Outcomes!AJ99,Outcomes!AJ152))*Outcomes!AJ$7</f>
        <v>759.4392361111112</v>
      </c>
      <c r="AK46" s="384">
        <f>Performance!N$5*IF(Performance!N202&gt;Performance!N149,Outcomes!AK46,AVERAGE(Outcomes!AK46,Outcomes!AK99,Outcomes!AK152))*Outcomes!AK$7</f>
        <v>5418.1215277777774</v>
      </c>
      <c r="AL46" s="384">
        <f>Performance!O$5*IF(Performance!O202&gt;Performance!O149,Outcomes!AL46,AVERAGE(Outcomes!AL46,Outcomes!AL99,Outcomes!AL152))*Outcomes!AL$7</f>
        <v>9606677.387382336</v>
      </c>
      <c r="AM46" s="384">
        <f>Performance!O$5*IF(Performance!O202&gt;Performance!O149,Outcomes!AM46,AVERAGE(Outcomes!AM46,Outcomes!AM99,Outcomes!AM152))*Outcomes!AM$7</f>
        <v>1255202.470956119</v>
      </c>
      <c r="AN46" s="384">
        <f>Performance!O$5*IF(Performance!O202&gt;Performance!O149,Outcomes!AN46,AVERAGE(Outcomes!AN46,Outcomes!AN99,Outcomes!AN152))*Outcomes!AN$7</f>
        <v>966249.13271059713</v>
      </c>
      <c r="AO46" s="384">
        <f>Performance!O$5*IF(Performance!O202&gt;Performance!O149,Outcomes!AO46,AVERAGE(Outcomes!AO46,Outcomes!AO99,Outcomes!AO152))*Outcomes!AO$7</f>
        <v>784071.89519841387</v>
      </c>
      <c r="AP46" s="384">
        <f>Performance!P$5*IF(Performance!P202&gt;Performance!P149,Outcomes!AP46,AVERAGE(Outcomes!AP46,Outcomes!AP99,Outcomes!AP152))*Outcomes!AP$7</f>
        <v>4220156.39479414</v>
      </c>
      <c r="AQ46" s="384">
        <f>Performance!P$5*IF(Performance!P202&gt;Performance!P149,Outcomes!AQ46,AVERAGE(Outcomes!AQ46,Outcomes!AQ99,Outcomes!AQ152))*Outcomes!AQ$7</f>
        <v>428418.42310086015</v>
      </c>
      <c r="AR46" s="384">
        <f>Performance!P$5*IF(Performance!P202&gt;Performance!P149,Outcomes!AR46,AVERAGE(Outcomes!AR46,Outcomes!AR99,Outcomes!AR152))*Outcomes!AR$7</f>
        <v>752933.07094838354</v>
      </c>
      <c r="AS46" s="384">
        <f>Performance!P$5*IF(Performance!P202&gt;Performance!P149,Outcomes!AS46,AVERAGE(Outcomes!AS46,Outcomes!AS99,Outcomes!AS152))*Outcomes!AS$7</f>
        <v>772778.02998327813</v>
      </c>
      <c r="AT46" s="384">
        <f>Performance!Q$5*IF(Performance!Q202&gt;Performance!Q149,Outcomes!AT46,AVERAGE(Outcomes!AT46,Outcomes!AT99,Outcomes!AT152))*Outcomes!AT$7</f>
        <v>1487452.6631008652</v>
      </c>
      <c r="AU46" s="384">
        <f>Performance!Q$5*IF(Performance!Q202&gt;Performance!Q149,Outcomes!AU46,AVERAGE(Outcomes!AU46,Outcomes!AU99,Outcomes!AU152))*Outcomes!AU$7</f>
        <v>87595.497585046149</v>
      </c>
      <c r="AV46" s="384">
        <f>Performance!Q$5*IF(Performance!Q202&gt;Performance!Q149,Outcomes!AV46,AVERAGE(Outcomes!AV46,Outcomes!AV99,Outcomes!AV152))*Outcomes!AV$7</f>
        <v>275314.72993336763</v>
      </c>
      <c r="AW46" s="384">
        <f>Performance!Q$5*IF(Performance!Q202&gt;Performance!Q149,Outcomes!AW46,AVERAGE(Outcomes!AW46,Outcomes!AW99,Outcomes!AW152))*Outcomes!AW$7</f>
        <v>473188.96608492336</v>
      </c>
      <c r="AX46" s="384">
        <f>Performance!R$5*IF(Performance!R202&gt;Performance!R149,Outcomes!AX46,AVERAGE(Outcomes!AX46,Outcomes!AX99,Outcomes!AX152))*Outcomes!AX$7</f>
        <v>1043558.3497288447</v>
      </c>
      <c r="AY46" s="384">
        <f>Performance!R$5*IF(Performance!R202&gt;Performance!R149,Outcomes!AY46,AVERAGE(Outcomes!AY46,Outcomes!AY99,Outcomes!AY152))*Outcomes!AY$7</f>
        <v>44184.816271313844</v>
      </c>
      <c r="AZ46" s="384">
        <f>Performance!R$5*IF(Performance!R202&gt;Performance!R149,Outcomes!AZ46,AVERAGE(Outcomes!AZ46,Outcomes!AZ99,Outcomes!AZ152))*Outcomes!AZ$7</f>
        <v>185447.46724720771</v>
      </c>
      <c r="BA46" s="384">
        <f>Performance!R$5*IF(Performance!R202&gt;Performance!R149,Outcomes!BA46,AVERAGE(Outcomes!BA46,Outcomes!BA99,Outcomes!BA152))*Outcomes!BA$7</f>
        <v>290893.64227828791</v>
      </c>
      <c r="BB46" s="384">
        <f>Performance!S43</f>
        <v>11104.170000000002</v>
      </c>
      <c r="BC46" s="384">
        <f>Performance!T43</f>
        <v>68238.876396108564</v>
      </c>
      <c r="BD46" s="384">
        <f>Performance!U43</f>
        <v>15807.604166666668</v>
      </c>
      <c r="BE46" s="339">
        <f>SUM(C46:BD46)-Performance!C43</f>
        <v>0</v>
      </c>
    </row>
    <row r="47" spans="1:57">
      <c r="A47" s="21" t="s">
        <v>123</v>
      </c>
      <c r="B47" s="18" t="s">
        <v>124</v>
      </c>
      <c r="C47" s="384">
        <f>Performance!D44</f>
        <v>3136275.8229660923</v>
      </c>
      <c r="D47" s="384">
        <f>Performance!E$5*IF(Performance!E203&gt;Performance!E150,Outcomes!D47,AVERAGE(Outcomes!D47,Outcomes!D100,Outcomes!D153))*Outcomes!D$7</f>
        <v>2168114.201265329</v>
      </c>
      <c r="E47" s="384">
        <f>Performance!E$5*IF(Performance!E203&gt;Performance!E150,Outcomes!E47,AVERAGE(Outcomes!E47,Outcomes!E100,Outcomes!E153))*Outcomes!E$7</f>
        <v>431218.73957650707</v>
      </c>
      <c r="F47" s="384">
        <f>Performance!E$5*IF(Performance!E203&gt;Performance!E150,Outcomes!F47,AVERAGE(Outcomes!F47,Outcomes!F100,Outcomes!F153))*Outcomes!F$7</f>
        <v>282997.66513454646</v>
      </c>
      <c r="G47" s="384">
        <f>Performance!E$5*IF(Performance!E203&gt;Performance!E150,Outcomes!G47,AVERAGE(Outcomes!G47,Outcomes!G100,Outcomes!G153))*Outcomes!G$7</f>
        <v>128246.39291262507</v>
      </c>
      <c r="H47" s="384">
        <f>Performance!F$5*IF(Performance!F203&gt;Performance!F150,Outcomes!H47,AVERAGE(Outcomes!H47,Outcomes!H100,Outcomes!H153))*Outcomes!H$7</f>
        <v>0</v>
      </c>
      <c r="I47" s="384">
        <f>Performance!F$5*IF(Performance!F203&gt;Performance!F150,Outcomes!I47,AVERAGE(Outcomes!I47,Outcomes!I100,Outcomes!I153))*Outcomes!I$7</f>
        <v>0</v>
      </c>
      <c r="J47" s="384">
        <f>Performance!F$5*IF(Performance!F203&gt;Performance!F150,Outcomes!J47,AVERAGE(Outcomes!J47,Outcomes!J100,Outcomes!J153))*Outcomes!J$7</f>
        <v>0</v>
      </c>
      <c r="K47" s="384">
        <f>Performance!F$5*IF(Performance!F203&gt;Performance!F150,Outcomes!K47,AVERAGE(Outcomes!K47,Outcomes!K100,Outcomes!K153))*Outcomes!K$7</f>
        <v>0</v>
      </c>
      <c r="L47" s="384">
        <f>Performance!G$5*IF(Performance!G203&gt;Performance!G150,Outcomes!L47,AVERAGE(Outcomes!L47,Outcomes!L100,Outcomes!L153))*Outcomes!L$7</f>
        <v>0</v>
      </c>
      <c r="M47" s="384">
        <f>Performance!H$5*IF(Performance!H203&gt;Performance!H150,Outcomes!M47,AVERAGE(Outcomes!M47,Outcomes!M100,Outcomes!M153))*Outcomes!M$7</f>
        <v>160707.78896150002</v>
      </c>
      <c r="N47" s="384">
        <f>Performance!I$5*IF(Performance!I203&gt;Performance!I150,Outcomes!N47,AVERAGE(Outcomes!N47,Outcomes!N100,Outcomes!N153))*Outcomes!N$7</f>
        <v>2121.3192623300461</v>
      </c>
      <c r="O47" s="384">
        <f>Performance!I$5*IF(Performance!I203&gt;Performance!I150,Outcomes!O47,AVERAGE(Outcomes!O47,Outcomes!O100,Outcomes!O153))*Outcomes!O$7</f>
        <v>0</v>
      </c>
      <c r="P47" s="384">
        <f>Performance!I$5*IF(Performance!I203&gt;Performance!I150,Outcomes!P47,AVERAGE(Outcomes!P47,Outcomes!P100,Outcomes!P153))*Outcomes!P$7</f>
        <v>0</v>
      </c>
      <c r="Q47" s="384">
        <f>Performance!I$5*IF(Performance!I203&gt;Performance!I150,Outcomes!Q47,AVERAGE(Outcomes!Q47,Outcomes!Q100,Outcomes!Q153))*Outcomes!Q$7</f>
        <v>0</v>
      </c>
      <c r="R47" s="384">
        <f>Performance!J$5*IF(Performance!J203&gt;Performance!J150,Outcomes!R47,AVERAGE(Outcomes!R47,Outcomes!R100,Outcomes!R153))*Outcomes!R$7</f>
        <v>14172.226014589625</v>
      </c>
      <c r="S47" s="384">
        <f>Performance!J$5*IF(Performance!J203&gt;Performance!J150,Outcomes!S47,AVERAGE(Outcomes!S47,Outcomes!S100,Outcomes!S153))*Outcomes!S$7</f>
        <v>0</v>
      </c>
      <c r="T47" s="384">
        <f>Performance!J$5*IF(Performance!J203&gt;Performance!J150,Outcomes!T47,AVERAGE(Outcomes!T47,Outcomes!T100,Outcomes!T153))*Outcomes!T$7</f>
        <v>0</v>
      </c>
      <c r="U47" s="384">
        <f>Performance!J$5*IF(Performance!J203&gt;Performance!J150,Outcomes!U47,AVERAGE(Outcomes!U47,Outcomes!U100,Outcomes!U153))*Outcomes!U$7</f>
        <v>0</v>
      </c>
      <c r="V47" s="384">
        <f>Performance!K$5*IF(Performance!K203&gt;Performance!K150,Outcomes!V47,AVERAGE(Outcomes!V47,Outcomes!V100,Outcomes!V153))*Outcomes!V$7</f>
        <v>388716.83674074762</v>
      </c>
      <c r="W47" s="384">
        <f>Performance!K$5*IF(Performance!K203&gt;Performance!K150,Outcomes!W47,AVERAGE(Outcomes!W47,Outcomes!W100,Outcomes!W153))*Outcomes!W$7</f>
        <v>72892.932850695172</v>
      </c>
      <c r="X47" s="384">
        <f>Performance!K$5*IF(Performance!K203&gt;Performance!K150, Outcomes!X47, AVERAGE(Outcomes!X47,Outcomes!X100,Outcomes!X153))*Outcomes!X$7</f>
        <v>46194.58750691665</v>
      </c>
      <c r="Y47" s="384">
        <f>Performance!K$5*IF(Performance!K203&gt;Performance!K150,Outcomes!Y47,AVERAGE(Outcomes!Y47,Outcomes!Y100,Outcomes!Y153))*Outcomes!Y$7</f>
        <v>59124.157018261874</v>
      </c>
      <c r="Z47" s="384">
        <f>Performance!L$5*IF(Performance!L203&gt;Performance!L150,Outcomes!Z47,AVERAGE(Outcomes!Z47,Outcomes!Z100,Outcomes!Z153))*Outcomes!Z$7</f>
        <v>1147842.8795911188</v>
      </c>
      <c r="AA47" s="384">
        <f>Performance!L$5*IF(Performance!L203&gt;Performance!L150,Outcomes!AA47,AVERAGE(Outcomes!AA47,Outcomes!AA100,Outcomes!AA153))*Outcomes!AA$7</f>
        <v>221496.43072238145</v>
      </c>
      <c r="AB47" s="384">
        <f>Performance!L$5*IF(Performance!L203&gt;Performance!L150,Outcomes!AB47,AVERAGE(Outcomes!AB47,Outcomes!AB100,Outcomes!AB153))*Outcomes!AB$7</f>
        <v>171817.41235240395</v>
      </c>
      <c r="AC47" s="384">
        <f>Performance!L$5*IF(Performance!L203&gt;Performance!L150,Outcomes!AC47,AVERAGE(Outcomes!AC47,Outcomes!AC100,Outcomes!AC153))*Outcomes!AC$7</f>
        <v>156182.24497445865</v>
      </c>
      <c r="AD47" s="384">
        <f>Performance!M$5*IF(Performance!M203&gt;Performance!M150,Outcomes!AD47,AVERAGE(Outcomes!AD47,Outcomes!AD100,Outcomes!AD153))*Outcomes!AD$7</f>
        <v>0</v>
      </c>
      <c r="AE47" s="384">
        <f>Performance!M$5*IF(Performance!M203&gt;Performance!M150,Outcomes!AE47,AVERAGE(Outcomes!AE47,Outcomes!AE100,Outcomes!AE153))*Outcomes!AE$7</f>
        <v>0</v>
      </c>
      <c r="AF47" s="384">
        <f>Performance!M$5*IF(Performance!M203&gt;Performance!M150,Outcomes!AF47,AVERAGE(Outcomes!AF47,Outcomes!AF100,Outcomes!AF153))*Outcomes!AF$7</f>
        <v>0</v>
      </c>
      <c r="AG47" s="384">
        <f>Performance!M$5*IF(Performance!M203&gt;Performance!M150,Outcomes!AG47,AVERAGE(Outcomes!AG47,Outcomes!AG100,Outcomes!AG153))*Outcomes!AG$7</f>
        <v>0</v>
      </c>
      <c r="AH47" s="384">
        <f>Performance!N$5*IF(Performance!N203&gt;Performance!N150,Outcomes!AH47,AVERAGE(Outcomes!AH47,Outcomes!AH100,Outcomes!AH153))*Outcomes!AH$7</f>
        <v>0</v>
      </c>
      <c r="AI47" s="384">
        <f>Performance!N$5*IF(Performance!N203&gt;Performance!N150,Outcomes!AI47,AVERAGE(Outcomes!AI47,Outcomes!AI100,Outcomes!AI153))*Outcomes!AI$7</f>
        <v>0</v>
      </c>
      <c r="AJ47" s="384">
        <f>Performance!N$5*IF(Performance!N203&gt;Performance!N150,Outcomes!AJ47,AVERAGE(Outcomes!AJ47,Outcomes!AJ100,Outcomes!AJ153))*Outcomes!AJ$7</f>
        <v>0</v>
      </c>
      <c r="AK47" s="384">
        <f>Performance!N$5*IF(Performance!N203&gt;Performance!N150,Outcomes!AK47,AVERAGE(Outcomes!AK47,Outcomes!AK100,Outcomes!AK153))*Outcomes!AK$7</f>
        <v>0</v>
      </c>
      <c r="AL47" s="384">
        <f>Performance!O$5*IF(Performance!O203&gt;Performance!O150,Outcomes!AL47,AVERAGE(Outcomes!AL47,Outcomes!AL100,Outcomes!AL153))*Outcomes!AL$7</f>
        <v>1827512.8182273551</v>
      </c>
      <c r="AM47" s="384">
        <f>Performance!O$5*IF(Performance!O203&gt;Performance!O150,Outcomes!AM47,AVERAGE(Outcomes!AM47,Outcomes!AM100,Outcomes!AM153))*Outcomes!AM$7</f>
        <v>347611.16541567235</v>
      </c>
      <c r="AN47" s="384">
        <f>Performance!O$5*IF(Performance!O203&gt;Performance!O150,Outcomes!AN47,AVERAGE(Outcomes!AN47,Outcomes!AN100,Outcomes!AN153))*Outcomes!AN$7</f>
        <v>263785.47393990832</v>
      </c>
      <c r="AO47" s="384">
        <f>Performance!O$5*IF(Performance!O203&gt;Performance!O150,Outcomes!AO47,AVERAGE(Outcomes!AO47,Outcomes!AO100,Outcomes!AO153))*Outcomes!AO$7</f>
        <v>148360.42693832729</v>
      </c>
      <c r="AP47" s="384">
        <f>Performance!P$5*IF(Performance!P203&gt;Performance!P150,Outcomes!AP47,AVERAGE(Outcomes!AP47,Outcomes!AP100,Outcomes!AP153))*Outcomes!AP$7</f>
        <v>259685.49292682065</v>
      </c>
      <c r="AQ47" s="384">
        <f>Performance!P$5*IF(Performance!P203&gt;Performance!P150,Outcomes!AQ47,AVERAGE(Outcomes!AQ47,Outcomes!AQ100,Outcomes!AQ153))*Outcomes!AQ$7</f>
        <v>28369.654696920265</v>
      </c>
      <c r="AR47" s="384">
        <f>Performance!P$5*IF(Performance!P203&gt;Performance!P150,Outcomes!AR47,AVERAGE(Outcomes!AR47,Outcomes!AR100,Outcomes!AR153))*Outcomes!AR$7</f>
        <v>50110.015484295072</v>
      </c>
      <c r="AS47" s="384">
        <f>Performance!P$5*IF(Performance!P203&gt;Performance!P150,Outcomes!AS47,AVERAGE(Outcomes!AS47,Outcomes!AS100,Outcomes!AS153))*Outcomes!AS$7</f>
        <v>66589.009454875079</v>
      </c>
      <c r="AT47" s="384">
        <f>Performance!Q$5*IF(Performance!Q203&gt;Performance!Q150,Outcomes!AT47,AVERAGE(Outcomes!AT47,Outcomes!AT100,Outcomes!AT153))*Outcomes!AT$7</f>
        <v>0</v>
      </c>
      <c r="AU47" s="384">
        <f>Performance!Q$5*IF(Performance!Q203&gt;Performance!Q150,Outcomes!AU47,AVERAGE(Outcomes!AU47,Outcomes!AU100,Outcomes!AU153))*Outcomes!AU$7</f>
        <v>0</v>
      </c>
      <c r="AV47" s="384">
        <f>Performance!Q$5*IF(Performance!Q203&gt;Performance!Q150,Outcomes!AV47,AVERAGE(Outcomes!AV47,Outcomes!AV100,Outcomes!AV153))*Outcomes!AV$7</f>
        <v>0</v>
      </c>
      <c r="AW47" s="384">
        <f>Performance!Q$5*IF(Performance!Q203&gt;Performance!Q150,Outcomes!AW47,AVERAGE(Outcomes!AW47,Outcomes!AW100,Outcomes!AW153))*Outcomes!AW$7</f>
        <v>0</v>
      </c>
      <c r="AX47" s="384">
        <f>Performance!R$5*IF(Performance!R203&gt;Performance!R150,Outcomes!AX47,AVERAGE(Outcomes!AX47,Outcomes!AX100,Outcomes!AX153))*Outcomes!AX$7</f>
        <v>0</v>
      </c>
      <c r="AY47" s="384">
        <f>Performance!R$5*IF(Performance!R203&gt;Performance!R150,Outcomes!AY47,AVERAGE(Outcomes!AY47,Outcomes!AY100,Outcomes!AY153))*Outcomes!AY$7</f>
        <v>0</v>
      </c>
      <c r="AZ47" s="384">
        <f>Performance!R$5*IF(Performance!R203&gt;Performance!R150,Outcomes!AZ47,AVERAGE(Outcomes!AZ47,Outcomes!AZ100,Outcomes!AZ153))*Outcomes!AZ$7</f>
        <v>0</v>
      </c>
      <c r="BA47" s="384">
        <f>Performance!R$5*IF(Performance!R203&gt;Performance!R150,Outcomes!BA47,AVERAGE(Outcomes!BA47,Outcomes!BA100,Outcomes!BA153))*Outcomes!BA$7</f>
        <v>0</v>
      </c>
      <c r="BB47" s="384">
        <f>Performance!S44</f>
        <v>11104.170000000002</v>
      </c>
      <c r="BC47" s="384">
        <f>Performance!T44</f>
        <v>19057.5</v>
      </c>
      <c r="BD47" s="384">
        <f>Performance!U44</f>
        <v>0</v>
      </c>
      <c r="BE47" s="339">
        <f>SUM(C47:BD47)-Performance!C44</f>
        <v>0</v>
      </c>
    </row>
    <row r="48" spans="1:57">
      <c r="A48" s="21" t="s">
        <v>125</v>
      </c>
      <c r="B48" s="18" t="s">
        <v>126</v>
      </c>
      <c r="C48" s="384">
        <f>Performance!D45</f>
        <v>9163956.4077718873</v>
      </c>
      <c r="D48" s="384">
        <f>Performance!E$5*IF(Performance!E204&gt;Performance!E151,Outcomes!D48,AVERAGE(Outcomes!D48,Outcomes!D101,Outcomes!D154))*Outcomes!D$7</f>
        <v>11671003.75</v>
      </c>
      <c r="E48" s="384">
        <f>Performance!E$5*IF(Performance!E204&gt;Performance!E151,Outcomes!E48,AVERAGE(Outcomes!E48,Outcomes!E101,Outcomes!E154))*Outcomes!E$7</f>
        <v>1074384.7971231223</v>
      </c>
      <c r="F48" s="384">
        <f>Performance!E$5*IF(Performance!E204&gt;Performance!E151,Outcomes!F48,AVERAGE(Outcomes!F48,Outcomes!F101,Outcomes!F154))*Outcomes!F$7</f>
        <v>1241092.918770425</v>
      </c>
      <c r="G48" s="384">
        <f>Performance!E$5*IF(Performance!E204&gt;Performance!E151,Outcomes!G48,AVERAGE(Outcomes!G48,Outcomes!G101,Outcomes!G154))*Outcomes!G$7</f>
        <v>1299465.1500786552</v>
      </c>
      <c r="H48" s="384">
        <f>Performance!F$5*IF(Performance!F204&gt;Performance!F151,Outcomes!H48,AVERAGE(Outcomes!H48,Outcomes!H101,Outcomes!H154))*Outcomes!H$7</f>
        <v>1316.5993983531037</v>
      </c>
      <c r="I48" s="384">
        <f>Performance!F$5*IF(Performance!F204&gt;Performance!F151,Outcomes!I48,AVERAGE(Outcomes!I48,Outcomes!I101,Outcomes!I154))*Outcomes!I$7</f>
        <v>0</v>
      </c>
      <c r="J48" s="384">
        <f>Performance!F$5*IF(Performance!F204&gt;Performance!F151,Outcomes!J48,AVERAGE(Outcomes!J48,Outcomes!J101,Outcomes!J154))*Outcomes!J$7</f>
        <v>219.43323305885059</v>
      </c>
      <c r="K48" s="384">
        <f>Performance!F$5*IF(Performance!F204&gt;Performance!F151,Outcomes!K48,AVERAGE(Outcomes!K48,Outcomes!K101,Outcomes!K154))*Outcomes!K$7</f>
        <v>0</v>
      </c>
      <c r="L48" s="384">
        <f>Performance!G$5*IF(Performance!G204&gt;Performance!G151,Outcomes!L48,AVERAGE(Outcomes!L48,Outcomes!L101,Outcomes!L154))*Outcomes!L$7</f>
        <v>9206.8357803712024</v>
      </c>
      <c r="M48" s="384">
        <f>Performance!H$5*IF(Performance!H204&gt;Performance!H151,Outcomes!M48,AVERAGE(Outcomes!M48,Outcomes!M101,Outcomes!M154))*Outcomes!M$7</f>
        <v>104285.79055611906</v>
      </c>
      <c r="N48" s="384">
        <f>Performance!I$5*IF(Performance!I204&gt;Performance!I151,Outcomes!N48,AVERAGE(Outcomes!N48,Outcomes!N101,Outcomes!N154))*Outcomes!N$7</f>
        <v>5550.5506822612087</v>
      </c>
      <c r="O48" s="384">
        <f>Performance!I$5*IF(Performance!I204&gt;Performance!I151,Outcomes!O48,AVERAGE(Outcomes!O48,Outcomes!O101,Outcomes!O154))*Outcomes!O$7</f>
        <v>302.50000000000006</v>
      </c>
      <c r="P48" s="384">
        <f>Performance!I$5*IF(Performance!I204&gt;Performance!I151,Outcomes!P48,AVERAGE(Outcomes!P48,Outcomes!P101,Outcomes!P154))*Outcomes!P$7</f>
        <v>2117.5</v>
      </c>
      <c r="Q48" s="384">
        <f>Performance!I$5*IF(Performance!I204&gt;Performance!I151,Outcomes!Q48,AVERAGE(Outcomes!Q48,Outcomes!Q101,Outcomes!Q154))*Outcomes!Q$7</f>
        <v>4235</v>
      </c>
      <c r="R48" s="384">
        <f>Performance!J$5*IF(Performance!J204&gt;Performance!J151,Outcomes!R48,AVERAGE(Outcomes!R48,Outcomes!R101,Outcomes!R154))*Outcomes!R$7</f>
        <v>80786.811647173483</v>
      </c>
      <c r="S48" s="384">
        <f>Performance!J$5*IF(Performance!J204&gt;Performance!J151,Outcomes!S48,AVERAGE(Outcomes!S48,Outcomes!S101,Outcomes!S154))*Outcomes!S$7</f>
        <v>4537.5000000000009</v>
      </c>
      <c r="T48" s="384">
        <f>Performance!J$5*IF(Performance!J204&gt;Performance!J151,Outcomes!T48,AVERAGE(Outcomes!T48,Outcomes!T101,Outcomes!T154))*Outcomes!T$7</f>
        <v>7562.5</v>
      </c>
      <c r="U48" s="384">
        <f>Performance!J$5*IF(Performance!J204&gt;Performance!J151,Outcomes!U48,AVERAGE(Outcomes!U48,Outcomes!U101,Outcomes!U154))*Outcomes!U$7</f>
        <v>21931.250000000004</v>
      </c>
      <c r="V48" s="384">
        <f>Performance!K$5*IF(Performance!K204&gt;Performance!K151,Outcomes!V48,AVERAGE(Outcomes!V48,Outcomes!V101,Outcomes!V154))*Outcomes!V$7</f>
        <v>1565639.7086667777</v>
      </c>
      <c r="W48" s="384">
        <f>Performance!K$5*IF(Performance!K204&gt;Performance!K151,Outcomes!W48,AVERAGE(Outcomes!W48,Outcomes!W101,Outcomes!W154))*Outcomes!W$7</f>
        <v>103783.76214600023</v>
      </c>
      <c r="X48" s="384">
        <f>Performance!K$5*IF(Performance!K204&gt;Performance!K151, Outcomes!X48, AVERAGE(Outcomes!X48,Outcomes!X101,Outcomes!X154))*Outcomes!X$7</f>
        <v>171346.91378714092</v>
      </c>
      <c r="Y48" s="384">
        <f>Performance!K$5*IF(Performance!K204&gt;Performance!K151,Outcomes!Y48,AVERAGE(Outcomes!Y48,Outcomes!Y101,Outcomes!Y154))*Outcomes!Y$7</f>
        <v>473093.397102591</v>
      </c>
      <c r="Z48" s="384">
        <f>Performance!L$5*IF(Performance!L204&gt;Performance!L151,Outcomes!Z48,AVERAGE(Outcomes!Z48,Outcomes!Z101,Outcomes!Z154))*Outcomes!Z$7</f>
        <v>2795740.1659997776</v>
      </c>
      <c r="AA48" s="384">
        <f>Performance!L$5*IF(Performance!L204&gt;Performance!L151,Outcomes!AA48,AVERAGE(Outcomes!AA48,Outcomes!AA101,Outcomes!AA154))*Outcomes!AA$7</f>
        <v>195748.03117835254</v>
      </c>
      <c r="AB48" s="384">
        <f>Performance!L$5*IF(Performance!L204&gt;Performance!L151,Outcomes!AB48,AVERAGE(Outcomes!AB48,Outcomes!AB101,Outcomes!AB154))*Outcomes!AB$7</f>
        <v>307996.34475975955</v>
      </c>
      <c r="AC48" s="384">
        <f>Performance!L$5*IF(Performance!L204&gt;Performance!L151,Outcomes!AC48,AVERAGE(Outcomes!AC48,Outcomes!AC101,Outcomes!AC154))*Outcomes!AC$7</f>
        <v>840124.17496275145</v>
      </c>
      <c r="AD48" s="384">
        <f>Performance!M$5*IF(Performance!M204&gt;Performance!M151,Outcomes!AD48,AVERAGE(Outcomes!AD48,Outcomes!AD101,Outcomes!AD154))*Outcomes!AD$7</f>
        <v>27902.345148100609</v>
      </c>
      <c r="AE48" s="384">
        <f>Performance!M$5*IF(Performance!M204&gt;Performance!M151,Outcomes!AE48,AVERAGE(Outcomes!AE48,Outcomes!AE101,Outcomes!AE154))*Outcomes!AE$7</f>
        <v>564.21789529152602</v>
      </c>
      <c r="AF48" s="384">
        <f>Performance!M$5*IF(Performance!M204&gt;Performance!M151,Outcomes!AF48,AVERAGE(Outcomes!AF48,Outcomes!AF101,Outcomes!AF154))*Outcomes!AF$7</f>
        <v>935.36782396114688</v>
      </c>
      <c r="AG48" s="384">
        <f>Performance!M$5*IF(Performance!M204&gt;Performance!M151,Outcomes!AG48,AVERAGE(Outcomes!AG48,Outcomes!AG101,Outcomes!AG154))*Outcomes!AG$7</f>
        <v>11579.025430230442</v>
      </c>
      <c r="AH48" s="384">
        <f>Performance!N$5*IF(Performance!N204&gt;Performance!N151,Outcomes!AH48,AVERAGE(Outcomes!AH48,Outcomes!AH101,Outcomes!AH154))*Outcomes!AH$7</f>
        <v>38944.591023629546</v>
      </c>
      <c r="AI48" s="384">
        <f>Performance!N$5*IF(Performance!N204&gt;Performance!N151,Outcomes!AI48,AVERAGE(Outcomes!AI48,Outcomes!AI101,Outcomes!AI154))*Outcomes!AI$7</f>
        <v>1602.5656603115742</v>
      </c>
      <c r="AJ48" s="384">
        <f>Performance!N$5*IF(Performance!N204&gt;Performance!N151,Outcomes!AJ48,AVERAGE(Outcomes!AJ48,Outcomes!AJ101,Outcomes!AJ154))*Outcomes!AJ$7</f>
        <v>3307.5689331083749</v>
      </c>
      <c r="AK48" s="384">
        <f>Performance!N$5*IF(Performance!N204&gt;Performance!N151,Outcomes!AK48,AVERAGE(Outcomes!AK48,Outcomes!AK101,Outcomes!AK154))*Outcomes!AK$7</f>
        <v>15576.193616799072</v>
      </c>
      <c r="AL48" s="384">
        <f>Performance!O$5*IF(Performance!O204&gt;Performance!O151,Outcomes!AL48,AVERAGE(Outcomes!AL48,Outcomes!AL101,Outcomes!AL154))*Outcomes!AL$7</f>
        <v>16111788.564545665</v>
      </c>
      <c r="AM48" s="384">
        <f>Performance!O$5*IF(Performance!O204&gt;Performance!O151,Outcomes!AM48,AVERAGE(Outcomes!AM48,Outcomes!AM101,Outcomes!AM154))*Outcomes!AM$7</f>
        <v>1452162.9121645822</v>
      </c>
      <c r="AN48" s="384">
        <f>Performance!O$5*IF(Performance!O204&gt;Performance!O151,Outcomes!AN48,AVERAGE(Outcomes!AN48,Outcomes!AN101,Outcomes!AN154))*Outcomes!AN$7</f>
        <v>1862422.5885041466</v>
      </c>
      <c r="AO48" s="384">
        <f>Performance!O$5*IF(Performance!O204&gt;Performance!O151,Outcomes!AO48,AVERAGE(Outcomes!AO48,Outcomes!AO101,Outcomes!AO154))*Outcomes!AO$7</f>
        <v>2593190.5261860187</v>
      </c>
      <c r="AP48" s="384">
        <f>Performance!P$5*IF(Performance!P204&gt;Performance!P151,Outcomes!AP48,AVERAGE(Outcomes!AP48,Outcomes!AP101,Outcomes!AP154))*Outcomes!AP$7</f>
        <v>3890334.951721637</v>
      </c>
      <c r="AQ48" s="384">
        <f>Performance!P$5*IF(Performance!P204&gt;Performance!P151,Outcomes!AQ48,AVERAGE(Outcomes!AQ48,Outcomes!AQ101,Outcomes!AQ154))*Outcomes!AQ$7</f>
        <v>156660.60232878744</v>
      </c>
      <c r="AR48" s="384">
        <f>Performance!P$5*IF(Performance!P204&gt;Performance!P151,Outcomes!AR48,AVERAGE(Outcomes!AR48,Outcomes!AR101,Outcomes!AR154))*Outcomes!AR$7</f>
        <v>444800.12308209069</v>
      </c>
      <c r="AS48" s="384">
        <f>Performance!P$5*IF(Performance!P204&gt;Performance!P151,Outcomes!AS48,AVERAGE(Outcomes!AS48,Outcomes!AS101,Outcomes!AS154))*Outcomes!AS$7</f>
        <v>1198115.681759231</v>
      </c>
      <c r="AT48" s="384">
        <f>Performance!Q$5*IF(Performance!Q204&gt;Performance!Q151,Outcomes!AT48,AVERAGE(Outcomes!AT48,Outcomes!AT101,Outcomes!AT154))*Outcomes!AT$7</f>
        <v>0</v>
      </c>
      <c r="AU48" s="384">
        <f>Performance!Q$5*IF(Performance!Q204&gt;Performance!Q151,Outcomes!AU48,AVERAGE(Outcomes!AU48,Outcomes!AU101,Outcomes!AU154))*Outcomes!AU$7</f>
        <v>0</v>
      </c>
      <c r="AV48" s="384">
        <f>Performance!Q$5*IF(Performance!Q204&gt;Performance!Q151,Outcomes!AV48,AVERAGE(Outcomes!AV48,Outcomes!AV101,Outcomes!AV154))*Outcomes!AV$7</f>
        <v>0</v>
      </c>
      <c r="AW48" s="384">
        <f>Performance!Q$5*IF(Performance!Q204&gt;Performance!Q151,Outcomes!AW48,AVERAGE(Outcomes!AW48,Outcomes!AW101,Outcomes!AW154))*Outcomes!AW$7</f>
        <v>0</v>
      </c>
      <c r="AX48" s="384">
        <f>Performance!R$5*IF(Performance!R204&gt;Performance!R151,Outcomes!AX48,AVERAGE(Outcomes!AX48,Outcomes!AX101,Outcomes!AX154))*Outcomes!AX$7</f>
        <v>0</v>
      </c>
      <c r="AY48" s="384">
        <f>Performance!R$5*IF(Performance!R204&gt;Performance!R151,Outcomes!AY48,AVERAGE(Outcomes!AY48,Outcomes!AY101,Outcomes!AY154))*Outcomes!AY$7</f>
        <v>0</v>
      </c>
      <c r="AZ48" s="384">
        <f>Performance!R$5*IF(Performance!R204&gt;Performance!R151,Outcomes!AZ48,AVERAGE(Outcomes!AZ48,Outcomes!AZ101,Outcomes!AZ154))*Outcomes!AZ$7</f>
        <v>0</v>
      </c>
      <c r="BA48" s="384">
        <f>Performance!R$5*IF(Performance!R204&gt;Performance!R151,Outcomes!BA48,AVERAGE(Outcomes!BA48,Outcomes!BA101,Outcomes!BA154))*Outcomes!BA$7</f>
        <v>0</v>
      </c>
      <c r="BB48" s="384">
        <f>Performance!S45</f>
        <v>26178.570293870736</v>
      </c>
      <c r="BC48" s="384">
        <f>Performance!T45</f>
        <v>599109.44008066482</v>
      </c>
      <c r="BD48" s="384">
        <f>Performance!U45</f>
        <v>0</v>
      </c>
      <c r="BE48" s="339">
        <f>SUM(C48:BD48)-Performance!C45</f>
        <v>0</v>
      </c>
    </row>
    <row r="49" spans="1:57">
      <c r="A49" s="21" t="s">
        <v>127</v>
      </c>
      <c r="B49" s="18" t="s">
        <v>128</v>
      </c>
      <c r="C49" s="384">
        <f>Performance!D46</f>
        <v>1397978.132333644</v>
      </c>
      <c r="D49" s="384">
        <f>Performance!E$5*IF(Performance!E205&gt;Performance!E152,Outcomes!D49,AVERAGE(Outcomes!D49,Outcomes!D102,Outcomes!D155))*Outcomes!D$7</f>
        <v>1312116.0323952676</v>
      </c>
      <c r="E49" s="384">
        <f>Performance!E$5*IF(Performance!E205&gt;Performance!E152,Outcomes!E49,AVERAGE(Outcomes!E49,Outcomes!E102,Outcomes!E155))*Outcomes!E$7</f>
        <v>105477.01692330139</v>
      </c>
      <c r="F49" s="384">
        <f>Performance!E$5*IF(Performance!E205&gt;Performance!E152,Outcomes!F49,AVERAGE(Outcomes!F49,Outcomes!F102,Outcomes!F155))*Outcomes!F$7</f>
        <v>130151.8324118218</v>
      </c>
      <c r="G49" s="384">
        <f>Performance!E$5*IF(Performance!E205&gt;Performance!E152,Outcomes!G49,AVERAGE(Outcomes!G49,Outcomes!G102,Outcomes!G155))*Outcomes!G$7</f>
        <v>163380.25356416922</v>
      </c>
      <c r="H49" s="384">
        <f>Performance!F$5*IF(Performance!F205&gt;Performance!F152,Outcomes!H49,AVERAGE(Outcomes!H49,Outcomes!H102,Outcomes!H155))*Outcomes!H$7</f>
        <v>0</v>
      </c>
      <c r="I49" s="384">
        <f>Performance!F$5*IF(Performance!F205&gt;Performance!F152,Outcomes!I49,AVERAGE(Outcomes!I49,Outcomes!I102,Outcomes!I155))*Outcomes!I$7</f>
        <v>0</v>
      </c>
      <c r="J49" s="384">
        <f>Performance!F$5*IF(Performance!F205&gt;Performance!F152,Outcomes!J49,AVERAGE(Outcomes!J49,Outcomes!J102,Outcomes!J155))*Outcomes!J$7</f>
        <v>0</v>
      </c>
      <c r="K49" s="384">
        <f>Performance!F$5*IF(Performance!F205&gt;Performance!F152,Outcomes!K49,AVERAGE(Outcomes!K49,Outcomes!K102,Outcomes!K155))*Outcomes!K$7</f>
        <v>0</v>
      </c>
      <c r="L49" s="384">
        <f>Performance!G$5*IF(Performance!G205&gt;Performance!G152,Outcomes!L49,AVERAGE(Outcomes!L49,Outcomes!L102,Outcomes!L155))*Outcomes!L$7</f>
        <v>0</v>
      </c>
      <c r="M49" s="384">
        <f>Performance!H$5*IF(Performance!H205&gt;Performance!H152,Outcomes!M49,AVERAGE(Outcomes!M49,Outcomes!M102,Outcomes!M155))*Outcomes!M$7</f>
        <v>423500</v>
      </c>
      <c r="N49" s="384">
        <f>Performance!I$5*IF(Performance!I205&gt;Performance!I152,Outcomes!N49,AVERAGE(Outcomes!N49,Outcomes!N102,Outcomes!N155))*Outcomes!N$7</f>
        <v>0</v>
      </c>
      <c r="O49" s="384">
        <f>Performance!I$5*IF(Performance!I205&gt;Performance!I152,Outcomes!O49,AVERAGE(Outcomes!O49,Outcomes!O102,Outcomes!O155))*Outcomes!O$7</f>
        <v>0</v>
      </c>
      <c r="P49" s="384">
        <f>Performance!I$5*IF(Performance!I205&gt;Performance!I152,Outcomes!P49,AVERAGE(Outcomes!P49,Outcomes!P102,Outcomes!P155))*Outcomes!P$7</f>
        <v>0</v>
      </c>
      <c r="Q49" s="384">
        <f>Performance!I$5*IF(Performance!I205&gt;Performance!I152,Outcomes!Q49,AVERAGE(Outcomes!Q49,Outcomes!Q102,Outcomes!Q155))*Outcomes!Q$7</f>
        <v>0</v>
      </c>
      <c r="R49" s="384">
        <f>Performance!J$5*IF(Performance!J205&gt;Performance!J152,Outcomes!R49,AVERAGE(Outcomes!R49,Outcomes!R102,Outcomes!R155))*Outcomes!R$7</f>
        <v>0</v>
      </c>
      <c r="S49" s="384">
        <f>Performance!J$5*IF(Performance!J205&gt;Performance!J152,Outcomes!S49,AVERAGE(Outcomes!S49,Outcomes!S102,Outcomes!S155))*Outcomes!S$7</f>
        <v>0</v>
      </c>
      <c r="T49" s="384">
        <f>Performance!J$5*IF(Performance!J205&gt;Performance!J152,Outcomes!T49,AVERAGE(Outcomes!T49,Outcomes!T102,Outcomes!T155))*Outcomes!T$7</f>
        <v>0</v>
      </c>
      <c r="U49" s="384">
        <f>Performance!J$5*IF(Performance!J205&gt;Performance!J152,Outcomes!U49,AVERAGE(Outcomes!U49,Outcomes!U102,Outcomes!U155))*Outcomes!U$7</f>
        <v>0</v>
      </c>
      <c r="V49" s="384">
        <f>Performance!K$5*IF(Performance!K205&gt;Performance!K152,Outcomes!V49,AVERAGE(Outcomes!V49,Outcomes!V102,Outcomes!V155))*Outcomes!V$7</f>
        <v>71356.13377012976</v>
      </c>
      <c r="W49" s="384">
        <f>Performance!K$5*IF(Performance!K205&gt;Performance!K152,Outcomes!W49,AVERAGE(Outcomes!W49,Outcomes!W102,Outcomes!W155))*Outcomes!W$7</f>
        <v>3963.5516448379808</v>
      </c>
      <c r="X49" s="384">
        <f>Performance!K$5*IF(Performance!K205&gt;Performance!K152, Outcomes!X49, AVERAGE(Outcomes!X49,Outcomes!X102,Outcomes!X155))*Outcomes!X$7</f>
        <v>5288.4562322943848</v>
      </c>
      <c r="Y49" s="384">
        <f>Performance!K$5*IF(Performance!K205&gt;Performance!K152,Outcomes!Y49,AVERAGE(Outcomes!Y49,Outcomes!Y102,Outcomes!Y155))*Outcomes!Y$7</f>
        <v>24207.684039165972</v>
      </c>
      <c r="Z49" s="384">
        <f>Performance!L$5*IF(Performance!L205&gt;Performance!L152,Outcomes!Z49,AVERAGE(Outcomes!Z49,Outcomes!Z102,Outcomes!Z155))*Outcomes!Z$7</f>
        <v>273477.32692833868</v>
      </c>
      <c r="AA49" s="384">
        <f>Performance!L$5*IF(Performance!L205&gt;Performance!L152,Outcomes!AA49,AVERAGE(Outcomes!AA49,Outcomes!AA102,Outcomes!AA155))*Outcomes!AA$7</f>
        <v>22642.586859153209</v>
      </c>
      <c r="AB49" s="384">
        <f>Performance!L$5*IF(Performance!L205&gt;Performance!L152,Outcomes!AB49,AVERAGE(Outcomes!AB49,Outcomes!AB102,Outcomes!AB155))*Outcomes!AB$7</f>
        <v>43009.816729210674</v>
      </c>
      <c r="AC49" s="384">
        <f>Performance!L$5*IF(Performance!L205&gt;Performance!L152,Outcomes!AC49,AVERAGE(Outcomes!AC49,Outcomes!AC102,Outcomes!AC155))*Outcomes!AC$7</f>
        <v>98237.982991967816</v>
      </c>
      <c r="AD49" s="384">
        <f>Performance!M$5*IF(Performance!M205&gt;Performance!M152,Outcomes!AD49,AVERAGE(Outcomes!AD49,Outcomes!AD102,Outcomes!AD155))*Outcomes!AD$7</f>
        <v>0</v>
      </c>
      <c r="AE49" s="384">
        <f>Performance!M$5*IF(Performance!M205&gt;Performance!M152,Outcomes!AE49,AVERAGE(Outcomes!AE49,Outcomes!AE102,Outcomes!AE155))*Outcomes!AE$7</f>
        <v>0</v>
      </c>
      <c r="AF49" s="384">
        <f>Performance!M$5*IF(Performance!M205&gt;Performance!M152,Outcomes!AF49,AVERAGE(Outcomes!AF49,Outcomes!AF102,Outcomes!AF155))*Outcomes!AF$7</f>
        <v>0</v>
      </c>
      <c r="AG49" s="384">
        <f>Performance!M$5*IF(Performance!M205&gt;Performance!M152,Outcomes!AG49,AVERAGE(Outcomes!AG49,Outcomes!AG102,Outcomes!AG155))*Outcomes!AG$7</f>
        <v>0</v>
      </c>
      <c r="AH49" s="384">
        <f>Performance!N$5*IF(Performance!N205&gt;Performance!N152,Outcomes!AH49,AVERAGE(Outcomes!AH49,Outcomes!AH102,Outcomes!AH155))*Outcomes!AH$7</f>
        <v>29951.249999999996</v>
      </c>
      <c r="AI49" s="384">
        <f>Performance!N$5*IF(Performance!N205&gt;Performance!N152,Outcomes!AI49,AVERAGE(Outcomes!AI49,Outcomes!AI102,Outcomes!AI155))*Outcomes!AI$7</f>
        <v>462.765625</v>
      </c>
      <c r="AJ49" s="384">
        <f>Performance!N$5*IF(Performance!N205&gt;Performance!N152,Outcomes!AJ49,AVERAGE(Outcomes!AJ49,Outcomes!AJ102,Outcomes!AJ155))*Outcomes!AJ$7</f>
        <v>4338.588068181818</v>
      </c>
      <c r="AK49" s="384">
        <f>Performance!N$5*IF(Performance!N205&gt;Performance!N152,Outcomes!AK49,AVERAGE(Outcomes!AK49,Outcomes!AK102,Outcomes!AK155))*Outcomes!AK$7</f>
        <v>7445.0170454545441</v>
      </c>
      <c r="AL49" s="384">
        <f>Performance!O$5*IF(Performance!O205&gt;Performance!O152,Outcomes!AL49,AVERAGE(Outcomes!AL49,Outcomes!AL102,Outcomes!AL155))*Outcomes!AL$7</f>
        <v>2920493.7535371161</v>
      </c>
      <c r="AM49" s="384">
        <f>Performance!O$5*IF(Performance!O205&gt;Performance!O152,Outcomes!AM49,AVERAGE(Outcomes!AM49,Outcomes!AM102,Outcomes!AM155))*Outcomes!AM$7</f>
        <v>214641.03200757096</v>
      </c>
      <c r="AN49" s="384">
        <f>Performance!O$5*IF(Performance!O205&gt;Performance!O152,Outcomes!AN49,AVERAGE(Outcomes!AN49,Outcomes!AN102,Outcomes!AN155))*Outcomes!AN$7</f>
        <v>290156.15898201044</v>
      </c>
      <c r="AO49" s="384">
        <f>Performance!O$5*IF(Performance!O205&gt;Performance!O152,Outcomes!AO49,AVERAGE(Outcomes!AO49,Outcomes!AO102,Outcomes!AO155))*Outcomes!AO$7</f>
        <v>356144.93305636896</v>
      </c>
      <c r="AP49" s="384">
        <f>Performance!P$5*IF(Performance!P205&gt;Performance!P152,Outcomes!AP49,AVERAGE(Outcomes!AP49,Outcomes!AP102,Outcomes!AP155))*Outcomes!AP$7</f>
        <v>1339974.771890373</v>
      </c>
      <c r="AQ49" s="384">
        <f>Performance!P$5*IF(Performance!P205&gt;Performance!P152,Outcomes!AQ49,AVERAGE(Outcomes!AQ49,Outcomes!AQ102,Outcomes!AQ155))*Outcomes!AQ$7</f>
        <v>48661.506859972833</v>
      </c>
      <c r="AR49" s="384">
        <f>Performance!P$5*IF(Performance!P205&gt;Performance!P152,Outcomes!AR49,AVERAGE(Outcomes!AR49,Outcomes!AR102,Outcomes!AR155))*Outcomes!AR$7</f>
        <v>195641.13908666436</v>
      </c>
      <c r="AS49" s="384">
        <f>Performance!P$5*IF(Performance!P205&gt;Performance!P152,Outcomes!AS49,AVERAGE(Outcomes!AS49,Outcomes!AS102,Outcomes!AS155))*Outcomes!AS$7</f>
        <v>405648.44595014333</v>
      </c>
      <c r="AT49" s="384">
        <f>Performance!Q$5*IF(Performance!Q205&gt;Performance!Q152,Outcomes!AT49,AVERAGE(Outcomes!AT49,Outcomes!AT102,Outcomes!AT155))*Outcomes!AT$7</f>
        <v>0</v>
      </c>
      <c r="AU49" s="384">
        <f>Performance!Q$5*IF(Performance!Q205&gt;Performance!Q152,Outcomes!AU49,AVERAGE(Outcomes!AU49,Outcomes!AU102,Outcomes!AU155))*Outcomes!AU$7</f>
        <v>0</v>
      </c>
      <c r="AV49" s="384">
        <f>Performance!Q$5*IF(Performance!Q205&gt;Performance!Q152,Outcomes!AV49,AVERAGE(Outcomes!AV49,Outcomes!AV102,Outcomes!AV155))*Outcomes!AV$7</f>
        <v>0</v>
      </c>
      <c r="AW49" s="384">
        <f>Performance!Q$5*IF(Performance!Q205&gt;Performance!Q152,Outcomes!AW49,AVERAGE(Outcomes!AW49,Outcomes!AW102,Outcomes!AW155))*Outcomes!AW$7</f>
        <v>0</v>
      </c>
      <c r="AX49" s="384">
        <f>Performance!R$5*IF(Performance!R205&gt;Performance!R152,Outcomes!AX49,AVERAGE(Outcomes!AX49,Outcomes!AX102,Outcomes!AX155))*Outcomes!AX$7</f>
        <v>0</v>
      </c>
      <c r="AY49" s="384">
        <f>Performance!R$5*IF(Performance!R205&gt;Performance!R152,Outcomes!AY49,AVERAGE(Outcomes!AY49,Outcomes!AY102,Outcomes!AY155))*Outcomes!AY$7</f>
        <v>0</v>
      </c>
      <c r="AZ49" s="384">
        <f>Performance!R$5*IF(Performance!R205&gt;Performance!R152,Outcomes!AZ49,AVERAGE(Outcomes!AZ49,Outcomes!AZ102,Outcomes!AZ155))*Outcomes!AZ$7</f>
        <v>0</v>
      </c>
      <c r="BA49" s="384">
        <f>Performance!R$5*IF(Performance!R205&gt;Performance!R152,Outcomes!BA49,AVERAGE(Outcomes!BA49,Outcomes!BA102,Outcomes!BA155))*Outcomes!BA$7</f>
        <v>0</v>
      </c>
      <c r="BB49" s="384">
        <f>Performance!S46</f>
        <v>4986.1699999999992</v>
      </c>
      <c r="BC49" s="384">
        <f>Performance!T46</f>
        <v>14822.500000000004</v>
      </c>
      <c r="BD49" s="384">
        <f>Performance!U46</f>
        <v>0</v>
      </c>
      <c r="BE49" s="339">
        <f>SUM(C49:BD49)-Performance!C46</f>
        <v>0</v>
      </c>
    </row>
    <row r="50" spans="1:57">
      <c r="A50" s="21" t="s">
        <v>129</v>
      </c>
      <c r="B50" s="18" t="s">
        <v>130</v>
      </c>
      <c r="C50" s="384">
        <f>Performance!D47</f>
        <v>1975055.5428457903</v>
      </c>
      <c r="D50" s="384">
        <f>Performance!E$5*IF(Performance!E206&gt;Performance!E153,Outcomes!D50,AVERAGE(Outcomes!D50,Outcomes!D103,Outcomes!D156))*Outcomes!D$7</f>
        <v>1045317.7363876295</v>
      </c>
      <c r="E50" s="384">
        <f>Performance!E$5*IF(Performance!E206&gt;Performance!E153,Outcomes!E50,AVERAGE(Outcomes!E50,Outcomes!E103,Outcomes!E156))*Outcomes!E$7</f>
        <v>113236.41743946203</v>
      </c>
      <c r="F50" s="384">
        <f>Performance!E$5*IF(Performance!E206&gt;Performance!E153,Outcomes!F50,AVERAGE(Outcomes!F50,Outcomes!F103,Outcomes!F156))*Outcomes!F$7</f>
        <v>131405.76782465045</v>
      </c>
      <c r="G50" s="384">
        <f>Performance!E$5*IF(Performance!E206&gt;Performance!E153,Outcomes!G50,AVERAGE(Outcomes!G50,Outcomes!G103,Outcomes!G156))*Outcomes!G$7</f>
        <v>158465.67903403289</v>
      </c>
      <c r="H50" s="384">
        <f>Performance!F$5*IF(Performance!F206&gt;Performance!F153,Outcomes!H50,AVERAGE(Outcomes!H50,Outcomes!H103,Outcomes!H156))*Outcomes!H$7</f>
        <v>0</v>
      </c>
      <c r="I50" s="384">
        <f>Performance!F$5*IF(Performance!F206&gt;Performance!F153,Outcomes!I50,AVERAGE(Outcomes!I50,Outcomes!I103,Outcomes!I156))*Outcomes!I$7</f>
        <v>0</v>
      </c>
      <c r="J50" s="384">
        <f>Performance!F$5*IF(Performance!F206&gt;Performance!F153,Outcomes!J50,AVERAGE(Outcomes!J50,Outcomes!J103,Outcomes!J156))*Outcomes!J$7</f>
        <v>0</v>
      </c>
      <c r="K50" s="384">
        <f>Performance!F$5*IF(Performance!F206&gt;Performance!F153,Outcomes!K50,AVERAGE(Outcomes!K50,Outcomes!K103,Outcomes!K156))*Outcomes!K$7</f>
        <v>0</v>
      </c>
      <c r="L50" s="384">
        <f>Performance!G$5*IF(Performance!G206&gt;Performance!G153,Outcomes!L50,AVERAGE(Outcomes!L50,Outcomes!L103,Outcomes!L156))*Outcomes!L$7</f>
        <v>4732.5000000000009</v>
      </c>
      <c r="M50" s="384">
        <f>Performance!H$5*IF(Performance!H206&gt;Performance!H153,Outcomes!M50,AVERAGE(Outcomes!M50,Outcomes!M103,Outcomes!M156))*Outcomes!M$7</f>
        <v>155409.37500000003</v>
      </c>
      <c r="N50" s="384">
        <f>Performance!I$5*IF(Performance!I206&gt;Performance!I153,Outcomes!N50,AVERAGE(Outcomes!N50,Outcomes!N103,Outcomes!N156))*Outcomes!N$7</f>
        <v>675.34883720930247</v>
      </c>
      <c r="O50" s="384">
        <f>Performance!I$5*IF(Performance!I206&gt;Performance!I153,Outcomes!O50,AVERAGE(Outcomes!O50,Outcomes!O103,Outcomes!O156))*Outcomes!O$7</f>
        <v>0</v>
      </c>
      <c r="P50" s="384">
        <f>Performance!I$5*IF(Performance!I206&gt;Performance!I153,Outcomes!P50,AVERAGE(Outcomes!P50,Outcomes!P103,Outcomes!P156))*Outcomes!P$7</f>
        <v>0</v>
      </c>
      <c r="Q50" s="384">
        <f>Performance!I$5*IF(Performance!I206&gt;Performance!I153,Outcomes!Q50,AVERAGE(Outcomes!Q50,Outcomes!Q103,Outcomes!Q156))*Outcomes!Q$7</f>
        <v>0</v>
      </c>
      <c r="R50" s="384">
        <f>Performance!J$5*IF(Performance!J206&gt;Performance!J153,Outcomes!R50,AVERAGE(Outcomes!R50,Outcomes!R103,Outcomes!R156))*Outcomes!R$7</f>
        <v>35455.813953488381</v>
      </c>
      <c r="S50" s="384">
        <f>Performance!J$5*IF(Performance!J206&gt;Performance!J153,Outcomes!S50,AVERAGE(Outcomes!S50,Outcomes!S103,Outcomes!S156))*Outcomes!S$7</f>
        <v>6050.0000000000009</v>
      </c>
      <c r="T50" s="384">
        <f>Performance!J$5*IF(Performance!J206&gt;Performance!J153,Outcomes!T50,AVERAGE(Outcomes!T50,Outcomes!T103,Outcomes!T156))*Outcomes!T$7</f>
        <v>6050.0000000000009</v>
      </c>
      <c r="U50" s="384">
        <f>Performance!J$5*IF(Performance!J206&gt;Performance!J153,Outcomes!U50,AVERAGE(Outcomes!U50,Outcomes!U103,Outcomes!U156))*Outcomes!U$7</f>
        <v>13612.500000000004</v>
      </c>
      <c r="V50" s="384">
        <f>Performance!K$5*IF(Performance!K206&gt;Performance!K153,Outcomes!V50,AVERAGE(Outcomes!V50,Outcomes!V103,Outcomes!V156))*Outcomes!V$7</f>
        <v>318106.21158820624</v>
      </c>
      <c r="W50" s="384">
        <f>Performance!K$5*IF(Performance!K206&gt;Performance!K153,Outcomes!W50,AVERAGE(Outcomes!W50,Outcomes!W103,Outcomes!W156))*Outcomes!W$7</f>
        <v>23670.996385362232</v>
      </c>
      <c r="X50" s="384">
        <f>Performance!K$5*IF(Performance!K206&gt;Performance!K153, Outcomes!X50, AVERAGE(Outcomes!X50,Outcomes!X103,Outcomes!X156))*Outcomes!X$7</f>
        <v>32531.508030162535</v>
      </c>
      <c r="Y50" s="384">
        <f>Performance!K$5*IF(Performance!K206&gt;Performance!K153,Outcomes!Y50,AVERAGE(Outcomes!Y50,Outcomes!Y103,Outcomes!Y156))*Outcomes!Y$7</f>
        <v>90058.020414314436</v>
      </c>
      <c r="Z50" s="384">
        <f>Performance!L$5*IF(Performance!L206&gt;Performance!L153,Outcomes!Z50,AVERAGE(Outcomes!Z50,Outcomes!Z103,Outcomes!Z156))*Outcomes!Z$7</f>
        <v>661675.07682358741</v>
      </c>
      <c r="AA50" s="384">
        <f>Performance!L$5*IF(Performance!L206&gt;Performance!L153,Outcomes!AA50,AVERAGE(Outcomes!AA50,Outcomes!AA103,Outcomes!AA156))*Outcomes!AA$7</f>
        <v>39927.871442901196</v>
      </c>
      <c r="AB50" s="384">
        <f>Performance!L$5*IF(Performance!L206&gt;Performance!L153,Outcomes!AB50,AVERAGE(Outcomes!AB50,Outcomes!AB103,Outcomes!AB156))*Outcomes!AB$7</f>
        <v>77570.510882261602</v>
      </c>
      <c r="AC50" s="384">
        <f>Performance!L$5*IF(Performance!L206&gt;Performance!L153,Outcomes!AC50,AVERAGE(Outcomes!AC50,Outcomes!AC103,Outcomes!AC156))*Outcomes!AC$7</f>
        <v>215952.43200622068</v>
      </c>
      <c r="AD50" s="384">
        <f>Performance!M$5*IF(Performance!M206&gt;Performance!M153,Outcomes!AD50,AVERAGE(Outcomes!AD50,Outcomes!AD103,Outcomes!AD156))*Outcomes!AD$7</f>
        <v>0</v>
      </c>
      <c r="AE50" s="384">
        <f>Performance!M$5*IF(Performance!M206&gt;Performance!M153,Outcomes!AE50,AVERAGE(Outcomes!AE50,Outcomes!AE103,Outcomes!AE156))*Outcomes!AE$7</f>
        <v>0</v>
      </c>
      <c r="AF50" s="384">
        <f>Performance!M$5*IF(Performance!M206&gt;Performance!M153,Outcomes!AF50,AVERAGE(Outcomes!AF50,Outcomes!AF103,Outcomes!AF156))*Outcomes!AF$7</f>
        <v>0</v>
      </c>
      <c r="AG50" s="384">
        <f>Performance!M$5*IF(Performance!M206&gt;Performance!M153,Outcomes!AG50,AVERAGE(Outcomes!AG50,Outcomes!AG103,Outcomes!AG156))*Outcomes!AG$7</f>
        <v>0</v>
      </c>
      <c r="AH50" s="384">
        <f>Performance!N$5*IF(Performance!N206&gt;Performance!N153,Outcomes!AH50,AVERAGE(Outcomes!AH50,Outcomes!AH103,Outcomes!AH156))*Outcomes!AH$7</f>
        <v>0</v>
      </c>
      <c r="AI50" s="384">
        <f>Performance!N$5*IF(Performance!N206&gt;Performance!N153,Outcomes!AI50,AVERAGE(Outcomes!AI50,Outcomes!AI103,Outcomes!AI156))*Outcomes!AI$7</f>
        <v>0</v>
      </c>
      <c r="AJ50" s="384">
        <f>Performance!N$5*IF(Performance!N206&gt;Performance!N153,Outcomes!AJ50,AVERAGE(Outcomes!AJ50,Outcomes!AJ103,Outcomes!AJ156))*Outcomes!AJ$7</f>
        <v>0</v>
      </c>
      <c r="AK50" s="384">
        <f>Performance!N$5*IF(Performance!N206&gt;Performance!N153,Outcomes!AK50,AVERAGE(Outcomes!AK50,Outcomes!AK103,Outcomes!AK156))*Outcomes!AK$7</f>
        <v>0</v>
      </c>
      <c r="AL50" s="384">
        <f>Performance!O$5*IF(Performance!O206&gt;Performance!O153,Outcomes!AL50,AVERAGE(Outcomes!AL50,Outcomes!AL103,Outcomes!AL156))*Outcomes!AL$7</f>
        <v>912128.20568247163</v>
      </c>
      <c r="AM50" s="384">
        <f>Performance!O$5*IF(Performance!O206&gt;Performance!O153,Outcomes!AM50,AVERAGE(Outcomes!AM50,Outcomes!AM103,Outcomes!AM156))*Outcomes!AM$7</f>
        <v>121151.74182252536</v>
      </c>
      <c r="AN50" s="384">
        <f>Performance!O$5*IF(Performance!O206&gt;Performance!O153,Outcomes!AN50,AVERAGE(Outcomes!AN50,Outcomes!AN103,Outcomes!AN156))*Outcomes!AN$7</f>
        <v>155729.21669445813</v>
      </c>
      <c r="AO50" s="384">
        <f>Performance!O$5*IF(Performance!O206&gt;Performance!O153,Outcomes!AO50,AVERAGE(Outcomes!AO50,Outcomes!AO103,Outcomes!AO156))*Outcomes!AO$7</f>
        <v>193322.7856624691</v>
      </c>
      <c r="AP50" s="384">
        <f>Performance!P$5*IF(Performance!P206&gt;Performance!P153,Outcomes!AP50,AVERAGE(Outcomes!AP50,Outcomes!AP103,Outcomes!AP156))*Outcomes!AP$7</f>
        <v>566556.92543937522</v>
      </c>
      <c r="AQ50" s="384">
        <f>Performance!P$5*IF(Performance!P206&gt;Performance!P153,Outcomes!AQ50,AVERAGE(Outcomes!AQ50,Outcomes!AQ103,Outcomes!AQ156))*Outcomes!AQ$7</f>
        <v>67101.636878579113</v>
      </c>
      <c r="AR50" s="384">
        <f>Performance!P$5*IF(Performance!P206&gt;Performance!P153,Outcomes!AR50,AVERAGE(Outcomes!AR50,Outcomes!AR103,Outcomes!AR156))*Outcomes!AR$7</f>
        <v>99675.967820608072</v>
      </c>
      <c r="AS50" s="384">
        <f>Performance!P$5*IF(Performance!P206&gt;Performance!P153,Outcomes!AS50,AVERAGE(Outcomes!AS50,Outcomes!AS103,Outcomes!AS156))*Outcomes!AS$7</f>
        <v>152794.50786391165</v>
      </c>
      <c r="AT50" s="384">
        <f>Performance!Q$5*IF(Performance!Q206&gt;Performance!Q153,Outcomes!AT50,AVERAGE(Outcomes!AT50,Outcomes!AT103,Outcomes!AT156))*Outcomes!AT$7</f>
        <v>0</v>
      </c>
      <c r="AU50" s="384">
        <f>Performance!Q$5*IF(Performance!Q206&gt;Performance!Q153,Outcomes!AU50,AVERAGE(Outcomes!AU50,Outcomes!AU103,Outcomes!AU156))*Outcomes!AU$7</f>
        <v>0</v>
      </c>
      <c r="AV50" s="384">
        <f>Performance!Q$5*IF(Performance!Q206&gt;Performance!Q153,Outcomes!AV50,AVERAGE(Outcomes!AV50,Outcomes!AV103,Outcomes!AV156))*Outcomes!AV$7</f>
        <v>0</v>
      </c>
      <c r="AW50" s="384">
        <f>Performance!Q$5*IF(Performance!Q206&gt;Performance!Q153,Outcomes!AW50,AVERAGE(Outcomes!AW50,Outcomes!AW103,Outcomes!AW156))*Outcomes!AW$7</f>
        <v>0</v>
      </c>
      <c r="AX50" s="384">
        <f>Performance!R$5*IF(Performance!R206&gt;Performance!R153,Outcomes!AX50,AVERAGE(Outcomes!AX50,Outcomes!AX103,Outcomes!AX156))*Outcomes!AX$7</f>
        <v>0</v>
      </c>
      <c r="AY50" s="384">
        <f>Performance!R$5*IF(Performance!R206&gt;Performance!R153,Outcomes!AY50,AVERAGE(Outcomes!AY50,Outcomes!AY103,Outcomes!AY156))*Outcomes!AY$7</f>
        <v>0</v>
      </c>
      <c r="AZ50" s="384">
        <f>Performance!R$5*IF(Performance!R206&gt;Performance!R153,Outcomes!AZ50,AVERAGE(Outcomes!AZ50,Outcomes!AZ103,Outcomes!AZ156))*Outcomes!AZ$7</f>
        <v>0</v>
      </c>
      <c r="BA50" s="384">
        <f>Performance!R$5*IF(Performance!R206&gt;Performance!R153,Outcomes!BA50,AVERAGE(Outcomes!BA50,Outcomes!BA103,Outcomes!BA156))*Outcomes!BA$7</f>
        <v>0</v>
      </c>
      <c r="BB50" s="384">
        <f>Performance!S47</f>
        <v>5287.7000000000007</v>
      </c>
      <c r="BC50" s="384">
        <f>Performance!T47</f>
        <v>13069.642857142862</v>
      </c>
      <c r="BD50" s="384">
        <f>Performance!U47</f>
        <v>0</v>
      </c>
      <c r="BE50" s="339">
        <f>SUM(C50:BD50)-Performance!C47</f>
        <v>0</v>
      </c>
    </row>
    <row r="51" spans="1:57">
      <c r="A51" s="21" t="s">
        <v>131</v>
      </c>
      <c r="B51" s="18" t="s">
        <v>132</v>
      </c>
      <c r="C51" s="384">
        <f>Performance!D48</f>
        <v>5085069.7931907615</v>
      </c>
      <c r="D51" s="384">
        <f>Performance!E$5*IF(Performance!E207&gt;Performance!E154,Outcomes!D51,AVERAGE(Outcomes!D51,Outcomes!D104,Outcomes!D157))*Outcomes!D$7</f>
        <v>4099480.0000000009</v>
      </c>
      <c r="E51" s="384">
        <f>Performance!E$5*IF(Performance!E207&gt;Performance!E154,Outcomes!E51,AVERAGE(Outcomes!E51,Outcomes!E104,Outcomes!E157))*Outcomes!E$7</f>
        <v>646948.07439867395</v>
      </c>
      <c r="F51" s="384">
        <f>Performance!E$5*IF(Performance!E207&gt;Performance!E154,Outcomes!F51,AVERAGE(Outcomes!F51,Outcomes!F104,Outcomes!F157))*Outcomes!F$7</f>
        <v>689856.14710494806</v>
      </c>
      <c r="G51" s="384">
        <f>Performance!E$5*IF(Performance!E207&gt;Performance!E154,Outcomes!G51,AVERAGE(Outcomes!G51,Outcomes!G104,Outcomes!G157))*Outcomes!G$7</f>
        <v>312965.13444682525</v>
      </c>
      <c r="H51" s="384">
        <f>Performance!F$5*IF(Performance!F207&gt;Performance!F154,Outcomes!H51,AVERAGE(Outcomes!H51,Outcomes!H104,Outcomes!H157))*Outcomes!H$7</f>
        <v>0</v>
      </c>
      <c r="I51" s="384">
        <f>Performance!F$5*IF(Performance!F207&gt;Performance!F154,Outcomes!I51,AVERAGE(Outcomes!I51,Outcomes!I104,Outcomes!I157))*Outcomes!I$7</f>
        <v>0</v>
      </c>
      <c r="J51" s="384">
        <f>Performance!F$5*IF(Performance!F207&gt;Performance!F154,Outcomes!J51,AVERAGE(Outcomes!J51,Outcomes!J104,Outcomes!J157))*Outcomes!J$7</f>
        <v>0</v>
      </c>
      <c r="K51" s="384">
        <f>Performance!F$5*IF(Performance!F207&gt;Performance!F154,Outcomes!K51,AVERAGE(Outcomes!K51,Outcomes!K104,Outcomes!K157))*Outcomes!K$7</f>
        <v>0</v>
      </c>
      <c r="L51" s="384">
        <f>Performance!G$5*IF(Performance!G207&gt;Performance!G154,Outcomes!L51,AVERAGE(Outcomes!L51,Outcomes!L104,Outcomes!L157))*Outcomes!L$7</f>
        <v>6003.3436195823133</v>
      </c>
      <c r="M51" s="384">
        <f>Performance!H$5*IF(Performance!H207&gt;Performance!H154,Outcomes!M51,AVERAGE(Outcomes!M51,Outcomes!M104,Outcomes!M157))*Outcomes!M$7</f>
        <v>13028.164596209637</v>
      </c>
      <c r="N51" s="384">
        <f>Performance!I$5*IF(Performance!I207&gt;Performance!I154,Outcomes!N51,AVERAGE(Outcomes!N51,Outcomes!N104,Outcomes!N157))*Outcomes!N$7</f>
        <v>189970.00000000006</v>
      </c>
      <c r="O51" s="384">
        <f>Performance!I$5*IF(Performance!I207&gt;Performance!I154,Outcomes!O51,AVERAGE(Outcomes!O51,Outcomes!O104,Outcomes!O157))*Outcomes!O$7</f>
        <v>11495.000000000004</v>
      </c>
      <c r="P51" s="384">
        <f>Performance!I$5*IF(Performance!I207&gt;Performance!I154,Outcomes!P51,AVERAGE(Outcomes!P51,Outcomes!P104,Outcomes!P157))*Outcomes!P$7</f>
        <v>7865.0000000000009</v>
      </c>
      <c r="Q51" s="384">
        <f>Performance!I$5*IF(Performance!I207&gt;Performance!I154,Outcomes!Q51,AVERAGE(Outcomes!Q51,Outcomes!Q104,Outcomes!Q157))*Outcomes!Q$7</f>
        <v>35695.000000000015</v>
      </c>
      <c r="R51" s="384">
        <f>Performance!J$5*IF(Performance!J207&gt;Performance!J154,Outcomes!R51,AVERAGE(Outcomes!R51,Outcomes!R104,Outcomes!R157))*Outcomes!R$7</f>
        <v>279812.50000000012</v>
      </c>
      <c r="S51" s="384">
        <f>Performance!J$5*IF(Performance!J207&gt;Performance!J154,Outcomes!S51,AVERAGE(Outcomes!S51,Outcomes!S104,Outcomes!S157))*Outcomes!S$7</f>
        <v>15125.000000000002</v>
      </c>
      <c r="T51" s="384">
        <f>Performance!J$5*IF(Performance!J207&gt;Performance!J154,Outcomes!T51,AVERAGE(Outcomes!T51,Outcomes!T104,Outcomes!T157))*Outcomes!T$7</f>
        <v>13234.375000000002</v>
      </c>
      <c r="U51" s="384">
        <f>Performance!J$5*IF(Performance!J207&gt;Performance!J154,Outcomes!U51,AVERAGE(Outcomes!U51,Outcomes!U104,Outcomes!U157))*Outcomes!U$7</f>
        <v>63525.000000000015</v>
      </c>
      <c r="V51" s="384">
        <f>Performance!K$5*IF(Performance!K207&gt;Performance!K154,Outcomes!V51,AVERAGE(Outcomes!V51,Outcomes!V104,Outcomes!V157))*Outcomes!V$7</f>
        <v>73665.81936299424</v>
      </c>
      <c r="W51" s="384">
        <f>Performance!K$5*IF(Performance!K207&gt;Performance!K154,Outcomes!W51,AVERAGE(Outcomes!W51,Outcomes!W104,Outcomes!W157))*Outcomes!W$7</f>
        <v>4375.57056739564</v>
      </c>
      <c r="X51" s="384">
        <f>Performance!K$5*IF(Performance!K207&gt;Performance!K154, Outcomes!X51, AVERAGE(Outcomes!X51,Outcomes!X104,Outcomes!X157))*Outcomes!X$7</f>
        <v>5785.8763625443626</v>
      </c>
      <c r="Y51" s="384">
        <f>Performance!K$5*IF(Performance!K207&gt;Performance!K154,Outcomes!Y51,AVERAGE(Outcomes!Y51,Outcomes!Y104,Outcomes!Y157))*Outcomes!Y$7</f>
        <v>14712.779244337731</v>
      </c>
      <c r="Z51" s="384">
        <f>Performance!L$5*IF(Performance!L207&gt;Performance!L154,Outcomes!Z51,AVERAGE(Outcomes!Z51,Outcomes!Z104,Outcomes!Z157))*Outcomes!Z$7</f>
        <v>338544.19460734481</v>
      </c>
      <c r="AA51" s="384">
        <f>Performance!L$5*IF(Performance!L207&gt;Performance!L154,Outcomes!AA51,AVERAGE(Outcomes!AA51,Outcomes!AA104,Outcomes!AA157))*Outcomes!AA$7</f>
        <v>34248.062797857106</v>
      </c>
      <c r="AB51" s="384">
        <f>Performance!L$5*IF(Performance!L207&gt;Performance!L154,Outcomes!AB51,AVERAGE(Outcomes!AB51,Outcomes!AB104,Outcomes!AB157))*Outcomes!AB$7</f>
        <v>60787.989288503661</v>
      </c>
      <c r="AC51" s="384">
        <f>Performance!L$5*IF(Performance!L207&gt;Performance!L154,Outcomes!AC51,AVERAGE(Outcomes!AC51,Outcomes!AC104,Outcomes!AC157))*Outcomes!AC$7</f>
        <v>55122.806758379564</v>
      </c>
      <c r="AD51" s="384">
        <f>Performance!M$5*IF(Performance!M207&gt;Performance!M154,Outcomes!AD51,AVERAGE(Outcomes!AD51,Outcomes!AD104,Outcomes!AD157))*Outcomes!AD$7</f>
        <v>0</v>
      </c>
      <c r="AE51" s="384">
        <f>Performance!M$5*IF(Performance!M207&gt;Performance!M154,Outcomes!AE51,AVERAGE(Outcomes!AE51,Outcomes!AE104,Outcomes!AE157))*Outcomes!AE$7</f>
        <v>0</v>
      </c>
      <c r="AF51" s="384">
        <f>Performance!M$5*IF(Performance!M207&gt;Performance!M154,Outcomes!AF51,AVERAGE(Outcomes!AF51,Outcomes!AF104,Outcomes!AF157))*Outcomes!AF$7</f>
        <v>0</v>
      </c>
      <c r="AG51" s="384">
        <f>Performance!M$5*IF(Performance!M207&gt;Performance!M154,Outcomes!AG51,AVERAGE(Outcomes!AG51,Outcomes!AG104,Outcomes!AG157))*Outcomes!AG$7</f>
        <v>0</v>
      </c>
      <c r="AH51" s="384">
        <f>Performance!N$5*IF(Performance!N207&gt;Performance!N154,Outcomes!AH51,AVERAGE(Outcomes!AH51,Outcomes!AH104,Outcomes!AH157))*Outcomes!AH$7</f>
        <v>0</v>
      </c>
      <c r="AI51" s="384">
        <f>Performance!N$5*IF(Performance!N207&gt;Performance!N154,Outcomes!AI51,AVERAGE(Outcomes!AI51,Outcomes!AI104,Outcomes!AI157))*Outcomes!AI$7</f>
        <v>0</v>
      </c>
      <c r="AJ51" s="384">
        <f>Performance!N$5*IF(Performance!N207&gt;Performance!N154,Outcomes!AJ51,AVERAGE(Outcomes!AJ51,Outcomes!AJ104,Outcomes!AJ157))*Outcomes!AJ$7</f>
        <v>0</v>
      </c>
      <c r="AK51" s="384">
        <f>Performance!N$5*IF(Performance!N207&gt;Performance!N154,Outcomes!AK51,AVERAGE(Outcomes!AK51,Outcomes!AK104,Outcomes!AK157))*Outcomes!AK$7</f>
        <v>0</v>
      </c>
      <c r="AL51" s="384">
        <f>Performance!O$5*IF(Performance!O207&gt;Performance!O154,Outcomes!AL51,AVERAGE(Outcomes!AL51,Outcomes!AL104,Outcomes!AL157))*Outcomes!AL$7</f>
        <v>3143327.8520167228</v>
      </c>
      <c r="AM51" s="384">
        <f>Performance!O$5*IF(Performance!O207&gt;Performance!O154,Outcomes!AM51,AVERAGE(Outcomes!AM51,Outcomes!AM104,Outcomes!AM157))*Outcomes!AM$7</f>
        <v>521017.66196822014</v>
      </c>
      <c r="AN51" s="384">
        <f>Performance!O$5*IF(Performance!O207&gt;Performance!O154,Outcomes!AN51,AVERAGE(Outcomes!AN51,Outcomes!AN104,Outcomes!AN157))*Outcomes!AN$7</f>
        <v>524314.2885267582</v>
      </c>
      <c r="AO51" s="384">
        <f>Performance!O$5*IF(Performance!O207&gt;Performance!O154,Outcomes!AO51,AVERAGE(Outcomes!AO51,Outcomes!AO104,Outcomes!AO157))*Outcomes!AO$7</f>
        <v>280519.3255346517</v>
      </c>
      <c r="AP51" s="384">
        <f>Performance!P$5*IF(Performance!P207&gt;Performance!P154,Outcomes!AP51,AVERAGE(Outcomes!AP51,Outcomes!AP104,Outcomes!AP157))*Outcomes!AP$7</f>
        <v>1278343.4759784993</v>
      </c>
      <c r="AQ51" s="384">
        <f>Performance!P$5*IF(Performance!P207&gt;Performance!P154,Outcomes!AQ51,AVERAGE(Outcomes!AQ51,Outcomes!AQ104,Outcomes!AQ157))*Outcomes!AQ$7</f>
        <v>171341.41607364535</v>
      </c>
      <c r="AR51" s="384">
        <f>Performance!P$5*IF(Performance!P207&gt;Performance!P154,Outcomes!AR51,AVERAGE(Outcomes!AR51,Outcomes!AR104,Outcomes!AR157))*Outcomes!AR$7</f>
        <v>256053.60486578677</v>
      </c>
      <c r="AS51" s="384">
        <f>Performance!P$5*IF(Performance!P207&gt;Performance!P154,Outcomes!AS51,AVERAGE(Outcomes!AS51,Outcomes!AS104,Outcomes!AS157))*Outcomes!AS$7</f>
        <v>225990.36582470144</v>
      </c>
      <c r="AT51" s="384">
        <f>Performance!Q$5*IF(Performance!Q207&gt;Performance!Q154,Outcomes!AT51,AVERAGE(Outcomes!AT51,Outcomes!AT104,Outcomes!AT157))*Outcomes!AT$7</f>
        <v>0</v>
      </c>
      <c r="AU51" s="384">
        <f>Performance!Q$5*IF(Performance!Q207&gt;Performance!Q154,Outcomes!AU51,AVERAGE(Outcomes!AU51,Outcomes!AU104,Outcomes!AU157))*Outcomes!AU$7</f>
        <v>0</v>
      </c>
      <c r="AV51" s="384">
        <f>Performance!Q$5*IF(Performance!Q207&gt;Performance!Q154,Outcomes!AV51,AVERAGE(Outcomes!AV51,Outcomes!AV104,Outcomes!AV157))*Outcomes!AV$7</f>
        <v>0</v>
      </c>
      <c r="AW51" s="384">
        <f>Performance!Q$5*IF(Performance!Q207&gt;Performance!Q154,Outcomes!AW51,AVERAGE(Outcomes!AW51,Outcomes!AW104,Outcomes!AW157))*Outcomes!AW$7</f>
        <v>0</v>
      </c>
      <c r="AX51" s="384">
        <f>Performance!R$5*IF(Performance!R207&gt;Performance!R154,Outcomes!AX51,AVERAGE(Outcomes!AX51,Outcomes!AX104,Outcomes!AX157))*Outcomes!AX$7</f>
        <v>0</v>
      </c>
      <c r="AY51" s="384">
        <f>Performance!R$5*IF(Performance!R207&gt;Performance!R154,Outcomes!AY51,AVERAGE(Outcomes!AY51,Outcomes!AY104,Outcomes!AY157))*Outcomes!AY$7</f>
        <v>0</v>
      </c>
      <c r="AZ51" s="384">
        <f>Performance!R$5*IF(Performance!R207&gt;Performance!R154,Outcomes!AZ51,AVERAGE(Outcomes!AZ51,Outcomes!AZ104,Outcomes!AZ157))*Outcomes!AZ$7</f>
        <v>0</v>
      </c>
      <c r="BA51" s="384">
        <f>Performance!R$5*IF(Performance!R207&gt;Performance!R154,Outcomes!BA51,AVERAGE(Outcomes!BA51,Outcomes!BA104,Outcomes!BA157))*Outcomes!BA$7</f>
        <v>0</v>
      </c>
      <c r="BB51" s="384">
        <f>Performance!S48</f>
        <v>2115.0800000000004</v>
      </c>
      <c r="BC51" s="384">
        <f>Performance!T48</f>
        <v>33880.000000000007</v>
      </c>
      <c r="BD51" s="384">
        <f>Performance!U48</f>
        <v>0</v>
      </c>
      <c r="BE51" s="339">
        <f>SUM(C51:BD51)-Performance!C48</f>
        <v>0</v>
      </c>
    </row>
    <row r="52" spans="1:57">
      <c r="A52" s="21" t="s">
        <v>133</v>
      </c>
      <c r="B52" s="18" t="s">
        <v>134</v>
      </c>
      <c r="C52" s="384">
        <f>Performance!D49</f>
        <v>2824425.015702304</v>
      </c>
      <c r="D52" s="384">
        <f>Performance!E$5*IF(Performance!E208&gt;Performance!E155,Outcomes!D52,AVERAGE(Outcomes!D52,Outcomes!D105,Outcomes!D158))*Outcomes!D$7</f>
        <v>1664191.9214796072</v>
      </c>
      <c r="E52" s="384">
        <f>Performance!E$5*IF(Performance!E208&gt;Performance!E155,Outcomes!E52,AVERAGE(Outcomes!E52,Outcomes!E105,Outcomes!E158))*Outcomes!E$7</f>
        <v>252059.36485095773</v>
      </c>
      <c r="F52" s="384">
        <f>Performance!E$5*IF(Performance!E208&gt;Performance!E155,Outcomes!F52,AVERAGE(Outcomes!F52,Outcomes!F105,Outcomes!F158))*Outcomes!F$7</f>
        <v>155140.59067998486</v>
      </c>
      <c r="G52" s="384">
        <f>Performance!E$5*IF(Performance!E208&gt;Performance!E155,Outcomes!G52,AVERAGE(Outcomes!G52,Outcomes!G105,Outcomes!G158))*Outcomes!G$7</f>
        <v>158447.58866477868</v>
      </c>
      <c r="H52" s="384">
        <f>Performance!F$5*IF(Performance!F208&gt;Performance!F155,Outcomes!H52,AVERAGE(Outcomes!H52,Outcomes!H105,Outcomes!H158))*Outcomes!H$7</f>
        <v>0</v>
      </c>
      <c r="I52" s="384">
        <f>Performance!F$5*IF(Performance!F208&gt;Performance!F155,Outcomes!I52,AVERAGE(Outcomes!I52,Outcomes!I105,Outcomes!I158))*Outcomes!I$7</f>
        <v>0</v>
      </c>
      <c r="J52" s="384">
        <f>Performance!F$5*IF(Performance!F208&gt;Performance!F155,Outcomes!J52,AVERAGE(Outcomes!J52,Outcomes!J105,Outcomes!J158))*Outcomes!J$7</f>
        <v>0</v>
      </c>
      <c r="K52" s="384">
        <f>Performance!F$5*IF(Performance!F208&gt;Performance!F155,Outcomes!K52,AVERAGE(Outcomes!K52,Outcomes!K105,Outcomes!K158))*Outcomes!K$7</f>
        <v>0</v>
      </c>
      <c r="L52" s="384">
        <f>Performance!G$5*IF(Performance!G208&gt;Performance!G155,Outcomes!L52,AVERAGE(Outcomes!L52,Outcomes!L105,Outcomes!L158))*Outcomes!L$7</f>
        <v>0</v>
      </c>
      <c r="M52" s="384">
        <f>Performance!H$5*IF(Performance!H208&gt;Performance!H155,Outcomes!M52,AVERAGE(Outcomes!M52,Outcomes!M105,Outcomes!M158))*Outcomes!M$7</f>
        <v>0</v>
      </c>
      <c r="N52" s="384">
        <f>Performance!I$5*IF(Performance!I208&gt;Performance!I155,Outcomes!N52,AVERAGE(Outcomes!N52,Outcomes!N105,Outcomes!N158))*Outcomes!N$7</f>
        <v>0</v>
      </c>
      <c r="O52" s="384">
        <f>Performance!I$5*IF(Performance!I208&gt;Performance!I155,Outcomes!O52,AVERAGE(Outcomes!O52,Outcomes!O105,Outcomes!O158))*Outcomes!O$7</f>
        <v>0</v>
      </c>
      <c r="P52" s="384">
        <f>Performance!I$5*IF(Performance!I208&gt;Performance!I155,Outcomes!P52,AVERAGE(Outcomes!P52,Outcomes!P105,Outcomes!P158))*Outcomes!P$7</f>
        <v>0</v>
      </c>
      <c r="Q52" s="384">
        <f>Performance!I$5*IF(Performance!I208&gt;Performance!I155,Outcomes!Q52,AVERAGE(Outcomes!Q52,Outcomes!Q105,Outcomes!Q158))*Outcomes!Q$7</f>
        <v>0</v>
      </c>
      <c r="R52" s="384">
        <f>Performance!J$5*IF(Performance!J208&gt;Performance!J155,Outcomes!R52,AVERAGE(Outcomes!R52,Outcomes!R105,Outcomes!R158))*Outcomes!R$7</f>
        <v>56303.007476031271</v>
      </c>
      <c r="S52" s="384">
        <f>Performance!J$5*IF(Performance!J208&gt;Performance!J155,Outcomes!S52,AVERAGE(Outcomes!S52,Outcomes!S105,Outcomes!S158))*Outcomes!S$7</f>
        <v>7940.1677209787695</v>
      </c>
      <c r="T52" s="384">
        <f>Performance!J$5*IF(Performance!J208&gt;Performance!J155,Outcomes!T52,AVERAGE(Outcomes!T52,Outcomes!T105,Outcomes!T158))*Outcomes!T$7</f>
        <v>4331.0005750793289</v>
      </c>
      <c r="U52" s="384">
        <f>Performance!J$5*IF(Performance!J208&gt;Performance!J155,Outcomes!U52,AVERAGE(Outcomes!U52,Outcomes!U105,Outcomes!U158))*Outcomes!U$7</f>
        <v>14436.668583597761</v>
      </c>
      <c r="V52" s="384">
        <f>Performance!K$5*IF(Performance!K208&gt;Performance!K155,Outcomes!V52,AVERAGE(Outcomes!V52,Outcomes!V105,Outcomes!V158))*Outcomes!V$7</f>
        <v>336871.5481628314</v>
      </c>
      <c r="W52" s="384">
        <f>Performance!K$5*IF(Performance!K208&gt;Performance!K155,Outcomes!W52,AVERAGE(Outcomes!W52,Outcomes!W105,Outcomes!W158))*Outcomes!W$7</f>
        <v>75430.78359808361</v>
      </c>
      <c r="X52" s="384">
        <f>Performance!K$5*IF(Performance!K208&gt;Performance!K155, Outcomes!X52, AVERAGE(Outcomes!X52,Outcomes!X105,Outcomes!X158))*Outcomes!X$7</f>
        <v>21144.272946016139</v>
      </c>
      <c r="Y52" s="384">
        <f>Performance!K$5*IF(Performance!K208&gt;Performance!K155,Outcomes!Y52,AVERAGE(Outcomes!Y52,Outcomes!Y105,Outcomes!Y158))*Outcomes!Y$7</f>
        <v>123494.3398680176</v>
      </c>
      <c r="Z52" s="384">
        <f>Performance!L$5*IF(Performance!L208&gt;Performance!L155,Outcomes!Z52,AVERAGE(Outcomes!Z52,Outcomes!Z105,Outcomes!Z158))*Outcomes!Z$7</f>
        <v>1146627.3203410038</v>
      </c>
      <c r="AA52" s="384">
        <f>Performance!L$5*IF(Performance!L208&gt;Performance!L155,Outcomes!AA52,AVERAGE(Outcomes!AA52,Outcomes!AA105,Outcomes!AA158))*Outcomes!AA$7</f>
        <v>188520.71069824108</v>
      </c>
      <c r="AB52" s="384">
        <f>Performance!L$5*IF(Performance!L208&gt;Performance!L155,Outcomes!AB52,AVERAGE(Outcomes!AB52,Outcomes!AB105,Outcomes!AB158))*Outcomes!AB$7</f>
        <v>108588.9799002886</v>
      </c>
      <c r="AC52" s="384">
        <f>Performance!L$5*IF(Performance!L208&gt;Performance!L155,Outcomes!AC52,AVERAGE(Outcomes!AC52,Outcomes!AC105,Outcomes!AC158))*Outcomes!AC$7</f>
        <v>348388.0251165253</v>
      </c>
      <c r="AD52" s="384">
        <f>Performance!M$5*IF(Performance!M208&gt;Performance!M155,Outcomes!AD52,AVERAGE(Outcomes!AD52,Outcomes!AD105,Outcomes!AD158))*Outcomes!AD$7</f>
        <v>0</v>
      </c>
      <c r="AE52" s="384">
        <f>Performance!M$5*IF(Performance!M208&gt;Performance!M155,Outcomes!AE52,AVERAGE(Outcomes!AE52,Outcomes!AE105,Outcomes!AE158))*Outcomes!AE$7</f>
        <v>0</v>
      </c>
      <c r="AF52" s="384">
        <f>Performance!M$5*IF(Performance!M208&gt;Performance!M155,Outcomes!AF52,AVERAGE(Outcomes!AF52,Outcomes!AF105,Outcomes!AF158))*Outcomes!AF$7</f>
        <v>0</v>
      </c>
      <c r="AG52" s="384">
        <f>Performance!M$5*IF(Performance!M208&gt;Performance!M155,Outcomes!AG52,AVERAGE(Outcomes!AG52,Outcomes!AG105,Outcomes!AG158))*Outcomes!AG$7</f>
        <v>0</v>
      </c>
      <c r="AH52" s="384">
        <f>Performance!N$5*IF(Performance!N208&gt;Performance!N155,Outcomes!AH52,AVERAGE(Outcomes!AH52,Outcomes!AH105,Outcomes!AH158))*Outcomes!AH$7</f>
        <v>0</v>
      </c>
      <c r="AI52" s="384">
        <f>Performance!N$5*IF(Performance!N208&gt;Performance!N155,Outcomes!AI52,AVERAGE(Outcomes!AI52,Outcomes!AI105,Outcomes!AI158))*Outcomes!AI$7</f>
        <v>0</v>
      </c>
      <c r="AJ52" s="384">
        <f>Performance!N$5*IF(Performance!N208&gt;Performance!N155,Outcomes!AJ52,AVERAGE(Outcomes!AJ52,Outcomes!AJ105,Outcomes!AJ158))*Outcomes!AJ$7</f>
        <v>0</v>
      </c>
      <c r="AK52" s="384">
        <f>Performance!N$5*IF(Performance!N208&gt;Performance!N155,Outcomes!AK52,AVERAGE(Outcomes!AK52,Outcomes!AK105,Outcomes!AK158))*Outcomes!AK$7</f>
        <v>0</v>
      </c>
      <c r="AL52" s="384">
        <f>Performance!O$5*IF(Performance!O208&gt;Performance!O155,Outcomes!AL52,AVERAGE(Outcomes!AL52,Outcomes!AL105,Outcomes!AL158))*Outcomes!AL$7</f>
        <v>2598414.6511773476</v>
      </c>
      <c r="AM52" s="384">
        <f>Performance!O$5*IF(Performance!O208&gt;Performance!O155,Outcomes!AM52,AVERAGE(Outcomes!AM52,Outcomes!AM105,Outcomes!AM158))*Outcomes!AM$7</f>
        <v>405417.19370276516</v>
      </c>
      <c r="AN52" s="384">
        <f>Performance!O$5*IF(Performance!O208&gt;Performance!O155,Outcomes!AN52,AVERAGE(Outcomes!AN52,Outcomes!AN105,Outcomes!AN158))*Outcomes!AN$7</f>
        <v>272178.7033016638</v>
      </c>
      <c r="AO52" s="384">
        <f>Performance!O$5*IF(Performance!O208&gt;Performance!O155,Outcomes!AO52,AVERAGE(Outcomes!AO52,Outcomes!AO105,Outcomes!AO158))*Outcomes!AO$7</f>
        <v>304664.75446313166</v>
      </c>
      <c r="AP52" s="384">
        <f>Performance!P$5*IF(Performance!P208&gt;Performance!P155,Outcomes!AP52,AVERAGE(Outcomes!AP52,Outcomes!AP105,Outcomes!AP158))*Outcomes!AP$7</f>
        <v>768873.39563425491</v>
      </c>
      <c r="AQ52" s="384">
        <f>Performance!P$5*IF(Performance!P208&gt;Performance!P155,Outcomes!AQ52,AVERAGE(Outcomes!AQ52,Outcomes!AQ105,Outcomes!AQ158))*Outcomes!AQ$7</f>
        <v>101678.9677578249</v>
      </c>
      <c r="AR52" s="384">
        <f>Performance!P$5*IF(Performance!P208&gt;Performance!P155,Outcomes!AR52,AVERAGE(Outcomes!AR52,Outcomes!AR105,Outcomes!AR158))*Outcomes!AR$7</f>
        <v>111373.48500611406</v>
      </c>
      <c r="AS52" s="384">
        <f>Performance!P$5*IF(Performance!P208&gt;Performance!P155,Outcomes!AS52,AVERAGE(Outcomes!AS52,Outcomes!AS105,Outcomes!AS158))*Outcomes!AS$7</f>
        <v>256107.05738222392</v>
      </c>
      <c r="AT52" s="384">
        <f>Performance!Q$5*IF(Performance!Q208&gt;Performance!Q155,Outcomes!AT52,AVERAGE(Outcomes!AT52,Outcomes!AT105,Outcomes!AT158))*Outcomes!AT$7</f>
        <v>0</v>
      </c>
      <c r="AU52" s="384">
        <f>Performance!Q$5*IF(Performance!Q208&gt;Performance!Q155,Outcomes!AU52,AVERAGE(Outcomes!AU52,Outcomes!AU105,Outcomes!AU158))*Outcomes!AU$7</f>
        <v>0</v>
      </c>
      <c r="AV52" s="384">
        <f>Performance!Q$5*IF(Performance!Q208&gt;Performance!Q155,Outcomes!AV52,AVERAGE(Outcomes!AV52,Outcomes!AV105,Outcomes!AV158))*Outcomes!AV$7</f>
        <v>0</v>
      </c>
      <c r="AW52" s="384">
        <f>Performance!Q$5*IF(Performance!Q208&gt;Performance!Q155,Outcomes!AW52,AVERAGE(Outcomes!AW52,Outcomes!AW105,Outcomes!AW158))*Outcomes!AW$7</f>
        <v>0</v>
      </c>
      <c r="AX52" s="384">
        <f>Performance!R$5*IF(Performance!R208&gt;Performance!R155,Outcomes!AX52,AVERAGE(Outcomes!AX52,Outcomes!AX105,Outcomes!AX158))*Outcomes!AX$7</f>
        <v>152460.00000000003</v>
      </c>
      <c r="AY52" s="384">
        <f>Performance!R$5*IF(Performance!R208&gt;Performance!R155,Outcomes!AY52,AVERAGE(Outcomes!AY52,Outcomes!AY105,Outcomes!AY158))*Outcomes!AY$7</f>
        <v>25410.000000000011</v>
      </c>
      <c r="AZ52" s="384">
        <f>Performance!R$5*IF(Performance!R208&gt;Performance!R155,Outcomes!AZ52,AVERAGE(Outcomes!AZ52,Outcomes!AZ105,Outcomes!AZ158))*Outcomes!AZ$7</f>
        <v>25410.000000000011</v>
      </c>
      <c r="BA52" s="384">
        <f>Performance!R$5*IF(Performance!R208&gt;Performance!R155,Outcomes!BA52,AVERAGE(Outcomes!BA52,Outcomes!BA105,Outcomes!BA158))*Outcomes!BA$7</f>
        <v>63525.000000000007</v>
      </c>
      <c r="BB52" s="384">
        <f>Performance!S49</f>
        <v>4224.4336428148645</v>
      </c>
      <c r="BC52" s="384">
        <f>Performance!T49</f>
        <v>47601.96693093019</v>
      </c>
      <c r="BD52" s="384">
        <f>Performance!U49</f>
        <v>0</v>
      </c>
      <c r="BE52" s="339">
        <f>SUM(C52:BD52)-Performance!C49</f>
        <v>0</v>
      </c>
    </row>
    <row r="53" spans="1:57">
      <c r="A53" s="21" t="s">
        <v>135</v>
      </c>
      <c r="B53" s="18" t="s">
        <v>136</v>
      </c>
      <c r="C53" s="384">
        <f>Performance!D50</f>
        <v>2712004.8113930477</v>
      </c>
      <c r="D53" s="384">
        <f>Performance!E$5*IF(Performance!E209&gt;Performance!E156,Outcomes!D53,AVERAGE(Outcomes!D53,Outcomes!D106,Outcomes!D159))*Outcomes!D$7</f>
        <v>3466235.3119627507</v>
      </c>
      <c r="E53" s="384">
        <f>Performance!E$5*IF(Performance!E209&gt;Performance!E156,Outcomes!E53,AVERAGE(Outcomes!E53,Outcomes!E106,Outcomes!E159))*Outcomes!E$7</f>
        <v>428532.32286373328</v>
      </c>
      <c r="F53" s="384">
        <f>Performance!E$5*IF(Performance!E209&gt;Performance!E156,Outcomes!F53,AVERAGE(Outcomes!F53,Outcomes!F106,Outcomes!F159))*Outcomes!F$7</f>
        <v>427768.95251821855</v>
      </c>
      <c r="G53" s="384">
        <f>Performance!E$5*IF(Performance!E209&gt;Performance!E156,Outcomes!G53,AVERAGE(Outcomes!G53,Outcomes!G106,Outcomes!G159))*Outcomes!G$7</f>
        <v>291919.1606457918</v>
      </c>
      <c r="H53" s="384">
        <f>Performance!F$5*IF(Performance!F209&gt;Performance!F156,Outcomes!H53,AVERAGE(Outcomes!H53,Outcomes!H106,Outcomes!H159))*Outcomes!H$7</f>
        <v>3327.9166666666665</v>
      </c>
      <c r="I53" s="384">
        <f>Performance!F$5*IF(Performance!F209&gt;Performance!F156,Outcomes!I53,AVERAGE(Outcomes!I53,Outcomes!I106,Outcomes!I159))*Outcomes!I$7</f>
        <v>90.052083333333329</v>
      </c>
      <c r="J53" s="384">
        <f>Performance!F$5*IF(Performance!F209&gt;Performance!F156,Outcomes!J53,AVERAGE(Outcomes!J53,Outcomes!J106,Outcomes!J159))*Outcomes!J$7</f>
        <v>180.10416666666666</v>
      </c>
      <c r="K53" s="384">
        <f>Performance!F$5*IF(Performance!F209&gt;Performance!F156,Outcomes!K53,AVERAGE(Outcomes!K53,Outcomes!K106,Outcomes!K159))*Outcomes!K$7</f>
        <v>0</v>
      </c>
      <c r="L53" s="384">
        <f>Performance!G$5*IF(Performance!G209&gt;Performance!G156,Outcomes!L53,AVERAGE(Outcomes!L53,Outcomes!L106,Outcomes!L159))*Outcomes!L$7</f>
        <v>61831.631403625062</v>
      </c>
      <c r="M53" s="384">
        <f>Performance!H$5*IF(Performance!H209&gt;Performance!H156,Outcomes!M53,AVERAGE(Outcomes!M53,Outcomes!M106,Outcomes!M159))*Outcomes!M$7</f>
        <v>1123635.460745469</v>
      </c>
      <c r="N53" s="384">
        <f>Performance!I$5*IF(Performance!I209&gt;Performance!I156,Outcomes!N53,AVERAGE(Outcomes!N53,Outcomes!N106,Outcomes!N159))*Outcomes!N$7</f>
        <v>8470.0000000000018</v>
      </c>
      <c r="O53" s="384">
        <f>Performance!I$5*IF(Performance!I209&gt;Performance!I156,Outcomes!O53,AVERAGE(Outcomes!O53,Outcomes!O106,Outcomes!O159))*Outcomes!O$7</f>
        <v>907.50000000000023</v>
      </c>
      <c r="P53" s="384">
        <f>Performance!I$5*IF(Performance!I209&gt;Performance!I156,Outcomes!P53,AVERAGE(Outcomes!P53,Outcomes!P106,Outcomes!P159))*Outcomes!P$7</f>
        <v>302.50000000000006</v>
      </c>
      <c r="Q53" s="384">
        <f>Performance!I$5*IF(Performance!I209&gt;Performance!I156,Outcomes!Q53,AVERAGE(Outcomes!Q53,Outcomes!Q106,Outcomes!Q159))*Outcomes!Q$7</f>
        <v>4235.0000000000009</v>
      </c>
      <c r="R53" s="384">
        <f>Performance!J$5*IF(Performance!J209&gt;Performance!J156,Outcomes!R53,AVERAGE(Outcomes!R53,Outcomes!R106,Outcomes!R159))*Outcomes!R$7</f>
        <v>0</v>
      </c>
      <c r="S53" s="384">
        <f>Performance!J$5*IF(Performance!J209&gt;Performance!J156,Outcomes!S53,AVERAGE(Outcomes!S53,Outcomes!S106,Outcomes!S159))*Outcomes!S$7</f>
        <v>0</v>
      </c>
      <c r="T53" s="384">
        <f>Performance!J$5*IF(Performance!J209&gt;Performance!J156,Outcomes!T53,AVERAGE(Outcomes!T53,Outcomes!T106,Outcomes!T159))*Outcomes!T$7</f>
        <v>0</v>
      </c>
      <c r="U53" s="384">
        <f>Performance!J$5*IF(Performance!J209&gt;Performance!J156,Outcomes!U53,AVERAGE(Outcomes!U53,Outcomes!U106,Outcomes!U159))*Outcomes!U$7</f>
        <v>0</v>
      </c>
      <c r="V53" s="384">
        <f>Performance!K$5*IF(Performance!K209&gt;Performance!K156,Outcomes!V53,AVERAGE(Outcomes!V53,Outcomes!V106,Outcomes!V159))*Outcomes!V$7</f>
        <v>479608.6414520882</v>
      </c>
      <c r="W53" s="384">
        <f>Performance!K$5*IF(Performance!K209&gt;Performance!K156,Outcomes!W53,AVERAGE(Outcomes!W53,Outcomes!W106,Outcomes!W159))*Outcomes!W$7</f>
        <v>66354.029933275728</v>
      </c>
      <c r="X53" s="384">
        <f>Performance!K$5*IF(Performance!K209&gt;Performance!K156, Outcomes!X53, AVERAGE(Outcomes!X53,Outcomes!X106,Outcomes!X159))*Outcomes!X$7</f>
        <v>53357.010751762144</v>
      </c>
      <c r="Y53" s="384">
        <f>Performance!K$5*IF(Performance!K209&gt;Performance!K156,Outcomes!Y53,AVERAGE(Outcomes!Y53,Outcomes!Y106,Outcomes!Y159))*Outcomes!Y$7</f>
        <v>73267.095243437332</v>
      </c>
      <c r="Z53" s="384">
        <f>Performance!L$5*IF(Performance!L209&gt;Performance!L156,Outcomes!Z53,AVERAGE(Outcomes!Z53,Outcomes!Z106,Outcomes!Z159))*Outcomes!Z$7</f>
        <v>1158564.5407879311</v>
      </c>
      <c r="AA53" s="384">
        <f>Performance!L$5*IF(Performance!L209&gt;Performance!L156,Outcomes!AA53,AVERAGE(Outcomes!AA53,Outcomes!AA106,Outcomes!AA159))*Outcomes!AA$7</f>
        <v>141634.93370211142</v>
      </c>
      <c r="AB53" s="384">
        <f>Performance!L$5*IF(Performance!L209&gt;Performance!L156,Outcomes!AB53,AVERAGE(Outcomes!AB53,Outcomes!AB106,Outcomes!AB159))*Outcomes!AB$7</f>
        <v>179235.9867121889</v>
      </c>
      <c r="AC53" s="384">
        <f>Performance!L$5*IF(Performance!L209&gt;Performance!L156,Outcomes!AC53,AVERAGE(Outcomes!AC53,Outcomes!AC106,Outcomes!AC159))*Outcomes!AC$7</f>
        <v>292829.87489973957</v>
      </c>
      <c r="AD53" s="384">
        <f>Performance!M$5*IF(Performance!M209&gt;Performance!M156,Outcomes!AD53,AVERAGE(Outcomes!AD53,Outcomes!AD106,Outcomes!AD159))*Outcomes!AD$7</f>
        <v>0</v>
      </c>
      <c r="AE53" s="384">
        <f>Performance!M$5*IF(Performance!M209&gt;Performance!M156,Outcomes!AE53,AVERAGE(Outcomes!AE53,Outcomes!AE106,Outcomes!AE159))*Outcomes!AE$7</f>
        <v>0</v>
      </c>
      <c r="AF53" s="384">
        <f>Performance!M$5*IF(Performance!M209&gt;Performance!M156,Outcomes!AF53,AVERAGE(Outcomes!AF53,Outcomes!AF106,Outcomes!AF159))*Outcomes!AF$7</f>
        <v>0</v>
      </c>
      <c r="AG53" s="384">
        <f>Performance!M$5*IF(Performance!M209&gt;Performance!M156,Outcomes!AG53,AVERAGE(Outcomes!AG53,Outcomes!AG106,Outcomes!AG159))*Outcomes!AG$7</f>
        <v>0</v>
      </c>
      <c r="AH53" s="384">
        <f>Performance!N$5*IF(Performance!N209&gt;Performance!N156,Outcomes!AH53,AVERAGE(Outcomes!AH53,Outcomes!AH106,Outcomes!AH159))*Outcomes!AH$7</f>
        <v>0</v>
      </c>
      <c r="AI53" s="384">
        <f>Performance!N$5*IF(Performance!N209&gt;Performance!N156,Outcomes!AI53,AVERAGE(Outcomes!AI53,Outcomes!AI106,Outcomes!AI159))*Outcomes!AI$7</f>
        <v>0</v>
      </c>
      <c r="AJ53" s="384">
        <f>Performance!N$5*IF(Performance!N209&gt;Performance!N156,Outcomes!AJ53,AVERAGE(Outcomes!AJ53,Outcomes!AJ106,Outcomes!AJ159))*Outcomes!AJ$7</f>
        <v>0</v>
      </c>
      <c r="AK53" s="384">
        <f>Performance!N$5*IF(Performance!N209&gt;Performance!N156,Outcomes!AK53,AVERAGE(Outcomes!AK53,Outcomes!AK106,Outcomes!AK159))*Outcomes!AK$7</f>
        <v>0</v>
      </c>
      <c r="AL53" s="384">
        <f>Performance!O$5*IF(Performance!O209&gt;Performance!O156,Outcomes!AL53,AVERAGE(Outcomes!AL53,Outcomes!AL106,Outcomes!AL159))*Outcomes!AL$7</f>
        <v>4217126.8366448218</v>
      </c>
      <c r="AM53" s="384">
        <f>Performance!O$5*IF(Performance!O209&gt;Performance!O156,Outcomes!AM53,AVERAGE(Outcomes!AM53,Outcomes!AM106,Outcomes!AM159))*Outcomes!AM$7</f>
        <v>543408.49717409303</v>
      </c>
      <c r="AN53" s="384">
        <f>Performance!O$5*IF(Performance!O209&gt;Performance!O156,Outcomes!AN53,AVERAGE(Outcomes!AN53,Outcomes!AN106,Outcomes!AN159))*Outcomes!AN$7</f>
        <v>505391.75457659498</v>
      </c>
      <c r="AO53" s="384">
        <f>Performance!O$5*IF(Performance!O209&gt;Performance!O156,Outcomes!AO53,AVERAGE(Outcomes!AO53,Outcomes!AO106,Outcomes!AO159))*Outcomes!AO$7</f>
        <v>354379.59783866839</v>
      </c>
      <c r="AP53" s="384">
        <f>Performance!P$5*IF(Performance!P209&gt;Performance!P156,Outcomes!AP53,AVERAGE(Outcomes!AP53,Outcomes!AP106,Outcomes!AP159))*Outcomes!AP$7</f>
        <v>2393233.8702426525</v>
      </c>
      <c r="AQ53" s="384">
        <f>Performance!P$5*IF(Performance!P209&gt;Performance!P156,Outcomes!AQ53,AVERAGE(Outcomes!AQ53,Outcomes!AQ106,Outcomes!AQ159))*Outcomes!AQ$7</f>
        <v>170590.74272635355</v>
      </c>
      <c r="AR53" s="384">
        <f>Performance!P$5*IF(Performance!P209&gt;Performance!P156,Outcomes!AR53,AVERAGE(Outcomes!AR53,Outcomes!AR106,Outcomes!AR159))*Outcomes!AR$7</f>
        <v>326680.57733831101</v>
      </c>
      <c r="AS53" s="384">
        <f>Performance!P$5*IF(Performance!P209&gt;Performance!P156,Outcomes!AS53,AVERAGE(Outcomes!AS53,Outcomes!AS106,Outcomes!AS159))*Outcomes!AS$7</f>
        <v>576206.24299107469</v>
      </c>
      <c r="AT53" s="384">
        <f>Performance!Q$5*IF(Performance!Q209&gt;Performance!Q156,Outcomes!AT53,AVERAGE(Outcomes!AT53,Outcomes!AT106,Outcomes!AT159))*Outcomes!AT$7</f>
        <v>0</v>
      </c>
      <c r="AU53" s="384">
        <f>Performance!Q$5*IF(Performance!Q209&gt;Performance!Q156,Outcomes!AU53,AVERAGE(Outcomes!AU53,Outcomes!AU106,Outcomes!AU159))*Outcomes!AU$7</f>
        <v>0</v>
      </c>
      <c r="AV53" s="384">
        <f>Performance!Q$5*IF(Performance!Q209&gt;Performance!Q156,Outcomes!AV53,AVERAGE(Outcomes!AV53,Outcomes!AV106,Outcomes!AV159))*Outcomes!AV$7</f>
        <v>0</v>
      </c>
      <c r="AW53" s="384">
        <f>Performance!Q$5*IF(Performance!Q209&gt;Performance!Q156,Outcomes!AW53,AVERAGE(Outcomes!AW53,Outcomes!AW106,Outcomes!AW159))*Outcomes!AW$7</f>
        <v>0</v>
      </c>
      <c r="AX53" s="384">
        <f>Performance!R$5*IF(Performance!R209&gt;Performance!R156,Outcomes!AX53,AVERAGE(Outcomes!AX53,Outcomes!AX106,Outcomes!AX159))*Outcomes!AX$7</f>
        <v>119790.00000000001</v>
      </c>
      <c r="AY53" s="384">
        <f>Performance!R$5*IF(Performance!R209&gt;Performance!R156,Outcomes!AY53,AVERAGE(Outcomes!AY53,Outcomes!AY106,Outcomes!AY159))*Outcomes!AY$7</f>
        <v>2169.4824576754559</v>
      </c>
      <c r="AZ53" s="384">
        <f>Performance!R$5*IF(Performance!R209&gt;Performance!R156,Outcomes!AZ53,AVERAGE(Outcomes!AZ53,Outcomes!AZ106,Outcomes!AZ159))*Outcomes!AZ$7</f>
        <v>13782.605930806641</v>
      </c>
      <c r="BA53" s="384">
        <f>Performance!R$5*IF(Performance!R209&gt;Performance!R156,Outcomes!BA53,AVERAGE(Outcomes!BA53,Outcomes!BA106,Outcomes!BA159))*Outcomes!BA$7</f>
        <v>41912.72422100987</v>
      </c>
      <c r="BB53" s="384">
        <f>Performance!S50</f>
        <v>10575.400000000001</v>
      </c>
      <c r="BC53" s="384">
        <f>Performance!T50</f>
        <v>115403.75000000001</v>
      </c>
      <c r="BD53" s="384">
        <f>Performance!U50</f>
        <v>0</v>
      </c>
      <c r="BE53" s="339">
        <f>SUM(C53:BD53)-Performance!C50</f>
        <v>0</v>
      </c>
    </row>
    <row r="54" spans="1:57">
      <c r="A54" s="21" t="s">
        <v>137</v>
      </c>
      <c r="B54" s="18" t="s">
        <v>138</v>
      </c>
      <c r="C54" s="384">
        <f>Performance!D51</f>
        <v>728151.07733343751</v>
      </c>
      <c r="D54" s="384">
        <f>Performance!E$5*IF(Performance!E210&gt;Performance!E157,Outcomes!D54,AVERAGE(Outcomes!D54,Outcomes!D107,Outcomes!D160))*Outcomes!D$7</f>
        <v>672239.16666666651</v>
      </c>
      <c r="E54" s="384">
        <f>Performance!E$5*IF(Performance!E210&gt;Performance!E157,Outcomes!E54,AVERAGE(Outcomes!E54,Outcomes!E107,Outcomes!E160))*Outcomes!E$7</f>
        <v>51309.65618407591</v>
      </c>
      <c r="F54" s="384">
        <f>Performance!E$5*IF(Performance!E210&gt;Performance!E157,Outcomes!F54,AVERAGE(Outcomes!F54,Outcomes!F107,Outcomes!F160))*Outcomes!F$7</f>
        <v>71895.300915038446</v>
      </c>
      <c r="G54" s="384">
        <f>Performance!E$5*IF(Performance!E210&gt;Performance!E157,Outcomes!G54,AVERAGE(Outcomes!G54,Outcomes!G107,Outcomes!G160))*Outcomes!G$7</f>
        <v>81652.566083154496</v>
      </c>
      <c r="H54" s="384">
        <f>Performance!F$5*IF(Performance!F210&gt;Performance!F157,Outcomes!H54,AVERAGE(Outcomes!H54,Outcomes!H107,Outcomes!H160))*Outcomes!H$7</f>
        <v>0</v>
      </c>
      <c r="I54" s="384">
        <f>Performance!F$5*IF(Performance!F210&gt;Performance!F157,Outcomes!I54,AVERAGE(Outcomes!I54,Outcomes!I107,Outcomes!I160))*Outcomes!I$7</f>
        <v>0</v>
      </c>
      <c r="J54" s="384">
        <f>Performance!F$5*IF(Performance!F210&gt;Performance!F157,Outcomes!J54,AVERAGE(Outcomes!J54,Outcomes!J107,Outcomes!J160))*Outcomes!J$7</f>
        <v>0</v>
      </c>
      <c r="K54" s="384">
        <f>Performance!F$5*IF(Performance!F210&gt;Performance!F157,Outcomes!K54,AVERAGE(Outcomes!K54,Outcomes!K107,Outcomes!K160))*Outcomes!K$7</f>
        <v>0</v>
      </c>
      <c r="L54" s="384">
        <f>Performance!G$5*IF(Performance!G210&gt;Performance!G157,Outcomes!L54,AVERAGE(Outcomes!L54,Outcomes!L107,Outcomes!L160))*Outcomes!L$7</f>
        <v>0</v>
      </c>
      <c r="M54" s="384">
        <f>Performance!H$5*IF(Performance!H210&gt;Performance!H157,Outcomes!M54,AVERAGE(Outcomes!M54,Outcomes!M107,Outcomes!M160))*Outcomes!M$7</f>
        <v>242000.00000000003</v>
      </c>
      <c r="N54" s="384">
        <f>Performance!I$5*IF(Performance!I210&gt;Performance!I157,Outcomes!N54,AVERAGE(Outcomes!N54,Outcomes!N107,Outcomes!N160))*Outcomes!N$7</f>
        <v>37963.750000000007</v>
      </c>
      <c r="O54" s="384">
        <f>Performance!I$5*IF(Performance!I210&gt;Performance!I157,Outcomes!O54,AVERAGE(Outcomes!O54,Outcomes!O107,Outcomes!O160))*Outcomes!O$7</f>
        <v>1815.0000000000005</v>
      </c>
      <c r="P54" s="384">
        <f>Performance!I$5*IF(Performance!I210&gt;Performance!I157,Outcomes!P54,AVERAGE(Outcomes!P54,Outcomes!P107,Outcomes!P160))*Outcomes!P$7</f>
        <v>2420</v>
      </c>
      <c r="Q54" s="384">
        <f>Performance!I$5*IF(Performance!I210&gt;Performance!I157,Outcomes!Q54,AVERAGE(Outcomes!Q54,Outcomes!Q107,Outcomes!Q160))*Outcomes!Q$7</f>
        <v>5445.0000000000009</v>
      </c>
      <c r="R54" s="384">
        <f>Performance!J$5*IF(Performance!J210&gt;Performance!J157,Outcomes!R54,AVERAGE(Outcomes!R54,Outcomes!R107,Outcomes!R160))*Outcomes!R$7</f>
        <v>215720.31250000003</v>
      </c>
      <c r="S54" s="384">
        <f>Performance!J$5*IF(Performance!J210&gt;Performance!J157,Outcomes!S54,AVERAGE(Outcomes!S54,Outcomes!S107,Outcomes!S160))*Outcomes!S$7</f>
        <v>15125.000000000002</v>
      </c>
      <c r="T54" s="384">
        <f>Performance!J$5*IF(Performance!J210&gt;Performance!J157,Outcomes!T54,AVERAGE(Outcomes!T54,Outcomes!T107,Outcomes!T160))*Outcomes!T$7</f>
        <v>40081.25</v>
      </c>
      <c r="U54" s="384">
        <f>Performance!J$5*IF(Performance!J210&gt;Performance!J157,Outcomes!U54,AVERAGE(Outcomes!U54,Outcomes!U107,Outcomes!U160))*Outcomes!U$7</f>
        <v>62768.750000000015</v>
      </c>
      <c r="V54" s="384">
        <f>Performance!K$5*IF(Performance!K210&gt;Performance!K157,Outcomes!V54,AVERAGE(Outcomes!V54,Outcomes!V107,Outcomes!V160))*Outcomes!V$7</f>
        <v>98984.392114893999</v>
      </c>
      <c r="W54" s="384">
        <f>Performance!K$5*IF(Performance!K210&gt;Performance!K157,Outcomes!W54,AVERAGE(Outcomes!W54,Outcomes!W107,Outcomes!W160))*Outcomes!W$7</f>
        <v>2681.0855648838487</v>
      </c>
      <c r="X54" s="384">
        <f>Performance!K$5*IF(Performance!K210&gt;Performance!K157, Outcomes!X54, AVERAGE(Outcomes!X54,Outcomes!X107,Outcomes!X160))*Outcomes!X$7</f>
        <v>5586.0440443398629</v>
      </c>
      <c r="Y54" s="384">
        <f>Performance!K$5*IF(Performance!K210&gt;Performance!K157,Outcomes!Y54,AVERAGE(Outcomes!Y54,Outcomes!Y107,Outcomes!Y160))*Outcomes!Y$7</f>
        <v>25517.806277528951</v>
      </c>
      <c r="Z54" s="384">
        <f>Performance!L$5*IF(Performance!L210&gt;Performance!L157,Outcomes!Z54,AVERAGE(Outcomes!Z54,Outcomes!Z107,Outcomes!Z160))*Outcomes!Z$7</f>
        <v>466362.80616746866</v>
      </c>
      <c r="AA54" s="384">
        <f>Performance!L$5*IF(Performance!L210&gt;Performance!L157,Outcomes!AA54,AVERAGE(Outcomes!AA54,Outcomes!AA107,Outcomes!AA160))*Outcomes!AA$7</f>
        <v>23604.184744929993</v>
      </c>
      <c r="AB54" s="384">
        <f>Performance!L$5*IF(Performance!L210&gt;Performance!L157,Outcomes!AB54,AVERAGE(Outcomes!AB54,Outcomes!AB107,Outcomes!AB160))*Outcomes!AB$7</f>
        <v>76502.564478565473</v>
      </c>
      <c r="AC54" s="384">
        <f>Performance!L$5*IF(Performance!L210&gt;Performance!L157,Outcomes!AC54,AVERAGE(Outcomes!AC54,Outcomes!AC107,Outcomes!AC160))*Outcomes!AC$7</f>
        <v>106828.28687630767</v>
      </c>
      <c r="AD54" s="384">
        <f>Performance!M$5*IF(Performance!M210&gt;Performance!M157,Outcomes!AD54,AVERAGE(Outcomes!AD54,Outcomes!AD107,Outcomes!AD160))*Outcomes!AD$7</f>
        <v>0</v>
      </c>
      <c r="AE54" s="384">
        <f>Performance!M$5*IF(Performance!M210&gt;Performance!M157,Outcomes!AE54,AVERAGE(Outcomes!AE54,Outcomes!AE107,Outcomes!AE160))*Outcomes!AE$7</f>
        <v>0</v>
      </c>
      <c r="AF54" s="384">
        <f>Performance!M$5*IF(Performance!M210&gt;Performance!M157,Outcomes!AF54,AVERAGE(Outcomes!AF54,Outcomes!AF107,Outcomes!AF160))*Outcomes!AF$7</f>
        <v>0</v>
      </c>
      <c r="AG54" s="384">
        <f>Performance!M$5*IF(Performance!M210&gt;Performance!M157,Outcomes!AG54,AVERAGE(Outcomes!AG54,Outcomes!AG107,Outcomes!AG160))*Outcomes!AG$7</f>
        <v>0</v>
      </c>
      <c r="AH54" s="384">
        <f>Performance!N$5*IF(Performance!N210&gt;Performance!N157,Outcomes!AH54,AVERAGE(Outcomes!AH54,Outcomes!AH107,Outcomes!AH160))*Outcomes!AH$7</f>
        <v>0</v>
      </c>
      <c r="AI54" s="384">
        <f>Performance!N$5*IF(Performance!N210&gt;Performance!N157,Outcomes!AI54,AVERAGE(Outcomes!AI54,Outcomes!AI107,Outcomes!AI160))*Outcomes!AI$7</f>
        <v>0</v>
      </c>
      <c r="AJ54" s="384">
        <f>Performance!N$5*IF(Performance!N210&gt;Performance!N157,Outcomes!AJ54,AVERAGE(Outcomes!AJ54,Outcomes!AJ107,Outcomes!AJ160))*Outcomes!AJ$7</f>
        <v>0</v>
      </c>
      <c r="AK54" s="384">
        <f>Performance!N$5*IF(Performance!N210&gt;Performance!N157,Outcomes!AK54,AVERAGE(Outcomes!AK54,Outcomes!AK107,Outcomes!AK160))*Outcomes!AK$7</f>
        <v>0</v>
      </c>
      <c r="AL54" s="384">
        <f>Performance!O$5*IF(Performance!O210&gt;Performance!O157,Outcomes!AL54,AVERAGE(Outcomes!AL54,Outcomes!AL107,Outcomes!AL160))*Outcomes!AL$7</f>
        <v>468120.84772131225</v>
      </c>
      <c r="AM54" s="384">
        <f>Performance!O$5*IF(Performance!O210&gt;Performance!O157,Outcomes!AM54,AVERAGE(Outcomes!AM54,Outcomes!AM107,Outcomes!AM160))*Outcomes!AM$7</f>
        <v>40474.080430362745</v>
      </c>
      <c r="AN54" s="384">
        <f>Performance!O$5*IF(Performance!O210&gt;Performance!O157,Outcomes!AN54,AVERAGE(Outcomes!AN54,Outcomes!AN107,Outcomes!AN160))*Outcomes!AN$7</f>
        <v>65367.299672365851</v>
      </c>
      <c r="AO54" s="384">
        <f>Performance!O$5*IF(Performance!O210&gt;Performance!O157,Outcomes!AO54,AVERAGE(Outcomes!AO54,Outcomes!AO107,Outcomes!AO160))*Outcomes!AO$7</f>
        <v>79131.658853905639</v>
      </c>
      <c r="AP54" s="384">
        <f>Performance!P$5*IF(Performance!P210&gt;Performance!P157,Outcomes!AP54,AVERAGE(Outcomes!AP54,Outcomes!AP107,Outcomes!AP160))*Outcomes!AP$7</f>
        <v>503030.44304189627</v>
      </c>
      <c r="AQ54" s="384">
        <f>Performance!P$5*IF(Performance!P210&gt;Performance!P157,Outcomes!AQ54,AVERAGE(Outcomes!AQ54,Outcomes!AQ107,Outcomes!AQ160))*Outcomes!AQ$7</f>
        <v>27949.237706506079</v>
      </c>
      <c r="AR54" s="384">
        <f>Performance!P$5*IF(Performance!P210&gt;Performance!P157,Outcomes!AR54,AVERAGE(Outcomes!AR54,Outcomes!AR107,Outcomes!AR160))*Outcomes!AR$7</f>
        <v>81641.152905447831</v>
      </c>
      <c r="AS54" s="384">
        <f>Performance!P$5*IF(Performance!P210&gt;Performance!P157,Outcomes!AS54,AVERAGE(Outcomes!AS54,Outcomes!AS107,Outcomes!AS160))*Outcomes!AS$7</f>
        <v>146906.07954697136</v>
      </c>
      <c r="AT54" s="384">
        <f>Performance!Q$5*IF(Performance!Q210&gt;Performance!Q157,Outcomes!AT54,AVERAGE(Outcomes!AT54,Outcomes!AT107,Outcomes!AT160))*Outcomes!AT$7</f>
        <v>0</v>
      </c>
      <c r="AU54" s="384">
        <f>Performance!Q$5*IF(Performance!Q210&gt;Performance!Q157,Outcomes!AU54,AVERAGE(Outcomes!AU54,Outcomes!AU107,Outcomes!AU160))*Outcomes!AU$7</f>
        <v>0</v>
      </c>
      <c r="AV54" s="384">
        <f>Performance!Q$5*IF(Performance!Q210&gt;Performance!Q157,Outcomes!AV54,AVERAGE(Outcomes!AV54,Outcomes!AV107,Outcomes!AV160))*Outcomes!AV$7</f>
        <v>0</v>
      </c>
      <c r="AW54" s="384">
        <f>Performance!Q$5*IF(Performance!Q210&gt;Performance!Q157,Outcomes!AW54,AVERAGE(Outcomes!AW54,Outcomes!AW107,Outcomes!AW160))*Outcomes!AW$7</f>
        <v>0</v>
      </c>
      <c r="AX54" s="384">
        <f>Performance!R$5*IF(Performance!R210&gt;Performance!R157,Outcomes!AX54,AVERAGE(Outcomes!AX54,Outcomes!AX107,Outcomes!AX160))*Outcomes!AX$7</f>
        <v>0</v>
      </c>
      <c r="AY54" s="384">
        <f>Performance!R$5*IF(Performance!R210&gt;Performance!R157,Outcomes!AY54,AVERAGE(Outcomes!AY54,Outcomes!AY107,Outcomes!AY160))*Outcomes!AY$7</f>
        <v>0</v>
      </c>
      <c r="AZ54" s="384">
        <f>Performance!R$5*IF(Performance!R210&gt;Performance!R157,Outcomes!AZ54,AVERAGE(Outcomes!AZ54,Outcomes!AZ107,Outcomes!AZ160))*Outcomes!AZ$7</f>
        <v>0</v>
      </c>
      <c r="BA54" s="384">
        <f>Performance!R$5*IF(Performance!R210&gt;Performance!R157,Outcomes!BA54,AVERAGE(Outcomes!BA54,Outcomes!BA107,Outcomes!BA160))*Outcomes!BA$7</f>
        <v>0</v>
      </c>
      <c r="BB54" s="384">
        <f>Performance!S51</f>
        <v>6001.0232044168915</v>
      </c>
      <c r="BC54" s="384">
        <f>Performance!T51</f>
        <v>14878.399749155693</v>
      </c>
      <c r="BD54" s="384">
        <f>Performance!U51</f>
        <v>0</v>
      </c>
      <c r="BE54" s="339">
        <f>SUM(C54:BD54)-Performance!C51</f>
        <v>0</v>
      </c>
    </row>
    <row r="55" spans="1:57">
      <c r="A55" s="21" t="s">
        <v>139</v>
      </c>
      <c r="B55" s="18" t="s">
        <v>140</v>
      </c>
      <c r="C55" s="384">
        <f>Performance!D52</f>
        <v>648943.75</v>
      </c>
      <c r="D55" s="384">
        <f>Performance!E$5*IF(Performance!E211&gt;Performance!E158,Outcomes!D55,AVERAGE(Outcomes!D55,Outcomes!D108,Outcomes!D161))*Outcomes!D$7</f>
        <v>694488.6407880279</v>
      </c>
      <c r="E55" s="384">
        <f>Performance!E$5*IF(Performance!E211&gt;Performance!E158,Outcomes!E55,AVERAGE(Outcomes!E55,Outcomes!E108,Outcomes!E161))*Outcomes!E$7</f>
        <v>60566.079497501814</v>
      </c>
      <c r="F55" s="384">
        <f>Performance!E$5*IF(Performance!E211&gt;Performance!E158,Outcomes!F55,AVERAGE(Outcomes!F55,Outcomes!F108,Outcomes!F161))*Outcomes!F$7</f>
        <v>76088.831648115331</v>
      </c>
      <c r="G55" s="384">
        <f>Performance!E$5*IF(Performance!E211&gt;Performance!E158,Outcomes!G55,AVERAGE(Outcomes!G55,Outcomes!G108,Outcomes!G161))*Outcomes!G$7</f>
        <v>97121.18348634259</v>
      </c>
      <c r="H55" s="384">
        <f>Performance!F$5*IF(Performance!F211&gt;Performance!F158,Outcomes!H55,AVERAGE(Outcomes!H55,Outcomes!H108,Outcomes!H161))*Outcomes!H$7</f>
        <v>6759.4408738159036</v>
      </c>
      <c r="I55" s="384">
        <f>Performance!F$5*IF(Performance!F211&gt;Performance!F158,Outcomes!I55,AVERAGE(Outcomes!I55,Outcomes!I108,Outcomes!I161))*Outcomes!I$7</f>
        <v>844.93010922698795</v>
      </c>
      <c r="J55" s="384">
        <f>Performance!F$5*IF(Performance!F211&gt;Performance!F158,Outcomes!J55,AVERAGE(Outcomes!J55,Outcomes!J108,Outcomes!J161))*Outcomes!J$7</f>
        <v>0</v>
      </c>
      <c r="K55" s="384">
        <f>Performance!F$5*IF(Performance!F211&gt;Performance!F158,Outcomes!K55,AVERAGE(Outcomes!K55,Outcomes!K108,Outcomes!K161))*Outcomes!K$7</f>
        <v>0</v>
      </c>
      <c r="L55" s="384">
        <f>Performance!G$5*IF(Performance!G211&gt;Performance!G158,Outcomes!L55,AVERAGE(Outcomes!L55,Outcomes!L108,Outcomes!L161))*Outcomes!L$7</f>
        <v>97638.04367546532</v>
      </c>
      <c r="M55" s="384">
        <f>Performance!H$5*IF(Performance!H211&gt;Performance!H158,Outcomes!M55,AVERAGE(Outcomes!M55,Outcomes!M108,Outcomes!M161))*Outcomes!M$7</f>
        <v>365301.85216912831</v>
      </c>
      <c r="N55" s="384">
        <f>Performance!I$5*IF(Performance!I211&gt;Performance!I158,Outcomes!N55,AVERAGE(Outcomes!N55,Outcomes!N108,Outcomes!N161))*Outcomes!N$7</f>
        <v>89523.622336612752</v>
      </c>
      <c r="O55" s="384">
        <f>Performance!I$5*IF(Performance!I211&gt;Performance!I158,Outcomes!O55,AVERAGE(Outcomes!O55,Outcomes!O108,Outcomes!O161))*Outcomes!O$7</f>
        <v>11701.561152837385</v>
      </c>
      <c r="P55" s="384">
        <f>Performance!I$5*IF(Performance!I211&gt;Performance!I158,Outcomes!P55,AVERAGE(Outcomes!P55,Outcomes!P108,Outcomes!P161))*Outcomes!P$7</f>
        <v>12448.469311529134</v>
      </c>
      <c r="Q55" s="384">
        <f>Performance!I$5*IF(Performance!I211&gt;Performance!I158,Outcomes!Q55,AVERAGE(Outcomes!Q55,Outcomes!Q108,Outcomes!Q161))*Outcomes!Q$7</f>
        <v>14938.163173834962</v>
      </c>
      <c r="R55" s="384">
        <f>Performance!J$5*IF(Performance!J211&gt;Performance!J158,Outcomes!R55,AVERAGE(Outcomes!R55,Outcomes!R108,Outcomes!R161))*Outcomes!R$7</f>
        <v>16314.705987984171</v>
      </c>
      <c r="S55" s="384">
        <f>Performance!J$5*IF(Performance!J211&gt;Performance!J158,Outcomes!S55,AVERAGE(Outcomes!S55,Outcomes!S108,Outcomes!S161))*Outcomes!S$7</f>
        <v>3112.1173278822835</v>
      </c>
      <c r="T55" s="384">
        <f>Performance!J$5*IF(Performance!J211&gt;Performance!J158,Outcomes!T55,AVERAGE(Outcomes!T55,Outcomes!T108,Outcomes!T161))*Outcomes!T$7</f>
        <v>3423.3290606705118</v>
      </c>
      <c r="U55" s="384">
        <f>Performance!J$5*IF(Performance!J211&gt;Performance!J158,Outcomes!U55,AVERAGE(Outcomes!U55,Outcomes!U108,Outcomes!U161))*Outcomes!U$7</f>
        <v>4979.3877246116535</v>
      </c>
      <c r="V55" s="384">
        <f>Performance!K$5*IF(Performance!K211&gt;Performance!K158,Outcomes!V55,AVERAGE(Outcomes!V55,Outcomes!V108,Outcomes!V161))*Outcomes!V$7</f>
        <v>234984.0122452472</v>
      </c>
      <c r="W55" s="384">
        <f>Performance!K$5*IF(Performance!K211&gt;Performance!K158,Outcomes!W55,AVERAGE(Outcomes!W55,Outcomes!W108,Outcomes!W161))*Outcomes!W$7</f>
        <v>25006.941469093439</v>
      </c>
      <c r="X55" s="384">
        <f>Performance!K$5*IF(Performance!K211&gt;Performance!K158, Outcomes!X55, AVERAGE(Outcomes!X55,Outcomes!X108,Outcomes!X161))*Outcomes!X$7</f>
        <v>23196.972471956917</v>
      </c>
      <c r="Y55" s="384">
        <f>Performance!K$5*IF(Performance!K211&gt;Performance!K158,Outcomes!Y55,AVERAGE(Outcomes!Y55,Outcomes!Y108,Outcomes!Y161))*Outcomes!Y$7</f>
        <v>50536.105080171772</v>
      </c>
      <c r="Z55" s="384">
        <f>Performance!L$5*IF(Performance!L211&gt;Performance!L158,Outcomes!Z55,AVERAGE(Outcomes!Z55,Outcomes!Z108,Outcomes!Z161))*Outcomes!Z$7</f>
        <v>762246.04295447131</v>
      </c>
      <c r="AA55" s="384">
        <f>Performance!L$5*IF(Performance!L211&gt;Performance!L158,Outcomes!AA55,AVERAGE(Outcomes!AA55,Outcomes!AA108,Outcomes!AA161))*Outcomes!AA$7</f>
        <v>76670.054780980659</v>
      </c>
      <c r="AB55" s="384">
        <f>Performance!L$5*IF(Performance!L211&gt;Performance!L158,Outcomes!AB55,AVERAGE(Outcomes!AB55,Outcomes!AB108,Outcomes!AB161))*Outcomes!AB$7</f>
        <v>87314.049252266443</v>
      </c>
      <c r="AC55" s="384">
        <f>Performance!L$5*IF(Performance!L211&gt;Performance!L158,Outcomes!AC55,AVERAGE(Outcomes!AC55,Outcomes!AC108,Outcomes!AC161))*Outcomes!AC$7</f>
        <v>177333.90762221464</v>
      </c>
      <c r="AD55" s="384">
        <f>Performance!M$5*IF(Performance!M211&gt;Performance!M158,Outcomes!AD55,AVERAGE(Outcomes!AD55,Outcomes!AD108,Outcomes!AD161))*Outcomes!AD$7</f>
        <v>0</v>
      </c>
      <c r="AE55" s="384">
        <f>Performance!M$5*IF(Performance!M211&gt;Performance!M158,Outcomes!AE55,AVERAGE(Outcomes!AE55,Outcomes!AE108,Outcomes!AE161))*Outcomes!AE$7</f>
        <v>0</v>
      </c>
      <c r="AF55" s="384">
        <f>Performance!M$5*IF(Performance!M211&gt;Performance!M158,Outcomes!AF55,AVERAGE(Outcomes!AF55,Outcomes!AF108,Outcomes!AF161))*Outcomes!AF$7</f>
        <v>0</v>
      </c>
      <c r="AG55" s="384">
        <f>Performance!M$5*IF(Performance!M211&gt;Performance!M158,Outcomes!AG55,AVERAGE(Outcomes!AG55,Outcomes!AG108,Outcomes!AG161))*Outcomes!AG$7</f>
        <v>0</v>
      </c>
      <c r="AH55" s="384">
        <f>Performance!N$5*IF(Performance!N211&gt;Performance!N158,Outcomes!AH55,AVERAGE(Outcomes!AH55,Outcomes!AH108,Outcomes!AH161))*Outcomes!AH$7</f>
        <v>0</v>
      </c>
      <c r="AI55" s="384">
        <f>Performance!N$5*IF(Performance!N211&gt;Performance!N158,Outcomes!AI55,AVERAGE(Outcomes!AI55,Outcomes!AI108,Outcomes!AI161))*Outcomes!AI$7</f>
        <v>0</v>
      </c>
      <c r="AJ55" s="384">
        <f>Performance!N$5*IF(Performance!N211&gt;Performance!N158,Outcomes!AJ55,AVERAGE(Outcomes!AJ55,Outcomes!AJ108,Outcomes!AJ161))*Outcomes!AJ$7</f>
        <v>0</v>
      </c>
      <c r="AK55" s="384">
        <f>Performance!N$5*IF(Performance!N211&gt;Performance!N158,Outcomes!AK55,AVERAGE(Outcomes!AK55,Outcomes!AK108,Outcomes!AK161))*Outcomes!AK$7</f>
        <v>0</v>
      </c>
      <c r="AL55" s="384">
        <f>Performance!O$5*IF(Performance!O211&gt;Performance!O158,Outcomes!AL55,AVERAGE(Outcomes!AL55,Outcomes!AL108,Outcomes!AL161))*Outcomes!AL$7</f>
        <v>688896.23619887</v>
      </c>
      <c r="AM55" s="384">
        <f>Performance!O$5*IF(Performance!O211&gt;Performance!O158,Outcomes!AM55,AVERAGE(Outcomes!AM55,Outcomes!AM108,Outcomes!AM161))*Outcomes!AM$7</f>
        <v>64656.834490605746</v>
      </c>
      <c r="AN55" s="384">
        <f>Performance!O$5*IF(Performance!O211&gt;Performance!O158,Outcomes!AN55,AVERAGE(Outcomes!AN55,Outcomes!AN108,Outcomes!AN161))*Outcomes!AN$7</f>
        <v>82538.755851871785</v>
      </c>
      <c r="AO55" s="384">
        <f>Performance!O$5*IF(Performance!O211&gt;Performance!O158,Outcomes!AO55,AVERAGE(Outcomes!AO55,Outcomes!AO108,Outcomes!AO161))*Outcomes!AO$7</f>
        <v>109699.2351882829</v>
      </c>
      <c r="AP55" s="384">
        <f>Performance!P$5*IF(Performance!P211&gt;Performance!P158,Outcomes!AP55,AVERAGE(Outcomes!AP55,Outcomes!AP108,Outcomes!AP161))*Outcomes!AP$7</f>
        <v>603281.26774430985</v>
      </c>
      <c r="AQ55" s="384">
        <f>Performance!P$5*IF(Performance!P211&gt;Performance!P158,Outcomes!AQ55,AVERAGE(Outcomes!AQ55,Outcomes!AQ108,Outcomes!AQ161))*Outcomes!AQ$7</f>
        <v>33750.327359022085</v>
      </c>
      <c r="AR55" s="384">
        <f>Performance!P$5*IF(Performance!P211&gt;Performance!P158,Outcomes!AR55,AVERAGE(Outcomes!AR55,Outcomes!AR108,Outcomes!AR161))*Outcomes!AR$7</f>
        <v>76709.660278030831</v>
      </c>
      <c r="AS55" s="384">
        <f>Performance!P$5*IF(Performance!P211&gt;Performance!P158,Outcomes!AS55,AVERAGE(Outcomes!AS55,Outcomes!AS108,Outcomes!AS161))*Outcomes!AS$7</f>
        <v>125521.96029157104</v>
      </c>
      <c r="AT55" s="384">
        <f>Performance!Q$5*IF(Performance!Q211&gt;Performance!Q158,Outcomes!AT55,AVERAGE(Outcomes!AT55,Outcomes!AT108,Outcomes!AT161))*Outcomes!AT$7</f>
        <v>0</v>
      </c>
      <c r="AU55" s="384">
        <f>Performance!Q$5*IF(Performance!Q211&gt;Performance!Q158,Outcomes!AU55,AVERAGE(Outcomes!AU55,Outcomes!AU108,Outcomes!AU161))*Outcomes!AU$7</f>
        <v>0</v>
      </c>
      <c r="AV55" s="384">
        <f>Performance!Q$5*IF(Performance!Q211&gt;Performance!Q158,Outcomes!AV55,AVERAGE(Outcomes!AV55,Outcomes!AV108,Outcomes!AV161))*Outcomes!AV$7</f>
        <v>0</v>
      </c>
      <c r="AW55" s="384">
        <f>Performance!Q$5*IF(Performance!Q211&gt;Performance!Q158,Outcomes!AW55,AVERAGE(Outcomes!AW55,Outcomes!AW108,Outcomes!AW161))*Outcomes!AW$7</f>
        <v>0</v>
      </c>
      <c r="AX55" s="384">
        <f>Performance!R$5*IF(Performance!R211&gt;Performance!R158,Outcomes!AX55,AVERAGE(Outcomes!AX55,Outcomes!AX108,Outcomes!AX161))*Outcomes!AX$7</f>
        <v>0</v>
      </c>
      <c r="AY55" s="384">
        <f>Performance!R$5*IF(Performance!R211&gt;Performance!R158,Outcomes!AY55,AVERAGE(Outcomes!AY55,Outcomes!AY108,Outcomes!AY161))*Outcomes!AY$7</f>
        <v>0</v>
      </c>
      <c r="AZ55" s="384">
        <f>Performance!R$5*IF(Performance!R211&gt;Performance!R158,Outcomes!AZ55,AVERAGE(Outcomes!AZ55,Outcomes!AZ108,Outcomes!AZ161))*Outcomes!AZ$7</f>
        <v>0</v>
      </c>
      <c r="BA55" s="384">
        <f>Performance!R$5*IF(Performance!R211&gt;Performance!R158,Outcomes!BA55,AVERAGE(Outcomes!BA55,Outcomes!BA108,Outcomes!BA161))*Outcomes!BA$7</f>
        <v>0</v>
      </c>
      <c r="BB55" s="384">
        <f>Performance!S52</f>
        <v>11184.35930441892</v>
      </c>
      <c r="BC55" s="384">
        <f>Performance!T52</f>
        <v>41611.296835729423</v>
      </c>
      <c r="BD55" s="384">
        <f>Performance!U52</f>
        <v>0</v>
      </c>
      <c r="BE55" s="339">
        <f>SUM(C55:BD55)-Performance!C52</f>
        <v>0</v>
      </c>
    </row>
    <row r="56" spans="1:57">
      <c r="A56" s="21" t="s">
        <v>141</v>
      </c>
      <c r="B56" s="18" t="s">
        <v>142</v>
      </c>
      <c r="C56" s="384">
        <f>Performance!D53</f>
        <v>1677270</v>
      </c>
      <c r="D56" s="384">
        <f>Performance!E$5*IF(Performance!E212&gt;Performance!E159,Outcomes!D56,AVERAGE(Outcomes!D56,Outcomes!D109,Outcomes!D162))*Outcomes!D$7</f>
        <v>1615223.4066573025</v>
      </c>
      <c r="E56" s="384">
        <f>Performance!E$5*IF(Performance!E212&gt;Performance!E159,Outcomes!E56,AVERAGE(Outcomes!E56,Outcomes!E109,Outcomes!E162))*Outcomes!E$7</f>
        <v>250746.69890767668</v>
      </c>
      <c r="F56" s="384">
        <f>Performance!E$5*IF(Performance!E212&gt;Performance!E159,Outcomes!F56,AVERAGE(Outcomes!F56,Outcomes!F109,Outcomes!F162))*Outcomes!F$7</f>
        <v>120638.14822045341</v>
      </c>
      <c r="G56" s="384">
        <f>Performance!E$5*IF(Performance!E212&gt;Performance!E159,Outcomes!G56,AVERAGE(Outcomes!G56,Outcomes!G109,Outcomes!G162))*Outcomes!G$7</f>
        <v>139169.30416171972</v>
      </c>
      <c r="H56" s="384">
        <f>Performance!F$5*IF(Performance!F212&gt;Performance!F159,Outcomes!H56,AVERAGE(Outcomes!H56,Outcomes!H109,Outcomes!H162))*Outcomes!H$7</f>
        <v>0</v>
      </c>
      <c r="I56" s="384">
        <f>Performance!F$5*IF(Performance!F212&gt;Performance!F159,Outcomes!I56,AVERAGE(Outcomes!I56,Outcomes!I109,Outcomes!I162))*Outcomes!I$7</f>
        <v>0</v>
      </c>
      <c r="J56" s="384">
        <f>Performance!F$5*IF(Performance!F212&gt;Performance!F159,Outcomes!J56,AVERAGE(Outcomes!J56,Outcomes!J109,Outcomes!J162))*Outcomes!J$7</f>
        <v>0</v>
      </c>
      <c r="K56" s="384">
        <f>Performance!F$5*IF(Performance!F212&gt;Performance!F159,Outcomes!K56,AVERAGE(Outcomes!K56,Outcomes!K109,Outcomes!K162))*Outcomes!K$7</f>
        <v>0</v>
      </c>
      <c r="L56" s="384">
        <f>Performance!G$5*IF(Performance!G212&gt;Performance!G159,Outcomes!L56,AVERAGE(Outcomes!L56,Outcomes!L109,Outcomes!L162))*Outcomes!L$7</f>
        <v>72202.002891606084</v>
      </c>
      <c r="M56" s="384">
        <f>Performance!H$5*IF(Performance!H212&gt;Performance!H159,Outcomes!M56,AVERAGE(Outcomes!M56,Outcomes!M109,Outcomes!M162))*Outcomes!M$7</f>
        <v>132731.4370249504</v>
      </c>
      <c r="N56" s="384">
        <f>Performance!I$5*IF(Performance!I212&gt;Performance!I159,Outcomes!N56,AVERAGE(Outcomes!N56,Outcomes!N109,Outcomes!N162))*Outcomes!N$7</f>
        <v>21558.683760683762</v>
      </c>
      <c r="O56" s="384">
        <f>Performance!I$5*IF(Performance!I212&gt;Performance!I159,Outcomes!O56,AVERAGE(Outcomes!O56,Outcomes!O109,Outcomes!O162))*Outcomes!O$7</f>
        <v>2722.5000000000005</v>
      </c>
      <c r="P56" s="384">
        <f>Performance!I$5*IF(Performance!I212&gt;Performance!I159,Outcomes!P56,AVERAGE(Outcomes!P56,Outcomes!P109,Outcomes!P162))*Outcomes!P$7</f>
        <v>907.50000000000023</v>
      </c>
      <c r="Q56" s="384">
        <f>Performance!I$5*IF(Performance!I212&gt;Performance!I159,Outcomes!Q56,AVERAGE(Outcomes!Q56,Outcomes!Q109,Outcomes!Q162))*Outcomes!Q$7</f>
        <v>1815.0000000000005</v>
      </c>
      <c r="R56" s="384">
        <f>Performance!J$5*IF(Performance!J212&gt;Performance!J159,Outcomes!R56,AVERAGE(Outcomes!R56,Outcomes!R109,Outcomes!R162))*Outcomes!R$7</f>
        <v>62289.145299145312</v>
      </c>
      <c r="S56" s="384">
        <f>Performance!J$5*IF(Performance!J212&gt;Performance!J159,Outcomes!S56,AVERAGE(Outcomes!S56,Outcomes!S109,Outcomes!S162))*Outcomes!S$7</f>
        <v>13990.625000000004</v>
      </c>
      <c r="T56" s="384">
        <f>Performance!J$5*IF(Performance!J212&gt;Performance!J159,Outcomes!T56,AVERAGE(Outcomes!T56,Outcomes!T109,Outcomes!T162))*Outcomes!T$7</f>
        <v>1134.3750000000002</v>
      </c>
      <c r="U56" s="384">
        <f>Performance!J$5*IF(Performance!J212&gt;Performance!J159,Outcomes!U56,AVERAGE(Outcomes!U56,Outcomes!U109,Outcomes!U162))*Outcomes!U$7</f>
        <v>7562.5000000000018</v>
      </c>
      <c r="V56" s="384">
        <f>Performance!K$5*IF(Performance!K212&gt;Performance!K159,Outcomes!V56,AVERAGE(Outcomes!V56,Outcomes!V109,Outcomes!V162))*Outcomes!V$7</f>
        <v>89984.289504905377</v>
      </c>
      <c r="W56" s="384">
        <f>Performance!K$5*IF(Performance!K212&gt;Performance!K159,Outcomes!W56,AVERAGE(Outcomes!W56,Outcomes!W109,Outcomes!W162))*Outcomes!W$7</f>
        <v>16251.659924035304</v>
      </c>
      <c r="X56" s="384">
        <f>Performance!K$5*IF(Performance!K212&gt;Performance!K159, Outcomes!X56, AVERAGE(Outcomes!X56,Outcomes!X109,Outcomes!X162))*Outcomes!X$7</f>
        <v>5451.9883647642646</v>
      </c>
      <c r="Y56" s="384">
        <f>Performance!K$5*IF(Performance!K212&gt;Performance!K159,Outcomes!Y56,AVERAGE(Outcomes!Y56,Outcomes!Y109,Outcomes!Y162))*Outcomes!Y$7</f>
        <v>15427.791028287604</v>
      </c>
      <c r="Z56" s="384">
        <f>Performance!L$5*IF(Performance!L212&gt;Performance!L159,Outcomes!Z56,AVERAGE(Outcomes!Z56,Outcomes!Z109,Outcomes!Z162))*Outcomes!Z$7</f>
        <v>571186.36489728268</v>
      </c>
      <c r="AA56" s="384">
        <f>Performance!L$5*IF(Performance!L212&gt;Performance!L159,Outcomes!AA56,AVERAGE(Outcomes!AA56,Outcomes!AA109,Outcomes!AA162))*Outcomes!AA$7</f>
        <v>89510.025380730556</v>
      </c>
      <c r="AB56" s="384">
        <f>Performance!L$5*IF(Performance!L212&gt;Performance!L159,Outcomes!AB56,AVERAGE(Outcomes!AB56,Outcomes!AB109,Outcomes!AB162))*Outcomes!AB$7</f>
        <v>71394.323946929755</v>
      </c>
      <c r="AC56" s="384">
        <f>Performance!L$5*IF(Performance!L212&gt;Performance!L159,Outcomes!AC56,AVERAGE(Outcomes!AC56,Outcomes!AC109,Outcomes!AC162))*Outcomes!AC$7</f>
        <v>118590.17172013571</v>
      </c>
      <c r="AD56" s="384">
        <f>Performance!M$5*IF(Performance!M212&gt;Performance!M159,Outcomes!AD56,AVERAGE(Outcomes!AD56,Outcomes!AD109,Outcomes!AD162))*Outcomes!AD$7</f>
        <v>0</v>
      </c>
      <c r="AE56" s="384">
        <f>Performance!M$5*IF(Performance!M212&gt;Performance!M159,Outcomes!AE56,AVERAGE(Outcomes!AE56,Outcomes!AE109,Outcomes!AE162))*Outcomes!AE$7</f>
        <v>0</v>
      </c>
      <c r="AF56" s="384">
        <f>Performance!M$5*IF(Performance!M212&gt;Performance!M159,Outcomes!AF56,AVERAGE(Outcomes!AF56,Outcomes!AF109,Outcomes!AF162))*Outcomes!AF$7</f>
        <v>0</v>
      </c>
      <c r="AG56" s="384">
        <f>Performance!M$5*IF(Performance!M212&gt;Performance!M159,Outcomes!AG56,AVERAGE(Outcomes!AG56,Outcomes!AG109,Outcomes!AG162))*Outcomes!AG$7</f>
        <v>0</v>
      </c>
      <c r="AH56" s="384">
        <f>Performance!N$5*IF(Performance!N212&gt;Performance!N159,Outcomes!AH56,AVERAGE(Outcomes!AH56,Outcomes!AH109,Outcomes!AH162))*Outcomes!AH$7</f>
        <v>0</v>
      </c>
      <c r="AI56" s="384">
        <f>Performance!N$5*IF(Performance!N212&gt;Performance!N159,Outcomes!AI56,AVERAGE(Outcomes!AI56,Outcomes!AI109,Outcomes!AI162))*Outcomes!AI$7</f>
        <v>0</v>
      </c>
      <c r="AJ56" s="384">
        <f>Performance!N$5*IF(Performance!N212&gt;Performance!N159,Outcomes!AJ56,AVERAGE(Outcomes!AJ56,Outcomes!AJ109,Outcomes!AJ162))*Outcomes!AJ$7</f>
        <v>0</v>
      </c>
      <c r="AK56" s="384">
        <f>Performance!N$5*IF(Performance!N212&gt;Performance!N159,Outcomes!AK56,AVERAGE(Outcomes!AK56,Outcomes!AK109,Outcomes!AK162))*Outcomes!AK$7</f>
        <v>0</v>
      </c>
      <c r="AL56" s="384">
        <f>Performance!O$5*IF(Performance!O212&gt;Performance!O159,Outcomes!AL56,AVERAGE(Outcomes!AL56,Outcomes!AL109,Outcomes!AL162))*Outcomes!AL$7</f>
        <v>1600115.7284209852</v>
      </c>
      <c r="AM56" s="384">
        <f>Performance!O$5*IF(Performance!O212&gt;Performance!O159,Outcomes!AM56,AVERAGE(Outcomes!AM56,Outcomes!AM109,Outcomes!AM162))*Outcomes!AM$7</f>
        <v>245833.64102977936</v>
      </c>
      <c r="AN56" s="384">
        <f>Performance!O$5*IF(Performance!O212&gt;Performance!O159,Outcomes!AN56,AVERAGE(Outcomes!AN56,Outcomes!AN109,Outcomes!AN162))*Outcomes!AN$7</f>
        <v>143142.52332740184</v>
      </c>
      <c r="AO56" s="384">
        <f>Performance!O$5*IF(Performance!O212&gt;Performance!O159,Outcomes!AO56,AVERAGE(Outcomes!AO56,Outcomes!AO109,Outcomes!AO162))*Outcomes!AO$7</f>
        <v>183910.38452670624</v>
      </c>
      <c r="AP56" s="384">
        <f>Performance!P$5*IF(Performance!P212&gt;Performance!P159,Outcomes!AP56,AVERAGE(Outcomes!AP56,Outcomes!AP109,Outcomes!AP162))*Outcomes!AP$7</f>
        <v>1335757.0991730189</v>
      </c>
      <c r="AQ56" s="384">
        <f>Performance!P$5*IF(Performance!P212&gt;Performance!P159,Outcomes!AQ56,AVERAGE(Outcomes!AQ56,Outcomes!AQ109,Outcomes!AQ162))*Outcomes!AQ$7</f>
        <v>156322.59268823225</v>
      </c>
      <c r="AR56" s="384">
        <f>Performance!P$5*IF(Performance!P212&gt;Performance!P159,Outcomes!AR56,AVERAGE(Outcomes!AR56,Outcomes!AR109,Outcomes!AR162))*Outcomes!AR$7</f>
        <v>155086.17962568122</v>
      </c>
      <c r="AS56" s="384">
        <f>Performance!P$5*IF(Performance!P212&gt;Performance!P159,Outcomes!AS56,AVERAGE(Outcomes!AS56,Outcomes!AS109,Outcomes!AS162))*Outcomes!AS$7</f>
        <v>379664.87341275538</v>
      </c>
      <c r="AT56" s="384">
        <f>Performance!Q$5*IF(Performance!Q212&gt;Performance!Q159,Outcomes!AT56,AVERAGE(Outcomes!AT56,Outcomes!AT109,Outcomes!AT162))*Outcomes!AT$7</f>
        <v>28910</v>
      </c>
      <c r="AU56" s="384">
        <f>Performance!Q$5*IF(Performance!Q212&gt;Performance!Q159,Outcomes!AU56,AVERAGE(Outcomes!AU56,Outcomes!AU109,Outcomes!AU162))*Outcomes!AU$7</f>
        <v>3722.5865384615381</v>
      </c>
      <c r="AV56" s="384">
        <f>Performance!Q$5*IF(Performance!Q212&gt;Performance!Q159,Outcomes!AV56,AVERAGE(Outcomes!AV56,Outcomes!AV109,Outcomes!AV162))*Outcomes!AV$7</f>
        <v>1391.7576121794871</v>
      </c>
      <c r="AW56" s="384">
        <f>Performance!Q$5*IF(Performance!Q212&gt;Performance!Q159,Outcomes!AW56,AVERAGE(Outcomes!AW56,Outcomes!AW109,Outcomes!AW162))*Outcomes!AW$7</f>
        <v>11649.291149710505</v>
      </c>
      <c r="AX56" s="384">
        <f>Performance!R$5*IF(Performance!R212&gt;Performance!R159,Outcomes!AX56,AVERAGE(Outcomes!AX56,Outcomes!AX109,Outcomes!AX162))*Outcomes!AX$7</f>
        <v>197835.00000000003</v>
      </c>
      <c r="AY56" s="384">
        <f>Performance!R$5*IF(Performance!R212&gt;Performance!R159,Outcomes!AY56,AVERAGE(Outcomes!AY56,Outcomes!AY109,Outcomes!AY162))*Outcomes!AY$7</f>
        <v>31535.625000000004</v>
      </c>
      <c r="AZ56" s="384">
        <f>Performance!R$5*IF(Performance!R212&gt;Performance!R159,Outcomes!AZ56,AVERAGE(Outcomes!AZ56,Outcomes!AZ109,Outcomes!AZ162))*Outcomes!AZ$7</f>
        <v>15660.919471153848</v>
      </c>
      <c r="BA56" s="384">
        <f>Performance!R$5*IF(Performance!R212&gt;Performance!R159,Outcomes!BA56,AVERAGE(Outcomes!BA56,Outcomes!BA109,Outcomes!BA162))*Outcomes!BA$7</f>
        <v>78809.732009925574</v>
      </c>
      <c r="BB56" s="384">
        <f>Performance!S53</f>
        <v>8989.090000000002</v>
      </c>
      <c r="BC56" s="384">
        <f>Performance!T53</f>
        <v>50750.729166666664</v>
      </c>
      <c r="BD56" s="384">
        <f>Performance!U53</f>
        <v>0</v>
      </c>
      <c r="BE56" s="339">
        <f>SUM(C56:BD56)-Performance!C53</f>
        <v>0</v>
      </c>
    </row>
    <row r="57" spans="1:57">
      <c r="A57" s="21" t="s">
        <v>143</v>
      </c>
      <c r="B57" s="18" t="s">
        <v>144</v>
      </c>
      <c r="C57" s="384">
        <f>Performance!D54</f>
        <v>603779.18803458125</v>
      </c>
      <c r="D57" s="384">
        <f>Performance!E$5*IF(Performance!E213&gt;Performance!E160,Outcomes!D57,AVERAGE(Outcomes!D57,Outcomes!D110,Outcomes!D163))*Outcomes!D$7</f>
        <v>482965.57748856681</v>
      </c>
      <c r="E57" s="384">
        <f>Performance!E$5*IF(Performance!E213&gt;Performance!E160,Outcomes!E57,AVERAGE(Outcomes!E57,Outcomes!E110,Outcomes!E163))*Outcomes!E$7</f>
        <v>58665.308106532379</v>
      </c>
      <c r="F57" s="384">
        <f>Performance!E$5*IF(Performance!E213&gt;Performance!E160,Outcomes!F57,AVERAGE(Outcomes!F57,Outcomes!F110,Outcomes!F163))*Outcomes!F$7</f>
        <v>29573.304666583022</v>
      </c>
      <c r="G57" s="384">
        <f>Performance!E$5*IF(Performance!E213&gt;Performance!E160,Outcomes!G57,AVERAGE(Outcomes!G57,Outcomes!G110,Outcomes!G163))*Outcomes!G$7</f>
        <v>11187.223144813768</v>
      </c>
      <c r="H57" s="384">
        <f>Performance!F$5*IF(Performance!F213&gt;Performance!F160,Outcomes!H57,AVERAGE(Outcomes!H57,Outcomes!H110,Outcomes!H163))*Outcomes!H$7</f>
        <v>0</v>
      </c>
      <c r="I57" s="384">
        <f>Performance!F$5*IF(Performance!F213&gt;Performance!F160,Outcomes!I57,AVERAGE(Outcomes!I57,Outcomes!I110,Outcomes!I163))*Outcomes!I$7</f>
        <v>0</v>
      </c>
      <c r="J57" s="384">
        <f>Performance!F$5*IF(Performance!F213&gt;Performance!F160,Outcomes!J57,AVERAGE(Outcomes!J57,Outcomes!J110,Outcomes!J163))*Outcomes!J$7</f>
        <v>0</v>
      </c>
      <c r="K57" s="384">
        <f>Performance!F$5*IF(Performance!F213&gt;Performance!F160,Outcomes!K57,AVERAGE(Outcomes!K57,Outcomes!K110,Outcomes!K163))*Outcomes!K$7</f>
        <v>0</v>
      </c>
      <c r="L57" s="384">
        <f>Performance!G$5*IF(Performance!G213&gt;Performance!G160,Outcomes!L57,AVERAGE(Outcomes!L57,Outcomes!L110,Outcomes!L163))*Outcomes!L$7</f>
        <v>0</v>
      </c>
      <c r="M57" s="384">
        <f>Performance!H$5*IF(Performance!H213&gt;Performance!H160,Outcomes!M57,AVERAGE(Outcomes!M57,Outcomes!M110,Outcomes!M163))*Outcomes!M$7</f>
        <v>20295.608694761901</v>
      </c>
      <c r="N57" s="384">
        <f>Performance!I$5*IF(Performance!I213&gt;Performance!I160,Outcomes!N57,AVERAGE(Outcomes!N57,Outcomes!N110,Outcomes!N163))*Outcomes!N$7</f>
        <v>62012.500000000007</v>
      </c>
      <c r="O57" s="384">
        <f>Performance!I$5*IF(Performance!I213&gt;Performance!I160,Outcomes!O57,AVERAGE(Outcomes!O57,Outcomes!O110,Outcomes!O163))*Outcomes!O$7</f>
        <v>302.5</v>
      </c>
      <c r="P57" s="384">
        <f>Performance!I$5*IF(Performance!I213&gt;Performance!I160,Outcomes!P57,AVERAGE(Outcomes!P57,Outcomes!P110,Outcomes!P163))*Outcomes!P$7</f>
        <v>0</v>
      </c>
      <c r="Q57" s="384">
        <f>Performance!I$5*IF(Performance!I213&gt;Performance!I160,Outcomes!Q57,AVERAGE(Outcomes!Q57,Outcomes!Q110,Outcomes!Q163))*Outcomes!Q$7</f>
        <v>79255.000000000015</v>
      </c>
      <c r="R57" s="384">
        <f>Performance!J$5*IF(Performance!J213&gt;Performance!J160,Outcomes!R57,AVERAGE(Outcomes!R57,Outcomes!R110,Outcomes!R163))*Outcomes!R$7</f>
        <v>327834.37500000006</v>
      </c>
      <c r="S57" s="384">
        <f>Performance!J$5*IF(Performance!J213&gt;Performance!J160,Outcomes!S57,AVERAGE(Outcomes!S57,Outcomes!S110,Outcomes!S163))*Outcomes!S$7</f>
        <v>756.25</v>
      </c>
      <c r="T57" s="384">
        <f>Performance!J$5*IF(Performance!J213&gt;Performance!J160,Outcomes!T57,AVERAGE(Outcomes!T57,Outcomes!T110,Outcomes!T163))*Outcomes!T$7</f>
        <v>1134.375</v>
      </c>
      <c r="U57" s="384">
        <f>Performance!J$5*IF(Performance!J213&gt;Performance!J160,Outcomes!U57,AVERAGE(Outcomes!U57,Outcomes!U110,Outcomes!U163))*Outcomes!U$7</f>
        <v>27981.250000000004</v>
      </c>
      <c r="V57" s="384">
        <f>Performance!K$5*IF(Performance!K213&gt;Performance!K160,Outcomes!V57,AVERAGE(Outcomes!V57,Outcomes!V110,Outcomes!V163))*Outcomes!V$7</f>
        <v>141468.8735869822</v>
      </c>
      <c r="W57" s="384">
        <f>Performance!K$5*IF(Performance!K213&gt;Performance!K160,Outcomes!W57,AVERAGE(Outcomes!W57,Outcomes!W110,Outcomes!W163))*Outcomes!W$7</f>
        <v>16184.49243415511</v>
      </c>
      <c r="X57" s="384">
        <f>Performance!K$5*IF(Performance!K213&gt;Performance!K160, Outcomes!X57, AVERAGE(Outcomes!X57,Outcomes!X110,Outcomes!X163))*Outcomes!X$7</f>
        <v>6251.9685480751605</v>
      </c>
      <c r="Y57" s="384">
        <f>Performance!K$5*IF(Performance!K213&gt;Performance!K160,Outcomes!Y57,AVERAGE(Outcomes!Y57,Outcomes!Y110,Outcomes!Y163))*Outcomes!Y$7</f>
        <v>39879.020964951349</v>
      </c>
      <c r="Z57" s="384">
        <f>Performance!L$5*IF(Performance!L213&gt;Performance!L160,Outcomes!Z57,AVERAGE(Outcomes!Z57,Outcomes!Z110,Outcomes!Z163))*Outcomes!Z$7</f>
        <v>246773.03175637423</v>
      </c>
      <c r="AA57" s="384">
        <f>Performance!L$5*IF(Performance!L213&gt;Performance!L160,Outcomes!AA57,AVERAGE(Outcomes!AA57,Outcomes!AA110,Outcomes!AA163))*Outcomes!AA$7</f>
        <v>28293.418075558191</v>
      </c>
      <c r="AB57" s="384">
        <f>Performance!L$5*IF(Performance!L213&gt;Performance!L160,Outcomes!AB57,AVERAGE(Outcomes!AB57,Outcomes!AB110,Outcomes!AB163))*Outcomes!AB$7</f>
        <v>19382.890750829938</v>
      </c>
      <c r="AC57" s="384">
        <f>Performance!L$5*IF(Performance!L213&gt;Performance!L160,Outcomes!AC57,AVERAGE(Outcomes!AC57,Outcomes!AC110,Outcomes!AC163))*Outcomes!AC$7</f>
        <v>61849.434884215414</v>
      </c>
      <c r="AD57" s="384">
        <f>Performance!M$5*IF(Performance!M213&gt;Performance!M160,Outcomes!AD57,AVERAGE(Outcomes!AD57,Outcomes!AD110,Outcomes!AD163))*Outcomes!AD$7</f>
        <v>0</v>
      </c>
      <c r="AE57" s="384">
        <f>Performance!M$5*IF(Performance!M213&gt;Performance!M160,Outcomes!AE57,AVERAGE(Outcomes!AE57,Outcomes!AE110,Outcomes!AE163))*Outcomes!AE$7</f>
        <v>0</v>
      </c>
      <c r="AF57" s="384">
        <f>Performance!M$5*IF(Performance!M213&gt;Performance!M160,Outcomes!AF57,AVERAGE(Outcomes!AF57,Outcomes!AF110,Outcomes!AF163))*Outcomes!AF$7</f>
        <v>0</v>
      </c>
      <c r="AG57" s="384">
        <f>Performance!M$5*IF(Performance!M213&gt;Performance!M160,Outcomes!AG57,AVERAGE(Outcomes!AG57,Outcomes!AG110,Outcomes!AG163))*Outcomes!AG$7</f>
        <v>0</v>
      </c>
      <c r="AH57" s="384">
        <f>Performance!N$5*IF(Performance!N213&gt;Performance!N160,Outcomes!AH57,AVERAGE(Outcomes!AH57,Outcomes!AH110,Outcomes!AH163))*Outcomes!AH$7</f>
        <v>0</v>
      </c>
      <c r="AI57" s="384">
        <f>Performance!N$5*IF(Performance!N213&gt;Performance!N160,Outcomes!AI57,AVERAGE(Outcomes!AI57,Outcomes!AI110,Outcomes!AI163))*Outcomes!AI$7</f>
        <v>0</v>
      </c>
      <c r="AJ57" s="384">
        <f>Performance!N$5*IF(Performance!N213&gt;Performance!N160,Outcomes!AJ57,AVERAGE(Outcomes!AJ57,Outcomes!AJ110,Outcomes!AJ163))*Outcomes!AJ$7</f>
        <v>0</v>
      </c>
      <c r="AK57" s="384">
        <f>Performance!N$5*IF(Performance!N213&gt;Performance!N160,Outcomes!AK57,AVERAGE(Outcomes!AK57,Outcomes!AK110,Outcomes!AK163))*Outcomes!AK$7</f>
        <v>0</v>
      </c>
      <c r="AL57" s="384">
        <f>Performance!O$5*IF(Performance!O213&gt;Performance!O160,Outcomes!AL57,AVERAGE(Outcomes!AL57,Outcomes!AL110,Outcomes!AL163))*Outcomes!AL$7</f>
        <v>628400.71354993084</v>
      </c>
      <c r="AM57" s="384">
        <f>Performance!O$5*IF(Performance!O213&gt;Performance!O160,Outcomes!AM57,AVERAGE(Outcomes!AM57,Outcomes!AM110,Outcomes!AM163))*Outcomes!AM$7</f>
        <v>76430.270069027072</v>
      </c>
      <c r="AN57" s="384">
        <f>Performance!O$5*IF(Performance!O213&gt;Performance!O160,Outcomes!AN57,AVERAGE(Outcomes!AN57,Outcomes!AN110,Outcomes!AN163))*Outcomes!AN$7</f>
        <v>40409.261489073084</v>
      </c>
      <c r="AO57" s="384">
        <f>Performance!O$5*IF(Performance!O213&gt;Performance!O160,Outcomes!AO57,AVERAGE(Outcomes!AO57,Outcomes!AO110,Outcomes!AO163))*Outcomes!AO$7</f>
        <v>31007.970617681924</v>
      </c>
      <c r="AP57" s="384">
        <f>Performance!P$5*IF(Performance!P213&gt;Performance!P160,Outcomes!AP57,AVERAGE(Outcomes!AP57,Outcomes!AP110,Outcomes!AP163))*Outcomes!AP$7</f>
        <v>93966.671407900329</v>
      </c>
      <c r="AQ57" s="384">
        <f>Performance!P$5*IF(Performance!P213&gt;Performance!P160,Outcomes!AQ57,AVERAGE(Outcomes!AQ57,Outcomes!AQ110,Outcomes!AQ163))*Outcomes!AQ$7</f>
        <v>12141.525519275458</v>
      </c>
      <c r="AR57" s="384">
        <f>Performance!P$5*IF(Performance!P213&gt;Performance!P160,Outcomes!AR57,AVERAGE(Outcomes!AR57,Outcomes!AR110,Outcomes!AR163))*Outcomes!AR$7</f>
        <v>9151.5178051964976</v>
      </c>
      <c r="AS57" s="384">
        <f>Performance!P$5*IF(Performance!P213&gt;Performance!P160,Outcomes!AS57,AVERAGE(Outcomes!AS57,Outcomes!AS110,Outcomes!AS163))*Outcomes!AS$7</f>
        <v>19589.091350658575</v>
      </c>
      <c r="AT57" s="384">
        <f>Performance!Q$5*IF(Performance!Q213&gt;Performance!Q160,Outcomes!AT57,AVERAGE(Outcomes!AT57,Outcomes!AT110,Outcomes!AT163))*Outcomes!AT$7</f>
        <v>0</v>
      </c>
      <c r="AU57" s="384">
        <f>Performance!Q$5*IF(Performance!Q213&gt;Performance!Q160,Outcomes!AU57,AVERAGE(Outcomes!AU57,Outcomes!AU110,Outcomes!AU163))*Outcomes!AU$7</f>
        <v>0</v>
      </c>
      <c r="AV57" s="384">
        <f>Performance!Q$5*IF(Performance!Q213&gt;Performance!Q160,Outcomes!AV57,AVERAGE(Outcomes!AV57,Outcomes!AV110,Outcomes!AV163))*Outcomes!AV$7</f>
        <v>0</v>
      </c>
      <c r="AW57" s="384">
        <f>Performance!Q$5*IF(Performance!Q213&gt;Performance!Q160,Outcomes!AW57,AVERAGE(Outcomes!AW57,Outcomes!AW110,Outcomes!AW163))*Outcomes!AW$7</f>
        <v>0</v>
      </c>
      <c r="AX57" s="384">
        <f>Performance!R$5*IF(Performance!R213&gt;Performance!R160,Outcomes!AX57,AVERAGE(Outcomes!AX57,Outcomes!AX110,Outcomes!AX163))*Outcomes!AX$7</f>
        <v>0</v>
      </c>
      <c r="AY57" s="384">
        <f>Performance!R$5*IF(Performance!R213&gt;Performance!R160,Outcomes!AY57,AVERAGE(Outcomes!AY57,Outcomes!AY110,Outcomes!AY163))*Outcomes!AY$7</f>
        <v>0</v>
      </c>
      <c r="AZ57" s="384">
        <f>Performance!R$5*IF(Performance!R213&gt;Performance!R160,Outcomes!AZ57,AVERAGE(Outcomes!AZ57,Outcomes!AZ110,Outcomes!AZ163))*Outcomes!AZ$7</f>
        <v>0</v>
      </c>
      <c r="BA57" s="384">
        <f>Performance!R$5*IF(Performance!R213&gt;Performance!R160,Outcomes!BA57,AVERAGE(Outcomes!BA57,Outcomes!BA110,Outcomes!BA163))*Outcomes!BA$7</f>
        <v>0</v>
      </c>
      <c r="BB57" s="384">
        <f>Performance!S54</f>
        <v>528.7700000000001</v>
      </c>
      <c r="BC57" s="384">
        <f>Performance!T54</f>
        <v>2658.6634242486325</v>
      </c>
      <c r="BD57" s="384">
        <f>Performance!U54</f>
        <v>0</v>
      </c>
      <c r="BE57" s="339">
        <f>SUM(C57:BD57)-Performance!C54</f>
        <v>0</v>
      </c>
    </row>
    <row r="58" spans="1:57">
      <c r="A58" s="21" t="s">
        <v>145</v>
      </c>
      <c r="B58" s="18" t="s">
        <v>146</v>
      </c>
      <c r="C58" s="384">
        <f>Performance!D55</f>
        <v>786725.70798614481</v>
      </c>
      <c r="D58" s="384">
        <f>Performance!E$5*IF(Performance!E214&gt;Performance!E161,Outcomes!D58,AVERAGE(Outcomes!D58,Outcomes!D111,Outcomes!D164))*Outcomes!D$7</f>
        <v>1933533.3339681949</v>
      </c>
      <c r="E58" s="384">
        <f>Performance!E$5*IF(Performance!E214&gt;Performance!E161,Outcomes!E58,AVERAGE(Outcomes!E58,Outcomes!E111,Outcomes!E164))*Outcomes!E$7</f>
        <v>122441.53185023375</v>
      </c>
      <c r="F58" s="384">
        <f>Performance!E$5*IF(Performance!E214&gt;Performance!E161,Outcomes!F58,AVERAGE(Outcomes!F58,Outcomes!F111,Outcomes!F164))*Outcomes!F$7</f>
        <v>186027.92645209612</v>
      </c>
      <c r="G58" s="384">
        <f>Performance!E$5*IF(Performance!E214&gt;Performance!E161,Outcomes!G58,AVERAGE(Outcomes!G58,Outcomes!G111,Outcomes!G164))*Outcomes!G$7</f>
        <v>88879.715791505601</v>
      </c>
      <c r="H58" s="384">
        <f>Performance!F$5*IF(Performance!F214&gt;Performance!F161,Outcomes!H58,AVERAGE(Outcomes!H58,Outcomes!H111,Outcomes!H164))*Outcomes!H$7</f>
        <v>0</v>
      </c>
      <c r="I58" s="384">
        <f>Performance!F$5*IF(Performance!F214&gt;Performance!F161,Outcomes!I58,AVERAGE(Outcomes!I58,Outcomes!I111,Outcomes!I164))*Outcomes!I$7</f>
        <v>0</v>
      </c>
      <c r="J58" s="384">
        <f>Performance!F$5*IF(Performance!F214&gt;Performance!F161,Outcomes!J58,AVERAGE(Outcomes!J58,Outcomes!J111,Outcomes!J164))*Outcomes!J$7</f>
        <v>0</v>
      </c>
      <c r="K58" s="384">
        <f>Performance!F$5*IF(Performance!F214&gt;Performance!F161,Outcomes!K58,AVERAGE(Outcomes!K58,Outcomes!K111,Outcomes!K164))*Outcomes!K$7</f>
        <v>0</v>
      </c>
      <c r="L58" s="384">
        <f>Performance!G$5*IF(Performance!G214&gt;Performance!G161,Outcomes!L58,AVERAGE(Outcomes!L58,Outcomes!L111,Outcomes!L164))*Outcomes!L$7</f>
        <v>4126.9906254724756</v>
      </c>
      <c r="M58" s="384">
        <f>Performance!H$5*IF(Performance!H214&gt;Performance!H161,Outcomes!M58,AVERAGE(Outcomes!M58,Outcomes!M111,Outcomes!M164))*Outcomes!M$7</f>
        <v>189471.93176376392</v>
      </c>
      <c r="N58" s="384">
        <f>Performance!I$5*IF(Performance!I214&gt;Performance!I161,Outcomes!N58,AVERAGE(Outcomes!N58,Outcomes!N111,Outcomes!N164))*Outcomes!N$7</f>
        <v>0</v>
      </c>
      <c r="O58" s="384">
        <f>Performance!I$5*IF(Performance!I214&gt;Performance!I161,Outcomes!O58,AVERAGE(Outcomes!O58,Outcomes!O111,Outcomes!O164))*Outcomes!O$7</f>
        <v>0</v>
      </c>
      <c r="P58" s="384">
        <f>Performance!I$5*IF(Performance!I214&gt;Performance!I161,Outcomes!P58,AVERAGE(Outcomes!P58,Outcomes!P111,Outcomes!P164))*Outcomes!P$7</f>
        <v>0</v>
      </c>
      <c r="Q58" s="384">
        <f>Performance!I$5*IF(Performance!I214&gt;Performance!I161,Outcomes!Q58,AVERAGE(Outcomes!Q58,Outcomes!Q111,Outcomes!Q164))*Outcomes!Q$7</f>
        <v>0</v>
      </c>
      <c r="R58" s="384">
        <f>Performance!J$5*IF(Performance!J214&gt;Performance!J161,Outcomes!R58,AVERAGE(Outcomes!R58,Outcomes!R111,Outcomes!R164))*Outcomes!R$7</f>
        <v>0</v>
      </c>
      <c r="S58" s="384">
        <f>Performance!J$5*IF(Performance!J214&gt;Performance!J161,Outcomes!S58,AVERAGE(Outcomes!S58,Outcomes!S111,Outcomes!S164))*Outcomes!S$7</f>
        <v>0</v>
      </c>
      <c r="T58" s="384">
        <f>Performance!J$5*IF(Performance!J214&gt;Performance!J161,Outcomes!T58,AVERAGE(Outcomes!T58,Outcomes!T111,Outcomes!T164))*Outcomes!T$7</f>
        <v>0</v>
      </c>
      <c r="U58" s="384">
        <f>Performance!J$5*IF(Performance!J214&gt;Performance!J161,Outcomes!U58,AVERAGE(Outcomes!U58,Outcomes!U111,Outcomes!U164))*Outcomes!U$7</f>
        <v>0</v>
      </c>
      <c r="V58" s="384">
        <f>Performance!K$5*IF(Performance!K214&gt;Performance!K161,Outcomes!V58,AVERAGE(Outcomes!V58,Outcomes!V111,Outcomes!V164))*Outcomes!V$7</f>
        <v>188395.65422550516</v>
      </c>
      <c r="W58" s="384">
        <f>Performance!K$5*IF(Performance!K214&gt;Performance!K161,Outcomes!W58,AVERAGE(Outcomes!W58,Outcomes!W111,Outcomes!W164))*Outcomes!W$7</f>
        <v>7909.8095799779076</v>
      </c>
      <c r="X58" s="384">
        <f>Performance!K$5*IF(Performance!K214&gt;Performance!K161, Outcomes!X58, AVERAGE(Outcomes!X58,Outcomes!X111,Outcomes!X164))*Outcomes!X$7</f>
        <v>15493.778768560062</v>
      </c>
      <c r="Y58" s="384">
        <f>Performance!K$5*IF(Performance!K214&gt;Performance!K161,Outcomes!Y58,AVERAGE(Outcomes!Y58,Outcomes!Y111,Outcomes!Y164))*Outcomes!Y$7</f>
        <v>43916.607977976324</v>
      </c>
      <c r="Z58" s="384">
        <f>Performance!L$5*IF(Performance!L214&gt;Performance!L161,Outcomes!Z58,AVERAGE(Outcomes!Z58,Outcomes!Z111,Outcomes!Z164))*Outcomes!Z$7</f>
        <v>773922.08114564768</v>
      </c>
      <c r="AA58" s="384">
        <f>Performance!L$5*IF(Performance!L214&gt;Performance!L161,Outcomes!AA58,AVERAGE(Outcomes!AA58,Outcomes!AA111,Outcomes!AA164))*Outcomes!AA$7</f>
        <v>34730.79335186242</v>
      </c>
      <c r="AB58" s="384">
        <f>Performance!L$5*IF(Performance!L214&gt;Performance!L161,Outcomes!AB58,AVERAGE(Outcomes!AB58,Outcomes!AB111,Outcomes!AB164))*Outcomes!AB$7</f>
        <v>76030.64939338775</v>
      </c>
      <c r="AC58" s="384">
        <f>Performance!L$5*IF(Performance!L214&gt;Performance!L161,Outcomes!AC58,AVERAGE(Outcomes!AC58,Outcomes!AC111,Outcomes!AC164))*Outcomes!AC$7</f>
        <v>126816.35725522255</v>
      </c>
      <c r="AD58" s="384">
        <f>Performance!M$5*IF(Performance!M214&gt;Performance!M161,Outcomes!AD58,AVERAGE(Outcomes!AD58,Outcomes!AD111,Outcomes!AD164))*Outcomes!AD$7</f>
        <v>0</v>
      </c>
      <c r="AE58" s="384">
        <f>Performance!M$5*IF(Performance!M214&gt;Performance!M161,Outcomes!AE58,AVERAGE(Outcomes!AE58,Outcomes!AE111,Outcomes!AE164))*Outcomes!AE$7</f>
        <v>0</v>
      </c>
      <c r="AF58" s="384">
        <f>Performance!M$5*IF(Performance!M214&gt;Performance!M161,Outcomes!AF58,AVERAGE(Outcomes!AF58,Outcomes!AF111,Outcomes!AF164))*Outcomes!AF$7</f>
        <v>0</v>
      </c>
      <c r="AG58" s="384">
        <f>Performance!M$5*IF(Performance!M214&gt;Performance!M161,Outcomes!AG58,AVERAGE(Outcomes!AG58,Outcomes!AG111,Outcomes!AG164))*Outcomes!AG$7</f>
        <v>0</v>
      </c>
      <c r="AH58" s="384">
        <f>Performance!N$5*IF(Performance!N214&gt;Performance!N161,Outcomes!AH58,AVERAGE(Outcomes!AH58,Outcomes!AH111,Outcomes!AH164))*Outcomes!AH$7</f>
        <v>0</v>
      </c>
      <c r="AI58" s="384">
        <f>Performance!N$5*IF(Performance!N214&gt;Performance!N161,Outcomes!AI58,AVERAGE(Outcomes!AI58,Outcomes!AI111,Outcomes!AI164))*Outcomes!AI$7</f>
        <v>0</v>
      </c>
      <c r="AJ58" s="384">
        <f>Performance!N$5*IF(Performance!N214&gt;Performance!N161,Outcomes!AJ58,AVERAGE(Outcomes!AJ58,Outcomes!AJ111,Outcomes!AJ164))*Outcomes!AJ$7</f>
        <v>0</v>
      </c>
      <c r="AK58" s="384">
        <f>Performance!N$5*IF(Performance!N214&gt;Performance!N161,Outcomes!AK58,AVERAGE(Outcomes!AK58,Outcomes!AK111,Outcomes!AK164))*Outcomes!AK$7</f>
        <v>0</v>
      </c>
      <c r="AL58" s="384">
        <f>Performance!O$5*IF(Performance!O214&gt;Performance!O161,Outcomes!AL58,AVERAGE(Outcomes!AL58,Outcomes!AL111,Outcomes!AL164))*Outcomes!AL$7</f>
        <v>1860511.6198085907</v>
      </c>
      <c r="AM58" s="384">
        <f>Performance!O$5*IF(Performance!O214&gt;Performance!O161,Outcomes!AM58,AVERAGE(Outcomes!AM58,Outcomes!AM111,Outcomes!AM164))*Outcomes!AM$7</f>
        <v>134515.37405184054</v>
      </c>
      <c r="AN58" s="384">
        <f>Performance!O$5*IF(Performance!O214&gt;Performance!O161,Outcomes!AN58,AVERAGE(Outcomes!AN58,Outcomes!AN111,Outcomes!AN164))*Outcomes!AN$7</f>
        <v>160011.24495028149</v>
      </c>
      <c r="AO58" s="384">
        <f>Performance!O$5*IF(Performance!O214&gt;Performance!O161,Outcomes!AO58,AVERAGE(Outcomes!AO58,Outcomes!AO111,Outcomes!AO164))*Outcomes!AO$7</f>
        <v>150406.44123078464</v>
      </c>
      <c r="AP58" s="384">
        <f>Performance!P$5*IF(Performance!P214&gt;Performance!P161,Outcomes!AP58,AVERAGE(Outcomes!AP58,Outcomes!AP111,Outcomes!AP164))*Outcomes!AP$7</f>
        <v>675777.38167466875</v>
      </c>
      <c r="AQ58" s="384">
        <f>Performance!P$5*IF(Performance!P214&gt;Performance!P161,Outcomes!AQ58,AVERAGE(Outcomes!AQ58,Outcomes!AQ111,Outcomes!AQ164))*Outcomes!AQ$7</f>
        <v>26541.45339655671</v>
      </c>
      <c r="AR58" s="384">
        <f>Performance!P$5*IF(Performance!P214&gt;Performance!P161,Outcomes!AR58,AVERAGE(Outcomes!AR58,Outcomes!AR111,Outcomes!AR164))*Outcomes!AR$7</f>
        <v>62125.811648052382</v>
      </c>
      <c r="AS58" s="384">
        <f>Performance!P$5*IF(Performance!P214&gt;Performance!P161,Outcomes!AS58,AVERAGE(Outcomes!AS58,Outcomes!AS111,Outcomes!AS164))*Outcomes!AS$7</f>
        <v>129979.69555467863</v>
      </c>
      <c r="AT58" s="384">
        <f>Performance!Q$5*IF(Performance!Q214&gt;Performance!Q161,Outcomes!AT58,AVERAGE(Outcomes!AT58,Outcomes!AT111,Outcomes!AT164))*Outcomes!AT$7</f>
        <v>0</v>
      </c>
      <c r="AU58" s="384">
        <f>Performance!Q$5*IF(Performance!Q214&gt;Performance!Q161,Outcomes!AU58,AVERAGE(Outcomes!AU58,Outcomes!AU111,Outcomes!AU164))*Outcomes!AU$7</f>
        <v>0</v>
      </c>
      <c r="AV58" s="384">
        <f>Performance!Q$5*IF(Performance!Q214&gt;Performance!Q161,Outcomes!AV58,AVERAGE(Outcomes!AV58,Outcomes!AV111,Outcomes!AV164))*Outcomes!AV$7</f>
        <v>0</v>
      </c>
      <c r="AW58" s="384">
        <f>Performance!Q$5*IF(Performance!Q214&gt;Performance!Q161,Outcomes!AW58,AVERAGE(Outcomes!AW58,Outcomes!AW111,Outcomes!AW164))*Outcomes!AW$7</f>
        <v>0</v>
      </c>
      <c r="AX58" s="384">
        <f>Performance!R$5*IF(Performance!R214&gt;Performance!R161,Outcomes!AX58,AVERAGE(Outcomes!AX58,Outcomes!AX111,Outcomes!AX164))*Outcomes!AX$7</f>
        <v>0</v>
      </c>
      <c r="AY58" s="384">
        <f>Performance!R$5*IF(Performance!R214&gt;Performance!R161,Outcomes!AY58,AVERAGE(Outcomes!AY58,Outcomes!AY111,Outcomes!AY164))*Outcomes!AY$7</f>
        <v>0</v>
      </c>
      <c r="AZ58" s="384">
        <f>Performance!R$5*IF(Performance!R214&gt;Performance!R161,Outcomes!AZ58,AVERAGE(Outcomes!AZ58,Outcomes!AZ111,Outcomes!AZ164))*Outcomes!AZ$7</f>
        <v>0</v>
      </c>
      <c r="BA58" s="384">
        <f>Performance!R$5*IF(Performance!R214&gt;Performance!R161,Outcomes!BA58,AVERAGE(Outcomes!BA58,Outcomes!BA111,Outcomes!BA164))*Outcomes!BA$7</f>
        <v>0</v>
      </c>
      <c r="BB58" s="384">
        <f>Performance!S55</f>
        <v>7894.7691666666669</v>
      </c>
      <c r="BC58" s="384">
        <f>Performance!T55</f>
        <v>46733.206893085895</v>
      </c>
      <c r="BD58" s="384">
        <f>Performance!U55</f>
        <v>0</v>
      </c>
      <c r="BE58" s="339">
        <f>SUM(C58:BD58)-Performance!C55</f>
        <v>0</v>
      </c>
    </row>
    <row r="59" spans="1:57" s="17" customFormat="1">
      <c r="A59" s="84"/>
      <c r="B59" s="17" t="s">
        <v>147</v>
      </c>
      <c r="C59" s="93">
        <f t="shared" ref="C59:AH59" si="0">SUM(C9:C58)</f>
        <v>198356516.18266547</v>
      </c>
      <c r="D59" s="93">
        <f t="shared" si="0"/>
        <v>197779196.61546364</v>
      </c>
      <c r="E59" s="93">
        <f t="shared" si="0"/>
        <v>23966505.023401663</v>
      </c>
      <c r="F59" s="93">
        <f t="shared" si="0"/>
        <v>19687337.090784192</v>
      </c>
      <c r="G59" s="93">
        <f t="shared" si="0"/>
        <v>17290988.585313205</v>
      </c>
      <c r="H59" s="93">
        <f t="shared" si="0"/>
        <v>4298629.4454382928</v>
      </c>
      <c r="I59" s="93">
        <f t="shared" si="0"/>
        <v>90413.326404925945</v>
      </c>
      <c r="J59" s="93">
        <f t="shared" si="0"/>
        <v>230726.42024284601</v>
      </c>
      <c r="K59" s="93">
        <f t="shared" si="0"/>
        <v>5872.8454013209748</v>
      </c>
      <c r="L59" s="93">
        <f t="shared" si="0"/>
        <v>1957161.333651077</v>
      </c>
      <c r="M59" s="93">
        <f t="shared" si="0"/>
        <v>17102238.259052474</v>
      </c>
      <c r="N59" s="93">
        <f t="shared" si="0"/>
        <v>2849438.0591745237</v>
      </c>
      <c r="O59" s="93">
        <f t="shared" si="0"/>
        <v>369670.29008210986</v>
      </c>
      <c r="P59" s="93">
        <f t="shared" si="0"/>
        <v>179646.86183600585</v>
      </c>
      <c r="Q59" s="93">
        <f t="shared" si="0"/>
        <v>439432.84231131349</v>
      </c>
      <c r="R59" s="93">
        <f t="shared" si="0"/>
        <v>9129215.0519827232</v>
      </c>
      <c r="S59" s="93">
        <f t="shared" si="0"/>
        <v>727820.75153979333</v>
      </c>
      <c r="T59" s="93">
        <f t="shared" si="0"/>
        <v>566148.79598913179</v>
      </c>
      <c r="U59" s="93">
        <f t="shared" si="0"/>
        <v>2341348.953214142</v>
      </c>
      <c r="V59" s="93">
        <f t="shared" si="0"/>
        <v>32049215.23824966</v>
      </c>
      <c r="W59" s="93">
        <f t="shared" si="0"/>
        <v>4132775.0924158655</v>
      </c>
      <c r="X59" s="93">
        <f t="shared" si="0"/>
        <v>3274588.2077454249</v>
      </c>
      <c r="Y59" s="93">
        <f t="shared" si="0"/>
        <v>8159807.5242153732</v>
      </c>
      <c r="Z59" s="93">
        <f t="shared" si="0"/>
        <v>72557436.127886727</v>
      </c>
      <c r="AA59" s="93">
        <f t="shared" si="0"/>
        <v>8653090.1084078178</v>
      </c>
      <c r="AB59" s="93">
        <f t="shared" si="0"/>
        <v>8186529.6750747235</v>
      </c>
      <c r="AC59" s="93">
        <f t="shared" si="0"/>
        <v>17410813.237129826</v>
      </c>
      <c r="AD59" s="93">
        <f t="shared" si="0"/>
        <v>106792.99734616371</v>
      </c>
      <c r="AE59" s="93">
        <f t="shared" si="0"/>
        <v>3728.2835557786229</v>
      </c>
      <c r="AF59" s="93">
        <f t="shared" si="0"/>
        <v>4184.4631943112699</v>
      </c>
      <c r="AG59" s="93">
        <f t="shared" si="0"/>
        <v>45205.010516522831</v>
      </c>
      <c r="AH59" s="93">
        <f t="shared" si="0"/>
        <v>1288459.3167803588</v>
      </c>
      <c r="AI59" s="93">
        <f t="shared" ref="AI59:BD59" si="1">SUM(AI9:AI58)</f>
        <v>49558.495110619762</v>
      </c>
      <c r="AJ59" s="93">
        <f t="shared" si="1"/>
        <v>61250.171973000186</v>
      </c>
      <c r="AK59" s="93">
        <f t="shared" si="1"/>
        <v>533261.86702479317</v>
      </c>
      <c r="AL59" s="93">
        <f t="shared" si="1"/>
        <v>242976304.27986991</v>
      </c>
      <c r="AM59" s="93">
        <f t="shared" si="1"/>
        <v>28626227.515086029</v>
      </c>
      <c r="AN59" s="93">
        <f t="shared" si="1"/>
        <v>25679753.118384507</v>
      </c>
      <c r="AO59" s="93">
        <f t="shared" si="1"/>
        <v>31594211.60521698</v>
      </c>
      <c r="AP59" s="93">
        <f t="shared" si="1"/>
        <v>78341061.160627112</v>
      </c>
      <c r="AQ59" s="93">
        <f t="shared" si="1"/>
        <v>6603958.0091516962</v>
      </c>
      <c r="AR59" s="93">
        <f t="shared" si="1"/>
        <v>9666291.5712382365</v>
      </c>
      <c r="AS59" s="93">
        <f t="shared" si="1"/>
        <v>20534563.640255764</v>
      </c>
      <c r="AT59" s="93">
        <f t="shared" si="1"/>
        <v>2402503.2933955062</v>
      </c>
      <c r="AU59" s="93">
        <f t="shared" si="1"/>
        <v>145962.3101734629</v>
      </c>
      <c r="AV59" s="93">
        <f t="shared" si="1"/>
        <v>360001.80650506786</v>
      </c>
      <c r="AW59" s="93">
        <f t="shared" si="1"/>
        <v>836271.04708920908</v>
      </c>
      <c r="AX59" s="93">
        <f t="shared" si="1"/>
        <v>4909716.8676802563</v>
      </c>
      <c r="AY59" s="93">
        <f t="shared" si="1"/>
        <v>198510.7745961633</v>
      </c>
      <c r="AZ59" s="93">
        <f t="shared" si="1"/>
        <v>539412.76298430911</v>
      </c>
      <c r="BA59" s="93">
        <f t="shared" si="1"/>
        <v>1732177.0713886532</v>
      </c>
      <c r="BB59" s="93">
        <f t="shared" si="1"/>
        <v>720112.34435811394</v>
      </c>
      <c r="BC59" s="93">
        <f t="shared" si="1"/>
        <v>6062274.2305226224</v>
      </c>
      <c r="BD59" s="93">
        <f t="shared" si="1"/>
        <v>20047.767046594359</v>
      </c>
    </row>
    <row r="60" spans="1:57">
      <c r="C60" s="92"/>
      <c r="D60" s="92"/>
      <c r="E60" s="92"/>
      <c r="F60" s="92"/>
      <c r="G60" s="92"/>
      <c r="H60" s="92"/>
      <c r="I60" s="92"/>
      <c r="J60" s="92"/>
      <c r="K60" s="92"/>
      <c r="AV60" s="17"/>
      <c r="AW60" s="17"/>
    </row>
    <row r="61" spans="1:57">
      <c r="C61" s="92"/>
      <c r="D61" s="92"/>
      <c r="E61" s="92"/>
      <c r="F61" s="92"/>
      <c r="G61" s="92"/>
      <c r="H61" s="92"/>
      <c r="I61" s="92"/>
      <c r="J61" s="92"/>
      <c r="K61" s="92"/>
    </row>
    <row r="62" spans="1:57">
      <c r="C62" s="92"/>
      <c r="D62" s="92"/>
      <c r="E62" s="92"/>
      <c r="F62" s="92"/>
      <c r="G62" s="92"/>
      <c r="H62" s="92"/>
      <c r="I62" s="92"/>
      <c r="J62" s="92"/>
      <c r="K62" s="92"/>
    </row>
  </sheetData>
  <sheetProtection algorithmName="SHA-512" hashValue="5xoqWPE9QyOOlUMfk3PCeW6jfJx5teXQj7SH3Yf/+Scb3CocbqYPIDEtepd31HvuGUTDPGrTlK187LYSVCjvgQ==" saltValue="2N5gLGJWIVe5yRAUui0AYg==" spinCount="100000" sheet="1" objects="1" scenarios="1"/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3124A-A14C-4734-A2F8-7083E7A6FCBD}">
  <sheetPr codeName="Sheet18">
    <tabColor theme="9" tint="-0.249977111117893"/>
  </sheetPr>
  <dimension ref="A1:BD168"/>
  <sheetViews>
    <sheetView topLeftCell="A2" zoomScaleNormal="100" workbookViewId="0">
      <pane xSplit="1" ySplit="6" topLeftCell="B8" activePane="bottomRight" state="frozen"/>
      <selection pane="topRight"/>
      <selection pane="bottomLeft"/>
      <selection pane="bottomRight"/>
    </sheetView>
  </sheetViews>
  <sheetFormatPr defaultColWidth="11.44140625" defaultRowHeight="13.8"/>
  <cols>
    <col min="1" max="1" width="13.109375" style="21" customWidth="1"/>
    <col min="2" max="2" width="22.88671875" style="18" bestFit="1" customWidth="1"/>
    <col min="3" max="3" width="12.44140625" style="18" customWidth="1"/>
    <col min="4" max="4" width="9.6640625" style="18" customWidth="1"/>
    <col min="5" max="5" width="15" style="18" bestFit="1" customWidth="1"/>
    <col min="6" max="6" width="15" style="18" customWidth="1"/>
    <col min="7" max="7" width="9.6640625" style="18" customWidth="1"/>
    <col min="8" max="8" width="11.88671875" style="18" customWidth="1"/>
    <col min="9" max="10" width="15" style="18" bestFit="1" customWidth="1"/>
    <col min="11" max="11" width="11.88671875" style="18" customWidth="1"/>
    <col min="12" max="12" width="12.88671875" style="18" bestFit="1" customWidth="1"/>
    <col min="13" max="13" width="14.88671875" style="18" bestFit="1" customWidth="1"/>
    <col min="14" max="14" width="14.44140625" style="18" bestFit="1" customWidth="1"/>
    <col min="15" max="17" width="13.88671875" style="18" customWidth="1"/>
    <col min="18" max="18" width="13.109375" style="18" bestFit="1" customWidth="1"/>
    <col min="19" max="21" width="13.88671875" style="18" customWidth="1"/>
    <col min="22" max="22" width="11.5546875" style="18" bestFit="1" customWidth="1"/>
    <col min="23" max="24" width="13.6640625" style="18" bestFit="1" customWidth="1"/>
    <col min="25" max="26" width="11.5546875" style="18" bestFit="1" customWidth="1"/>
    <col min="27" max="28" width="13.6640625" style="18" bestFit="1" customWidth="1"/>
    <col min="29" max="30" width="11.5546875" style="18" bestFit="1" customWidth="1"/>
    <col min="31" max="32" width="13.6640625" style="18" bestFit="1" customWidth="1"/>
    <col min="33" max="33" width="11.5546875" style="18" bestFit="1" customWidth="1"/>
    <col min="34" max="34" width="14.88671875" style="18" customWidth="1"/>
    <col min="35" max="36" width="13.6640625" style="18" bestFit="1" customWidth="1"/>
    <col min="37" max="37" width="12.109375" style="18" bestFit="1" customWidth="1"/>
    <col min="38" max="38" width="10.6640625" style="18" bestFit="1" customWidth="1"/>
    <col min="39" max="40" width="13.6640625" style="18" bestFit="1" customWidth="1"/>
    <col min="41" max="42" width="10.6640625" style="18" bestFit="1" customWidth="1"/>
    <col min="43" max="44" width="13.6640625" style="18" bestFit="1" customWidth="1"/>
    <col min="45" max="46" width="10.6640625" style="18" bestFit="1" customWidth="1"/>
    <col min="47" max="48" width="13.6640625" style="18" bestFit="1" customWidth="1"/>
    <col min="49" max="49" width="10.6640625" style="18" bestFit="1" customWidth="1"/>
    <col min="50" max="50" width="10.88671875" style="18" bestFit="1" customWidth="1"/>
    <col min="51" max="52" width="13.6640625" style="18" bestFit="1" customWidth="1"/>
    <col min="53" max="53" width="10.88671875" style="18" bestFit="1" customWidth="1"/>
    <col min="54" max="54" width="10.44140625" style="18" bestFit="1" customWidth="1"/>
    <col min="55" max="56" width="10.6640625" style="18" bestFit="1" customWidth="1"/>
    <col min="57" max="16384" width="11.44140625" style="18"/>
  </cols>
  <sheetData>
    <row r="1" spans="1:56" s="26" customFormat="1">
      <c r="A1" s="25" t="s">
        <v>1603</v>
      </c>
      <c r="C1" s="28"/>
      <c r="D1" s="28"/>
      <c r="E1" s="28"/>
      <c r="F1" s="28"/>
      <c r="G1" s="28"/>
      <c r="H1" s="28"/>
      <c r="I1" s="28"/>
      <c r="J1" s="28"/>
      <c r="K1" s="28"/>
    </row>
    <row r="2" spans="1:56" s="26" customFormat="1">
      <c r="A2" s="252" t="s">
        <v>1924</v>
      </c>
      <c r="C2" s="28"/>
      <c r="D2" s="28"/>
      <c r="E2" s="28"/>
      <c r="F2" s="28"/>
      <c r="G2" s="28"/>
      <c r="H2" s="28"/>
      <c r="I2" s="28"/>
      <c r="J2" s="28"/>
      <c r="K2" s="28"/>
    </row>
    <row r="3" spans="1:56" s="26" customFormat="1">
      <c r="A3" s="253" t="s">
        <v>1746</v>
      </c>
      <c r="C3" s="28"/>
      <c r="D3" s="28"/>
      <c r="E3" s="28"/>
      <c r="F3" s="28"/>
      <c r="G3" s="28"/>
      <c r="H3" s="28"/>
      <c r="I3" s="28"/>
      <c r="J3" s="28"/>
      <c r="K3" s="28"/>
    </row>
    <row r="4" spans="1:56" s="11" customFormat="1" ht="13.2">
      <c r="A4" s="253" t="s">
        <v>2242</v>
      </c>
      <c r="L4" s="352"/>
    </row>
    <row r="5" spans="1:56" s="26" customFormat="1" ht="82.8">
      <c r="A5" s="81"/>
      <c r="B5" s="81"/>
      <c r="C5" s="83" t="s">
        <v>11</v>
      </c>
      <c r="D5" s="82" t="s">
        <v>13</v>
      </c>
      <c r="E5" s="82" t="s">
        <v>13</v>
      </c>
      <c r="F5" s="82" t="s">
        <v>13</v>
      </c>
      <c r="G5" s="82" t="s">
        <v>13</v>
      </c>
      <c r="H5" s="83" t="s">
        <v>29</v>
      </c>
      <c r="I5" s="83" t="s">
        <v>29</v>
      </c>
      <c r="J5" s="83" t="s">
        <v>29</v>
      </c>
      <c r="K5" s="83" t="s">
        <v>29</v>
      </c>
      <c r="L5" s="82" t="s">
        <v>18</v>
      </c>
      <c r="M5" s="82" t="s">
        <v>1738</v>
      </c>
      <c r="N5" s="83" t="s">
        <v>33</v>
      </c>
      <c r="O5" s="83" t="s">
        <v>33</v>
      </c>
      <c r="P5" s="83" t="s">
        <v>33</v>
      </c>
      <c r="Q5" s="83" t="s">
        <v>33</v>
      </c>
      <c r="R5" s="83" t="s">
        <v>1739</v>
      </c>
      <c r="S5" s="83" t="s">
        <v>33</v>
      </c>
      <c r="T5" s="83" t="s">
        <v>33</v>
      </c>
      <c r="U5" s="83" t="s">
        <v>33</v>
      </c>
      <c r="V5" s="82" t="s">
        <v>2102</v>
      </c>
      <c r="W5" s="82" t="s">
        <v>2100</v>
      </c>
      <c r="X5" s="82" t="s">
        <v>2102</v>
      </c>
      <c r="Y5" s="82" t="s">
        <v>2100</v>
      </c>
      <c r="Z5" s="83" t="s">
        <v>2105</v>
      </c>
      <c r="AA5" s="83" t="s">
        <v>2105</v>
      </c>
      <c r="AB5" s="83" t="s">
        <v>2105</v>
      </c>
      <c r="AC5" s="83" t="s">
        <v>2105</v>
      </c>
      <c r="AD5" s="82" t="s">
        <v>27</v>
      </c>
      <c r="AE5" s="82" t="s">
        <v>27</v>
      </c>
      <c r="AF5" s="82" t="s">
        <v>27</v>
      </c>
      <c r="AG5" s="82" t="s">
        <v>27</v>
      </c>
      <c r="AH5" s="83" t="s">
        <v>1740</v>
      </c>
      <c r="AI5" s="83" t="s">
        <v>1740</v>
      </c>
      <c r="AJ5" s="83" t="s">
        <v>1740</v>
      </c>
      <c r="AK5" s="83" t="s">
        <v>1740</v>
      </c>
      <c r="AL5" s="82" t="s">
        <v>30</v>
      </c>
      <c r="AM5" s="82" t="s">
        <v>30</v>
      </c>
      <c r="AN5" s="82" t="s">
        <v>30</v>
      </c>
      <c r="AO5" s="82" t="s">
        <v>30</v>
      </c>
      <c r="AP5" s="83" t="s">
        <v>1741</v>
      </c>
      <c r="AQ5" s="83" t="s">
        <v>1741</v>
      </c>
      <c r="AR5" s="83" t="s">
        <v>1741</v>
      </c>
      <c r="AS5" s="83" t="s">
        <v>1741</v>
      </c>
      <c r="AT5" s="82" t="s">
        <v>32</v>
      </c>
      <c r="AU5" s="82" t="s">
        <v>32</v>
      </c>
      <c r="AV5" s="82" t="s">
        <v>32</v>
      </c>
      <c r="AW5" s="82" t="s">
        <v>32</v>
      </c>
      <c r="AX5" s="83" t="s">
        <v>1742</v>
      </c>
      <c r="AY5" s="83" t="s">
        <v>1742</v>
      </c>
      <c r="AZ5" s="83" t="s">
        <v>1742</v>
      </c>
      <c r="BA5" s="83" t="s">
        <v>1742</v>
      </c>
      <c r="BB5" s="82" t="s">
        <v>1966</v>
      </c>
      <c r="BC5" s="82" t="s">
        <v>1965</v>
      </c>
      <c r="BD5" s="82" t="s">
        <v>1967</v>
      </c>
    </row>
    <row r="6" spans="1:56" ht="41.4">
      <c r="B6" s="95" t="s">
        <v>1747</v>
      </c>
      <c r="C6" s="51" t="s">
        <v>44</v>
      </c>
      <c r="D6" s="51" t="s">
        <v>44</v>
      </c>
      <c r="E6" s="51" t="s">
        <v>37</v>
      </c>
      <c r="F6" s="51" t="s">
        <v>38</v>
      </c>
      <c r="G6" s="51" t="s">
        <v>39</v>
      </c>
      <c r="H6" s="51" t="s">
        <v>44</v>
      </c>
      <c r="I6" s="51" t="s">
        <v>37</v>
      </c>
      <c r="J6" s="51" t="s">
        <v>38</v>
      </c>
      <c r="K6" s="51" t="s">
        <v>39</v>
      </c>
      <c r="L6" s="51" t="s">
        <v>44</v>
      </c>
      <c r="M6" s="51" t="s">
        <v>44</v>
      </c>
      <c r="N6" s="51" t="s">
        <v>44</v>
      </c>
      <c r="O6" s="51" t="s">
        <v>37</v>
      </c>
      <c r="P6" s="51" t="s">
        <v>38</v>
      </c>
      <c r="Q6" s="51" t="s">
        <v>39</v>
      </c>
      <c r="R6" s="51" t="s">
        <v>44</v>
      </c>
      <c r="S6" s="51" t="s">
        <v>37</v>
      </c>
      <c r="T6" s="51" t="s">
        <v>38</v>
      </c>
      <c r="U6" s="51" t="s">
        <v>39</v>
      </c>
      <c r="V6" s="51" t="s">
        <v>44</v>
      </c>
      <c r="W6" s="51" t="s">
        <v>37</v>
      </c>
      <c r="X6" s="51" t="s">
        <v>38</v>
      </c>
      <c r="Y6" s="51" t="s">
        <v>39</v>
      </c>
      <c r="Z6" s="51" t="s">
        <v>44</v>
      </c>
      <c r="AA6" s="51" t="s">
        <v>37</v>
      </c>
      <c r="AB6" s="51" t="s">
        <v>38</v>
      </c>
      <c r="AC6" s="51" t="s">
        <v>39</v>
      </c>
      <c r="AD6" s="51" t="s">
        <v>44</v>
      </c>
      <c r="AE6" s="51" t="s">
        <v>37</v>
      </c>
      <c r="AF6" s="51" t="s">
        <v>38</v>
      </c>
      <c r="AG6" s="51" t="s">
        <v>39</v>
      </c>
      <c r="AH6" s="51" t="s">
        <v>44</v>
      </c>
      <c r="AI6" s="51" t="s">
        <v>37</v>
      </c>
      <c r="AJ6" s="51" t="s">
        <v>38</v>
      </c>
      <c r="AK6" s="51" t="s">
        <v>39</v>
      </c>
      <c r="AL6" s="51" t="s">
        <v>44</v>
      </c>
      <c r="AM6" s="51" t="s">
        <v>37</v>
      </c>
      <c r="AN6" s="51" t="s">
        <v>38</v>
      </c>
      <c r="AO6" s="51" t="s">
        <v>39</v>
      </c>
      <c r="AP6" s="51" t="s">
        <v>44</v>
      </c>
      <c r="AQ6" s="51" t="s">
        <v>37</v>
      </c>
      <c r="AR6" s="51" t="s">
        <v>38</v>
      </c>
      <c r="AS6" s="51" t="s">
        <v>39</v>
      </c>
      <c r="AT6" s="51" t="s">
        <v>44</v>
      </c>
      <c r="AU6" s="51" t="s">
        <v>37</v>
      </c>
      <c r="AV6" s="51" t="s">
        <v>38</v>
      </c>
      <c r="AW6" s="51" t="s">
        <v>39</v>
      </c>
      <c r="AX6" s="51" t="s">
        <v>44</v>
      </c>
      <c r="AY6" s="51" t="s">
        <v>37</v>
      </c>
      <c r="AZ6" s="51" t="s">
        <v>38</v>
      </c>
      <c r="BA6" s="51" t="s">
        <v>39</v>
      </c>
      <c r="BB6" s="51" t="s">
        <v>44</v>
      </c>
      <c r="BC6" s="51" t="s">
        <v>44</v>
      </c>
      <c r="BD6" s="51" t="s">
        <v>44</v>
      </c>
    </row>
    <row r="7" spans="1:56" s="96" customFormat="1">
      <c r="A7" s="95"/>
      <c r="B7" s="95" t="s">
        <v>1748</v>
      </c>
      <c r="C7" s="97">
        <v>1</v>
      </c>
      <c r="D7" s="97">
        <v>1</v>
      </c>
      <c r="E7" s="97">
        <f>Dash!$B$37</f>
        <v>0.25</v>
      </c>
      <c r="F7" s="97">
        <f>Dash!$B$38</f>
        <v>0.25</v>
      </c>
      <c r="G7" s="97">
        <f>Dash!$B$39</f>
        <v>0.5</v>
      </c>
      <c r="H7" s="97">
        <v>1</v>
      </c>
      <c r="I7" s="97">
        <f>Dash!$B$37</f>
        <v>0.25</v>
      </c>
      <c r="J7" s="97">
        <f>Dash!$B$38</f>
        <v>0.25</v>
      </c>
      <c r="K7" s="97">
        <f>Dash!$B$39</f>
        <v>0.5</v>
      </c>
      <c r="L7" s="97">
        <v>1</v>
      </c>
      <c r="M7" s="97">
        <v>1</v>
      </c>
      <c r="N7" s="97">
        <v>1</v>
      </c>
      <c r="O7" s="97">
        <f>Dash!$B$37</f>
        <v>0.25</v>
      </c>
      <c r="P7" s="97">
        <f>Dash!$B$38</f>
        <v>0.25</v>
      </c>
      <c r="Q7" s="97">
        <f>Dash!$B$39</f>
        <v>0.5</v>
      </c>
      <c r="R7" s="97">
        <v>1</v>
      </c>
      <c r="S7" s="97">
        <f>Dash!$B$37</f>
        <v>0.25</v>
      </c>
      <c r="T7" s="97">
        <f>Dash!$B$38</f>
        <v>0.25</v>
      </c>
      <c r="U7" s="97">
        <f>Dash!$B$39</f>
        <v>0.5</v>
      </c>
      <c r="V7" s="97">
        <v>1</v>
      </c>
      <c r="W7" s="97">
        <f>Dash!$B$37</f>
        <v>0.25</v>
      </c>
      <c r="X7" s="97">
        <f>Dash!$B$38</f>
        <v>0.25</v>
      </c>
      <c r="Y7" s="97">
        <f>Dash!$B$39</f>
        <v>0.5</v>
      </c>
      <c r="Z7" s="97">
        <v>1</v>
      </c>
      <c r="AA7" s="97">
        <f>Dash!$B$37</f>
        <v>0.25</v>
      </c>
      <c r="AB7" s="97">
        <f>Dash!$B$38</f>
        <v>0.25</v>
      </c>
      <c r="AC7" s="97">
        <f>Dash!$B$39</f>
        <v>0.5</v>
      </c>
      <c r="AD7" s="97">
        <v>1</v>
      </c>
      <c r="AE7" s="97">
        <f>Dash!$B$37</f>
        <v>0.25</v>
      </c>
      <c r="AF7" s="97">
        <f>Dash!$B$38</f>
        <v>0.25</v>
      </c>
      <c r="AG7" s="97">
        <f>Dash!$B$39</f>
        <v>0.5</v>
      </c>
      <c r="AH7" s="97">
        <v>1</v>
      </c>
      <c r="AI7" s="97">
        <f>Dash!$B$37</f>
        <v>0.25</v>
      </c>
      <c r="AJ7" s="97">
        <f>Dash!$B$38</f>
        <v>0.25</v>
      </c>
      <c r="AK7" s="97">
        <f>Dash!$B$39</f>
        <v>0.5</v>
      </c>
      <c r="AL7" s="97">
        <v>1</v>
      </c>
      <c r="AM7" s="97">
        <f>Dash!$B$37</f>
        <v>0.25</v>
      </c>
      <c r="AN7" s="97">
        <f>Dash!$B$38</f>
        <v>0.25</v>
      </c>
      <c r="AO7" s="97">
        <f>Dash!$B$39</f>
        <v>0.5</v>
      </c>
      <c r="AP7" s="97">
        <v>1</v>
      </c>
      <c r="AQ7" s="97">
        <f>Dash!$B$37</f>
        <v>0.25</v>
      </c>
      <c r="AR7" s="97">
        <f>Dash!$B$38</f>
        <v>0.25</v>
      </c>
      <c r="AS7" s="97">
        <f>Dash!$B$39</f>
        <v>0.5</v>
      </c>
      <c r="AT7" s="97">
        <v>1</v>
      </c>
      <c r="AU7" s="97">
        <f>Dash!$B$37</f>
        <v>0.25</v>
      </c>
      <c r="AV7" s="97">
        <f>Dash!$B$38</f>
        <v>0.25</v>
      </c>
      <c r="AW7" s="97">
        <f>Dash!$B$39</f>
        <v>0.5</v>
      </c>
      <c r="AX7" s="97">
        <v>1</v>
      </c>
      <c r="AY7" s="97">
        <f>Dash!$B$37</f>
        <v>0.25</v>
      </c>
      <c r="AZ7" s="97">
        <f>Dash!$B$38</f>
        <v>0.25</v>
      </c>
      <c r="BA7" s="97">
        <f>Dash!$B$39</f>
        <v>0.5</v>
      </c>
      <c r="BB7" s="97">
        <v>1</v>
      </c>
      <c r="BC7" s="97">
        <v>1</v>
      </c>
      <c r="BD7" s="97">
        <v>1</v>
      </c>
    </row>
    <row r="8" spans="1:56" s="85" customFormat="1">
      <c r="A8" s="85" t="s">
        <v>2011</v>
      </c>
      <c r="C8" s="86"/>
      <c r="D8" s="86"/>
      <c r="E8" s="86"/>
      <c r="F8" s="86"/>
      <c r="G8" s="86"/>
      <c r="H8" s="86"/>
      <c r="I8" s="86"/>
      <c r="J8" s="86"/>
      <c r="K8" s="86"/>
      <c r="L8" s="87"/>
      <c r="M8" s="87"/>
      <c r="N8" s="87"/>
      <c r="O8" s="87"/>
      <c r="P8" s="87"/>
      <c r="Q8" s="87"/>
      <c r="R8" s="87"/>
      <c r="S8" s="87"/>
      <c r="T8" s="87"/>
      <c r="U8" s="87"/>
      <c r="W8" s="88"/>
      <c r="X8" s="88"/>
      <c r="Y8" s="88"/>
      <c r="Z8" s="88"/>
      <c r="AA8" s="88"/>
      <c r="AB8" s="88"/>
      <c r="AC8" s="88"/>
      <c r="AD8" s="88"/>
      <c r="AE8" s="88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9"/>
      <c r="AW8" s="89"/>
      <c r="AX8" s="89"/>
      <c r="AY8" s="89"/>
      <c r="AZ8" s="89"/>
      <c r="BA8" s="89"/>
    </row>
    <row r="9" spans="1:56">
      <c r="A9" s="21" t="s">
        <v>45</v>
      </c>
      <c r="B9" s="18" t="s">
        <v>46</v>
      </c>
      <c r="C9" s="335">
        <f>IFERROR(MAX(SUMIFS(Forecast!E:E, Forecast!$A:$A, Outcomes!$A9, Forecast!$C:$C, "2025", Forecast!$D:$D, "Bound project"), 0), 0)</f>
        <v>2999.5742868239522</v>
      </c>
      <c r="D9" s="335">
        <f>IFERROR(MAX(SUMIFS(Forecast!F:F, Forecast!$A:$A, Outcomes!$A9, Forecast!$C:$C, "2025", Forecast!$D:$D, "Bound project"), 0), 0)</f>
        <v>4268.9805028235505</v>
      </c>
      <c r="E9" s="335">
        <f>IFERROR(MAX(SUMIFS(Forecast!G:G, Forecast!$A:$A, Outcomes!$A9, Forecast!$C:$C, "2025", Forecast!$D:$D, "Bound project"), 0), 0)</f>
        <v>1987.5018372610168</v>
      </c>
      <c r="F9" s="335">
        <f>IFERROR(MAX(SUMIFS(Forecast!H:H, Forecast!$A:$A, Outcomes!$A9, Forecast!$C:$C, "2025", Forecast!$D:$D, "Bound project"), 0), 0)</f>
        <v>1961.1676475197908</v>
      </c>
      <c r="G9" s="335">
        <f>IFERROR(MAX(SUMIFS(Forecast!I:I, Forecast!$A:$A, Outcomes!$A9, Forecast!$C:$C, "2025", Forecast!$D:$D, "Bound project"), 0), 0)</f>
        <v>975.897436969306</v>
      </c>
      <c r="H9" s="335">
        <f>IFERROR(MAX(SUMIFS(Forecast!J:J, Forecast!$A:$A, Outcomes!$A9, Forecast!$C:$C, "2025", Forecast!$D:$D, "Bound project"), 0), 0)</f>
        <v>23.468242734536439</v>
      </c>
      <c r="I9" s="335">
        <f>IFERROR(MAX(SUMIFS(Forecast!K:K, Forecast!$A:$A, Outcomes!$A9, Forecast!$C:$C, "2025", Forecast!$D:$D, "Bound project"), 0), 0)</f>
        <v>8.0426025754740351</v>
      </c>
      <c r="J9" s="335">
        <f>IFERROR(MAX(SUMIFS(Forecast!L:L, Forecast!$A:$A, Outcomes!$A9, Forecast!$C:$C, "2025", Forecast!$D:$D, "Bound project"), 0), 0)</f>
        <v>8.2126067303592922</v>
      </c>
      <c r="K9" s="335">
        <f>IFERROR(MAX(SUMIFS(Forecast!M:M, Forecast!$A:$A, Outcomes!$A9, Forecast!$C:$C, "2025", Forecast!$D:$D, "Bound project"), 0), 0)</f>
        <v>0</v>
      </c>
      <c r="L9" s="335">
        <f>IFERROR(MAX(SUMIFS(Forecast!O:O, Forecast!$A:$A, Outcomes!$A9, Forecast!$C:$C, "2025", Forecast!$D:$D, "Bound project"), 0), 0)</f>
        <v>21.780000000000005</v>
      </c>
      <c r="M9" s="335">
        <f>IFERROR(MAX(SUMIFS(Forecast!P:P, Forecast!$A:$A, Outcomes!$A9, Forecast!$C:$C, "2025", Forecast!$D:$D, "Bound project"), 0), 0)</f>
        <v>447.7000000000001</v>
      </c>
      <c r="N9" s="335">
        <f>IFERROR(MAX(SUMIFS(Forecast!U:U, Forecast!$A:$A, Outcomes!$A9, Forecast!$C:$C, "2025", Forecast!$D:$D, "Bound project"), 0), 0)</f>
        <v>83.956272122044439</v>
      </c>
      <c r="O9" s="335">
        <f>IFERROR(MAX(SUMIFS(Forecast!V:V, Forecast!$A:$A, Outcomes!$A9, Forecast!$C:$C, "2025", Forecast!$D:$D, "Bound project"), 0), 0)</f>
        <v>44.77000000000001</v>
      </c>
      <c r="P9" s="335">
        <f>IFERROR(MAX(SUMIFS(Forecast!W:W, Forecast!$A:$A, Outcomes!$A9, Forecast!$C:$C, "2025", Forecast!$D:$D, "Bound project"), 0), 0)</f>
        <v>48.400000000000013</v>
      </c>
      <c r="Q9" s="335">
        <f>IFERROR(MAX(SUMIFS(Forecast!X:X, Forecast!$A:$A, Outcomes!$A9, Forecast!$C:$C, "2025", Forecast!$D:$D, "Bound project"), 0), 0)</f>
        <v>37.510000000000012</v>
      </c>
      <c r="R9" s="335">
        <f>IFERROR(MAX(SUMIFS(Forecast!Y:Y, Forecast!$A:$A, Outcomes!$A9, Forecast!$C:$C, "2025", Forecast!$D:$D, "Bound project"), 0), 0)</f>
        <v>698.91372787795569</v>
      </c>
      <c r="S9" s="335">
        <f>IFERROR(MAX(SUMIFS(Forecast!Z:Z, Forecast!$A:$A, Outcomes!$A9, Forecast!$C:$C, "2025", Forecast!$D:$D, "Bound project"), 0), 0)</f>
        <v>317.02000000000004</v>
      </c>
      <c r="T9" s="335">
        <f>IFERROR(MAX(SUMIFS(Forecast!AA:AA, Forecast!$A:$A, Outcomes!$A9, Forecast!$C:$C, "2025", Forecast!$D:$D, "Bound project"), 0), 0)</f>
        <v>342.43000000000006</v>
      </c>
      <c r="U9" s="335">
        <f>IFERROR(MAX(SUMIFS(Forecast!AB:AB, Forecast!$A:$A, Outcomes!$A9, Forecast!$C:$C, "2025", Forecast!$D:$D, "Bound project"), 0), 0)</f>
        <v>379.94000000000011</v>
      </c>
      <c r="V9" s="335">
        <f>IFERROR(MAX(SUMIFS(Forecast!AG:AG, Forecast!$A:$A, Outcomes!$A9, Forecast!$C:$C, "2025", Forecast!$D:$D, "Bound project"), 0), 0)</f>
        <v>917.86451371981252</v>
      </c>
      <c r="W9" s="335">
        <f>IFERROR(MAX(SUMIFS(Forecast!AH:AH, Forecast!$A:$A, Outcomes!$A9, Forecast!$C:$C, "2025", Forecast!$D:$D, "Bound project"), 0), 0)</f>
        <v>478.60855298986837</v>
      </c>
      <c r="X9" s="335">
        <f>IFERROR(MAX(SUMIFS(Forecast!AI:AI, Forecast!$A:$A, Outcomes!$A9, Forecast!$C:$C, "2025", Forecast!$D:$D, "Bound project"), 0), 0)</f>
        <v>481.11058953433496</v>
      </c>
      <c r="Y9" s="335">
        <f>IFERROR(MAX(SUMIFS(Forecast!AJ:AJ, Forecast!$A:$A, Outcomes!$A9, Forecast!$C:$C, "2025", Forecast!$D:$D, "Bound project"), 0), 0)</f>
        <v>498.31963718601975</v>
      </c>
      <c r="Z9" s="335">
        <f>IFERROR(MAX(SUMIFS(Forecast!AK:AK, Forecast!$A:$A, Outcomes!$A9, Forecast!$C:$C, "2025", Forecast!$D:$D, "Bound project"), 0), 0)</f>
        <v>1201.4824309541987</v>
      </c>
      <c r="AA9" s="335">
        <f>IFERROR(MAX(SUMIFS(Forecast!AL:AL, Forecast!$A:$A, Outcomes!$A9, Forecast!$C:$C, "2025", Forecast!$D:$D, "Bound project"), 0), 0)</f>
        <v>567.9556727009325</v>
      </c>
      <c r="AB9" s="335">
        <f>IFERROR(MAX(SUMIFS(Forecast!AM:AM, Forecast!$A:$A, Outcomes!$A9, Forecast!$C:$C, "2025", Forecast!$D:$D, "Bound project"), 0), 0)</f>
        <v>613.43225017188695</v>
      </c>
      <c r="AC9" s="335">
        <f>IFERROR(MAX(SUMIFS(Forecast!AN:AN, Forecast!$A:$A, Outcomes!$A9, Forecast!$C:$C, "2025", Forecast!$D:$D, "Bound project"), 0), 0)</f>
        <v>559.56953173074487</v>
      </c>
      <c r="AD9" s="335">
        <f>IFERROR(MAX(SUMIFS(Forecast!AT:AT, Forecast!$A:$A, Outcomes!$A9, Forecast!$C:$C, "2025", Forecast!$D:$D, "Bound project"), 0), 0)</f>
        <v>6.156944444444445</v>
      </c>
      <c r="AE9" s="335">
        <f>IFERROR(MAX(SUMIFS(Forecast!AU:AU, Forecast!$A:$A, Outcomes!$A9, Forecast!$C:$C, "2025", Forecast!$D:$D, "Bound project"), 0), 0)</f>
        <v>1.6380027006172841</v>
      </c>
      <c r="AF9" s="335">
        <f>IFERROR(MAX(SUMIFS(Forecast!AV:AV, Forecast!$A:$A, Outcomes!$A9, Forecast!$C:$C, "2025", Forecast!$D:$D, "Bound project"), 0), 0)</f>
        <v>2.1123437500000004</v>
      </c>
      <c r="AG9" s="335">
        <f>IFERROR(MAX(SUMIFS(Forecast!AW:AW, Forecast!$A:$A, Outcomes!$A9, Forecast!$C:$C, "2025", Forecast!$D:$D, "Bound project"), 0), 0)</f>
        <v>5.823497850529102</v>
      </c>
      <c r="AH9" s="335">
        <f>IFERROR(MAX(SUMIFS(Forecast!AX:AX, Forecast!$A:$A, Outcomes!$A9, Forecast!$C:$C, "2025", Forecast!$D:$D, "Bound project"), 0), 0)</f>
        <v>9.5730555555555572</v>
      </c>
      <c r="AI9" s="335">
        <f>IFERROR(MAX(SUMIFS(Forecast!AY:AY, Forecast!$A:$A, Outcomes!$A9, Forecast!$C:$C, "2025", Forecast!$D:$D, "Bound project"), 0), 0)</f>
        <v>4.3791500771604959</v>
      </c>
      <c r="AJ9" s="335">
        <f>IFERROR(MAX(SUMIFS(Forecast!AZ:AZ, Forecast!$A:$A, Outcomes!$A9, Forecast!$C:$C, "2025", Forecast!$D:$D, "Bound project"), 0), 0)</f>
        <v>4.9288020833333341</v>
      </c>
      <c r="AK9" s="335">
        <f>IFERROR(MAX(SUMIFS(Forecast!BA:BA, Forecast!$A:$A, Outcomes!$A9, Forecast!$C:$C, "2025", Forecast!$D:$D, "Bound project"), 0), 0)</f>
        <v>7.7145229828042359</v>
      </c>
      <c r="AL9" s="335">
        <f>IFERROR(MAX(SUMIFS(Forecast!BF:BF, Forecast!$A:$A, Outcomes!$A9, Forecast!$C:$C, "2025", Forecast!$D:$D, "Bound project"), 0), 0)</f>
        <v>6884.5225352756579</v>
      </c>
      <c r="AM9" s="335">
        <f>IFERROR(MAX(SUMIFS(Forecast!BG:BG, Forecast!$A:$A, Outcomes!$A9, Forecast!$C:$C, "2025", Forecast!$D:$D, "Bound project"), 0), 0)</f>
        <v>3148.7609161605283</v>
      </c>
      <c r="AN9" s="335">
        <f>IFERROR(MAX(SUMIFS(Forecast!BH:BH, Forecast!$A:$A, Outcomes!$A9, Forecast!$C:$C, "2025", Forecast!$D:$D, "Bound project"), 0), 0)</f>
        <v>3451.6608134987387</v>
      </c>
      <c r="AO9" s="335">
        <f>IFERROR(MAX(SUMIFS(Forecast!BI:BI, Forecast!$A:$A, Outcomes!$A9, Forecast!$C:$C, "2025", Forecast!$D:$D, "Bound project"), 0), 0)</f>
        <v>2041.5990000023992</v>
      </c>
      <c r="AP9" s="335">
        <f>IFERROR(MAX(SUMIFS(Forecast!BJ:BJ, Forecast!$A:$A, Outcomes!$A9, Forecast!$C:$C, "2025", Forecast!$D:$D, "Bound project"), 0), 0)</f>
        <v>798.07645159766207</v>
      </c>
      <c r="AQ9" s="335">
        <f>IFERROR(MAX(SUMIFS(Forecast!BK:BK, Forecast!$A:$A, Outcomes!$A9, Forecast!$C:$C, "2025", Forecast!$D:$D, "Bound project"), 0), 0)</f>
        <v>310.74187765678477</v>
      </c>
      <c r="AR9" s="335">
        <f>IFERROR(MAX(SUMIFS(Forecast!BL:BL, Forecast!$A:$A, Outcomes!$A9, Forecast!$C:$C, "2025", Forecast!$D:$D, "Bound project"), 0), 0)</f>
        <v>421.33660396034543</v>
      </c>
      <c r="AS9" s="335">
        <f>IFERROR(MAX(SUMIFS(Forecast!BM:BM, Forecast!$A:$A, Outcomes!$A9, Forecast!$C:$C, "2025", Forecast!$D:$D, "Bound project"), 0), 0)</f>
        <v>457.46021098245717</v>
      </c>
      <c r="AT9" s="335">
        <f>IFERROR(MAX(SUMIFS(Forecast!BS:BS, Forecast!$A:$A, Outcomes!$A9, Forecast!$C:$C, "2025", Forecast!$D:$D, "Bound project"), 0), 0)</f>
        <v>0</v>
      </c>
      <c r="AU9" s="335">
        <f>IFERROR(MAX(SUMIFS(Forecast!BT:BT, Forecast!$A:$A, Outcomes!$A9, Forecast!$C:$C, "2025", Forecast!$D:$D, "Bound project"), 0), 0)</f>
        <v>0</v>
      </c>
      <c r="AV9" s="335">
        <f>IFERROR(MAX(SUMIFS(Forecast!BU:BU, Forecast!$A:$A, Outcomes!$A9, Forecast!$C:$C, "2025", Forecast!$D:$D, "Bound project"), 0), 0)</f>
        <v>0</v>
      </c>
      <c r="AW9" s="335">
        <f>IFERROR(MAX(SUMIFS(Forecast!BV:BV, Forecast!$A:$A, Outcomes!$A9, Forecast!$C:$C, "2025", Forecast!$D:$D, "Bound project"), 0), 0)</f>
        <v>0</v>
      </c>
      <c r="AX9" s="335">
        <f>IFERROR(MAX(SUMIFS(Forecast!BW:BW, Forecast!$A:$A, Outcomes!$A9, Forecast!$C:$C, "2025", Forecast!$D:$D, "Bound project"), 0), 0)</f>
        <v>27.830000000000002</v>
      </c>
      <c r="AY9" s="335">
        <f>IFERROR(MAX(SUMIFS(Forecast!BX:BX, Forecast!$A:$A, Outcomes!$A9, Forecast!$C:$C, "2025", Forecast!$D:$D, "Bound project"), 0), 0)</f>
        <v>1.3007500000000001</v>
      </c>
      <c r="AZ9" s="335">
        <f>IFERROR(MAX(SUMIFS(Forecast!BY:BY, Forecast!$A:$A, Outcomes!$A9, Forecast!$C:$C, "2025", Forecast!$D:$D, "Bound project"), 0), 0)</f>
        <v>7.1995000000000005</v>
      </c>
      <c r="BA9" s="335">
        <f>IFERROR(MAX(SUMIFS(Forecast!BZ:BZ, Forecast!$A:$A, Outcomes!$A9, Forecast!$C:$C, "2025", Forecast!$D:$D, "Bound project"), 0), 0)</f>
        <v>19.420500000000001</v>
      </c>
      <c r="BB9" s="335">
        <f>IFERROR(MAX(SUMIFS(Forecast!AO:AO, Forecast!$A:$A, Outcomes!$A9, Forecast!$C:$C, "2025", Forecast!$D:$D, "Bound project"), 0), 0)</f>
        <v>58.080000000000013</v>
      </c>
      <c r="BC9" s="335">
        <f>IFERROR(MAX(SUMIFS(Forecast!BN:BN, Forecast!$A:$A, Outcomes!$A9, Forecast!$C:$C, "2025", Forecast!$D:$D, "Bound project"), 0), 0)</f>
        <v>677.6</v>
      </c>
      <c r="BD9" s="335">
        <f>IFERROR(MAX(SUMIFS(Forecast!CA:CA, Forecast!$A:$A, Outcomes!$A9, Forecast!$C:$C, "2025", Forecast!$D:$D, "Bound project"), 0), 0)</f>
        <v>0</v>
      </c>
    </row>
    <row r="10" spans="1:56">
      <c r="A10" s="21" t="s">
        <v>48</v>
      </c>
      <c r="B10" s="18" t="s">
        <v>49</v>
      </c>
      <c r="C10" s="335">
        <f>IFERROR(MAX(SUMIFS(Forecast!E:E, Forecast!$A:$A, Outcomes!$A10, Forecast!$C:$C, "2025", Forecast!$D:$D, "Bound project"), 0), 0)</f>
        <v>576.04333713136054</v>
      </c>
      <c r="D10" s="335">
        <f>IFERROR(MAX(SUMIFS(Forecast!F:F, Forecast!$A:$A, Outcomes!$A10, Forecast!$C:$C, "2025", Forecast!$D:$D, "Bound project"), 0), 0)</f>
        <v>437.9502943640677</v>
      </c>
      <c r="E10" s="335">
        <f>IFERROR(MAX(SUMIFS(Forecast!G:G, Forecast!$A:$A, Outcomes!$A10, Forecast!$C:$C, "2025", Forecast!$D:$D, "Bound project"), 0), 0)</f>
        <v>155.39243549882991</v>
      </c>
      <c r="F10" s="335">
        <f>IFERROR(MAX(SUMIFS(Forecast!H:H, Forecast!$A:$A, Outcomes!$A10, Forecast!$C:$C, "2025", Forecast!$D:$D, "Bound project"), 0), 0)</f>
        <v>89.817951919096117</v>
      </c>
      <c r="G10" s="335">
        <f>IFERROR(MAX(SUMIFS(Forecast!I:I, Forecast!$A:$A, Outcomes!$A10, Forecast!$C:$C, "2025", Forecast!$D:$D, "Bound project"), 0), 0)</f>
        <v>64.0977858959467</v>
      </c>
      <c r="H10" s="335">
        <f>IFERROR(MAX(SUMIFS(Forecast!J:J, Forecast!$A:$A, Outcomes!$A10, Forecast!$C:$C, "2025", Forecast!$D:$D, "Bound project"), 0), 0)</f>
        <v>0</v>
      </c>
      <c r="I10" s="335">
        <f>IFERROR(MAX(SUMIFS(Forecast!K:K, Forecast!$A:$A, Outcomes!$A10, Forecast!$C:$C, "2025", Forecast!$D:$D, "Bound project"), 0), 0)</f>
        <v>0</v>
      </c>
      <c r="J10" s="335">
        <f>IFERROR(MAX(SUMIFS(Forecast!L:L, Forecast!$A:$A, Outcomes!$A10, Forecast!$C:$C, "2025", Forecast!$D:$D, "Bound project"), 0), 0)</f>
        <v>0</v>
      </c>
      <c r="K10" s="335">
        <f>IFERROR(MAX(SUMIFS(Forecast!M:M, Forecast!$A:$A, Outcomes!$A10, Forecast!$C:$C, "2025", Forecast!$D:$D, "Bound project"), 0), 0)</f>
        <v>0</v>
      </c>
      <c r="L10" s="335">
        <f>IFERROR(MAX(SUMIFS(Forecast!O:O, Forecast!$A:$A, Outcomes!$A10, Forecast!$C:$C, "2025", Forecast!$D:$D, "Bound project"), 0), 0)</f>
        <v>0</v>
      </c>
      <c r="M10" s="335">
        <f>IFERROR(MAX(SUMIFS(Forecast!P:P, Forecast!$A:$A, Outcomes!$A10, Forecast!$C:$C, "2025", Forecast!$D:$D, "Bound project"), 0), 0)</f>
        <v>79.500892408457148</v>
      </c>
      <c r="N10" s="335">
        <f>IFERROR(MAX(SUMIFS(Forecast!U:U, Forecast!$A:$A, Outcomes!$A10, Forecast!$C:$C, "2025", Forecast!$D:$D, "Bound project"), 0), 0)</f>
        <v>13.316474206855752</v>
      </c>
      <c r="O10" s="335">
        <f>IFERROR(MAX(SUMIFS(Forecast!V:V, Forecast!$A:$A, Outcomes!$A10, Forecast!$C:$C, "2025", Forecast!$D:$D, "Bound project"), 0), 0)</f>
        <v>0.9850644791505494</v>
      </c>
      <c r="P10" s="335">
        <f>IFERROR(MAX(SUMIFS(Forecast!W:W, Forecast!$A:$A, Outcomes!$A10, Forecast!$C:$C, "2025", Forecast!$D:$D, "Bound project"), 0), 0)</f>
        <v>0</v>
      </c>
      <c r="Q10" s="335">
        <f>IFERROR(MAX(SUMIFS(Forecast!X:X, Forecast!$A:$A, Outcomes!$A10, Forecast!$C:$C, "2025", Forecast!$D:$D, "Bound project"), 0), 0)</f>
        <v>0.9850644791505494</v>
      </c>
      <c r="R10" s="335">
        <f>IFERROR(MAX(SUMIFS(Forecast!Y:Y, Forecast!$A:$A, Outcomes!$A10, Forecast!$C:$C, "2025", Forecast!$D:$D, "Bound project"), 0), 0)</f>
        <v>50.712716937929962</v>
      </c>
      <c r="S10" s="335">
        <f>IFERROR(MAX(SUMIFS(Forecast!Z:Z, Forecast!$A:$A, Outcomes!$A10, Forecast!$C:$C, "2025", Forecast!$D:$D, "Bound project"), 0), 0)</f>
        <v>7.8805158332043952</v>
      </c>
      <c r="T10" s="335">
        <f>IFERROR(MAX(SUMIFS(Forecast!AA:AA, Forecast!$A:$A, Outcomes!$A10, Forecast!$C:$C, "2025", Forecast!$D:$D, "Bound project"), 0), 0)</f>
        <v>3.940257916602198</v>
      </c>
      <c r="U10" s="335">
        <f>IFERROR(MAX(SUMIFS(Forecast!AB:AB, Forecast!$A:$A, Outcomes!$A10, Forecast!$C:$C, "2025", Forecast!$D:$D, "Bound project"), 0), 0)</f>
        <v>40.387643645172524</v>
      </c>
      <c r="V10" s="335">
        <f>IFERROR(MAX(SUMIFS(Forecast!AG:AG, Forecast!$A:$A, Outcomes!$A10, Forecast!$C:$C, "2025", Forecast!$D:$D, "Bound project"), 0), 0)</f>
        <v>214.73344205067079</v>
      </c>
      <c r="W10" s="335">
        <f>IFERROR(MAX(SUMIFS(Forecast!AH:AH, Forecast!$A:$A, Outcomes!$A10, Forecast!$C:$C, "2025", Forecast!$D:$D, "Bound project"), 0), 0)</f>
        <v>108.90547996079583</v>
      </c>
      <c r="X10" s="335">
        <f>IFERROR(MAX(SUMIFS(Forecast!AI:AI, Forecast!$A:$A, Outcomes!$A10, Forecast!$C:$C, "2025", Forecast!$D:$D, "Bound project"), 0), 0)</f>
        <v>64.457986652675018</v>
      </c>
      <c r="Y10" s="335">
        <f>IFERROR(MAX(SUMIFS(Forecast!AJ:AJ, Forecast!$A:$A, Outcomes!$A10, Forecast!$C:$C, "2025", Forecast!$D:$D, "Bound project"), 0), 0)</f>
        <v>117.73767388117776</v>
      </c>
      <c r="Z10" s="335">
        <f>IFERROR(MAX(SUMIFS(Forecast!AK:AK, Forecast!$A:$A, Outcomes!$A10, Forecast!$C:$C, "2025", Forecast!$D:$D, "Bound project"), 0), 0)</f>
        <v>232.00405794932917</v>
      </c>
      <c r="AA10" s="335">
        <f>IFERROR(MAX(SUMIFS(Forecast!AL:AL, Forecast!$A:$A, Outcomes!$A10, Forecast!$C:$C, "2025", Forecast!$D:$D, "Bound project"), 0), 0)</f>
        <v>76.018204421093188</v>
      </c>
      <c r="AB10" s="335">
        <f>IFERROR(MAX(SUMIFS(Forecast!AM:AM, Forecast!$A:$A, Outcomes!$A10, Forecast!$C:$C, "2025", Forecast!$D:$D, "Bound project"), 0), 0)</f>
        <v>74.889244750724941</v>
      </c>
      <c r="AC10" s="335">
        <f>IFERROR(MAX(SUMIFS(Forecast!AN:AN, Forecast!$A:$A, Outcomes!$A10, Forecast!$C:$C, "2025", Forecast!$D:$D, "Bound project"), 0), 0)</f>
        <v>152.14549867693532</v>
      </c>
      <c r="AD10" s="335">
        <f>IFERROR(MAX(SUMIFS(Forecast!AT:AT, Forecast!$A:$A, Outcomes!$A10, Forecast!$C:$C, "2025", Forecast!$D:$D, "Bound project"), 0), 0)</f>
        <v>0</v>
      </c>
      <c r="AE10" s="335">
        <f>IFERROR(MAX(SUMIFS(Forecast!AU:AU, Forecast!$A:$A, Outcomes!$A10, Forecast!$C:$C, "2025", Forecast!$D:$D, "Bound project"), 0), 0)</f>
        <v>0</v>
      </c>
      <c r="AF10" s="335">
        <f>IFERROR(MAX(SUMIFS(Forecast!AV:AV, Forecast!$A:$A, Outcomes!$A10, Forecast!$C:$C, "2025", Forecast!$D:$D, "Bound project"), 0), 0)</f>
        <v>0</v>
      </c>
      <c r="AG10" s="335">
        <f>IFERROR(MAX(SUMIFS(Forecast!AW:AW, Forecast!$A:$A, Outcomes!$A10, Forecast!$C:$C, "2025", Forecast!$D:$D, "Bound project"), 0), 0)</f>
        <v>0</v>
      </c>
      <c r="AH10" s="335">
        <f>IFERROR(MAX(SUMIFS(Forecast!AX:AX, Forecast!$A:$A, Outcomes!$A10, Forecast!$C:$C, "2025", Forecast!$D:$D, "Bound project"), 0), 0)</f>
        <v>0</v>
      </c>
      <c r="AI10" s="335">
        <f>IFERROR(MAX(SUMIFS(Forecast!AY:AY, Forecast!$A:$A, Outcomes!$A10, Forecast!$C:$C, "2025", Forecast!$D:$D, "Bound project"), 0), 0)</f>
        <v>0</v>
      </c>
      <c r="AJ10" s="335">
        <f>IFERROR(MAX(SUMIFS(Forecast!AZ:AZ, Forecast!$A:$A, Outcomes!$A10, Forecast!$C:$C, "2025", Forecast!$D:$D, "Bound project"), 0), 0)</f>
        <v>0</v>
      </c>
      <c r="AK10" s="335">
        <f>IFERROR(MAX(SUMIFS(Forecast!BA:BA, Forecast!$A:$A, Outcomes!$A10, Forecast!$C:$C, "2025", Forecast!$D:$D, "Bound project"), 0), 0)</f>
        <v>0</v>
      </c>
      <c r="AL10" s="335">
        <f>IFERROR(MAX(SUMIFS(Forecast!BF:BF, Forecast!$A:$A, Outcomes!$A10, Forecast!$C:$C, "2025", Forecast!$D:$D, "Bound project"), 0), 0)</f>
        <v>609.75419545263367</v>
      </c>
      <c r="AM10" s="335">
        <f>IFERROR(MAX(SUMIFS(Forecast!BG:BG, Forecast!$A:$A, Outcomes!$A10, Forecast!$C:$C, "2025", Forecast!$D:$D, "Bound project"), 0), 0)</f>
        <v>236.11491173360284</v>
      </c>
      <c r="AN10" s="335">
        <f>IFERROR(MAX(SUMIFS(Forecast!BH:BH, Forecast!$A:$A, Outcomes!$A10, Forecast!$C:$C, "2025", Forecast!$D:$D, "Bound project"), 0), 0)</f>
        <v>146.56449214844699</v>
      </c>
      <c r="AO10" s="335">
        <f>IFERROR(MAX(SUMIFS(Forecast!BI:BI, Forecast!$A:$A, Outcomes!$A10, Forecast!$C:$C, "2025", Forecast!$D:$D, "Bound project"), 0), 0)</f>
        <v>147.17904497093187</v>
      </c>
      <c r="AP10" s="335">
        <f>IFERROR(MAX(SUMIFS(Forecast!BJ:BJ, Forecast!$A:$A, Outcomes!$A10, Forecast!$C:$C, "2025", Forecast!$D:$D, "Bound project"), 0), 0)</f>
        <v>169.18142289325971</v>
      </c>
      <c r="AQ10" s="335">
        <f>IFERROR(MAX(SUMIFS(Forecast!BK:BK, Forecast!$A:$A, Outcomes!$A10, Forecast!$C:$C, "2025", Forecast!$D:$D, "Bound project"), 0), 0)</f>
        <v>28.017343272307389</v>
      </c>
      <c r="AR10" s="335">
        <f>IFERROR(MAX(SUMIFS(Forecast!BL:BL, Forecast!$A:$A, Outcomes!$A10, Forecast!$C:$C, "2025", Forecast!$D:$D, "Bound project"), 0), 0)</f>
        <v>56.249967585167418</v>
      </c>
      <c r="AS10" s="335">
        <f>IFERROR(MAX(SUMIFS(Forecast!BM:BM, Forecast!$A:$A, Outcomes!$A10, Forecast!$C:$C, "2025", Forecast!$D:$D, "Bound project"), 0), 0)</f>
        <v>105.23122379582198</v>
      </c>
      <c r="AT10" s="335">
        <f>IFERROR(MAX(SUMIFS(Forecast!BS:BS, Forecast!$A:$A, Outcomes!$A10, Forecast!$C:$C, "2025", Forecast!$D:$D, "Bound project"), 0), 0)</f>
        <v>0</v>
      </c>
      <c r="AU10" s="335">
        <f>IFERROR(MAX(SUMIFS(Forecast!BT:BT, Forecast!$A:$A, Outcomes!$A10, Forecast!$C:$C, "2025", Forecast!$D:$D, "Bound project"), 0), 0)</f>
        <v>0</v>
      </c>
      <c r="AV10" s="335">
        <f>IFERROR(MAX(SUMIFS(Forecast!BU:BU, Forecast!$A:$A, Outcomes!$A10, Forecast!$C:$C, "2025", Forecast!$D:$D, "Bound project"), 0), 0)</f>
        <v>0</v>
      </c>
      <c r="AW10" s="335">
        <f>IFERROR(MAX(SUMIFS(Forecast!BV:BV, Forecast!$A:$A, Outcomes!$A10, Forecast!$C:$C, "2025", Forecast!$D:$D, "Bound project"), 0), 0)</f>
        <v>0</v>
      </c>
      <c r="AX10" s="335">
        <f>IFERROR(MAX(SUMIFS(Forecast!BW:BW, Forecast!$A:$A, Outcomes!$A10, Forecast!$C:$C, "2025", Forecast!$D:$D, "Bound project"), 0), 0)</f>
        <v>0</v>
      </c>
      <c r="AY10" s="335">
        <f>IFERROR(MAX(SUMIFS(Forecast!BX:BX, Forecast!$A:$A, Outcomes!$A10, Forecast!$C:$C, "2025", Forecast!$D:$D, "Bound project"), 0), 0)</f>
        <v>0</v>
      </c>
      <c r="AZ10" s="335">
        <f>IFERROR(MAX(SUMIFS(Forecast!BY:BY, Forecast!$A:$A, Outcomes!$A10, Forecast!$C:$C, "2025", Forecast!$D:$D, "Bound project"), 0), 0)</f>
        <v>0</v>
      </c>
      <c r="BA10" s="335">
        <f>IFERROR(MAX(SUMIFS(Forecast!BZ:BZ, Forecast!$A:$A, Outcomes!$A10, Forecast!$C:$C, "2025", Forecast!$D:$D, "Bound project"), 0), 0)</f>
        <v>0</v>
      </c>
      <c r="BB10" s="335">
        <f>IFERROR(MAX(SUMIFS(Forecast!AO:AO, Forecast!$A:$A, Outcomes!$A10, Forecast!$C:$C, "2025", Forecast!$D:$D, "Bound project"), 0), 0)</f>
        <v>21.770802523802274</v>
      </c>
      <c r="BC10" s="335">
        <f>IFERROR(MAX(SUMIFS(Forecast!BN:BN, Forecast!$A:$A, Outcomes!$A10, Forecast!$C:$C, "2025", Forecast!$D:$D, "Bound project"), 0), 0)</f>
        <v>52.364671899401706</v>
      </c>
      <c r="BD10" s="335">
        <f>IFERROR(MAX(SUMIFS(Forecast!CA:CA, Forecast!$A:$A, Outcomes!$A10, Forecast!$C:$C, "2025", Forecast!$D:$D, "Bound project"), 0), 0)</f>
        <v>0</v>
      </c>
    </row>
    <row r="11" spans="1:56">
      <c r="A11" s="21" t="s">
        <v>50</v>
      </c>
      <c r="B11" s="18" t="s">
        <v>51</v>
      </c>
      <c r="C11" s="335">
        <f>IFERROR(MAX(SUMIFS(Forecast!E:E, Forecast!$A:$A, Outcomes!$A11, Forecast!$C:$C, "2025", Forecast!$D:$D, "Bound project"), 0), 0)</f>
        <v>622.58942596956251</v>
      </c>
      <c r="D11" s="335">
        <f>IFERROR(MAX(SUMIFS(Forecast!F:F, Forecast!$A:$A, Outcomes!$A11, Forecast!$C:$C, "2025", Forecast!$D:$D, "Bound project"), 0), 0)</f>
        <v>719.99567159315598</v>
      </c>
      <c r="E11" s="335">
        <f>IFERROR(MAX(SUMIFS(Forecast!G:G, Forecast!$A:$A, Outcomes!$A11, Forecast!$C:$C, "2025", Forecast!$D:$D, "Bound project"), 0), 0)</f>
        <v>326.89324889901769</v>
      </c>
      <c r="F11" s="335">
        <f>IFERROR(MAX(SUMIFS(Forecast!H:H, Forecast!$A:$A, Outcomes!$A11, Forecast!$C:$C, "2025", Forecast!$D:$D, "Bound project"), 0), 0)</f>
        <v>363.63467845235124</v>
      </c>
      <c r="G11" s="335">
        <f>IFERROR(MAX(SUMIFS(Forecast!I:I, Forecast!$A:$A, Outcomes!$A11, Forecast!$C:$C, "2025", Forecast!$D:$D, "Bound project"), 0), 0)</f>
        <v>179.58291373519643</v>
      </c>
      <c r="H11" s="335">
        <f>IFERROR(MAX(SUMIFS(Forecast!J:J, Forecast!$A:$A, Outcomes!$A11, Forecast!$C:$C, "2025", Forecast!$D:$D, "Bound project"), 0), 0)</f>
        <v>0</v>
      </c>
      <c r="I11" s="335">
        <f>IFERROR(MAX(SUMIFS(Forecast!K:K, Forecast!$A:$A, Outcomes!$A11, Forecast!$C:$C, "2025", Forecast!$D:$D, "Bound project"), 0), 0)</f>
        <v>0</v>
      </c>
      <c r="J11" s="335">
        <f>IFERROR(MAX(SUMIFS(Forecast!L:L, Forecast!$A:$A, Outcomes!$A11, Forecast!$C:$C, "2025", Forecast!$D:$D, "Bound project"), 0), 0)</f>
        <v>0</v>
      </c>
      <c r="K11" s="335">
        <f>IFERROR(MAX(SUMIFS(Forecast!M:M, Forecast!$A:$A, Outcomes!$A11, Forecast!$C:$C, "2025", Forecast!$D:$D, "Bound project"), 0), 0)</f>
        <v>0</v>
      </c>
      <c r="L11" s="335">
        <f>IFERROR(MAX(SUMIFS(Forecast!O:O, Forecast!$A:$A, Outcomes!$A11, Forecast!$C:$C, "2025", Forecast!$D:$D, "Bound project"), 0), 0)</f>
        <v>0</v>
      </c>
      <c r="M11" s="335">
        <f>IFERROR(MAX(SUMIFS(Forecast!P:P, Forecast!$A:$A, Outcomes!$A11, Forecast!$C:$C, "2025", Forecast!$D:$D, "Bound project"), 0), 0)</f>
        <v>0</v>
      </c>
      <c r="N11" s="335">
        <f>IFERROR(MAX(SUMIFS(Forecast!U:U, Forecast!$A:$A, Outcomes!$A11, Forecast!$C:$C, "2025", Forecast!$D:$D, "Bound project"), 0), 0)</f>
        <v>88.798329731332686</v>
      </c>
      <c r="O11" s="335">
        <f>IFERROR(MAX(SUMIFS(Forecast!V:V, Forecast!$A:$A, Outcomes!$A11, Forecast!$C:$C, "2025", Forecast!$D:$D, "Bound project"), 0), 0)</f>
        <v>27.022694361939713</v>
      </c>
      <c r="P11" s="335">
        <f>IFERROR(MAX(SUMIFS(Forecast!W:W, Forecast!$A:$A, Outcomes!$A11, Forecast!$C:$C, "2025", Forecast!$D:$D, "Bound project"), 0), 0)</f>
        <v>50.667551928636961</v>
      </c>
      <c r="Q11" s="335">
        <f>IFERROR(MAX(SUMIFS(Forecast!X:X, Forecast!$A:$A, Outcomes!$A11, Forecast!$C:$C, "2025", Forecast!$D:$D, "Bound project"), 0), 0)</f>
        <v>36.030259149252949</v>
      </c>
      <c r="R11" s="335">
        <f>IFERROR(MAX(SUMIFS(Forecast!Y:Y, Forecast!$A:$A, Outcomes!$A11, Forecast!$C:$C, "2025", Forecast!$D:$D, "Bound project"), 0), 0)</f>
        <v>33.929740495810179</v>
      </c>
      <c r="S11" s="335">
        <f>IFERROR(MAX(SUMIFS(Forecast!Z:Z, Forecast!$A:$A, Outcomes!$A11, Forecast!$C:$C, "2025", Forecast!$D:$D, "Bound project"), 0), 0)</f>
        <v>6.7556735904849283</v>
      </c>
      <c r="T11" s="335">
        <f>IFERROR(MAX(SUMIFS(Forecast!AA:AA, Forecast!$A:$A, Outcomes!$A11, Forecast!$C:$C, "2025", Forecast!$D:$D, "Bound project"), 0), 0)</f>
        <v>11.259455984141546</v>
      </c>
      <c r="U11" s="335">
        <f>IFERROR(MAX(SUMIFS(Forecast!AB:AB, Forecast!$A:$A, Outcomes!$A11, Forecast!$C:$C, "2025", Forecast!$D:$D, "Bound project"), 0), 0)</f>
        <v>32.652422354010476</v>
      </c>
      <c r="V11" s="335">
        <f>IFERROR(MAX(SUMIFS(Forecast!AG:AG, Forecast!$A:$A, Outcomes!$A11, Forecast!$C:$C, "2025", Forecast!$D:$D, "Bound project"), 0), 0)</f>
        <v>311.59509126846314</v>
      </c>
      <c r="W11" s="335">
        <f>IFERROR(MAX(SUMIFS(Forecast!AH:AH, Forecast!$A:$A, Outcomes!$A11, Forecast!$C:$C, "2025", Forecast!$D:$D, "Bound project"), 0), 0)</f>
        <v>145.84527133421147</v>
      </c>
      <c r="X11" s="335">
        <f>IFERROR(MAX(SUMIFS(Forecast!AI:AI, Forecast!$A:$A, Outcomes!$A11, Forecast!$C:$C, "2025", Forecast!$D:$D, "Bound project"), 0), 0)</f>
        <v>182.1308747749527</v>
      </c>
      <c r="Y11" s="335">
        <f>IFERROR(MAX(SUMIFS(Forecast!AJ:AJ, Forecast!$A:$A, Outcomes!$A11, Forecast!$C:$C, "2025", Forecast!$D:$D, "Bound project"), 0), 0)</f>
        <v>176.34056074930047</v>
      </c>
      <c r="Z11" s="335">
        <f>IFERROR(MAX(SUMIFS(Forecast!AK:AK, Forecast!$A:$A, Outcomes!$A11, Forecast!$C:$C, "2025", Forecast!$D:$D, "Bound project"), 0), 0)</f>
        <v>656.6576490448266</v>
      </c>
      <c r="AA11" s="335">
        <f>IFERROR(MAX(SUMIFS(Forecast!AL:AL, Forecast!$A:$A, Outcomes!$A11, Forecast!$C:$C, "2025", Forecast!$D:$D, "Bound project"), 0), 0)</f>
        <v>218.40564713279403</v>
      </c>
      <c r="AB11" s="335">
        <f>IFERROR(MAX(SUMIFS(Forecast!AM:AM, Forecast!$A:$A, Outcomes!$A11, Forecast!$C:$C, "2025", Forecast!$D:$D, "Bound project"), 0), 0)</f>
        <v>332.24687669146766</v>
      </c>
      <c r="AC11" s="335">
        <f>IFERROR(MAX(SUMIFS(Forecast!AN:AN, Forecast!$A:$A, Outcomes!$A11, Forecast!$C:$C, "2025", Forecast!$D:$D, "Bound project"), 0), 0)</f>
        <v>326.26295117999666</v>
      </c>
      <c r="AD11" s="335">
        <f>IFERROR(MAX(SUMIFS(Forecast!AT:AT, Forecast!$A:$A, Outcomes!$A11, Forecast!$C:$C, "2025", Forecast!$D:$D, "Bound project"), 0), 0)</f>
        <v>3.61</v>
      </c>
      <c r="AE11" s="335">
        <f>IFERROR(MAX(SUMIFS(Forecast!AU:AU, Forecast!$A:$A, Outcomes!$A11, Forecast!$C:$C, "2025", Forecast!$D:$D, "Bound project"), 0), 0)</f>
        <v>0.34094444444444444</v>
      </c>
      <c r="AF11" s="335">
        <f>IFERROR(MAX(SUMIFS(Forecast!AV:AV, Forecast!$A:$A, Outcomes!$A11, Forecast!$C:$C, "2025", Forecast!$D:$D, "Bound project"), 0), 0)</f>
        <v>1.0228333333333335</v>
      </c>
      <c r="AG11" s="335">
        <f>IFERROR(MAX(SUMIFS(Forecast!AW:AW, Forecast!$A:$A, Outcomes!$A11, Forecast!$C:$C, "2025", Forecast!$D:$D, "Bound project"), 0), 0)</f>
        <v>2.9682222222222223</v>
      </c>
      <c r="AH11" s="335">
        <f>IFERROR(MAX(SUMIFS(Forecast!AX:AX, Forecast!$A:$A, Outcomes!$A11, Forecast!$C:$C, "2025", Forecast!$D:$D, "Bound project"), 0), 0)</f>
        <v>0</v>
      </c>
      <c r="AI11" s="335">
        <f>IFERROR(MAX(SUMIFS(Forecast!AY:AY, Forecast!$A:$A, Outcomes!$A11, Forecast!$C:$C, "2025", Forecast!$D:$D, "Bound project"), 0), 0)</f>
        <v>0</v>
      </c>
      <c r="AJ11" s="335">
        <f>IFERROR(MAX(SUMIFS(Forecast!AZ:AZ, Forecast!$A:$A, Outcomes!$A11, Forecast!$C:$C, "2025", Forecast!$D:$D, "Bound project"), 0), 0)</f>
        <v>0</v>
      </c>
      <c r="AK11" s="335">
        <f>IFERROR(MAX(SUMIFS(Forecast!BA:BA, Forecast!$A:$A, Outcomes!$A11, Forecast!$C:$C, "2025", Forecast!$D:$D, "Bound project"), 0), 0)</f>
        <v>0</v>
      </c>
      <c r="AL11" s="335">
        <f>IFERROR(MAX(SUMIFS(Forecast!BF:BF, Forecast!$A:$A, Outcomes!$A11, Forecast!$C:$C, "2025", Forecast!$D:$D, "Bound project"), 0), 0)</f>
        <v>886.26948483908268</v>
      </c>
      <c r="AM11" s="335">
        <f>IFERROR(MAX(SUMIFS(Forecast!BG:BG, Forecast!$A:$A, Outcomes!$A11, Forecast!$C:$C, "2025", Forecast!$D:$D, "Bound project"), 0), 0)</f>
        <v>360.37630544526991</v>
      </c>
      <c r="AN11" s="335">
        <f>IFERROR(MAX(SUMIFS(Forecast!BH:BH, Forecast!$A:$A, Outcomes!$A11, Forecast!$C:$C, "2025", Forecast!$D:$D, "Bound project"), 0), 0)</f>
        <v>517.31919905785844</v>
      </c>
      <c r="AO11" s="335">
        <f>IFERROR(MAX(SUMIFS(Forecast!BI:BI, Forecast!$A:$A, Outcomes!$A11, Forecast!$C:$C, "2025", Forecast!$D:$D, "Bound project"), 0), 0)</f>
        <v>302.79666714525655</v>
      </c>
      <c r="AP11" s="335">
        <f>IFERROR(MAX(SUMIFS(Forecast!BJ:BJ, Forecast!$A:$A, Outcomes!$A11, Forecast!$C:$C, "2025", Forecast!$D:$D, "Bound project"), 0), 0)</f>
        <v>425.21232349064996</v>
      </c>
      <c r="AQ11" s="335">
        <f>IFERROR(MAX(SUMIFS(Forecast!BK:BK, Forecast!$A:$A, Outcomes!$A11, Forecast!$C:$C, "2025", Forecast!$D:$D, "Bound project"), 0), 0)</f>
        <v>94.342106293979398</v>
      </c>
      <c r="AR11" s="335">
        <f>IFERROR(MAX(SUMIFS(Forecast!BL:BL, Forecast!$A:$A, Outcomes!$A11, Forecast!$C:$C, "2025", Forecast!$D:$D, "Bound project"), 0), 0)</f>
        <v>250.25976989047948</v>
      </c>
      <c r="AS11" s="335">
        <f>IFERROR(MAX(SUMIFS(Forecast!BM:BM, Forecast!$A:$A, Outcomes!$A11, Forecast!$C:$C, "2025", Forecast!$D:$D, "Bound project"), 0), 0)</f>
        <v>209.09116639268342</v>
      </c>
      <c r="AT11" s="335">
        <f>IFERROR(MAX(SUMIFS(Forecast!BS:BS, Forecast!$A:$A, Outcomes!$A11, Forecast!$C:$C, "2025", Forecast!$D:$D, "Bound project"), 0), 0)</f>
        <v>0</v>
      </c>
      <c r="AU11" s="335">
        <f>IFERROR(MAX(SUMIFS(Forecast!BT:BT, Forecast!$A:$A, Outcomes!$A11, Forecast!$C:$C, "2025", Forecast!$D:$D, "Bound project"), 0), 0)</f>
        <v>0</v>
      </c>
      <c r="AV11" s="335">
        <f>IFERROR(MAX(SUMIFS(Forecast!BU:BU, Forecast!$A:$A, Outcomes!$A11, Forecast!$C:$C, "2025", Forecast!$D:$D, "Bound project"), 0), 0)</f>
        <v>0</v>
      </c>
      <c r="AW11" s="335">
        <f>IFERROR(MAX(SUMIFS(Forecast!BV:BV, Forecast!$A:$A, Outcomes!$A11, Forecast!$C:$C, "2025", Forecast!$D:$D, "Bound project"), 0), 0)</f>
        <v>0</v>
      </c>
      <c r="AX11" s="335">
        <f>IFERROR(MAX(SUMIFS(Forecast!BW:BW, Forecast!$A:$A, Outcomes!$A11, Forecast!$C:$C, "2025", Forecast!$D:$D, "Bound project"), 0), 0)</f>
        <v>0</v>
      </c>
      <c r="AY11" s="335">
        <f>IFERROR(MAX(SUMIFS(Forecast!BX:BX, Forecast!$A:$A, Outcomes!$A11, Forecast!$C:$C, "2025", Forecast!$D:$D, "Bound project"), 0), 0)</f>
        <v>0</v>
      </c>
      <c r="AZ11" s="335">
        <f>IFERROR(MAX(SUMIFS(Forecast!BY:BY, Forecast!$A:$A, Outcomes!$A11, Forecast!$C:$C, "2025", Forecast!$D:$D, "Bound project"), 0), 0)</f>
        <v>0</v>
      </c>
      <c r="BA11" s="335">
        <f>IFERROR(MAX(SUMIFS(Forecast!BZ:BZ, Forecast!$A:$A, Outcomes!$A11, Forecast!$C:$C, "2025", Forecast!$D:$D, "Bound project"), 0), 0)</f>
        <v>0</v>
      </c>
      <c r="BB11" s="335">
        <f>IFERROR(MAX(SUMIFS(Forecast!AO:AO, Forecast!$A:$A, Outcomes!$A11, Forecast!$C:$C, "2025", Forecast!$D:$D, "Bound project"), 0), 0)</f>
        <v>67.760000000000019</v>
      </c>
      <c r="BC11" s="335">
        <f>IFERROR(MAX(SUMIFS(Forecast!BN:BN, Forecast!$A:$A, Outcomes!$A11, Forecast!$C:$C, "2025", Forecast!$D:$D, "Bound project"), 0), 0)</f>
        <v>154.88000000000002</v>
      </c>
      <c r="BD11" s="335">
        <f>IFERROR(MAX(SUMIFS(Forecast!CA:CA, Forecast!$A:$A, Outcomes!$A11, Forecast!$C:$C, "2025", Forecast!$D:$D, "Bound project"), 0), 0)</f>
        <v>0</v>
      </c>
    </row>
    <row r="12" spans="1:56">
      <c r="A12" s="21" t="s">
        <v>53</v>
      </c>
      <c r="B12" s="18" t="s">
        <v>54</v>
      </c>
      <c r="C12" s="335">
        <f>IFERROR(MAX(SUMIFS(Forecast!E:E, Forecast!$A:$A, Outcomes!$A12, Forecast!$C:$C, "2025", Forecast!$D:$D, "Bound project"), 0), 0)</f>
        <v>566.18931376158343</v>
      </c>
      <c r="D12" s="335">
        <f>IFERROR(MAX(SUMIFS(Forecast!F:F, Forecast!$A:$A, Outcomes!$A12, Forecast!$C:$C, "2025", Forecast!$D:$D, "Bound project"), 0), 0)</f>
        <v>347.91719999958718</v>
      </c>
      <c r="E12" s="335">
        <f>IFERROR(MAX(SUMIFS(Forecast!G:G, Forecast!$A:$A, Outcomes!$A12, Forecast!$C:$C, "2025", Forecast!$D:$D, "Bound project"), 0), 0)</f>
        <v>214.43659334449316</v>
      </c>
      <c r="F12" s="335">
        <f>IFERROR(MAX(SUMIFS(Forecast!H:H, Forecast!$A:$A, Outcomes!$A12, Forecast!$C:$C, "2025", Forecast!$D:$D, "Bound project"), 0), 0)</f>
        <v>153.59100279515846</v>
      </c>
      <c r="G12" s="335">
        <f>IFERROR(MAX(SUMIFS(Forecast!I:I, Forecast!$A:$A, Outcomes!$A12, Forecast!$C:$C, "2025", Forecast!$D:$D, "Bound project"), 0), 0)</f>
        <v>59.27785326937591</v>
      </c>
      <c r="H12" s="335">
        <f>IFERROR(MAX(SUMIFS(Forecast!J:J, Forecast!$A:$A, Outcomes!$A12, Forecast!$C:$C, "2025", Forecast!$D:$D, "Bound project"), 0), 0)</f>
        <v>0</v>
      </c>
      <c r="I12" s="335">
        <f>IFERROR(MAX(SUMIFS(Forecast!K:K, Forecast!$A:$A, Outcomes!$A12, Forecast!$C:$C, "2025", Forecast!$D:$D, "Bound project"), 0), 0)</f>
        <v>0</v>
      </c>
      <c r="J12" s="335">
        <f>IFERROR(MAX(SUMIFS(Forecast!L:L, Forecast!$A:$A, Outcomes!$A12, Forecast!$C:$C, "2025", Forecast!$D:$D, "Bound project"), 0), 0)</f>
        <v>0</v>
      </c>
      <c r="K12" s="335">
        <f>IFERROR(MAX(SUMIFS(Forecast!M:M, Forecast!$A:$A, Outcomes!$A12, Forecast!$C:$C, "2025", Forecast!$D:$D, "Bound project"), 0), 0)</f>
        <v>0</v>
      </c>
      <c r="L12" s="335">
        <f>IFERROR(MAX(SUMIFS(Forecast!O:O, Forecast!$A:$A, Outcomes!$A12, Forecast!$C:$C, "2025", Forecast!$D:$D, "Bound project"), 0), 0)</f>
        <v>12.100000000000003</v>
      </c>
      <c r="M12" s="335">
        <f>IFERROR(MAX(SUMIFS(Forecast!P:P, Forecast!$A:$A, Outcomes!$A12, Forecast!$C:$C, "2025", Forecast!$D:$D, "Bound project"), 0), 0)</f>
        <v>258.94000000000011</v>
      </c>
      <c r="N12" s="335">
        <f>IFERROR(MAX(SUMIFS(Forecast!U:U, Forecast!$A:$A, Outcomes!$A12, Forecast!$C:$C, "2025", Forecast!$D:$D, "Bound project"), 0), 0)</f>
        <v>6.05</v>
      </c>
      <c r="O12" s="335">
        <f>IFERROR(MAX(SUMIFS(Forecast!V:V, Forecast!$A:$A, Outcomes!$A12, Forecast!$C:$C, "2025", Forecast!$D:$D, "Bound project"), 0), 0)</f>
        <v>3.63</v>
      </c>
      <c r="P12" s="335">
        <f>IFERROR(MAX(SUMIFS(Forecast!W:W, Forecast!$A:$A, Outcomes!$A12, Forecast!$C:$C, "2025", Forecast!$D:$D, "Bound project"), 0), 0)</f>
        <v>2.42</v>
      </c>
      <c r="Q12" s="335">
        <f>IFERROR(MAX(SUMIFS(Forecast!X:X, Forecast!$A:$A, Outcomes!$A12, Forecast!$C:$C, "2025", Forecast!$D:$D, "Bound project"), 0), 0)</f>
        <v>19.360000000000003</v>
      </c>
      <c r="R12" s="335">
        <f>IFERROR(MAX(SUMIFS(Forecast!Y:Y, Forecast!$A:$A, Outcomes!$A12, Forecast!$C:$C, "2025", Forecast!$D:$D, "Bound project"), 0), 0)</f>
        <v>181.50000000000003</v>
      </c>
      <c r="S12" s="335">
        <f>IFERROR(MAX(SUMIFS(Forecast!Z:Z, Forecast!$A:$A, Outcomes!$A12, Forecast!$C:$C, "2025", Forecast!$D:$D, "Bound project"), 0), 0)</f>
        <v>26.62</v>
      </c>
      <c r="T12" s="335">
        <f>IFERROR(MAX(SUMIFS(Forecast!AA:AA, Forecast!$A:$A, Outcomes!$A12, Forecast!$C:$C, "2025", Forecast!$D:$D, "Bound project"), 0), 0)</f>
        <v>9.68</v>
      </c>
      <c r="U12" s="335">
        <f>IFERROR(MAX(SUMIFS(Forecast!AB:AB, Forecast!$A:$A, Outcomes!$A12, Forecast!$C:$C, "2025", Forecast!$D:$D, "Bound project"), 0), 0)</f>
        <v>93.17</v>
      </c>
      <c r="V12" s="335">
        <f>IFERROR(MAX(SUMIFS(Forecast!AG:AG, Forecast!$A:$A, Outcomes!$A12, Forecast!$C:$C, "2025", Forecast!$D:$D, "Bound project"), 0), 0)</f>
        <v>110.09018501135377</v>
      </c>
      <c r="W12" s="335">
        <f>IFERROR(MAX(SUMIFS(Forecast!AH:AH, Forecast!$A:$A, Outcomes!$A12, Forecast!$C:$C, "2025", Forecast!$D:$D, "Bound project"), 0), 0)</f>
        <v>58.185365979472998</v>
      </c>
      <c r="X12" s="335">
        <f>IFERROR(MAX(SUMIFS(Forecast!AI:AI, Forecast!$A:$A, Outcomes!$A12, Forecast!$C:$C, "2025", Forecast!$D:$D, "Bound project"), 0), 0)</f>
        <v>75.658451914933778</v>
      </c>
      <c r="Y12" s="335">
        <f>IFERROR(MAX(SUMIFS(Forecast!AJ:AJ, Forecast!$A:$A, Outcomes!$A12, Forecast!$C:$C, "2025", Forecast!$D:$D, "Bound project"), 0), 0)</f>
        <v>60.786624407662387</v>
      </c>
      <c r="Z12" s="335">
        <f>IFERROR(MAX(SUMIFS(Forecast!AK:AK, Forecast!$A:$A, Outcomes!$A12, Forecast!$C:$C, "2025", Forecast!$D:$D, "Bound project"), 0), 0)</f>
        <v>305.24570421363302</v>
      </c>
      <c r="AA12" s="335">
        <f>IFERROR(MAX(SUMIFS(Forecast!AL:AL, Forecast!$A:$A, Outcomes!$A12, Forecast!$C:$C, "2025", Forecast!$D:$D, "Bound project"), 0), 0)</f>
        <v>133.04054175684672</v>
      </c>
      <c r="AB12" s="335">
        <f>IFERROR(MAX(SUMIFS(Forecast!AM:AM, Forecast!$A:$A, Outcomes!$A12, Forecast!$C:$C, "2025", Forecast!$D:$D, "Bound project"), 0), 0)</f>
        <v>157.29772216637505</v>
      </c>
      <c r="AC12" s="335">
        <f>IFERROR(MAX(SUMIFS(Forecast!AN:AN, Forecast!$A:$A, Outcomes!$A12, Forecast!$C:$C, "2025", Forecast!$D:$D, "Bound project"), 0), 0)</f>
        <v>135.808282453657</v>
      </c>
      <c r="AD12" s="335">
        <f>IFERROR(MAX(SUMIFS(Forecast!AT:AT, Forecast!$A:$A, Outcomes!$A12, Forecast!$C:$C, "2025", Forecast!$D:$D, "Bound project"), 0), 0)</f>
        <v>0</v>
      </c>
      <c r="AE12" s="335">
        <f>IFERROR(MAX(SUMIFS(Forecast!AU:AU, Forecast!$A:$A, Outcomes!$A12, Forecast!$C:$C, "2025", Forecast!$D:$D, "Bound project"), 0), 0)</f>
        <v>0</v>
      </c>
      <c r="AF12" s="335">
        <f>IFERROR(MAX(SUMIFS(Forecast!AV:AV, Forecast!$A:$A, Outcomes!$A12, Forecast!$C:$C, "2025", Forecast!$D:$D, "Bound project"), 0), 0)</f>
        <v>0</v>
      </c>
      <c r="AG12" s="335">
        <f>IFERROR(MAX(SUMIFS(Forecast!AW:AW, Forecast!$A:$A, Outcomes!$A12, Forecast!$C:$C, "2025", Forecast!$D:$D, "Bound project"), 0), 0)</f>
        <v>0</v>
      </c>
      <c r="AH12" s="335">
        <f>IFERROR(MAX(SUMIFS(Forecast!AX:AX, Forecast!$A:$A, Outcomes!$A12, Forecast!$C:$C, "2025", Forecast!$D:$D, "Bound project"), 0), 0)</f>
        <v>0</v>
      </c>
      <c r="AI12" s="335">
        <f>IFERROR(MAX(SUMIFS(Forecast!AY:AY, Forecast!$A:$A, Outcomes!$A12, Forecast!$C:$C, "2025", Forecast!$D:$D, "Bound project"), 0), 0)</f>
        <v>0</v>
      </c>
      <c r="AJ12" s="335">
        <f>IFERROR(MAX(SUMIFS(Forecast!AZ:AZ, Forecast!$A:$A, Outcomes!$A12, Forecast!$C:$C, "2025", Forecast!$D:$D, "Bound project"), 0), 0)</f>
        <v>0</v>
      </c>
      <c r="AK12" s="335">
        <f>IFERROR(MAX(SUMIFS(Forecast!BA:BA, Forecast!$A:$A, Outcomes!$A12, Forecast!$C:$C, "2025", Forecast!$D:$D, "Bound project"), 0), 0)</f>
        <v>0</v>
      </c>
      <c r="AL12" s="335">
        <f>IFERROR(MAX(SUMIFS(Forecast!BF:BF, Forecast!$A:$A, Outcomes!$A12, Forecast!$C:$C, "2025", Forecast!$D:$D, "Bound project"), 0), 0)</f>
        <v>273.85466850471232</v>
      </c>
      <c r="AM12" s="335">
        <f>IFERROR(MAX(SUMIFS(Forecast!BG:BG, Forecast!$A:$A, Outcomes!$A12, Forecast!$C:$C, "2025", Forecast!$D:$D, "Bound project"), 0), 0)</f>
        <v>153.75706355078412</v>
      </c>
      <c r="AN12" s="335">
        <f>IFERROR(MAX(SUMIFS(Forecast!BH:BH, Forecast!$A:$A, Outcomes!$A12, Forecast!$C:$C, "2025", Forecast!$D:$D, "Bound project"), 0), 0)</f>
        <v>156.89905218650244</v>
      </c>
      <c r="AO12" s="335">
        <f>IFERROR(MAX(SUMIFS(Forecast!BI:BI, Forecast!$A:$A, Outcomes!$A12, Forecast!$C:$C, "2025", Forecast!$D:$D, "Bound project"), 0), 0)</f>
        <v>71.226523868523458</v>
      </c>
      <c r="AP12" s="335">
        <f>IFERROR(MAX(SUMIFS(Forecast!BJ:BJ, Forecast!$A:$A, Outcomes!$A12, Forecast!$C:$C, "2025", Forecast!$D:$D, "Bound project"), 0), 0)</f>
        <v>185.95917790743061</v>
      </c>
      <c r="AQ12" s="335">
        <f>IFERROR(MAX(SUMIFS(Forecast!BK:BK, Forecast!$A:$A, Outcomes!$A12, Forecast!$C:$C, "2025", Forecast!$D:$D, "Bound project"), 0), 0)</f>
        <v>86.055080554960469</v>
      </c>
      <c r="AR12" s="335">
        <f>IFERROR(MAX(SUMIFS(Forecast!BL:BL, Forecast!$A:$A, Outcomes!$A12, Forecast!$C:$C, "2025", Forecast!$D:$D, "Bound project"), 0), 0)</f>
        <v>111.10398653735635</v>
      </c>
      <c r="AS12" s="335">
        <f>IFERROR(MAX(SUMIFS(Forecast!BM:BM, Forecast!$A:$A, Outcomes!$A12, Forecast!$C:$C, "2025", Forecast!$D:$D, "Bound project"), 0), 0)</f>
        <v>82.282836187910561</v>
      </c>
      <c r="AT12" s="335">
        <f>IFERROR(MAX(SUMIFS(Forecast!BS:BS, Forecast!$A:$A, Outcomes!$A12, Forecast!$C:$C, "2025", Forecast!$D:$D, "Bound project"), 0), 0)</f>
        <v>0</v>
      </c>
      <c r="AU12" s="335">
        <f>IFERROR(MAX(SUMIFS(Forecast!BT:BT, Forecast!$A:$A, Outcomes!$A12, Forecast!$C:$C, "2025", Forecast!$D:$D, "Bound project"), 0), 0)</f>
        <v>0</v>
      </c>
      <c r="AV12" s="335">
        <f>IFERROR(MAX(SUMIFS(Forecast!BU:BU, Forecast!$A:$A, Outcomes!$A12, Forecast!$C:$C, "2025", Forecast!$D:$D, "Bound project"), 0), 0)</f>
        <v>0</v>
      </c>
      <c r="AW12" s="335">
        <f>IFERROR(MAX(SUMIFS(Forecast!BV:BV, Forecast!$A:$A, Outcomes!$A12, Forecast!$C:$C, "2025", Forecast!$D:$D, "Bound project"), 0), 0)</f>
        <v>0</v>
      </c>
      <c r="AX12" s="335">
        <f>IFERROR(MAX(SUMIFS(Forecast!BW:BW, Forecast!$A:$A, Outcomes!$A12, Forecast!$C:$C, "2025", Forecast!$D:$D, "Bound project"), 0), 0)</f>
        <v>0</v>
      </c>
      <c r="AY12" s="335">
        <f>IFERROR(MAX(SUMIFS(Forecast!BX:BX, Forecast!$A:$A, Outcomes!$A12, Forecast!$C:$C, "2025", Forecast!$D:$D, "Bound project"), 0), 0)</f>
        <v>0</v>
      </c>
      <c r="AZ12" s="335">
        <f>IFERROR(MAX(SUMIFS(Forecast!BY:BY, Forecast!$A:$A, Outcomes!$A12, Forecast!$C:$C, "2025", Forecast!$D:$D, "Bound project"), 0), 0)</f>
        <v>0</v>
      </c>
      <c r="BA12" s="335">
        <f>IFERROR(MAX(SUMIFS(Forecast!BZ:BZ, Forecast!$A:$A, Outcomes!$A12, Forecast!$C:$C, "2025", Forecast!$D:$D, "Bound project"), 0), 0)</f>
        <v>0</v>
      </c>
      <c r="BB12" s="335">
        <f>IFERROR(MAX(SUMIFS(Forecast!AO:AO, Forecast!$A:$A, Outcomes!$A12, Forecast!$C:$C, "2025", Forecast!$D:$D, "Bound project"), 0), 0)</f>
        <v>25.410000000000004</v>
      </c>
      <c r="BC12" s="335">
        <f>IFERROR(MAX(SUMIFS(Forecast!BN:BN, Forecast!$A:$A, Outcomes!$A12, Forecast!$C:$C, "2025", Forecast!$D:$D, "Bound project"), 0), 0)</f>
        <v>36.300000000000004</v>
      </c>
      <c r="BD12" s="335">
        <f>IFERROR(MAX(SUMIFS(Forecast!CA:CA, Forecast!$A:$A, Outcomes!$A12, Forecast!$C:$C, "2025", Forecast!$D:$D, "Bound project"), 0), 0)</f>
        <v>0</v>
      </c>
    </row>
    <row r="13" spans="1:56">
      <c r="A13" s="21" t="s">
        <v>55</v>
      </c>
      <c r="B13" s="18" t="s">
        <v>56</v>
      </c>
      <c r="C13" s="335">
        <f>IFERROR(MAX(SUMIFS(Forecast!E:E, Forecast!$A:$A, Outcomes!$A13, Forecast!$C:$C, "2025", Forecast!$D:$D, "Bound project"), 0), 0)</f>
        <v>2056.4691056580591</v>
      </c>
      <c r="D13" s="335">
        <f>IFERROR(MAX(SUMIFS(Forecast!F:F, Forecast!$A:$A, Outcomes!$A13, Forecast!$C:$C, "2025", Forecast!$D:$D, "Bound project"), 0), 0)</f>
        <v>2629.0415113333743</v>
      </c>
      <c r="E13" s="335">
        <f>IFERROR(MAX(SUMIFS(Forecast!G:G, Forecast!$A:$A, Outcomes!$A13, Forecast!$C:$C, "2025", Forecast!$D:$D, "Bound project"), 0), 0)</f>
        <v>1024.603471588322</v>
      </c>
      <c r="F13" s="335">
        <f>IFERROR(MAX(SUMIFS(Forecast!H:H, Forecast!$A:$A, Outcomes!$A13, Forecast!$C:$C, "2025", Forecast!$D:$D, "Bound project"), 0), 0)</f>
        <v>758.31508098959205</v>
      </c>
      <c r="G13" s="335">
        <f>IFERROR(MAX(SUMIFS(Forecast!I:I, Forecast!$A:$A, Outcomes!$A13, Forecast!$C:$C, "2025", Forecast!$D:$D, "Bound project"), 0), 0)</f>
        <v>478.48748031737637</v>
      </c>
      <c r="H13" s="335">
        <f>IFERROR(MAX(SUMIFS(Forecast!J:J, Forecast!$A:$A, Outcomes!$A13, Forecast!$C:$C, "2025", Forecast!$D:$D, "Bound project"), 0), 0)</f>
        <v>225.06000000000003</v>
      </c>
      <c r="I13" s="335">
        <f>IFERROR(MAX(SUMIFS(Forecast!K:K, Forecast!$A:$A, Outcomes!$A13, Forecast!$C:$C, "2025", Forecast!$D:$D, "Bound project"), 0), 0)</f>
        <v>54.217285239750368</v>
      </c>
      <c r="J13" s="335">
        <f>IFERROR(MAX(SUMIFS(Forecast!L:L, Forecast!$A:$A, Outcomes!$A13, Forecast!$C:$C, "2025", Forecast!$D:$D, "Bound project"), 0), 0)</f>
        <v>70.719846097567029</v>
      </c>
      <c r="K13" s="335">
        <f>IFERROR(MAX(SUMIFS(Forecast!M:M, Forecast!$A:$A, Outcomes!$A13, Forecast!$C:$C, "2025", Forecast!$D:$D, "Bound project"), 0), 0)</f>
        <v>0.33792792792792797</v>
      </c>
      <c r="L13" s="335">
        <f>IFERROR(MAX(SUMIFS(Forecast!O:O, Forecast!$A:$A, Outcomes!$A13, Forecast!$C:$C, "2025", Forecast!$D:$D, "Bound project"), 0), 0)</f>
        <v>6.9098984771573608</v>
      </c>
      <c r="M13" s="335">
        <f>IFERROR(MAX(SUMIFS(Forecast!P:P, Forecast!$A:$A, Outcomes!$A13, Forecast!$C:$C, "2025", Forecast!$D:$D, "Bound project"), 0), 0)</f>
        <v>210.89010152284268</v>
      </c>
      <c r="N13" s="335">
        <f>IFERROR(MAX(SUMIFS(Forecast!U:U, Forecast!$A:$A, Outcomes!$A13, Forecast!$C:$C, "2025", Forecast!$D:$D, "Bound project"), 0), 0)</f>
        <v>228.67241268820351</v>
      </c>
      <c r="O13" s="335">
        <f>IFERROR(MAX(SUMIFS(Forecast!V:V, Forecast!$A:$A, Outcomes!$A13, Forecast!$C:$C, "2025", Forecast!$D:$D, "Bound project"), 0), 0)</f>
        <v>56.857500000000002</v>
      </c>
      <c r="P13" s="335">
        <f>IFERROR(MAX(SUMIFS(Forecast!W:W, Forecast!$A:$A, Outcomes!$A13, Forecast!$C:$C, "2025", Forecast!$D:$D, "Bound project"), 0), 0)</f>
        <v>39.71</v>
      </c>
      <c r="Q13" s="335">
        <f>IFERROR(MAX(SUMIFS(Forecast!X:X, Forecast!$A:$A, Outcomes!$A13, Forecast!$C:$C, "2025", Forecast!$D:$D, "Bound project"), 0), 0)</f>
        <v>64.077499999999986</v>
      </c>
      <c r="R13" s="335">
        <f>IFERROR(MAX(SUMIFS(Forecast!Y:Y, Forecast!$A:$A, Outcomes!$A13, Forecast!$C:$C, "2025", Forecast!$D:$D, "Bound project"), 0), 0)</f>
        <v>1028.5100873117965</v>
      </c>
      <c r="S13" s="335">
        <f>IFERROR(MAX(SUMIFS(Forecast!Z:Z, Forecast!$A:$A, Outcomes!$A13, Forecast!$C:$C, "2025", Forecast!$D:$D, "Bound project"), 0), 0)</f>
        <v>292.41000000000003</v>
      </c>
      <c r="T13" s="335">
        <f>IFERROR(MAX(SUMIFS(Forecast!AA:AA, Forecast!$A:$A, Outcomes!$A13, Forecast!$C:$C, "2025", Forecast!$D:$D, "Bound project"), 0), 0)</f>
        <v>256.31</v>
      </c>
      <c r="U13" s="335">
        <f>IFERROR(MAX(SUMIFS(Forecast!AB:AB, Forecast!$A:$A, Outcomes!$A13, Forecast!$C:$C, "2025", Forecast!$D:$D, "Bound project"), 0), 0)</f>
        <v>720.19499999999994</v>
      </c>
      <c r="V13" s="335">
        <f>IFERROR(MAX(SUMIFS(Forecast!AG:AG, Forecast!$A:$A, Outcomes!$A13, Forecast!$C:$C, "2025", Forecast!$D:$D, "Bound project"), 0), 0)</f>
        <v>764.98938295712821</v>
      </c>
      <c r="W13" s="335">
        <f>IFERROR(MAX(SUMIFS(Forecast!AH:AH, Forecast!$A:$A, Outcomes!$A13, Forecast!$C:$C, "2025", Forecast!$D:$D, "Bound project"), 0), 0)</f>
        <v>275.90734473507382</v>
      </c>
      <c r="X13" s="335">
        <f>IFERROR(MAX(SUMIFS(Forecast!AI:AI, Forecast!$A:$A, Outcomes!$A13, Forecast!$C:$C, "2025", Forecast!$D:$D, "Bound project"), 0), 0)</f>
        <v>217.73133171381065</v>
      </c>
      <c r="Y13" s="335">
        <f>IFERROR(MAX(SUMIFS(Forecast!AJ:AJ, Forecast!$A:$A, Outcomes!$A13, Forecast!$C:$C, "2025", Forecast!$D:$D, "Bound project"), 0), 0)</f>
        <v>455.02976825552525</v>
      </c>
      <c r="Z13" s="335">
        <f>IFERROR(MAX(SUMIFS(Forecast!AK:AK, Forecast!$A:$A, Outcomes!$A13, Forecast!$C:$C, "2025", Forecast!$D:$D, "Bound project"), 0), 0)</f>
        <v>936.27061704287212</v>
      </c>
      <c r="AA13" s="335">
        <f>IFERROR(MAX(SUMIFS(Forecast!AL:AL, Forecast!$A:$A, Outcomes!$A13, Forecast!$C:$C, "2025", Forecast!$D:$D, "Bound project"), 0), 0)</f>
        <v>306.04949013351694</v>
      </c>
      <c r="AB13" s="335">
        <f>IFERROR(MAX(SUMIFS(Forecast!AM:AM, Forecast!$A:$A, Outcomes!$A13, Forecast!$C:$C, "2025", Forecast!$D:$D, "Bound project"), 0), 0)</f>
        <v>290.34111847788762</v>
      </c>
      <c r="AC13" s="335">
        <f>IFERROR(MAX(SUMIFS(Forecast!AN:AN, Forecast!$A:$A, Outcomes!$A13, Forecast!$C:$C, "2025", Forecast!$D:$D, "Bound project"), 0), 0)</f>
        <v>611.02872457810417</v>
      </c>
      <c r="AD13" s="335">
        <f>IFERROR(MAX(SUMIFS(Forecast!AT:AT, Forecast!$A:$A, Outcomes!$A13, Forecast!$C:$C, "2025", Forecast!$D:$D, "Bound project"), 0), 0)</f>
        <v>18.072395906260866</v>
      </c>
      <c r="AE13" s="335">
        <f>IFERROR(MAX(SUMIFS(Forecast!AU:AU, Forecast!$A:$A, Outcomes!$A13, Forecast!$C:$C, "2025", Forecast!$D:$D, "Bound project"), 0), 0)</f>
        <v>0.92539477343916232</v>
      </c>
      <c r="AF13" s="335">
        <f>IFERROR(MAX(SUMIFS(Forecast!AV:AV, Forecast!$A:$A, Outcomes!$A13, Forecast!$C:$C, "2025", Forecast!$D:$D, "Bound project"), 0), 0)</f>
        <v>0.27666187677524451</v>
      </c>
      <c r="AG13" s="335">
        <f>IFERROR(MAX(SUMIFS(Forecast!AW:AW, Forecast!$A:$A, Outcomes!$A13, Forecast!$C:$C, "2025", Forecast!$D:$D, "Bound project"), 0), 0)</f>
        <v>16.297789608717657</v>
      </c>
      <c r="AH13" s="335">
        <f>IFERROR(MAX(SUMIFS(Forecast!AX:AX, Forecast!$A:$A, Outcomes!$A13, Forecast!$C:$C, "2025", Forecast!$D:$D, "Bound project"), 0), 0)</f>
        <v>86.94950005009963</v>
      </c>
      <c r="AI13" s="335">
        <f>IFERROR(MAX(SUMIFS(Forecast!AY:AY, Forecast!$A:$A, Outcomes!$A13, Forecast!$C:$C, "2025", Forecast!$D:$D, "Bound project"), 0), 0)</f>
        <v>4.7554696091837094</v>
      </c>
      <c r="AJ13" s="335">
        <f>IFERROR(MAX(SUMIFS(Forecast!AZ:AZ, Forecast!$A:$A, Outcomes!$A13, Forecast!$C:$C, "2025", Forecast!$D:$D, "Bound project"), 0), 0)</f>
        <v>10.789813194234538</v>
      </c>
      <c r="AK13" s="335">
        <f>IFERROR(MAX(SUMIFS(Forecast!BA:BA, Forecast!$A:$A, Outcomes!$A13, Forecast!$C:$C, "2025", Forecast!$D:$D, "Bound project"), 0), 0)</f>
        <v>79.083065854679518</v>
      </c>
      <c r="AL13" s="335">
        <f>IFERROR(MAX(SUMIFS(Forecast!BF:BF, Forecast!$A:$A, Outcomes!$A13, Forecast!$C:$C, "2025", Forecast!$D:$D, "Bound project"), 0), 0)</f>
        <v>3746.6264332734427</v>
      </c>
      <c r="AM13" s="335">
        <f>IFERROR(MAX(SUMIFS(Forecast!BG:BG, Forecast!$A:$A, Outcomes!$A13, Forecast!$C:$C, "2025", Forecast!$D:$D, "Bound project"), 0), 0)</f>
        <v>1103.6746462896817</v>
      </c>
      <c r="AN13" s="335">
        <f>IFERROR(MAX(SUMIFS(Forecast!BH:BH, Forecast!$A:$A, Outcomes!$A13, Forecast!$C:$C, "2025", Forecast!$D:$D, "Bound project"), 0), 0)</f>
        <v>1266.2505212330204</v>
      </c>
      <c r="AO13" s="335">
        <f>IFERROR(MAX(SUMIFS(Forecast!BI:BI, Forecast!$A:$A, Outcomes!$A13, Forecast!$C:$C, "2025", Forecast!$D:$D, "Bound project"), 0), 0)</f>
        <v>1186.6792383735469</v>
      </c>
      <c r="AP13" s="335">
        <f>IFERROR(MAX(SUMIFS(Forecast!BJ:BJ, Forecast!$A:$A, Outcomes!$A13, Forecast!$C:$C, "2025", Forecast!$D:$D, "Bound project"), 0), 0)</f>
        <v>1267.6788761214455</v>
      </c>
      <c r="AQ13" s="335">
        <f>IFERROR(MAX(SUMIFS(Forecast!BK:BK, Forecast!$A:$A, Outcomes!$A13, Forecast!$C:$C, "2025", Forecast!$D:$D, "Bound project"), 0), 0)</f>
        <v>233.58939887143779</v>
      </c>
      <c r="AR13" s="335">
        <f>IFERROR(MAX(SUMIFS(Forecast!BL:BL, Forecast!$A:$A, Outcomes!$A13, Forecast!$C:$C, "2025", Forecast!$D:$D, "Bound project"), 0), 0)</f>
        <v>508.71850700579705</v>
      </c>
      <c r="AS13" s="335">
        <f>IFERROR(MAX(SUMIFS(Forecast!BM:BM, Forecast!$A:$A, Outcomes!$A13, Forecast!$C:$C, "2025", Forecast!$D:$D, "Bound project"), 0), 0)</f>
        <v>801.59340206170214</v>
      </c>
      <c r="AT13" s="335">
        <f>IFERROR(MAX(SUMIFS(Forecast!BS:BS, Forecast!$A:$A, Outcomes!$A13, Forecast!$C:$C, "2025", Forecast!$D:$D, "Bound project"), 0), 0)</f>
        <v>0</v>
      </c>
      <c r="AU13" s="335">
        <f>IFERROR(MAX(SUMIFS(Forecast!BT:BT, Forecast!$A:$A, Outcomes!$A13, Forecast!$C:$C, "2025", Forecast!$D:$D, "Bound project"), 0), 0)</f>
        <v>0</v>
      </c>
      <c r="AV13" s="335">
        <f>IFERROR(MAX(SUMIFS(Forecast!BU:BU, Forecast!$A:$A, Outcomes!$A13, Forecast!$C:$C, "2025", Forecast!$D:$D, "Bound project"), 0), 0)</f>
        <v>0</v>
      </c>
      <c r="AW13" s="335">
        <f>IFERROR(MAX(SUMIFS(Forecast!BV:BV, Forecast!$A:$A, Outcomes!$A13, Forecast!$C:$C, "2025", Forecast!$D:$D, "Bound project"), 0), 0)</f>
        <v>0</v>
      </c>
      <c r="AX13" s="335">
        <f>IFERROR(MAX(SUMIFS(Forecast!BW:BW, Forecast!$A:$A, Outcomes!$A13, Forecast!$C:$C, "2025", Forecast!$D:$D, "Bound project"), 0), 0)</f>
        <v>91.960000000000022</v>
      </c>
      <c r="AY13" s="335">
        <f>IFERROR(MAX(SUMIFS(Forecast!BX:BX, Forecast!$A:$A, Outcomes!$A13, Forecast!$C:$C, "2025", Forecast!$D:$D, "Bound project"), 0), 0)</f>
        <v>1.5993043478260873</v>
      </c>
      <c r="AZ13" s="335">
        <f>IFERROR(MAX(SUMIFS(Forecast!BY:BY, Forecast!$A:$A, Outcomes!$A13, Forecast!$C:$C, "2025", Forecast!$D:$D, "Bound project"), 0), 0)</f>
        <v>35.060104899930998</v>
      </c>
      <c r="BA13" s="335">
        <f>IFERROR(MAX(SUMIFS(Forecast!BZ:BZ, Forecast!$A:$A, Outcomes!$A13, Forecast!$C:$C, "2025", Forecast!$D:$D, "Bound project"), 0), 0)</f>
        <v>75.259828847481032</v>
      </c>
      <c r="BB13" s="335">
        <f>IFERROR(MAX(SUMIFS(Forecast!AO:AO, Forecast!$A:$A, Outcomes!$A13, Forecast!$C:$C, "2025", Forecast!$D:$D, "Bound project"), 0), 0)</f>
        <v>45.980000000000011</v>
      </c>
      <c r="BC13" s="335">
        <f>IFERROR(MAX(SUMIFS(Forecast!BN:BN, Forecast!$A:$A, Outcomes!$A13, Forecast!$C:$C, "2025", Forecast!$D:$D, "Bound project"), 0), 0)</f>
        <v>272.25000000000006</v>
      </c>
      <c r="BD13" s="335">
        <f>IFERROR(MAX(SUMIFS(Forecast!CA:CA, Forecast!$A:$A, Outcomes!$A13, Forecast!$C:$C, "2025", Forecast!$D:$D, "Bound project"), 0), 0)</f>
        <v>0</v>
      </c>
    </row>
    <row r="14" spans="1:56">
      <c r="A14" s="21" t="s">
        <v>57</v>
      </c>
      <c r="B14" s="18" t="s">
        <v>58</v>
      </c>
      <c r="C14" s="335">
        <f>IFERROR(MAX(SUMIFS(Forecast!E:E, Forecast!$A:$A, Outcomes!$A14, Forecast!$C:$C, "2025", Forecast!$D:$D, "Bound project"), 0), 0)</f>
        <v>436.65328786202838</v>
      </c>
      <c r="D14" s="335">
        <f>IFERROR(MAX(SUMIFS(Forecast!F:F, Forecast!$A:$A, Outcomes!$A14, Forecast!$C:$C, "2025", Forecast!$D:$D, "Bound project"), 0), 0)</f>
        <v>3248.9113219835717</v>
      </c>
      <c r="E14" s="335">
        <f>IFERROR(MAX(SUMIFS(Forecast!G:G, Forecast!$A:$A, Outcomes!$A14, Forecast!$C:$C, "2025", Forecast!$D:$D, "Bound project"), 0), 0)</f>
        <v>666.02218852934232</v>
      </c>
      <c r="F14" s="335">
        <f>IFERROR(MAX(SUMIFS(Forecast!H:H, Forecast!$A:$A, Outcomes!$A14, Forecast!$C:$C, "2025", Forecast!$D:$D, "Bound project"), 0), 0)</f>
        <v>673.88885673742152</v>
      </c>
      <c r="G14" s="335">
        <f>IFERROR(MAX(SUMIFS(Forecast!I:I, Forecast!$A:$A, Outcomes!$A14, Forecast!$C:$C, "2025", Forecast!$D:$D, "Bound project"), 0), 0)</f>
        <v>125.36484441109634</v>
      </c>
      <c r="H14" s="335">
        <f>IFERROR(MAX(SUMIFS(Forecast!J:J, Forecast!$A:$A, Outcomes!$A14, Forecast!$C:$C, "2025", Forecast!$D:$D, "Bound project"), 0), 0)</f>
        <v>832.1049999999999</v>
      </c>
      <c r="I14" s="335">
        <f>IFERROR(MAX(SUMIFS(Forecast!K:K, Forecast!$A:$A, Outcomes!$A14, Forecast!$C:$C, "2025", Forecast!$D:$D, "Bound project"), 0), 0)</f>
        <v>5.4733346940124079</v>
      </c>
      <c r="J14" s="335">
        <f>IFERROR(MAX(SUMIFS(Forecast!L:L, Forecast!$A:$A, Outcomes!$A14, Forecast!$C:$C, "2025", Forecast!$D:$D, "Bound project"), 0), 0)</f>
        <v>146.00676303557933</v>
      </c>
      <c r="K14" s="335">
        <f>IFERROR(MAX(SUMIFS(Forecast!M:M, Forecast!$A:$A, Outcomes!$A14, Forecast!$C:$C, "2025", Forecast!$D:$D, "Bound project"), 0), 0)</f>
        <v>0.45794855943058838</v>
      </c>
      <c r="L14" s="335">
        <f>IFERROR(MAX(SUMIFS(Forecast!O:O, Forecast!$A:$A, Outcomes!$A14, Forecast!$C:$C, "2025", Forecast!$D:$D, "Bound project"), 0), 0)</f>
        <v>5.6695975661102143</v>
      </c>
      <c r="M14" s="335">
        <f>IFERROR(MAX(SUMIFS(Forecast!P:P, Forecast!$A:$A, Outcomes!$A14, Forecast!$C:$C, "2025", Forecast!$D:$D, "Bound project"), 0), 0)</f>
        <v>189.45623089133264</v>
      </c>
      <c r="N14" s="335">
        <f>IFERROR(MAX(SUMIFS(Forecast!U:U, Forecast!$A:$A, Outcomes!$A14, Forecast!$C:$C, "2025", Forecast!$D:$D, "Bound project"), 0), 0)</f>
        <v>55.659069293148839</v>
      </c>
      <c r="O14" s="335">
        <f>IFERROR(MAX(SUMIFS(Forecast!V:V, Forecast!$A:$A, Outcomes!$A14, Forecast!$C:$C, "2025", Forecast!$D:$D, "Bound project"), 0), 0)</f>
        <v>33.79536372157304</v>
      </c>
      <c r="P14" s="335">
        <f>IFERROR(MAX(SUMIFS(Forecast!W:W, Forecast!$A:$A, Outcomes!$A14, Forecast!$C:$C, "2025", Forecast!$D:$D, "Bound project"), 0), 0)</f>
        <v>38.623272824654897</v>
      </c>
      <c r="Q14" s="335">
        <f>IFERROR(MAX(SUMIFS(Forecast!X:X, Forecast!$A:$A, Outcomes!$A14, Forecast!$C:$C, "2025", Forecast!$D:$D, "Bound project"), 0), 0)</f>
        <v>26.553500066950246</v>
      </c>
      <c r="R14" s="335">
        <f>IFERROR(MAX(SUMIFS(Forecast!Y:Y, Forecast!$A:$A, Outcomes!$A14, Forecast!$C:$C, "2025", Forecast!$D:$D, "Bound project"), 0), 0)</f>
        <v>51.761908250422593</v>
      </c>
      <c r="S14" s="335">
        <f>IFERROR(MAX(SUMIFS(Forecast!Z:Z, Forecast!$A:$A, Outcomes!$A14, Forecast!$C:$C, "2025", Forecast!$D:$D, "Bound project"), 0), 0)</f>
        <v>10.862795481934192</v>
      </c>
      <c r="T14" s="335">
        <f>IFERROR(MAX(SUMIFS(Forecast!AA:AA, Forecast!$A:$A, Outcomes!$A14, Forecast!$C:$C, "2025", Forecast!$D:$D, "Bound project"), 0), 0)</f>
        <v>13.276750033475123</v>
      </c>
      <c r="U14" s="335">
        <f>IFERROR(MAX(SUMIFS(Forecast!AB:AB, Forecast!$A:$A, Outcomes!$A14, Forecast!$C:$C, "2025", Forecast!$D:$D, "Bound project"), 0), 0)</f>
        <v>18.104659136556986</v>
      </c>
      <c r="V14" s="335">
        <f>IFERROR(MAX(SUMIFS(Forecast!AG:AG, Forecast!$A:$A, Outcomes!$A14, Forecast!$C:$C, "2025", Forecast!$D:$D, "Bound project"), 0), 0)</f>
        <v>128.25147094430386</v>
      </c>
      <c r="W14" s="335">
        <f>IFERROR(MAX(SUMIFS(Forecast!AH:AH, Forecast!$A:$A, Outcomes!$A14, Forecast!$C:$C, "2025", Forecast!$D:$D, "Bound project"), 0), 0)</f>
        <v>54.071688812789063</v>
      </c>
      <c r="X14" s="335">
        <f>IFERROR(MAX(SUMIFS(Forecast!AI:AI, Forecast!$A:$A, Outcomes!$A14, Forecast!$C:$C, "2025", Forecast!$D:$D, "Bound project"), 0), 0)</f>
        <v>35.226200272847379</v>
      </c>
      <c r="Y14" s="335">
        <f>IFERROR(MAX(SUMIFS(Forecast!AJ:AJ, Forecast!$A:$A, Outcomes!$A14, Forecast!$C:$C, "2025", Forecast!$D:$D, "Bound project"), 0), 0)</f>
        <v>58.380129634236454</v>
      </c>
      <c r="Z14" s="335">
        <f>IFERROR(MAX(SUMIFS(Forecast!AK:AK, Forecast!$A:$A, Outcomes!$A14, Forecast!$C:$C, "2025", Forecast!$D:$D, "Bound project"), 0), 0)</f>
        <v>108.99531601657941</v>
      </c>
      <c r="AA14" s="335">
        <f>IFERROR(MAX(SUMIFS(Forecast!AL:AL, Forecast!$A:$A, Outcomes!$A14, Forecast!$C:$C, "2025", Forecast!$D:$D, "Bound project"), 0), 0)</f>
        <v>30.378734599819449</v>
      </c>
      <c r="AB14" s="335">
        <f>IFERROR(MAX(SUMIFS(Forecast!AM:AM, Forecast!$A:$A, Outcomes!$A14, Forecast!$C:$C, "2025", Forecast!$D:$D, "Bound project"), 0), 0)</f>
        <v>55.309532899123838</v>
      </c>
      <c r="AC14" s="335">
        <f>IFERROR(MAX(SUMIFS(Forecast!AN:AN, Forecast!$A:$A, Outcomes!$A14, Forecast!$C:$C, "2025", Forecast!$D:$D, "Bound project"), 0), 0)</f>
        <v>60.426319655665537</v>
      </c>
      <c r="AD14" s="335">
        <f>IFERROR(MAX(SUMIFS(Forecast!AT:AT, Forecast!$A:$A, Outcomes!$A14, Forecast!$C:$C, "2025", Forecast!$D:$D, "Bound project"), 0), 0)</f>
        <v>2.0936006169898866</v>
      </c>
      <c r="AE14" s="335">
        <f>IFERROR(MAX(SUMIFS(Forecast!AU:AU, Forecast!$A:$A, Outcomes!$A14, Forecast!$C:$C, "2025", Forecast!$D:$D, "Bound project"), 0), 0)</f>
        <v>0</v>
      </c>
      <c r="AF14" s="335">
        <f>IFERROR(MAX(SUMIFS(Forecast!AV:AV, Forecast!$A:$A, Outcomes!$A14, Forecast!$C:$C, "2025", Forecast!$D:$D, "Bound project"), 0), 0)</f>
        <v>0.34893343616498107</v>
      </c>
      <c r="AG14" s="335">
        <f>IFERROR(MAX(SUMIFS(Forecast!AW:AW, Forecast!$A:$A, Outcomes!$A14, Forecast!$C:$C, "2025", Forecast!$D:$D, "Bound project"), 0), 0)</f>
        <v>1.0468003084949433</v>
      </c>
      <c r="AH14" s="335">
        <f>IFERROR(MAX(SUMIFS(Forecast!AX:AX, Forecast!$A:$A, Outcomes!$A14, Forecast!$C:$C, "2025", Forecast!$D:$D, "Bound project"), 0), 0)</f>
        <v>0</v>
      </c>
      <c r="AI14" s="335">
        <f>IFERROR(MAX(SUMIFS(Forecast!AY:AY, Forecast!$A:$A, Outcomes!$A14, Forecast!$C:$C, "2025", Forecast!$D:$D, "Bound project"), 0), 0)</f>
        <v>0</v>
      </c>
      <c r="AJ14" s="335">
        <f>IFERROR(MAX(SUMIFS(Forecast!AZ:AZ, Forecast!$A:$A, Outcomes!$A14, Forecast!$C:$C, "2025", Forecast!$D:$D, "Bound project"), 0), 0)</f>
        <v>0</v>
      </c>
      <c r="AK14" s="335">
        <f>IFERROR(MAX(SUMIFS(Forecast!BA:BA, Forecast!$A:$A, Outcomes!$A14, Forecast!$C:$C, "2025", Forecast!$D:$D, "Bound project"), 0), 0)</f>
        <v>0</v>
      </c>
      <c r="AL14" s="335">
        <f>IFERROR(MAX(SUMIFS(Forecast!BF:BF, Forecast!$A:$A, Outcomes!$A14, Forecast!$C:$C, "2025", Forecast!$D:$D, "Bound project"), 0), 0)</f>
        <v>1778.3701964064364</v>
      </c>
      <c r="AM14" s="335">
        <f>IFERROR(MAX(SUMIFS(Forecast!BG:BG, Forecast!$A:$A, Outcomes!$A14, Forecast!$C:$C, "2025", Forecast!$D:$D, "Bound project"), 0), 0)</f>
        <v>402.2746019123162</v>
      </c>
      <c r="AN14" s="335">
        <f>IFERROR(MAX(SUMIFS(Forecast!BH:BH, Forecast!$A:$A, Outcomes!$A14, Forecast!$C:$C, "2025", Forecast!$D:$D, "Bound project"), 0), 0)</f>
        <v>523.39374261840931</v>
      </c>
      <c r="AO14" s="335">
        <f>IFERROR(MAX(SUMIFS(Forecast!BI:BI, Forecast!$A:$A, Outcomes!$A14, Forecast!$C:$C, "2025", Forecast!$D:$D, "Bound project"), 0), 0)</f>
        <v>156.06150081420839</v>
      </c>
      <c r="AP14" s="335">
        <f>IFERROR(MAX(SUMIFS(Forecast!BJ:BJ, Forecast!$A:$A, Outcomes!$A14, Forecast!$C:$C, "2025", Forecast!$D:$D, "Bound project"), 0), 0)</f>
        <v>450.36515784164567</v>
      </c>
      <c r="AQ14" s="335">
        <f>IFERROR(MAX(SUMIFS(Forecast!BK:BK, Forecast!$A:$A, Outcomes!$A14, Forecast!$C:$C, "2025", Forecast!$D:$D, "Bound project"), 0), 0)</f>
        <v>63.363393557556208</v>
      </c>
      <c r="AR14" s="335">
        <f>IFERROR(MAX(SUMIFS(Forecast!BL:BL, Forecast!$A:$A, Outcomes!$A14, Forecast!$C:$C, "2025", Forecast!$D:$D, "Bound project"), 0), 0)</f>
        <v>157.64047462532511</v>
      </c>
      <c r="AS14" s="335">
        <f>IFERROR(MAX(SUMIFS(Forecast!BM:BM, Forecast!$A:$A, Outcomes!$A14, Forecast!$C:$C, "2025", Forecast!$D:$D, "Bound project"), 0), 0)</f>
        <v>120.5928728722928</v>
      </c>
      <c r="AT14" s="335">
        <f>IFERROR(MAX(SUMIFS(Forecast!BS:BS, Forecast!$A:$A, Outcomes!$A14, Forecast!$C:$C, "2025", Forecast!$D:$D, "Bound project"), 0), 0)</f>
        <v>0</v>
      </c>
      <c r="AU14" s="335">
        <f>IFERROR(MAX(SUMIFS(Forecast!BT:BT, Forecast!$A:$A, Outcomes!$A14, Forecast!$C:$C, "2025", Forecast!$D:$D, "Bound project"), 0), 0)</f>
        <v>0</v>
      </c>
      <c r="AV14" s="335">
        <f>IFERROR(MAX(SUMIFS(Forecast!BU:BU, Forecast!$A:$A, Outcomes!$A14, Forecast!$C:$C, "2025", Forecast!$D:$D, "Bound project"), 0), 0)</f>
        <v>0</v>
      </c>
      <c r="AW14" s="335">
        <f>IFERROR(MAX(SUMIFS(Forecast!BV:BV, Forecast!$A:$A, Outcomes!$A14, Forecast!$C:$C, "2025", Forecast!$D:$D, "Bound project"), 0), 0)</f>
        <v>0</v>
      </c>
      <c r="AX14" s="335">
        <f>IFERROR(MAX(SUMIFS(Forecast!BW:BW, Forecast!$A:$A, Outcomes!$A14, Forecast!$C:$C, "2025", Forecast!$D:$D, "Bound project"), 0), 0)</f>
        <v>0</v>
      </c>
      <c r="AY14" s="335">
        <f>IFERROR(MAX(SUMIFS(Forecast!BX:BX, Forecast!$A:$A, Outcomes!$A14, Forecast!$C:$C, "2025", Forecast!$D:$D, "Bound project"), 0), 0)</f>
        <v>0</v>
      </c>
      <c r="AZ14" s="335">
        <f>IFERROR(MAX(SUMIFS(Forecast!BY:BY, Forecast!$A:$A, Outcomes!$A14, Forecast!$C:$C, "2025", Forecast!$D:$D, "Bound project"), 0), 0)</f>
        <v>0</v>
      </c>
      <c r="BA14" s="335">
        <f>IFERROR(MAX(SUMIFS(Forecast!BZ:BZ, Forecast!$A:$A, Outcomes!$A14, Forecast!$C:$C, "2025", Forecast!$D:$D, "Bound project"), 0), 0)</f>
        <v>0</v>
      </c>
      <c r="BB14" s="335">
        <f>IFERROR(MAX(SUMIFS(Forecast!AO:AO, Forecast!$A:$A, Outcomes!$A14, Forecast!$C:$C, "2025", Forecast!$D:$D, "Bound project"), 0), 0)</f>
        <v>21.550316734683772</v>
      </c>
      <c r="BC14" s="335">
        <f>IFERROR(MAX(SUMIFS(Forecast!BN:BN, Forecast!$A:$A, Outcomes!$A14, Forecast!$C:$C, "2025", Forecast!$D:$D, "Bound project"), 0), 0)</f>
        <v>65.340000000000018</v>
      </c>
      <c r="BD14" s="335">
        <f>IFERROR(MAX(SUMIFS(Forecast!CA:CA, Forecast!$A:$A, Outcomes!$A14, Forecast!$C:$C, "2025", Forecast!$D:$D, "Bound project"), 0), 0)</f>
        <v>0</v>
      </c>
    </row>
    <row r="15" spans="1:56">
      <c r="A15" s="21" t="s">
        <v>59</v>
      </c>
      <c r="B15" s="18" t="s">
        <v>60</v>
      </c>
      <c r="C15" s="335">
        <f>IFERROR(MAX(SUMIFS(Forecast!E:E, Forecast!$A:$A, Outcomes!$A15, Forecast!$C:$C, "2025", Forecast!$D:$D, "Bound project"), 0), 0)</f>
        <v>284.28749999999997</v>
      </c>
      <c r="D15" s="335">
        <f>IFERROR(MAX(SUMIFS(Forecast!F:F, Forecast!$A:$A, Outcomes!$A15, Forecast!$C:$C, "2025", Forecast!$D:$D, "Bound project"), 0), 0)</f>
        <v>189.52499999999998</v>
      </c>
      <c r="E15" s="335">
        <f>IFERROR(MAX(SUMIFS(Forecast!G:G, Forecast!$A:$A, Outcomes!$A15, Forecast!$C:$C, "2025", Forecast!$D:$D, "Bound project"), 0), 0)</f>
        <v>93.526222138598371</v>
      </c>
      <c r="F15" s="335">
        <f>IFERROR(MAX(SUMIFS(Forecast!H:H, Forecast!$A:$A, Outcomes!$A15, Forecast!$C:$C, "2025", Forecast!$D:$D, "Bound project"), 0), 0)</f>
        <v>43.89523999891145</v>
      </c>
      <c r="G15" s="335">
        <f>IFERROR(MAX(SUMIFS(Forecast!I:I, Forecast!$A:$A, Outcomes!$A15, Forecast!$C:$C, "2025", Forecast!$D:$D, "Bound project"), 0), 0)</f>
        <v>22.049247973920025</v>
      </c>
      <c r="H15" s="335">
        <f>IFERROR(MAX(SUMIFS(Forecast!J:J, Forecast!$A:$A, Outcomes!$A15, Forecast!$C:$C, "2025", Forecast!$D:$D, "Bound project"), 0), 0)</f>
        <v>0</v>
      </c>
      <c r="I15" s="335">
        <f>IFERROR(MAX(SUMIFS(Forecast!K:K, Forecast!$A:$A, Outcomes!$A15, Forecast!$C:$C, "2025", Forecast!$D:$D, "Bound project"), 0), 0)</f>
        <v>0</v>
      </c>
      <c r="J15" s="335">
        <f>IFERROR(MAX(SUMIFS(Forecast!L:L, Forecast!$A:$A, Outcomes!$A15, Forecast!$C:$C, "2025", Forecast!$D:$D, "Bound project"), 0), 0)</f>
        <v>0</v>
      </c>
      <c r="K15" s="335">
        <f>IFERROR(MAX(SUMIFS(Forecast!M:M, Forecast!$A:$A, Outcomes!$A15, Forecast!$C:$C, "2025", Forecast!$D:$D, "Bound project"), 0), 0)</f>
        <v>0</v>
      </c>
      <c r="L15" s="335">
        <f>IFERROR(MAX(SUMIFS(Forecast!O:O, Forecast!$A:$A, Outcomes!$A15, Forecast!$C:$C, "2025", Forecast!$D:$D, "Bound project"), 0), 0)</f>
        <v>1.0419444444444446</v>
      </c>
      <c r="M15" s="335">
        <f>IFERROR(MAX(SUMIFS(Forecast!P:P, Forecast!$A:$A, Outcomes!$A15, Forecast!$C:$C, "2025", Forecast!$D:$D, "Bound project"), 0), 0)</f>
        <v>73.978055555555571</v>
      </c>
      <c r="N15" s="335">
        <f>IFERROR(MAX(SUMIFS(Forecast!U:U, Forecast!$A:$A, Outcomes!$A15, Forecast!$C:$C, "2025", Forecast!$D:$D, "Bound project"), 0), 0)</f>
        <v>20.306250000000002</v>
      </c>
      <c r="O15" s="335">
        <f>IFERROR(MAX(SUMIFS(Forecast!V:V, Forecast!$A:$A, Outcomes!$A15, Forecast!$C:$C, "2025", Forecast!$D:$D, "Bound project"), 0), 0)</f>
        <v>0.90249999999999997</v>
      </c>
      <c r="P15" s="335">
        <f>IFERROR(MAX(SUMIFS(Forecast!W:W, Forecast!$A:$A, Outcomes!$A15, Forecast!$C:$C, "2025", Forecast!$D:$D, "Bound project"), 0), 0)</f>
        <v>3.6100000000000003</v>
      </c>
      <c r="Q15" s="335">
        <f>IFERROR(MAX(SUMIFS(Forecast!X:X, Forecast!$A:$A, Outcomes!$A15, Forecast!$C:$C, "2025", Forecast!$D:$D, "Bound project"), 0), 0)</f>
        <v>8.1225000000000023</v>
      </c>
      <c r="R15" s="335">
        <f>IFERROR(MAX(SUMIFS(Forecast!Y:Y, Forecast!$A:$A, Outcomes!$A15, Forecast!$C:$C, "2025", Forecast!$D:$D, "Bound project"), 0), 0)</f>
        <v>2.2562500000000001</v>
      </c>
      <c r="S15" s="335">
        <f>IFERROR(MAX(SUMIFS(Forecast!Z:Z, Forecast!$A:$A, Outcomes!$A15, Forecast!$C:$C, "2025", Forecast!$D:$D, "Bound project"), 0), 0)</f>
        <v>0</v>
      </c>
      <c r="T15" s="335">
        <f>IFERROR(MAX(SUMIFS(Forecast!AA:AA, Forecast!$A:$A, Outcomes!$A15, Forecast!$C:$C, "2025", Forecast!$D:$D, "Bound project"), 0), 0)</f>
        <v>0.90250000000000008</v>
      </c>
      <c r="U15" s="335">
        <f>IFERROR(MAX(SUMIFS(Forecast!AB:AB, Forecast!$A:$A, Outcomes!$A15, Forecast!$C:$C, "2025", Forecast!$D:$D, "Bound project"), 0), 0)</f>
        <v>4.5125000000000011</v>
      </c>
      <c r="V15" s="335">
        <f>IFERROR(MAX(SUMIFS(Forecast!AG:AG, Forecast!$A:$A, Outcomes!$A15, Forecast!$C:$C, "2025", Forecast!$D:$D, "Bound project"), 0), 0)</f>
        <v>307.24598941894436</v>
      </c>
      <c r="W15" s="335">
        <f>IFERROR(MAX(SUMIFS(Forecast!AH:AH, Forecast!$A:$A, Outcomes!$A15, Forecast!$C:$C, "2025", Forecast!$D:$D, "Bound project"), 0), 0)</f>
        <v>73.499959232647328</v>
      </c>
      <c r="X15" s="335">
        <f>IFERROR(MAX(SUMIFS(Forecast!AI:AI, Forecast!$A:$A, Outcomes!$A15, Forecast!$C:$C, "2025", Forecast!$D:$D, "Bound project"), 0), 0)</f>
        <v>73.28797999758504</v>
      </c>
      <c r="Y15" s="335">
        <f>IFERROR(MAX(SUMIFS(Forecast!AJ:AJ, Forecast!$A:$A, Outcomes!$A15, Forecast!$C:$C, "2025", Forecast!$D:$D, "Bound project"), 0), 0)</f>
        <v>165.45021574685342</v>
      </c>
      <c r="Z15" s="335">
        <f>IFERROR(MAX(SUMIFS(Forecast!AK:AK, Forecast!$A:$A, Outcomes!$A15, Forecast!$C:$C, "2025", Forecast!$D:$D, "Bound project"), 0), 0)</f>
        <v>188.63740991042152</v>
      </c>
      <c r="AA15" s="335">
        <f>IFERROR(MAX(SUMIFS(Forecast!AL:AL, Forecast!$A:$A, Outcomes!$A15, Forecast!$C:$C, "2025", Forecast!$D:$D, "Bound project"), 0), 0)</f>
        <v>40.993658399458205</v>
      </c>
      <c r="AB15" s="335">
        <f>IFERROR(MAX(SUMIFS(Forecast!AM:AM, Forecast!$A:$A, Outcomes!$A15, Forecast!$C:$C, "2025", Forecast!$D:$D, "Bound project"), 0), 0)</f>
        <v>42.043252013100926</v>
      </c>
      <c r="AC15" s="335">
        <f>IFERROR(MAX(SUMIFS(Forecast!AN:AN, Forecast!$A:$A, Outcomes!$A15, Forecast!$C:$C, "2025", Forecast!$D:$D, "Bound project"), 0), 0)</f>
        <v>106.93093854163475</v>
      </c>
      <c r="AD15" s="335">
        <f>IFERROR(MAX(SUMIFS(Forecast!AT:AT, Forecast!$A:$A, Outcomes!$A15, Forecast!$C:$C, "2025", Forecast!$D:$D, "Bound project"), 0), 0)</f>
        <v>0</v>
      </c>
      <c r="AE15" s="335">
        <f>IFERROR(MAX(SUMIFS(Forecast!AU:AU, Forecast!$A:$A, Outcomes!$A15, Forecast!$C:$C, "2025", Forecast!$D:$D, "Bound project"), 0), 0)</f>
        <v>0</v>
      </c>
      <c r="AF15" s="335">
        <f>IFERROR(MAX(SUMIFS(Forecast!AV:AV, Forecast!$A:$A, Outcomes!$A15, Forecast!$C:$C, "2025", Forecast!$D:$D, "Bound project"), 0), 0)</f>
        <v>0</v>
      </c>
      <c r="AG15" s="335">
        <f>IFERROR(MAX(SUMIFS(Forecast!AW:AW, Forecast!$A:$A, Outcomes!$A15, Forecast!$C:$C, "2025", Forecast!$D:$D, "Bound project"), 0), 0)</f>
        <v>0</v>
      </c>
      <c r="AH15" s="335">
        <f>IFERROR(MAX(SUMIFS(Forecast!AX:AX, Forecast!$A:$A, Outcomes!$A15, Forecast!$C:$C, "2025", Forecast!$D:$D, "Bound project"), 0), 0)</f>
        <v>0</v>
      </c>
      <c r="AI15" s="335">
        <f>IFERROR(MAX(SUMIFS(Forecast!AY:AY, Forecast!$A:$A, Outcomes!$A15, Forecast!$C:$C, "2025", Forecast!$D:$D, "Bound project"), 0), 0)</f>
        <v>0</v>
      </c>
      <c r="AJ15" s="335">
        <f>IFERROR(MAX(SUMIFS(Forecast!AZ:AZ, Forecast!$A:$A, Outcomes!$A15, Forecast!$C:$C, "2025", Forecast!$D:$D, "Bound project"), 0), 0)</f>
        <v>0</v>
      </c>
      <c r="AK15" s="335">
        <f>IFERROR(MAX(SUMIFS(Forecast!BA:BA, Forecast!$A:$A, Outcomes!$A15, Forecast!$C:$C, "2025", Forecast!$D:$D, "Bound project"), 0), 0)</f>
        <v>0</v>
      </c>
      <c r="AL15" s="335">
        <f>IFERROR(MAX(SUMIFS(Forecast!BF:BF, Forecast!$A:$A, Outcomes!$A15, Forecast!$C:$C, "2025", Forecast!$D:$D, "Bound project"), 0), 0)</f>
        <v>409.52524324129934</v>
      </c>
      <c r="AM15" s="335">
        <f>IFERROR(MAX(SUMIFS(Forecast!BG:BG, Forecast!$A:$A, Outcomes!$A15, Forecast!$C:$C, "2025", Forecast!$D:$D, "Bound project"), 0), 0)</f>
        <v>173.09681659168402</v>
      </c>
      <c r="AN15" s="335">
        <f>IFERROR(MAX(SUMIFS(Forecast!BH:BH, Forecast!$A:$A, Outcomes!$A15, Forecast!$C:$C, "2025", Forecast!$D:$D, "Bound project"), 0), 0)</f>
        <v>126.18750122170619</v>
      </c>
      <c r="AO15" s="335">
        <f>IFERROR(MAX(SUMIFS(Forecast!BI:BI, Forecast!$A:$A, Outcomes!$A15, Forecast!$C:$C, "2025", Forecast!$D:$D, "Bound project"), 0), 0)</f>
        <v>121.30912941167216</v>
      </c>
      <c r="AP15" s="335">
        <f>IFERROR(MAX(SUMIFS(Forecast!BJ:BJ, Forecast!$A:$A, Outcomes!$A15, Forecast!$C:$C, "2025", Forecast!$D:$D, "Bound project"), 0), 0)</f>
        <v>113.49968499308281</v>
      </c>
      <c r="AQ15" s="335">
        <f>IFERROR(MAX(SUMIFS(Forecast!BK:BK, Forecast!$A:$A, Outcomes!$A15, Forecast!$C:$C, "2025", Forecast!$D:$D, "Bound project"), 0), 0)</f>
        <v>29.469582659328232</v>
      </c>
      <c r="AR15" s="335">
        <f>IFERROR(MAX(SUMIFS(Forecast!BL:BL, Forecast!$A:$A, Outcomes!$A15, Forecast!$C:$C, "2025", Forecast!$D:$D, "Bound project"), 0), 0)</f>
        <v>29.911280876719811</v>
      </c>
      <c r="AS15" s="335">
        <f>IFERROR(MAX(SUMIFS(Forecast!BM:BM, Forecast!$A:$A, Outcomes!$A15, Forecast!$C:$C, "2025", Forecast!$D:$D, "Bound project"), 0), 0)</f>
        <v>61.400188057365753</v>
      </c>
      <c r="AT15" s="335">
        <f>IFERROR(MAX(SUMIFS(Forecast!BS:BS, Forecast!$A:$A, Outcomes!$A15, Forecast!$C:$C, "2025", Forecast!$D:$D, "Bound project"), 0), 0)</f>
        <v>76.119314379757853</v>
      </c>
      <c r="AU15" s="335">
        <f>IFERROR(MAX(SUMIFS(Forecast!BT:BT, Forecast!$A:$A, Outcomes!$A15, Forecast!$C:$C, "2025", Forecast!$D:$D, "Bound project"), 0), 0)</f>
        <v>5.5407335936124404</v>
      </c>
      <c r="AV15" s="335">
        <f>IFERROR(MAX(SUMIFS(Forecast!BU:BU, Forecast!$A:$A, Outcomes!$A15, Forecast!$C:$C, "2025", Forecast!$D:$D, "Bound project"), 0), 0)</f>
        <v>24.511197912374513</v>
      </c>
      <c r="AW15" s="335">
        <f>IFERROR(MAX(SUMIFS(Forecast!BV:BV, Forecast!$A:$A, Outcomes!$A15, Forecast!$C:$C, "2025", Forecast!$D:$D, "Bound project"), 0), 0)</f>
        <v>60.183319920931318</v>
      </c>
      <c r="AX15" s="335">
        <f>IFERROR(MAX(SUMIFS(Forecast!BW:BW, Forecast!$A:$A, Outcomes!$A15, Forecast!$C:$C, "2025", Forecast!$D:$D, "Bound project"), 0), 0)</f>
        <v>24.972206653245248</v>
      </c>
      <c r="AY15" s="335">
        <f>IFERROR(MAX(SUMIFS(Forecast!BX:BX, Forecast!$A:$A, Outcomes!$A15, Forecast!$C:$C, "2025", Forecast!$D:$D, "Bound project"), 0), 0)</f>
        <v>3.1131505181149008</v>
      </c>
      <c r="AZ15" s="335">
        <f>IFERROR(MAX(SUMIFS(Forecast!BY:BY, Forecast!$A:$A, Outcomes!$A15, Forecast!$C:$C, "2025", Forecast!$D:$D, "Bound project"), 0), 0)</f>
        <v>13.212720611396852</v>
      </c>
      <c r="BA15" s="335">
        <f>IFERROR(MAX(SUMIFS(Forecast!BZ:BZ, Forecast!$A:$A, Outcomes!$A15, Forecast!$C:$C, "2025", Forecast!$D:$D, "Bound project"), 0), 0)</f>
        <v>16.36320679877856</v>
      </c>
      <c r="BB15" s="335">
        <f>IFERROR(MAX(SUMIFS(Forecast!AO:AO, Forecast!$A:$A, Outcomes!$A15, Forecast!$C:$C, "2025", Forecast!$D:$D, "Bound project"), 0), 0)</f>
        <v>96.79621512941138</v>
      </c>
      <c r="BC15" s="335">
        <f>IFERROR(MAX(SUMIFS(Forecast!BN:BN, Forecast!$A:$A, Outcomes!$A15, Forecast!$C:$C, "2025", Forecast!$D:$D, "Bound project"), 0), 0)</f>
        <v>125.79339846590274</v>
      </c>
      <c r="BD15" s="335">
        <f>IFERROR(MAX(SUMIFS(Forecast!CA:CA, Forecast!$A:$A, Outcomes!$A15, Forecast!$C:$C, "2025", Forecast!$D:$D, "Bound project"), 0), 0)</f>
        <v>4.7877013026092285</v>
      </c>
    </row>
    <row r="16" spans="1:56">
      <c r="A16" s="21" t="s">
        <v>61</v>
      </c>
      <c r="B16" s="18" t="s">
        <v>62</v>
      </c>
      <c r="C16" s="335">
        <f>IFERROR(MAX(SUMIFS(Forecast!E:E, Forecast!$A:$A, Outcomes!$A16, Forecast!$C:$C, "2025", Forecast!$D:$D, "Bound project"), 0), 0)</f>
        <v>485.13196943145834</v>
      </c>
      <c r="D16" s="335">
        <f>IFERROR(MAX(SUMIFS(Forecast!F:F, Forecast!$A:$A, Outcomes!$A16, Forecast!$C:$C, "2025", Forecast!$D:$D, "Bound project"), 0), 0)</f>
        <v>601.96749999999997</v>
      </c>
      <c r="E16" s="335">
        <f>IFERROR(MAX(SUMIFS(Forecast!G:G, Forecast!$A:$A, Outcomes!$A16, Forecast!$C:$C, "2025", Forecast!$D:$D, "Bound project"), 0), 0)</f>
        <v>351.84128062357183</v>
      </c>
      <c r="F16" s="335">
        <f>IFERROR(MAX(SUMIFS(Forecast!H:H, Forecast!$A:$A, Outcomes!$A16, Forecast!$C:$C, "2025", Forecast!$D:$D, "Bound project"), 0), 0)</f>
        <v>241.51519172569357</v>
      </c>
      <c r="G16" s="335">
        <f>IFERROR(MAX(SUMIFS(Forecast!I:I, Forecast!$A:$A, Outcomes!$A16, Forecast!$C:$C, "2025", Forecast!$D:$D, "Bound project"), 0), 0)</f>
        <v>205.68096637990561</v>
      </c>
      <c r="H16" s="335">
        <f>IFERROR(MAX(SUMIFS(Forecast!J:J, Forecast!$A:$A, Outcomes!$A16, Forecast!$C:$C, "2025", Forecast!$D:$D, "Bound project"), 0), 0)</f>
        <v>0</v>
      </c>
      <c r="I16" s="335">
        <f>IFERROR(MAX(SUMIFS(Forecast!K:K, Forecast!$A:$A, Outcomes!$A16, Forecast!$C:$C, "2025", Forecast!$D:$D, "Bound project"), 0), 0)</f>
        <v>0</v>
      </c>
      <c r="J16" s="335">
        <f>IFERROR(MAX(SUMIFS(Forecast!L:L, Forecast!$A:$A, Outcomes!$A16, Forecast!$C:$C, "2025", Forecast!$D:$D, "Bound project"), 0), 0)</f>
        <v>0</v>
      </c>
      <c r="K16" s="335">
        <f>IFERROR(MAX(SUMIFS(Forecast!M:M, Forecast!$A:$A, Outcomes!$A16, Forecast!$C:$C, "2025", Forecast!$D:$D, "Bound project"), 0), 0)</f>
        <v>0</v>
      </c>
      <c r="L16" s="335">
        <f>IFERROR(MAX(SUMIFS(Forecast!O:O, Forecast!$A:$A, Outcomes!$A16, Forecast!$C:$C, "2025", Forecast!$D:$D, "Bound project"), 0), 0)</f>
        <v>92.363154867256654</v>
      </c>
      <c r="M16" s="335">
        <f>IFERROR(MAX(SUMIFS(Forecast!P:P, Forecast!$A:$A, Outcomes!$A16, Forecast!$C:$C, "2025", Forecast!$D:$D, "Bound project"), 0), 0)</f>
        <v>121.80684513274338</v>
      </c>
      <c r="N16" s="335">
        <f>IFERROR(MAX(SUMIFS(Forecast!U:U, Forecast!$A:$A, Outcomes!$A16, Forecast!$C:$C, "2025", Forecast!$D:$D, "Bound project"), 0), 0)</f>
        <v>0</v>
      </c>
      <c r="O16" s="335">
        <f>IFERROR(MAX(SUMIFS(Forecast!V:V, Forecast!$A:$A, Outcomes!$A16, Forecast!$C:$C, "2025", Forecast!$D:$D, "Bound project"), 0), 0)</f>
        <v>0</v>
      </c>
      <c r="P16" s="335">
        <f>IFERROR(MAX(SUMIFS(Forecast!W:W, Forecast!$A:$A, Outcomes!$A16, Forecast!$C:$C, "2025", Forecast!$D:$D, "Bound project"), 0), 0)</f>
        <v>0</v>
      </c>
      <c r="Q16" s="335">
        <f>IFERROR(MAX(SUMIFS(Forecast!X:X, Forecast!$A:$A, Outcomes!$A16, Forecast!$C:$C, "2025", Forecast!$D:$D, "Bound project"), 0), 0)</f>
        <v>0</v>
      </c>
      <c r="R16" s="335">
        <f>IFERROR(MAX(SUMIFS(Forecast!Y:Y, Forecast!$A:$A, Outcomes!$A16, Forecast!$C:$C, "2025", Forecast!$D:$D, "Bound project"), 0), 0)</f>
        <v>7.0377046927142866</v>
      </c>
      <c r="S16" s="335">
        <f>IFERROR(MAX(SUMIFS(Forecast!Z:Z, Forecast!$A:$A, Outcomes!$A16, Forecast!$C:$C, "2025", Forecast!$D:$D, "Bound project"), 0), 0)</f>
        <v>3.5188523463571433</v>
      </c>
      <c r="T16" s="335">
        <f>IFERROR(MAX(SUMIFS(Forecast!AA:AA, Forecast!$A:$A, Outcomes!$A16, Forecast!$C:$C, "2025", Forecast!$D:$D, "Bound project"), 0), 0)</f>
        <v>5.8647539105952387</v>
      </c>
      <c r="U16" s="335">
        <f>IFERROR(MAX(SUMIFS(Forecast!AB:AB, Forecast!$A:$A, Outcomes!$A16, Forecast!$C:$C, "2025", Forecast!$D:$D, "Bound project"), 0), 0)</f>
        <v>4.6918031284761907</v>
      </c>
      <c r="V16" s="335">
        <f>IFERROR(MAX(SUMIFS(Forecast!AG:AG, Forecast!$A:$A, Outcomes!$A16, Forecast!$C:$C, "2025", Forecast!$D:$D, "Bound project"), 0), 0)</f>
        <v>568.53879810738863</v>
      </c>
      <c r="W16" s="335">
        <f>IFERROR(MAX(SUMIFS(Forecast!AH:AH, Forecast!$A:$A, Outcomes!$A16, Forecast!$C:$C, "2025", Forecast!$D:$D, "Bound project"), 0), 0)</f>
        <v>288.13533224770515</v>
      </c>
      <c r="X16" s="335">
        <f>IFERROR(MAX(SUMIFS(Forecast!AI:AI, Forecast!$A:$A, Outcomes!$A16, Forecast!$C:$C, "2025", Forecast!$D:$D, "Bound project"), 0), 0)</f>
        <v>226.95674636413759</v>
      </c>
      <c r="Y16" s="335">
        <f>IFERROR(MAX(SUMIFS(Forecast!AJ:AJ, Forecast!$A:$A, Outcomes!$A16, Forecast!$C:$C, "2025", Forecast!$D:$D, "Bound project"), 0), 0)</f>
        <v>454.58918316344892</v>
      </c>
      <c r="Z16" s="335">
        <f>IFERROR(MAX(SUMIFS(Forecast!AK:AK, Forecast!$A:$A, Outcomes!$A16, Forecast!$C:$C, "2025", Forecast!$D:$D, "Bound project"), 0), 0)</f>
        <v>392.0205981454784</v>
      </c>
      <c r="AA16" s="335">
        <f>IFERROR(MAX(SUMIFS(Forecast!AL:AL, Forecast!$A:$A, Outcomes!$A16, Forecast!$C:$C, "2025", Forecast!$D:$D, "Bound project"), 0), 0)</f>
        <v>205.97831540415916</v>
      </c>
      <c r="AB16" s="335">
        <f>IFERROR(MAX(SUMIFS(Forecast!AM:AM, Forecast!$A:$A, Outcomes!$A16, Forecast!$C:$C, "2025", Forecast!$D:$D, "Bound project"), 0), 0)</f>
        <v>182.98262794417153</v>
      </c>
      <c r="AC16" s="335">
        <f>IFERROR(MAX(SUMIFS(Forecast!AN:AN, Forecast!$A:$A, Outcomes!$A16, Forecast!$C:$C, "2025", Forecast!$D:$D, "Bound project"), 0), 0)</f>
        <v>304.56055113998394</v>
      </c>
      <c r="AD16" s="335">
        <f>IFERROR(MAX(SUMIFS(Forecast!AT:AT, Forecast!$A:$A, Outcomes!$A16, Forecast!$C:$C, "2025", Forecast!$D:$D, "Bound project"), 0), 0)</f>
        <v>0</v>
      </c>
      <c r="AE16" s="335">
        <f>IFERROR(MAX(SUMIFS(Forecast!AU:AU, Forecast!$A:$A, Outcomes!$A16, Forecast!$C:$C, "2025", Forecast!$D:$D, "Bound project"), 0), 0)</f>
        <v>0</v>
      </c>
      <c r="AF16" s="335">
        <f>IFERROR(MAX(SUMIFS(Forecast!AV:AV, Forecast!$A:$A, Outcomes!$A16, Forecast!$C:$C, "2025", Forecast!$D:$D, "Bound project"), 0), 0)</f>
        <v>0</v>
      </c>
      <c r="AG16" s="335">
        <f>IFERROR(MAX(SUMIFS(Forecast!AW:AW, Forecast!$A:$A, Outcomes!$A16, Forecast!$C:$C, "2025", Forecast!$D:$D, "Bound project"), 0), 0)</f>
        <v>0</v>
      </c>
      <c r="AH16" s="335">
        <f>IFERROR(MAX(SUMIFS(Forecast!AX:AX, Forecast!$A:$A, Outcomes!$A16, Forecast!$C:$C, "2025", Forecast!$D:$D, "Bound project"), 0), 0)</f>
        <v>0</v>
      </c>
      <c r="AI16" s="335">
        <f>IFERROR(MAX(SUMIFS(Forecast!AY:AY, Forecast!$A:$A, Outcomes!$A16, Forecast!$C:$C, "2025", Forecast!$D:$D, "Bound project"), 0), 0)</f>
        <v>0</v>
      </c>
      <c r="AJ16" s="335">
        <f>IFERROR(MAX(SUMIFS(Forecast!AZ:AZ, Forecast!$A:$A, Outcomes!$A16, Forecast!$C:$C, "2025", Forecast!$D:$D, "Bound project"), 0), 0)</f>
        <v>0</v>
      </c>
      <c r="AK16" s="335">
        <f>IFERROR(MAX(SUMIFS(Forecast!BA:BA, Forecast!$A:$A, Outcomes!$A16, Forecast!$C:$C, "2025", Forecast!$D:$D, "Bound project"), 0), 0)</f>
        <v>0</v>
      </c>
      <c r="AL16" s="335">
        <f>IFERROR(MAX(SUMIFS(Forecast!BF:BF, Forecast!$A:$A, Outcomes!$A16, Forecast!$C:$C, "2025", Forecast!$D:$D, "Bound project"), 0), 0)</f>
        <v>979.53370544127995</v>
      </c>
      <c r="AM16" s="335">
        <f>IFERROR(MAX(SUMIFS(Forecast!BG:BG, Forecast!$A:$A, Outcomes!$A16, Forecast!$C:$C, "2025", Forecast!$D:$D, "Bound project"), 0), 0)</f>
        <v>539.72343466327152</v>
      </c>
      <c r="AN16" s="335">
        <f>IFERROR(MAX(SUMIFS(Forecast!BH:BH, Forecast!$A:$A, Outcomes!$A16, Forecast!$C:$C, "2025", Forecast!$D:$D, "Bound project"), 0), 0)</f>
        <v>425.01144341767309</v>
      </c>
      <c r="AO16" s="335">
        <f>IFERROR(MAX(SUMIFS(Forecast!BI:BI, Forecast!$A:$A, Outcomes!$A16, Forecast!$C:$C, "2025", Forecast!$D:$D, "Bound project"), 0), 0)</f>
        <v>434.71836366936941</v>
      </c>
      <c r="AP16" s="335">
        <f>IFERROR(MAX(SUMIFS(Forecast!BJ:BJ, Forecast!$A:$A, Outcomes!$A16, Forecast!$C:$C, "2025", Forecast!$D:$D, "Bound project"), 0), 0)</f>
        <v>179.27629455872014</v>
      </c>
      <c r="AQ16" s="335">
        <f>IFERROR(MAX(SUMIFS(Forecast!BK:BK, Forecast!$A:$A, Outcomes!$A16, Forecast!$C:$C, "2025", Forecast!$D:$D, "Bound project"), 0), 0)</f>
        <v>84.566198504380736</v>
      </c>
      <c r="AR16" s="335">
        <f>IFERROR(MAX(SUMIFS(Forecast!BL:BL, Forecast!$A:$A, Outcomes!$A16, Forecast!$C:$C, "2025", Forecast!$D:$D, "Bound project"), 0), 0)</f>
        <v>92.49734158483902</v>
      </c>
      <c r="AS16" s="335">
        <f>IFERROR(MAX(SUMIFS(Forecast!BM:BM, Forecast!$A:$A, Outcomes!$A16, Forecast!$C:$C, "2025", Forecast!$D:$D, "Bound project"), 0), 0)</f>
        <v>121.99370030728744</v>
      </c>
      <c r="AT16" s="335">
        <f>IFERROR(MAX(SUMIFS(Forecast!BS:BS, Forecast!$A:$A, Outcomes!$A16, Forecast!$C:$C, "2025", Forecast!$D:$D, "Bound project"), 0), 0)</f>
        <v>0</v>
      </c>
      <c r="AU16" s="335">
        <f>IFERROR(MAX(SUMIFS(Forecast!BT:BT, Forecast!$A:$A, Outcomes!$A16, Forecast!$C:$C, "2025", Forecast!$D:$D, "Bound project"), 0), 0)</f>
        <v>0</v>
      </c>
      <c r="AV16" s="335">
        <f>IFERROR(MAX(SUMIFS(Forecast!BU:BU, Forecast!$A:$A, Outcomes!$A16, Forecast!$C:$C, "2025", Forecast!$D:$D, "Bound project"), 0), 0)</f>
        <v>0</v>
      </c>
      <c r="AW16" s="335">
        <f>IFERROR(MAX(SUMIFS(Forecast!BV:BV, Forecast!$A:$A, Outcomes!$A16, Forecast!$C:$C, "2025", Forecast!$D:$D, "Bound project"), 0), 0)</f>
        <v>0</v>
      </c>
      <c r="AX16" s="335">
        <f>IFERROR(MAX(SUMIFS(Forecast!BW:BW, Forecast!$A:$A, Outcomes!$A16, Forecast!$C:$C, "2025", Forecast!$D:$D, "Bound project"), 0), 0)</f>
        <v>0</v>
      </c>
      <c r="AY16" s="335">
        <f>IFERROR(MAX(SUMIFS(Forecast!BX:BX, Forecast!$A:$A, Outcomes!$A16, Forecast!$C:$C, "2025", Forecast!$D:$D, "Bound project"), 0), 0)</f>
        <v>0</v>
      </c>
      <c r="AZ16" s="335">
        <f>IFERROR(MAX(SUMIFS(Forecast!BY:BY, Forecast!$A:$A, Outcomes!$A16, Forecast!$C:$C, "2025", Forecast!$D:$D, "Bound project"), 0), 0)</f>
        <v>0</v>
      </c>
      <c r="BA16" s="335">
        <f>IFERROR(MAX(SUMIFS(Forecast!BZ:BZ, Forecast!$A:$A, Outcomes!$A16, Forecast!$C:$C, "2025", Forecast!$D:$D, "Bound project"), 0), 0)</f>
        <v>0</v>
      </c>
      <c r="BB16" s="335">
        <f>IFERROR(MAX(SUMIFS(Forecast!AO:AO, Forecast!$A:$A, Outcomes!$A16, Forecast!$C:$C, "2025", Forecast!$D:$D, "Bound project"), 0), 0)</f>
        <v>48.400000000000006</v>
      </c>
      <c r="BC16" s="335">
        <f>IFERROR(MAX(SUMIFS(Forecast!BN:BN, Forecast!$A:$A, Outcomes!$A16, Forecast!$C:$C, "2025", Forecast!$D:$D, "Bound project"), 0), 0)</f>
        <v>59.550228982761432</v>
      </c>
      <c r="BD16" s="335">
        <f>IFERROR(MAX(SUMIFS(Forecast!CA:CA, Forecast!$A:$A, Outcomes!$A16, Forecast!$C:$C, "2025", Forecast!$D:$D, "Bound project"), 0), 0)</f>
        <v>0</v>
      </c>
    </row>
    <row r="17" spans="1:56">
      <c r="A17" s="21" t="s">
        <v>63</v>
      </c>
      <c r="B17" s="18" t="s">
        <v>64</v>
      </c>
      <c r="C17" s="335">
        <f>IFERROR(MAX(SUMIFS(Forecast!E:E, Forecast!$A:$A, Outcomes!$A17, Forecast!$C:$C, "2025", Forecast!$D:$D, "Bound project"), 0), 0)</f>
        <v>433.05193912122803</v>
      </c>
      <c r="D17" s="335">
        <f>IFERROR(MAX(SUMIFS(Forecast!F:F, Forecast!$A:$A, Outcomes!$A17, Forecast!$C:$C, "2025", Forecast!$D:$D, "Bound project"), 0), 0)</f>
        <v>268.93811559804931</v>
      </c>
      <c r="E17" s="335">
        <f>IFERROR(MAX(SUMIFS(Forecast!G:G, Forecast!$A:$A, Outcomes!$A17, Forecast!$C:$C, "2025", Forecast!$D:$D, "Bound project"), 0), 0)</f>
        <v>128.7550292868292</v>
      </c>
      <c r="F17" s="335">
        <f>IFERROR(MAX(SUMIFS(Forecast!H:H, Forecast!$A:$A, Outcomes!$A17, Forecast!$C:$C, "2025", Forecast!$D:$D, "Bound project"), 0), 0)</f>
        <v>102.19269955233959</v>
      </c>
      <c r="G17" s="335">
        <f>IFERROR(MAX(SUMIFS(Forecast!I:I, Forecast!$A:$A, Outcomes!$A17, Forecast!$C:$C, "2025", Forecast!$D:$D, "Bound project"), 0), 0)</f>
        <v>38.84009451095325</v>
      </c>
      <c r="H17" s="335">
        <f>IFERROR(MAX(SUMIFS(Forecast!J:J, Forecast!$A:$A, Outcomes!$A17, Forecast!$C:$C, "2025", Forecast!$D:$D, "Bound project"), 0), 0)</f>
        <v>0</v>
      </c>
      <c r="I17" s="335">
        <f>IFERROR(MAX(SUMIFS(Forecast!K:K, Forecast!$A:$A, Outcomes!$A17, Forecast!$C:$C, "2025", Forecast!$D:$D, "Bound project"), 0), 0)</f>
        <v>0</v>
      </c>
      <c r="J17" s="335">
        <f>IFERROR(MAX(SUMIFS(Forecast!L:L, Forecast!$A:$A, Outcomes!$A17, Forecast!$C:$C, "2025", Forecast!$D:$D, "Bound project"), 0), 0)</f>
        <v>0</v>
      </c>
      <c r="K17" s="335">
        <f>IFERROR(MAX(SUMIFS(Forecast!M:M, Forecast!$A:$A, Outcomes!$A17, Forecast!$C:$C, "2025", Forecast!$D:$D, "Bound project"), 0), 0)</f>
        <v>0</v>
      </c>
      <c r="L17" s="335">
        <f>IFERROR(MAX(SUMIFS(Forecast!O:O, Forecast!$A:$A, Outcomes!$A17, Forecast!$C:$C, "2025", Forecast!$D:$D, "Bound project"), 0), 0)</f>
        <v>2.0160279851034484</v>
      </c>
      <c r="M17" s="335">
        <f>IFERROR(MAX(SUMIFS(Forecast!P:P, Forecast!$A:$A, Outcomes!$A17, Forecast!$C:$C, "2025", Forecast!$D:$D, "Bound project"), 0), 0)</f>
        <v>231.84321828689656</v>
      </c>
      <c r="N17" s="335">
        <f>IFERROR(MAX(SUMIFS(Forecast!U:U, Forecast!$A:$A, Outcomes!$A17, Forecast!$C:$C, "2025", Forecast!$D:$D, "Bound project"), 0), 0)</f>
        <v>5.3888914518510109</v>
      </c>
      <c r="O17" s="335">
        <f>IFERROR(MAX(SUMIFS(Forecast!V:V, Forecast!$A:$A, Outcomes!$A17, Forecast!$C:$C, "2025", Forecast!$D:$D, "Bound project"), 0), 0)</f>
        <v>0</v>
      </c>
      <c r="P17" s="335">
        <f>IFERROR(MAX(SUMIFS(Forecast!W:W, Forecast!$A:$A, Outcomes!$A17, Forecast!$C:$C, "2025", Forecast!$D:$D, "Bound project"), 0), 0)</f>
        <v>0</v>
      </c>
      <c r="Q17" s="335">
        <f>IFERROR(MAX(SUMIFS(Forecast!X:X, Forecast!$A:$A, Outcomes!$A17, Forecast!$C:$C, "2025", Forecast!$D:$D, "Bound project"), 0), 0)</f>
        <v>0</v>
      </c>
      <c r="R17" s="335">
        <f>IFERROR(MAX(SUMIFS(Forecast!Y:Y, Forecast!$A:$A, Outcomes!$A17, Forecast!$C:$C, "2025", Forecast!$D:$D, "Bound project"), 0), 0)</f>
        <v>8.1486085481489887</v>
      </c>
      <c r="S17" s="335">
        <f>IFERROR(MAX(SUMIFS(Forecast!Z:Z, Forecast!$A:$A, Outcomes!$A17, Forecast!$C:$C, "2025", Forecast!$D:$D, "Bound project"), 0), 0)</f>
        <v>11.7325</v>
      </c>
      <c r="T17" s="335">
        <f>IFERROR(MAX(SUMIFS(Forecast!AA:AA, Forecast!$A:$A, Outcomes!$A17, Forecast!$C:$C, "2025", Forecast!$D:$D, "Bound project"), 0), 0)</f>
        <v>10.83</v>
      </c>
      <c r="U17" s="335">
        <f>IFERROR(MAX(SUMIFS(Forecast!AB:AB, Forecast!$A:$A, Outcomes!$A17, Forecast!$C:$C, "2025", Forecast!$D:$D, "Bound project"), 0), 0)</f>
        <v>9.0249999999999986</v>
      </c>
      <c r="V17" s="335">
        <f>IFERROR(MAX(SUMIFS(Forecast!AG:AG, Forecast!$A:$A, Outcomes!$A17, Forecast!$C:$C, "2025", Forecast!$D:$D, "Bound project"), 0), 0)</f>
        <v>71.223888734126817</v>
      </c>
      <c r="W17" s="335">
        <f>IFERROR(MAX(SUMIFS(Forecast!AH:AH, Forecast!$A:$A, Outcomes!$A17, Forecast!$C:$C, "2025", Forecast!$D:$D, "Bound project"), 0), 0)</f>
        <v>33.949629676368268</v>
      </c>
      <c r="X17" s="335">
        <f>IFERROR(MAX(SUMIFS(Forecast!AI:AI, Forecast!$A:$A, Outcomes!$A17, Forecast!$C:$C, "2025", Forecast!$D:$D, "Bound project"), 0), 0)</f>
        <v>30.108197329347803</v>
      </c>
      <c r="Y17" s="335">
        <f>IFERROR(MAX(SUMIFS(Forecast!AJ:AJ, Forecast!$A:$A, Outcomes!$A17, Forecast!$C:$C, "2025", Forecast!$D:$D, "Bound project"), 0), 0)</f>
        <v>33.202384449599826</v>
      </c>
      <c r="Z17" s="335">
        <f>IFERROR(MAX(SUMIFS(Forecast!AK:AK, Forecast!$A:$A, Outcomes!$A17, Forecast!$C:$C, "2025", Forecast!$D:$D, "Bound project"), 0), 0)</f>
        <v>111.338739900533</v>
      </c>
      <c r="AA17" s="335">
        <f>IFERROR(MAX(SUMIFS(Forecast!AL:AL, Forecast!$A:$A, Outcomes!$A17, Forecast!$C:$C, "2025", Forecast!$D:$D, "Bound project"), 0), 0)</f>
        <v>60.824341017522954</v>
      </c>
      <c r="AB17" s="335">
        <f>IFERROR(MAX(SUMIFS(Forecast!AM:AM, Forecast!$A:$A, Outcomes!$A17, Forecast!$C:$C, "2025", Forecast!$D:$D, "Bound project"), 0), 0)</f>
        <v>75.010270354660335</v>
      </c>
      <c r="AC17" s="335">
        <f>IFERROR(MAX(SUMIFS(Forecast!AN:AN, Forecast!$A:$A, Outcomes!$A17, Forecast!$C:$C, "2025", Forecast!$D:$D, "Bound project"), 0), 0)</f>
        <v>63.491840362659488</v>
      </c>
      <c r="AD17" s="335">
        <f>IFERROR(MAX(SUMIFS(Forecast!AT:AT, Forecast!$A:$A, Outcomes!$A17, Forecast!$C:$C, "2025", Forecast!$D:$D, "Bound project"), 0), 0)</f>
        <v>0</v>
      </c>
      <c r="AE17" s="335">
        <f>IFERROR(MAX(SUMIFS(Forecast!AU:AU, Forecast!$A:$A, Outcomes!$A17, Forecast!$C:$C, "2025", Forecast!$D:$D, "Bound project"), 0), 0)</f>
        <v>0</v>
      </c>
      <c r="AF17" s="335">
        <f>IFERROR(MAX(SUMIFS(Forecast!AV:AV, Forecast!$A:$A, Outcomes!$A17, Forecast!$C:$C, "2025", Forecast!$D:$D, "Bound project"), 0), 0)</f>
        <v>0</v>
      </c>
      <c r="AG17" s="335">
        <f>IFERROR(MAX(SUMIFS(Forecast!AW:AW, Forecast!$A:$A, Outcomes!$A17, Forecast!$C:$C, "2025", Forecast!$D:$D, "Bound project"), 0), 0)</f>
        <v>0</v>
      </c>
      <c r="AH17" s="335">
        <f>IFERROR(MAX(SUMIFS(Forecast!AX:AX, Forecast!$A:$A, Outcomes!$A17, Forecast!$C:$C, "2025", Forecast!$D:$D, "Bound project"), 0), 0)</f>
        <v>0</v>
      </c>
      <c r="AI17" s="335">
        <f>IFERROR(MAX(SUMIFS(Forecast!AY:AY, Forecast!$A:$A, Outcomes!$A17, Forecast!$C:$C, "2025", Forecast!$D:$D, "Bound project"), 0), 0)</f>
        <v>0</v>
      </c>
      <c r="AJ17" s="335">
        <f>IFERROR(MAX(SUMIFS(Forecast!AZ:AZ, Forecast!$A:$A, Outcomes!$A17, Forecast!$C:$C, "2025", Forecast!$D:$D, "Bound project"), 0), 0)</f>
        <v>0</v>
      </c>
      <c r="AK17" s="335">
        <f>IFERROR(MAX(SUMIFS(Forecast!BA:BA, Forecast!$A:$A, Outcomes!$A17, Forecast!$C:$C, "2025", Forecast!$D:$D, "Bound project"), 0), 0)</f>
        <v>0</v>
      </c>
      <c r="AL17" s="335">
        <f>IFERROR(MAX(SUMIFS(Forecast!BF:BF, Forecast!$A:$A, Outcomes!$A17, Forecast!$C:$C, "2025", Forecast!$D:$D, "Bound project"), 0), 0)</f>
        <v>350.86417912351709</v>
      </c>
      <c r="AM17" s="335">
        <f>IFERROR(MAX(SUMIFS(Forecast!BG:BG, Forecast!$A:$A, Outcomes!$A17, Forecast!$C:$C, "2025", Forecast!$D:$D, "Bound project"), 0), 0)</f>
        <v>168.66254478611989</v>
      </c>
      <c r="AN17" s="335">
        <f>IFERROR(MAX(SUMIFS(Forecast!BH:BH, Forecast!$A:$A, Outcomes!$A17, Forecast!$C:$C, "2025", Forecast!$D:$D, "Bound project"), 0), 0)</f>
        <v>164.31029130846181</v>
      </c>
      <c r="AO17" s="335">
        <f>IFERROR(MAX(SUMIFS(Forecast!BI:BI, Forecast!$A:$A, Outcomes!$A17, Forecast!$C:$C, "2025", Forecast!$D:$D, "Bound project"), 0), 0)</f>
        <v>84.194274600645215</v>
      </c>
      <c r="AP17" s="335">
        <f>IFERROR(MAX(SUMIFS(Forecast!BJ:BJ, Forecast!$A:$A, Outcomes!$A17, Forecast!$C:$C, "2025", Forecast!$D:$D, "Bound project"), 0), 0)</f>
        <v>89.068261982816551</v>
      </c>
      <c r="AQ17" s="335">
        <f>IFERROR(MAX(SUMIFS(Forecast!BK:BK, Forecast!$A:$A, Outcomes!$A17, Forecast!$C:$C, "2025", Forecast!$D:$D, "Bound project"), 0), 0)</f>
        <v>36.027087954944243</v>
      </c>
      <c r="AR17" s="335">
        <f>IFERROR(MAX(SUMIFS(Forecast!BL:BL, Forecast!$A:$A, Outcomes!$A17, Forecast!$C:$C, "2025", Forecast!$D:$D, "Bound project"), 0), 0)</f>
        <v>54.036200126789382</v>
      </c>
      <c r="AS17" s="335">
        <f>IFERROR(MAX(SUMIFS(Forecast!BM:BM, Forecast!$A:$A, Outcomes!$A17, Forecast!$C:$C, "2025", Forecast!$D:$D, "Bound project"), 0), 0)</f>
        <v>62.11788866167263</v>
      </c>
      <c r="AT17" s="335">
        <f>IFERROR(MAX(SUMIFS(Forecast!BS:BS, Forecast!$A:$A, Outcomes!$A17, Forecast!$C:$C, "2025", Forecast!$D:$D, "Bound project"), 0), 0)</f>
        <v>0</v>
      </c>
      <c r="AU17" s="335">
        <f>IFERROR(MAX(SUMIFS(Forecast!BT:BT, Forecast!$A:$A, Outcomes!$A17, Forecast!$C:$C, "2025", Forecast!$D:$D, "Bound project"), 0), 0)</f>
        <v>0</v>
      </c>
      <c r="AV17" s="335">
        <f>IFERROR(MAX(SUMIFS(Forecast!BU:BU, Forecast!$A:$A, Outcomes!$A17, Forecast!$C:$C, "2025", Forecast!$D:$D, "Bound project"), 0), 0)</f>
        <v>0</v>
      </c>
      <c r="AW17" s="335">
        <f>IFERROR(MAX(SUMIFS(Forecast!BV:BV, Forecast!$A:$A, Outcomes!$A17, Forecast!$C:$C, "2025", Forecast!$D:$D, "Bound project"), 0), 0)</f>
        <v>0</v>
      </c>
      <c r="AX17" s="335">
        <f>IFERROR(MAX(SUMIFS(Forecast!BW:BW, Forecast!$A:$A, Outcomes!$A17, Forecast!$C:$C, "2025", Forecast!$D:$D, "Bound project"), 0), 0)</f>
        <v>0</v>
      </c>
      <c r="AY17" s="335">
        <f>IFERROR(MAX(SUMIFS(Forecast!BX:BX, Forecast!$A:$A, Outcomes!$A17, Forecast!$C:$C, "2025", Forecast!$D:$D, "Bound project"), 0), 0)</f>
        <v>0</v>
      </c>
      <c r="AZ17" s="335">
        <f>IFERROR(MAX(SUMIFS(Forecast!BY:BY, Forecast!$A:$A, Outcomes!$A17, Forecast!$C:$C, "2025", Forecast!$D:$D, "Bound project"), 0), 0)</f>
        <v>0</v>
      </c>
      <c r="BA17" s="335">
        <f>IFERROR(MAX(SUMIFS(Forecast!BZ:BZ, Forecast!$A:$A, Outcomes!$A17, Forecast!$C:$C, "2025", Forecast!$D:$D, "Bound project"), 0), 0)</f>
        <v>0</v>
      </c>
      <c r="BB17" s="335">
        <f>IFERROR(MAX(SUMIFS(Forecast!AO:AO, Forecast!$A:$A, Outcomes!$A17, Forecast!$C:$C, "2025", Forecast!$D:$D, "Bound project"), 0), 0)</f>
        <v>11.143227099956874</v>
      </c>
      <c r="BC17" s="335">
        <f>IFERROR(MAX(SUMIFS(Forecast!BN:BN, Forecast!$A:$A, Outcomes!$A17, Forecast!$C:$C, "2025", Forecast!$D:$D, "Bound project"), 0), 0)</f>
        <v>25.330660126449683</v>
      </c>
      <c r="BD17" s="335">
        <f>IFERROR(MAX(SUMIFS(Forecast!CA:CA, Forecast!$A:$A, Outcomes!$A17, Forecast!$C:$C, "2025", Forecast!$D:$D, "Bound project"), 0), 0)</f>
        <v>0</v>
      </c>
    </row>
    <row r="18" spans="1:56">
      <c r="A18" s="21" t="s">
        <v>65</v>
      </c>
      <c r="B18" s="18" t="s">
        <v>66</v>
      </c>
      <c r="C18" s="335">
        <f>IFERROR(MAX(SUMIFS(Forecast!E:E, Forecast!$A:$A, Outcomes!$A18, Forecast!$C:$C, "2025", Forecast!$D:$D, "Bound project"), 0), 0)</f>
        <v>232.0697380734203</v>
      </c>
      <c r="D18" s="335">
        <f>IFERROR(MAX(SUMIFS(Forecast!F:F, Forecast!$A:$A, Outcomes!$A18, Forecast!$C:$C, "2025", Forecast!$D:$D, "Bound project"), 0), 0)</f>
        <v>124.90472832117923</v>
      </c>
      <c r="E18" s="335">
        <f>IFERROR(MAX(SUMIFS(Forecast!G:G, Forecast!$A:$A, Outcomes!$A18, Forecast!$C:$C, "2025", Forecast!$D:$D, "Bound project"), 0), 0)</f>
        <v>100.78975794897048</v>
      </c>
      <c r="F18" s="335">
        <f>IFERROR(MAX(SUMIFS(Forecast!H:H, Forecast!$A:$A, Outcomes!$A18, Forecast!$C:$C, "2025", Forecast!$D:$D, "Bound project"), 0), 0)</f>
        <v>42.575888418101393</v>
      </c>
      <c r="G18" s="335">
        <f>IFERROR(MAX(SUMIFS(Forecast!I:I, Forecast!$A:$A, Outcomes!$A18, Forecast!$C:$C, "2025", Forecast!$D:$D, "Bound project"), 0), 0)</f>
        <v>14.124218624208156</v>
      </c>
      <c r="H18" s="335">
        <f>IFERROR(MAX(SUMIFS(Forecast!J:J, Forecast!$A:$A, Outcomes!$A18, Forecast!$C:$C, "2025", Forecast!$D:$D, "Bound project"), 0), 0)</f>
        <v>0</v>
      </c>
      <c r="I18" s="335">
        <f>IFERROR(MAX(SUMIFS(Forecast!K:K, Forecast!$A:$A, Outcomes!$A18, Forecast!$C:$C, "2025", Forecast!$D:$D, "Bound project"), 0), 0)</f>
        <v>0</v>
      </c>
      <c r="J18" s="335">
        <f>IFERROR(MAX(SUMIFS(Forecast!L:L, Forecast!$A:$A, Outcomes!$A18, Forecast!$C:$C, "2025", Forecast!$D:$D, "Bound project"), 0), 0)</f>
        <v>0</v>
      </c>
      <c r="K18" s="335">
        <f>IFERROR(MAX(SUMIFS(Forecast!M:M, Forecast!$A:$A, Outcomes!$A18, Forecast!$C:$C, "2025", Forecast!$D:$D, "Bound project"), 0), 0)</f>
        <v>0</v>
      </c>
      <c r="L18" s="335">
        <f>IFERROR(MAX(SUMIFS(Forecast!O:O, Forecast!$A:$A, Outcomes!$A18, Forecast!$C:$C, "2025", Forecast!$D:$D, "Bound project"), 0), 0)</f>
        <v>0</v>
      </c>
      <c r="M18" s="335">
        <f>IFERROR(MAX(SUMIFS(Forecast!P:P, Forecast!$A:$A, Outcomes!$A18, Forecast!$C:$C, "2025", Forecast!$D:$D, "Bound project"), 0), 0)</f>
        <v>87.12</v>
      </c>
      <c r="N18" s="335">
        <f>IFERROR(MAX(SUMIFS(Forecast!U:U, Forecast!$A:$A, Outcomes!$A18, Forecast!$C:$C, "2025", Forecast!$D:$D, "Bound project"), 0), 0)</f>
        <v>0</v>
      </c>
      <c r="O18" s="335">
        <f>IFERROR(MAX(SUMIFS(Forecast!V:V, Forecast!$A:$A, Outcomes!$A18, Forecast!$C:$C, "2025", Forecast!$D:$D, "Bound project"), 0), 0)</f>
        <v>0</v>
      </c>
      <c r="P18" s="335">
        <f>IFERROR(MAX(SUMIFS(Forecast!W:W, Forecast!$A:$A, Outcomes!$A18, Forecast!$C:$C, "2025", Forecast!$D:$D, "Bound project"), 0), 0)</f>
        <v>0</v>
      </c>
      <c r="Q18" s="335">
        <f>IFERROR(MAX(SUMIFS(Forecast!X:X, Forecast!$A:$A, Outcomes!$A18, Forecast!$C:$C, "2025", Forecast!$D:$D, "Bound project"), 0), 0)</f>
        <v>0</v>
      </c>
      <c r="R18" s="335">
        <f>IFERROR(MAX(SUMIFS(Forecast!Y:Y, Forecast!$A:$A, Outcomes!$A18, Forecast!$C:$C, "2025", Forecast!$D:$D, "Bound project"), 0), 0)</f>
        <v>0</v>
      </c>
      <c r="S18" s="335">
        <f>IFERROR(MAX(SUMIFS(Forecast!Z:Z, Forecast!$A:$A, Outcomes!$A18, Forecast!$C:$C, "2025", Forecast!$D:$D, "Bound project"), 0), 0)</f>
        <v>0</v>
      </c>
      <c r="T18" s="335">
        <f>IFERROR(MAX(SUMIFS(Forecast!AA:AA, Forecast!$A:$A, Outcomes!$A18, Forecast!$C:$C, "2025", Forecast!$D:$D, "Bound project"), 0), 0)</f>
        <v>0</v>
      </c>
      <c r="U18" s="335">
        <f>IFERROR(MAX(SUMIFS(Forecast!AB:AB, Forecast!$A:$A, Outcomes!$A18, Forecast!$C:$C, "2025", Forecast!$D:$D, "Bound project"), 0), 0)</f>
        <v>0</v>
      </c>
      <c r="V18" s="335">
        <f>IFERROR(MAX(SUMIFS(Forecast!AG:AG, Forecast!$A:$A, Outcomes!$A18, Forecast!$C:$C, "2025", Forecast!$D:$D, "Bound project"), 0), 0)</f>
        <v>35.637587095004378</v>
      </c>
      <c r="W18" s="335">
        <f>IFERROR(MAX(SUMIFS(Forecast!AH:AH, Forecast!$A:$A, Outcomes!$A18, Forecast!$C:$C, "2025", Forecast!$D:$D, "Bound project"), 0), 0)</f>
        <v>34.740512345589593</v>
      </c>
      <c r="X18" s="335">
        <f>IFERROR(MAX(SUMIFS(Forecast!AI:AI, Forecast!$A:$A, Outcomes!$A18, Forecast!$C:$C, "2025", Forecast!$D:$D, "Bound project"), 0), 0)</f>
        <v>17.138215485451198</v>
      </c>
      <c r="Y18" s="335">
        <f>IFERROR(MAX(SUMIFS(Forecast!AJ:AJ, Forecast!$A:$A, Outcomes!$A18, Forecast!$C:$C, "2025", Forecast!$D:$D, "Bound project"), 0), 0)</f>
        <v>4.7662405497695941</v>
      </c>
      <c r="Z18" s="335">
        <f>IFERROR(MAX(SUMIFS(Forecast!AK:AK, Forecast!$A:$A, Outcomes!$A18, Forecast!$C:$C, "2025", Forecast!$D:$D, "Bound project"), 0), 0)</f>
        <v>137.64241290499555</v>
      </c>
      <c r="AA18" s="335">
        <f>IFERROR(MAX(SUMIFS(Forecast!AL:AL, Forecast!$A:$A, Outcomes!$A18, Forecast!$C:$C, "2025", Forecast!$D:$D, "Bound project"), 0), 0)</f>
        <v>128.17235738787605</v>
      </c>
      <c r="AB18" s="335">
        <f>IFERROR(MAX(SUMIFS(Forecast!AM:AM, Forecast!$A:$A, Outcomes!$A18, Forecast!$C:$C, "2025", Forecast!$D:$D, "Bound project"), 0), 0)</f>
        <v>71.27848038104085</v>
      </c>
      <c r="AC18" s="335">
        <f>IFERROR(MAX(SUMIFS(Forecast!AN:AN, Forecast!$A:$A, Outcomes!$A18, Forecast!$C:$C, "2025", Forecast!$D:$D, "Bound project"), 0), 0)</f>
        <v>41.32323887644025</v>
      </c>
      <c r="AD18" s="335">
        <f>IFERROR(MAX(SUMIFS(Forecast!AT:AT, Forecast!$A:$A, Outcomes!$A18, Forecast!$C:$C, "2025", Forecast!$D:$D, "Bound project"), 0), 0)</f>
        <v>0</v>
      </c>
      <c r="AE18" s="335">
        <f>IFERROR(MAX(SUMIFS(Forecast!AU:AU, Forecast!$A:$A, Outcomes!$A18, Forecast!$C:$C, "2025", Forecast!$D:$D, "Bound project"), 0), 0)</f>
        <v>0</v>
      </c>
      <c r="AF18" s="335">
        <f>IFERROR(MAX(SUMIFS(Forecast!AV:AV, Forecast!$A:$A, Outcomes!$A18, Forecast!$C:$C, "2025", Forecast!$D:$D, "Bound project"), 0), 0)</f>
        <v>0</v>
      </c>
      <c r="AG18" s="335">
        <f>IFERROR(MAX(SUMIFS(Forecast!AW:AW, Forecast!$A:$A, Outcomes!$A18, Forecast!$C:$C, "2025", Forecast!$D:$D, "Bound project"), 0), 0)</f>
        <v>0</v>
      </c>
      <c r="AH18" s="335">
        <f>IFERROR(MAX(SUMIFS(Forecast!AX:AX, Forecast!$A:$A, Outcomes!$A18, Forecast!$C:$C, "2025", Forecast!$D:$D, "Bound project"), 0), 0)</f>
        <v>0</v>
      </c>
      <c r="AI18" s="335">
        <f>IFERROR(MAX(SUMIFS(Forecast!AY:AY, Forecast!$A:$A, Outcomes!$A18, Forecast!$C:$C, "2025", Forecast!$D:$D, "Bound project"), 0), 0)</f>
        <v>0</v>
      </c>
      <c r="AJ18" s="335">
        <f>IFERROR(MAX(SUMIFS(Forecast!AZ:AZ, Forecast!$A:$A, Outcomes!$A18, Forecast!$C:$C, "2025", Forecast!$D:$D, "Bound project"), 0), 0)</f>
        <v>0</v>
      </c>
      <c r="AK18" s="335">
        <f>IFERROR(MAX(SUMIFS(Forecast!BA:BA, Forecast!$A:$A, Outcomes!$A18, Forecast!$C:$C, "2025", Forecast!$D:$D, "Bound project"), 0), 0)</f>
        <v>0</v>
      </c>
      <c r="AL18" s="335">
        <f>IFERROR(MAX(SUMIFS(Forecast!BF:BF, Forecast!$A:$A, Outcomes!$A18, Forecast!$C:$C, "2025", Forecast!$D:$D, "Bound project"), 0), 0)</f>
        <v>104.24437592133577</v>
      </c>
      <c r="AM18" s="335">
        <f>IFERROR(MAX(SUMIFS(Forecast!BG:BG, Forecast!$A:$A, Outcomes!$A18, Forecast!$C:$C, "2025", Forecast!$D:$D, "Bound project"), 0), 0)</f>
        <v>89.688706055044705</v>
      </c>
      <c r="AN18" s="335">
        <f>IFERROR(MAX(SUMIFS(Forecast!BH:BH, Forecast!$A:$A, Outcomes!$A18, Forecast!$C:$C, "2025", Forecast!$D:$D, "Bound project"), 0), 0)</f>
        <v>58.766167268783498</v>
      </c>
      <c r="AO18" s="335">
        <f>IFERROR(MAX(SUMIFS(Forecast!BI:BI, Forecast!$A:$A, Outcomes!$A18, Forecast!$C:$C, "2025", Forecast!$D:$D, "Bound project"), 0), 0)</f>
        <v>28.327405706240317</v>
      </c>
      <c r="AP18" s="335">
        <f>IFERROR(MAX(SUMIFS(Forecast!BJ:BJ, Forecast!$A:$A, Outcomes!$A18, Forecast!$C:$C, "2025", Forecast!$D:$D, "Bound project"), 0), 0)</f>
        <v>33.519957855103435</v>
      </c>
      <c r="AQ18" s="335">
        <f>IFERROR(MAX(SUMIFS(Forecast!BK:BK, Forecast!$A:$A, Outcomes!$A18, Forecast!$C:$C, "2025", Forecast!$D:$D, "Bound project"), 0), 0)</f>
        <v>25.498014826285292</v>
      </c>
      <c r="AR18" s="335">
        <f>IFERROR(MAX(SUMIFS(Forecast!BL:BL, Forecast!$A:$A, Outcomes!$A18, Forecast!$C:$C, "2025", Forecast!$D:$D, "Bound project"), 0), 0)</f>
        <v>21.160497258377013</v>
      </c>
      <c r="AS18" s="335">
        <f>IFERROR(MAX(SUMIFS(Forecast!BM:BM, Forecast!$A:$A, Outcomes!$A18, Forecast!$C:$C, "2025", Forecast!$D:$D, "Bound project"), 0), 0)</f>
        <v>19.828338145050452</v>
      </c>
      <c r="AT18" s="335">
        <f>IFERROR(MAX(SUMIFS(Forecast!BS:BS, Forecast!$A:$A, Outcomes!$A18, Forecast!$C:$C, "2025", Forecast!$D:$D, "Bound project"), 0), 0)</f>
        <v>0</v>
      </c>
      <c r="AU18" s="335">
        <f>IFERROR(MAX(SUMIFS(Forecast!BT:BT, Forecast!$A:$A, Outcomes!$A18, Forecast!$C:$C, "2025", Forecast!$D:$D, "Bound project"), 0), 0)</f>
        <v>0</v>
      </c>
      <c r="AV18" s="335">
        <f>IFERROR(MAX(SUMIFS(Forecast!BU:BU, Forecast!$A:$A, Outcomes!$A18, Forecast!$C:$C, "2025", Forecast!$D:$D, "Bound project"), 0), 0)</f>
        <v>0</v>
      </c>
      <c r="AW18" s="335">
        <f>IFERROR(MAX(SUMIFS(Forecast!BV:BV, Forecast!$A:$A, Outcomes!$A18, Forecast!$C:$C, "2025", Forecast!$D:$D, "Bound project"), 0), 0)</f>
        <v>0</v>
      </c>
      <c r="AX18" s="335">
        <f>IFERROR(MAX(SUMIFS(Forecast!BW:BW, Forecast!$A:$A, Outcomes!$A18, Forecast!$C:$C, "2025", Forecast!$D:$D, "Bound project"), 0), 0)</f>
        <v>0</v>
      </c>
      <c r="AY18" s="335">
        <f>IFERROR(MAX(SUMIFS(Forecast!BX:BX, Forecast!$A:$A, Outcomes!$A18, Forecast!$C:$C, "2025", Forecast!$D:$D, "Bound project"), 0), 0)</f>
        <v>0</v>
      </c>
      <c r="AZ18" s="335">
        <f>IFERROR(MAX(SUMIFS(Forecast!BY:BY, Forecast!$A:$A, Outcomes!$A18, Forecast!$C:$C, "2025", Forecast!$D:$D, "Bound project"), 0), 0)</f>
        <v>0</v>
      </c>
      <c r="BA18" s="335">
        <f>IFERROR(MAX(SUMIFS(Forecast!BZ:BZ, Forecast!$A:$A, Outcomes!$A18, Forecast!$C:$C, "2025", Forecast!$D:$D, "Bound project"), 0), 0)</f>
        <v>0</v>
      </c>
      <c r="BB18" s="335">
        <f>IFERROR(MAX(SUMIFS(Forecast!AO:AO, Forecast!$A:$A, Outcomes!$A18, Forecast!$C:$C, "2025", Forecast!$D:$D, "Bound project"), 0), 0)</f>
        <v>11.266867183392478</v>
      </c>
      <c r="BC18" s="335">
        <f>IFERROR(MAX(SUMIFS(Forecast!BN:BN, Forecast!$A:$A, Outcomes!$A18, Forecast!$C:$C, "2025", Forecast!$D:$D, "Bound project"), 0), 0)</f>
        <v>6.0500000000000007</v>
      </c>
      <c r="BD18" s="335">
        <f>IFERROR(MAX(SUMIFS(Forecast!CA:CA, Forecast!$A:$A, Outcomes!$A18, Forecast!$C:$C, "2025", Forecast!$D:$D, "Bound project"), 0), 0)</f>
        <v>0</v>
      </c>
    </row>
    <row r="19" spans="1:56">
      <c r="A19" s="21" t="s">
        <v>67</v>
      </c>
      <c r="B19" s="18" t="s">
        <v>68</v>
      </c>
      <c r="C19" s="335">
        <f>IFERROR(MAX(SUMIFS(Forecast!E:E, Forecast!$A:$A, Outcomes!$A19, Forecast!$C:$C, "2025", Forecast!$D:$D, "Bound project"), 0), 0)</f>
        <v>458.46999999999997</v>
      </c>
      <c r="D19" s="335">
        <f>IFERROR(MAX(SUMIFS(Forecast!F:F, Forecast!$A:$A, Outcomes!$A19, Forecast!$C:$C, "2025", Forecast!$D:$D, "Bound project"), 0), 0)</f>
        <v>309.93325234770793</v>
      </c>
      <c r="E19" s="335">
        <f>IFERROR(MAX(SUMIFS(Forecast!G:G, Forecast!$A:$A, Outcomes!$A19, Forecast!$C:$C, "2025", Forecast!$D:$D, "Bound project"), 0), 0)</f>
        <v>257.86200815461171</v>
      </c>
      <c r="F19" s="335">
        <f>IFERROR(MAX(SUMIFS(Forecast!H:H, Forecast!$A:$A, Outcomes!$A19, Forecast!$C:$C, "2025", Forecast!$D:$D, "Bound project"), 0), 0)</f>
        <v>100.66880752351781</v>
      </c>
      <c r="G19" s="335">
        <f>IFERROR(MAX(SUMIFS(Forecast!I:I, Forecast!$A:$A, Outcomes!$A19, Forecast!$C:$C, "2025", Forecast!$D:$D, "Bound project"), 0), 0)</f>
        <v>45.624089130338575</v>
      </c>
      <c r="H19" s="335">
        <f>IFERROR(MAX(SUMIFS(Forecast!J:J, Forecast!$A:$A, Outcomes!$A19, Forecast!$C:$C, "2025", Forecast!$D:$D, "Bound project"), 0), 0)</f>
        <v>0</v>
      </c>
      <c r="I19" s="335">
        <f>IFERROR(MAX(SUMIFS(Forecast!K:K, Forecast!$A:$A, Outcomes!$A19, Forecast!$C:$C, "2025", Forecast!$D:$D, "Bound project"), 0), 0)</f>
        <v>0</v>
      </c>
      <c r="J19" s="335">
        <f>IFERROR(MAX(SUMIFS(Forecast!L:L, Forecast!$A:$A, Outcomes!$A19, Forecast!$C:$C, "2025", Forecast!$D:$D, "Bound project"), 0), 0)</f>
        <v>0</v>
      </c>
      <c r="K19" s="335">
        <f>IFERROR(MAX(SUMIFS(Forecast!M:M, Forecast!$A:$A, Outcomes!$A19, Forecast!$C:$C, "2025", Forecast!$D:$D, "Bound project"), 0), 0)</f>
        <v>0</v>
      </c>
      <c r="L19" s="335">
        <f>IFERROR(MAX(SUMIFS(Forecast!O:O, Forecast!$A:$A, Outcomes!$A19, Forecast!$C:$C, "2025", Forecast!$D:$D, "Bound project"), 0), 0)</f>
        <v>38.720000000000006</v>
      </c>
      <c r="M19" s="335">
        <f>IFERROR(MAX(SUMIFS(Forecast!P:P, Forecast!$A:$A, Outcomes!$A19, Forecast!$C:$C, "2025", Forecast!$D:$D, "Bound project"), 0), 0)</f>
        <v>304.92</v>
      </c>
      <c r="N19" s="335">
        <f>IFERROR(MAX(SUMIFS(Forecast!U:U, Forecast!$A:$A, Outcomes!$A19, Forecast!$C:$C, "2025", Forecast!$D:$D, "Bound project"), 0), 0)</f>
        <v>24.088241095914302</v>
      </c>
      <c r="O19" s="335">
        <f>IFERROR(MAX(SUMIFS(Forecast!V:V, Forecast!$A:$A, Outcomes!$A19, Forecast!$C:$C, "2025", Forecast!$D:$D, "Bound project"), 0), 0)</f>
        <v>0</v>
      </c>
      <c r="P19" s="335">
        <f>IFERROR(MAX(SUMIFS(Forecast!W:W, Forecast!$A:$A, Outcomes!$A19, Forecast!$C:$C, "2025", Forecast!$D:$D, "Bound project"), 0), 0)</f>
        <v>0</v>
      </c>
      <c r="Q19" s="335">
        <f>IFERROR(MAX(SUMIFS(Forecast!X:X, Forecast!$A:$A, Outcomes!$A19, Forecast!$C:$C, "2025", Forecast!$D:$D, "Bound project"), 0), 0)</f>
        <v>0</v>
      </c>
      <c r="R19" s="335">
        <f>IFERROR(MAX(SUMIFS(Forecast!Y:Y, Forecast!$A:$A, Outcomes!$A19, Forecast!$C:$C, "2025", Forecast!$D:$D, "Bound project"), 0), 0)</f>
        <v>13.628873251635724</v>
      </c>
      <c r="S19" s="335">
        <f>IFERROR(MAX(SUMIFS(Forecast!Z:Z, Forecast!$A:$A, Outcomes!$A19, Forecast!$C:$C, "2025", Forecast!$D:$D, "Bound project"), 0), 0)</f>
        <v>0</v>
      </c>
      <c r="T19" s="335">
        <f>IFERROR(MAX(SUMIFS(Forecast!AA:AA, Forecast!$A:$A, Outcomes!$A19, Forecast!$C:$C, "2025", Forecast!$D:$D, "Bound project"), 0), 0)</f>
        <v>0</v>
      </c>
      <c r="U19" s="335">
        <f>IFERROR(MAX(SUMIFS(Forecast!AB:AB, Forecast!$A:$A, Outcomes!$A19, Forecast!$C:$C, "2025", Forecast!$D:$D, "Bound project"), 0), 0)</f>
        <v>0</v>
      </c>
      <c r="V19" s="335">
        <f>IFERROR(MAX(SUMIFS(Forecast!AG:AG, Forecast!$A:$A, Outcomes!$A19, Forecast!$C:$C, "2025", Forecast!$D:$D, "Bound project"), 0), 0)</f>
        <v>148.5879481875325</v>
      </c>
      <c r="W19" s="335">
        <f>IFERROR(MAX(SUMIFS(Forecast!AH:AH, Forecast!$A:$A, Outcomes!$A19, Forecast!$C:$C, "2025", Forecast!$D:$D, "Bound project"), 0), 0)</f>
        <v>142.37026806760068</v>
      </c>
      <c r="X19" s="335">
        <f>IFERROR(MAX(SUMIFS(Forecast!AI:AI, Forecast!$A:$A, Outcomes!$A19, Forecast!$C:$C, "2025", Forecast!$D:$D, "Bound project"), 0), 0)</f>
        <v>40.403493025744176</v>
      </c>
      <c r="Y19" s="335">
        <f>IFERROR(MAX(SUMIFS(Forecast!AJ:AJ, Forecast!$A:$A, Outcomes!$A19, Forecast!$C:$C, "2025", Forecast!$D:$D, "Bound project"), 0), 0)</f>
        <v>18.133889763258257</v>
      </c>
      <c r="Z19" s="335">
        <f>IFERROR(MAX(SUMIFS(Forecast!AK:AK, Forecast!$A:$A, Outcomes!$A19, Forecast!$C:$C, "2025", Forecast!$D:$D, "Bound project"), 0), 0)</f>
        <v>130.2845518124675</v>
      </c>
      <c r="AA19" s="335">
        <f>IFERROR(MAX(SUMIFS(Forecast!AL:AL, Forecast!$A:$A, Outcomes!$A19, Forecast!$C:$C, "2025", Forecast!$D:$D, "Bound project"), 0), 0)</f>
        <v>110.7772354289592</v>
      </c>
      <c r="AB19" s="335">
        <f>IFERROR(MAX(SUMIFS(Forecast!AM:AM, Forecast!$A:$A, Outcomes!$A19, Forecast!$C:$C, "2025", Forecast!$D:$D, "Bound project"), 0), 0)</f>
        <v>80.452339605043974</v>
      </c>
      <c r="AC19" s="335">
        <f>IFERROR(MAX(SUMIFS(Forecast!AN:AN, Forecast!$A:$A, Outcomes!$A19, Forecast!$C:$C, "2025", Forecast!$D:$D, "Bound project"), 0), 0)</f>
        <v>53.355039152947157</v>
      </c>
      <c r="AD19" s="335">
        <f>IFERROR(MAX(SUMIFS(Forecast!AT:AT, Forecast!$A:$A, Outcomes!$A19, Forecast!$C:$C, "2025", Forecast!$D:$D, "Bound project"), 0), 0)</f>
        <v>0</v>
      </c>
      <c r="AE19" s="335">
        <f>IFERROR(MAX(SUMIFS(Forecast!AU:AU, Forecast!$A:$A, Outcomes!$A19, Forecast!$C:$C, "2025", Forecast!$D:$D, "Bound project"), 0), 0)</f>
        <v>0</v>
      </c>
      <c r="AF19" s="335">
        <f>IFERROR(MAX(SUMIFS(Forecast!AV:AV, Forecast!$A:$A, Outcomes!$A19, Forecast!$C:$C, "2025", Forecast!$D:$D, "Bound project"), 0), 0)</f>
        <v>0</v>
      </c>
      <c r="AG19" s="335">
        <f>IFERROR(MAX(SUMIFS(Forecast!AW:AW, Forecast!$A:$A, Outcomes!$A19, Forecast!$C:$C, "2025", Forecast!$D:$D, "Bound project"), 0), 0)</f>
        <v>0</v>
      </c>
      <c r="AH19" s="335">
        <f>IFERROR(MAX(SUMIFS(Forecast!AX:AX, Forecast!$A:$A, Outcomes!$A19, Forecast!$C:$C, "2025", Forecast!$D:$D, "Bound project"), 0), 0)</f>
        <v>0.12539041889077163</v>
      </c>
      <c r="AI19" s="335">
        <f>IFERROR(MAX(SUMIFS(Forecast!AY:AY, Forecast!$A:$A, Outcomes!$A19, Forecast!$C:$C, "2025", Forecast!$D:$D, "Bound project"), 0), 0)</f>
        <v>0</v>
      </c>
      <c r="AJ19" s="335">
        <f>IFERROR(MAX(SUMIFS(Forecast!AZ:AZ, Forecast!$A:$A, Outcomes!$A19, Forecast!$C:$C, "2025", Forecast!$D:$D, "Bound project"), 0), 0)</f>
        <v>0.12539041889077163</v>
      </c>
      <c r="AK19" s="335">
        <f>IFERROR(MAX(SUMIFS(Forecast!BA:BA, Forecast!$A:$A, Outcomes!$A19, Forecast!$C:$C, "2025", Forecast!$D:$D, "Bound project"), 0), 0)</f>
        <v>0</v>
      </c>
      <c r="AL19" s="335">
        <f>IFERROR(MAX(SUMIFS(Forecast!BF:BF, Forecast!$A:$A, Outcomes!$A19, Forecast!$C:$C, "2025", Forecast!$D:$D, "Bound project"), 0), 0)</f>
        <v>307.42508919464041</v>
      </c>
      <c r="AM19" s="335">
        <f>IFERROR(MAX(SUMIFS(Forecast!BG:BG, Forecast!$A:$A, Outcomes!$A19, Forecast!$C:$C, "2025", Forecast!$D:$D, "Bound project"), 0), 0)</f>
        <v>267.52375720360129</v>
      </c>
      <c r="AN19" s="335">
        <f>IFERROR(MAX(SUMIFS(Forecast!BH:BH, Forecast!$A:$A, Outcomes!$A19, Forecast!$C:$C, "2025", Forecast!$D:$D, "Bound project"), 0), 0)</f>
        <v>160.323021717312</v>
      </c>
      <c r="AO19" s="335">
        <f>IFERROR(MAX(SUMIFS(Forecast!BI:BI, Forecast!$A:$A, Outcomes!$A19, Forecast!$C:$C, "2025", Forecast!$D:$D, "Bound project"), 0), 0)</f>
        <v>66.489455207421216</v>
      </c>
      <c r="AP19" s="335">
        <f>IFERROR(MAX(SUMIFS(Forecast!BJ:BJ, Forecast!$A:$A, Outcomes!$A19, Forecast!$C:$C, "2025", Forecast!$D:$D, "Bound project"), 0), 0)</f>
        <v>164.58539536268569</v>
      </c>
      <c r="AQ19" s="335">
        <f>IFERROR(MAX(SUMIFS(Forecast!BK:BK, Forecast!$A:$A, Outcomes!$A19, Forecast!$C:$C, "2025", Forecast!$D:$D, "Bound project"), 0), 0)</f>
        <v>109.8334182316529</v>
      </c>
      <c r="AR19" s="335">
        <f>IFERROR(MAX(SUMIFS(Forecast!BL:BL, Forecast!$A:$A, Outcomes!$A19, Forecast!$C:$C, "2025", Forecast!$D:$D, "Bound project"), 0), 0)</f>
        <v>95.54319106622718</v>
      </c>
      <c r="AS19" s="335">
        <f>IFERROR(MAX(SUMIFS(Forecast!BM:BM, Forecast!$A:$A, Outcomes!$A19, Forecast!$C:$C, "2025", Forecast!$D:$D, "Bound project"), 0), 0)</f>
        <v>103.88613353314362</v>
      </c>
      <c r="AT19" s="335">
        <f>IFERROR(MAX(SUMIFS(Forecast!BS:BS, Forecast!$A:$A, Outcomes!$A19, Forecast!$C:$C, "2025", Forecast!$D:$D, "Bound project"), 0), 0)</f>
        <v>0</v>
      </c>
      <c r="AU19" s="335">
        <f>IFERROR(MAX(SUMIFS(Forecast!BT:BT, Forecast!$A:$A, Outcomes!$A19, Forecast!$C:$C, "2025", Forecast!$D:$D, "Bound project"), 0), 0)</f>
        <v>0</v>
      </c>
      <c r="AV19" s="335">
        <f>IFERROR(MAX(SUMIFS(Forecast!BU:BU, Forecast!$A:$A, Outcomes!$A19, Forecast!$C:$C, "2025", Forecast!$D:$D, "Bound project"), 0), 0)</f>
        <v>0</v>
      </c>
      <c r="AW19" s="335">
        <f>IFERROR(MAX(SUMIFS(Forecast!BV:BV, Forecast!$A:$A, Outcomes!$A19, Forecast!$C:$C, "2025", Forecast!$D:$D, "Bound project"), 0), 0)</f>
        <v>0</v>
      </c>
      <c r="AX19" s="335">
        <f>IFERROR(MAX(SUMIFS(Forecast!BW:BW, Forecast!$A:$A, Outcomes!$A19, Forecast!$C:$C, "2025", Forecast!$D:$D, "Bound project"), 0), 0)</f>
        <v>0</v>
      </c>
      <c r="AY19" s="335">
        <f>IFERROR(MAX(SUMIFS(Forecast!BX:BX, Forecast!$A:$A, Outcomes!$A19, Forecast!$C:$C, "2025", Forecast!$D:$D, "Bound project"), 0), 0)</f>
        <v>0</v>
      </c>
      <c r="AZ19" s="335">
        <f>IFERROR(MAX(SUMIFS(Forecast!BY:BY, Forecast!$A:$A, Outcomes!$A19, Forecast!$C:$C, "2025", Forecast!$D:$D, "Bound project"), 0), 0)</f>
        <v>0</v>
      </c>
      <c r="BA19" s="335">
        <f>IFERROR(MAX(SUMIFS(Forecast!BZ:BZ, Forecast!$A:$A, Outcomes!$A19, Forecast!$C:$C, "2025", Forecast!$D:$D, "Bound project"), 0), 0)</f>
        <v>0</v>
      </c>
      <c r="BB19" s="335">
        <f>IFERROR(MAX(SUMIFS(Forecast!AO:AO, Forecast!$A:$A, Outcomes!$A19, Forecast!$C:$C, "2025", Forecast!$D:$D, "Bound project"), 0), 0)</f>
        <v>5.0218065112916461</v>
      </c>
      <c r="BC19" s="335">
        <f>IFERROR(MAX(SUMIFS(Forecast!BN:BN, Forecast!$A:$A, Outcomes!$A19, Forecast!$C:$C, "2025", Forecast!$D:$D, "Bound project"), 0), 0)</f>
        <v>12.100000000000001</v>
      </c>
      <c r="BD19" s="335">
        <f>IFERROR(MAX(SUMIFS(Forecast!CA:CA, Forecast!$A:$A, Outcomes!$A19, Forecast!$C:$C, "2025", Forecast!$D:$D, "Bound project"), 0), 0)</f>
        <v>0</v>
      </c>
    </row>
    <row r="20" spans="1:56">
      <c r="A20" s="21" t="s">
        <v>69</v>
      </c>
      <c r="B20" s="18" t="s">
        <v>70</v>
      </c>
      <c r="C20" s="335">
        <f>IFERROR(MAX(SUMIFS(Forecast!E:E, Forecast!$A:$A, Outcomes!$A20, Forecast!$C:$C, "2025", Forecast!$D:$D, "Bound project"), 0), 0)</f>
        <v>462.23824313162589</v>
      </c>
      <c r="D20" s="335">
        <f>IFERROR(MAX(SUMIFS(Forecast!F:F, Forecast!$A:$A, Outcomes!$A20, Forecast!$C:$C, "2025", Forecast!$D:$D, "Bound project"), 0), 0)</f>
        <v>293.85919551980209</v>
      </c>
      <c r="E20" s="335">
        <f>IFERROR(MAX(SUMIFS(Forecast!G:G, Forecast!$A:$A, Outcomes!$A20, Forecast!$C:$C, "2025", Forecast!$D:$D, "Bound project"), 0), 0)</f>
        <v>130.07713581559094</v>
      </c>
      <c r="F20" s="335">
        <f>IFERROR(MAX(SUMIFS(Forecast!H:H, Forecast!$A:$A, Outcomes!$A20, Forecast!$C:$C, "2025", Forecast!$D:$D, "Bound project"), 0), 0)</f>
        <v>89.963539864557859</v>
      </c>
      <c r="G20" s="335">
        <f>IFERROR(MAX(SUMIFS(Forecast!I:I, Forecast!$A:$A, Outcomes!$A20, Forecast!$C:$C, "2025", Forecast!$D:$D, "Bound project"), 0), 0)</f>
        <v>62.939268160308188</v>
      </c>
      <c r="H20" s="335">
        <f>IFERROR(MAX(SUMIFS(Forecast!J:J, Forecast!$A:$A, Outcomes!$A20, Forecast!$C:$C, "2025", Forecast!$D:$D, "Bound project"), 0), 0)</f>
        <v>0</v>
      </c>
      <c r="I20" s="335">
        <f>IFERROR(MAX(SUMIFS(Forecast!K:K, Forecast!$A:$A, Outcomes!$A20, Forecast!$C:$C, "2025", Forecast!$D:$D, "Bound project"), 0), 0)</f>
        <v>0</v>
      </c>
      <c r="J20" s="335">
        <f>IFERROR(MAX(SUMIFS(Forecast!L:L, Forecast!$A:$A, Outcomes!$A20, Forecast!$C:$C, "2025", Forecast!$D:$D, "Bound project"), 0), 0)</f>
        <v>0</v>
      </c>
      <c r="K20" s="335">
        <f>IFERROR(MAX(SUMIFS(Forecast!M:M, Forecast!$A:$A, Outcomes!$A20, Forecast!$C:$C, "2025", Forecast!$D:$D, "Bound project"), 0), 0)</f>
        <v>0</v>
      </c>
      <c r="L20" s="335">
        <f>IFERROR(MAX(SUMIFS(Forecast!O:O, Forecast!$A:$A, Outcomes!$A20, Forecast!$C:$C, "2025", Forecast!$D:$D, "Bound project"), 0), 0)</f>
        <v>0</v>
      </c>
      <c r="M20" s="335">
        <f>IFERROR(MAX(SUMIFS(Forecast!P:P, Forecast!$A:$A, Outcomes!$A20, Forecast!$C:$C, "2025", Forecast!$D:$D, "Bound project"), 0), 0)</f>
        <v>76.230000000000018</v>
      </c>
      <c r="N20" s="335">
        <f>IFERROR(MAX(SUMIFS(Forecast!U:U, Forecast!$A:$A, Outcomes!$A20, Forecast!$C:$C, "2025", Forecast!$D:$D, "Bound project"), 0), 0)</f>
        <v>0</v>
      </c>
      <c r="O20" s="335">
        <f>IFERROR(MAX(SUMIFS(Forecast!V:V, Forecast!$A:$A, Outcomes!$A20, Forecast!$C:$C, "2025", Forecast!$D:$D, "Bound project"), 0), 0)</f>
        <v>0</v>
      </c>
      <c r="P20" s="335">
        <f>IFERROR(MAX(SUMIFS(Forecast!W:W, Forecast!$A:$A, Outcomes!$A20, Forecast!$C:$C, "2025", Forecast!$D:$D, "Bound project"), 0), 0)</f>
        <v>0</v>
      </c>
      <c r="Q20" s="335">
        <f>IFERROR(MAX(SUMIFS(Forecast!X:X, Forecast!$A:$A, Outcomes!$A20, Forecast!$C:$C, "2025", Forecast!$D:$D, "Bound project"), 0), 0)</f>
        <v>0</v>
      </c>
      <c r="R20" s="335">
        <f>IFERROR(MAX(SUMIFS(Forecast!Y:Y, Forecast!$A:$A, Outcomes!$A20, Forecast!$C:$C, "2025", Forecast!$D:$D, "Bound project"), 0), 0)</f>
        <v>15.730000000000002</v>
      </c>
      <c r="S20" s="335">
        <f>IFERROR(MAX(SUMIFS(Forecast!Z:Z, Forecast!$A:$A, Outcomes!$A20, Forecast!$C:$C, "2025", Forecast!$D:$D, "Bound project"), 0), 0)</f>
        <v>15.730000000000002</v>
      </c>
      <c r="T20" s="335">
        <f>IFERROR(MAX(SUMIFS(Forecast!AA:AA, Forecast!$A:$A, Outcomes!$A20, Forecast!$C:$C, "2025", Forecast!$D:$D, "Bound project"), 0), 0)</f>
        <v>0</v>
      </c>
      <c r="U20" s="335">
        <f>IFERROR(MAX(SUMIFS(Forecast!AB:AB, Forecast!$A:$A, Outcomes!$A20, Forecast!$C:$C, "2025", Forecast!$D:$D, "Bound project"), 0), 0)</f>
        <v>0</v>
      </c>
      <c r="V20" s="335">
        <f>IFERROR(MAX(SUMIFS(Forecast!AG:AG, Forecast!$A:$A, Outcomes!$A20, Forecast!$C:$C, "2025", Forecast!$D:$D, "Bound project"), 0), 0)</f>
        <v>141.6792405259975</v>
      </c>
      <c r="W20" s="335">
        <f>IFERROR(MAX(SUMIFS(Forecast!AH:AH, Forecast!$A:$A, Outcomes!$A20, Forecast!$C:$C, "2025", Forecast!$D:$D, "Bound project"), 0), 0)</f>
        <v>60.486899763501143</v>
      </c>
      <c r="X20" s="335">
        <f>IFERROR(MAX(SUMIFS(Forecast!AI:AI, Forecast!$A:$A, Outcomes!$A20, Forecast!$C:$C, "2025", Forecast!$D:$D, "Bound project"), 0), 0)</f>
        <v>41.094714265049731</v>
      </c>
      <c r="Y20" s="335">
        <f>IFERROR(MAX(SUMIFS(Forecast!AJ:AJ, Forecast!$A:$A, Outcomes!$A20, Forecast!$C:$C, "2025", Forecast!$D:$D, "Bound project"), 0), 0)</f>
        <v>89.744009177788882</v>
      </c>
      <c r="Z20" s="335">
        <f>IFERROR(MAX(SUMIFS(Forecast!AK:AK, Forecast!$A:$A, Outcomes!$A20, Forecast!$C:$C, "2025", Forecast!$D:$D, "Bound project"), 0), 0)</f>
        <v>142.60825947400247</v>
      </c>
      <c r="AA20" s="335">
        <f>IFERROR(MAX(SUMIFS(Forecast!AL:AL, Forecast!$A:$A, Outcomes!$A20, Forecast!$C:$C, "2025", Forecast!$D:$D, "Bound project"), 0), 0)</f>
        <v>78.076015622080263</v>
      </c>
      <c r="AB20" s="335">
        <f>IFERROR(MAX(SUMIFS(Forecast!AM:AM, Forecast!$A:$A, Outcomes!$A20, Forecast!$C:$C, "2025", Forecast!$D:$D, "Bound project"), 0), 0)</f>
        <v>60.727723464417281</v>
      </c>
      <c r="AC20" s="335">
        <f>IFERROR(MAX(SUMIFS(Forecast!AN:AN, Forecast!$A:$A, Outcomes!$A20, Forecast!$C:$C, "2025", Forecast!$D:$D, "Bound project"), 0), 0)</f>
        <v>86.358889804006409</v>
      </c>
      <c r="AD20" s="335">
        <f>IFERROR(MAX(SUMIFS(Forecast!AT:AT, Forecast!$A:$A, Outcomes!$A20, Forecast!$C:$C, "2025", Forecast!$D:$D, "Bound project"), 0), 0)</f>
        <v>0</v>
      </c>
      <c r="AE20" s="335">
        <f>IFERROR(MAX(SUMIFS(Forecast!AU:AU, Forecast!$A:$A, Outcomes!$A20, Forecast!$C:$C, "2025", Forecast!$D:$D, "Bound project"), 0), 0)</f>
        <v>0</v>
      </c>
      <c r="AF20" s="335">
        <f>IFERROR(MAX(SUMIFS(Forecast!AV:AV, Forecast!$A:$A, Outcomes!$A20, Forecast!$C:$C, "2025", Forecast!$D:$D, "Bound project"), 0), 0)</f>
        <v>0</v>
      </c>
      <c r="AG20" s="335">
        <f>IFERROR(MAX(SUMIFS(Forecast!AW:AW, Forecast!$A:$A, Outcomes!$A20, Forecast!$C:$C, "2025", Forecast!$D:$D, "Bound project"), 0), 0)</f>
        <v>0</v>
      </c>
      <c r="AH20" s="335">
        <f>IFERROR(MAX(SUMIFS(Forecast!AX:AX, Forecast!$A:$A, Outcomes!$A20, Forecast!$C:$C, "2025", Forecast!$D:$D, "Bound project"), 0), 0)</f>
        <v>0</v>
      </c>
      <c r="AI20" s="335">
        <f>IFERROR(MAX(SUMIFS(Forecast!AY:AY, Forecast!$A:$A, Outcomes!$A20, Forecast!$C:$C, "2025", Forecast!$D:$D, "Bound project"), 0), 0)</f>
        <v>0</v>
      </c>
      <c r="AJ20" s="335">
        <f>IFERROR(MAX(SUMIFS(Forecast!AZ:AZ, Forecast!$A:$A, Outcomes!$A20, Forecast!$C:$C, "2025", Forecast!$D:$D, "Bound project"), 0), 0)</f>
        <v>0</v>
      </c>
      <c r="AK20" s="335">
        <f>IFERROR(MAX(SUMIFS(Forecast!BA:BA, Forecast!$A:$A, Outcomes!$A20, Forecast!$C:$C, "2025", Forecast!$D:$D, "Bound project"), 0), 0)</f>
        <v>0</v>
      </c>
      <c r="AL20" s="335">
        <f>IFERROR(MAX(SUMIFS(Forecast!BF:BF, Forecast!$A:$A, Outcomes!$A20, Forecast!$C:$C, "2025", Forecast!$D:$D, "Bound project"), 0), 0)</f>
        <v>455.71045985768313</v>
      </c>
      <c r="AM20" s="335">
        <f>IFERROR(MAX(SUMIFS(Forecast!BG:BG, Forecast!$A:$A, Outcomes!$A20, Forecast!$C:$C, "2025", Forecast!$D:$D, "Bound project"), 0), 0)</f>
        <v>189.64464917414429</v>
      </c>
      <c r="AN20" s="335">
        <f>IFERROR(MAX(SUMIFS(Forecast!BH:BH, Forecast!$A:$A, Outcomes!$A20, Forecast!$C:$C, "2025", Forecast!$D:$D, "Bound project"), 0), 0)</f>
        <v>165.44751593331563</v>
      </c>
      <c r="AO20" s="335">
        <f>IFERROR(MAX(SUMIFS(Forecast!BI:BI, Forecast!$A:$A, Outcomes!$A20, Forecast!$C:$C, "2025", Forecast!$D:$D, "Bound project"), 0), 0)</f>
        <v>138.42072555819519</v>
      </c>
      <c r="AP20" s="335">
        <f>IFERROR(MAX(SUMIFS(Forecast!BJ:BJ, Forecast!$A:$A, Outcomes!$A20, Forecast!$C:$C, "2025", Forecast!$D:$D, "Bound project"), 0), 0)</f>
        <v>103.29604545637406</v>
      </c>
      <c r="AQ20" s="335">
        <f>IFERROR(MAX(SUMIFS(Forecast!BK:BK, Forecast!$A:$A, Outcomes!$A20, Forecast!$C:$C, "2025", Forecast!$D:$D, "Bound project"), 0), 0)</f>
        <v>14.391908088587295</v>
      </c>
      <c r="AR20" s="335">
        <f>IFERROR(MAX(SUMIFS(Forecast!BL:BL, Forecast!$A:$A, Outcomes!$A20, Forecast!$C:$C, "2025", Forecast!$D:$D, "Bound project"), 0), 0)</f>
        <v>40.825052035177769</v>
      </c>
      <c r="AS20" s="335">
        <f>IFERROR(MAX(SUMIFS(Forecast!BM:BM, Forecast!$A:$A, Outcomes!$A20, Forecast!$C:$C, "2025", Forecast!$D:$D, "Bound project"), 0), 0)</f>
        <v>79.078452915473662</v>
      </c>
      <c r="AT20" s="335">
        <f>IFERROR(MAX(SUMIFS(Forecast!BS:BS, Forecast!$A:$A, Outcomes!$A20, Forecast!$C:$C, "2025", Forecast!$D:$D, "Bound project"), 0), 0)</f>
        <v>0</v>
      </c>
      <c r="AU20" s="335">
        <f>IFERROR(MAX(SUMIFS(Forecast!BT:BT, Forecast!$A:$A, Outcomes!$A20, Forecast!$C:$C, "2025", Forecast!$D:$D, "Bound project"), 0), 0)</f>
        <v>0</v>
      </c>
      <c r="AV20" s="335">
        <f>IFERROR(MAX(SUMIFS(Forecast!BU:BU, Forecast!$A:$A, Outcomes!$A20, Forecast!$C:$C, "2025", Forecast!$D:$D, "Bound project"), 0), 0)</f>
        <v>0</v>
      </c>
      <c r="AW20" s="335">
        <f>IFERROR(MAX(SUMIFS(Forecast!BV:BV, Forecast!$A:$A, Outcomes!$A20, Forecast!$C:$C, "2025", Forecast!$D:$D, "Bound project"), 0), 0)</f>
        <v>0</v>
      </c>
      <c r="AX20" s="335">
        <f>IFERROR(MAX(SUMIFS(Forecast!BW:BW, Forecast!$A:$A, Outcomes!$A20, Forecast!$C:$C, "2025", Forecast!$D:$D, "Bound project"), 0), 0)</f>
        <v>7.5752258530830989</v>
      </c>
      <c r="AY20" s="335">
        <f>IFERROR(MAX(SUMIFS(Forecast!BX:BX, Forecast!$A:$A, Outcomes!$A20, Forecast!$C:$C, "2025", Forecast!$D:$D, "Bound project"), 0), 0)</f>
        <v>0</v>
      </c>
      <c r="AZ20" s="335">
        <f>IFERROR(MAX(SUMIFS(Forecast!BY:BY, Forecast!$A:$A, Outcomes!$A20, Forecast!$C:$C, "2025", Forecast!$D:$D, "Bound project"), 0), 0)</f>
        <v>0.94690323163538737</v>
      </c>
      <c r="BA20" s="335">
        <f>IFERROR(MAX(SUMIFS(Forecast!BZ:BZ, Forecast!$A:$A, Outcomes!$A20, Forecast!$C:$C, "2025", Forecast!$D:$D, "Bound project"), 0), 0)</f>
        <v>7.5752258530830989</v>
      </c>
      <c r="BB20" s="335">
        <f>IFERROR(MAX(SUMIFS(Forecast!AO:AO, Forecast!$A:$A, Outcomes!$A20, Forecast!$C:$C, "2025", Forecast!$D:$D, "Bound project"), 0), 0)</f>
        <v>47.302622367175786</v>
      </c>
      <c r="BC20" s="335">
        <f>IFERROR(MAX(SUMIFS(Forecast!BN:BN, Forecast!$A:$A, Outcomes!$A20, Forecast!$C:$C, "2025", Forecast!$D:$D, "Bound project"), 0), 0)</f>
        <v>79.001516588768737</v>
      </c>
      <c r="BD20" s="335">
        <f>IFERROR(MAX(SUMIFS(Forecast!CA:CA, Forecast!$A:$A, Outcomes!$A20, Forecast!$C:$C, "2025", Forecast!$D:$D, "Bound project"), 0), 0)</f>
        <v>0</v>
      </c>
    </row>
    <row r="21" spans="1:56">
      <c r="A21" s="21" t="s">
        <v>71</v>
      </c>
      <c r="B21" s="18" t="s">
        <v>72</v>
      </c>
      <c r="C21" s="335">
        <f>IFERROR(MAX(SUMIFS(Forecast!E:E, Forecast!$A:$A, Outcomes!$A21, Forecast!$C:$C, "2025", Forecast!$D:$D, "Bound project"), 0), 0)</f>
        <v>3190.7700000000004</v>
      </c>
      <c r="D21" s="335">
        <f>IFERROR(MAX(SUMIFS(Forecast!F:F, Forecast!$A:$A, Outcomes!$A21, Forecast!$C:$C, "2025", Forecast!$D:$D, "Bound project"), 0), 0)</f>
        <v>3582.0026023641835</v>
      </c>
      <c r="E21" s="335">
        <f>IFERROR(MAX(SUMIFS(Forecast!G:G, Forecast!$A:$A, Outcomes!$A21, Forecast!$C:$C, "2025", Forecast!$D:$D, "Bound project"), 0), 0)</f>
        <v>1231.9170222686853</v>
      </c>
      <c r="F21" s="335">
        <f>IFERROR(MAX(SUMIFS(Forecast!H:H, Forecast!$A:$A, Outcomes!$A21, Forecast!$C:$C, "2025", Forecast!$D:$D, "Bound project"), 0), 0)</f>
        <v>953.46053340204935</v>
      </c>
      <c r="G21" s="335">
        <f>IFERROR(MAX(SUMIFS(Forecast!I:I, Forecast!$A:$A, Outcomes!$A21, Forecast!$C:$C, "2025", Forecast!$D:$D, "Bound project"), 0), 0)</f>
        <v>450.57709195479543</v>
      </c>
      <c r="H21" s="335">
        <f>IFERROR(MAX(SUMIFS(Forecast!J:J, Forecast!$A:$A, Outcomes!$A21, Forecast!$C:$C, "2025", Forecast!$D:$D, "Bound project"), 0), 0)</f>
        <v>4.7784960168794184</v>
      </c>
      <c r="I21" s="335">
        <f>IFERROR(MAX(SUMIFS(Forecast!K:K, Forecast!$A:$A, Outcomes!$A21, Forecast!$C:$C, "2025", Forecast!$D:$D, "Bound project"), 0), 0)</f>
        <v>0.5973120021099273</v>
      </c>
      <c r="J21" s="335">
        <f>IFERROR(MAX(SUMIFS(Forecast!L:L, Forecast!$A:$A, Outcomes!$A21, Forecast!$C:$C, "2025", Forecast!$D:$D, "Bound project"), 0), 0)</f>
        <v>1.7919360063297818</v>
      </c>
      <c r="K21" s="335">
        <f>IFERROR(MAX(SUMIFS(Forecast!M:M, Forecast!$A:$A, Outcomes!$A21, Forecast!$C:$C, "2025", Forecast!$D:$D, "Bound project"), 0), 0)</f>
        <v>0</v>
      </c>
      <c r="L21" s="335">
        <f>IFERROR(MAX(SUMIFS(Forecast!O:O, Forecast!$A:$A, Outcomes!$A21, Forecast!$C:$C, "2025", Forecast!$D:$D, "Bound project"), 0), 0)</f>
        <v>0</v>
      </c>
      <c r="M21" s="335">
        <f>IFERROR(MAX(SUMIFS(Forecast!P:P, Forecast!$A:$A, Outcomes!$A21, Forecast!$C:$C, "2025", Forecast!$D:$D, "Bound project"), 0), 0)</f>
        <v>0</v>
      </c>
      <c r="N21" s="335">
        <f>IFERROR(MAX(SUMIFS(Forecast!U:U, Forecast!$A:$A, Outcomes!$A21, Forecast!$C:$C, "2025", Forecast!$D:$D, "Bound project"), 0), 0)</f>
        <v>339.36739226473873</v>
      </c>
      <c r="O21" s="335">
        <f>IFERROR(MAX(SUMIFS(Forecast!V:V, Forecast!$A:$A, Outcomes!$A21, Forecast!$C:$C, "2025", Forecast!$D:$D, "Bound project"), 0), 0)</f>
        <v>238.37</v>
      </c>
      <c r="P21" s="335">
        <f>IFERROR(MAX(SUMIFS(Forecast!W:W, Forecast!$A:$A, Outcomes!$A21, Forecast!$C:$C, "2025", Forecast!$D:$D, "Bound project"), 0), 0)</f>
        <v>82.280000000000015</v>
      </c>
      <c r="Q21" s="335">
        <f>IFERROR(MAX(SUMIFS(Forecast!X:X, Forecast!$A:$A, Outcomes!$A21, Forecast!$C:$C, "2025", Forecast!$D:$D, "Bound project"), 0), 0)</f>
        <v>135.51999999999998</v>
      </c>
      <c r="R21" s="335">
        <f>IFERROR(MAX(SUMIFS(Forecast!Y:Y, Forecast!$A:$A, Outcomes!$A21, Forecast!$C:$C, "2025", Forecast!$D:$D, "Bound project"), 0), 0)</f>
        <v>933.55260773526129</v>
      </c>
      <c r="S21" s="335">
        <f>IFERROR(MAX(SUMIFS(Forecast!Z:Z, Forecast!$A:$A, Outcomes!$A21, Forecast!$C:$C, "2025", Forecast!$D:$D, "Bound project"), 0), 0)</f>
        <v>352.11</v>
      </c>
      <c r="T21" s="335">
        <f>IFERROR(MAX(SUMIFS(Forecast!AA:AA, Forecast!$A:$A, Outcomes!$A21, Forecast!$C:$C, "2025", Forecast!$D:$D, "Bound project"), 0), 0)</f>
        <v>174.24</v>
      </c>
      <c r="U21" s="335">
        <f>IFERROR(MAX(SUMIFS(Forecast!AB:AB, Forecast!$A:$A, Outcomes!$A21, Forecast!$C:$C, "2025", Forecast!$D:$D, "Bound project"), 0), 0)</f>
        <v>220.22000000000003</v>
      </c>
      <c r="V21" s="335">
        <f>IFERROR(MAX(SUMIFS(Forecast!AG:AG, Forecast!$A:$A, Outcomes!$A21, Forecast!$C:$C, "2025", Forecast!$D:$D, "Bound project"), 0), 0)</f>
        <v>1616.1653781933244</v>
      </c>
      <c r="W21" s="335">
        <f>IFERROR(MAX(SUMIFS(Forecast!AH:AH, Forecast!$A:$A, Outcomes!$A21, Forecast!$C:$C, "2025", Forecast!$D:$D, "Bound project"), 0), 0)</f>
        <v>617.60169446253553</v>
      </c>
      <c r="X21" s="335">
        <f>IFERROR(MAX(SUMIFS(Forecast!AI:AI, Forecast!$A:$A, Outcomes!$A21, Forecast!$C:$C, "2025", Forecast!$D:$D, "Bound project"), 0), 0)</f>
        <v>378.78735021293784</v>
      </c>
      <c r="Y21" s="335">
        <f>IFERROR(MAX(SUMIFS(Forecast!AJ:AJ, Forecast!$A:$A, Outcomes!$A21, Forecast!$C:$C, "2025", Forecast!$D:$D, "Bound project"), 0), 0)</f>
        <v>771.54911250843497</v>
      </c>
      <c r="Z21" s="335">
        <f>IFERROR(MAX(SUMIFS(Forecast!AK:AK, Forecast!$A:$A, Outcomes!$A21, Forecast!$C:$C, "2025", Forecast!$D:$D, "Bound project"), 0), 0)</f>
        <v>1031.3146218066761</v>
      </c>
      <c r="AA21" s="335">
        <f>IFERROR(MAX(SUMIFS(Forecast!AL:AL, Forecast!$A:$A, Outcomes!$A21, Forecast!$C:$C, "2025", Forecast!$D:$D, "Bound project"), 0), 0)</f>
        <v>376.62961375646398</v>
      </c>
      <c r="AB21" s="335">
        <f>IFERROR(MAX(SUMIFS(Forecast!AM:AM, Forecast!$A:$A, Outcomes!$A21, Forecast!$C:$C, "2025", Forecast!$D:$D, "Bound project"), 0), 0)</f>
        <v>258.29921569941308</v>
      </c>
      <c r="AC21" s="335">
        <f>IFERROR(MAX(SUMIFS(Forecast!AN:AN, Forecast!$A:$A, Outcomes!$A21, Forecast!$C:$C, "2025", Forecast!$D:$D, "Bound project"), 0), 0)</f>
        <v>567.40366525787942</v>
      </c>
      <c r="AD21" s="335">
        <f>IFERROR(MAX(SUMIFS(Forecast!AT:AT, Forecast!$A:$A, Outcomes!$A21, Forecast!$C:$C, "2025", Forecast!$D:$D, "Bound project"), 0), 0)</f>
        <v>0</v>
      </c>
      <c r="AE21" s="335">
        <f>IFERROR(MAX(SUMIFS(Forecast!AU:AU, Forecast!$A:$A, Outcomes!$A21, Forecast!$C:$C, "2025", Forecast!$D:$D, "Bound project"), 0), 0)</f>
        <v>0</v>
      </c>
      <c r="AF21" s="335">
        <f>IFERROR(MAX(SUMIFS(Forecast!AV:AV, Forecast!$A:$A, Outcomes!$A21, Forecast!$C:$C, "2025", Forecast!$D:$D, "Bound project"), 0), 0)</f>
        <v>0</v>
      </c>
      <c r="AG21" s="335">
        <f>IFERROR(MAX(SUMIFS(Forecast!AW:AW, Forecast!$A:$A, Outcomes!$A21, Forecast!$C:$C, "2025", Forecast!$D:$D, "Bound project"), 0), 0)</f>
        <v>0</v>
      </c>
      <c r="AH21" s="335">
        <f>IFERROR(MAX(SUMIFS(Forecast!AX:AX, Forecast!$A:$A, Outcomes!$A21, Forecast!$C:$C, "2025", Forecast!$D:$D, "Bound project"), 0), 0)</f>
        <v>9.6800000000000015</v>
      </c>
      <c r="AI21" s="335">
        <f>IFERROR(MAX(SUMIFS(Forecast!AY:AY, Forecast!$A:$A, Outcomes!$A21, Forecast!$C:$C, "2025", Forecast!$D:$D, "Bound project"), 0), 0)</f>
        <v>0.2688888888888889</v>
      </c>
      <c r="AJ21" s="335">
        <f>IFERROR(MAX(SUMIFS(Forecast!AZ:AZ, Forecast!$A:$A, Outcomes!$A21, Forecast!$C:$C, "2025", Forecast!$D:$D, "Bound project"), 0), 0)</f>
        <v>1.6267777777777781</v>
      </c>
      <c r="AK21" s="335">
        <f>IFERROR(MAX(SUMIFS(Forecast!BA:BA, Forecast!$A:$A, Outcomes!$A21, Forecast!$C:$C, "2025", Forecast!$D:$D, "Bound project"), 0), 0)</f>
        <v>9.4111111111111132</v>
      </c>
      <c r="AL21" s="335">
        <f>IFERROR(MAX(SUMIFS(Forecast!BF:BF, Forecast!$A:$A, Outcomes!$A21, Forecast!$C:$C, "2025", Forecast!$D:$D, "Bound project"), 0), 0)</f>
        <v>4237.969945007404</v>
      </c>
      <c r="AM21" s="335">
        <f>IFERROR(MAX(SUMIFS(Forecast!BG:BG, Forecast!$A:$A, Outcomes!$A21, Forecast!$C:$C, "2025", Forecast!$D:$D, "Bound project"), 0), 0)</f>
        <v>1319.7053810005289</v>
      </c>
      <c r="AN21" s="335">
        <f>IFERROR(MAX(SUMIFS(Forecast!BH:BH, Forecast!$A:$A, Outcomes!$A21, Forecast!$C:$C, "2025", Forecast!$D:$D, "Bound project"), 0), 0)</f>
        <v>1249.4815970023856</v>
      </c>
      <c r="AO21" s="335">
        <f>IFERROR(MAX(SUMIFS(Forecast!BI:BI, Forecast!$A:$A, Outcomes!$A21, Forecast!$C:$C, "2025", Forecast!$D:$D, "Bound project"), 0), 0)</f>
        <v>985.83841563482531</v>
      </c>
      <c r="AP21" s="335">
        <f>IFERROR(MAX(SUMIFS(Forecast!BJ:BJ, Forecast!$A:$A, Outcomes!$A21, Forecast!$C:$C, "2025", Forecast!$D:$D, "Bound project"), 0), 0)</f>
        <v>759.59068641138106</v>
      </c>
      <c r="AQ21" s="335">
        <f>IFERROR(MAX(SUMIFS(Forecast!BK:BK, Forecast!$A:$A, Outcomes!$A21, Forecast!$C:$C, "2025", Forecast!$D:$D, "Bound project"), 0), 0)</f>
        <v>161.73851017969315</v>
      </c>
      <c r="AR21" s="335">
        <f>IFERROR(MAX(SUMIFS(Forecast!BL:BL, Forecast!$A:$A, Outcomes!$A21, Forecast!$C:$C, "2025", Forecast!$D:$D, "Bound project"), 0), 0)</f>
        <v>226.32051248044749</v>
      </c>
      <c r="AS21" s="335">
        <f>IFERROR(MAX(SUMIFS(Forecast!BM:BM, Forecast!$A:$A, Outcomes!$A21, Forecast!$C:$C, "2025", Forecast!$D:$D, "Bound project"), 0), 0)</f>
        <v>381.917018832861</v>
      </c>
      <c r="AT21" s="335">
        <f>IFERROR(MAX(SUMIFS(Forecast!BS:BS, Forecast!$A:$A, Outcomes!$A21, Forecast!$C:$C, "2025", Forecast!$D:$D, "Bound project"), 0), 0)</f>
        <v>0</v>
      </c>
      <c r="AU21" s="335">
        <f>IFERROR(MAX(SUMIFS(Forecast!BT:BT, Forecast!$A:$A, Outcomes!$A21, Forecast!$C:$C, "2025", Forecast!$D:$D, "Bound project"), 0), 0)</f>
        <v>0</v>
      </c>
      <c r="AV21" s="335">
        <f>IFERROR(MAX(SUMIFS(Forecast!BU:BU, Forecast!$A:$A, Outcomes!$A21, Forecast!$C:$C, "2025", Forecast!$D:$D, "Bound project"), 0), 0)</f>
        <v>0</v>
      </c>
      <c r="AW21" s="335">
        <f>IFERROR(MAX(SUMIFS(Forecast!BV:BV, Forecast!$A:$A, Outcomes!$A21, Forecast!$C:$C, "2025", Forecast!$D:$D, "Bound project"), 0), 0)</f>
        <v>0</v>
      </c>
      <c r="AX21" s="335">
        <f>IFERROR(MAX(SUMIFS(Forecast!BW:BW, Forecast!$A:$A, Outcomes!$A21, Forecast!$C:$C, "2025", Forecast!$D:$D, "Bound project"), 0), 0)</f>
        <v>130.78462610059987</v>
      </c>
      <c r="AY21" s="335">
        <f>IFERROR(MAX(SUMIFS(Forecast!BX:BX, Forecast!$A:$A, Outcomes!$A21, Forecast!$C:$C, "2025", Forecast!$D:$D, "Bound project"), 0), 0)</f>
        <v>7.6232749973076928</v>
      </c>
      <c r="AZ21" s="335">
        <f>IFERROR(MAX(SUMIFS(Forecast!BY:BY, Forecast!$A:$A, Outcomes!$A21, Forecast!$C:$C, "2025", Forecast!$D:$D, "Bound project"), 0), 0)</f>
        <v>30.724562467305425</v>
      </c>
      <c r="BA21" s="335">
        <f>IFERROR(MAX(SUMIFS(Forecast!BZ:BZ, Forecast!$A:$A, Outcomes!$A21, Forecast!$C:$C, "2025", Forecast!$D:$D, "Bound project"), 0), 0)</f>
        <v>84.533760427768684</v>
      </c>
      <c r="BB21" s="335">
        <f>IFERROR(MAX(SUMIFS(Forecast!AO:AO, Forecast!$A:$A, Outcomes!$A21, Forecast!$C:$C, "2025", Forecast!$D:$D, "Bound project"), 0), 0)</f>
        <v>93.170000000000016</v>
      </c>
      <c r="BC21" s="335">
        <f>IFERROR(MAX(SUMIFS(Forecast!BN:BN, Forecast!$A:$A, Outcomes!$A21, Forecast!$C:$C, "2025", Forecast!$D:$D, "Bound project"), 0), 0)</f>
        <v>497.31000000000006</v>
      </c>
      <c r="BD21" s="335">
        <f>IFERROR(MAX(SUMIFS(Forecast!CA:CA, Forecast!$A:$A, Outcomes!$A21, Forecast!$C:$C, "2025", Forecast!$D:$D, "Bound project"), 0), 0)</f>
        <v>0</v>
      </c>
    </row>
    <row r="22" spans="1:56">
      <c r="A22" s="21" t="s">
        <v>73</v>
      </c>
      <c r="B22" s="18" t="s">
        <v>74</v>
      </c>
      <c r="C22" s="335">
        <f>IFERROR(MAX(SUMIFS(Forecast!E:E, Forecast!$A:$A, Outcomes!$A22, Forecast!$C:$C, "2025", Forecast!$D:$D, "Bound project"), 0), 0)</f>
        <v>3775.2352059155796</v>
      </c>
      <c r="D22" s="335">
        <f>IFERROR(MAX(SUMIFS(Forecast!F:F, Forecast!$A:$A, Outcomes!$A22, Forecast!$C:$C, "2025", Forecast!$D:$D, "Bound project"), 0), 0)</f>
        <v>5012.4382334196616</v>
      </c>
      <c r="E22" s="335">
        <f>IFERROR(MAX(SUMIFS(Forecast!G:G, Forecast!$A:$A, Outcomes!$A22, Forecast!$C:$C, "2025", Forecast!$D:$D, "Bound project"), 0), 0)</f>
        <v>2703.2411287490058</v>
      </c>
      <c r="F22" s="335">
        <f>IFERROR(MAX(SUMIFS(Forecast!H:H, Forecast!$A:$A, Outcomes!$A22, Forecast!$C:$C, "2025", Forecast!$D:$D, "Bound project"), 0), 0)</f>
        <v>1851.9979926658227</v>
      </c>
      <c r="G22" s="335">
        <f>IFERROR(MAX(SUMIFS(Forecast!I:I, Forecast!$A:$A, Outcomes!$A22, Forecast!$C:$C, "2025", Forecast!$D:$D, "Bound project"), 0), 0)</f>
        <v>919.1244550413179</v>
      </c>
      <c r="H22" s="335">
        <f>IFERROR(MAX(SUMIFS(Forecast!J:J, Forecast!$A:$A, Outcomes!$A22, Forecast!$C:$C, "2025", Forecast!$D:$D, "Bound project"), 0), 0)</f>
        <v>1.2100000000000002</v>
      </c>
      <c r="I22" s="335">
        <f>IFERROR(MAX(SUMIFS(Forecast!K:K, Forecast!$A:$A, Outcomes!$A22, Forecast!$C:$C, "2025", Forecast!$D:$D, "Bound project"), 0), 0)</f>
        <v>0.80666666666666675</v>
      </c>
      <c r="J22" s="335">
        <f>IFERROR(MAX(SUMIFS(Forecast!L:L, Forecast!$A:$A, Outcomes!$A22, Forecast!$C:$C, "2025", Forecast!$D:$D, "Bound project"), 0), 0)</f>
        <v>0.87388888888888905</v>
      </c>
      <c r="K22" s="335">
        <f>IFERROR(MAX(SUMIFS(Forecast!M:M, Forecast!$A:$A, Outcomes!$A22, Forecast!$C:$C, "2025", Forecast!$D:$D, "Bound project"), 0), 0)</f>
        <v>0</v>
      </c>
      <c r="L22" s="335">
        <f>IFERROR(MAX(SUMIFS(Forecast!O:O, Forecast!$A:$A, Outcomes!$A22, Forecast!$C:$C, "2025", Forecast!$D:$D, "Bound project"), 0), 0)</f>
        <v>130.4699269872801</v>
      </c>
      <c r="M22" s="335">
        <f>IFERROR(MAX(SUMIFS(Forecast!P:P, Forecast!$A:$A, Outcomes!$A22, Forecast!$C:$C, "2025", Forecast!$D:$D, "Bound project"), 0), 0)</f>
        <v>511.20757301271976</v>
      </c>
      <c r="N22" s="335">
        <f>IFERROR(MAX(SUMIFS(Forecast!U:U, Forecast!$A:$A, Outcomes!$A22, Forecast!$C:$C, "2025", Forecast!$D:$D, "Bound project"), 0), 0)</f>
        <v>26.630480968276153</v>
      </c>
      <c r="O22" s="335">
        <f>IFERROR(MAX(SUMIFS(Forecast!V:V, Forecast!$A:$A, Outcomes!$A22, Forecast!$C:$C, "2025", Forecast!$D:$D, "Bound project"), 0), 0)</f>
        <v>7.2600000000000016</v>
      </c>
      <c r="P22" s="335">
        <f>IFERROR(MAX(SUMIFS(Forecast!W:W, Forecast!$A:$A, Outcomes!$A22, Forecast!$C:$C, "2025", Forecast!$D:$D, "Bound project"), 0), 0)</f>
        <v>4.8400000000000016</v>
      </c>
      <c r="Q22" s="335">
        <f>IFERROR(MAX(SUMIFS(Forecast!X:X, Forecast!$A:$A, Outcomes!$A22, Forecast!$C:$C, "2025", Forecast!$D:$D, "Bound project"), 0), 0)</f>
        <v>7.2600000000000016</v>
      </c>
      <c r="R22" s="335">
        <f>IFERROR(MAX(SUMIFS(Forecast!Y:Y, Forecast!$A:$A, Outcomes!$A22, Forecast!$C:$C, "2025", Forecast!$D:$D, "Bound project"), 0), 0)</f>
        <v>76.219519031723863</v>
      </c>
      <c r="S22" s="335">
        <f>IFERROR(MAX(SUMIFS(Forecast!Z:Z, Forecast!$A:$A, Outcomes!$A22, Forecast!$C:$C, "2025", Forecast!$D:$D, "Bound project"), 0), 0)</f>
        <v>78.65000000000002</v>
      </c>
      <c r="T22" s="335">
        <f>IFERROR(MAX(SUMIFS(Forecast!AA:AA, Forecast!$A:$A, Outcomes!$A22, Forecast!$C:$C, "2025", Forecast!$D:$D, "Bound project"), 0), 0)</f>
        <v>21.780000000000008</v>
      </c>
      <c r="U22" s="335">
        <f>IFERROR(MAX(SUMIFS(Forecast!AB:AB, Forecast!$A:$A, Outcomes!$A22, Forecast!$C:$C, "2025", Forecast!$D:$D, "Bound project"), 0), 0)</f>
        <v>18.150000000000006</v>
      </c>
      <c r="V22" s="335">
        <f>IFERROR(MAX(SUMIFS(Forecast!AG:AG, Forecast!$A:$A, Outcomes!$A22, Forecast!$C:$C, "2025", Forecast!$D:$D, "Bound project"), 0), 0)</f>
        <v>1804.86954764099</v>
      </c>
      <c r="W22" s="335">
        <f>IFERROR(MAX(SUMIFS(Forecast!AH:AH, Forecast!$A:$A, Outcomes!$A22, Forecast!$C:$C, "2025", Forecast!$D:$D, "Bound project"), 0), 0)</f>
        <v>1037.2003828782929</v>
      </c>
      <c r="X22" s="335">
        <f>IFERROR(MAX(SUMIFS(Forecast!AI:AI, Forecast!$A:$A, Outcomes!$A22, Forecast!$C:$C, "2025", Forecast!$D:$D, "Bound project"), 0), 0)</f>
        <v>598.56870623086479</v>
      </c>
      <c r="Y22" s="335">
        <f>IFERROR(MAX(SUMIFS(Forecast!AJ:AJ, Forecast!$A:$A, Outcomes!$A22, Forecast!$C:$C, "2025", Forecast!$D:$D, "Bound project"), 0), 0)</f>
        <v>916.64755520744905</v>
      </c>
      <c r="Z22" s="335">
        <f>IFERROR(MAX(SUMIFS(Forecast!AK:AK, Forecast!$A:$A, Outcomes!$A22, Forecast!$C:$C, "2025", Forecast!$D:$D, "Bound project"), 0), 0)</f>
        <v>1991.9479523590098</v>
      </c>
      <c r="AA22" s="335">
        <f>IFERROR(MAX(SUMIFS(Forecast!AL:AL, Forecast!$A:$A, Outcomes!$A22, Forecast!$C:$C, "2025", Forecast!$D:$D, "Bound project"), 0), 0)</f>
        <v>1199.0756871506394</v>
      </c>
      <c r="AB22" s="335">
        <f>IFERROR(MAX(SUMIFS(Forecast!AM:AM, Forecast!$A:$A, Outcomes!$A22, Forecast!$C:$C, "2025", Forecast!$D:$D, "Bound project"), 0), 0)</f>
        <v>618.85187499673475</v>
      </c>
      <c r="AC22" s="335">
        <f>IFERROR(MAX(SUMIFS(Forecast!AN:AN, Forecast!$A:$A, Outcomes!$A22, Forecast!$C:$C, "2025", Forecast!$D:$D, "Bound project"), 0), 0)</f>
        <v>891.03163202677342</v>
      </c>
      <c r="AD22" s="335">
        <f>IFERROR(MAX(SUMIFS(Forecast!AT:AT, Forecast!$A:$A, Outcomes!$A22, Forecast!$C:$C, "2025", Forecast!$D:$D, "Bound project"), 0), 0)</f>
        <v>0.59109385815828097</v>
      </c>
      <c r="AE22" s="335">
        <f>IFERROR(MAX(SUMIFS(Forecast!AU:AU, Forecast!$A:$A, Outcomes!$A22, Forecast!$C:$C, "2025", Forecast!$D:$D, "Bound project"), 0), 0)</f>
        <v>0.10964310129941569</v>
      </c>
      <c r="AF22" s="335">
        <f>IFERROR(MAX(SUMIFS(Forecast!AV:AV, Forecast!$A:$A, Outcomes!$A22, Forecast!$C:$C, "2025", Forecast!$D:$D, "Bound project"), 0), 0)</f>
        <v>9.2939703920578931E-2</v>
      </c>
      <c r="AG22" s="335">
        <f>IFERROR(MAX(SUMIFS(Forecast!AW:AW, Forecast!$A:$A, Outcomes!$A22, Forecast!$C:$C, "2025", Forecast!$D:$D, "Bound project"), 0), 0)</f>
        <v>0.43600768075128643</v>
      </c>
      <c r="AH22" s="335">
        <f>IFERROR(MAX(SUMIFS(Forecast!AX:AX, Forecast!$A:$A, Outcomes!$A22, Forecast!$C:$C, "2025", Forecast!$D:$D, "Bound project"), 0), 0)</f>
        <v>21.737166666326022</v>
      </c>
      <c r="AI22" s="335">
        <f>IFERROR(MAX(SUMIFS(Forecast!AY:AY, Forecast!$A:$A, Outcomes!$A22, Forecast!$C:$C, "2025", Forecast!$D:$D, "Bound project"), 0), 0)</f>
        <v>4.4953671532760433</v>
      </c>
      <c r="AJ22" s="335">
        <f>IFERROR(MAX(SUMIFS(Forecast!AZ:AZ, Forecast!$A:$A, Outcomes!$A22, Forecast!$C:$C, "2025", Forecast!$D:$D, "Bound project"), 0), 0)</f>
        <v>3.8105278607437363</v>
      </c>
      <c r="AK22" s="335">
        <f>IFERROR(MAX(SUMIFS(Forecast!BA:BA, Forecast!$A:$A, Outcomes!$A22, Forecast!$C:$C, "2025", Forecast!$D:$D, "Bound project"), 0), 0)</f>
        <v>20.046518554842979</v>
      </c>
      <c r="AL22" s="335">
        <f>IFERROR(MAX(SUMIFS(Forecast!BF:BF, Forecast!$A:$A, Outcomes!$A22, Forecast!$C:$C, "2025", Forecast!$D:$D, "Bound project"), 0), 0)</f>
        <v>6124.3427494532543</v>
      </c>
      <c r="AM22" s="335">
        <f>IFERROR(MAX(SUMIFS(Forecast!BG:BG, Forecast!$A:$A, Outcomes!$A22, Forecast!$C:$C, "2025", Forecast!$D:$D, "Bound project"), 0), 0)</f>
        <v>3134.7468313952759</v>
      </c>
      <c r="AN22" s="335">
        <f>IFERROR(MAX(SUMIFS(Forecast!BH:BH, Forecast!$A:$A, Outcomes!$A22, Forecast!$C:$C, "2025", Forecast!$D:$D, "Bound project"), 0), 0)</f>
        <v>2222.6859876919316</v>
      </c>
      <c r="AO22" s="335">
        <f>IFERROR(MAX(SUMIFS(Forecast!BI:BI, Forecast!$A:$A, Outcomes!$A22, Forecast!$C:$C, "2025", Forecast!$D:$D, "Bound project"), 0), 0)</f>
        <v>1583.585038801288</v>
      </c>
      <c r="AP22" s="335">
        <f>IFERROR(MAX(SUMIFS(Forecast!BJ:BJ, Forecast!$A:$A, Outcomes!$A22, Forecast!$C:$C, "2025", Forecast!$D:$D, "Bound project"), 0), 0)</f>
        <v>1043.0898239771188</v>
      </c>
      <c r="AQ22" s="335">
        <f>IFERROR(MAX(SUMIFS(Forecast!BK:BK, Forecast!$A:$A, Outcomes!$A22, Forecast!$C:$C, "2025", Forecast!$D:$D, "Bound project"), 0), 0)</f>
        <v>443.30182713015199</v>
      </c>
      <c r="AR22" s="335">
        <f>IFERROR(MAX(SUMIFS(Forecast!BL:BL, Forecast!$A:$A, Outcomes!$A22, Forecast!$C:$C, "2025", Forecast!$D:$D, "Bound project"), 0), 0)</f>
        <v>423.52222885094108</v>
      </c>
      <c r="AS22" s="335">
        <f>IFERROR(MAX(SUMIFS(Forecast!BM:BM, Forecast!$A:$A, Outcomes!$A22, Forecast!$C:$C, "2025", Forecast!$D:$D, "Bound project"), 0), 0)</f>
        <v>546.55824118814064</v>
      </c>
      <c r="AT22" s="335">
        <f>IFERROR(MAX(SUMIFS(Forecast!BS:BS, Forecast!$A:$A, Outcomes!$A22, Forecast!$C:$C, "2025", Forecast!$D:$D, "Bound project"), 0), 0)</f>
        <v>0</v>
      </c>
      <c r="AU22" s="335">
        <f>IFERROR(MAX(SUMIFS(Forecast!BT:BT, Forecast!$A:$A, Outcomes!$A22, Forecast!$C:$C, "2025", Forecast!$D:$D, "Bound project"), 0), 0)</f>
        <v>0</v>
      </c>
      <c r="AV22" s="335">
        <f>IFERROR(MAX(SUMIFS(Forecast!BU:BU, Forecast!$A:$A, Outcomes!$A22, Forecast!$C:$C, "2025", Forecast!$D:$D, "Bound project"), 0), 0)</f>
        <v>0</v>
      </c>
      <c r="AW22" s="335">
        <f>IFERROR(MAX(SUMIFS(Forecast!BV:BV, Forecast!$A:$A, Outcomes!$A22, Forecast!$C:$C, "2025", Forecast!$D:$D, "Bound project"), 0), 0)</f>
        <v>0</v>
      </c>
      <c r="AX22" s="335">
        <f>IFERROR(MAX(SUMIFS(Forecast!BW:BW, Forecast!$A:$A, Outcomes!$A22, Forecast!$C:$C, "2025", Forecast!$D:$D, "Bound project"), 0), 0)</f>
        <v>83.327484383914083</v>
      </c>
      <c r="AY22" s="335">
        <f>IFERROR(MAX(SUMIFS(Forecast!BX:BX, Forecast!$A:$A, Outcomes!$A22, Forecast!$C:$C, "2025", Forecast!$D:$D, "Bound project"), 0), 0)</f>
        <v>33.141613107238555</v>
      </c>
      <c r="AZ22" s="335">
        <f>IFERROR(MAX(SUMIFS(Forecast!BY:BY, Forecast!$A:$A, Outcomes!$A22, Forecast!$C:$C, "2025", Forecast!$D:$D, "Bound project"), 0), 0)</f>
        <v>49.238968045040146</v>
      </c>
      <c r="BA22" s="335">
        <f>IFERROR(MAX(SUMIFS(Forecast!BZ:BZ, Forecast!$A:$A, Outcomes!$A22, Forecast!$C:$C, "2025", Forecast!$D:$D, "Bound project"), 0), 0)</f>
        <v>38.823032497050875</v>
      </c>
      <c r="BB22" s="335">
        <f>IFERROR(MAX(SUMIFS(Forecast!AO:AO, Forecast!$A:$A, Outcomes!$A22, Forecast!$C:$C, "2025", Forecast!$D:$D, "Bound project"), 0), 0)</f>
        <v>161.58233530945867</v>
      </c>
      <c r="BC22" s="335">
        <f>IFERROR(MAX(SUMIFS(Forecast!BN:BN, Forecast!$A:$A, Outcomes!$A22, Forecast!$C:$C, "2025", Forecast!$D:$D, "Bound project"), 0), 0)</f>
        <v>889.18767054716204</v>
      </c>
      <c r="BD22" s="335">
        <f>IFERROR(MAX(SUMIFS(Forecast!CA:CA, Forecast!$A:$A, Outcomes!$A22, Forecast!$C:$C, "2025", Forecast!$D:$D, "Bound project"), 0), 0)</f>
        <v>0</v>
      </c>
    </row>
    <row r="23" spans="1:56">
      <c r="A23" s="21" t="s">
        <v>75</v>
      </c>
      <c r="B23" s="18" t="s">
        <v>76</v>
      </c>
      <c r="C23" s="335">
        <f>IFERROR(MAX(SUMIFS(Forecast!E:E, Forecast!$A:$A, Outcomes!$A23, Forecast!$C:$C, "2025", Forecast!$D:$D, "Bound project"), 0), 0)</f>
        <v>904.67971611159783</v>
      </c>
      <c r="D23" s="335">
        <f>IFERROR(MAX(SUMIFS(Forecast!F:F, Forecast!$A:$A, Outcomes!$A23, Forecast!$C:$C, "2025", Forecast!$D:$D, "Bound project"), 0), 0)</f>
        <v>641.67451736764042</v>
      </c>
      <c r="E23" s="335">
        <f>IFERROR(MAX(SUMIFS(Forecast!G:G, Forecast!$A:$A, Outcomes!$A23, Forecast!$C:$C, "2025", Forecast!$D:$D, "Bound project"), 0), 0)</f>
        <v>282.05680333353945</v>
      </c>
      <c r="F23" s="335">
        <f>IFERROR(MAX(SUMIFS(Forecast!H:H, Forecast!$A:$A, Outcomes!$A23, Forecast!$C:$C, "2025", Forecast!$D:$D, "Bound project"), 0), 0)</f>
        <v>257.19722313573101</v>
      </c>
      <c r="G23" s="335">
        <f>IFERROR(MAX(SUMIFS(Forecast!I:I, Forecast!$A:$A, Outcomes!$A23, Forecast!$C:$C, "2025", Forecast!$D:$D, "Bound project"), 0), 0)</f>
        <v>156.71453667806193</v>
      </c>
      <c r="H23" s="335">
        <f>IFERROR(MAX(SUMIFS(Forecast!J:J, Forecast!$A:$A, Outcomes!$A23, Forecast!$C:$C, "2025", Forecast!$D:$D, "Bound project"), 0), 0)</f>
        <v>1.2100000000000002</v>
      </c>
      <c r="I23" s="335">
        <f>IFERROR(MAX(SUMIFS(Forecast!K:K, Forecast!$A:$A, Outcomes!$A23, Forecast!$C:$C, "2025", Forecast!$D:$D, "Bound project"), 0), 0)</f>
        <v>1.0285000000000002</v>
      </c>
      <c r="J23" s="335">
        <f>IFERROR(MAX(SUMIFS(Forecast!L:L, Forecast!$A:$A, Outcomes!$A23, Forecast!$C:$C, "2025", Forecast!$D:$D, "Bound project"), 0), 0)</f>
        <v>0.4840000000000001</v>
      </c>
      <c r="K23" s="335">
        <f>IFERROR(MAX(SUMIFS(Forecast!M:M, Forecast!$A:$A, Outcomes!$A23, Forecast!$C:$C, "2025", Forecast!$D:$D, "Bound project"), 0), 0)</f>
        <v>0</v>
      </c>
      <c r="L23" s="335">
        <f>IFERROR(MAX(SUMIFS(Forecast!O:O, Forecast!$A:$A, Outcomes!$A23, Forecast!$C:$C, "2025", Forecast!$D:$D, "Bound project"), 0), 0)</f>
        <v>98.00202677440754</v>
      </c>
      <c r="M23" s="335">
        <f>IFERROR(MAX(SUMIFS(Forecast!P:P, Forecast!$A:$A, Outcomes!$A23, Forecast!$C:$C, "2025", Forecast!$D:$D, "Bound project"), 0), 0)</f>
        <v>2924.5779732255933</v>
      </c>
      <c r="N23" s="335">
        <f>IFERROR(MAX(SUMIFS(Forecast!U:U, Forecast!$A:$A, Outcomes!$A23, Forecast!$C:$C, "2025", Forecast!$D:$D, "Bound project"), 0), 0)</f>
        <v>71.746825980392174</v>
      </c>
      <c r="O23" s="335">
        <f>IFERROR(MAX(SUMIFS(Forecast!V:V, Forecast!$A:$A, Outcomes!$A23, Forecast!$C:$C, "2025", Forecast!$D:$D, "Bound project"), 0), 0)</f>
        <v>18.150000000000002</v>
      </c>
      <c r="P23" s="335">
        <f>IFERROR(MAX(SUMIFS(Forecast!W:W, Forecast!$A:$A, Outcomes!$A23, Forecast!$C:$C, "2025", Forecast!$D:$D, "Bound project"), 0), 0)</f>
        <v>12.100000000000003</v>
      </c>
      <c r="Q23" s="335">
        <f>IFERROR(MAX(SUMIFS(Forecast!X:X, Forecast!$A:$A, Outcomes!$A23, Forecast!$C:$C, "2025", Forecast!$D:$D, "Bound project"), 0), 0)</f>
        <v>41.140000000000008</v>
      </c>
      <c r="R23" s="335">
        <f>IFERROR(MAX(SUMIFS(Forecast!Y:Y, Forecast!$A:$A, Outcomes!$A23, Forecast!$C:$C, "2025", Forecast!$D:$D, "Bound project"), 0), 0)</f>
        <v>89.183174019607861</v>
      </c>
      <c r="S23" s="335">
        <f>IFERROR(MAX(SUMIFS(Forecast!Z:Z, Forecast!$A:$A, Outcomes!$A23, Forecast!$C:$C, "2025", Forecast!$D:$D, "Bound project"), 0), 0)</f>
        <v>22.990000000000006</v>
      </c>
      <c r="T23" s="335">
        <f>IFERROR(MAX(SUMIFS(Forecast!AA:AA, Forecast!$A:$A, Outcomes!$A23, Forecast!$C:$C, "2025", Forecast!$D:$D, "Bound project"), 0), 0)</f>
        <v>19.360000000000003</v>
      </c>
      <c r="U23" s="335">
        <f>IFERROR(MAX(SUMIFS(Forecast!AB:AB, Forecast!$A:$A, Outcomes!$A23, Forecast!$C:$C, "2025", Forecast!$D:$D, "Bound project"), 0), 0)</f>
        <v>83.490000000000023</v>
      </c>
      <c r="V23" s="335">
        <f>IFERROR(MAX(SUMIFS(Forecast!AG:AG, Forecast!$A:$A, Outcomes!$A23, Forecast!$C:$C, "2025", Forecast!$D:$D, "Bound project"), 0), 0)</f>
        <v>254.05702008591228</v>
      </c>
      <c r="W23" s="335">
        <f>IFERROR(MAX(SUMIFS(Forecast!AH:AH, Forecast!$A:$A, Outcomes!$A23, Forecast!$C:$C, "2025", Forecast!$D:$D, "Bound project"), 0), 0)</f>
        <v>164.14759104349528</v>
      </c>
      <c r="X23" s="335">
        <f>IFERROR(MAX(SUMIFS(Forecast!AI:AI, Forecast!$A:$A, Outcomes!$A23, Forecast!$C:$C, "2025", Forecast!$D:$D, "Bound project"), 0), 0)</f>
        <v>83.363109881625789</v>
      </c>
      <c r="Y23" s="335">
        <f>IFERROR(MAX(SUMIFS(Forecast!AJ:AJ, Forecast!$A:$A, Outcomes!$A23, Forecast!$C:$C, "2025", Forecast!$D:$D, "Bound project"), 0), 0)</f>
        <v>103.14619562679546</v>
      </c>
      <c r="Z23" s="335">
        <f>IFERROR(MAX(SUMIFS(Forecast!AK:AK, Forecast!$A:$A, Outcomes!$A23, Forecast!$C:$C, "2025", Forecast!$D:$D, "Bound project"), 0), 0)</f>
        <v>289.44570914969523</v>
      </c>
      <c r="AA23" s="335">
        <f>IFERROR(MAX(SUMIFS(Forecast!AL:AL, Forecast!$A:$A, Outcomes!$A23, Forecast!$C:$C, "2025", Forecast!$D:$D, "Bound project"), 0), 0)</f>
        <v>181.20163454443173</v>
      </c>
      <c r="AB23" s="335">
        <f>IFERROR(MAX(SUMIFS(Forecast!AM:AM, Forecast!$A:$A, Outcomes!$A23, Forecast!$C:$C, "2025", Forecast!$D:$D, "Bound project"), 0), 0)</f>
        <v>148.86379778526916</v>
      </c>
      <c r="AC23" s="335">
        <f>IFERROR(MAX(SUMIFS(Forecast!AN:AN, Forecast!$A:$A, Outcomes!$A23, Forecast!$C:$C, "2025", Forecast!$D:$D, "Bound project"), 0), 0)</f>
        <v>143.17767377552599</v>
      </c>
      <c r="AD23" s="335">
        <f>IFERROR(MAX(SUMIFS(Forecast!AT:AT, Forecast!$A:$A, Outcomes!$A23, Forecast!$C:$C, "2025", Forecast!$D:$D, "Bound project"), 0), 0)</f>
        <v>0</v>
      </c>
      <c r="AE23" s="335">
        <f>IFERROR(MAX(SUMIFS(Forecast!AU:AU, Forecast!$A:$A, Outcomes!$A23, Forecast!$C:$C, "2025", Forecast!$D:$D, "Bound project"), 0), 0)</f>
        <v>0</v>
      </c>
      <c r="AF23" s="335">
        <f>IFERROR(MAX(SUMIFS(Forecast!AV:AV, Forecast!$A:$A, Outcomes!$A23, Forecast!$C:$C, "2025", Forecast!$D:$D, "Bound project"), 0), 0)</f>
        <v>0</v>
      </c>
      <c r="AG23" s="335">
        <f>IFERROR(MAX(SUMIFS(Forecast!AW:AW, Forecast!$A:$A, Outcomes!$A23, Forecast!$C:$C, "2025", Forecast!$D:$D, "Bound project"), 0), 0)</f>
        <v>0</v>
      </c>
      <c r="AH23" s="335">
        <f>IFERROR(MAX(SUMIFS(Forecast!AX:AX, Forecast!$A:$A, Outcomes!$A23, Forecast!$C:$C, "2025", Forecast!$D:$D, "Bound project"), 0), 0)</f>
        <v>0.27073590806730141</v>
      </c>
      <c r="AI23" s="335">
        <f>IFERROR(MAX(SUMIFS(Forecast!AY:AY, Forecast!$A:$A, Outcomes!$A23, Forecast!$C:$C, "2025", Forecast!$D:$D, "Bound project"), 0), 0)</f>
        <v>2.7073590806730143E-2</v>
      </c>
      <c r="AJ23" s="335">
        <f>IFERROR(MAX(SUMIFS(Forecast!AZ:AZ, Forecast!$A:$A, Outcomes!$A23, Forecast!$C:$C, "2025", Forecast!$D:$D, "Bound project"), 0), 0)</f>
        <v>0</v>
      </c>
      <c r="AK23" s="335">
        <f>IFERROR(MAX(SUMIFS(Forecast!BA:BA, Forecast!$A:$A, Outcomes!$A23, Forecast!$C:$C, "2025", Forecast!$D:$D, "Bound project"), 0), 0)</f>
        <v>0.25268684752948128</v>
      </c>
      <c r="AL23" s="335">
        <f>IFERROR(MAX(SUMIFS(Forecast!BF:BF, Forecast!$A:$A, Outcomes!$A23, Forecast!$C:$C, "2025", Forecast!$D:$D, "Bound project"), 0), 0)</f>
        <v>558.84415087321452</v>
      </c>
      <c r="AM23" s="335">
        <f>IFERROR(MAX(SUMIFS(Forecast!BG:BG, Forecast!$A:$A, Outcomes!$A23, Forecast!$C:$C, "2025", Forecast!$D:$D, "Bound project"), 0), 0)</f>
        <v>245.92672984390978</v>
      </c>
      <c r="AN23" s="335">
        <f>IFERROR(MAX(SUMIFS(Forecast!BH:BH, Forecast!$A:$A, Outcomes!$A23, Forecast!$C:$C, "2025", Forecast!$D:$D, "Bound project"), 0), 0)</f>
        <v>258.97731833006929</v>
      </c>
      <c r="AO23" s="335">
        <f>IFERROR(MAX(SUMIFS(Forecast!BI:BI, Forecast!$A:$A, Outcomes!$A23, Forecast!$C:$C, "2025", Forecast!$D:$D, "Bound project"), 0), 0)</f>
        <v>216.90615851022497</v>
      </c>
      <c r="AP23" s="335">
        <f>IFERROR(MAX(SUMIFS(Forecast!BJ:BJ, Forecast!$A:$A, Outcomes!$A23, Forecast!$C:$C, "2025", Forecast!$D:$D, "Bound project"), 0), 0)</f>
        <v>535.83565887630562</v>
      </c>
      <c r="AQ23" s="335">
        <f>IFERROR(MAX(SUMIFS(Forecast!BK:BK, Forecast!$A:$A, Outcomes!$A23, Forecast!$C:$C, "2025", Forecast!$D:$D, "Bound project"), 0), 0)</f>
        <v>169.0893759072502</v>
      </c>
      <c r="AR23" s="335">
        <f>IFERROR(MAX(SUMIFS(Forecast!BL:BL, Forecast!$A:$A, Outcomes!$A23, Forecast!$C:$C, "2025", Forecast!$D:$D, "Bound project"), 0), 0)</f>
        <v>297.38145850059738</v>
      </c>
      <c r="AS23" s="335">
        <f>IFERROR(MAX(SUMIFS(Forecast!BM:BM, Forecast!$A:$A, Outcomes!$A23, Forecast!$C:$C, "2025", Forecast!$D:$D, "Bound project"), 0), 0)</f>
        <v>297.06331689181422</v>
      </c>
      <c r="AT23" s="335">
        <f>IFERROR(MAX(SUMIFS(Forecast!BS:BS, Forecast!$A:$A, Outcomes!$A23, Forecast!$C:$C, "2025", Forecast!$D:$D, "Bound project"), 0), 0)</f>
        <v>0</v>
      </c>
      <c r="AU23" s="335">
        <f>IFERROR(MAX(SUMIFS(Forecast!BT:BT, Forecast!$A:$A, Outcomes!$A23, Forecast!$C:$C, "2025", Forecast!$D:$D, "Bound project"), 0), 0)</f>
        <v>0</v>
      </c>
      <c r="AV23" s="335">
        <f>IFERROR(MAX(SUMIFS(Forecast!BU:BU, Forecast!$A:$A, Outcomes!$A23, Forecast!$C:$C, "2025", Forecast!$D:$D, "Bound project"), 0), 0)</f>
        <v>0</v>
      </c>
      <c r="AW23" s="335">
        <f>IFERROR(MAX(SUMIFS(Forecast!BV:BV, Forecast!$A:$A, Outcomes!$A23, Forecast!$C:$C, "2025", Forecast!$D:$D, "Bound project"), 0), 0)</f>
        <v>0</v>
      </c>
      <c r="AX23" s="335">
        <f>IFERROR(MAX(SUMIFS(Forecast!BW:BW, Forecast!$A:$A, Outcomes!$A23, Forecast!$C:$C, "2025", Forecast!$D:$D, "Bound project"), 0), 0)</f>
        <v>14.520000000000003</v>
      </c>
      <c r="AY23" s="335">
        <f>IFERROR(MAX(SUMIFS(Forecast!BX:BX, Forecast!$A:$A, Outcomes!$A23, Forecast!$C:$C, "2025", Forecast!$D:$D, "Bound project"), 0), 0)</f>
        <v>1.1235714285714289</v>
      </c>
      <c r="AZ23" s="335">
        <f>IFERROR(MAX(SUMIFS(Forecast!BY:BY, Forecast!$A:$A, Outcomes!$A23, Forecast!$C:$C, "2025", Forecast!$D:$D, "Bound project"), 0), 0)</f>
        <v>7.7785714285714302</v>
      </c>
      <c r="BA23" s="335">
        <f>IFERROR(MAX(SUMIFS(Forecast!BZ:BZ, Forecast!$A:$A, Outcomes!$A23, Forecast!$C:$C, "2025", Forecast!$D:$D, "Bound project"), 0), 0)</f>
        <v>11.667857142857146</v>
      </c>
      <c r="BB23" s="335">
        <f>IFERROR(MAX(SUMIFS(Forecast!AO:AO, Forecast!$A:$A, Outcomes!$A23, Forecast!$C:$C, "2025", Forecast!$D:$D, "Bound project"), 0), 0)</f>
        <v>18.150000000000002</v>
      </c>
      <c r="BC23" s="335">
        <f>IFERROR(MAX(SUMIFS(Forecast!BN:BN, Forecast!$A:$A, Outcomes!$A23, Forecast!$C:$C, "2025", Forecast!$D:$D, "Bound project"), 0), 0)</f>
        <v>55.166888387532531</v>
      </c>
      <c r="BD23" s="335">
        <f>IFERROR(MAX(SUMIFS(Forecast!CA:CA, Forecast!$A:$A, Outcomes!$A23, Forecast!$C:$C, "2025", Forecast!$D:$D, "Bound project"), 0), 0)</f>
        <v>0</v>
      </c>
    </row>
    <row r="24" spans="1:56">
      <c r="A24" s="21" t="s">
        <v>77</v>
      </c>
      <c r="B24" s="18" t="s">
        <v>78</v>
      </c>
      <c r="C24" s="335">
        <f>IFERROR(MAX(SUMIFS(Forecast!E:E, Forecast!$A:$A, Outcomes!$A24, Forecast!$C:$C, "2025", Forecast!$D:$D, "Bound project"), 0), 0)</f>
        <v>2621.7715032677529</v>
      </c>
      <c r="D24" s="335">
        <f>IFERROR(MAX(SUMIFS(Forecast!F:F, Forecast!$A:$A, Outcomes!$A24, Forecast!$C:$C, "2025", Forecast!$D:$D, "Bound project"), 0), 0)</f>
        <v>1711.1399999999996</v>
      </c>
      <c r="E24" s="335">
        <f>IFERROR(MAX(SUMIFS(Forecast!G:G, Forecast!$A:$A, Outcomes!$A24, Forecast!$C:$C, "2025", Forecast!$D:$D, "Bound project"), 0), 0)</f>
        <v>980.98501065962807</v>
      </c>
      <c r="F24" s="335">
        <f>IFERROR(MAX(SUMIFS(Forecast!H:H, Forecast!$A:$A, Outcomes!$A24, Forecast!$C:$C, "2025", Forecast!$D:$D, "Bound project"), 0), 0)</f>
        <v>1048.1950833024998</v>
      </c>
      <c r="G24" s="335">
        <f>IFERROR(MAX(SUMIFS(Forecast!I:I, Forecast!$A:$A, Outcomes!$A24, Forecast!$C:$C, "2025", Forecast!$D:$D, "Bound project"), 0), 0)</f>
        <v>293.72653040892408</v>
      </c>
      <c r="H24" s="335">
        <f>IFERROR(MAX(SUMIFS(Forecast!J:J, Forecast!$A:$A, Outcomes!$A24, Forecast!$C:$C, "2025", Forecast!$D:$D, "Bound project"), 0), 0)</f>
        <v>0</v>
      </c>
      <c r="I24" s="335">
        <f>IFERROR(MAX(SUMIFS(Forecast!K:K, Forecast!$A:$A, Outcomes!$A24, Forecast!$C:$C, "2025", Forecast!$D:$D, "Bound project"), 0), 0)</f>
        <v>0</v>
      </c>
      <c r="J24" s="335">
        <f>IFERROR(MAX(SUMIFS(Forecast!L:L, Forecast!$A:$A, Outcomes!$A24, Forecast!$C:$C, "2025", Forecast!$D:$D, "Bound project"), 0), 0)</f>
        <v>0</v>
      </c>
      <c r="K24" s="335">
        <f>IFERROR(MAX(SUMIFS(Forecast!M:M, Forecast!$A:$A, Outcomes!$A24, Forecast!$C:$C, "2025", Forecast!$D:$D, "Bound project"), 0), 0)</f>
        <v>0</v>
      </c>
      <c r="L24" s="335">
        <f>IFERROR(MAX(SUMIFS(Forecast!O:O, Forecast!$A:$A, Outcomes!$A24, Forecast!$C:$C, "2025", Forecast!$D:$D, "Bound project"), 0), 0)</f>
        <v>292.43206344536407</v>
      </c>
      <c r="M24" s="335">
        <f>IFERROR(MAX(SUMIFS(Forecast!P:P, Forecast!$A:$A, Outcomes!$A24, Forecast!$C:$C, "2025", Forecast!$D:$D, "Bound project"), 0), 0)</f>
        <v>166.94043655463591</v>
      </c>
      <c r="N24" s="335">
        <f>IFERROR(MAX(SUMIFS(Forecast!U:U, Forecast!$A:$A, Outcomes!$A24, Forecast!$C:$C, "2025", Forecast!$D:$D, "Bound project"), 0), 0)</f>
        <v>0</v>
      </c>
      <c r="O24" s="335">
        <f>IFERROR(MAX(SUMIFS(Forecast!V:V, Forecast!$A:$A, Outcomes!$A24, Forecast!$C:$C, "2025", Forecast!$D:$D, "Bound project"), 0), 0)</f>
        <v>0</v>
      </c>
      <c r="P24" s="335">
        <f>IFERROR(MAX(SUMIFS(Forecast!W:W, Forecast!$A:$A, Outcomes!$A24, Forecast!$C:$C, "2025", Forecast!$D:$D, "Bound project"), 0), 0)</f>
        <v>0</v>
      </c>
      <c r="Q24" s="335">
        <f>IFERROR(MAX(SUMIFS(Forecast!X:X, Forecast!$A:$A, Outcomes!$A24, Forecast!$C:$C, "2025", Forecast!$D:$D, "Bound project"), 0), 0)</f>
        <v>0</v>
      </c>
      <c r="R24" s="335">
        <f>IFERROR(MAX(SUMIFS(Forecast!Y:Y, Forecast!$A:$A, Outcomes!$A24, Forecast!$C:$C, "2025", Forecast!$D:$D, "Bound project"), 0), 0)</f>
        <v>0</v>
      </c>
      <c r="S24" s="335">
        <f>IFERROR(MAX(SUMIFS(Forecast!Z:Z, Forecast!$A:$A, Outcomes!$A24, Forecast!$C:$C, "2025", Forecast!$D:$D, "Bound project"), 0), 0)</f>
        <v>0</v>
      </c>
      <c r="T24" s="335">
        <f>IFERROR(MAX(SUMIFS(Forecast!AA:AA, Forecast!$A:$A, Outcomes!$A24, Forecast!$C:$C, "2025", Forecast!$D:$D, "Bound project"), 0), 0)</f>
        <v>0</v>
      </c>
      <c r="U24" s="335">
        <f>IFERROR(MAX(SUMIFS(Forecast!AB:AB, Forecast!$A:$A, Outcomes!$A24, Forecast!$C:$C, "2025", Forecast!$D:$D, "Bound project"), 0), 0)</f>
        <v>0</v>
      </c>
      <c r="V24" s="335">
        <f>IFERROR(MAX(SUMIFS(Forecast!AG:AG, Forecast!$A:$A, Outcomes!$A24, Forecast!$C:$C, "2025", Forecast!$D:$D, "Bound project"), 0), 0)</f>
        <v>241.59143144219161</v>
      </c>
      <c r="W24" s="335">
        <f>IFERROR(MAX(SUMIFS(Forecast!AH:AH, Forecast!$A:$A, Outcomes!$A24, Forecast!$C:$C, "2025", Forecast!$D:$D, "Bound project"), 0), 0)</f>
        <v>99.909538354339944</v>
      </c>
      <c r="X24" s="335">
        <f>IFERROR(MAX(SUMIFS(Forecast!AI:AI, Forecast!$A:$A, Outcomes!$A24, Forecast!$C:$C, "2025", Forecast!$D:$D, "Bound project"), 0), 0)</f>
        <v>134.48954352261865</v>
      </c>
      <c r="Y24" s="335">
        <f>IFERROR(MAX(SUMIFS(Forecast!AJ:AJ, Forecast!$A:$A, Outcomes!$A24, Forecast!$C:$C, "2025", Forecast!$D:$D, "Bound project"), 0), 0)</f>
        <v>120.32649117958449</v>
      </c>
      <c r="Z24" s="335">
        <f>IFERROR(MAX(SUMIFS(Forecast!AK:AK, Forecast!$A:$A, Outcomes!$A24, Forecast!$C:$C, "2025", Forecast!$D:$D, "Bound project"), 0), 0)</f>
        <v>528.24106855780838</v>
      </c>
      <c r="AA24" s="335">
        <f>IFERROR(MAX(SUMIFS(Forecast!AL:AL, Forecast!$A:$A, Outcomes!$A24, Forecast!$C:$C, "2025", Forecast!$D:$D, "Bound project"), 0), 0)</f>
        <v>185.80126334661924</v>
      </c>
      <c r="AB24" s="335">
        <f>IFERROR(MAX(SUMIFS(Forecast!AM:AM, Forecast!$A:$A, Outcomes!$A24, Forecast!$C:$C, "2025", Forecast!$D:$D, "Bound project"), 0), 0)</f>
        <v>308.33664019839682</v>
      </c>
      <c r="AC24" s="335">
        <f>IFERROR(MAX(SUMIFS(Forecast!AN:AN, Forecast!$A:$A, Outcomes!$A24, Forecast!$C:$C, "2025", Forecast!$D:$D, "Bound project"), 0), 0)</f>
        <v>304.47286153089146</v>
      </c>
      <c r="AD24" s="335">
        <f>IFERROR(MAX(SUMIFS(Forecast!AT:AT, Forecast!$A:$A, Outcomes!$A24, Forecast!$C:$C, "2025", Forecast!$D:$D, "Bound project"), 0), 0)</f>
        <v>4.0333333333333341</v>
      </c>
      <c r="AE24" s="335">
        <f>IFERROR(MAX(SUMIFS(Forecast!AU:AU, Forecast!$A:$A, Outcomes!$A24, Forecast!$C:$C, "2025", Forecast!$D:$D, "Bound project"), 0), 0)</f>
        <v>2.0426388888888893</v>
      </c>
      <c r="AF24" s="335">
        <f>IFERROR(MAX(SUMIFS(Forecast!AV:AV, Forecast!$A:$A, Outcomes!$A24, Forecast!$C:$C, "2025", Forecast!$D:$D, "Bound project"), 0), 0)</f>
        <v>2.4933333333333336</v>
      </c>
      <c r="AG24" s="335">
        <f>IFERROR(MAX(SUMIFS(Forecast!AW:AW, Forecast!$A:$A, Outcomes!$A24, Forecast!$C:$C, "2025", Forecast!$D:$D, "Bound project"), 0), 0)</f>
        <v>3.850000000000001</v>
      </c>
      <c r="AH24" s="335">
        <f>IFERROR(MAX(SUMIFS(Forecast!AX:AX, Forecast!$A:$A, Outcomes!$A24, Forecast!$C:$C, "2025", Forecast!$D:$D, "Bound project"), 0), 0)</f>
        <v>0.80666666666666675</v>
      </c>
      <c r="AI24" s="335">
        <f>IFERROR(MAX(SUMIFS(Forecast!AY:AY, Forecast!$A:$A, Outcomes!$A24, Forecast!$C:$C, "2025", Forecast!$D:$D, "Bound project"), 0), 0)</f>
        <v>0.2918055555555556</v>
      </c>
      <c r="AJ24" s="335">
        <f>IFERROR(MAX(SUMIFS(Forecast!AZ:AZ, Forecast!$A:$A, Outcomes!$A24, Forecast!$C:$C, "2025", Forecast!$D:$D, "Bound project"), 0), 0)</f>
        <v>0.41555555555555557</v>
      </c>
      <c r="AK24" s="335">
        <f>IFERROR(MAX(SUMIFS(Forecast!BA:BA, Forecast!$A:$A, Outcomes!$A24, Forecast!$C:$C, "2025", Forecast!$D:$D, "Bound project"), 0), 0)</f>
        <v>0.55000000000000016</v>
      </c>
      <c r="AL24" s="335">
        <f>IFERROR(MAX(SUMIFS(Forecast!BF:BF, Forecast!$A:$A, Outcomes!$A24, Forecast!$C:$C, "2025", Forecast!$D:$D, "Bound project"), 0), 0)</f>
        <v>2506.3463973427333</v>
      </c>
      <c r="AM24" s="335">
        <f>IFERROR(MAX(SUMIFS(Forecast!BG:BG, Forecast!$A:$A, Outcomes!$A24, Forecast!$C:$C, "2025", Forecast!$D:$D, "Bound project"), 0), 0)</f>
        <v>1456.2782307972386</v>
      </c>
      <c r="AN24" s="335">
        <f>IFERROR(MAX(SUMIFS(Forecast!BH:BH, Forecast!$A:$A, Outcomes!$A24, Forecast!$C:$C, "2025", Forecast!$D:$D, "Bound project"), 0), 0)</f>
        <v>1233.7743584817329</v>
      </c>
      <c r="AO24" s="335">
        <f>IFERROR(MAX(SUMIFS(Forecast!BI:BI, Forecast!$A:$A, Outcomes!$A24, Forecast!$C:$C, "2025", Forecast!$D:$D, "Bound project"), 0), 0)</f>
        <v>551.33182478428535</v>
      </c>
      <c r="AP24" s="335">
        <f>IFERROR(MAX(SUMIFS(Forecast!BJ:BJ, Forecast!$A:$A, Outcomes!$A24, Forecast!$C:$C, "2025", Forecast!$D:$D, "Bound project"), 0), 0)</f>
        <v>603.54955185785491</v>
      </c>
      <c r="AQ24" s="335">
        <f>IFERROR(MAX(SUMIFS(Forecast!BK:BK, Forecast!$A:$A, Outcomes!$A24, Forecast!$C:$C, "2025", Forecast!$D:$D, "Bound project"), 0), 0)</f>
        <v>254.11033875320257</v>
      </c>
      <c r="AR24" s="335">
        <f>IFERROR(MAX(SUMIFS(Forecast!BL:BL, Forecast!$A:$A, Outcomes!$A24, Forecast!$C:$C, "2025", Forecast!$D:$D, "Bound project"), 0), 0)</f>
        <v>398.94494987414333</v>
      </c>
      <c r="AS24" s="335">
        <f>IFERROR(MAX(SUMIFS(Forecast!BM:BM, Forecast!$A:$A, Outcomes!$A24, Forecast!$C:$C, "2025", Forecast!$D:$D, "Bound project"), 0), 0)</f>
        <v>289.21966279551668</v>
      </c>
      <c r="AT24" s="335">
        <f>IFERROR(MAX(SUMIFS(Forecast!BS:BS, Forecast!$A:$A, Outcomes!$A24, Forecast!$C:$C, "2025", Forecast!$D:$D, "Bound project"), 0), 0)</f>
        <v>0</v>
      </c>
      <c r="AU24" s="335">
        <f>IFERROR(MAX(SUMIFS(Forecast!BT:BT, Forecast!$A:$A, Outcomes!$A24, Forecast!$C:$C, "2025", Forecast!$D:$D, "Bound project"), 0), 0)</f>
        <v>0</v>
      </c>
      <c r="AV24" s="335">
        <f>IFERROR(MAX(SUMIFS(Forecast!BU:BU, Forecast!$A:$A, Outcomes!$A24, Forecast!$C:$C, "2025", Forecast!$D:$D, "Bound project"), 0), 0)</f>
        <v>0</v>
      </c>
      <c r="AW24" s="335">
        <f>IFERROR(MAX(SUMIFS(Forecast!BV:BV, Forecast!$A:$A, Outcomes!$A24, Forecast!$C:$C, "2025", Forecast!$D:$D, "Bound project"), 0), 0)</f>
        <v>0</v>
      </c>
      <c r="AX24" s="335">
        <f>IFERROR(MAX(SUMIFS(Forecast!BW:BW, Forecast!$A:$A, Outcomes!$A24, Forecast!$C:$C, "2025", Forecast!$D:$D, "Bound project"), 0), 0)</f>
        <v>0</v>
      </c>
      <c r="AY24" s="335">
        <f>IFERROR(MAX(SUMIFS(Forecast!BX:BX, Forecast!$A:$A, Outcomes!$A24, Forecast!$C:$C, "2025", Forecast!$D:$D, "Bound project"), 0), 0)</f>
        <v>0</v>
      </c>
      <c r="AZ24" s="335">
        <f>IFERROR(MAX(SUMIFS(Forecast!BY:BY, Forecast!$A:$A, Outcomes!$A24, Forecast!$C:$C, "2025", Forecast!$D:$D, "Bound project"), 0), 0)</f>
        <v>0</v>
      </c>
      <c r="BA24" s="335">
        <f>IFERROR(MAX(SUMIFS(Forecast!BZ:BZ, Forecast!$A:$A, Outcomes!$A24, Forecast!$C:$C, "2025", Forecast!$D:$D, "Bound project"), 0), 0)</f>
        <v>0</v>
      </c>
      <c r="BB24" s="335">
        <f>IFERROR(MAX(SUMIFS(Forecast!AO:AO, Forecast!$A:$A, Outcomes!$A24, Forecast!$C:$C, "2025", Forecast!$D:$D, "Bound project"), 0), 0)</f>
        <v>10.723038333867832</v>
      </c>
      <c r="BC24" s="335">
        <f>IFERROR(MAX(SUMIFS(Forecast!BN:BN, Forecast!$A:$A, Outcomes!$A24, Forecast!$C:$C, "2025", Forecast!$D:$D, "Bound project"), 0), 0)</f>
        <v>60.500000000000014</v>
      </c>
      <c r="BD24" s="335">
        <f>IFERROR(MAX(SUMIFS(Forecast!CA:CA, Forecast!$A:$A, Outcomes!$A24, Forecast!$C:$C, "2025", Forecast!$D:$D, "Bound project"), 0), 0)</f>
        <v>0</v>
      </c>
    </row>
    <row r="25" spans="1:56">
      <c r="A25" s="21" t="s">
        <v>79</v>
      </c>
      <c r="B25" s="18" t="s">
        <v>80</v>
      </c>
      <c r="C25" s="335">
        <f>IFERROR(MAX(SUMIFS(Forecast!E:E, Forecast!$A:$A, Outcomes!$A25, Forecast!$C:$C, "2025", Forecast!$D:$D, "Bound project"), 0), 0)</f>
        <v>369.62896472424126</v>
      </c>
      <c r="D25" s="335">
        <f>IFERROR(MAX(SUMIFS(Forecast!F:F, Forecast!$A:$A, Outcomes!$A25, Forecast!$C:$C, "2025", Forecast!$D:$D, "Bound project"), 0), 0)</f>
        <v>100.12804144622805</v>
      </c>
      <c r="E25" s="335">
        <f>IFERROR(MAX(SUMIFS(Forecast!G:G, Forecast!$A:$A, Outcomes!$A25, Forecast!$C:$C, "2025", Forecast!$D:$D, "Bound project"), 0), 0)</f>
        <v>93.756472112570677</v>
      </c>
      <c r="F25" s="335">
        <f>IFERROR(MAX(SUMIFS(Forecast!H:H, Forecast!$A:$A, Outcomes!$A25, Forecast!$C:$C, "2025", Forecast!$D:$D, "Bound project"), 0), 0)</f>
        <v>28.636426670794979</v>
      </c>
      <c r="G25" s="335">
        <f>IFERROR(MAX(SUMIFS(Forecast!I:I, Forecast!$A:$A, Outcomes!$A25, Forecast!$C:$C, "2025", Forecast!$D:$D, "Bound project"), 0), 0)</f>
        <v>9.3261140323113363</v>
      </c>
      <c r="H25" s="335">
        <f>IFERROR(MAX(SUMIFS(Forecast!J:J, Forecast!$A:$A, Outcomes!$A25, Forecast!$C:$C, "2025", Forecast!$D:$D, "Bound project"), 0), 0)</f>
        <v>0</v>
      </c>
      <c r="I25" s="335">
        <f>IFERROR(MAX(SUMIFS(Forecast!K:K, Forecast!$A:$A, Outcomes!$A25, Forecast!$C:$C, "2025", Forecast!$D:$D, "Bound project"), 0), 0)</f>
        <v>0</v>
      </c>
      <c r="J25" s="335">
        <f>IFERROR(MAX(SUMIFS(Forecast!L:L, Forecast!$A:$A, Outcomes!$A25, Forecast!$C:$C, "2025", Forecast!$D:$D, "Bound project"), 0), 0)</f>
        <v>0</v>
      </c>
      <c r="K25" s="335">
        <f>IFERROR(MAX(SUMIFS(Forecast!M:M, Forecast!$A:$A, Outcomes!$A25, Forecast!$C:$C, "2025", Forecast!$D:$D, "Bound project"), 0), 0)</f>
        <v>0</v>
      </c>
      <c r="L25" s="335">
        <f>IFERROR(MAX(SUMIFS(Forecast!O:O, Forecast!$A:$A, Outcomes!$A25, Forecast!$C:$C, "2025", Forecast!$D:$D, "Bound project"), 0), 0)</f>
        <v>2.1705009590792836</v>
      </c>
      <c r="M25" s="335">
        <f>IFERROR(MAX(SUMIFS(Forecast!P:P, Forecast!$A:$A, Outcomes!$A25, Forecast!$C:$C, "2025", Forecast!$D:$D, "Bound project"), 0), 0)</f>
        <v>10.464499040920714</v>
      </c>
      <c r="N25" s="335">
        <f>IFERROR(MAX(SUMIFS(Forecast!U:U, Forecast!$A:$A, Outcomes!$A25, Forecast!$C:$C, "2025", Forecast!$D:$D, "Bound project"), 0), 0)</f>
        <v>101.24401124156969</v>
      </c>
      <c r="O25" s="335">
        <f>IFERROR(MAX(SUMIFS(Forecast!V:V, Forecast!$A:$A, Outcomes!$A25, Forecast!$C:$C, "2025", Forecast!$D:$D, "Bound project"), 0), 0)</f>
        <v>122.15724948558898</v>
      </c>
      <c r="P25" s="335">
        <f>IFERROR(MAX(SUMIFS(Forecast!W:W, Forecast!$A:$A, Outcomes!$A25, Forecast!$C:$C, "2025", Forecast!$D:$D, "Bound project"), 0), 0)</f>
        <v>9.3072190084258253</v>
      </c>
      <c r="Q25" s="335">
        <f>IFERROR(MAX(SUMIFS(Forecast!X:X, Forecast!$A:$A, Outcomes!$A25, Forecast!$C:$C, "2025", Forecast!$D:$D, "Bound project"), 0), 0)</f>
        <v>2.3268047521064563</v>
      </c>
      <c r="R25" s="335">
        <f>IFERROR(MAX(SUMIFS(Forecast!Y:Y, Forecast!$A:$A, Outcomes!$A25, Forecast!$C:$C, "2025", Forecast!$D:$D, "Bound project"), 0), 0)</f>
        <v>80.246759422733916</v>
      </c>
      <c r="S25" s="335">
        <f>IFERROR(MAX(SUMIFS(Forecast!Z:Z, Forecast!$A:$A, Outcomes!$A25, Forecast!$C:$C, "2025", Forecast!$D:$D, "Bound project"), 0), 0)</f>
        <v>40.71908316186299</v>
      </c>
      <c r="T25" s="335">
        <f>IFERROR(MAX(SUMIFS(Forecast!AA:AA, Forecast!$A:$A, Outcomes!$A25, Forecast!$C:$C, "2025", Forecast!$D:$D, "Bound project"), 0), 0)</f>
        <v>5.8170118802661408</v>
      </c>
      <c r="U25" s="335">
        <f>IFERROR(MAX(SUMIFS(Forecast!AB:AB, Forecast!$A:$A, Outcomes!$A25, Forecast!$C:$C, "2025", Forecast!$D:$D, "Bound project"), 0), 0)</f>
        <v>3.4902071281596845</v>
      </c>
      <c r="V25" s="335">
        <f>IFERROR(MAX(SUMIFS(Forecast!AG:AG, Forecast!$A:$A, Outcomes!$A25, Forecast!$C:$C, "2025", Forecast!$D:$D, "Bound project"), 0), 0)</f>
        <v>22.27935451811592</v>
      </c>
      <c r="W25" s="335">
        <f>IFERROR(MAX(SUMIFS(Forecast!AH:AH, Forecast!$A:$A, Outcomes!$A25, Forecast!$C:$C, "2025", Forecast!$D:$D, "Bound project"), 0), 0)</f>
        <v>20.781945311175402</v>
      </c>
      <c r="X25" s="335">
        <f>IFERROR(MAX(SUMIFS(Forecast!AI:AI, Forecast!$A:$A, Outcomes!$A25, Forecast!$C:$C, "2025", Forecast!$D:$D, "Bound project"), 0), 0)</f>
        <v>10.032135737770654</v>
      </c>
      <c r="Y25" s="335">
        <f>IFERROR(MAX(SUMIFS(Forecast!AJ:AJ, Forecast!$A:$A, Outcomes!$A25, Forecast!$C:$C, "2025", Forecast!$D:$D, "Bound project"), 0), 0)</f>
        <v>4.2068738168168061</v>
      </c>
      <c r="Z25" s="335">
        <f>IFERROR(MAX(SUMIFS(Forecast!AK:AK, Forecast!$A:$A, Outcomes!$A25, Forecast!$C:$C, "2025", Forecast!$D:$D, "Bound project"), 0), 0)</f>
        <v>135.01334465736761</v>
      </c>
      <c r="AA25" s="335">
        <f>IFERROR(MAX(SUMIFS(Forecast!AL:AL, Forecast!$A:$A, Outcomes!$A25, Forecast!$C:$C, "2025", Forecast!$D:$D, "Bound project"), 0), 0)</f>
        <v>122.09115293975701</v>
      </c>
      <c r="AB25" s="335">
        <f>IFERROR(MAX(SUMIFS(Forecast!AM:AM, Forecast!$A:$A, Outcomes!$A25, Forecast!$C:$C, "2025", Forecast!$D:$D, "Bound project"), 0), 0)</f>
        <v>69.467004979066758</v>
      </c>
      <c r="AC25" s="335">
        <f>IFERROR(MAX(SUMIFS(Forecast!AN:AN, Forecast!$A:$A, Outcomes!$A25, Forecast!$C:$C, "2025", Forecast!$D:$D, "Bound project"), 0), 0)</f>
        <v>57.417926486027575</v>
      </c>
      <c r="AD25" s="335">
        <f>IFERROR(MAX(SUMIFS(Forecast!AT:AT, Forecast!$A:$A, Outcomes!$A25, Forecast!$C:$C, "2025", Forecast!$D:$D, "Bound project"), 0), 0)</f>
        <v>0</v>
      </c>
      <c r="AE25" s="335">
        <f>IFERROR(MAX(SUMIFS(Forecast!AU:AU, Forecast!$A:$A, Outcomes!$A25, Forecast!$C:$C, "2025", Forecast!$D:$D, "Bound project"), 0), 0)</f>
        <v>0</v>
      </c>
      <c r="AF25" s="335">
        <f>IFERROR(MAX(SUMIFS(Forecast!AV:AV, Forecast!$A:$A, Outcomes!$A25, Forecast!$C:$C, "2025", Forecast!$D:$D, "Bound project"), 0), 0)</f>
        <v>0</v>
      </c>
      <c r="AG25" s="335">
        <f>IFERROR(MAX(SUMIFS(Forecast!AW:AW, Forecast!$A:$A, Outcomes!$A25, Forecast!$C:$C, "2025", Forecast!$D:$D, "Bound project"), 0), 0)</f>
        <v>0</v>
      </c>
      <c r="AH25" s="335">
        <f>IFERROR(MAX(SUMIFS(Forecast!AX:AX, Forecast!$A:$A, Outcomes!$A25, Forecast!$C:$C, "2025", Forecast!$D:$D, "Bound project"), 0), 0)</f>
        <v>0</v>
      </c>
      <c r="AI25" s="335">
        <f>IFERROR(MAX(SUMIFS(Forecast!AY:AY, Forecast!$A:$A, Outcomes!$A25, Forecast!$C:$C, "2025", Forecast!$D:$D, "Bound project"), 0), 0)</f>
        <v>0</v>
      </c>
      <c r="AJ25" s="335">
        <f>IFERROR(MAX(SUMIFS(Forecast!AZ:AZ, Forecast!$A:$A, Outcomes!$A25, Forecast!$C:$C, "2025", Forecast!$D:$D, "Bound project"), 0), 0)</f>
        <v>0</v>
      </c>
      <c r="AK25" s="335">
        <f>IFERROR(MAX(SUMIFS(Forecast!BA:BA, Forecast!$A:$A, Outcomes!$A25, Forecast!$C:$C, "2025", Forecast!$D:$D, "Bound project"), 0), 0)</f>
        <v>0</v>
      </c>
      <c r="AL25" s="335">
        <f>IFERROR(MAX(SUMIFS(Forecast!BF:BF, Forecast!$A:$A, Outcomes!$A25, Forecast!$C:$C, "2025", Forecast!$D:$D, "Bound project"), 0), 0)</f>
        <v>152.72962134070337</v>
      </c>
      <c r="AM25" s="335">
        <f>IFERROR(MAX(SUMIFS(Forecast!BG:BG, Forecast!$A:$A, Outcomes!$A25, Forecast!$C:$C, "2025", Forecast!$D:$D, "Bound project"), 0), 0)</f>
        <v>141.99664284224528</v>
      </c>
      <c r="AN25" s="335">
        <f>IFERROR(MAX(SUMIFS(Forecast!BH:BH, Forecast!$A:$A, Outcomes!$A25, Forecast!$C:$C, "2025", Forecast!$D:$D, "Bound project"), 0), 0)</f>
        <v>60.033619290475059</v>
      </c>
      <c r="AO25" s="335">
        <f>IFERROR(MAX(SUMIFS(Forecast!BI:BI, Forecast!$A:$A, Outcomes!$A25, Forecast!$C:$C, "2025", Forecast!$D:$D, "Bound project"), 0), 0)</f>
        <v>21.189491104644151</v>
      </c>
      <c r="AP25" s="335">
        <f>IFERROR(MAX(SUMIFS(Forecast!BJ:BJ, Forecast!$A:$A, Outcomes!$A25, Forecast!$C:$C, "2025", Forecast!$D:$D, "Bound project"), 0), 0)</f>
        <v>18.286388136631427</v>
      </c>
      <c r="AQ25" s="335">
        <f>IFERROR(MAX(SUMIFS(Forecast!BK:BK, Forecast!$A:$A, Outcomes!$A25, Forecast!$C:$C, "2025", Forecast!$D:$D, "Bound project"), 0), 0)</f>
        <v>15.945069371546449</v>
      </c>
      <c r="AR25" s="335">
        <f>IFERROR(MAX(SUMIFS(Forecast!BL:BL, Forecast!$A:$A, Outcomes!$A25, Forecast!$C:$C, "2025", Forecast!$D:$D, "Bound project"), 0), 0)</f>
        <v>9.2911410595850761</v>
      </c>
      <c r="AS25" s="335">
        <f>IFERROR(MAX(SUMIFS(Forecast!BM:BM, Forecast!$A:$A, Outcomes!$A25, Forecast!$C:$C, "2025", Forecast!$D:$D, "Bound project"), 0), 0)</f>
        <v>4.6924230528894695</v>
      </c>
      <c r="AT25" s="335">
        <f>IFERROR(MAX(SUMIFS(Forecast!BS:BS, Forecast!$A:$A, Outcomes!$A25, Forecast!$C:$C, "2025", Forecast!$D:$D, "Bound project"), 0), 0)</f>
        <v>0</v>
      </c>
      <c r="AU25" s="335">
        <f>IFERROR(MAX(SUMIFS(Forecast!BT:BT, Forecast!$A:$A, Outcomes!$A25, Forecast!$C:$C, "2025", Forecast!$D:$D, "Bound project"), 0), 0)</f>
        <v>0</v>
      </c>
      <c r="AV25" s="335">
        <f>IFERROR(MAX(SUMIFS(Forecast!BU:BU, Forecast!$A:$A, Outcomes!$A25, Forecast!$C:$C, "2025", Forecast!$D:$D, "Bound project"), 0), 0)</f>
        <v>0</v>
      </c>
      <c r="AW25" s="335">
        <f>IFERROR(MAX(SUMIFS(Forecast!BV:BV, Forecast!$A:$A, Outcomes!$A25, Forecast!$C:$C, "2025", Forecast!$D:$D, "Bound project"), 0), 0)</f>
        <v>0</v>
      </c>
      <c r="AX25" s="335">
        <f>IFERROR(MAX(SUMIFS(Forecast!BW:BW, Forecast!$A:$A, Outcomes!$A25, Forecast!$C:$C, "2025", Forecast!$D:$D, "Bound project"), 0), 0)</f>
        <v>0</v>
      </c>
      <c r="AY25" s="335">
        <f>IFERROR(MAX(SUMIFS(Forecast!BX:BX, Forecast!$A:$A, Outcomes!$A25, Forecast!$C:$C, "2025", Forecast!$D:$D, "Bound project"), 0), 0)</f>
        <v>0</v>
      </c>
      <c r="AZ25" s="335">
        <f>IFERROR(MAX(SUMIFS(Forecast!BY:BY, Forecast!$A:$A, Outcomes!$A25, Forecast!$C:$C, "2025", Forecast!$D:$D, "Bound project"), 0), 0)</f>
        <v>0</v>
      </c>
      <c r="BA25" s="335">
        <f>IFERROR(MAX(SUMIFS(Forecast!BZ:BZ, Forecast!$A:$A, Outcomes!$A25, Forecast!$C:$C, "2025", Forecast!$D:$D, "Bound project"), 0), 0)</f>
        <v>0</v>
      </c>
      <c r="BB25" s="335">
        <f>IFERROR(MAX(SUMIFS(Forecast!AO:AO, Forecast!$A:$A, Outcomes!$A25, Forecast!$C:$C, "2025", Forecast!$D:$D, "Bound project"), 0), 0)</f>
        <v>18.150000000000002</v>
      </c>
      <c r="BC25" s="335">
        <f>IFERROR(MAX(SUMIFS(Forecast!BN:BN, Forecast!$A:$A, Outcomes!$A25, Forecast!$C:$C, "2025", Forecast!$D:$D, "Bound project"), 0), 0)</f>
        <v>4.8400000000000007</v>
      </c>
      <c r="BD25" s="335">
        <f>IFERROR(MAX(SUMIFS(Forecast!CA:CA, Forecast!$A:$A, Outcomes!$A25, Forecast!$C:$C, "2025", Forecast!$D:$D, "Bound project"), 0), 0)</f>
        <v>0</v>
      </c>
    </row>
    <row r="26" spans="1:56">
      <c r="A26" s="21" t="s">
        <v>81</v>
      </c>
      <c r="B26" s="18" t="s">
        <v>82</v>
      </c>
      <c r="C26" s="335">
        <f>IFERROR(MAX(SUMIFS(Forecast!E:E, Forecast!$A:$A, Outcomes!$A26, Forecast!$C:$C, "2025", Forecast!$D:$D, "Bound project"), 0), 0)</f>
        <v>130.86249999999998</v>
      </c>
      <c r="D26" s="335">
        <f>IFERROR(MAX(SUMIFS(Forecast!F:F, Forecast!$A:$A, Outcomes!$A26, Forecast!$C:$C, "2025", Forecast!$D:$D, "Bound project"), 0), 0)</f>
        <v>120.03249999999998</v>
      </c>
      <c r="E26" s="335">
        <f>IFERROR(MAX(SUMIFS(Forecast!G:G, Forecast!$A:$A, Outcomes!$A26, Forecast!$C:$C, "2025", Forecast!$D:$D, "Bound project"), 0), 0)</f>
        <v>52.149953874758488</v>
      </c>
      <c r="F26" s="335">
        <f>IFERROR(MAX(SUMIFS(Forecast!H:H, Forecast!$A:$A, Outcomes!$A26, Forecast!$C:$C, "2025", Forecast!$D:$D, "Bound project"), 0), 0)</f>
        <v>44.263066877249067</v>
      </c>
      <c r="G26" s="335">
        <f>IFERROR(MAX(SUMIFS(Forecast!I:I, Forecast!$A:$A, Outcomes!$A26, Forecast!$C:$C, "2025", Forecast!$D:$D, "Bound project"), 0), 0)</f>
        <v>24.707684327788115</v>
      </c>
      <c r="H26" s="335">
        <f>IFERROR(MAX(SUMIFS(Forecast!J:J, Forecast!$A:$A, Outcomes!$A26, Forecast!$C:$C, "2025", Forecast!$D:$D, "Bound project"), 0), 0)</f>
        <v>0</v>
      </c>
      <c r="I26" s="335">
        <f>IFERROR(MAX(SUMIFS(Forecast!K:K, Forecast!$A:$A, Outcomes!$A26, Forecast!$C:$C, "2025", Forecast!$D:$D, "Bound project"), 0), 0)</f>
        <v>0</v>
      </c>
      <c r="J26" s="335">
        <f>IFERROR(MAX(SUMIFS(Forecast!L:L, Forecast!$A:$A, Outcomes!$A26, Forecast!$C:$C, "2025", Forecast!$D:$D, "Bound project"), 0), 0)</f>
        <v>0</v>
      </c>
      <c r="K26" s="335">
        <f>IFERROR(MAX(SUMIFS(Forecast!M:M, Forecast!$A:$A, Outcomes!$A26, Forecast!$C:$C, "2025", Forecast!$D:$D, "Bound project"), 0), 0)</f>
        <v>0</v>
      </c>
      <c r="L26" s="335">
        <f>IFERROR(MAX(SUMIFS(Forecast!O:O, Forecast!$A:$A, Outcomes!$A26, Forecast!$C:$C, "2025", Forecast!$D:$D, "Bound project"), 0), 0)</f>
        <v>0</v>
      </c>
      <c r="M26" s="335">
        <f>IFERROR(MAX(SUMIFS(Forecast!P:P, Forecast!$A:$A, Outcomes!$A26, Forecast!$C:$C, "2025", Forecast!$D:$D, "Bound project"), 0), 0)</f>
        <v>0</v>
      </c>
      <c r="N26" s="335">
        <f>IFERROR(MAX(SUMIFS(Forecast!U:U, Forecast!$A:$A, Outcomes!$A26, Forecast!$C:$C, "2025", Forecast!$D:$D, "Bound project"), 0), 0)</f>
        <v>36.405219548872189</v>
      </c>
      <c r="O26" s="335">
        <f>IFERROR(MAX(SUMIFS(Forecast!V:V, Forecast!$A:$A, Outcomes!$A26, Forecast!$C:$C, "2025", Forecast!$D:$D, "Bound project"), 0), 0)</f>
        <v>0</v>
      </c>
      <c r="P26" s="335">
        <f>IFERROR(MAX(SUMIFS(Forecast!W:W, Forecast!$A:$A, Outcomes!$A26, Forecast!$C:$C, "2025", Forecast!$D:$D, "Bound project"), 0), 0)</f>
        <v>0</v>
      </c>
      <c r="Q26" s="335">
        <f>IFERROR(MAX(SUMIFS(Forecast!X:X, Forecast!$A:$A, Outcomes!$A26, Forecast!$C:$C, "2025", Forecast!$D:$D, "Bound project"), 0), 0)</f>
        <v>0</v>
      </c>
      <c r="R26" s="335">
        <f>IFERROR(MAX(SUMIFS(Forecast!Y:Y, Forecast!$A:$A, Outcomes!$A26, Forecast!$C:$C, "2025", Forecast!$D:$D, "Bound project"), 0), 0)</f>
        <v>152.35478045112785</v>
      </c>
      <c r="S26" s="335">
        <f>IFERROR(MAX(SUMIFS(Forecast!Z:Z, Forecast!$A:$A, Outcomes!$A26, Forecast!$C:$C, "2025", Forecast!$D:$D, "Bound project"), 0), 0)</f>
        <v>104.06000000000003</v>
      </c>
      <c r="T26" s="335">
        <f>IFERROR(MAX(SUMIFS(Forecast!AA:AA, Forecast!$A:$A, Outcomes!$A26, Forecast!$C:$C, "2025", Forecast!$D:$D, "Bound project"), 0), 0)</f>
        <v>12.100000000000001</v>
      </c>
      <c r="U26" s="335">
        <f>IFERROR(MAX(SUMIFS(Forecast!AB:AB, Forecast!$A:$A, Outcomes!$A26, Forecast!$C:$C, "2025", Forecast!$D:$D, "Bound project"), 0), 0)</f>
        <v>15.730000000000004</v>
      </c>
      <c r="V26" s="335">
        <f>IFERROR(MAX(SUMIFS(Forecast!AG:AG, Forecast!$A:$A, Outcomes!$A26, Forecast!$C:$C, "2025", Forecast!$D:$D, "Bound project"), 0), 0)</f>
        <v>102.91046424997322</v>
      </c>
      <c r="W26" s="335">
        <f>IFERROR(MAX(SUMIFS(Forecast!AH:AH, Forecast!$A:$A, Outcomes!$A26, Forecast!$C:$C, "2025", Forecast!$D:$D, "Bound project"), 0), 0)</f>
        <v>75.061648084514303</v>
      </c>
      <c r="X26" s="335">
        <f>IFERROR(MAX(SUMIFS(Forecast!AI:AI, Forecast!$A:$A, Outcomes!$A26, Forecast!$C:$C, "2025", Forecast!$D:$D, "Bound project"), 0), 0)</f>
        <v>35.259290303127102</v>
      </c>
      <c r="Y26" s="335">
        <f>IFERROR(MAX(SUMIFS(Forecast!AJ:AJ, Forecast!$A:$A, Outcomes!$A26, Forecast!$C:$C, "2025", Forecast!$D:$D, "Bound project"), 0), 0)</f>
        <v>29.645995834886097</v>
      </c>
      <c r="Z26" s="335">
        <f>IFERROR(MAX(SUMIFS(Forecast!AK:AK, Forecast!$A:$A, Outcomes!$A26, Forecast!$C:$C, "2025", Forecast!$D:$D, "Bound project"), 0), 0)</f>
        <v>184.38188529765921</v>
      </c>
      <c r="AA26" s="335">
        <f>IFERROR(MAX(SUMIFS(Forecast!AL:AL, Forecast!$A:$A, Outcomes!$A26, Forecast!$C:$C, "2025", Forecast!$D:$D, "Bound project"), 0), 0)</f>
        <v>100.02730562417899</v>
      </c>
      <c r="AB26" s="335">
        <f>IFERROR(MAX(SUMIFS(Forecast!AM:AM, Forecast!$A:$A, Outcomes!$A26, Forecast!$C:$C, "2025", Forecast!$D:$D, "Bound project"), 0), 0)</f>
        <v>96.126492398890377</v>
      </c>
      <c r="AC26" s="335">
        <f>IFERROR(MAX(SUMIFS(Forecast!AN:AN, Forecast!$A:$A, Outcomes!$A26, Forecast!$C:$C, "2025", Forecast!$D:$D, "Bound project"), 0), 0)</f>
        <v>106.52830579836707</v>
      </c>
      <c r="AD26" s="335">
        <f>IFERROR(MAX(SUMIFS(Forecast!AT:AT, Forecast!$A:$A, Outcomes!$A26, Forecast!$C:$C, "2025", Forecast!$D:$D, "Bound project"), 0), 0)</f>
        <v>0</v>
      </c>
      <c r="AE26" s="335">
        <f>IFERROR(MAX(SUMIFS(Forecast!AU:AU, Forecast!$A:$A, Outcomes!$A26, Forecast!$C:$C, "2025", Forecast!$D:$D, "Bound project"), 0), 0)</f>
        <v>0</v>
      </c>
      <c r="AF26" s="335">
        <f>IFERROR(MAX(SUMIFS(Forecast!AV:AV, Forecast!$A:$A, Outcomes!$A26, Forecast!$C:$C, "2025", Forecast!$D:$D, "Bound project"), 0), 0)</f>
        <v>0</v>
      </c>
      <c r="AG26" s="335">
        <f>IFERROR(MAX(SUMIFS(Forecast!AW:AW, Forecast!$A:$A, Outcomes!$A26, Forecast!$C:$C, "2025", Forecast!$D:$D, "Bound project"), 0), 0)</f>
        <v>0</v>
      </c>
      <c r="AH26" s="335">
        <f>IFERROR(MAX(SUMIFS(Forecast!AX:AX, Forecast!$A:$A, Outcomes!$A26, Forecast!$C:$C, "2025", Forecast!$D:$D, "Bound project"), 0), 0)</f>
        <v>51.442499999999995</v>
      </c>
      <c r="AI26" s="335">
        <f>IFERROR(MAX(SUMIFS(Forecast!AY:AY, Forecast!$A:$A, Outcomes!$A26, Forecast!$C:$C, "2025", Forecast!$D:$D, "Bound project"), 0), 0)</f>
        <v>1.7352793835226892</v>
      </c>
      <c r="AJ26" s="335">
        <f>IFERROR(MAX(SUMIFS(Forecast!AZ:AZ, Forecast!$A:$A, Outcomes!$A26, Forecast!$C:$C, "2025", Forecast!$D:$D, "Bound project"), 0), 0)</f>
        <v>9.8700712023583463</v>
      </c>
      <c r="AK26" s="335">
        <f>IFERROR(MAX(SUMIFS(Forecast!BA:BA, Forecast!$A:$A, Outcomes!$A26, Forecast!$C:$C, "2025", Forecast!$D:$D, "Bound project"), 0), 0)</f>
        <v>39.181613233287592</v>
      </c>
      <c r="AL26" s="335">
        <f>IFERROR(MAX(SUMIFS(Forecast!BF:BF, Forecast!$A:$A, Outcomes!$A26, Forecast!$C:$C, "2025", Forecast!$D:$D, "Bound project"), 0), 0)</f>
        <v>201.45635113605411</v>
      </c>
      <c r="AM26" s="335">
        <f>IFERROR(MAX(SUMIFS(Forecast!BG:BG, Forecast!$A:$A, Outcomes!$A26, Forecast!$C:$C, "2025", Forecast!$D:$D, "Bound project"), 0), 0)</f>
        <v>83.866472961224218</v>
      </c>
      <c r="AN26" s="335">
        <f>IFERROR(MAX(SUMIFS(Forecast!BH:BH, Forecast!$A:$A, Outcomes!$A26, Forecast!$C:$C, "2025", Forecast!$D:$D, "Bound project"), 0), 0)</f>
        <v>103.35997945149633</v>
      </c>
      <c r="AO26" s="335">
        <f>IFERROR(MAX(SUMIFS(Forecast!BI:BI, Forecast!$A:$A, Outcomes!$A26, Forecast!$C:$C, "2025", Forecast!$D:$D, "Bound project"), 0), 0)</f>
        <v>58.256502314908786</v>
      </c>
      <c r="AP26" s="335">
        <f>IFERROR(MAX(SUMIFS(Forecast!BJ:BJ, Forecast!$A:$A, Outcomes!$A26, Forecast!$C:$C, "2025", Forecast!$D:$D, "Bound project"), 0), 0)</f>
        <v>161.91099519748522</v>
      </c>
      <c r="AQ26" s="335">
        <f>IFERROR(MAX(SUMIFS(Forecast!BK:BK, Forecast!$A:$A, Outcomes!$A26, Forecast!$C:$C, "2025", Forecast!$D:$D, "Bound project"), 0), 0)</f>
        <v>43.093668887270326</v>
      </c>
      <c r="AR26" s="335">
        <f>IFERROR(MAX(SUMIFS(Forecast!BL:BL, Forecast!$A:$A, Outcomes!$A26, Forecast!$C:$C, "2025", Forecast!$D:$D, "Bound project"), 0), 0)</f>
        <v>83.848541814247866</v>
      </c>
      <c r="AS26" s="335">
        <f>IFERROR(MAX(SUMIFS(Forecast!BM:BM, Forecast!$A:$A, Outcomes!$A26, Forecast!$C:$C, "2025", Forecast!$D:$D, "Bound project"), 0), 0)</f>
        <v>95.27150426305559</v>
      </c>
      <c r="AT26" s="335">
        <f>IFERROR(MAX(SUMIFS(Forecast!BS:BS, Forecast!$A:$A, Outcomes!$A26, Forecast!$C:$C, "2025", Forecast!$D:$D, "Bound project"), 0), 0)</f>
        <v>0</v>
      </c>
      <c r="AU26" s="335">
        <f>IFERROR(MAX(SUMIFS(Forecast!BT:BT, Forecast!$A:$A, Outcomes!$A26, Forecast!$C:$C, "2025", Forecast!$D:$D, "Bound project"), 0), 0)</f>
        <v>0</v>
      </c>
      <c r="AV26" s="335">
        <f>IFERROR(MAX(SUMIFS(Forecast!BU:BU, Forecast!$A:$A, Outcomes!$A26, Forecast!$C:$C, "2025", Forecast!$D:$D, "Bound project"), 0), 0)</f>
        <v>0</v>
      </c>
      <c r="AW26" s="335">
        <f>IFERROR(MAX(SUMIFS(Forecast!BV:BV, Forecast!$A:$A, Outcomes!$A26, Forecast!$C:$C, "2025", Forecast!$D:$D, "Bound project"), 0), 0)</f>
        <v>0</v>
      </c>
      <c r="AX26" s="335">
        <f>IFERROR(MAX(SUMIFS(Forecast!BW:BW, Forecast!$A:$A, Outcomes!$A26, Forecast!$C:$C, "2025", Forecast!$D:$D, "Bound project"), 0), 0)</f>
        <v>27.830000000000002</v>
      </c>
      <c r="AY26" s="335">
        <f>IFERROR(MAX(SUMIFS(Forecast!BX:BX, Forecast!$A:$A, Outcomes!$A26, Forecast!$C:$C, "2025", Forecast!$D:$D, "Bound project"), 0), 0)</f>
        <v>1.7897916666666667</v>
      </c>
      <c r="AZ26" s="335">
        <f>IFERROR(MAX(SUMIFS(Forecast!BY:BY, Forecast!$A:$A, Outcomes!$A26, Forecast!$C:$C, "2025", Forecast!$D:$D, "Bound project"), 0), 0)</f>
        <v>13.464851190476191</v>
      </c>
      <c r="BA26" s="335">
        <f>IFERROR(MAX(SUMIFS(Forecast!BZ:BZ, Forecast!$A:$A, Outcomes!$A26, Forecast!$C:$C, "2025", Forecast!$D:$D, "Bound project"), 0), 0)</f>
        <v>23.389732142857145</v>
      </c>
      <c r="BB26" s="335">
        <f>IFERROR(MAX(SUMIFS(Forecast!AO:AO, Forecast!$A:$A, Outcomes!$A26, Forecast!$C:$C, "2025", Forecast!$D:$D, "Bound project"), 0), 0)</f>
        <v>11.09906269829121</v>
      </c>
      <c r="BC26" s="335">
        <f>IFERROR(MAX(SUMIFS(Forecast!BN:BN, Forecast!$A:$A, Outcomes!$A26, Forecast!$C:$C, "2025", Forecast!$D:$D, "Bound project"), 0), 0)</f>
        <v>24.992515686153599</v>
      </c>
      <c r="BD26" s="335">
        <f>IFERROR(MAX(SUMIFS(Forecast!CA:CA, Forecast!$A:$A, Outcomes!$A26, Forecast!$C:$C, "2025", Forecast!$D:$D, "Bound project"), 0), 0)</f>
        <v>0</v>
      </c>
    </row>
    <row r="27" spans="1:56">
      <c r="A27" s="21" t="s">
        <v>83</v>
      </c>
      <c r="B27" s="18" t="s">
        <v>84</v>
      </c>
      <c r="C27" s="335">
        <f>IFERROR(MAX(SUMIFS(Forecast!E:E, Forecast!$A:$A, Outcomes!$A27, Forecast!$C:$C, "2025", Forecast!$D:$D, "Bound project"), 0), 0)</f>
        <v>366.01719950420278</v>
      </c>
      <c r="D27" s="335">
        <f>IFERROR(MAX(SUMIFS(Forecast!F:F, Forecast!$A:$A, Outcomes!$A27, Forecast!$C:$C, "2025", Forecast!$D:$D, "Bound project"), 0), 0)</f>
        <v>170.57249999999996</v>
      </c>
      <c r="E27" s="335">
        <f>IFERROR(MAX(SUMIFS(Forecast!G:G, Forecast!$A:$A, Outcomes!$A27, Forecast!$C:$C, "2025", Forecast!$D:$D, "Bound project"), 0), 0)</f>
        <v>126.07932870187163</v>
      </c>
      <c r="F27" s="335">
        <f>IFERROR(MAX(SUMIFS(Forecast!H:H, Forecast!$A:$A, Outcomes!$A27, Forecast!$C:$C, "2025", Forecast!$D:$D, "Bound project"), 0), 0)</f>
        <v>66.774012531853501</v>
      </c>
      <c r="G27" s="335">
        <f>IFERROR(MAX(SUMIFS(Forecast!I:I, Forecast!$A:$A, Outcomes!$A27, Forecast!$C:$C, "2025", Forecast!$D:$D, "Bound project"), 0), 0)</f>
        <v>35.047926624935123</v>
      </c>
      <c r="H27" s="335">
        <f>IFERROR(MAX(SUMIFS(Forecast!J:J, Forecast!$A:$A, Outcomes!$A27, Forecast!$C:$C, "2025", Forecast!$D:$D, "Bound project"), 0), 0)</f>
        <v>0</v>
      </c>
      <c r="I27" s="335">
        <f>IFERROR(MAX(SUMIFS(Forecast!K:K, Forecast!$A:$A, Outcomes!$A27, Forecast!$C:$C, "2025", Forecast!$D:$D, "Bound project"), 0), 0)</f>
        <v>0</v>
      </c>
      <c r="J27" s="335">
        <f>IFERROR(MAX(SUMIFS(Forecast!L:L, Forecast!$A:$A, Outcomes!$A27, Forecast!$C:$C, "2025", Forecast!$D:$D, "Bound project"), 0), 0)</f>
        <v>0</v>
      </c>
      <c r="K27" s="335">
        <f>IFERROR(MAX(SUMIFS(Forecast!M:M, Forecast!$A:$A, Outcomes!$A27, Forecast!$C:$C, "2025", Forecast!$D:$D, "Bound project"), 0), 0)</f>
        <v>0</v>
      </c>
      <c r="L27" s="335">
        <f>IFERROR(MAX(SUMIFS(Forecast!O:O, Forecast!$A:$A, Outcomes!$A27, Forecast!$C:$C, "2025", Forecast!$D:$D, "Bound project"), 0), 0)</f>
        <v>0</v>
      </c>
      <c r="M27" s="335">
        <f>IFERROR(MAX(SUMIFS(Forecast!P:P, Forecast!$A:$A, Outcomes!$A27, Forecast!$C:$C, "2025", Forecast!$D:$D, "Bound project"), 0), 0)</f>
        <v>220.22000000000003</v>
      </c>
      <c r="N27" s="335">
        <f>IFERROR(MAX(SUMIFS(Forecast!U:U, Forecast!$A:$A, Outcomes!$A27, Forecast!$C:$C, "2025", Forecast!$D:$D, "Bound project"), 0), 0)</f>
        <v>6.05</v>
      </c>
      <c r="O27" s="335">
        <f>IFERROR(MAX(SUMIFS(Forecast!V:V, Forecast!$A:$A, Outcomes!$A27, Forecast!$C:$C, "2025", Forecast!$D:$D, "Bound project"), 0), 0)</f>
        <v>2.42</v>
      </c>
      <c r="P27" s="335">
        <f>IFERROR(MAX(SUMIFS(Forecast!W:W, Forecast!$A:$A, Outcomes!$A27, Forecast!$C:$C, "2025", Forecast!$D:$D, "Bound project"), 0), 0)</f>
        <v>4.8400000000000007</v>
      </c>
      <c r="Q27" s="335">
        <f>IFERROR(MAX(SUMIFS(Forecast!X:X, Forecast!$A:$A, Outcomes!$A27, Forecast!$C:$C, "2025", Forecast!$D:$D, "Bound project"), 0), 0)</f>
        <v>4.8400000000000007</v>
      </c>
      <c r="R27" s="335">
        <f>IFERROR(MAX(SUMIFS(Forecast!Y:Y, Forecast!$A:$A, Outcomes!$A27, Forecast!$C:$C, "2025", Forecast!$D:$D, "Bound project"), 0), 0)</f>
        <v>163.35</v>
      </c>
      <c r="S27" s="335">
        <f>IFERROR(MAX(SUMIFS(Forecast!Z:Z, Forecast!$A:$A, Outcomes!$A27, Forecast!$C:$C, "2025", Forecast!$D:$D, "Bound project"), 0), 0)</f>
        <v>35.089999999999996</v>
      </c>
      <c r="T27" s="335">
        <f>IFERROR(MAX(SUMIFS(Forecast!AA:AA, Forecast!$A:$A, Outcomes!$A27, Forecast!$C:$C, "2025", Forecast!$D:$D, "Bound project"), 0), 0)</f>
        <v>30.25</v>
      </c>
      <c r="U27" s="335">
        <f>IFERROR(MAX(SUMIFS(Forecast!AB:AB, Forecast!$A:$A, Outcomes!$A27, Forecast!$C:$C, "2025", Forecast!$D:$D, "Bound project"), 0), 0)</f>
        <v>83.490000000000009</v>
      </c>
      <c r="V27" s="335">
        <f>IFERROR(MAX(SUMIFS(Forecast!AG:AG, Forecast!$A:$A, Outcomes!$A27, Forecast!$C:$C, "2025", Forecast!$D:$D, "Bound project"), 0), 0)</f>
        <v>145.23666173639197</v>
      </c>
      <c r="W27" s="335">
        <f>IFERROR(MAX(SUMIFS(Forecast!AH:AH, Forecast!$A:$A, Outcomes!$A27, Forecast!$C:$C, "2025", Forecast!$D:$D, "Bound project"), 0), 0)</f>
        <v>96.156485669975481</v>
      </c>
      <c r="X27" s="335">
        <f>IFERROR(MAX(SUMIFS(Forecast!AI:AI, Forecast!$A:$A, Outcomes!$A27, Forecast!$C:$C, "2025", Forecast!$D:$D, "Bound project"), 0), 0)</f>
        <v>67.246732105000063</v>
      </c>
      <c r="Y27" s="335">
        <f>IFERROR(MAX(SUMIFS(Forecast!AJ:AJ, Forecast!$A:$A, Outcomes!$A27, Forecast!$C:$C, "2025", Forecast!$D:$D, "Bound project"), 0), 0)</f>
        <v>69.047103236424576</v>
      </c>
      <c r="Z27" s="335">
        <f>IFERROR(MAX(SUMIFS(Forecast!AK:AK, Forecast!$A:$A, Outcomes!$A27, Forecast!$C:$C, "2025", Forecast!$D:$D, "Bound project"), 0), 0)</f>
        <v>194.10333826360804</v>
      </c>
      <c r="AA27" s="335">
        <f>IFERROR(MAX(SUMIFS(Forecast!AL:AL, Forecast!$A:$A, Outcomes!$A27, Forecast!$C:$C, "2025", Forecast!$D:$D, "Bound project"), 0), 0)</f>
        <v>121.34798739171256</v>
      </c>
      <c r="AB27" s="335">
        <f>IFERROR(MAX(SUMIFS(Forecast!AM:AM, Forecast!$A:$A, Outcomes!$A27, Forecast!$C:$C, "2025", Forecast!$D:$D, "Bound project"), 0), 0)</f>
        <v>104.27584650678</v>
      </c>
      <c r="AC27" s="335">
        <f>IFERROR(MAX(SUMIFS(Forecast!AN:AN, Forecast!$A:$A, Outcomes!$A27, Forecast!$C:$C, "2025", Forecast!$D:$D, "Bound project"), 0), 0)</f>
        <v>98.085512098429234</v>
      </c>
      <c r="AD27" s="335">
        <f>IFERROR(MAX(SUMIFS(Forecast!AT:AT, Forecast!$A:$A, Outcomes!$A27, Forecast!$C:$C, "2025", Forecast!$D:$D, "Bound project"), 0), 0)</f>
        <v>0</v>
      </c>
      <c r="AE27" s="335">
        <f>IFERROR(MAX(SUMIFS(Forecast!AU:AU, Forecast!$A:$A, Outcomes!$A27, Forecast!$C:$C, "2025", Forecast!$D:$D, "Bound project"), 0), 0)</f>
        <v>0</v>
      </c>
      <c r="AF27" s="335">
        <f>IFERROR(MAX(SUMIFS(Forecast!AV:AV, Forecast!$A:$A, Outcomes!$A27, Forecast!$C:$C, "2025", Forecast!$D:$D, "Bound project"), 0), 0)</f>
        <v>0</v>
      </c>
      <c r="AG27" s="335">
        <f>IFERROR(MAX(SUMIFS(Forecast!AW:AW, Forecast!$A:$A, Outcomes!$A27, Forecast!$C:$C, "2025", Forecast!$D:$D, "Bound project"), 0), 0)</f>
        <v>0</v>
      </c>
      <c r="AH27" s="335">
        <f>IFERROR(MAX(SUMIFS(Forecast!AX:AX, Forecast!$A:$A, Outcomes!$A27, Forecast!$C:$C, "2025", Forecast!$D:$D, "Bound project"), 0), 0)</f>
        <v>0</v>
      </c>
      <c r="AI27" s="335">
        <f>IFERROR(MAX(SUMIFS(Forecast!AY:AY, Forecast!$A:$A, Outcomes!$A27, Forecast!$C:$C, "2025", Forecast!$D:$D, "Bound project"), 0), 0)</f>
        <v>0</v>
      </c>
      <c r="AJ27" s="335">
        <f>IFERROR(MAX(SUMIFS(Forecast!AZ:AZ, Forecast!$A:$A, Outcomes!$A27, Forecast!$C:$C, "2025", Forecast!$D:$D, "Bound project"), 0), 0)</f>
        <v>0</v>
      </c>
      <c r="AK27" s="335">
        <f>IFERROR(MAX(SUMIFS(Forecast!BA:BA, Forecast!$A:$A, Outcomes!$A27, Forecast!$C:$C, "2025", Forecast!$D:$D, "Bound project"), 0), 0)</f>
        <v>0</v>
      </c>
      <c r="AL27" s="335">
        <f>IFERROR(MAX(SUMIFS(Forecast!BF:BF, Forecast!$A:$A, Outcomes!$A27, Forecast!$C:$C, "2025", Forecast!$D:$D, "Bound project"), 0), 0)</f>
        <v>313.94971486471712</v>
      </c>
      <c r="AM27" s="335">
        <f>IFERROR(MAX(SUMIFS(Forecast!BG:BG, Forecast!$A:$A, Outcomes!$A27, Forecast!$C:$C, "2025", Forecast!$D:$D, "Bound project"), 0), 0)</f>
        <v>209.11113710348866</v>
      </c>
      <c r="AN27" s="335">
        <f>IFERROR(MAX(SUMIFS(Forecast!BH:BH, Forecast!$A:$A, Outcomes!$A27, Forecast!$C:$C, "2025", Forecast!$D:$D, "Bound project"), 0), 0)</f>
        <v>149.65258783028344</v>
      </c>
      <c r="AO27" s="335">
        <f>IFERROR(MAX(SUMIFS(Forecast!BI:BI, Forecast!$A:$A, Outcomes!$A27, Forecast!$C:$C, "2025", Forecast!$D:$D, "Bound project"), 0), 0)</f>
        <v>95.526297717656021</v>
      </c>
      <c r="AP27" s="335">
        <f>IFERROR(MAX(SUMIFS(Forecast!BJ:BJ, Forecast!$A:$A, Outcomes!$A27, Forecast!$C:$C, "2025", Forecast!$D:$D, "Bound project"), 0), 0)</f>
        <v>220.65713677692702</v>
      </c>
      <c r="AQ27" s="335">
        <f>IFERROR(MAX(SUMIFS(Forecast!BK:BK, Forecast!$A:$A, Outcomes!$A27, Forecast!$C:$C, "2025", Forecast!$D:$D, "Bound project"), 0), 0)</f>
        <v>137.75307320776224</v>
      </c>
      <c r="AR27" s="335">
        <f>IFERROR(MAX(SUMIFS(Forecast!BL:BL, Forecast!$A:$A, Outcomes!$A27, Forecast!$C:$C, "2025", Forecast!$D:$D, "Bound project"), 0), 0)</f>
        <v>121.33587952155483</v>
      </c>
      <c r="AS27" s="335">
        <f>IFERROR(MAX(SUMIFS(Forecast!BM:BM, Forecast!$A:$A, Outcomes!$A27, Forecast!$C:$C, "2025", Forecast!$D:$D, "Bound project"), 0), 0)</f>
        <v>118.7468763192937</v>
      </c>
      <c r="AT27" s="335">
        <f>IFERROR(MAX(SUMIFS(Forecast!BS:BS, Forecast!$A:$A, Outcomes!$A27, Forecast!$C:$C, "2025", Forecast!$D:$D, "Bound project"), 0), 0)</f>
        <v>0</v>
      </c>
      <c r="AU27" s="335">
        <f>IFERROR(MAX(SUMIFS(Forecast!BT:BT, Forecast!$A:$A, Outcomes!$A27, Forecast!$C:$C, "2025", Forecast!$D:$D, "Bound project"), 0), 0)</f>
        <v>0</v>
      </c>
      <c r="AV27" s="335">
        <f>IFERROR(MAX(SUMIFS(Forecast!BU:BU, Forecast!$A:$A, Outcomes!$A27, Forecast!$C:$C, "2025", Forecast!$D:$D, "Bound project"), 0), 0)</f>
        <v>0</v>
      </c>
      <c r="AW27" s="335">
        <f>IFERROR(MAX(SUMIFS(Forecast!BV:BV, Forecast!$A:$A, Outcomes!$A27, Forecast!$C:$C, "2025", Forecast!$D:$D, "Bound project"), 0), 0)</f>
        <v>0</v>
      </c>
      <c r="AX27" s="335">
        <f>IFERROR(MAX(SUMIFS(Forecast!BW:BW, Forecast!$A:$A, Outcomes!$A27, Forecast!$C:$C, "2025", Forecast!$D:$D, "Bound project"), 0), 0)</f>
        <v>60.500000000000014</v>
      </c>
      <c r="AY27" s="335">
        <f>IFERROR(MAX(SUMIFS(Forecast!BX:BX, Forecast!$A:$A, Outcomes!$A27, Forecast!$C:$C, "2025", Forecast!$D:$D, "Bound project"), 0), 0)</f>
        <v>22.285426099401512</v>
      </c>
      <c r="AZ27" s="335">
        <f>IFERROR(MAX(SUMIFS(Forecast!BY:BY, Forecast!$A:$A, Outcomes!$A27, Forecast!$C:$C, "2025", Forecast!$D:$D, "Bound project"), 0), 0)</f>
        <v>23.548311029329771</v>
      </c>
      <c r="BA27" s="335">
        <f>IFERROR(MAX(SUMIFS(Forecast!BZ:BZ, Forecast!$A:$A, Outcomes!$A27, Forecast!$C:$C, "2025", Forecast!$D:$D, "Bound project"), 0), 0)</f>
        <v>38.339999907066662</v>
      </c>
      <c r="BB27" s="335">
        <f>IFERROR(MAX(SUMIFS(Forecast!AO:AO, Forecast!$A:$A, Outcomes!$A27, Forecast!$C:$C, "2025", Forecast!$D:$D, "Bound project"), 0), 0)</f>
        <v>20.463712781313692</v>
      </c>
      <c r="BC27" s="335">
        <f>IFERROR(MAX(SUMIFS(Forecast!BN:BN, Forecast!$A:$A, Outcomes!$A27, Forecast!$C:$C, "2025", Forecast!$D:$D, "Bound project"), 0), 0)</f>
        <v>36.871602699942549</v>
      </c>
      <c r="BD27" s="335">
        <f>IFERROR(MAX(SUMIFS(Forecast!CA:CA, Forecast!$A:$A, Outcomes!$A27, Forecast!$C:$C, "2025", Forecast!$D:$D, "Bound project"), 0), 0)</f>
        <v>0</v>
      </c>
    </row>
    <row r="28" spans="1:56">
      <c r="A28" s="21" t="s">
        <v>85</v>
      </c>
      <c r="B28" s="18" t="s">
        <v>86</v>
      </c>
      <c r="C28" s="335">
        <f>IFERROR(MAX(SUMIFS(Forecast!E:E, Forecast!$A:$A, Outcomes!$A28, Forecast!$C:$C, "2025", Forecast!$D:$D, "Bound project"), 0), 0)</f>
        <v>377.24499999999995</v>
      </c>
      <c r="D28" s="335">
        <f>IFERROR(MAX(SUMIFS(Forecast!F:F, Forecast!$A:$A, Outcomes!$A28, Forecast!$C:$C, "2025", Forecast!$D:$D, "Bound project"), 0), 0)</f>
        <v>354.25398557925928</v>
      </c>
      <c r="E28" s="335">
        <f>IFERROR(MAX(SUMIFS(Forecast!G:G, Forecast!$A:$A, Outcomes!$A28, Forecast!$C:$C, "2025", Forecast!$D:$D, "Bound project"), 0), 0)</f>
        <v>181.46812798596579</v>
      </c>
      <c r="F28" s="335">
        <f>IFERROR(MAX(SUMIFS(Forecast!H:H, Forecast!$A:$A, Outcomes!$A28, Forecast!$C:$C, "2025", Forecast!$D:$D, "Bound project"), 0), 0)</f>
        <v>103.69395591508001</v>
      </c>
      <c r="G28" s="335">
        <f>IFERROR(MAX(SUMIFS(Forecast!I:I, Forecast!$A:$A, Outcomes!$A28, Forecast!$C:$C, "2025", Forecast!$D:$D, "Bound project"), 0), 0)</f>
        <v>47.510957676476139</v>
      </c>
      <c r="H28" s="335">
        <f>IFERROR(MAX(SUMIFS(Forecast!J:J, Forecast!$A:$A, Outcomes!$A28, Forecast!$C:$C, "2025", Forecast!$D:$D, "Bound project"), 0), 0)</f>
        <v>0</v>
      </c>
      <c r="I28" s="335">
        <f>IFERROR(MAX(SUMIFS(Forecast!K:K, Forecast!$A:$A, Outcomes!$A28, Forecast!$C:$C, "2025", Forecast!$D:$D, "Bound project"), 0), 0)</f>
        <v>0</v>
      </c>
      <c r="J28" s="335">
        <f>IFERROR(MAX(SUMIFS(Forecast!L:L, Forecast!$A:$A, Outcomes!$A28, Forecast!$C:$C, "2025", Forecast!$D:$D, "Bound project"), 0), 0)</f>
        <v>0</v>
      </c>
      <c r="K28" s="335">
        <f>IFERROR(MAX(SUMIFS(Forecast!M:M, Forecast!$A:$A, Outcomes!$A28, Forecast!$C:$C, "2025", Forecast!$D:$D, "Bound project"), 0), 0)</f>
        <v>0</v>
      </c>
      <c r="L28" s="335">
        <f>IFERROR(MAX(SUMIFS(Forecast!O:O, Forecast!$A:$A, Outcomes!$A28, Forecast!$C:$C, "2025", Forecast!$D:$D, "Bound project"), 0), 0)</f>
        <v>0</v>
      </c>
      <c r="M28" s="335">
        <f>IFERROR(MAX(SUMIFS(Forecast!P:P, Forecast!$A:$A, Outcomes!$A28, Forecast!$C:$C, "2025", Forecast!$D:$D, "Bound project"), 0), 0)</f>
        <v>29.782499999999995</v>
      </c>
      <c r="N28" s="335">
        <f>IFERROR(MAX(SUMIFS(Forecast!U:U, Forecast!$A:$A, Outcomes!$A28, Forecast!$C:$C, "2025", Forecast!$D:$D, "Bound project"), 0), 0)</f>
        <v>91.896037256428571</v>
      </c>
      <c r="O28" s="335">
        <f>IFERROR(MAX(SUMIFS(Forecast!V:V, Forecast!$A:$A, Outcomes!$A28, Forecast!$C:$C, "2025", Forecast!$D:$D, "Bound project"), 0), 0)</f>
        <v>58.854765433892453</v>
      </c>
      <c r="P28" s="335">
        <f>IFERROR(MAX(SUMIFS(Forecast!W:W, Forecast!$A:$A, Outcomes!$A28, Forecast!$C:$C, "2025", Forecast!$D:$D, "Bound project"), 0), 0)</f>
        <v>22.715874377993579</v>
      </c>
      <c r="Q28" s="335">
        <f>IFERROR(MAX(SUMIFS(Forecast!X:X, Forecast!$A:$A, Outcomes!$A28, Forecast!$C:$C, "2025", Forecast!$D:$D, "Bound project"), 0), 0)</f>
        <v>9.2928577000882822</v>
      </c>
      <c r="R28" s="335">
        <f>IFERROR(MAX(SUMIFS(Forecast!Y:Y, Forecast!$A:$A, Outcomes!$A28, Forecast!$C:$C, "2025", Forecast!$D:$D, "Bound project"), 0), 0)</f>
        <v>0</v>
      </c>
      <c r="S28" s="335">
        <f>IFERROR(MAX(SUMIFS(Forecast!Z:Z, Forecast!$A:$A, Outcomes!$A28, Forecast!$C:$C, "2025", Forecast!$D:$D, "Bound project"), 0), 0)</f>
        <v>0</v>
      </c>
      <c r="T28" s="335">
        <f>IFERROR(MAX(SUMIFS(Forecast!AA:AA, Forecast!$A:$A, Outcomes!$A28, Forecast!$C:$C, "2025", Forecast!$D:$D, "Bound project"), 0), 0)</f>
        <v>0</v>
      </c>
      <c r="U28" s="335">
        <f>IFERROR(MAX(SUMIFS(Forecast!AB:AB, Forecast!$A:$A, Outcomes!$A28, Forecast!$C:$C, "2025", Forecast!$D:$D, "Bound project"), 0), 0)</f>
        <v>0</v>
      </c>
      <c r="V28" s="335">
        <f>IFERROR(MAX(SUMIFS(Forecast!AG:AG, Forecast!$A:$A, Outcomes!$A28, Forecast!$C:$C, "2025", Forecast!$D:$D, "Bound project"), 0), 0)</f>
        <v>102.81164083379218</v>
      </c>
      <c r="W28" s="335">
        <f>IFERROR(MAX(SUMIFS(Forecast!AH:AH, Forecast!$A:$A, Outcomes!$A28, Forecast!$C:$C, "2025", Forecast!$D:$D, "Bound project"), 0), 0)</f>
        <v>49.785303686344768</v>
      </c>
      <c r="X28" s="335">
        <f>IFERROR(MAX(SUMIFS(Forecast!AI:AI, Forecast!$A:$A, Outcomes!$A28, Forecast!$C:$C, "2025", Forecast!$D:$D, "Bound project"), 0), 0)</f>
        <v>48.21596207749667</v>
      </c>
      <c r="Y28" s="335">
        <f>IFERROR(MAX(SUMIFS(Forecast!AJ:AJ, Forecast!$A:$A, Outcomes!$A28, Forecast!$C:$C, "2025", Forecast!$D:$D, "Bound project"), 0), 0)</f>
        <v>38.930043005681192</v>
      </c>
      <c r="Z28" s="335">
        <f>IFERROR(MAX(SUMIFS(Forecast!AK:AK, Forecast!$A:$A, Outcomes!$A28, Forecast!$C:$C, "2025", Forecast!$D:$D, "Bound project"), 0), 0)</f>
        <v>92.331347922972242</v>
      </c>
      <c r="AA28" s="335">
        <f>IFERROR(MAX(SUMIFS(Forecast!AL:AL, Forecast!$A:$A, Outcomes!$A28, Forecast!$C:$C, "2025", Forecast!$D:$D, "Bound project"), 0), 0)</f>
        <v>44.322374494296902</v>
      </c>
      <c r="AB28" s="335">
        <f>IFERROR(MAX(SUMIFS(Forecast!AM:AM, Forecast!$A:$A, Outcomes!$A28, Forecast!$C:$C, "2025", Forecast!$D:$D, "Bound project"), 0), 0)</f>
        <v>45.252950248753436</v>
      </c>
      <c r="AC28" s="335">
        <f>IFERROR(MAX(SUMIFS(Forecast!AN:AN, Forecast!$A:$A, Outcomes!$A28, Forecast!$C:$C, "2025", Forecast!$D:$D, "Bound project"), 0), 0)</f>
        <v>38.196094107372815</v>
      </c>
      <c r="AD28" s="335">
        <f>IFERROR(MAX(SUMIFS(Forecast!AT:AT, Forecast!$A:$A, Outcomes!$A28, Forecast!$C:$C, "2025", Forecast!$D:$D, "Bound project"), 0), 0)</f>
        <v>0</v>
      </c>
      <c r="AE28" s="335">
        <f>IFERROR(MAX(SUMIFS(Forecast!AU:AU, Forecast!$A:$A, Outcomes!$A28, Forecast!$C:$C, "2025", Forecast!$D:$D, "Bound project"), 0), 0)</f>
        <v>0</v>
      </c>
      <c r="AF28" s="335">
        <f>IFERROR(MAX(SUMIFS(Forecast!AV:AV, Forecast!$A:$A, Outcomes!$A28, Forecast!$C:$C, "2025", Forecast!$D:$D, "Bound project"), 0), 0)</f>
        <v>0</v>
      </c>
      <c r="AG28" s="335">
        <f>IFERROR(MAX(SUMIFS(Forecast!AW:AW, Forecast!$A:$A, Outcomes!$A28, Forecast!$C:$C, "2025", Forecast!$D:$D, "Bound project"), 0), 0)</f>
        <v>0</v>
      </c>
      <c r="AH28" s="335">
        <f>IFERROR(MAX(SUMIFS(Forecast!AX:AX, Forecast!$A:$A, Outcomes!$A28, Forecast!$C:$C, "2025", Forecast!$D:$D, "Bound project"), 0), 0)</f>
        <v>0</v>
      </c>
      <c r="AI28" s="335">
        <f>IFERROR(MAX(SUMIFS(Forecast!AY:AY, Forecast!$A:$A, Outcomes!$A28, Forecast!$C:$C, "2025", Forecast!$D:$D, "Bound project"), 0), 0)</f>
        <v>0</v>
      </c>
      <c r="AJ28" s="335">
        <f>IFERROR(MAX(SUMIFS(Forecast!AZ:AZ, Forecast!$A:$A, Outcomes!$A28, Forecast!$C:$C, "2025", Forecast!$D:$D, "Bound project"), 0), 0)</f>
        <v>0</v>
      </c>
      <c r="AK28" s="335">
        <f>IFERROR(MAX(SUMIFS(Forecast!BA:BA, Forecast!$A:$A, Outcomes!$A28, Forecast!$C:$C, "2025", Forecast!$D:$D, "Bound project"), 0), 0)</f>
        <v>0</v>
      </c>
      <c r="AL28" s="335">
        <f>IFERROR(MAX(SUMIFS(Forecast!BF:BF, Forecast!$A:$A, Outcomes!$A28, Forecast!$C:$C, "2025", Forecast!$D:$D, "Bound project"), 0), 0)</f>
        <v>297.53504765984081</v>
      </c>
      <c r="AM28" s="335">
        <f>IFERROR(MAX(SUMIFS(Forecast!BG:BG, Forecast!$A:$A, Outcomes!$A28, Forecast!$C:$C, "2025", Forecast!$D:$D, "Bound project"), 0), 0)</f>
        <v>181.81774542906717</v>
      </c>
      <c r="AN28" s="335">
        <f>IFERROR(MAX(SUMIFS(Forecast!BH:BH, Forecast!$A:$A, Outcomes!$A28, Forecast!$C:$C, "2025", Forecast!$D:$D, "Bound project"), 0), 0)</f>
        <v>130.08932993003745</v>
      </c>
      <c r="AO28" s="335">
        <f>IFERROR(MAX(SUMIFS(Forecast!BI:BI, Forecast!$A:$A, Outcomes!$A28, Forecast!$C:$C, "2025", Forecast!$D:$D, "Bound project"), 0), 0)</f>
        <v>71.027824644906602</v>
      </c>
      <c r="AP28" s="335">
        <f>IFERROR(MAX(SUMIFS(Forecast!BJ:BJ, Forecast!$A:$A, Outcomes!$A28, Forecast!$C:$C, "2025", Forecast!$D:$D, "Bound project"), 0), 0)</f>
        <v>74.226471688432866</v>
      </c>
      <c r="AQ28" s="335">
        <f>IFERROR(MAX(SUMIFS(Forecast!BK:BK, Forecast!$A:$A, Outcomes!$A28, Forecast!$C:$C, "2025", Forecast!$D:$D, "Bound project"), 0), 0)</f>
        <v>37.852790541771</v>
      </c>
      <c r="AR28" s="335">
        <f>IFERROR(MAX(SUMIFS(Forecast!BL:BL, Forecast!$A:$A, Outcomes!$A28, Forecast!$C:$C, "2025", Forecast!$D:$D, "Bound project"), 0), 0)</f>
        <v>40.52083285595053</v>
      </c>
      <c r="AS28" s="335">
        <f>IFERROR(MAX(SUMIFS(Forecast!BM:BM, Forecast!$A:$A, Outcomes!$A28, Forecast!$C:$C, "2025", Forecast!$D:$D, "Bound project"), 0), 0)</f>
        <v>30.800256920641282</v>
      </c>
      <c r="AT28" s="335">
        <f>IFERROR(MAX(SUMIFS(Forecast!BS:BS, Forecast!$A:$A, Outcomes!$A28, Forecast!$C:$C, "2025", Forecast!$D:$D, "Bound project"), 0), 0)</f>
        <v>0</v>
      </c>
      <c r="AU28" s="335">
        <f>IFERROR(MAX(SUMIFS(Forecast!BT:BT, Forecast!$A:$A, Outcomes!$A28, Forecast!$C:$C, "2025", Forecast!$D:$D, "Bound project"), 0), 0)</f>
        <v>0</v>
      </c>
      <c r="AV28" s="335">
        <f>IFERROR(MAX(SUMIFS(Forecast!BU:BU, Forecast!$A:$A, Outcomes!$A28, Forecast!$C:$C, "2025", Forecast!$D:$D, "Bound project"), 0), 0)</f>
        <v>0</v>
      </c>
      <c r="AW28" s="335">
        <f>IFERROR(MAX(SUMIFS(Forecast!BV:BV, Forecast!$A:$A, Outcomes!$A28, Forecast!$C:$C, "2025", Forecast!$D:$D, "Bound project"), 0), 0)</f>
        <v>0</v>
      </c>
      <c r="AX28" s="335">
        <f>IFERROR(MAX(SUMIFS(Forecast!BW:BW, Forecast!$A:$A, Outcomes!$A28, Forecast!$C:$C, "2025", Forecast!$D:$D, "Bound project"), 0), 0)</f>
        <v>0</v>
      </c>
      <c r="AY28" s="335">
        <f>IFERROR(MAX(SUMIFS(Forecast!BX:BX, Forecast!$A:$A, Outcomes!$A28, Forecast!$C:$C, "2025", Forecast!$D:$D, "Bound project"), 0), 0)</f>
        <v>0</v>
      </c>
      <c r="AZ28" s="335">
        <f>IFERROR(MAX(SUMIFS(Forecast!BY:BY, Forecast!$A:$A, Outcomes!$A28, Forecast!$C:$C, "2025", Forecast!$D:$D, "Bound project"), 0), 0)</f>
        <v>0</v>
      </c>
      <c r="BA28" s="335">
        <f>IFERROR(MAX(SUMIFS(Forecast!BZ:BZ, Forecast!$A:$A, Outcomes!$A28, Forecast!$C:$C, "2025", Forecast!$D:$D, "Bound project"), 0), 0)</f>
        <v>0</v>
      </c>
      <c r="BB28" s="335">
        <f>IFERROR(MAX(SUMIFS(Forecast!AO:AO, Forecast!$A:$A, Outcomes!$A28, Forecast!$C:$C, "2025", Forecast!$D:$D, "Bound project"), 0), 0)</f>
        <v>4.8400000000000007</v>
      </c>
      <c r="BC28" s="335">
        <f>IFERROR(MAX(SUMIFS(Forecast!BN:BN, Forecast!$A:$A, Outcomes!$A28, Forecast!$C:$C, "2025", Forecast!$D:$D, "Bound project"), 0), 0)</f>
        <v>27.665359468299762</v>
      </c>
      <c r="BD28" s="335">
        <f>IFERROR(MAX(SUMIFS(Forecast!CA:CA, Forecast!$A:$A, Outcomes!$A28, Forecast!$C:$C, "2025", Forecast!$D:$D, "Bound project"), 0), 0)</f>
        <v>0</v>
      </c>
    </row>
    <row r="29" spans="1:56">
      <c r="A29" s="21" t="s">
        <v>87</v>
      </c>
      <c r="B29" s="18" t="s">
        <v>88</v>
      </c>
      <c r="C29" s="335">
        <f>IFERROR(MAX(SUMIFS(Forecast!E:E, Forecast!$A:$A, Outcomes!$A29, Forecast!$C:$C, "2025", Forecast!$D:$D, "Bound project"), 0), 0)</f>
        <v>2523.444913739454</v>
      </c>
      <c r="D29" s="335">
        <f>IFERROR(MAX(SUMIFS(Forecast!F:F, Forecast!$A:$A, Outcomes!$A29, Forecast!$C:$C, "2025", Forecast!$D:$D, "Bound project"), 0), 0)</f>
        <v>3389.2764469737185</v>
      </c>
      <c r="E29" s="335">
        <f>IFERROR(MAX(SUMIFS(Forecast!G:G, Forecast!$A:$A, Outcomes!$A29, Forecast!$C:$C, "2025", Forecast!$D:$D, "Bound project"), 0), 0)</f>
        <v>2151.3433888161635</v>
      </c>
      <c r="F29" s="335">
        <f>IFERROR(MAX(SUMIFS(Forecast!H:H, Forecast!$A:$A, Outcomes!$A29, Forecast!$C:$C, "2025", Forecast!$D:$D, "Bound project"), 0), 0)</f>
        <v>1760.5204587997785</v>
      </c>
      <c r="G29" s="335">
        <f>IFERROR(MAX(SUMIFS(Forecast!I:I, Forecast!$A:$A, Outcomes!$A29, Forecast!$C:$C, "2025", Forecast!$D:$D, "Bound project"), 0), 0)</f>
        <v>955.98021822837939</v>
      </c>
      <c r="H29" s="335">
        <f>IFERROR(MAX(SUMIFS(Forecast!J:J, Forecast!$A:$A, Outcomes!$A29, Forecast!$C:$C, "2025", Forecast!$D:$D, "Bound project"), 0), 0)</f>
        <v>59.65490359302941</v>
      </c>
      <c r="I29" s="335">
        <f>IFERROR(MAX(SUMIFS(Forecast!K:K, Forecast!$A:$A, Outcomes!$A29, Forecast!$C:$C, "2025", Forecast!$D:$D, "Bound project"), 0), 0)</f>
        <v>17.991161401072361</v>
      </c>
      <c r="J29" s="335">
        <f>IFERROR(MAX(SUMIFS(Forecast!L:L, Forecast!$A:$A, Outcomes!$A29, Forecast!$C:$C, "2025", Forecast!$D:$D, "Bound project"), 0), 0)</f>
        <v>14.203548474530811</v>
      </c>
      <c r="K29" s="335">
        <f>IFERROR(MAX(SUMIFS(Forecast!M:M, Forecast!$A:$A, Outcomes!$A29, Forecast!$C:$C, "2025", Forecast!$D:$D, "Bound project"), 0), 0)</f>
        <v>0</v>
      </c>
      <c r="L29" s="335">
        <f>IFERROR(MAX(SUMIFS(Forecast!O:O, Forecast!$A:$A, Outcomes!$A29, Forecast!$C:$C, "2025", Forecast!$D:$D, "Bound project"), 0), 0)</f>
        <v>455.42788100791029</v>
      </c>
      <c r="M29" s="335">
        <f>IFERROR(MAX(SUMIFS(Forecast!P:P, Forecast!$A:$A, Outcomes!$A29, Forecast!$C:$C, "2025", Forecast!$D:$D, "Bound project"), 0), 0)</f>
        <v>717.06211899208995</v>
      </c>
      <c r="N29" s="335">
        <f>IFERROR(MAX(SUMIFS(Forecast!U:U, Forecast!$A:$A, Outcomes!$A29, Forecast!$C:$C, "2025", Forecast!$D:$D, "Bound project"), 0), 0)</f>
        <v>179.39016270622227</v>
      </c>
      <c r="O29" s="335">
        <f>IFERROR(MAX(SUMIFS(Forecast!V:V, Forecast!$A:$A, Outcomes!$A29, Forecast!$C:$C, "2025", Forecast!$D:$D, "Bound project"), 0), 0)</f>
        <v>5.43527794354784</v>
      </c>
      <c r="P29" s="335">
        <f>IFERROR(MAX(SUMIFS(Forecast!W:W, Forecast!$A:$A, Outcomes!$A29, Forecast!$C:$C, "2025", Forecast!$D:$D, "Bound project"), 0), 0)</f>
        <v>3.2611667661287038</v>
      </c>
      <c r="Q29" s="335">
        <f>IFERROR(MAX(SUMIFS(Forecast!X:X, Forecast!$A:$A, Outcomes!$A29, Forecast!$C:$C, "2025", Forecast!$D:$D, "Bound project"), 0), 0)</f>
        <v>35.872834427415739</v>
      </c>
      <c r="R29" s="335">
        <f>IFERROR(MAX(SUMIFS(Forecast!Y:Y, Forecast!$A:$A, Outcomes!$A29, Forecast!$C:$C, "2025", Forecast!$D:$D, "Bound project"), 0), 0)</f>
        <v>873.96670275334907</v>
      </c>
      <c r="S29" s="335">
        <f>IFERROR(MAX(SUMIFS(Forecast!Z:Z, Forecast!$A:$A, Outcomes!$A29, Forecast!$C:$C, "2025", Forecast!$D:$D, "Bound project"), 0), 0)</f>
        <v>154.36189359675865</v>
      </c>
      <c r="T29" s="335">
        <f>IFERROR(MAX(SUMIFS(Forecast!AA:AA, Forecast!$A:$A, Outcomes!$A29, Forecast!$C:$C, "2025", Forecast!$D:$D, "Bound project"), 0), 0)</f>
        <v>144.57839329837253</v>
      </c>
      <c r="U29" s="335">
        <f>IFERROR(MAX(SUMIFS(Forecast!AB:AB, Forecast!$A:$A, Outcomes!$A29, Forecast!$C:$C, "2025", Forecast!$D:$D, "Bound project"), 0), 0)</f>
        <v>669.62624264509384</v>
      </c>
      <c r="V29" s="335">
        <f>IFERROR(MAX(SUMIFS(Forecast!AG:AG, Forecast!$A:$A, Outcomes!$A29, Forecast!$C:$C, "2025", Forecast!$D:$D, "Bound project"), 0), 0)</f>
        <v>696.47937342829675</v>
      </c>
      <c r="W29" s="335">
        <f>IFERROR(MAX(SUMIFS(Forecast!AH:AH, Forecast!$A:$A, Outcomes!$A29, Forecast!$C:$C, "2025", Forecast!$D:$D, "Bound project"), 0), 0)</f>
        <v>190.68935118641073</v>
      </c>
      <c r="X29" s="335">
        <f>IFERROR(MAX(SUMIFS(Forecast!AI:AI, Forecast!$A:$A, Outcomes!$A29, Forecast!$C:$C, "2025", Forecast!$D:$D, "Bound project"), 0), 0)</f>
        <v>289.56040091670934</v>
      </c>
      <c r="Y29" s="335">
        <f>IFERROR(MAX(SUMIFS(Forecast!AJ:AJ, Forecast!$A:$A, Outcomes!$A29, Forecast!$C:$C, "2025", Forecast!$D:$D, "Bound project"), 0), 0)</f>
        <v>384.88630713600725</v>
      </c>
      <c r="Z29" s="335">
        <f>IFERROR(MAX(SUMIFS(Forecast!AK:AK, Forecast!$A:$A, Outcomes!$A29, Forecast!$C:$C, "2025", Forecast!$D:$D, "Bound project"), 0), 0)</f>
        <v>797.40644892062869</v>
      </c>
      <c r="AA29" s="335">
        <f>IFERROR(MAX(SUMIFS(Forecast!AL:AL, Forecast!$A:$A, Outcomes!$A29, Forecast!$C:$C, "2025", Forecast!$D:$D, "Bound project"), 0), 0)</f>
        <v>325.11561532075592</v>
      </c>
      <c r="AB29" s="335">
        <f>IFERROR(MAX(SUMIFS(Forecast!AM:AM, Forecast!$A:$A, Outcomes!$A29, Forecast!$C:$C, "2025", Forecast!$D:$D, "Bound project"), 0), 0)</f>
        <v>371.02806693931637</v>
      </c>
      <c r="AC29" s="335">
        <f>IFERROR(MAX(SUMIFS(Forecast!AN:AN, Forecast!$A:$A, Outcomes!$A29, Forecast!$C:$C, "2025", Forecast!$D:$D, "Bound project"), 0), 0)</f>
        <v>447.64466510313719</v>
      </c>
      <c r="AD29" s="335">
        <f>IFERROR(MAX(SUMIFS(Forecast!AT:AT, Forecast!$A:$A, Outcomes!$A29, Forecast!$C:$C, "2025", Forecast!$D:$D, "Bound project"), 0), 0)</f>
        <v>0.60166666666666668</v>
      </c>
      <c r="AE29" s="335">
        <f>IFERROR(MAX(SUMIFS(Forecast!AU:AU, Forecast!$A:$A, Outcomes!$A29, Forecast!$C:$C, "2025", Forecast!$D:$D, "Bound project"), 0), 0)</f>
        <v>0</v>
      </c>
      <c r="AF29" s="335">
        <f>IFERROR(MAX(SUMIFS(Forecast!AV:AV, Forecast!$A:$A, Outcomes!$A29, Forecast!$C:$C, "2025", Forecast!$D:$D, "Bound project"), 0), 0)</f>
        <v>0</v>
      </c>
      <c r="AG29" s="335">
        <f>IFERROR(MAX(SUMIFS(Forecast!AW:AW, Forecast!$A:$A, Outcomes!$A29, Forecast!$C:$C, "2025", Forecast!$D:$D, "Bound project"), 0), 0)</f>
        <v>0.6291911477411477</v>
      </c>
      <c r="AH29" s="335">
        <f>IFERROR(MAX(SUMIFS(Forecast!AX:AX, Forecast!$A:$A, Outcomes!$A29, Forecast!$C:$C, "2025", Forecast!$D:$D, "Bound project"), 0), 0)</f>
        <v>26.473333333333336</v>
      </c>
      <c r="AI29" s="335">
        <f>IFERROR(MAX(SUMIFS(Forecast!AY:AY, Forecast!$A:$A, Outcomes!$A29, Forecast!$C:$C, "2025", Forecast!$D:$D, "Bound project"), 0), 0)</f>
        <v>3.6178557692307698</v>
      </c>
      <c r="AJ29" s="335">
        <f>IFERROR(MAX(SUMIFS(Forecast!AZ:AZ, Forecast!$A:$A, Outcomes!$A29, Forecast!$C:$C, "2025", Forecast!$D:$D, "Bound project"), 0), 0)</f>
        <v>1.8952500000000001</v>
      </c>
      <c r="AK29" s="335">
        <f>IFERROR(MAX(SUMIFS(Forecast!BA:BA, Forecast!$A:$A, Outcomes!$A29, Forecast!$C:$C, "2025", Forecast!$D:$D, "Bound project"), 0), 0)</f>
        <v>22.965476892551887</v>
      </c>
      <c r="AL29" s="335">
        <f>IFERROR(MAX(SUMIFS(Forecast!BF:BF, Forecast!$A:$A, Outcomes!$A29, Forecast!$C:$C, "2025", Forecast!$D:$D, "Bound project"), 0), 0)</f>
        <v>4148.9434297271264</v>
      </c>
      <c r="AM29" s="335">
        <f>IFERROR(MAX(SUMIFS(Forecast!BG:BG, Forecast!$A:$A, Outcomes!$A29, Forecast!$C:$C, "2025", Forecast!$D:$D, "Bound project"), 0), 0)</f>
        <v>2551.9160662851</v>
      </c>
      <c r="AN29" s="335">
        <f>IFERROR(MAX(SUMIFS(Forecast!BH:BH, Forecast!$A:$A, Outcomes!$A29, Forecast!$C:$C, "2025", Forecast!$D:$D, "Bound project"), 0), 0)</f>
        <v>1972.9139729367766</v>
      </c>
      <c r="AO29" s="335">
        <f>IFERROR(MAX(SUMIFS(Forecast!BI:BI, Forecast!$A:$A, Outcomes!$A29, Forecast!$C:$C, "2025", Forecast!$D:$D, "Bound project"), 0), 0)</f>
        <v>1680.4928228837073</v>
      </c>
      <c r="AP29" s="335">
        <f>IFERROR(MAX(SUMIFS(Forecast!BJ:BJ, Forecast!$A:$A, Outcomes!$A29, Forecast!$C:$C, "2025", Forecast!$D:$D, "Bound project"), 0), 0)</f>
        <v>720.58987154902923</v>
      </c>
      <c r="AQ29" s="335">
        <f>IFERROR(MAX(SUMIFS(Forecast!BK:BK, Forecast!$A:$A, Outcomes!$A29, Forecast!$C:$C, "2025", Forecast!$D:$D, "Bound project"), 0), 0)</f>
        <v>347.01562553279598</v>
      </c>
      <c r="AR29" s="335">
        <f>IFERROR(MAX(SUMIFS(Forecast!BL:BL, Forecast!$A:$A, Outcomes!$A29, Forecast!$C:$C, "2025", Forecast!$D:$D, "Bound project"), 0), 0)</f>
        <v>318.92047925645824</v>
      </c>
      <c r="AS29" s="335">
        <f>IFERROR(MAX(SUMIFS(Forecast!BM:BM, Forecast!$A:$A, Outcomes!$A29, Forecast!$C:$C, "2025", Forecast!$D:$D, "Bound project"), 0), 0)</f>
        <v>448.51389843665891</v>
      </c>
      <c r="AT29" s="335">
        <f>IFERROR(MAX(SUMIFS(Forecast!BS:BS, Forecast!$A:$A, Outcomes!$A29, Forecast!$C:$C, "2025", Forecast!$D:$D, "Bound project"), 0), 0)</f>
        <v>0</v>
      </c>
      <c r="AU29" s="335">
        <f>IFERROR(MAX(SUMIFS(Forecast!BT:BT, Forecast!$A:$A, Outcomes!$A29, Forecast!$C:$C, "2025", Forecast!$D:$D, "Bound project"), 0), 0)</f>
        <v>0</v>
      </c>
      <c r="AV29" s="335">
        <f>IFERROR(MAX(SUMIFS(Forecast!BU:BU, Forecast!$A:$A, Outcomes!$A29, Forecast!$C:$C, "2025", Forecast!$D:$D, "Bound project"), 0), 0)</f>
        <v>0</v>
      </c>
      <c r="AW29" s="335">
        <f>IFERROR(MAX(SUMIFS(Forecast!BV:BV, Forecast!$A:$A, Outcomes!$A29, Forecast!$C:$C, "2025", Forecast!$D:$D, "Bound project"), 0), 0)</f>
        <v>0</v>
      </c>
      <c r="AX29" s="335">
        <f>IFERROR(MAX(SUMIFS(Forecast!BW:BW, Forecast!$A:$A, Outcomes!$A29, Forecast!$C:$C, "2025", Forecast!$D:$D, "Bound project"), 0), 0)</f>
        <v>0</v>
      </c>
      <c r="AY29" s="335">
        <f>IFERROR(MAX(SUMIFS(Forecast!BX:BX, Forecast!$A:$A, Outcomes!$A29, Forecast!$C:$C, "2025", Forecast!$D:$D, "Bound project"), 0), 0)</f>
        <v>0</v>
      </c>
      <c r="AZ29" s="335">
        <f>IFERROR(MAX(SUMIFS(Forecast!BY:BY, Forecast!$A:$A, Outcomes!$A29, Forecast!$C:$C, "2025", Forecast!$D:$D, "Bound project"), 0), 0)</f>
        <v>0</v>
      </c>
      <c r="BA29" s="335">
        <f>IFERROR(MAX(SUMIFS(Forecast!BZ:BZ, Forecast!$A:$A, Outcomes!$A29, Forecast!$C:$C, "2025", Forecast!$D:$D, "Bound project"), 0), 0)</f>
        <v>0</v>
      </c>
      <c r="BB29" s="335">
        <f>IFERROR(MAX(SUMIFS(Forecast!AO:AO, Forecast!$A:$A, Outcomes!$A29, Forecast!$C:$C, "2025", Forecast!$D:$D, "Bound project"), 0), 0)</f>
        <v>102.05688351526037</v>
      </c>
      <c r="BC29" s="335">
        <f>IFERROR(MAX(SUMIFS(Forecast!BN:BN, Forecast!$A:$A, Outcomes!$A29, Forecast!$C:$C, "2025", Forecast!$D:$D, "Bound project"), 0), 0)</f>
        <v>283.38499999999999</v>
      </c>
      <c r="BD29" s="335">
        <f>IFERROR(MAX(SUMIFS(Forecast!CA:CA, Forecast!$A:$A, Outcomes!$A29, Forecast!$C:$C, "2025", Forecast!$D:$D, "Bound project"), 0), 0)</f>
        <v>0</v>
      </c>
    </row>
    <row r="30" spans="1:56">
      <c r="A30" s="21" t="s">
        <v>89</v>
      </c>
      <c r="B30" s="18" t="s">
        <v>90</v>
      </c>
      <c r="C30" s="335">
        <f>IFERROR(MAX(SUMIFS(Forecast!E:E, Forecast!$A:$A, Outcomes!$A30, Forecast!$C:$C, "2025", Forecast!$D:$D, "Bound project"), 0), 0)</f>
        <v>436.80999999999995</v>
      </c>
      <c r="D30" s="335">
        <f>IFERROR(MAX(SUMIFS(Forecast!F:F, Forecast!$A:$A, Outcomes!$A30, Forecast!$C:$C, "2025", Forecast!$D:$D, "Bound project"), 0), 0)</f>
        <v>226.59715550351393</v>
      </c>
      <c r="E30" s="335">
        <f>IFERROR(MAX(SUMIFS(Forecast!G:G, Forecast!$A:$A, Outcomes!$A30, Forecast!$C:$C, "2025", Forecast!$D:$D, "Bound project"), 0), 0)</f>
        <v>101.53334118127826</v>
      </c>
      <c r="F30" s="335">
        <f>IFERROR(MAX(SUMIFS(Forecast!H:H, Forecast!$A:$A, Outcomes!$A30, Forecast!$C:$C, "2025", Forecast!$D:$D, "Bound project"), 0), 0)</f>
        <v>100.39460829306486</v>
      </c>
      <c r="G30" s="335">
        <f>IFERROR(MAX(SUMIFS(Forecast!I:I, Forecast!$A:$A, Outcomes!$A30, Forecast!$C:$C, "2025", Forecast!$D:$D, "Bound project"), 0), 0)</f>
        <v>61.290807701771548</v>
      </c>
      <c r="H30" s="335">
        <f>IFERROR(MAX(SUMIFS(Forecast!J:J, Forecast!$A:$A, Outcomes!$A30, Forecast!$C:$C, "2025", Forecast!$D:$D, "Bound project"), 0), 0)</f>
        <v>0</v>
      </c>
      <c r="I30" s="335">
        <f>IFERROR(MAX(SUMIFS(Forecast!K:K, Forecast!$A:$A, Outcomes!$A30, Forecast!$C:$C, "2025", Forecast!$D:$D, "Bound project"), 0), 0)</f>
        <v>0</v>
      </c>
      <c r="J30" s="335">
        <f>IFERROR(MAX(SUMIFS(Forecast!L:L, Forecast!$A:$A, Outcomes!$A30, Forecast!$C:$C, "2025", Forecast!$D:$D, "Bound project"), 0), 0)</f>
        <v>0</v>
      </c>
      <c r="K30" s="335">
        <f>IFERROR(MAX(SUMIFS(Forecast!M:M, Forecast!$A:$A, Outcomes!$A30, Forecast!$C:$C, "2025", Forecast!$D:$D, "Bound project"), 0), 0)</f>
        <v>0</v>
      </c>
      <c r="L30" s="335">
        <f>IFERROR(MAX(SUMIFS(Forecast!O:O, Forecast!$A:$A, Outcomes!$A30, Forecast!$C:$C, "2025", Forecast!$D:$D, "Bound project"), 0), 0)</f>
        <v>42.235181718592777</v>
      </c>
      <c r="M30" s="335">
        <f>IFERROR(MAX(SUMIFS(Forecast!P:P, Forecast!$A:$A, Outcomes!$A30, Forecast!$C:$C, "2025", Forecast!$D:$D, "Bound project"), 0), 0)</f>
        <v>690.52208027860729</v>
      </c>
      <c r="N30" s="335">
        <f>IFERROR(MAX(SUMIFS(Forecast!U:U, Forecast!$A:$A, Outcomes!$A30, Forecast!$C:$C, "2025", Forecast!$D:$D, "Bound project"), 0), 0)</f>
        <v>0</v>
      </c>
      <c r="O30" s="335">
        <f>IFERROR(MAX(SUMIFS(Forecast!V:V, Forecast!$A:$A, Outcomes!$A30, Forecast!$C:$C, "2025", Forecast!$D:$D, "Bound project"), 0), 0)</f>
        <v>0</v>
      </c>
      <c r="P30" s="335">
        <f>IFERROR(MAX(SUMIFS(Forecast!W:W, Forecast!$A:$A, Outcomes!$A30, Forecast!$C:$C, "2025", Forecast!$D:$D, "Bound project"), 0), 0)</f>
        <v>0</v>
      </c>
      <c r="Q30" s="335">
        <f>IFERROR(MAX(SUMIFS(Forecast!X:X, Forecast!$A:$A, Outcomes!$A30, Forecast!$C:$C, "2025", Forecast!$D:$D, "Bound project"), 0), 0)</f>
        <v>0</v>
      </c>
      <c r="R30" s="335">
        <f>IFERROR(MAX(SUMIFS(Forecast!Y:Y, Forecast!$A:$A, Outcomes!$A30, Forecast!$C:$C, "2025", Forecast!$D:$D, "Bound project"), 0), 0)</f>
        <v>0</v>
      </c>
      <c r="S30" s="335">
        <f>IFERROR(MAX(SUMIFS(Forecast!Z:Z, Forecast!$A:$A, Outcomes!$A30, Forecast!$C:$C, "2025", Forecast!$D:$D, "Bound project"), 0), 0)</f>
        <v>0</v>
      </c>
      <c r="T30" s="335">
        <f>IFERROR(MAX(SUMIFS(Forecast!AA:AA, Forecast!$A:$A, Outcomes!$A30, Forecast!$C:$C, "2025", Forecast!$D:$D, "Bound project"), 0), 0)</f>
        <v>0</v>
      </c>
      <c r="U30" s="335">
        <f>IFERROR(MAX(SUMIFS(Forecast!AB:AB, Forecast!$A:$A, Outcomes!$A30, Forecast!$C:$C, "2025", Forecast!$D:$D, "Bound project"), 0), 0)</f>
        <v>0</v>
      </c>
      <c r="V30" s="335">
        <f>IFERROR(MAX(SUMIFS(Forecast!AG:AG, Forecast!$A:$A, Outcomes!$A30, Forecast!$C:$C, "2025", Forecast!$D:$D, "Bound project"), 0), 0)</f>
        <v>19.10565634153172</v>
      </c>
      <c r="W30" s="335">
        <f>IFERROR(MAX(SUMIFS(Forecast!AH:AH, Forecast!$A:$A, Outcomes!$A30, Forecast!$C:$C, "2025", Forecast!$D:$D, "Bound project"), 0), 0)</f>
        <v>6.4983598953628645</v>
      </c>
      <c r="X30" s="335">
        <f>IFERROR(MAX(SUMIFS(Forecast!AI:AI, Forecast!$A:$A, Outcomes!$A30, Forecast!$C:$C, "2025", Forecast!$D:$D, "Bound project"), 0), 0)</f>
        <v>13.528480748071511</v>
      </c>
      <c r="Y30" s="335">
        <f>IFERROR(MAX(SUMIFS(Forecast!AJ:AJ, Forecast!$A:$A, Outcomes!$A30, Forecast!$C:$C, "2025", Forecast!$D:$D, "Bound project"), 0), 0)</f>
        <v>10.044499681342291</v>
      </c>
      <c r="Z30" s="335">
        <f>IFERROR(MAX(SUMIFS(Forecast!AK:AK, Forecast!$A:$A, Outcomes!$A30, Forecast!$C:$C, "2025", Forecast!$D:$D, "Bound project"), 0), 0)</f>
        <v>166.24481653724399</v>
      </c>
      <c r="AA30" s="335">
        <f>IFERROR(MAX(SUMIFS(Forecast!AL:AL, Forecast!$A:$A, Outcomes!$A30, Forecast!$C:$C, "2025", Forecast!$D:$D, "Bound project"), 0), 0)</f>
        <v>49.467654352354252</v>
      </c>
      <c r="AB30" s="335">
        <f>IFERROR(MAX(SUMIFS(Forecast!AM:AM, Forecast!$A:$A, Outcomes!$A30, Forecast!$C:$C, "2025", Forecast!$D:$D, "Bound project"), 0), 0)</f>
        <v>83.608657547876447</v>
      </c>
      <c r="AC30" s="335">
        <f>IFERROR(MAX(SUMIFS(Forecast!AN:AN, Forecast!$A:$A, Outcomes!$A30, Forecast!$C:$C, "2025", Forecast!$D:$D, "Bound project"), 0), 0)</f>
        <v>66.776572074196466</v>
      </c>
      <c r="AD30" s="335">
        <f>IFERROR(MAX(SUMIFS(Forecast!AT:AT, Forecast!$A:$A, Outcomes!$A30, Forecast!$C:$C, "2025", Forecast!$D:$D, "Bound project"), 0), 0)</f>
        <v>0</v>
      </c>
      <c r="AE30" s="335">
        <f>IFERROR(MAX(SUMIFS(Forecast!AU:AU, Forecast!$A:$A, Outcomes!$A30, Forecast!$C:$C, "2025", Forecast!$D:$D, "Bound project"), 0), 0)</f>
        <v>0</v>
      </c>
      <c r="AF30" s="335">
        <f>IFERROR(MAX(SUMIFS(Forecast!AV:AV, Forecast!$A:$A, Outcomes!$A30, Forecast!$C:$C, "2025", Forecast!$D:$D, "Bound project"), 0), 0)</f>
        <v>0</v>
      </c>
      <c r="AG30" s="335">
        <f>IFERROR(MAX(SUMIFS(Forecast!AW:AW, Forecast!$A:$A, Outcomes!$A30, Forecast!$C:$C, "2025", Forecast!$D:$D, "Bound project"), 0), 0)</f>
        <v>0</v>
      </c>
      <c r="AH30" s="335">
        <f>IFERROR(MAX(SUMIFS(Forecast!AX:AX, Forecast!$A:$A, Outcomes!$A30, Forecast!$C:$C, "2025", Forecast!$D:$D, "Bound project"), 0), 0)</f>
        <v>2.4200000000000004</v>
      </c>
      <c r="AI30" s="335">
        <f>IFERROR(MAX(SUMIFS(Forecast!AY:AY, Forecast!$A:$A, Outcomes!$A30, Forecast!$C:$C, "2025", Forecast!$D:$D, "Bound project"), 0), 0)</f>
        <v>0</v>
      </c>
      <c r="AJ30" s="335">
        <f>IFERROR(MAX(SUMIFS(Forecast!AZ:AZ, Forecast!$A:$A, Outcomes!$A30, Forecast!$C:$C, "2025", Forecast!$D:$D, "Bound project"), 0), 0)</f>
        <v>1.1024444444444446</v>
      </c>
      <c r="AK30" s="335">
        <f>IFERROR(MAX(SUMIFS(Forecast!BA:BA, Forecast!$A:$A, Outcomes!$A30, Forecast!$C:$C, "2025", Forecast!$D:$D, "Bound project"), 0), 0)</f>
        <v>2.1511111111111112</v>
      </c>
      <c r="AL30" s="335">
        <f>IFERROR(MAX(SUMIFS(Forecast!BF:BF, Forecast!$A:$A, Outcomes!$A30, Forecast!$C:$C, "2025", Forecast!$D:$D, "Bound project"), 0), 0)</f>
        <v>273.71694023865689</v>
      </c>
      <c r="AM30" s="335">
        <f>IFERROR(MAX(SUMIFS(Forecast!BG:BG, Forecast!$A:$A, Outcomes!$A30, Forecast!$C:$C, "2025", Forecast!$D:$D, "Bound project"), 0), 0)</f>
        <v>113.44600210092771</v>
      </c>
      <c r="AN30" s="335">
        <f>IFERROR(MAX(SUMIFS(Forecast!BH:BH, Forecast!$A:$A, Outcomes!$A30, Forecast!$C:$C, "2025", Forecast!$D:$D, "Bound project"), 0), 0)</f>
        <v>133.46807254877143</v>
      </c>
      <c r="AO30" s="335">
        <f>IFERROR(MAX(SUMIFS(Forecast!BI:BI, Forecast!$A:$A, Outcomes!$A30, Forecast!$C:$C, "2025", Forecast!$D:$D, "Bound project"), 0), 0)</f>
        <v>80.607164401168149</v>
      </c>
      <c r="AP30" s="335">
        <f>IFERROR(MAX(SUMIFS(Forecast!BJ:BJ, Forecast!$A:$A, Outcomes!$A30, Forecast!$C:$C, "2025", Forecast!$D:$D, "Bound project"), 0), 0)</f>
        <v>119.84879390878365</v>
      </c>
      <c r="AQ30" s="335">
        <f>IFERROR(MAX(SUMIFS(Forecast!BK:BK, Forecast!$A:$A, Outcomes!$A30, Forecast!$C:$C, "2025", Forecast!$D:$D, "Bound project"), 0), 0)</f>
        <v>27.300784955978727</v>
      </c>
      <c r="AR30" s="335">
        <f>IFERROR(MAX(SUMIFS(Forecast!BL:BL, Forecast!$A:$A, Outcomes!$A30, Forecast!$C:$C, "2025", Forecast!$D:$D, "Bound project"), 0), 0)</f>
        <v>65.059860991290719</v>
      </c>
      <c r="AS30" s="335">
        <f>IFERROR(MAX(SUMIFS(Forecast!BM:BM, Forecast!$A:$A, Outcomes!$A30, Forecast!$C:$C, "2025", Forecast!$D:$D, "Bound project"), 0), 0)</f>
        <v>70.502652199363325</v>
      </c>
      <c r="AT30" s="335">
        <f>IFERROR(MAX(SUMIFS(Forecast!BS:BS, Forecast!$A:$A, Outcomes!$A30, Forecast!$C:$C, "2025", Forecast!$D:$D, "Bound project"), 0), 0)</f>
        <v>0</v>
      </c>
      <c r="AU30" s="335">
        <f>IFERROR(MAX(SUMIFS(Forecast!BT:BT, Forecast!$A:$A, Outcomes!$A30, Forecast!$C:$C, "2025", Forecast!$D:$D, "Bound project"), 0), 0)</f>
        <v>0</v>
      </c>
      <c r="AV30" s="335">
        <f>IFERROR(MAX(SUMIFS(Forecast!BU:BU, Forecast!$A:$A, Outcomes!$A30, Forecast!$C:$C, "2025", Forecast!$D:$D, "Bound project"), 0), 0)</f>
        <v>0</v>
      </c>
      <c r="AW30" s="335">
        <f>IFERROR(MAX(SUMIFS(Forecast!BV:BV, Forecast!$A:$A, Outcomes!$A30, Forecast!$C:$C, "2025", Forecast!$D:$D, "Bound project"), 0), 0)</f>
        <v>0</v>
      </c>
      <c r="AX30" s="335">
        <f>IFERROR(MAX(SUMIFS(Forecast!BW:BW, Forecast!$A:$A, Outcomes!$A30, Forecast!$C:$C, "2025", Forecast!$D:$D, "Bound project"), 0), 0)</f>
        <v>0</v>
      </c>
      <c r="AY30" s="335">
        <f>IFERROR(MAX(SUMIFS(Forecast!BX:BX, Forecast!$A:$A, Outcomes!$A30, Forecast!$C:$C, "2025", Forecast!$D:$D, "Bound project"), 0), 0)</f>
        <v>0</v>
      </c>
      <c r="AZ30" s="335">
        <f>IFERROR(MAX(SUMIFS(Forecast!BY:BY, Forecast!$A:$A, Outcomes!$A30, Forecast!$C:$C, "2025", Forecast!$D:$D, "Bound project"), 0), 0)</f>
        <v>0</v>
      </c>
      <c r="BA30" s="335">
        <f>IFERROR(MAX(SUMIFS(Forecast!BZ:BZ, Forecast!$A:$A, Outcomes!$A30, Forecast!$C:$C, "2025", Forecast!$D:$D, "Bound project"), 0), 0)</f>
        <v>0</v>
      </c>
      <c r="BB30" s="335">
        <f>IFERROR(MAX(SUMIFS(Forecast!AO:AO, Forecast!$A:$A, Outcomes!$A30, Forecast!$C:$C, "2025", Forecast!$D:$D, "Bound project"), 0), 0)</f>
        <v>6.0500000000000007</v>
      </c>
      <c r="BC30" s="335">
        <f>IFERROR(MAX(SUMIFS(Forecast!BN:BN, Forecast!$A:$A, Outcomes!$A30, Forecast!$C:$C, "2025", Forecast!$D:$D, "Bound project"), 0), 0)</f>
        <v>44.77000000000001</v>
      </c>
      <c r="BD30" s="335">
        <f>IFERROR(MAX(SUMIFS(Forecast!CA:CA, Forecast!$A:$A, Outcomes!$A30, Forecast!$C:$C, "2025", Forecast!$D:$D, "Bound project"), 0), 0)</f>
        <v>0</v>
      </c>
    </row>
    <row r="31" spans="1:56">
      <c r="A31" s="21" t="s">
        <v>91</v>
      </c>
      <c r="B31" s="18" t="s">
        <v>92</v>
      </c>
      <c r="C31" s="335">
        <f>IFERROR(MAX(SUMIFS(Forecast!E:E, Forecast!$A:$A, Outcomes!$A31, Forecast!$C:$C, "2025", Forecast!$D:$D, "Bound project"), 0), 0)</f>
        <v>620.29725386761288</v>
      </c>
      <c r="D31" s="335">
        <f>IFERROR(MAX(SUMIFS(Forecast!F:F, Forecast!$A:$A, Outcomes!$A31, Forecast!$C:$C, "2025", Forecast!$D:$D, "Bound project"), 0), 0)</f>
        <v>361.01681489047064</v>
      </c>
      <c r="E31" s="335">
        <f>IFERROR(MAX(SUMIFS(Forecast!G:G, Forecast!$A:$A, Outcomes!$A31, Forecast!$C:$C, "2025", Forecast!$D:$D, "Bound project"), 0), 0)</f>
        <v>199.5438922614654</v>
      </c>
      <c r="F31" s="335">
        <f>IFERROR(MAX(SUMIFS(Forecast!H:H, Forecast!$A:$A, Outcomes!$A31, Forecast!$C:$C, "2025", Forecast!$D:$D, "Bound project"), 0), 0)</f>
        <v>177.77005403142235</v>
      </c>
      <c r="G31" s="335">
        <f>IFERROR(MAX(SUMIFS(Forecast!I:I, Forecast!$A:$A, Outcomes!$A31, Forecast!$C:$C, "2025", Forecast!$D:$D, "Bound project"), 0), 0)</f>
        <v>79.456120234755119</v>
      </c>
      <c r="H31" s="335">
        <f>IFERROR(MAX(SUMIFS(Forecast!J:J, Forecast!$A:$A, Outcomes!$A31, Forecast!$C:$C, "2025", Forecast!$D:$D, "Bound project"), 0), 0)</f>
        <v>0</v>
      </c>
      <c r="I31" s="335">
        <f>IFERROR(MAX(SUMIFS(Forecast!K:K, Forecast!$A:$A, Outcomes!$A31, Forecast!$C:$C, "2025", Forecast!$D:$D, "Bound project"), 0), 0)</f>
        <v>0</v>
      </c>
      <c r="J31" s="335">
        <f>IFERROR(MAX(SUMIFS(Forecast!L:L, Forecast!$A:$A, Outcomes!$A31, Forecast!$C:$C, "2025", Forecast!$D:$D, "Bound project"), 0), 0)</f>
        <v>0</v>
      </c>
      <c r="K31" s="335">
        <f>IFERROR(MAX(SUMIFS(Forecast!M:M, Forecast!$A:$A, Outcomes!$A31, Forecast!$C:$C, "2025", Forecast!$D:$D, "Bound project"), 0), 0)</f>
        <v>0</v>
      </c>
      <c r="L31" s="335">
        <f>IFERROR(MAX(SUMIFS(Forecast!O:O, Forecast!$A:$A, Outcomes!$A31, Forecast!$C:$C, "2025", Forecast!$D:$D, "Bound project"), 0), 0)</f>
        <v>51.564462055742545</v>
      </c>
      <c r="M31" s="335">
        <f>IFERROR(MAX(SUMIFS(Forecast!P:P, Forecast!$A:$A, Outcomes!$A31, Forecast!$C:$C, "2025", Forecast!$D:$D, "Bound project"), 0), 0)</f>
        <v>304.08449884567528</v>
      </c>
      <c r="N31" s="335">
        <f>IFERROR(MAX(SUMIFS(Forecast!U:U, Forecast!$A:$A, Outcomes!$A31, Forecast!$C:$C, "2025", Forecast!$D:$D, "Bound project"), 0), 0)</f>
        <v>0.4994767441860466</v>
      </c>
      <c r="O31" s="335">
        <f>IFERROR(MAX(SUMIFS(Forecast!V:V, Forecast!$A:$A, Outcomes!$A31, Forecast!$C:$C, "2025", Forecast!$D:$D, "Bound project"), 0), 0)</f>
        <v>0</v>
      </c>
      <c r="P31" s="335">
        <f>IFERROR(MAX(SUMIFS(Forecast!W:W, Forecast!$A:$A, Outcomes!$A31, Forecast!$C:$C, "2025", Forecast!$D:$D, "Bound project"), 0), 0)</f>
        <v>0</v>
      </c>
      <c r="Q31" s="335">
        <f>IFERROR(MAX(SUMIFS(Forecast!X:X, Forecast!$A:$A, Outcomes!$A31, Forecast!$C:$C, "2025", Forecast!$D:$D, "Bound project"), 0), 0)</f>
        <v>0</v>
      </c>
      <c r="R31" s="335">
        <f>IFERROR(MAX(SUMIFS(Forecast!Y:Y, Forecast!$A:$A, Outcomes!$A31, Forecast!$C:$C, "2025", Forecast!$D:$D, "Bound project"), 0), 0)</f>
        <v>85.41052325581397</v>
      </c>
      <c r="S31" s="335">
        <f>IFERROR(MAX(SUMIFS(Forecast!Z:Z, Forecast!$A:$A, Outcomes!$A31, Forecast!$C:$C, "2025", Forecast!$D:$D, "Bound project"), 0), 0)</f>
        <v>3.6300000000000003</v>
      </c>
      <c r="T31" s="335">
        <f>IFERROR(MAX(SUMIFS(Forecast!AA:AA, Forecast!$A:$A, Outcomes!$A31, Forecast!$C:$C, "2025", Forecast!$D:$D, "Bound project"), 0), 0)</f>
        <v>3.6300000000000003</v>
      </c>
      <c r="U31" s="335">
        <f>IFERROR(MAX(SUMIFS(Forecast!AB:AB, Forecast!$A:$A, Outcomes!$A31, Forecast!$C:$C, "2025", Forecast!$D:$D, "Bound project"), 0), 0)</f>
        <v>16.940000000000001</v>
      </c>
      <c r="V31" s="335">
        <f>IFERROR(MAX(SUMIFS(Forecast!AG:AG, Forecast!$A:$A, Outcomes!$A31, Forecast!$C:$C, "2025", Forecast!$D:$D, "Bound project"), 0), 0)</f>
        <v>462.05297190125702</v>
      </c>
      <c r="W31" s="335">
        <f>IFERROR(MAX(SUMIFS(Forecast!AH:AH, Forecast!$A:$A, Outcomes!$A31, Forecast!$C:$C, "2025", Forecast!$D:$D, "Bound project"), 0), 0)</f>
        <v>75.869141138734477</v>
      </c>
      <c r="X31" s="335">
        <f>IFERROR(MAX(SUMIFS(Forecast!AI:AI, Forecast!$A:$A, Outcomes!$A31, Forecast!$C:$C, "2025", Forecast!$D:$D, "Bound project"), 0), 0)</f>
        <v>80.866680293158339</v>
      </c>
      <c r="Y31" s="335">
        <f>IFERROR(MAX(SUMIFS(Forecast!AJ:AJ, Forecast!$A:$A, Outcomes!$A31, Forecast!$C:$C, "2025", Forecast!$D:$D, "Bound project"), 0), 0)</f>
        <v>212.57643877789079</v>
      </c>
      <c r="Z31" s="335">
        <f>IFERROR(MAX(SUMIFS(Forecast!AK:AK, Forecast!$A:$A, Outcomes!$A31, Forecast!$C:$C, "2025", Forecast!$D:$D, "Bound project"), 0), 0)</f>
        <v>191.943461872809</v>
      </c>
      <c r="AA31" s="335">
        <f>IFERROR(MAX(SUMIFS(Forecast!AL:AL, Forecast!$A:$A, Outcomes!$A31, Forecast!$C:$C, "2025", Forecast!$D:$D, "Bound project"), 0), 0)</f>
        <v>60.447253098405731</v>
      </c>
      <c r="AB31" s="335">
        <f>IFERROR(MAX(SUMIFS(Forecast!AM:AM, Forecast!$A:$A, Outcomes!$A31, Forecast!$C:$C, "2025", Forecast!$D:$D, "Bound project"), 0), 0)</f>
        <v>136.15543470459789</v>
      </c>
      <c r="AC31" s="335">
        <f>IFERROR(MAX(SUMIFS(Forecast!AN:AN, Forecast!$A:$A, Outcomes!$A31, Forecast!$C:$C, "2025", Forecast!$D:$D, "Bound project"), 0), 0)</f>
        <v>91.012185924985388</v>
      </c>
      <c r="AD31" s="335">
        <f>IFERROR(MAX(SUMIFS(Forecast!AT:AT, Forecast!$A:$A, Outcomes!$A31, Forecast!$C:$C, "2025", Forecast!$D:$D, "Bound project"), 0), 0)</f>
        <v>0</v>
      </c>
      <c r="AE31" s="335">
        <f>IFERROR(MAX(SUMIFS(Forecast!AU:AU, Forecast!$A:$A, Outcomes!$A31, Forecast!$C:$C, "2025", Forecast!$D:$D, "Bound project"), 0), 0)</f>
        <v>0</v>
      </c>
      <c r="AF31" s="335">
        <f>IFERROR(MAX(SUMIFS(Forecast!AV:AV, Forecast!$A:$A, Outcomes!$A31, Forecast!$C:$C, "2025", Forecast!$D:$D, "Bound project"), 0), 0)</f>
        <v>0</v>
      </c>
      <c r="AG31" s="335">
        <f>IFERROR(MAX(SUMIFS(Forecast!AW:AW, Forecast!$A:$A, Outcomes!$A31, Forecast!$C:$C, "2025", Forecast!$D:$D, "Bound project"), 0), 0)</f>
        <v>0</v>
      </c>
      <c r="AH31" s="335">
        <f>IFERROR(MAX(SUMIFS(Forecast!AX:AX, Forecast!$A:$A, Outcomes!$A31, Forecast!$C:$C, "2025", Forecast!$D:$D, "Bound project"), 0), 0)</f>
        <v>0</v>
      </c>
      <c r="AI31" s="335">
        <f>IFERROR(MAX(SUMIFS(Forecast!AY:AY, Forecast!$A:$A, Outcomes!$A31, Forecast!$C:$C, "2025", Forecast!$D:$D, "Bound project"), 0), 0)</f>
        <v>0</v>
      </c>
      <c r="AJ31" s="335">
        <f>IFERROR(MAX(SUMIFS(Forecast!AZ:AZ, Forecast!$A:$A, Outcomes!$A31, Forecast!$C:$C, "2025", Forecast!$D:$D, "Bound project"), 0), 0)</f>
        <v>0</v>
      </c>
      <c r="AK31" s="335">
        <f>IFERROR(MAX(SUMIFS(Forecast!BA:BA, Forecast!$A:$A, Outcomes!$A31, Forecast!$C:$C, "2025", Forecast!$D:$D, "Bound project"), 0), 0)</f>
        <v>0</v>
      </c>
      <c r="AL31" s="335">
        <f>IFERROR(MAX(SUMIFS(Forecast!BF:BF, Forecast!$A:$A, Outcomes!$A31, Forecast!$C:$C, "2025", Forecast!$D:$D, "Bound project"), 0), 0)</f>
        <v>486.31899936284583</v>
      </c>
      <c r="AM31" s="335">
        <f>IFERROR(MAX(SUMIFS(Forecast!BG:BG, Forecast!$A:$A, Outcomes!$A31, Forecast!$C:$C, "2025", Forecast!$D:$D, "Bound project"), 0), 0)</f>
        <v>272.66909114676861</v>
      </c>
      <c r="AN31" s="335">
        <f>IFERROR(MAX(SUMIFS(Forecast!BH:BH, Forecast!$A:$A, Outcomes!$A31, Forecast!$C:$C, "2025", Forecast!$D:$D, "Bound project"), 0), 0)</f>
        <v>270.1842138405475</v>
      </c>
      <c r="AO31" s="335">
        <f>IFERROR(MAX(SUMIFS(Forecast!BI:BI, Forecast!$A:$A, Outcomes!$A31, Forecast!$C:$C, "2025", Forecast!$D:$D, "Bound project"), 0), 0)</f>
        <v>135.74749218883494</v>
      </c>
      <c r="AP31" s="335">
        <f>IFERROR(MAX(SUMIFS(Forecast!BJ:BJ, Forecast!$A:$A, Outcomes!$A31, Forecast!$C:$C, "2025", Forecast!$D:$D, "Bound project"), 0), 0)</f>
        <v>136.76439346454944</v>
      </c>
      <c r="AQ31" s="335">
        <f>IFERROR(MAX(SUMIFS(Forecast!BK:BK, Forecast!$A:$A, Outcomes!$A31, Forecast!$C:$C, "2025", Forecast!$D:$D, "Bound project"), 0), 0)</f>
        <v>56.260585015377671</v>
      </c>
      <c r="AR31" s="335">
        <f>IFERROR(MAX(SUMIFS(Forecast!BL:BL, Forecast!$A:$A, Outcomes!$A31, Forecast!$C:$C, "2025", Forecast!$D:$D, "Bound project"), 0), 0)</f>
        <v>89.066513128430131</v>
      </c>
      <c r="AS31" s="335">
        <f>IFERROR(MAX(SUMIFS(Forecast!BM:BM, Forecast!$A:$A, Outcomes!$A31, Forecast!$C:$C, "2025", Forecast!$D:$D, "Bound project"), 0), 0)</f>
        <v>75.180589021501589</v>
      </c>
      <c r="AT31" s="335">
        <f>IFERROR(MAX(SUMIFS(Forecast!BS:BS, Forecast!$A:$A, Outcomes!$A31, Forecast!$C:$C, "2025", Forecast!$D:$D, "Bound project"), 0), 0)</f>
        <v>0</v>
      </c>
      <c r="AU31" s="335">
        <f>IFERROR(MAX(SUMIFS(Forecast!BT:BT, Forecast!$A:$A, Outcomes!$A31, Forecast!$C:$C, "2025", Forecast!$D:$D, "Bound project"), 0), 0)</f>
        <v>0</v>
      </c>
      <c r="AV31" s="335">
        <f>IFERROR(MAX(SUMIFS(Forecast!BU:BU, Forecast!$A:$A, Outcomes!$A31, Forecast!$C:$C, "2025", Forecast!$D:$D, "Bound project"), 0), 0)</f>
        <v>0</v>
      </c>
      <c r="AW31" s="335">
        <f>IFERROR(MAX(SUMIFS(Forecast!BV:BV, Forecast!$A:$A, Outcomes!$A31, Forecast!$C:$C, "2025", Forecast!$D:$D, "Bound project"), 0), 0)</f>
        <v>0</v>
      </c>
      <c r="AX31" s="335">
        <f>IFERROR(MAX(SUMIFS(Forecast!BW:BW, Forecast!$A:$A, Outcomes!$A31, Forecast!$C:$C, "2025", Forecast!$D:$D, "Bound project"), 0), 0)</f>
        <v>0</v>
      </c>
      <c r="AY31" s="335">
        <f>IFERROR(MAX(SUMIFS(Forecast!BX:BX, Forecast!$A:$A, Outcomes!$A31, Forecast!$C:$C, "2025", Forecast!$D:$D, "Bound project"), 0), 0)</f>
        <v>0</v>
      </c>
      <c r="AZ31" s="335">
        <f>IFERROR(MAX(SUMIFS(Forecast!BY:BY, Forecast!$A:$A, Outcomes!$A31, Forecast!$C:$C, "2025", Forecast!$D:$D, "Bound project"), 0), 0)</f>
        <v>0</v>
      </c>
      <c r="BA31" s="335">
        <f>IFERROR(MAX(SUMIFS(Forecast!BZ:BZ, Forecast!$A:$A, Outcomes!$A31, Forecast!$C:$C, "2025", Forecast!$D:$D, "Bound project"), 0), 0)</f>
        <v>0</v>
      </c>
      <c r="BB31" s="335">
        <f>IFERROR(MAX(SUMIFS(Forecast!AO:AO, Forecast!$A:$A, Outcomes!$A31, Forecast!$C:$C, "2025", Forecast!$D:$D, "Bound project"), 0), 0)</f>
        <v>27.830000000000002</v>
      </c>
      <c r="BC31" s="335">
        <f>IFERROR(MAX(SUMIFS(Forecast!BN:BN, Forecast!$A:$A, Outcomes!$A31, Forecast!$C:$C, "2025", Forecast!$D:$D, "Bound project"), 0), 0)</f>
        <v>70.180000000000007</v>
      </c>
      <c r="BD31" s="335">
        <f>IFERROR(MAX(SUMIFS(Forecast!CA:CA, Forecast!$A:$A, Outcomes!$A31, Forecast!$C:$C, "2025", Forecast!$D:$D, "Bound project"), 0), 0)</f>
        <v>0</v>
      </c>
    </row>
    <row r="32" spans="1:56">
      <c r="A32" s="21" t="s">
        <v>93</v>
      </c>
      <c r="B32" s="18" t="s">
        <v>94</v>
      </c>
      <c r="C32" s="335">
        <f>IFERROR(MAX(SUMIFS(Forecast!E:E, Forecast!$A:$A, Outcomes!$A32, Forecast!$C:$C, "2025", Forecast!$D:$D, "Bound project"), 0), 0)</f>
        <v>1613.1474236344256</v>
      </c>
      <c r="D32" s="335">
        <f>IFERROR(MAX(SUMIFS(Forecast!F:F, Forecast!$A:$A, Outcomes!$A32, Forecast!$C:$C, "2025", Forecast!$D:$D, "Bound project"), 0), 0)</f>
        <v>1238.6049236521897</v>
      </c>
      <c r="E32" s="335">
        <f>IFERROR(MAX(SUMIFS(Forecast!G:G, Forecast!$A:$A, Outcomes!$A32, Forecast!$C:$C, "2025", Forecast!$D:$D, "Bound project"), 0), 0)</f>
        <v>778.76518990153852</v>
      </c>
      <c r="F32" s="335">
        <f>IFERROR(MAX(SUMIFS(Forecast!H:H, Forecast!$A:$A, Outcomes!$A32, Forecast!$C:$C, "2025", Forecast!$D:$D, "Bound project"), 0), 0)</f>
        <v>725.30652849660066</v>
      </c>
      <c r="G32" s="335">
        <f>IFERROR(MAX(SUMIFS(Forecast!I:I, Forecast!$A:$A, Outcomes!$A32, Forecast!$C:$C, "2025", Forecast!$D:$D, "Bound project"), 0), 0)</f>
        <v>133.20590053167473</v>
      </c>
      <c r="H32" s="335">
        <f>IFERROR(MAX(SUMIFS(Forecast!J:J, Forecast!$A:$A, Outcomes!$A32, Forecast!$C:$C, "2025", Forecast!$D:$D, "Bound project"), 0), 0)</f>
        <v>0</v>
      </c>
      <c r="I32" s="335">
        <f>IFERROR(MAX(SUMIFS(Forecast!K:K, Forecast!$A:$A, Outcomes!$A32, Forecast!$C:$C, "2025", Forecast!$D:$D, "Bound project"), 0), 0)</f>
        <v>0</v>
      </c>
      <c r="J32" s="335">
        <f>IFERROR(MAX(SUMIFS(Forecast!L:L, Forecast!$A:$A, Outcomes!$A32, Forecast!$C:$C, "2025", Forecast!$D:$D, "Bound project"), 0), 0)</f>
        <v>0</v>
      </c>
      <c r="K32" s="335">
        <f>IFERROR(MAX(SUMIFS(Forecast!M:M, Forecast!$A:$A, Outcomes!$A32, Forecast!$C:$C, "2025", Forecast!$D:$D, "Bound project"), 0), 0)</f>
        <v>0</v>
      </c>
      <c r="L32" s="335">
        <f>IFERROR(MAX(SUMIFS(Forecast!O:O, Forecast!$A:$A, Outcomes!$A32, Forecast!$C:$C, "2025", Forecast!$D:$D, "Bound project"), 0), 0)</f>
        <v>0</v>
      </c>
      <c r="M32" s="335">
        <f>IFERROR(MAX(SUMIFS(Forecast!P:P, Forecast!$A:$A, Outcomes!$A32, Forecast!$C:$C, "2025", Forecast!$D:$D, "Bound project"), 0), 0)</f>
        <v>482.79000000000008</v>
      </c>
      <c r="N32" s="335">
        <f>IFERROR(MAX(SUMIFS(Forecast!U:U, Forecast!$A:$A, Outcomes!$A32, Forecast!$C:$C, "2025", Forecast!$D:$D, "Bound project"), 0), 0)</f>
        <v>16.994062686962753</v>
      </c>
      <c r="O32" s="335">
        <f>IFERROR(MAX(SUMIFS(Forecast!V:V, Forecast!$A:$A, Outcomes!$A32, Forecast!$C:$C, "2025", Forecast!$D:$D, "Bound project"), 0), 0)</f>
        <v>58.26535778387229</v>
      </c>
      <c r="P32" s="335">
        <f>IFERROR(MAX(SUMIFS(Forecast!W:W, Forecast!$A:$A, Outcomes!$A32, Forecast!$C:$C, "2025", Forecast!$D:$D, "Bound project"), 0), 0)</f>
        <v>1.9421785927957429</v>
      </c>
      <c r="Q32" s="335">
        <f>IFERROR(MAX(SUMIFS(Forecast!X:X, Forecast!$A:$A, Outcomes!$A32, Forecast!$C:$C, "2025", Forecast!$D:$D, "Bound project"), 0), 0)</f>
        <v>0</v>
      </c>
      <c r="R32" s="335">
        <f>IFERROR(MAX(SUMIFS(Forecast!Y:Y, Forecast!$A:$A, Outcomes!$A32, Forecast!$C:$C, "2025", Forecast!$D:$D, "Bound project"), 0), 0)</f>
        <v>220.92281493051581</v>
      </c>
      <c r="S32" s="335">
        <f>IFERROR(MAX(SUMIFS(Forecast!Z:Z, Forecast!$A:$A, Outcomes!$A32, Forecast!$C:$C, "2025", Forecast!$D:$D, "Bound project"), 0), 0)</f>
        <v>97.108929639787149</v>
      </c>
      <c r="T32" s="335">
        <f>IFERROR(MAX(SUMIFS(Forecast!AA:AA, Forecast!$A:$A, Outcomes!$A32, Forecast!$C:$C, "2025", Forecast!$D:$D, "Bound project"), 0), 0)</f>
        <v>73.802786526238236</v>
      </c>
      <c r="U32" s="335">
        <f>IFERROR(MAX(SUMIFS(Forecast!AB:AB, Forecast!$A:$A, Outcomes!$A32, Forecast!$C:$C, "2025", Forecast!$D:$D, "Bound project"), 0), 0)</f>
        <v>39.814661152312738</v>
      </c>
      <c r="V32" s="335">
        <f>IFERROR(MAX(SUMIFS(Forecast!AG:AG, Forecast!$A:$A, Outcomes!$A32, Forecast!$C:$C, "2025", Forecast!$D:$D, "Bound project"), 0), 0)</f>
        <v>288.69569656565886</v>
      </c>
      <c r="W32" s="335">
        <f>IFERROR(MAX(SUMIFS(Forecast!AH:AH, Forecast!$A:$A, Outcomes!$A32, Forecast!$C:$C, "2025", Forecast!$D:$D, "Bound project"), 0), 0)</f>
        <v>207.79375248383965</v>
      </c>
      <c r="X32" s="335">
        <f>IFERROR(MAX(SUMIFS(Forecast!AI:AI, Forecast!$A:$A, Outcomes!$A32, Forecast!$C:$C, "2025", Forecast!$D:$D, "Bound project"), 0), 0)</f>
        <v>122.8575354729129</v>
      </c>
      <c r="Y32" s="335">
        <f>IFERROR(MAX(SUMIFS(Forecast!AJ:AJ, Forecast!$A:$A, Outcomes!$A32, Forecast!$C:$C, "2025", Forecast!$D:$D, "Bound project"), 0), 0)</f>
        <v>55.692996547216381</v>
      </c>
      <c r="Z32" s="335">
        <f>IFERROR(MAX(SUMIFS(Forecast!AK:AK, Forecast!$A:$A, Outcomes!$A32, Forecast!$C:$C, "2025", Forecast!$D:$D, "Bound project"), 0), 0)</f>
        <v>371.93430343434113</v>
      </c>
      <c r="AA32" s="335">
        <f>IFERROR(MAX(SUMIFS(Forecast!AL:AL, Forecast!$A:$A, Outcomes!$A32, Forecast!$C:$C, "2025", Forecast!$D:$D, "Bound project"), 0), 0)</f>
        <v>254.79853750324637</v>
      </c>
      <c r="AB32" s="335">
        <f>IFERROR(MAX(SUMIFS(Forecast!AM:AM, Forecast!$A:$A, Outcomes!$A32, Forecast!$C:$C, "2025", Forecast!$D:$D, "Bound project"), 0), 0)</f>
        <v>216.62634421987261</v>
      </c>
      <c r="AC32" s="335">
        <f>IFERROR(MAX(SUMIFS(Forecast!AN:AN, Forecast!$A:$A, Outcomes!$A32, Forecast!$C:$C, "2025", Forecast!$D:$D, "Bound project"), 0), 0)</f>
        <v>103.9447630521659</v>
      </c>
      <c r="AD32" s="335">
        <f>IFERROR(MAX(SUMIFS(Forecast!AT:AT, Forecast!$A:$A, Outcomes!$A32, Forecast!$C:$C, "2025", Forecast!$D:$D, "Bound project"), 0), 0)</f>
        <v>0</v>
      </c>
      <c r="AE32" s="335">
        <f>IFERROR(MAX(SUMIFS(Forecast!AU:AU, Forecast!$A:$A, Outcomes!$A32, Forecast!$C:$C, "2025", Forecast!$D:$D, "Bound project"), 0), 0)</f>
        <v>0</v>
      </c>
      <c r="AF32" s="335">
        <f>IFERROR(MAX(SUMIFS(Forecast!AV:AV, Forecast!$A:$A, Outcomes!$A32, Forecast!$C:$C, "2025", Forecast!$D:$D, "Bound project"), 0), 0)</f>
        <v>0</v>
      </c>
      <c r="AG32" s="335">
        <f>IFERROR(MAX(SUMIFS(Forecast!AW:AW, Forecast!$A:$A, Outcomes!$A32, Forecast!$C:$C, "2025", Forecast!$D:$D, "Bound project"), 0), 0)</f>
        <v>0</v>
      </c>
      <c r="AH32" s="335">
        <f>IFERROR(MAX(SUMIFS(Forecast!AX:AX, Forecast!$A:$A, Outcomes!$A32, Forecast!$C:$C, "2025", Forecast!$D:$D, "Bound project"), 0), 0)</f>
        <v>0</v>
      </c>
      <c r="AI32" s="335">
        <f>IFERROR(MAX(SUMIFS(Forecast!AY:AY, Forecast!$A:$A, Outcomes!$A32, Forecast!$C:$C, "2025", Forecast!$D:$D, "Bound project"), 0), 0)</f>
        <v>0</v>
      </c>
      <c r="AJ32" s="335">
        <f>IFERROR(MAX(SUMIFS(Forecast!AZ:AZ, Forecast!$A:$A, Outcomes!$A32, Forecast!$C:$C, "2025", Forecast!$D:$D, "Bound project"), 0), 0)</f>
        <v>0</v>
      </c>
      <c r="AK32" s="335">
        <f>IFERROR(MAX(SUMIFS(Forecast!BA:BA, Forecast!$A:$A, Outcomes!$A32, Forecast!$C:$C, "2025", Forecast!$D:$D, "Bound project"), 0), 0)</f>
        <v>0</v>
      </c>
      <c r="AL32" s="335">
        <f>IFERROR(MAX(SUMIFS(Forecast!BF:BF, Forecast!$A:$A, Outcomes!$A32, Forecast!$C:$C, "2025", Forecast!$D:$D, "Bound project"), 0), 0)</f>
        <v>1126.4152306906278</v>
      </c>
      <c r="AM32" s="335">
        <f>IFERROR(MAX(SUMIFS(Forecast!BG:BG, Forecast!$A:$A, Outcomes!$A32, Forecast!$C:$C, "2025", Forecast!$D:$D, "Bound project"), 0), 0)</f>
        <v>686.81913932430155</v>
      </c>
      <c r="AN32" s="335">
        <f>IFERROR(MAX(SUMIFS(Forecast!BH:BH, Forecast!$A:$A, Outcomes!$A32, Forecast!$C:$C, "2025", Forecast!$D:$D, "Bound project"), 0), 0)</f>
        <v>702.00197433867174</v>
      </c>
      <c r="AO32" s="335">
        <f>IFERROR(MAX(SUMIFS(Forecast!BI:BI, Forecast!$A:$A, Outcomes!$A32, Forecast!$C:$C, "2025", Forecast!$D:$D, "Bound project"), 0), 0)</f>
        <v>172.45859437370211</v>
      </c>
      <c r="AP32" s="335">
        <f>IFERROR(MAX(SUMIFS(Forecast!BJ:BJ, Forecast!$A:$A, Outcomes!$A32, Forecast!$C:$C, "2025", Forecast!$D:$D, "Bound project"), 0), 0)</f>
        <v>157.72515440652651</v>
      </c>
      <c r="AQ32" s="335">
        <f>IFERROR(MAX(SUMIFS(Forecast!BK:BK, Forecast!$A:$A, Outcomes!$A32, Forecast!$C:$C, "2025", Forecast!$D:$D, "Bound project"), 0), 0)</f>
        <v>47.304271282926635</v>
      </c>
      <c r="AR32" s="335">
        <f>IFERROR(MAX(SUMIFS(Forecast!BL:BL, Forecast!$A:$A, Outcomes!$A32, Forecast!$C:$C, "2025", Forecast!$D:$D, "Bound project"), 0), 0)</f>
        <v>99.927492607559486</v>
      </c>
      <c r="AS32" s="335">
        <f>IFERROR(MAX(SUMIFS(Forecast!BM:BM, Forecast!$A:$A, Outcomes!$A32, Forecast!$C:$C, "2025", Forecast!$D:$D, "Bound project"), 0), 0)</f>
        <v>63.77424219849371</v>
      </c>
      <c r="AT32" s="335">
        <f>IFERROR(MAX(SUMIFS(Forecast!BS:BS, Forecast!$A:$A, Outcomes!$A32, Forecast!$C:$C, "2025", Forecast!$D:$D, "Bound project"), 0), 0)</f>
        <v>12.017499999999998</v>
      </c>
      <c r="AU32" s="335">
        <f>IFERROR(MAX(SUMIFS(Forecast!BT:BT, Forecast!$A:$A, Outcomes!$A32, Forecast!$C:$C, "2025", Forecast!$D:$D, "Bound project"), 0), 0)</f>
        <v>1.0449999999999999</v>
      </c>
      <c r="AV32" s="335">
        <f>IFERROR(MAX(SUMIFS(Forecast!BU:BU, Forecast!$A:$A, Outcomes!$A32, Forecast!$C:$C, "2025", Forecast!$D:$D, "Bound project"), 0), 0)</f>
        <v>2.9359523809523806</v>
      </c>
      <c r="AW32" s="335">
        <f>IFERROR(MAX(SUMIFS(Forecast!BV:BV, Forecast!$A:$A, Outcomes!$A32, Forecast!$C:$C, "2025", Forecast!$D:$D, "Bound project"), 0), 0)</f>
        <v>10.521249999999998</v>
      </c>
      <c r="AX32" s="335">
        <f>IFERROR(MAX(SUMIFS(Forecast!BW:BW, Forecast!$A:$A, Outcomes!$A32, Forecast!$C:$C, "2025", Forecast!$D:$D, "Bound project"), 0), 0)</f>
        <v>53.817499999999995</v>
      </c>
      <c r="AY32" s="335">
        <f>IFERROR(MAX(SUMIFS(Forecast!BX:BX, Forecast!$A:$A, Outcomes!$A32, Forecast!$C:$C, "2025", Forecast!$D:$D, "Bound project"), 0), 0)</f>
        <v>1.0449999999999999</v>
      </c>
      <c r="AZ32" s="335">
        <f>IFERROR(MAX(SUMIFS(Forecast!BY:BY, Forecast!$A:$A, Outcomes!$A32, Forecast!$C:$C, "2025", Forecast!$D:$D, "Bound project"), 0), 0)</f>
        <v>12.477797619047617</v>
      </c>
      <c r="BA32" s="335">
        <f>IFERROR(MAX(SUMIFS(Forecast!BZ:BZ, Forecast!$A:$A, Outcomes!$A32, Forecast!$C:$C, "2025", Forecast!$D:$D, "Bound project"), 0), 0)</f>
        <v>47.345624999999991</v>
      </c>
      <c r="BB32" s="335">
        <f>IFERROR(MAX(SUMIFS(Forecast!AO:AO, Forecast!$A:$A, Outcomes!$A32, Forecast!$C:$C, "2025", Forecast!$D:$D, "Bound project"), 0), 0)</f>
        <v>13.310000000000002</v>
      </c>
      <c r="BC32" s="335">
        <f>IFERROR(MAX(SUMIFS(Forecast!BN:BN, Forecast!$A:$A, Outcomes!$A32, Forecast!$C:$C, "2025", Forecast!$D:$D, "Bound project"), 0), 0)</f>
        <v>35.090000000000003</v>
      </c>
      <c r="BD32" s="335">
        <f>IFERROR(MAX(SUMIFS(Forecast!CA:CA, Forecast!$A:$A, Outcomes!$A32, Forecast!$C:$C, "2025", Forecast!$D:$D, "Bound project"), 0), 0)</f>
        <v>0</v>
      </c>
    </row>
    <row r="33" spans="1:56">
      <c r="A33" s="21" t="s">
        <v>95</v>
      </c>
      <c r="B33" s="18" t="s">
        <v>96</v>
      </c>
      <c r="C33" s="335">
        <f>IFERROR(MAX(SUMIFS(Forecast!E:E, Forecast!$A:$A, Outcomes!$A33, Forecast!$C:$C, "2025", Forecast!$D:$D, "Bound project"), 0), 0)</f>
        <v>871.82392002790516</v>
      </c>
      <c r="D33" s="335">
        <f>IFERROR(MAX(SUMIFS(Forecast!F:F, Forecast!$A:$A, Outcomes!$A33, Forecast!$C:$C, "2025", Forecast!$D:$D, "Bound project"), 0), 0)</f>
        <v>477.45110749264165</v>
      </c>
      <c r="E33" s="335">
        <f>IFERROR(MAX(SUMIFS(Forecast!G:G, Forecast!$A:$A, Outcomes!$A33, Forecast!$C:$C, "2025", Forecast!$D:$D, "Bound project"), 0), 0)</f>
        <v>276.37261793157307</v>
      </c>
      <c r="F33" s="335">
        <f>IFERROR(MAX(SUMIFS(Forecast!H:H, Forecast!$A:$A, Outcomes!$A33, Forecast!$C:$C, "2025", Forecast!$D:$D, "Bound project"), 0), 0)</f>
        <v>155.08772929195564</v>
      </c>
      <c r="G33" s="335">
        <f>IFERROR(MAX(SUMIFS(Forecast!I:I, Forecast!$A:$A, Outcomes!$A33, Forecast!$C:$C, "2025", Forecast!$D:$D, "Bound project"), 0), 0)</f>
        <v>84.351821136331282</v>
      </c>
      <c r="H33" s="335">
        <f>IFERROR(MAX(SUMIFS(Forecast!J:J, Forecast!$A:$A, Outcomes!$A33, Forecast!$C:$C, "2025", Forecast!$D:$D, "Bound project"), 0), 0)</f>
        <v>0</v>
      </c>
      <c r="I33" s="335">
        <f>IFERROR(MAX(SUMIFS(Forecast!K:K, Forecast!$A:$A, Outcomes!$A33, Forecast!$C:$C, "2025", Forecast!$D:$D, "Bound project"), 0), 0)</f>
        <v>0</v>
      </c>
      <c r="J33" s="335">
        <f>IFERROR(MAX(SUMIFS(Forecast!L:L, Forecast!$A:$A, Outcomes!$A33, Forecast!$C:$C, "2025", Forecast!$D:$D, "Bound project"), 0), 0)</f>
        <v>0</v>
      </c>
      <c r="K33" s="335">
        <f>IFERROR(MAX(SUMIFS(Forecast!M:M, Forecast!$A:$A, Outcomes!$A33, Forecast!$C:$C, "2025", Forecast!$D:$D, "Bound project"), 0), 0)</f>
        <v>0</v>
      </c>
      <c r="L33" s="335">
        <f>IFERROR(MAX(SUMIFS(Forecast!O:O, Forecast!$A:$A, Outcomes!$A33, Forecast!$C:$C, "2025", Forecast!$D:$D, "Bound project"), 0), 0)</f>
        <v>110.15008955167677</v>
      </c>
      <c r="M33" s="335">
        <f>IFERROR(MAX(SUMIFS(Forecast!P:P, Forecast!$A:$A, Outcomes!$A33, Forecast!$C:$C, "2025", Forecast!$D:$D, "Bound project"), 0), 0)</f>
        <v>243.16991044832335</v>
      </c>
      <c r="N33" s="335">
        <f>IFERROR(MAX(SUMIFS(Forecast!U:U, Forecast!$A:$A, Outcomes!$A33, Forecast!$C:$C, "2025", Forecast!$D:$D, "Bound project"), 0), 0)</f>
        <v>3.7819459162359008</v>
      </c>
      <c r="O33" s="335">
        <f>IFERROR(MAX(SUMIFS(Forecast!V:V, Forecast!$A:$A, Outcomes!$A33, Forecast!$C:$C, "2025", Forecast!$D:$D, "Bound project"), 0), 0)</f>
        <v>5.4748169454081612</v>
      </c>
      <c r="P33" s="335">
        <f>IFERROR(MAX(SUMIFS(Forecast!W:W, Forecast!$A:$A, Outcomes!$A33, Forecast!$C:$C, "2025", Forecast!$D:$D, "Bound project"), 0), 0)</f>
        <v>5.4748169454081612</v>
      </c>
      <c r="Q33" s="335">
        <f>IFERROR(MAX(SUMIFS(Forecast!X:X, Forecast!$A:$A, Outcomes!$A33, Forecast!$C:$C, "2025", Forecast!$D:$D, "Bound project"), 0), 0)</f>
        <v>2.1899267781632643</v>
      </c>
      <c r="R33" s="335">
        <f>IFERROR(MAX(SUMIFS(Forecast!Y:Y, Forecast!$A:$A, Outcomes!$A33, Forecast!$C:$C, "2025", Forecast!$D:$D, "Bound project"), 0), 0)</f>
        <v>3.8827978073355247</v>
      </c>
      <c r="S33" s="335">
        <f>IFERROR(MAX(SUMIFS(Forecast!Z:Z, Forecast!$A:$A, Outcomes!$A33, Forecast!$C:$C, "2025", Forecast!$D:$D, "Bound project"), 0), 0)</f>
        <v>0</v>
      </c>
      <c r="T33" s="335">
        <f>IFERROR(MAX(SUMIFS(Forecast!AA:AA, Forecast!$A:$A, Outcomes!$A33, Forecast!$C:$C, "2025", Forecast!$D:$D, "Bound project"), 0), 0)</f>
        <v>1.0949633890816322</v>
      </c>
      <c r="U33" s="335">
        <f>IFERROR(MAX(SUMIFS(Forecast!AB:AB, Forecast!$A:$A, Outcomes!$A33, Forecast!$C:$C, "2025", Forecast!$D:$D, "Bound project"), 0), 0)</f>
        <v>0</v>
      </c>
      <c r="V33" s="335">
        <f>IFERROR(MAX(SUMIFS(Forecast!AG:AG, Forecast!$A:$A, Outcomes!$A33, Forecast!$C:$C, "2025", Forecast!$D:$D, "Bound project"), 0), 0)</f>
        <v>2018.2555640008557</v>
      </c>
      <c r="W33" s="335">
        <f>IFERROR(MAX(SUMIFS(Forecast!AH:AH, Forecast!$A:$A, Outcomes!$A33, Forecast!$C:$C, "2025", Forecast!$D:$D, "Bound project"), 0), 0)</f>
        <v>1582.5177069623473</v>
      </c>
      <c r="X33" s="335">
        <f>IFERROR(MAX(SUMIFS(Forecast!AI:AI, Forecast!$A:$A, Outcomes!$A33, Forecast!$C:$C, "2025", Forecast!$D:$D, "Bound project"), 0), 0)</f>
        <v>1355.4526966247765</v>
      </c>
      <c r="Y33" s="335">
        <f>IFERROR(MAX(SUMIFS(Forecast!AJ:AJ, Forecast!$A:$A, Outcomes!$A33, Forecast!$C:$C, "2025", Forecast!$D:$D, "Bound project"), 0), 0)</f>
        <v>1747.6881547344906</v>
      </c>
      <c r="Z33" s="335">
        <f>IFERROR(MAX(SUMIFS(Forecast!AK:AK, Forecast!$A:$A, Outcomes!$A33, Forecast!$C:$C, "2025", Forecast!$D:$D, "Bound project"), 0), 0)</f>
        <v>620.85288119123925</v>
      </c>
      <c r="AA33" s="335">
        <f>IFERROR(MAX(SUMIFS(Forecast!AL:AL, Forecast!$A:$A, Outcomes!$A33, Forecast!$C:$C, "2025", Forecast!$D:$D, "Bound project"), 0), 0)</f>
        <v>381.00598714308484</v>
      </c>
      <c r="AB33" s="335">
        <f>IFERROR(MAX(SUMIFS(Forecast!AM:AM, Forecast!$A:$A, Outcomes!$A33, Forecast!$C:$C, "2025", Forecast!$D:$D, "Bound project"), 0), 0)</f>
        <v>275.48074608449889</v>
      </c>
      <c r="AC33" s="335">
        <f>IFERROR(MAX(SUMIFS(Forecast!AN:AN, Forecast!$A:$A, Outcomes!$A33, Forecast!$C:$C, "2025", Forecast!$D:$D, "Bound project"), 0), 0)</f>
        <v>343.89908606259331</v>
      </c>
      <c r="AD33" s="335">
        <f>IFERROR(MAX(SUMIFS(Forecast!AT:AT, Forecast!$A:$A, Outcomes!$A33, Forecast!$C:$C, "2025", Forecast!$D:$D, "Bound project"), 0), 0)</f>
        <v>0</v>
      </c>
      <c r="AE33" s="335">
        <f>IFERROR(MAX(SUMIFS(Forecast!AU:AU, Forecast!$A:$A, Outcomes!$A33, Forecast!$C:$C, "2025", Forecast!$D:$D, "Bound project"), 0), 0)</f>
        <v>0</v>
      </c>
      <c r="AF33" s="335">
        <f>IFERROR(MAX(SUMIFS(Forecast!AV:AV, Forecast!$A:$A, Outcomes!$A33, Forecast!$C:$C, "2025", Forecast!$D:$D, "Bound project"), 0), 0)</f>
        <v>0</v>
      </c>
      <c r="AG33" s="335">
        <f>IFERROR(MAX(SUMIFS(Forecast!AW:AW, Forecast!$A:$A, Outcomes!$A33, Forecast!$C:$C, "2025", Forecast!$D:$D, "Bound project"), 0), 0)</f>
        <v>0</v>
      </c>
      <c r="AH33" s="335">
        <f>IFERROR(MAX(SUMIFS(Forecast!AX:AX, Forecast!$A:$A, Outcomes!$A33, Forecast!$C:$C, "2025", Forecast!$D:$D, "Bound project"), 0), 0)</f>
        <v>0</v>
      </c>
      <c r="AI33" s="335">
        <f>IFERROR(MAX(SUMIFS(Forecast!AY:AY, Forecast!$A:$A, Outcomes!$A33, Forecast!$C:$C, "2025", Forecast!$D:$D, "Bound project"), 0), 0)</f>
        <v>0</v>
      </c>
      <c r="AJ33" s="335">
        <f>IFERROR(MAX(SUMIFS(Forecast!AZ:AZ, Forecast!$A:$A, Outcomes!$A33, Forecast!$C:$C, "2025", Forecast!$D:$D, "Bound project"), 0), 0)</f>
        <v>0</v>
      </c>
      <c r="AK33" s="335">
        <f>IFERROR(MAX(SUMIFS(Forecast!BA:BA, Forecast!$A:$A, Outcomes!$A33, Forecast!$C:$C, "2025", Forecast!$D:$D, "Bound project"), 0), 0)</f>
        <v>0</v>
      </c>
      <c r="AL33" s="335">
        <f>IFERROR(MAX(SUMIFS(Forecast!BF:BF, Forecast!$A:$A, Outcomes!$A33, Forecast!$C:$C, "2025", Forecast!$D:$D, "Bound project"), 0), 0)</f>
        <v>855.9636258055267</v>
      </c>
      <c r="AM33" s="335">
        <f>IFERROR(MAX(SUMIFS(Forecast!BG:BG, Forecast!$A:$A, Outcomes!$A33, Forecast!$C:$C, "2025", Forecast!$D:$D, "Bound project"), 0), 0)</f>
        <v>524.17312875035839</v>
      </c>
      <c r="AN33" s="335">
        <f>IFERROR(MAX(SUMIFS(Forecast!BH:BH, Forecast!$A:$A, Outcomes!$A33, Forecast!$C:$C, "2025", Forecast!$D:$D, "Bound project"), 0), 0)</f>
        <v>415.45010183434823</v>
      </c>
      <c r="AO33" s="335">
        <f>IFERROR(MAX(SUMIFS(Forecast!BI:BI, Forecast!$A:$A, Outcomes!$A33, Forecast!$C:$C, "2025", Forecast!$D:$D, "Bound project"), 0), 0)</f>
        <v>373.39763731071929</v>
      </c>
      <c r="AP33" s="335">
        <f>IFERROR(MAX(SUMIFS(Forecast!BJ:BJ, Forecast!$A:$A, Outcomes!$A33, Forecast!$C:$C, "2025", Forecast!$D:$D, "Bound project"), 0), 0)</f>
        <v>270.32880673871369</v>
      </c>
      <c r="AQ33" s="335">
        <f>IFERROR(MAX(SUMIFS(Forecast!BK:BK, Forecast!$A:$A, Outcomes!$A33, Forecast!$C:$C, "2025", Forecast!$D:$D, "Bound project"), 0), 0)</f>
        <v>123.06664160699221</v>
      </c>
      <c r="AR33" s="335">
        <f>IFERROR(MAX(SUMIFS(Forecast!BL:BL, Forecast!$A:$A, Outcomes!$A33, Forecast!$C:$C, "2025", Forecast!$D:$D, "Bound project"), 0), 0)</f>
        <v>127.76947465442898</v>
      </c>
      <c r="AS33" s="335">
        <f>IFERROR(MAX(SUMIFS(Forecast!BM:BM, Forecast!$A:$A, Outcomes!$A33, Forecast!$C:$C, "2025", Forecast!$D:$D, "Bound project"), 0), 0)</f>
        <v>139.40004982925007</v>
      </c>
      <c r="AT33" s="335">
        <f>IFERROR(MAX(SUMIFS(Forecast!BS:BS, Forecast!$A:$A, Outcomes!$A33, Forecast!$C:$C, "2025", Forecast!$D:$D, "Bound project"), 0), 0)</f>
        <v>0</v>
      </c>
      <c r="AU33" s="335">
        <f>IFERROR(MAX(SUMIFS(Forecast!BT:BT, Forecast!$A:$A, Outcomes!$A33, Forecast!$C:$C, "2025", Forecast!$D:$D, "Bound project"), 0), 0)</f>
        <v>0</v>
      </c>
      <c r="AV33" s="335">
        <f>IFERROR(MAX(SUMIFS(Forecast!BU:BU, Forecast!$A:$A, Outcomes!$A33, Forecast!$C:$C, "2025", Forecast!$D:$D, "Bound project"), 0), 0)</f>
        <v>0</v>
      </c>
      <c r="AW33" s="335">
        <f>IFERROR(MAX(SUMIFS(Forecast!BV:BV, Forecast!$A:$A, Outcomes!$A33, Forecast!$C:$C, "2025", Forecast!$D:$D, "Bound project"), 0), 0)</f>
        <v>0</v>
      </c>
      <c r="AX33" s="335">
        <f>IFERROR(MAX(SUMIFS(Forecast!BW:BW, Forecast!$A:$A, Outcomes!$A33, Forecast!$C:$C, "2025", Forecast!$D:$D, "Bound project"), 0), 0)</f>
        <v>0</v>
      </c>
      <c r="AY33" s="335">
        <f>IFERROR(MAX(SUMIFS(Forecast!BX:BX, Forecast!$A:$A, Outcomes!$A33, Forecast!$C:$C, "2025", Forecast!$D:$D, "Bound project"), 0), 0)</f>
        <v>0</v>
      </c>
      <c r="AZ33" s="335">
        <f>IFERROR(MAX(SUMIFS(Forecast!BY:BY, Forecast!$A:$A, Outcomes!$A33, Forecast!$C:$C, "2025", Forecast!$D:$D, "Bound project"), 0), 0)</f>
        <v>0</v>
      </c>
      <c r="BA33" s="335">
        <f>IFERROR(MAX(SUMIFS(Forecast!BZ:BZ, Forecast!$A:$A, Outcomes!$A33, Forecast!$C:$C, "2025", Forecast!$D:$D, "Bound project"), 0), 0)</f>
        <v>0</v>
      </c>
      <c r="BB33" s="335">
        <f>IFERROR(MAX(SUMIFS(Forecast!AO:AO, Forecast!$A:$A, Outcomes!$A33, Forecast!$C:$C, "2025", Forecast!$D:$D, "Bound project"), 0), 0)</f>
        <v>31.208255616522575</v>
      </c>
      <c r="BC33" s="335">
        <f>IFERROR(MAX(SUMIFS(Forecast!BN:BN, Forecast!$A:$A, Outcomes!$A33, Forecast!$C:$C, "2025", Forecast!$D:$D, "Bound project"), 0), 0)</f>
        <v>127.01050964754917</v>
      </c>
      <c r="BD33" s="335">
        <f>IFERROR(MAX(SUMIFS(Forecast!CA:CA, Forecast!$A:$A, Outcomes!$A33, Forecast!$C:$C, "2025", Forecast!$D:$D, "Bound project"), 0), 0)</f>
        <v>0</v>
      </c>
    </row>
    <row r="34" spans="1:56">
      <c r="A34" s="21" t="s">
        <v>97</v>
      </c>
      <c r="B34" s="18" t="s">
        <v>98</v>
      </c>
      <c r="C34" s="335">
        <f>IFERROR(MAX(SUMIFS(Forecast!E:E, Forecast!$A:$A, Outcomes!$A34, Forecast!$C:$C, "2025", Forecast!$D:$D, "Bound project"), 0), 0)</f>
        <v>8188.6287663732528</v>
      </c>
      <c r="D34" s="335">
        <f>IFERROR(MAX(SUMIFS(Forecast!F:F, Forecast!$A:$A, Outcomes!$A34, Forecast!$C:$C, "2025", Forecast!$D:$D, "Bound project"), 0), 0)</f>
        <v>6494.7338091479778</v>
      </c>
      <c r="E34" s="335">
        <f>IFERROR(MAX(SUMIFS(Forecast!G:G, Forecast!$A:$A, Outcomes!$A34, Forecast!$C:$C, "2025", Forecast!$D:$D, "Bound project"), 0), 0)</f>
        <v>3207.333310877078</v>
      </c>
      <c r="F34" s="335">
        <f>IFERROR(MAX(SUMIFS(Forecast!H:H, Forecast!$A:$A, Outcomes!$A34, Forecast!$C:$C, "2025", Forecast!$D:$D, "Bound project"), 0), 0)</f>
        <v>2550.0080864310112</v>
      </c>
      <c r="G34" s="335">
        <f>IFERROR(MAX(SUMIFS(Forecast!I:I, Forecast!$A:$A, Outcomes!$A34, Forecast!$C:$C, "2025", Forecast!$D:$D, "Bound project"), 0), 0)</f>
        <v>1191.7463067779213</v>
      </c>
      <c r="H34" s="335">
        <f>IFERROR(MAX(SUMIFS(Forecast!J:J, Forecast!$A:$A, Outcomes!$A34, Forecast!$C:$C, "2025", Forecast!$D:$D, "Bound project"), 0), 0)</f>
        <v>1.2100000000000002</v>
      </c>
      <c r="I34" s="335">
        <f>IFERROR(MAX(SUMIFS(Forecast!K:K, Forecast!$A:$A, Outcomes!$A34, Forecast!$C:$C, "2025", Forecast!$D:$D, "Bound project"), 0), 0)</f>
        <v>1.2100000000000002</v>
      </c>
      <c r="J34" s="335">
        <f>IFERROR(MAX(SUMIFS(Forecast!L:L, Forecast!$A:$A, Outcomes!$A34, Forecast!$C:$C, "2025", Forecast!$D:$D, "Bound project"), 0), 0)</f>
        <v>0.60500000000000009</v>
      </c>
      <c r="K34" s="335">
        <f>IFERROR(MAX(SUMIFS(Forecast!M:M, Forecast!$A:$A, Outcomes!$A34, Forecast!$C:$C, "2025", Forecast!$D:$D, "Bound project"), 0), 0)</f>
        <v>0</v>
      </c>
      <c r="L34" s="335">
        <f>IFERROR(MAX(SUMIFS(Forecast!O:O, Forecast!$A:$A, Outcomes!$A34, Forecast!$C:$C, "2025", Forecast!$D:$D, "Bound project"), 0), 0)</f>
        <v>0</v>
      </c>
      <c r="M34" s="335">
        <f>IFERROR(MAX(SUMIFS(Forecast!P:P, Forecast!$A:$A, Outcomes!$A34, Forecast!$C:$C, "2025", Forecast!$D:$D, "Bound project"), 0), 0)</f>
        <v>716.32000000000016</v>
      </c>
      <c r="N34" s="335">
        <f>IFERROR(MAX(SUMIFS(Forecast!U:U, Forecast!$A:$A, Outcomes!$A34, Forecast!$C:$C, "2025", Forecast!$D:$D, "Bound project"), 0), 0)</f>
        <v>31.601595677150282</v>
      </c>
      <c r="O34" s="335">
        <f>IFERROR(MAX(SUMIFS(Forecast!V:V, Forecast!$A:$A, Outcomes!$A34, Forecast!$C:$C, "2025", Forecast!$D:$D, "Bound project"), 0), 0)</f>
        <v>6.0500000000000007</v>
      </c>
      <c r="P34" s="335">
        <f>IFERROR(MAX(SUMIFS(Forecast!W:W, Forecast!$A:$A, Outcomes!$A34, Forecast!$C:$C, "2025", Forecast!$D:$D, "Bound project"), 0), 0)</f>
        <v>0</v>
      </c>
      <c r="Q34" s="335">
        <f>IFERROR(MAX(SUMIFS(Forecast!X:X, Forecast!$A:$A, Outcomes!$A34, Forecast!$C:$C, "2025", Forecast!$D:$D, "Bound project"), 0), 0)</f>
        <v>54.450000000000017</v>
      </c>
      <c r="R34" s="335">
        <f>IFERROR(MAX(SUMIFS(Forecast!Y:Y, Forecast!$A:$A, Outcomes!$A34, Forecast!$C:$C, "2025", Forecast!$D:$D, "Bound project"), 0), 0)</f>
        <v>435.45840432284973</v>
      </c>
      <c r="S34" s="335">
        <f>IFERROR(MAX(SUMIFS(Forecast!Z:Z, Forecast!$A:$A, Outcomes!$A34, Forecast!$C:$C, "2025", Forecast!$D:$D, "Bound project"), 0), 0)</f>
        <v>68.970000000000013</v>
      </c>
      <c r="T34" s="335">
        <f>IFERROR(MAX(SUMIFS(Forecast!AA:AA, Forecast!$A:$A, Outcomes!$A34, Forecast!$C:$C, "2025", Forecast!$D:$D, "Bound project"), 0), 0)</f>
        <v>35.090000000000003</v>
      </c>
      <c r="U34" s="335">
        <f>IFERROR(MAX(SUMIFS(Forecast!AB:AB, Forecast!$A:$A, Outcomes!$A34, Forecast!$C:$C, "2025", Forecast!$D:$D, "Bound project"), 0), 0)</f>
        <v>271.04000000000008</v>
      </c>
      <c r="V34" s="335">
        <f>IFERROR(MAX(SUMIFS(Forecast!AG:AG, Forecast!$A:$A, Outcomes!$A34, Forecast!$C:$C, "2025", Forecast!$D:$D, "Bound project"), 0), 0)</f>
        <v>658.31096199960666</v>
      </c>
      <c r="W34" s="335">
        <f>IFERROR(MAX(SUMIFS(Forecast!AH:AH, Forecast!$A:$A, Outcomes!$A34, Forecast!$C:$C, "2025", Forecast!$D:$D, "Bound project"), 0), 0)</f>
        <v>416.93887561040304</v>
      </c>
      <c r="X34" s="335">
        <f>IFERROR(MAX(SUMIFS(Forecast!AI:AI, Forecast!$A:$A, Outcomes!$A34, Forecast!$C:$C, "2025", Forecast!$D:$D, "Bound project"), 0), 0)</f>
        <v>272.73680291571077</v>
      </c>
      <c r="Y34" s="335">
        <f>IFERROR(MAX(SUMIFS(Forecast!AJ:AJ, Forecast!$A:$A, Outcomes!$A34, Forecast!$C:$C, "2025", Forecast!$D:$D, "Bound project"), 0), 0)</f>
        <v>332.31602872292126</v>
      </c>
      <c r="Z34" s="335">
        <f>IFERROR(MAX(SUMIFS(Forecast!AK:AK, Forecast!$A:$A, Outcomes!$A34, Forecast!$C:$C, "2025", Forecast!$D:$D, "Bound project"), 0), 0)</f>
        <v>1176.6545692373622</v>
      </c>
      <c r="AA34" s="335">
        <f>IFERROR(MAX(SUMIFS(Forecast!AL:AL, Forecast!$A:$A, Outcomes!$A34, Forecast!$C:$C, "2025", Forecast!$D:$D, "Bound project"), 0), 0)</f>
        <v>585.99190515513362</v>
      </c>
      <c r="AB34" s="335">
        <f>IFERROR(MAX(SUMIFS(Forecast!AM:AM, Forecast!$A:$A, Outcomes!$A34, Forecast!$C:$C, "2025", Forecast!$D:$D, "Bound project"), 0), 0)</f>
        <v>467.59925387050748</v>
      </c>
      <c r="AC34" s="335">
        <f>IFERROR(MAX(SUMIFS(Forecast!AN:AN, Forecast!$A:$A, Outcomes!$A34, Forecast!$C:$C, "2025", Forecast!$D:$D, "Bound project"), 0), 0)</f>
        <v>677.12653720676906</v>
      </c>
      <c r="AD34" s="335">
        <f>IFERROR(MAX(SUMIFS(Forecast!AT:AT, Forecast!$A:$A, Outcomes!$A34, Forecast!$C:$C, "2025", Forecast!$D:$D, "Bound project"), 0), 0)</f>
        <v>7.712500117199931</v>
      </c>
      <c r="AE34" s="335">
        <f>IFERROR(MAX(SUMIFS(Forecast!AU:AU, Forecast!$A:$A, Outcomes!$A34, Forecast!$C:$C, "2025", Forecast!$D:$D, "Bound project"), 0), 0)</f>
        <v>1.9553670594903119</v>
      </c>
      <c r="AF34" s="335">
        <f>IFERROR(MAX(SUMIFS(Forecast!AV:AV, Forecast!$A:$A, Outcomes!$A34, Forecast!$C:$C, "2025", Forecast!$D:$D, "Bound project"), 0), 0)</f>
        <v>1.5227582147292513</v>
      </c>
      <c r="AG34" s="335">
        <f>IFERROR(MAX(SUMIFS(Forecast!AW:AW, Forecast!$A:$A, Outcomes!$A34, Forecast!$C:$C, "2025", Forecast!$D:$D, "Bound project"), 0), 0)</f>
        <v>5.0096792257856846</v>
      </c>
      <c r="AH34" s="335">
        <f>IFERROR(MAX(SUMIFS(Forecast!AX:AX, Forecast!$A:$A, Outcomes!$A34, Forecast!$C:$C, "2025", Forecast!$D:$D, "Bound project"), 0), 0)</f>
        <v>108.38836966910245</v>
      </c>
      <c r="AI34" s="335">
        <f>IFERROR(MAX(SUMIFS(Forecast!AY:AY, Forecast!$A:$A, Outcomes!$A34, Forecast!$C:$C, "2025", Forecast!$D:$D, "Bound project"), 0), 0)</f>
        <v>27.944955854604753</v>
      </c>
      <c r="AJ34" s="335">
        <f>IFERROR(MAX(SUMIFS(Forecast!AZ:AZ, Forecast!$A:$A, Outcomes!$A34, Forecast!$C:$C, "2025", Forecast!$D:$D, "Bound project"), 0), 0)</f>
        <v>19.142725455722772</v>
      </c>
      <c r="AK34" s="335">
        <f>IFERROR(MAX(SUMIFS(Forecast!BA:BA, Forecast!$A:$A, Outcomes!$A34, Forecast!$C:$C, "2025", Forecast!$D:$D, "Bound project"), 0), 0)</f>
        <v>89.294021841684568</v>
      </c>
      <c r="AL34" s="335">
        <f>IFERROR(MAX(SUMIFS(Forecast!BF:BF, Forecast!$A:$A, Outcomes!$A34, Forecast!$C:$C, "2025", Forecast!$D:$D, "Bound project"), 0), 0)</f>
        <v>7464.004703136141</v>
      </c>
      <c r="AM34" s="335">
        <f>IFERROR(MAX(SUMIFS(Forecast!BG:BG, Forecast!$A:$A, Outcomes!$A34, Forecast!$C:$C, "2025", Forecast!$D:$D, "Bound project"), 0), 0)</f>
        <v>3596.7059098119203</v>
      </c>
      <c r="AN34" s="335">
        <f>IFERROR(MAX(SUMIFS(Forecast!BH:BH, Forecast!$A:$A, Outcomes!$A34, Forecast!$C:$C, "2025", Forecast!$D:$D, "Bound project"), 0), 0)</f>
        <v>2865.0611941039383</v>
      </c>
      <c r="AO34" s="335">
        <f>IFERROR(MAX(SUMIFS(Forecast!BI:BI, Forecast!$A:$A, Outcomes!$A34, Forecast!$C:$C, "2025", Forecast!$D:$D, "Bound project"), 0), 0)</f>
        <v>1717.8940832809863</v>
      </c>
      <c r="AP34" s="335">
        <f>IFERROR(MAX(SUMIFS(Forecast!BJ:BJ, Forecast!$A:$A, Outcomes!$A34, Forecast!$C:$C, "2025", Forecast!$D:$D, "Bound project"), 0), 0)</f>
        <v>1162.9498881740628</v>
      </c>
      <c r="AQ34" s="335">
        <f>IFERROR(MAX(SUMIFS(Forecast!BK:BK, Forecast!$A:$A, Outcomes!$A34, Forecast!$C:$C, "2025", Forecast!$D:$D, "Bound project"), 0), 0)</f>
        <v>359.57604351882344</v>
      </c>
      <c r="AR34" s="335">
        <f>IFERROR(MAX(SUMIFS(Forecast!BL:BL, Forecast!$A:$A, Outcomes!$A34, Forecast!$C:$C, "2025", Forecast!$D:$D, "Bound project"), 0), 0)</f>
        <v>448.59921603240315</v>
      </c>
      <c r="AS34" s="335">
        <f>IFERROR(MAX(SUMIFS(Forecast!BM:BM, Forecast!$A:$A, Outcomes!$A34, Forecast!$C:$C, "2025", Forecast!$D:$D, "Bound project"), 0), 0)</f>
        <v>723.43335731390005</v>
      </c>
      <c r="AT34" s="335">
        <f>IFERROR(MAX(SUMIFS(Forecast!BS:BS, Forecast!$A:$A, Outcomes!$A34, Forecast!$C:$C, "2025", Forecast!$D:$D, "Bound project"), 0), 0)</f>
        <v>63.995555555555562</v>
      </c>
      <c r="AU34" s="335">
        <f>IFERROR(MAX(SUMIFS(Forecast!BT:BT, Forecast!$A:$A, Outcomes!$A34, Forecast!$C:$C, "2025", Forecast!$D:$D, "Bound project"), 0), 0)</f>
        <v>18.152037037037037</v>
      </c>
      <c r="AV34" s="335">
        <f>IFERROR(MAX(SUMIFS(Forecast!BU:BU, Forecast!$A:$A, Outcomes!$A34, Forecast!$C:$C, "2025", Forecast!$D:$D, "Bound project"), 0), 0)</f>
        <v>19.984170892260103</v>
      </c>
      <c r="AW34" s="335">
        <f>IFERROR(MAX(SUMIFS(Forecast!BV:BV, Forecast!$A:$A, Outcomes!$A34, Forecast!$C:$C, "2025", Forecast!$D:$D, "Bound project"), 0), 0)</f>
        <v>55.220278552773316</v>
      </c>
      <c r="AX34" s="335">
        <f>IFERROR(MAX(SUMIFS(Forecast!BW:BW, Forecast!$A:$A, Outcomes!$A34, Forecast!$C:$C, "2025", Forecast!$D:$D, "Bound project"), 0), 0)</f>
        <v>203.41444444444446</v>
      </c>
      <c r="AY34" s="335">
        <f>IFERROR(MAX(SUMIFS(Forecast!BX:BX, Forecast!$A:$A, Outcomes!$A34, Forecast!$C:$C, "2025", Forecast!$D:$D, "Bound project"), 0), 0)</f>
        <v>10.024259259259262</v>
      </c>
      <c r="AZ34" s="335">
        <f>IFERROR(MAX(SUMIFS(Forecast!BY:BY, Forecast!$A:$A, Outcomes!$A34, Forecast!$C:$C, "2025", Forecast!$D:$D, "Bound project"), 0), 0)</f>
        <v>64.898143922554709</v>
      </c>
      <c r="BA34" s="335">
        <f>IFERROR(MAX(SUMIFS(Forecast!BZ:BZ, Forecast!$A:$A, Outcomes!$A34, Forecast!$C:$C, "2025", Forecast!$D:$D, "Bound project"), 0), 0)</f>
        <v>174.52236033611555</v>
      </c>
      <c r="BB34" s="335">
        <f>IFERROR(MAX(SUMIFS(Forecast!AO:AO, Forecast!$A:$A, Outcomes!$A34, Forecast!$C:$C, "2025", Forecast!$D:$D, "Bound project"), 0), 0)</f>
        <v>84.066193773046706</v>
      </c>
      <c r="BC34" s="335">
        <f>IFERROR(MAX(SUMIFS(Forecast!BN:BN, Forecast!$A:$A, Outcomes!$A34, Forecast!$C:$C, "2025", Forecast!$D:$D, "Bound project"), 0), 0)</f>
        <v>677.84133127187454</v>
      </c>
      <c r="BD34" s="335">
        <f>IFERROR(MAX(SUMIFS(Forecast!CA:CA, Forecast!$A:$A, Outcomes!$A34, Forecast!$C:$C, "2025", Forecast!$D:$D, "Bound project"), 0), 0)</f>
        <v>0</v>
      </c>
    </row>
    <row r="35" spans="1:56">
      <c r="A35" s="21" t="s">
        <v>99</v>
      </c>
      <c r="B35" s="18" t="s">
        <v>100</v>
      </c>
      <c r="C35" s="335">
        <f>IFERROR(MAX(SUMIFS(Forecast!E:E, Forecast!$A:$A, Outcomes!$A35, Forecast!$C:$C, "2025", Forecast!$D:$D, "Bound project"), 0), 0)</f>
        <v>353.78</v>
      </c>
      <c r="D35" s="335">
        <f>IFERROR(MAX(SUMIFS(Forecast!F:F, Forecast!$A:$A, Outcomes!$A35, Forecast!$C:$C, "2025", Forecast!$D:$D, "Bound project"), 0), 0)</f>
        <v>555.93999999999994</v>
      </c>
      <c r="E35" s="335">
        <f>IFERROR(MAX(SUMIFS(Forecast!G:G, Forecast!$A:$A, Outcomes!$A35, Forecast!$C:$C, "2025", Forecast!$D:$D, "Bound project"), 0), 0)</f>
        <v>227.080832351906</v>
      </c>
      <c r="F35" s="335">
        <f>IFERROR(MAX(SUMIFS(Forecast!H:H, Forecast!$A:$A, Outcomes!$A35, Forecast!$C:$C, "2025", Forecast!$D:$D, "Bound project"), 0), 0)</f>
        <v>264.5842410192883</v>
      </c>
      <c r="G35" s="335">
        <f>IFERROR(MAX(SUMIFS(Forecast!I:I, Forecast!$A:$A, Outcomes!$A35, Forecast!$C:$C, "2025", Forecast!$D:$D, "Bound project"), 0), 0)</f>
        <v>135.10129369417859</v>
      </c>
      <c r="H35" s="335">
        <f>IFERROR(MAX(SUMIFS(Forecast!J:J, Forecast!$A:$A, Outcomes!$A35, Forecast!$C:$C, "2025", Forecast!$D:$D, "Bound project"), 0), 0)</f>
        <v>0</v>
      </c>
      <c r="I35" s="335">
        <f>IFERROR(MAX(SUMIFS(Forecast!K:K, Forecast!$A:$A, Outcomes!$A35, Forecast!$C:$C, "2025", Forecast!$D:$D, "Bound project"), 0), 0)</f>
        <v>0</v>
      </c>
      <c r="J35" s="335">
        <f>IFERROR(MAX(SUMIFS(Forecast!L:L, Forecast!$A:$A, Outcomes!$A35, Forecast!$C:$C, "2025", Forecast!$D:$D, "Bound project"), 0), 0)</f>
        <v>0</v>
      </c>
      <c r="K35" s="335">
        <f>IFERROR(MAX(SUMIFS(Forecast!M:M, Forecast!$A:$A, Outcomes!$A35, Forecast!$C:$C, "2025", Forecast!$D:$D, "Bound project"), 0), 0)</f>
        <v>0</v>
      </c>
      <c r="L35" s="335">
        <f>IFERROR(MAX(SUMIFS(Forecast!O:O, Forecast!$A:$A, Outcomes!$A35, Forecast!$C:$C, "2025", Forecast!$D:$D, "Bound project"), 0), 0)</f>
        <v>0</v>
      </c>
      <c r="M35" s="335">
        <f>IFERROR(MAX(SUMIFS(Forecast!P:P, Forecast!$A:$A, Outcomes!$A35, Forecast!$C:$C, "2025", Forecast!$D:$D, "Bound project"), 0), 0)</f>
        <v>49.637499999999996</v>
      </c>
      <c r="N35" s="335">
        <f>IFERROR(MAX(SUMIFS(Forecast!U:U, Forecast!$A:$A, Outcomes!$A35, Forecast!$C:$C, "2025", Forecast!$D:$D, "Bound project"), 0), 0)</f>
        <v>22.921402971346176</v>
      </c>
      <c r="O35" s="335">
        <f>IFERROR(MAX(SUMIFS(Forecast!V:V, Forecast!$A:$A, Outcomes!$A35, Forecast!$C:$C, "2025", Forecast!$D:$D, "Bound project"), 0), 0)</f>
        <v>12.100000000000003</v>
      </c>
      <c r="P35" s="335">
        <f>IFERROR(MAX(SUMIFS(Forecast!W:W, Forecast!$A:$A, Outcomes!$A35, Forecast!$C:$C, "2025", Forecast!$D:$D, "Bound project"), 0), 0)</f>
        <v>8.4700000000000024</v>
      </c>
      <c r="Q35" s="335">
        <f>IFERROR(MAX(SUMIFS(Forecast!X:X, Forecast!$A:$A, Outcomes!$A35, Forecast!$C:$C, "2025", Forecast!$D:$D, "Bound project"), 0), 0)</f>
        <v>10.890000000000004</v>
      </c>
      <c r="R35" s="335">
        <f>IFERROR(MAX(SUMIFS(Forecast!Y:Y, Forecast!$A:$A, Outcomes!$A35, Forecast!$C:$C, "2025", Forecast!$D:$D, "Bound project"), 0), 0)</f>
        <v>411.46859702865396</v>
      </c>
      <c r="S35" s="335">
        <f>IFERROR(MAX(SUMIFS(Forecast!Z:Z, Forecast!$A:$A, Outcomes!$A35, Forecast!$C:$C, "2025", Forecast!$D:$D, "Bound project"), 0), 0)</f>
        <v>36.300000000000011</v>
      </c>
      <c r="T35" s="335">
        <f>IFERROR(MAX(SUMIFS(Forecast!AA:AA, Forecast!$A:$A, Outcomes!$A35, Forecast!$C:$C, "2025", Forecast!$D:$D, "Bound project"), 0), 0)</f>
        <v>54.450000000000017</v>
      </c>
      <c r="U35" s="335">
        <f>IFERROR(MAX(SUMIFS(Forecast!AB:AB, Forecast!$A:$A, Outcomes!$A35, Forecast!$C:$C, "2025", Forecast!$D:$D, "Bound project"), 0), 0)</f>
        <v>266.2000000000001</v>
      </c>
      <c r="V35" s="335">
        <f>IFERROR(MAX(SUMIFS(Forecast!AG:AG, Forecast!$A:$A, Outcomes!$A35, Forecast!$C:$C, "2025", Forecast!$D:$D, "Bound project"), 0), 0)</f>
        <v>159.87800584971953</v>
      </c>
      <c r="W35" s="335">
        <f>IFERROR(MAX(SUMIFS(Forecast!AH:AH, Forecast!$A:$A, Outcomes!$A35, Forecast!$C:$C, "2025", Forecast!$D:$D, "Bound project"), 0), 0)</f>
        <v>59.521408258397592</v>
      </c>
      <c r="X35" s="335">
        <f>IFERROR(MAX(SUMIFS(Forecast!AI:AI, Forecast!$A:$A, Outcomes!$A35, Forecast!$C:$C, "2025", Forecast!$D:$D, "Bound project"), 0), 0)</f>
        <v>84.5150612307975</v>
      </c>
      <c r="Y35" s="335">
        <f>IFERROR(MAX(SUMIFS(Forecast!AJ:AJ, Forecast!$A:$A, Outcomes!$A35, Forecast!$C:$C, "2025", Forecast!$D:$D, "Bound project"), 0), 0)</f>
        <v>85.305716532057403</v>
      </c>
      <c r="Z35" s="335">
        <f>IFERROR(MAX(SUMIFS(Forecast!AK:AK, Forecast!$A:$A, Outcomes!$A35, Forecast!$C:$C, "2025", Forecast!$D:$D, "Bound project"), 0), 0)</f>
        <v>198.09581434435148</v>
      </c>
      <c r="AA35" s="335">
        <f>IFERROR(MAX(SUMIFS(Forecast!AL:AL, Forecast!$A:$A, Outcomes!$A35, Forecast!$C:$C, "2025", Forecast!$D:$D, "Bound project"), 0), 0)</f>
        <v>84.893478875680344</v>
      </c>
      <c r="AB35" s="335">
        <f>IFERROR(MAX(SUMIFS(Forecast!AM:AM, Forecast!$A:$A, Outcomes!$A35, Forecast!$C:$C, "2025", Forecast!$D:$D, "Bound project"), 0), 0)</f>
        <v>126.43122772099426</v>
      </c>
      <c r="AC35" s="335">
        <f>IFERROR(MAX(SUMIFS(Forecast!AN:AN, Forecast!$A:$A, Outcomes!$A35, Forecast!$C:$C, "2025", Forecast!$D:$D, "Bound project"), 0), 0)</f>
        <v>111.33262189806368</v>
      </c>
      <c r="AD35" s="335">
        <f>IFERROR(MAX(SUMIFS(Forecast!AT:AT, Forecast!$A:$A, Outcomes!$A35, Forecast!$C:$C, "2025", Forecast!$D:$D, "Bound project"), 0), 0)</f>
        <v>0</v>
      </c>
      <c r="AE35" s="335">
        <f>IFERROR(MAX(SUMIFS(Forecast!AU:AU, Forecast!$A:$A, Outcomes!$A35, Forecast!$C:$C, "2025", Forecast!$D:$D, "Bound project"), 0), 0)</f>
        <v>0</v>
      </c>
      <c r="AF35" s="335">
        <f>IFERROR(MAX(SUMIFS(Forecast!AV:AV, Forecast!$A:$A, Outcomes!$A35, Forecast!$C:$C, "2025", Forecast!$D:$D, "Bound project"), 0), 0)</f>
        <v>0</v>
      </c>
      <c r="AG35" s="335">
        <f>IFERROR(MAX(SUMIFS(Forecast!AW:AW, Forecast!$A:$A, Outcomes!$A35, Forecast!$C:$C, "2025", Forecast!$D:$D, "Bound project"), 0), 0)</f>
        <v>0</v>
      </c>
      <c r="AH35" s="335">
        <f>IFERROR(MAX(SUMIFS(Forecast!AX:AX, Forecast!$A:$A, Outcomes!$A35, Forecast!$C:$C, "2025", Forecast!$D:$D, "Bound project"), 0), 0)</f>
        <v>20.570000000000004</v>
      </c>
      <c r="AI35" s="335">
        <f>IFERROR(MAX(SUMIFS(Forecast!AY:AY, Forecast!$A:$A, Outcomes!$A35, Forecast!$C:$C, "2025", Forecast!$D:$D, "Bound project"), 0), 0)</f>
        <v>1.3622539682539685</v>
      </c>
      <c r="AJ35" s="335">
        <f>IFERROR(MAX(SUMIFS(Forecast!AZ:AZ, Forecast!$A:$A, Outcomes!$A35, Forecast!$C:$C, "2025", Forecast!$D:$D, "Bound project"), 0), 0)</f>
        <v>0.78658730158730172</v>
      </c>
      <c r="AK35" s="335">
        <f>IFERROR(MAX(SUMIFS(Forecast!BA:BA, Forecast!$A:$A, Outcomes!$A35, Forecast!$C:$C, "2025", Forecast!$D:$D, "Bound project"), 0), 0)</f>
        <v>18.384230158730162</v>
      </c>
      <c r="AL35" s="335">
        <f>IFERROR(MAX(SUMIFS(Forecast!BF:BF, Forecast!$A:$A, Outcomes!$A35, Forecast!$C:$C, "2025", Forecast!$D:$D, "Bound project"), 0), 0)</f>
        <v>786.43593771100484</v>
      </c>
      <c r="AM35" s="335">
        <f>IFERROR(MAX(SUMIFS(Forecast!BG:BG, Forecast!$A:$A, Outcomes!$A35, Forecast!$C:$C, "2025", Forecast!$D:$D, "Bound project"), 0), 0)</f>
        <v>309.19155791940841</v>
      </c>
      <c r="AN35" s="335">
        <f>IFERROR(MAX(SUMIFS(Forecast!BH:BH, Forecast!$A:$A, Outcomes!$A35, Forecast!$C:$C, "2025", Forecast!$D:$D, "Bound project"), 0), 0)</f>
        <v>430.75366278364703</v>
      </c>
      <c r="AO35" s="335">
        <f>IFERROR(MAX(SUMIFS(Forecast!BI:BI, Forecast!$A:$A, Outcomes!$A35, Forecast!$C:$C, "2025", Forecast!$D:$D, "Bound project"), 0), 0)</f>
        <v>238.2297426743375</v>
      </c>
      <c r="AP35" s="335">
        <f>IFERROR(MAX(SUMIFS(Forecast!BJ:BJ, Forecast!$A:$A, Outcomes!$A35, Forecast!$C:$C, "2025", Forecast!$D:$D, "Bound project"), 0), 0)</f>
        <v>237.85523585720696</v>
      </c>
      <c r="AQ35" s="335">
        <f>IFERROR(MAX(SUMIFS(Forecast!BK:BK, Forecast!$A:$A, Outcomes!$A35, Forecast!$C:$C, "2025", Forecast!$D:$D, "Bound project"), 0), 0)</f>
        <v>71.218217309652402</v>
      </c>
      <c r="AR35" s="335">
        <f>IFERROR(MAX(SUMIFS(Forecast!BL:BL, Forecast!$A:$A, Outcomes!$A35, Forecast!$C:$C, "2025", Forecast!$D:$D, "Bound project"), 0), 0)</f>
        <v>150.51687381676379</v>
      </c>
      <c r="AS35" s="335">
        <f>IFERROR(MAX(SUMIFS(Forecast!BM:BM, Forecast!$A:$A, Outcomes!$A35, Forecast!$C:$C, "2025", Forecast!$D:$D, "Bound project"), 0), 0)</f>
        <v>113.32188036877716</v>
      </c>
      <c r="AT35" s="335">
        <f>IFERROR(MAX(SUMIFS(Forecast!BS:BS, Forecast!$A:$A, Outcomes!$A35, Forecast!$C:$C, "2025", Forecast!$D:$D, "Bound project"), 0), 0)</f>
        <v>0</v>
      </c>
      <c r="AU35" s="335">
        <f>IFERROR(MAX(SUMIFS(Forecast!BT:BT, Forecast!$A:$A, Outcomes!$A35, Forecast!$C:$C, "2025", Forecast!$D:$D, "Bound project"), 0), 0)</f>
        <v>0</v>
      </c>
      <c r="AV35" s="335">
        <f>IFERROR(MAX(SUMIFS(Forecast!BU:BU, Forecast!$A:$A, Outcomes!$A35, Forecast!$C:$C, "2025", Forecast!$D:$D, "Bound project"), 0), 0)</f>
        <v>0</v>
      </c>
      <c r="AW35" s="335">
        <f>IFERROR(MAX(SUMIFS(Forecast!BV:BV, Forecast!$A:$A, Outcomes!$A35, Forecast!$C:$C, "2025", Forecast!$D:$D, "Bound project"), 0), 0)</f>
        <v>0</v>
      </c>
      <c r="AX35" s="335">
        <f>IFERROR(MAX(SUMIFS(Forecast!BW:BW, Forecast!$A:$A, Outcomes!$A35, Forecast!$C:$C, "2025", Forecast!$D:$D, "Bound project"), 0), 0)</f>
        <v>0</v>
      </c>
      <c r="AY35" s="335">
        <f>IFERROR(MAX(SUMIFS(Forecast!BX:BX, Forecast!$A:$A, Outcomes!$A35, Forecast!$C:$C, "2025", Forecast!$D:$D, "Bound project"), 0), 0)</f>
        <v>0</v>
      </c>
      <c r="AZ35" s="335">
        <f>IFERROR(MAX(SUMIFS(Forecast!BY:BY, Forecast!$A:$A, Outcomes!$A35, Forecast!$C:$C, "2025", Forecast!$D:$D, "Bound project"), 0), 0)</f>
        <v>0</v>
      </c>
      <c r="BA35" s="335">
        <f>IFERROR(MAX(SUMIFS(Forecast!BZ:BZ, Forecast!$A:$A, Outcomes!$A35, Forecast!$C:$C, "2025", Forecast!$D:$D, "Bound project"), 0), 0)</f>
        <v>0</v>
      </c>
      <c r="BB35" s="335">
        <f>IFERROR(MAX(SUMIFS(Forecast!AO:AO, Forecast!$A:$A, Outcomes!$A35, Forecast!$C:$C, "2025", Forecast!$D:$D, "Bound project"), 0), 0)</f>
        <v>19.360000000000003</v>
      </c>
      <c r="BC35" s="335">
        <f>IFERROR(MAX(SUMIFS(Forecast!BN:BN, Forecast!$A:$A, Outcomes!$A35, Forecast!$C:$C, "2025", Forecast!$D:$D, "Bound project"), 0), 0)</f>
        <v>66.858136071993528</v>
      </c>
      <c r="BD35" s="335">
        <f>IFERROR(MAX(SUMIFS(Forecast!CA:CA, Forecast!$A:$A, Outcomes!$A35, Forecast!$C:$C, "2025", Forecast!$D:$D, "Bound project"), 0), 0)</f>
        <v>0</v>
      </c>
    </row>
    <row r="36" spans="1:56">
      <c r="A36" s="21" t="s">
        <v>101</v>
      </c>
      <c r="B36" s="18" t="s">
        <v>102</v>
      </c>
      <c r="C36" s="335">
        <f>IFERROR(MAX(SUMIFS(Forecast!E:E, Forecast!$A:$A, Outcomes!$A36, Forecast!$C:$C, "2025", Forecast!$D:$D, "Bound project"), 0), 0)</f>
        <v>700.08251975722942</v>
      </c>
      <c r="D36" s="335">
        <f>IFERROR(MAX(SUMIFS(Forecast!F:F, Forecast!$A:$A, Outcomes!$A36, Forecast!$C:$C, "2025", Forecast!$D:$D, "Bound project"), 0), 0)</f>
        <v>430.01420713386102</v>
      </c>
      <c r="E36" s="335">
        <f>IFERROR(MAX(SUMIFS(Forecast!G:G, Forecast!$A:$A, Outcomes!$A36, Forecast!$C:$C, "2025", Forecast!$D:$D, "Bound project"), 0), 0)</f>
        <v>192.11639755724661</v>
      </c>
      <c r="F36" s="335">
        <f>IFERROR(MAX(SUMIFS(Forecast!H:H, Forecast!$A:$A, Outcomes!$A36, Forecast!$C:$C, "2025", Forecast!$D:$D, "Bound project"), 0), 0)</f>
        <v>109.32536888088832</v>
      </c>
      <c r="G36" s="335">
        <f>IFERROR(MAX(SUMIFS(Forecast!I:I, Forecast!$A:$A, Outcomes!$A36, Forecast!$C:$C, "2025", Forecast!$D:$D, "Bound project"), 0), 0)</f>
        <v>69.271950218308717</v>
      </c>
      <c r="H36" s="335">
        <f>IFERROR(MAX(SUMIFS(Forecast!J:J, Forecast!$A:$A, Outcomes!$A36, Forecast!$C:$C, "2025", Forecast!$D:$D, "Bound project"), 0), 0)</f>
        <v>9.6659353537181776</v>
      </c>
      <c r="I36" s="335">
        <f>IFERROR(MAX(SUMIFS(Forecast!K:K, Forecast!$A:$A, Outcomes!$A36, Forecast!$C:$C, "2025", Forecast!$D:$D, "Bound project"), 0), 0)</f>
        <v>0</v>
      </c>
      <c r="J36" s="335">
        <f>IFERROR(MAX(SUMIFS(Forecast!L:L, Forecast!$A:$A, Outcomes!$A36, Forecast!$C:$C, "2025", Forecast!$D:$D, "Bound project"), 0), 0)</f>
        <v>4.2288467172517024</v>
      </c>
      <c r="K36" s="335">
        <f>IFERROR(MAX(SUMIFS(Forecast!M:M, Forecast!$A:$A, Outcomes!$A36, Forecast!$C:$C, "2025", Forecast!$D:$D, "Bound project"), 0), 0)</f>
        <v>2.4164838384295444</v>
      </c>
      <c r="L36" s="335">
        <f>IFERROR(MAX(SUMIFS(Forecast!O:O, Forecast!$A:$A, Outcomes!$A36, Forecast!$C:$C, "2025", Forecast!$D:$D, "Bound project"), 0), 0)</f>
        <v>44.507346009839956</v>
      </c>
      <c r="M36" s="335">
        <f>IFERROR(MAX(SUMIFS(Forecast!P:P, Forecast!$A:$A, Outcomes!$A36, Forecast!$C:$C, "2025", Forecast!$D:$D, "Bound project"), 0), 0)</f>
        <v>241.05265399016011</v>
      </c>
      <c r="N36" s="335">
        <f>IFERROR(MAX(SUMIFS(Forecast!U:U, Forecast!$A:$A, Outcomes!$A36, Forecast!$C:$C, "2025", Forecast!$D:$D, "Bound project"), 0), 0)</f>
        <v>0</v>
      </c>
      <c r="O36" s="335">
        <f>IFERROR(MAX(SUMIFS(Forecast!V:V, Forecast!$A:$A, Outcomes!$A36, Forecast!$C:$C, "2025", Forecast!$D:$D, "Bound project"), 0), 0)</f>
        <v>0</v>
      </c>
      <c r="P36" s="335">
        <f>IFERROR(MAX(SUMIFS(Forecast!W:W, Forecast!$A:$A, Outcomes!$A36, Forecast!$C:$C, "2025", Forecast!$D:$D, "Bound project"), 0), 0)</f>
        <v>0</v>
      </c>
      <c r="Q36" s="335">
        <f>IFERROR(MAX(SUMIFS(Forecast!X:X, Forecast!$A:$A, Outcomes!$A36, Forecast!$C:$C, "2025", Forecast!$D:$D, "Bound project"), 0), 0)</f>
        <v>0</v>
      </c>
      <c r="R36" s="335">
        <f>IFERROR(MAX(SUMIFS(Forecast!Y:Y, Forecast!$A:$A, Outcomes!$A36, Forecast!$C:$C, "2025", Forecast!$D:$D, "Bound project"), 0), 0)</f>
        <v>9.9274999999999984</v>
      </c>
      <c r="S36" s="335">
        <f>IFERROR(MAX(SUMIFS(Forecast!Z:Z, Forecast!$A:$A, Outcomes!$A36, Forecast!$C:$C, "2025", Forecast!$D:$D, "Bound project"), 0), 0)</f>
        <v>2.7074999999999996</v>
      </c>
      <c r="T36" s="335">
        <f>IFERROR(MAX(SUMIFS(Forecast!AA:AA, Forecast!$A:$A, Outcomes!$A36, Forecast!$C:$C, "2025", Forecast!$D:$D, "Bound project"), 0), 0)</f>
        <v>3.6099999999999994</v>
      </c>
      <c r="U36" s="335">
        <f>IFERROR(MAX(SUMIFS(Forecast!AB:AB, Forecast!$A:$A, Outcomes!$A36, Forecast!$C:$C, "2025", Forecast!$D:$D, "Bound project"), 0), 0)</f>
        <v>4.5124999999999993</v>
      </c>
      <c r="V36" s="335">
        <f>IFERROR(MAX(SUMIFS(Forecast!AG:AG, Forecast!$A:$A, Outcomes!$A36, Forecast!$C:$C, "2025", Forecast!$D:$D, "Bound project"), 0), 0)</f>
        <v>284.6540708958604</v>
      </c>
      <c r="W36" s="335">
        <f>IFERROR(MAX(SUMIFS(Forecast!AH:AH, Forecast!$A:$A, Outcomes!$A36, Forecast!$C:$C, "2025", Forecast!$D:$D, "Bound project"), 0), 0)</f>
        <v>97.155052173753361</v>
      </c>
      <c r="X36" s="335">
        <f>IFERROR(MAX(SUMIFS(Forecast!AI:AI, Forecast!$A:$A, Outcomes!$A36, Forecast!$C:$C, "2025", Forecast!$D:$D, "Bound project"), 0), 0)</f>
        <v>54.362360197101815</v>
      </c>
      <c r="Y36" s="335">
        <f>IFERROR(MAX(SUMIFS(Forecast!AJ:AJ, Forecast!$A:$A, Outcomes!$A36, Forecast!$C:$C, "2025", Forecast!$D:$D, "Bound project"), 0), 0)</f>
        <v>69.890255236915408</v>
      </c>
      <c r="Z36" s="335">
        <f>IFERROR(MAX(SUMIFS(Forecast!AK:AK, Forecast!$A:$A, Outcomes!$A36, Forecast!$C:$C, "2025", Forecast!$D:$D, "Bound project"), 0), 0)</f>
        <v>509.10592910413965</v>
      </c>
      <c r="AA36" s="335">
        <f>IFERROR(MAX(SUMIFS(Forecast!AL:AL, Forecast!$A:$A, Outcomes!$A36, Forecast!$C:$C, "2025", Forecast!$D:$D, "Bound project"), 0), 0)</f>
        <v>169.08752227180102</v>
      </c>
      <c r="AB36" s="335">
        <f>IFERROR(MAX(SUMIFS(Forecast!AM:AM, Forecast!$A:$A, Outcomes!$A36, Forecast!$C:$C, "2025", Forecast!$D:$D, "Bound project"), 0), 0)</f>
        <v>162.820548554119</v>
      </c>
      <c r="AC36" s="335">
        <f>IFERROR(MAX(SUMIFS(Forecast!AN:AN, Forecast!$A:$A, Outcomes!$A36, Forecast!$C:$C, "2025", Forecast!$D:$D, "Bound project"), 0), 0)</f>
        <v>247.38456774687623</v>
      </c>
      <c r="AD36" s="335">
        <f>IFERROR(MAX(SUMIFS(Forecast!AT:AT, Forecast!$A:$A, Outcomes!$A36, Forecast!$C:$C, "2025", Forecast!$D:$D, "Bound project"), 0), 0)</f>
        <v>0</v>
      </c>
      <c r="AE36" s="335">
        <f>IFERROR(MAX(SUMIFS(Forecast!AU:AU, Forecast!$A:$A, Outcomes!$A36, Forecast!$C:$C, "2025", Forecast!$D:$D, "Bound project"), 0), 0)</f>
        <v>0</v>
      </c>
      <c r="AF36" s="335">
        <f>IFERROR(MAX(SUMIFS(Forecast!AV:AV, Forecast!$A:$A, Outcomes!$A36, Forecast!$C:$C, "2025", Forecast!$D:$D, "Bound project"), 0), 0)</f>
        <v>0</v>
      </c>
      <c r="AG36" s="335">
        <f>IFERROR(MAX(SUMIFS(Forecast!AW:AW, Forecast!$A:$A, Outcomes!$A36, Forecast!$C:$C, "2025", Forecast!$D:$D, "Bound project"), 0), 0)</f>
        <v>0</v>
      </c>
      <c r="AH36" s="335">
        <f>IFERROR(MAX(SUMIFS(Forecast!AX:AX, Forecast!$A:$A, Outcomes!$A36, Forecast!$C:$C, "2025", Forecast!$D:$D, "Bound project"), 0), 0)</f>
        <v>0</v>
      </c>
      <c r="AI36" s="335">
        <f>IFERROR(MAX(SUMIFS(Forecast!AY:AY, Forecast!$A:$A, Outcomes!$A36, Forecast!$C:$C, "2025", Forecast!$D:$D, "Bound project"), 0), 0)</f>
        <v>0</v>
      </c>
      <c r="AJ36" s="335">
        <f>IFERROR(MAX(SUMIFS(Forecast!AZ:AZ, Forecast!$A:$A, Outcomes!$A36, Forecast!$C:$C, "2025", Forecast!$D:$D, "Bound project"), 0), 0)</f>
        <v>0</v>
      </c>
      <c r="AK36" s="335">
        <f>IFERROR(MAX(SUMIFS(Forecast!BA:BA, Forecast!$A:$A, Outcomes!$A36, Forecast!$C:$C, "2025", Forecast!$D:$D, "Bound project"), 0), 0)</f>
        <v>0</v>
      </c>
      <c r="AL36" s="335">
        <f>IFERROR(MAX(SUMIFS(Forecast!BF:BF, Forecast!$A:$A, Outcomes!$A36, Forecast!$C:$C, "2025", Forecast!$D:$D, "Bound project"), 0), 0)</f>
        <v>356.22659218045391</v>
      </c>
      <c r="AM36" s="335">
        <f>IFERROR(MAX(SUMIFS(Forecast!BG:BG, Forecast!$A:$A, Outcomes!$A36, Forecast!$C:$C, "2025", Forecast!$D:$D, "Bound project"), 0), 0)</f>
        <v>168.17183128379125</v>
      </c>
      <c r="AN36" s="335">
        <f>IFERROR(MAX(SUMIFS(Forecast!BH:BH, Forecast!$A:$A, Outcomes!$A36, Forecast!$C:$C, "2025", Forecast!$D:$D, "Bound project"), 0), 0)</f>
        <v>114.14051021312699</v>
      </c>
      <c r="AO36" s="335">
        <f>IFERROR(MAX(SUMIFS(Forecast!BI:BI, Forecast!$A:$A, Outcomes!$A36, Forecast!$C:$C, "2025", Forecast!$D:$D, "Bound project"), 0), 0)</f>
        <v>86.081877339758108</v>
      </c>
      <c r="AP36" s="335">
        <f>IFERROR(MAX(SUMIFS(Forecast!BJ:BJ, Forecast!$A:$A, Outcomes!$A36, Forecast!$C:$C, "2025", Forecast!$D:$D, "Bound project"), 0), 0)</f>
        <v>147.53803640679877</v>
      </c>
      <c r="AQ36" s="335">
        <f>IFERROR(MAX(SUMIFS(Forecast!BK:BK, Forecast!$A:$A, Outcomes!$A36, Forecast!$C:$C, "2025", Forecast!$D:$D, "Bound project"), 0), 0)</f>
        <v>48.09865892301535</v>
      </c>
      <c r="AR36" s="335">
        <f>IFERROR(MAX(SUMIFS(Forecast!BL:BL, Forecast!$A:$A, Outcomes!$A36, Forecast!$C:$C, "2025", Forecast!$D:$D, "Bound project"), 0), 0)</f>
        <v>70.006039655205797</v>
      </c>
      <c r="AS36" s="335">
        <f>IFERROR(MAX(SUMIFS(Forecast!BM:BM, Forecast!$A:$A, Outcomes!$A36, Forecast!$C:$C, "2025", Forecast!$D:$D, "Bound project"), 0), 0)</f>
        <v>84.221296853058973</v>
      </c>
      <c r="AT36" s="335">
        <f>IFERROR(MAX(SUMIFS(Forecast!BS:BS, Forecast!$A:$A, Outcomes!$A36, Forecast!$C:$C, "2025", Forecast!$D:$D, "Bound project"), 0), 0)</f>
        <v>8.7951117361713713</v>
      </c>
      <c r="AU36" s="335">
        <f>IFERROR(MAX(SUMIFS(Forecast!BT:BT, Forecast!$A:$A, Outcomes!$A36, Forecast!$C:$C, "2025", Forecast!$D:$D, "Bound project"), 0), 0)</f>
        <v>2.3107013737557129</v>
      </c>
      <c r="AV36" s="335">
        <f>IFERROR(MAX(SUMIFS(Forecast!BU:BU, Forecast!$A:$A, Outcomes!$A36, Forecast!$C:$C, "2025", Forecast!$D:$D, "Bound project"), 0), 0)</f>
        <v>3.381220978225929</v>
      </c>
      <c r="AW36" s="335">
        <f>IFERROR(MAX(SUMIFS(Forecast!BV:BV, Forecast!$A:$A, Outcomes!$A36, Forecast!$C:$C, "2025", Forecast!$D:$D, "Bound project"), 0), 0)</f>
        <v>6.4346994383627738</v>
      </c>
      <c r="AX36" s="335">
        <f>IFERROR(MAX(SUMIFS(Forecast!BW:BW, Forecast!$A:$A, Outcomes!$A36, Forecast!$C:$C, "2025", Forecast!$D:$D, "Bound project"), 0), 0)</f>
        <v>2.0888663382890482</v>
      </c>
      <c r="AY36" s="335">
        <f>IFERROR(MAX(SUMIFS(Forecast!BX:BX, Forecast!$A:$A, Outcomes!$A36, Forecast!$C:$C, "2025", Forecast!$D:$D, "Bound project"), 0), 0)</f>
        <v>0.61835670565293732</v>
      </c>
      <c r="AZ36" s="335">
        <f>IFERROR(MAX(SUMIFS(Forecast!BY:BY, Forecast!$A:$A, Outcomes!$A36, Forecast!$C:$C, "2025", Forecast!$D:$D, "Bound project"), 0), 0)</f>
        <v>0.50772327788057081</v>
      </c>
      <c r="BA36" s="335">
        <f>IFERROR(MAX(SUMIFS(Forecast!BZ:BZ, Forecast!$A:$A, Outcomes!$A36, Forecast!$C:$C, "2025", Forecast!$D:$D, "Bound project"), 0), 0)</f>
        <v>1.3017876912546489</v>
      </c>
      <c r="BB36" s="335">
        <f>IFERROR(MAX(SUMIFS(Forecast!AO:AO, Forecast!$A:$A, Outcomes!$A36, Forecast!$C:$C, "2025", Forecast!$D:$D, "Bound project"), 0), 0)</f>
        <v>36.300000000000004</v>
      </c>
      <c r="BC36" s="335">
        <f>IFERROR(MAX(SUMIFS(Forecast!BN:BN, Forecast!$A:$A, Outcomes!$A36, Forecast!$C:$C, "2025", Forecast!$D:$D, "Bound project"), 0), 0)</f>
        <v>72.501452280605207</v>
      </c>
      <c r="BD36" s="335">
        <f>IFERROR(MAX(SUMIFS(Forecast!CA:CA, Forecast!$A:$A, Outcomes!$A36, Forecast!$C:$C, "2025", Forecast!$D:$D, "Bound project"), 0), 0)</f>
        <v>0</v>
      </c>
    </row>
    <row r="37" spans="1:56">
      <c r="A37" s="21" t="s">
        <v>103</v>
      </c>
      <c r="B37" s="18" t="s">
        <v>104</v>
      </c>
      <c r="C37" s="335">
        <f>IFERROR(MAX(SUMIFS(Forecast!E:E, Forecast!$A:$A, Outcomes!$A37, Forecast!$C:$C, "2025", Forecast!$D:$D, "Bound project"), 0), 0)</f>
        <v>638.97</v>
      </c>
      <c r="D37" s="335">
        <f>IFERROR(MAX(SUMIFS(Forecast!F:F, Forecast!$A:$A, Outcomes!$A37, Forecast!$C:$C, "2025", Forecast!$D:$D, "Bound project"), 0), 0)</f>
        <v>620.01749999999993</v>
      </c>
      <c r="E37" s="335">
        <f>IFERROR(MAX(SUMIFS(Forecast!G:G, Forecast!$A:$A, Outcomes!$A37, Forecast!$C:$C, "2025", Forecast!$D:$D, "Bound project"), 0), 0)</f>
        <v>369.1465584399412</v>
      </c>
      <c r="F37" s="335">
        <f>IFERROR(MAX(SUMIFS(Forecast!H:H, Forecast!$A:$A, Outcomes!$A37, Forecast!$C:$C, "2025", Forecast!$D:$D, "Bound project"), 0), 0)</f>
        <v>238.09470918209527</v>
      </c>
      <c r="G37" s="335">
        <f>IFERROR(MAX(SUMIFS(Forecast!I:I, Forecast!$A:$A, Outcomes!$A37, Forecast!$C:$C, "2025", Forecast!$D:$D, "Bound project"), 0), 0)</f>
        <v>88.825065063467491</v>
      </c>
      <c r="H37" s="335">
        <f>IFERROR(MAX(SUMIFS(Forecast!J:J, Forecast!$A:$A, Outcomes!$A37, Forecast!$C:$C, "2025", Forecast!$D:$D, "Bound project"), 0), 0)</f>
        <v>0</v>
      </c>
      <c r="I37" s="335">
        <f>IFERROR(MAX(SUMIFS(Forecast!K:K, Forecast!$A:$A, Outcomes!$A37, Forecast!$C:$C, "2025", Forecast!$D:$D, "Bound project"), 0), 0)</f>
        <v>0</v>
      </c>
      <c r="J37" s="335">
        <f>IFERROR(MAX(SUMIFS(Forecast!L:L, Forecast!$A:$A, Outcomes!$A37, Forecast!$C:$C, "2025", Forecast!$D:$D, "Bound project"), 0), 0)</f>
        <v>0</v>
      </c>
      <c r="K37" s="335">
        <f>IFERROR(MAX(SUMIFS(Forecast!M:M, Forecast!$A:$A, Outcomes!$A37, Forecast!$C:$C, "2025", Forecast!$D:$D, "Bound project"), 0), 0)</f>
        <v>0</v>
      </c>
      <c r="L37" s="335">
        <f>IFERROR(MAX(SUMIFS(Forecast!O:O, Forecast!$A:$A, Outcomes!$A37, Forecast!$C:$C, "2025", Forecast!$D:$D, "Bound project"), 0), 0)</f>
        <v>0</v>
      </c>
      <c r="M37" s="335">
        <f>IFERROR(MAX(SUMIFS(Forecast!P:P, Forecast!$A:$A, Outcomes!$A37, Forecast!$C:$C, "2025", Forecast!$D:$D, "Bound project"), 0), 0)</f>
        <v>125.84000000000002</v>
      </c>
      <c r="N37" s="335">
        <f>IFERROR(MAX(SUMIFS(Forecast!U:U, Forecast!$A:$A, Outcomes!$A37, Forecast!$C:$C, "2025", Forecast!$D:$D, "Bound project"), 0), 0)</f>
        <v>0</v>
      </c>
      <c r="O37" s="335">
        <f>IFERROR(MAX(SUMIFS(Forecast!V:V, Forecast!$A:$A, Outcomes!$A37, Forecast!$C:$C, "2025", Forecast!$D:$D, "Bound project"), 0), 0)</f>
        <v>0</v>
      </c>
      <c r="P37" s="335">
        <f>IFERROR(MAX(SUMIFS(Forecast!W:W, Forecast!$A:$A, Outcomes!$A37, Forecast!$C:$C, "2025", Forecast!$D:$D, "Bound project"), 0), 0)</f>
        <v>0</v>
      </c>
      <c r="Q37" s="335">
        <f>IFERROR(MAX(SUMIFS(Forecast!X:X, Forecast!$A:$A, Outcomes!$A37, Forecast!$C:$C, "2025", Forecast!$D:$D, "Bound project"), 0), 0)</f>
        <v>0</v>
      </c>
      <c r="R37" s="335">
        <f>IFERROR(MAX(SUMIFS(Forecast!Y:Y, Forecast!$A:$A, Outcomes!$A37, Forecast!$C:$C, "2025", Forecast!$D:$D, "Bound project"), 0), 0)</f>
        <v>0</v>
      </c>
      <c r="S37" s="335">
        <f>IFERROR(MAX(SUMIFS(Forecast!Z:Z, Forecast!$A:$A, Outcomes!$A37, Forecast!$C:$C, "2025", Forecast!$D:$D, "Bound project"), 0), 0)</f>
        <v>0</v>
      </c>
      <c r="T37" s="335">
        <f>IFERROR(MAX(SUMIFS(Forecast!AA:AA, Forecast!$A:$A, Outcomes!$A37, Forecast!$C:$C, "2025", Forecast!$D:$D, "Bound project"), 0), 0)</f>
        <v>0</v>
      </c>
      <c r="U37" s="335">
        <f>IFERROR(MAX(SUMIFS(Forecast!AB:AB, Forecast!$A:$A, Outcomes!$A37, Forecast!$C:$C, "2025", Forecast!$D:$D, "Bound project"), 0), 0)</f>
        <v>0</v>
      </c>
      <c r="V37" s="335">
        <f>IFERROR(MAX(SUMIFS(Forecast!AG:AG, Forecast!$A:$A, Outcomes!$A37, Forecast!$C:$C, "2025", Forecast!$D:$D, "Bound project"), 0), 0)</f>
        <v>125.88951542603591</v>
      </c>
      <c r="W37" s="335">
        <f>IFERROR(MAX(SUMIFS(Forecast!AH:AH, Forecast!$A:$A, Outcomes!$A37, Forecast!$C:$C, "2025", Forecast!$D:$D, "Bound project"), 0), 0)</f>
        <v>70.58922968805328</v>
      </c>
      <c r="X37" s="335">
        <f>IFERROR(MAX(SUMIFS(Forecast!AI:AI, Forecast!$A:$A, Outcomes!$A37, Forecast!$C:$C, "2025", Forecast!$D:$D, "Bound project"), 0), 0)</f>
        <v>31.182282305717823</v>
      </c>
      <c r="Y37" s="335">
        <f>IFERROR(MAX(SUMIFS(Forecast!AJ:AJ, Forecast!$A:$A, Outcomes!$A37, Forecast!$C:$C, "2025", Forecast!$D:$D, "Bound project"), 0), 0)</f>
        <v>39.941058716122221</v>
      </c>
      <c r="Z37" s="335">
        <f>IFERROR(MAX(SUMIFS(Forecast!AK:AK, Forecast!$A:$A, Outcomes!$A37, Forecast!$C:$C, "2025", Forecast!$D:$D, "Bound project"), 0), 0)</f>
        <v>232.40298457396406</v>
      </c>
      <c r="AA37" s="335">
        <f>IFERROR(MAX(SUMIFS(Forecast!AL:AL, Forecast!$A:$A, Outcomes!$A37, Forecast!$C:$C, "2025", Forecast!$D:$D, "Bound project"), 0), 0)</f>
        <v>121.62628274353023</v>
      </c>
      <c r="AB37" s="335">
        <f>IFERROR(MAX(SUMIFS(Forecast!AM:AM, Forecast!$A:$A, Outcomes!$A37, Forecast!$C:$C, "2025", Forecast!$D:$D, "Bound project"), 0), 0)</f>
        <v>106.69753588452969</v>
      </c>
      <c r="AC37" s="335">
        <f>IFERROR(MAX(SUMIFS(Forecast!AN:AN, Forecast!$A:$A, Outcomes!$A37, Forecast!$C:$C, "2025", Forecast!$D:$D, "Bound project"), 0), 0)</f>
        <v>74.649770118830304</v>
      </c>
      <c r="AD37" s="335">
        <f>IFERROR(MAX(SUMIFS(Forecast!AT:AT, Forecast!$A:$A, Outcomes!$A37, Forecast!$C:$C, "2025", Forecast!$D:$D, "Bound project"), 0), 0)</f>
        <v>0</v>
      </c>
      <c r="AE37" s="335">
        <f>IFERROR(MAX(SUMIFS(Forecast!AU:AU, Forecast!$A:$A, Outcomes!$A37, Forecast!$C:$C, "2025", Forecast!$D:$D, "Bound project"), 0), 0)</f>
        <v>0</v>
      </c>
      <c r="AF37" s="335">
        <f>IFERROR(MAX(SUMIFS(Forecast!AV:AV, Forecast!$A:$A, Outcomes!$A37, Forecast!$C:$C, "2025", Forecast!$D:$D, "Bound project"), 0), 0)</f>
        <v>0</v>
      </c>
      <c r="AG37" s="335">
        <f>IFERROR(MAX(SUMIFS(Forecast!AW:AW, Forecast!$A:$A, Outcomes!$A37, Forecast!$C:$C, "2025", Forecast!$D:$D, "Bound project"), 0), 0)</f>
        <v>0</v>
      </c>
      <c r="AH37" s="335">
        <f>IFERROR(MAX(SUMIFS(Forecast!AX:AX, Forecast!$A:$A, Outcomes!$A37, Forecast!$C:$C, "2025", Forecast!$D:$D, "Bound project"), 0), 0)</f>
        <v>0</v>
      </c>
      <c r="AI37" s="335">
        <f>IFERROR(MAX(SUMIFS(Forecast!AY:AY, Forecast!$A:$A, Outcomes!$A37, Forecast!$C:$C, "2025", Forecast!$D:$D, "Bound project"), 0), 0)</f>
        <v>0</v>
      </c>
      <c r="AJ37" s="335">
        <f>IFERROR(MAX(SUMIFS(Forecast!AZ:AZ, Forecast!$A:$A, Outcomes!$A37, Forecast!$C:$C, "2025", Forecast!$D:$D, "Bound project"), 0), 0)</f>
        <v>0</v>
      </c>
      <c r="AK37" s="335">
        <f>IFERROR(MAX(SUMIFS(Forecast!BA:BA, Forecast!$A:$A, Outcomes!$A37, Forecast!$C:$C, "2025", Forecast!$D:$D, "Bound project"), 0), 0)</f>
        <v>0</v>
      </c>
      <c r="AL37" s="335">
        <f>IFERROR(MAX(SUMIFS(Forecast!BF:BF, Forecast!$A:$A, Outcomes!$A37, Forecast!$C:$C, "2025", Forecast!$D:$D, "Bound project"), 0), 0)</f>
        <v>548.76663766319882</v>
      </c>
      <c r="AM37" s="335">
        <f>IFERROR(MAX(SUMIFS(Forecast!BG:BG, Forecast!$A:$A, Outcomes!$A37, Forecast!$C:$C, "2025", Forecast!$D:$D, "Bound project"), 0), 0)</f>
        <v>334.6920210854625</v>
      </c>
      <c r="AN37" s="335">
        <f>IFERROR(MAX(SUMIFS(Forecast!BH:BH, Forecast!$A:$A, Outcomes!$A37, Forecast!$C:$C, "2025", Forecast!$D:$D, "Bound project"), 0), 0)</f>
        <v>202.22584506722995</v>
      </c>
      <c r="AO37" s="335">
        <f>IFERROR(MAX(SUMIFS(Forecast!BI:BI, Forecast!$A:$A, Outcomes!$A37, Forecast!$C:$C, "2025", Forecast!$D:$D, "Bound project"), 0), 0)</f>
        <v>81.16805920400715</v>
      </c>
      <c r="AP37" s="335">
        <f>IFERROR(MAX(SUMIFS(Forecast!BJ:BJ, Forecast!$A:$A, Outcomes!$A37, Forecast!$C:$C, "2025", Forecast!$D:$D, "Bound project"), 0), 0)</f>
        <v>244.24861447481575</v>
      </c>
      <c r="AQ37" s="335">
        <f>IFERROR(MAX(SUMIFS(Forecast!BK:BK, Forecast!$A:$A, Outcomes!$A37, Forecast!$C:$C, "2025", Forecast!$D:$D, "Bound project"), 0), 0)</f>
        <v>86.642847499850262</v>
      </c>
      <c r="AR37" s="335">
        <f>IFERROR(MAX(SUMIFS(Forecast!BL:BL, Forecast!$A:$A, Outcomes!$A37, Forecast!$C:$C, "2025", Forecast!$D:$D, "Bound project"), 0), 0)</f>
        <v>137.18442306915543</v>
      </c>
      <c r="AS37" s="335">
        <f>IFERROR(MAX(SUMIFS(Forecast!BM:BM, Forecast!$A:$A, Outcomes!$A37, Forecast!$C:$C, "2025", Forecast!$D:$D, "Bound project"), 0), 0)</f>
        <v>99.310259432870296</v>
      </c>
      <c r="AT37" s="335">
        <f>IFERROR(MAX(SUMIFS(Forecast!BS:BS, Forecast!$A:$A, Outcomes!$A37, Forecast!$C:$C, "2025", Forecast!$D:$D, "Bound project"), 0), 0)</f>
        <v>0</v>
      </c>
      <c r="AU37" s="335">
        <f>IFERROR(MAX(SUMIFS(Forecast!BT:BT, Forecast!$A:$A, Outcomes!$A37, Forecast!$C:$C, "2025", Forecast!$D:$D, "Bound project"), 0), 0)</f>
        <v>0</v>
      </c>
      <c r="AV37" s="335">
        <f>IFERROR(MAX(SUMIFS(Forecast!BU:BU, Forecast!$A:$A, Outcomes!$A37, Forecast!$C:$C, "2025", Forecast!$D:$D, "Bound project"), 0), 0)</f>
        <v>0</v>
      </c>
      <c r="AW37" s="335">
        <f>IFERROR(MAX(SUMIFS(Forecast!BV:BV, Forecast!$A:$A, Outcomes!$A37, Forecast!$C:$C, "2025", Forecast!$D:$D, "Bound project"), 0), 0)</f>
        <v>0</v>
      </c>
      <c r="AX37" s="335">
        <f>IFERROR(MAX(SUMIFS(Forecast!BW:BW, Forecast!$A:$A, Outcomes!$A37, Forecast!$C:$C, "2025", Forecast!$D:$D, "Bound project"), 0), 0)</f>
        <v>0</v>
      </c>
      <c r="AY37" s="335">
        <f>IFERROR(MAX(SUMIFS(Forecast!BX:BX, Forecast!$A:$A, Outcomes!$A37, Forecast!$C:$C, "2025", Forecast!$D:$D, "Bound project"), 0), 0)</f>
        <v>0</v>
      </c>
      <c r="AZ37" s="335">
        <f>IFERROR(MAX(SUMIFS(Forecast!BY:BY, Forecast!$A:$A, Outcomes!$A37, Forecast!$C:$C, "2025", Forecast!$D:$D, "Bound project"), 0), 0)</f>
        <v>0</v>
      </c>
      <c r="BA37" s="335">
        <f>IFERROR(MAX(SUMIFS(Forecast!BZ:BZ, Forecast!$A:$A, Outcomes!$A37, Forecast!$C:$C, "2025", Forecast!$D:$D, "Bound project"), 0), 0)</f>
        <v>0</v>
      </c>
      <c r="BB37" s="335">
        <f>IFERROR(MAX(SUMIFS(Forecast!AO:AO, Forecast!$A:$A, Outcomes!$A37, Forecast!$C:$C, "2025", Forecast!$D:$D, "Bound project"), 0), 0)</f>
        <v>16.940000000000005</v>
      </c>
      <c r="BC37" s="335">
        <f>IFERROR(MAX(SUMIFS(Forecast!BN:BN, Forecast!$A:$A, Outcomes!$A37, Forecast!$C:$C, "2025", Forecast!$D:$D, "Bound project"), 0), 0)</f>
        <v>70.180000000000007</v>
      </c>
      <c r="BD37" s="335">
        <f>IFERROR(MAX(SUMIFS(Forecast!CA:CA, Forecast!$A:$A, Outcomes!$A37, Forecast!$C:$C, "2025", Forecast!$D:$D, "Bound project"), 0), 0)</f>
        <v>0</v>
      </c>
    </row>
    <row r="38" spans="1:56">
      <c r="A38" s="21" t="s">
        <v>105</v>
      </c>
      <c r="B38" s="18" t="s">
        <v>106</v>
      </c>
      <c r="C38" s="335">
        <f>IFERROR(MAX(SUMIFS(Forecast!E:E, Forecast!$A:$A, Outcomes!$A38, Forecast!$C:$C, "2025", Forecast!$D:$D, "Bound project"), 0), 0)</f>
        <v>493.90327435177466</v>
      </c>
      <c r="D38" s="335">
        <f>IFERROR(MAX(SUMIFS(Forecast!F:F, Forecast!$A:$A, Outcomes!$A38, Forecast!$C:$C, "2025", Forecast!$D:$D, "Bound project"), 0), 0)</f>
        <v>769.46213570637372</v>
      </c>
      <c r="E38" s="335">
        <f>IFERROR(MAX(SUMIFS(Forecast!G:G, Forecast!$A:$A, Outcomes!$A38, Forecast!$C:$C, "2025", Forecast!$D:$D, "Bound project"), 0), 0)</f>
        <v>335.73535947219028</v>
      </c>
      <c r="F38" s="335">
        <f>IFERROR(MAX(SUMIFS(Forecast!H:H, Forecast!$A:$A, Outcomes!$A38, Forecast!$C:$C, "2025", Forecast!$D:$D, "Bound project"), 0), 0)</f>
        <v>267.84196534727312</v>
      </c>
      <c r="G38" s="335">
        <f>IFERROR(MAX(SUMIFS(Forecast!I:I, Forecast!$A:$A, Outcomes!$A38, Forecast!$C:$C, "2025", Forecast!$D:$D, "Bound project"), 0), 0)</f>
        <v>132.4484531705717</v>
      </c>
      <c r="H38" s="335">
        <f>IFERROR(MAX(SUMIFS(Forecast!J:J, Forecast!$A:$A, Outcomes!$A38, Forecast!$C:$C, "2025", Forecast!$D:$D, "Bound project"), 0), 0)</f>
        <v>0</v>
      </c>
      <c r="I38" s="335">
        <f>IFERROR(MAX(SUMIFS(Forecast!K:K, Forecast!$A:$A, Outcomes!$A38, Forecast!$C:$C, "2025", Forecast!$D:$D, "Bound project"), 0), 0)</f>
        <v>0</v>
      </c>
      <c r="J38" s="335">
        <f>IFERROR(MAX(SUMIFS(Forecast!L:L, Forecast!$A:$A, Outcomes!$A38, Forecast!$C:$C, "2025", Forecast!$D:$D, "Bound project"), 0), 0)</f>
        <v>0</v>
      </c>
      <c r="K38" s="335">
        <f>IFERROR(MAX(SUMIFS(Forecast!M:M, Forecast!$A:$A, Outcomes!$A38, Forecast!$C:$C, "2025", Forecast!$D:$D, "Bound project"), 0), 0)</f>
        <v>0</v>
      </c>
      <c r="L38" s="335">
        <f>IFERROR(MAX(SUMIFS(Forecast!O:O, Forecast!$A:$A, Outcomes!$A38, Forecast!$C:$C, "2025", Forecast!$D:$D, "Bound project"), 0), 0)</f>
        <v>0</v>
      </c>
      <c r="M38" s="335">
        <f>IFERROR(MAX(SUMIFS(Forecast!P:P, Forecast!$A:$A, Outcomes!$A38, Forecast!$C:$C, "2025", Forecast!$D:$D, "Bound project"), 0), 0)</f>
        <v>260.40795674671426</v>
      </c>
      <c r="N38" s="335">
        <f>IFERROR(MAX(SUMIFS(Forecast!U:U, Forecast!$A:$A, Outcomes!$A38, Forecast!$C:$C, "2025", Forecast!$D:$D, "Bound project"), 0), 0)</f>
        <v>6.1277705577993693</v>
      </c>
      <c r="O38" s="335">
        <f>IFERROR(MAX(SUMIFS(Forecast!V:V, Forecast!$A:$A, Outcomes!$A38, Forecast!$C:$C, "2025", Forecast!$D:$D, "Bound project"), 0), 0)</f>
        <v>0</v>
      </c>
      <c r="P38" s="335">
        <f>IFERROR(MAX(SUMIFS(Forecast!W:W, Forecast!$A:$A, Outcomes!$A38, Forecast!$C:$C, "2025", Forecast!$D:$D, "Bound project"), 0), 0)</f>
        <v>0</v>
      </c>
      <c r="Q38" s="335">
        <f>IFERROR(MAX(SUMIFS(Forecast!X:X, Forecast!$A:$A, Outcomes!$A38, Forecast!$C:$C, "2025", Forecast!$D:$D, "Bound project"), 0), 0)</f>
        <v>0</v>
      </c>
      <c r="R38" s="335">
        <f>IFERROR(MAX(SUMIFS(Forecast!Y:Y, Forecast!$A:$A, Outcomes!$A38, Forecast!$C:$C, "2025", Forecast!$D:$D, "Bound project"), 0), 0)</f>
        <v>69.633756338629212</v>
      </c>
      <c r="S38" s="335">
        <f>IFERROR(MAX(SUMIFS(Forecast!Z:Z, Forecast!$A:$A, Outcomes!$A38, Forecast!$C:$C, "2025", Forecast!$D:$D, "Bound project"), 0), 0)</f>
        <v>21.646150541836736</v>
      </c>
      <c r="T38" s="335">
        <f>IFERROR(MAX(SUMIFS(Forecast!AA:AA, Forecast!$A:$A, Outcomes!$A38, Forecast!$C:$C, "2025", Forecast!$D:$D, "Bound project"), 0), 0)</f>
        <v>35.420973613914661</v>
      </c>
      <c r="U38" s="335">
        <f>IFERROR(MAX(SUMIFS(Forecast!AB:AB, Forecast!$A:$A, Outcomes!$A38, Forecast!$C:$C, "2025", Forecast!$D:$D, "Bound project"), 0), 0)</f>
        <v>32.469225812755106</v>
      </c>
      <c r="V38" s="335">
        <f>IFERROR(MAX(SUMIFS(Forecast!AG:AG, Forecast!$A:$A, Outcomes!$A38, Forecast!$C:$C, "2025", Forecast!$D:$D, "Bound project"), 0), 0)</f>
        <v>169.99066050539699</v>
      </c>
      <c r="W38" s="335">
        <f>IFERROR(MAX(SUMIFS(Forecast!AH:AH, Forecast!$A:$A, Outcomes!$A38, Forecast!$C:$C, "2025", Forecast!$D:$D, "Bound project"), 0), 0)</f>
        <v>42.318457983248564</v>
      </c>
      <c r="X38" s="335">
        <f>IFERROR(MAX(SUMIFS(Forecast!AI:AI, Forecast!$A:$A, Outcomes!$A38, Forecast!$C:$C, "2025", Forecast!$D:$D, "Bound project"), 0), 0)</f>
        <v>42.548762170382638</v>
      </c>
      <c r="Y38" s="335">
        <f>IFERROR(MAX(SUMIFS(Forecast!AJ:AJ, Forecast!$A:$A, Outcomes!$A38, Forecast!$C:$C, "2025", Forecast!$D:$D, "Bound project"), 0), 0)</f>
        <v>48.850647968566008</v>
      </c>
      <c r="Z38" s="335">
        <f>IFERROR(MAX(SUMIFS(Forecast!AK:AK, Forecast!$A:$A, Outcomes!$A38, Forecast!$C:$C, "2025", Forecast!$D:$D, "Bound project"), 0), 0)</f>
        <v>306.74933949460308</v>
      </c>
      <c r="AA38" s="335">
        <f>IFERROR(MAX(SUMIFS(Forecast!AL:AL, Forecast!$A:$A, Outcomes!$A38, Forecast!$C:$C, "2025", Forecast!$D:$D, "Bound project"), 0), 0)</f>
        <v>89.692737490149852</v>
      </c>
      <c r="AB38" s="335">
        <f>IFERROR(MAX(SUMIFS(Forecast!AM:AM, Forecast!$A:$A, Outcomes!$A38, Forecast!$C:$C, "2025", Forecast!$D:$D, "Bound project"), 0), 0)</f>
        <v>138.68884404720055</v>
      </c>
      <c r="AC38" s="335">
        <f>IFERROR(MAX(SUMIFS(Forecast!AN:AN, Forecast!$A:$A, Outcomes!$A38, Forecast!$C:$C, "2025", Forecast!$D:$D, "Bound project"), 0), 0)</f>
        <v>162.87531661444399</v>
      </c>
      <c r="AD38" s="335">
        <f>IFERROR(MAX(SUMIFS(Forecast!AT:AT, Forecast!$A:$A, Outcomes!$A38, Forecast!$C:$C, "2025", Forecast!$D:$D, "Bound project"), 0), 0)</f>
        <v>0</v>
      </c>
      <c r="AE38" s="335">
        <f>IFERROR(MAX(SUMIFS(Forecast!AU:AU, Forecast!$A:$A, Outcomes!$A38, Forecast!$C:$C, "2025", Forecast!$D:$D, "Bound project"), 0), 0)</f>
        <v>0</v>
      </c>
      <c r="AF38" s="335">
        <f>IFERROR(MAX(SUMIFS(Forecast!AV:AV, Forecast!$A:$A, Outcomes!$A38, Forecast!$C:$C, "2025", Forecast!$D:$D, "Bound project"), 0), 0)</f>
        <v>0</v>
      </c>
      <c r="AG38" s="335">
        <f>IFERROR(MAX(SUMIFS(Forecast!AW:AW, Forecast!$A:$A, Outcomes!$A38, Forecast!$C:$C, "2025", Forecast!$D:$D, "Bound project"), 0), 0)</f>
        <v>0</v>
      </c>
      <c r="AH38" s="335">
        <f>IFERROR(MAX(SUMIFS(Forecast!AX:AX, Forecast!$A:$A, Outcomes!$A38, Forecast!$C:$C, "2025", Forecast!$D:$D, "Bound project"), 0), 0)</f>
        <v>0</v>
      </c>
      <c r="AI38" s="335">
        <f>IFERROR(MAX(SUMIFS(Forecast!AY:AY, Forecast!$A:$A, Outcomes!$A38, Forecast!$C:$C, "2025", Forecast!$D:$D, "Bound project"), 0), 0)</f>
        <v>0</v>
      </c>
      <c r="AJ38" s="335">
        <f>IFERROR(MAX(SUMIFS(Forecast!AZ:AZ, Forecast!$A:$A, Outcomes!$A38, Forecast!$C:$C, "2025", Forecast!$D:$D, "Bound project"), 0), 0)</f>
        <v>0</v>
      </c>
      <c r="AK38" s="335">
        <f>IFERROR(MAX(SUMIFS(Forecast!BA:BA, Forecast!$A:$A, Outcomes!$A38, Forecast!$C:$C, "2025", Forecast!$D:$D, "Bound project"), 0), 0)</f>
        <v>0</v>
      </c>
      <c r="AL38" s="335">
        <f>IFERROR(MAX(SUMIFS(Forecast!BF:BF, Forecast!$A:$A, Outcomes!$A38, Forecast!$C:$C, "2025", Forecast!$D:$D, "Bound project"), 0), 0)</f>
        <v>960.6697927844433</v>
      </c>
      <c r="AM38" s="335">
        <f>IFERROR(MAX(SUMIFS(Forecast!BG:BG, Forecast!$A:$A, Outcomes!$A38, Forecast!$C:$C, "2025", Forecast!$D:$D, "Bound project"), 0), 0)</f>
        <v>427.11333542723042</v>
      </c>
      <c r="AN38" s="335">
        <f>IFERROR(MAX(SUMIFS(Forecast!BH:BH, Forecast!$A:$A, Outcomes!$A38, Forecast!$C:$C, "2025", Forecast!$D:$D, "Bound project"), 0), 0)</f>
        <v>411.74275037943096</v>
      </c>
      <c r="AO38" s="335">
        <f>IFERROR(MAX(SUMIFS(Forecast!BI:BI, Forecast!$A:$A, Outcomes!$A38, Forecast!$C:$C, "2025", Forecast!$D:$D, "Bound project"), 0), 0)</f>
        <v>251.03104973591729</v>
      </c>
      <c r="AP38" s="335">
        <f>IFERROR(MAX(SUMIFS(Forecast!BJ:BJ, Forecast!$A:$A, Outcomes!$A38, Forecast!$C:$C, "2025", Forecast!$D:$D, "Bound project"), 0), 0)</f>
        <v>250.64843535066655</v>
      </c>
      <c r="AQ38" s="335">
        <f>IFERROR(MAX(SUMIFS(Forecast!BK:BK, Forecast!$A:$A, Outcomes!$A38, Forecast!$C:$C, "2025", Forecast!$D:$D, "Bound project"), 0), 0)</f>
        <v>99.017706388966573</v>
      </c>
      <c r="AR38" s="335">
        <f>IFERROR(MAX(SUMIFS(Forecast!BL:BL, Forecast!$A:$A, Outcomes!$A38, Forecast!$C:$C, "2025", Forecast!$D:$D, "Bound project"), 0), 0)</f>
        <v>117.46862353985787</v>
      </c>
      <c r="AS38" s="335">
        <f>IFERROR(MAX(SUMIFS(Forecast!BM:BM, Forecast!$A:$A, Outcomes!$A38, Forecast!$C:$C, "2025", Forecast!$D:$D, "Bound project"), 0), 0)</f>
        <v>131.75824619981114</v>
      </c>
      <c r="AT38" s="335">
        <f>IFERROR(MAX(SUMIFS(Forecast!BS:BS, Forecast!$A:$A, Outcomes!$A38, Forecast!$C:$C, "2025", Forecast!$D:$D, "Bound project"), 0), 0)</f>
        <v>0</v>
      </c>
      <c r="AU38" s="335">
        <f>IFERROR(MAX(SUMIFS(Forecast!BT:BT, Forecast!$A:$A, Outcomes!$A38, Forecast!$C:$C, "2025", Forecast!$D:$D, "Bound project"), 0), 0)</f>
        <v>0</v>
      </c>
      <c r="AV38" s="335">
        <f>IFERROR(MAX(SUMIFS(Forecast!BU:BU, Forecast!$A:$A, Outcomes!$A38, Forecast!$C:$C, "2025", Forecast!$D:$D, "Bound project"), 0), 0)</f>
        <v>0</v>
      </c>
      <c r="AW38" s="335">
        <f>IFERROR(MAX(SUMIFS(Forecast!BV:BV, Forecast!$A:$A, Outcomes!$A38, Forecast!$C:$C, "2025", Forecast!$D:$D, "Bound project"), 0), 0)</f>
        <v>0</v>
      </c>
      <c r="AX38" s="335">
        <f>IFERROR(MAX(SUMIFS(Forecast!BW:BW, Forecast!$A:$A, Outcomes!$A38, Forecast!$C:$C, "2025", Forecast!$D:$D, "Bound project"), 0), 0)</f>
        <v>0</v>
      </c>
      <c r="AY38" s="335">
        <f>IFERROR(MAX(SUMIFS(Forecast!BX:BX, Forecast!$A:$A, Outcomes!$A38, Forecast!$C:$C, "2025", Forecast!$D:$D, "Bound project"), 0), 0)</f>
        <v>0</v>
      </c>
      <c r="AZ38" s="335">
        <f>IFERROR(MAX(SUMIFS(Forecast!BY:BY, Forecast!$A:$A, Outcomes!$A38, Forecast!$C:$C, "2025", Forecast!$D:$D, "Bound project"), 0), 0)</f>
        <v>0</v>
      </c>
      <c r="BA38" s="335">
        <f>IFERROR(MAX(SUMIFS(Forecast!BZ:BZ, Forecast!$A:$A, Outcomes!$A38, Forecast!$C:$C, "2025", Forecast!$D:$D, "Bound project"), 0), 0)</f>
        <v>0</v>
      </c>
      <c r="BB38" s="335">
        <f>IFERROR(MAX(SUMIFS(Forecast!AO:AO, Forecast!$A:$A, Outcomes!$A38, Forecast!$C:$C, "2025", Forecast!$D:$D, "Bound project"), 0), 0)</f>
        <v>26.620000000000005</v>
      </c>
      <c r="BC38" s="335">
        <f>IFERROR(MAX(SUMIFS(Forecast!BN:BN, Forecast!$A:$A, Outcomes!$A38, Forecast!$C:$C, "2025", Forecast!$D:$D, "Bound project"), 0), 0)</f>
        <v>163.35000000000002</v>
      </c>
      <c r="BD38" s="335">
        <f>IFERROR(MAX(SUMIFS(Forecast!CA:CA, Forecast!$A:$A, Outcomes!$A38, Forecast!$C:$C, "2025", Forecast!$D:$D, "Bound project"), 0), 0)</f>
        <v>0</v>
      </c>
    </row>
    <row r="39" spans="1:56">
      <c r="A39" s="21" t="s">
        <v>107</v>
      </c>
      <c r="B39" s="18" t="s">
        <v>108</v>
      </c>
      <c r="C39" s="335">
        <f>IFERROR(MAX(SUMIFS(Forecast!E:E, Forecast!$A:$A, Outcomes!$A39, Forecast!$C:$C, "2025", Forecast!$D:$D, "Bound project"), 0), 0)</f>
        <v>282.46938775510205</v>
      </c>
      <c r="D39" s="335">
        <f>IFERROR(MAX(SUMIFS(Forecast!F:F, Forecast!$A:$A, Outcomes!$A39, Forecast!$C:$C, "2025", Forecast!$D:$D, "Bound project"), 0), 0)</f>
        <v>271.46514198314333</v>
      </c>
      <c r="E39" s="335">
        <f>IFERROR(MAX(SUMIFS(Forecast!G:G, Forecast!$A:$A, Outcomes!$A39, Forecast!$C:$C, "2025", Forecast!$D:$D, "Bound project"), 0), 0)</f>
        <v>179.2091205005064</v>
      </c>
      <c r="F39" s="335">
        <f>IFERROR(MAX(SUMIFS(Forecast!H:H, Forecast!$A:$A, Outcomes!$A39, Forecast!$C:$C, "2025", Forecast!$D:$D, "Bound project"), 0), 0)</f>
        <v>142.16396625140646</v>
      </c>
      <c r="G39" s="335">
        <f>IFERROR(MAX(SUMIFS(Forecast!I:I, Forecast!$A:$A, Outcomes!$A39, Forecast!$C:$C, "2025", Forecast!$D:$D, "Bound project"), 0), 0)</f>
        <v>55.297174961843794</v>
      </c>
      <c r="H39" s="335">
        <f>IFERROR(MAX(SUMIFS(Forecast!J:J, Forecast!$A:$A, Outcomes!$A39, Forecast!$C:$C, "2025", Forecast!$D:$D, "Bound project"), 0), 0)</f>
        <v>0</v>
      </c>
      <c r="I39" s="335">
        <f>IFERROR(MAX(SUMIFS(Forecast!K:K, Forecast!$A:$A, Outcomes!$A39, Forecast!$C:$C, "2025", Forecast!$D:$D, "Bound project"), 0), 0)</f>
        <v>0</v>
      </c>
      <c r="J39" s="335">
        <f>IFERROR(MAX(SUMIFS(Forecast!L:L, Forecast!$A:$A, Outcomes!$A39, Forecast!$C:$C, "2025", Forecast!$D:$D, "Bound project"), 0), 0)</f>
        <v>0</v>
      </c>
      <c r="K39" s="335">
        <f>IFERROR(MAX(SUMIFS(Forecast!M:M, Forecast!$A:$A, Outcomes!$A39, Forecast!$C:$C, "2025", Forecast!$D:$D, "Bound project"), 0), 0)</f>
        <v>0</v>
      </c>
      <c r="L39" s="335">
        <f>IFERROR(MAX(SUMIFS(Forecast!O:O, Forecast!$A:$A, Outcomes!$A39, Forecast!$C:$C, "2025", Forecast!$D:$D, "Bound project"), 0), 0)</f>
        <v>0</v>
      </c>
      <c r="M39" s="335">
        <f>IFERROR(MAX(SUMIFS(Forecast!P:P, Forecast!$A:$A, Outcomes!$A39, Forecast!$C:$C, "2025", Forecast!$D:$D, "Bound project"), 0), 0)</f>
        <v>26.172499999999996</v>
      </c>
      <c r="N39" s="335">
        <f>IFERROR(MAX(SUMIFS(Forecast!U:U, Forecast!$A:$A, Outcomes!$A39, Forecast!$C:$C, "2025", Forecast!$D:$D, "Bound project"), 0), 0)</f>
        <v>1.5162</v>
      </c>
      <c r="O39" s="335">
        <f>IFERROR(MAX(SUMIFS(Forecast!V:V, Forecast!$A:$A, Outcomes!$A39, Forecast!$C:$C, "2025", Forecast!$D:$D, "Bound project"), 0), 0)</f>
        <v>0</v>
      </c>
      <c r="P39" s="335">
        <f>IFERROR(MAX(SUMIFS(Forecast!W:W, Forecast!$A:$A, Outcomes!$A39, Forecast!$C:$C, "2025", Forecast!$D:$D, "Bound project"), 0), 0)</f>
        <v>0</v>
      </c>
      <c r="Q39" s="335">
        <f>IFERROR(MAX(SUMIFS(Forecast!X:X, Forecast!$A:$A, Outcomes!$A39, Forecast!$C:$C, "2025", Forecast!$D:$D, "Bound project"), 0), 0)</f>
        <v>0</v>
      </c>
      <c r="R39" s="335">
        <f>IFERROR(MAX(SUMIFS(Forecast!Y:Y, Forecast!$A:$A, Outcomes!$A39, Forecast!$C:$C, "2025", Forecast!$D:$D, "Bound project"), 0), 0)</f>
        <v>20.143799999999995</v>
      </c>
      <c r="S39" s="335">
        <f>IFERROR(MAX(SUMIFS(Forecast!Z:Z, Forecast!$A:$A, Outcomes!$A39, Forecast!$C:$C, "2025", Forecast!$D:$D, "Bound project"), 0), 0)</f>
        <v>7.2199999999999989</v>
      </c>
      <c r="T39" s="335">
        <f>IFERROR(MAX(SUMIFS(Forecast!AA:AA, Forecast!$A:$A, Outcomes!$A39, Forecast!$C:$C, "2025", Forecast!$D:$D, "Bound project"), 0), 0)</f>
        <v>5.4149999999999991</v>
      </c>
      <c r="U39" s="335">
        <f>IFERROR(MAX(SUMIFS(Forecast!AB:AB, Forecast!$A:$A, Outcomes!$A39, Forecast!$C:$C, "2025", Forecast!$D:$D, "Bound project"), 0), 0)</f>
        <v>10.829999999999998</v>
      </c>
      <c r="V39" s="335">
        <f>IFERROR(MAX(SUMIFS(Forecast!AG:AG, Forecast!$A:$A, Outcomes!$A39, Forecast!$C:$C, "2025", Forecast!$D:$D, "Bound project"), 0), 0)</f>
        <v>150.94604835437252</v>
      </c>
      <c r="W39" s="335">
        <f>IFERROR(MAX(SUMIFS(Forecast!AH:AH, Forecast!$A:$A, Outcomes!$A39, Forecast!$C:$C, "2025", Forecast!$D:$D, "Bound project"), 0), 0)</f>
        <v>100.99788640080511</v>
      </c>
      <c r="X39" s="335">
        <f>IFERROR(MAX(SUMIFS(Forecast!AI:AI, Forecast!$A:$A, Outcomes!$A39, Forecast!$C:$C, "2025", Forecast!$D:$D, "Bound project"), 0), 0)</f>
        <v>85.495525840193935</v>
      </c>
      <c r="Y39" s="335">
        <f>IFERROR(MAX(SUMIFS(Forecast!AJ:AJ, Forecast!$A:$A, Outcomes!$A39, Forecast!$C:$C, "2025", Forecast!$D:$D, "Bound project"), 0), 0)</f>
        <v>63.550757944614269</v>
      </c>
      <c r="Z39" s="335">
        <f>IFERROR(MAX(SUMIFS(Forecast!AK:AK, Forecast!$A:$A, Outcomes!$A39, Forecast!$C:$C, "2025", Forecast!$D:$D, "Bound project"), 0), 0)</f>
        <v>132.93699900149736</v>
      </c>
      <c r="AA39" s="335">
        <f>IFERROR(MAX(SUMIFS(Forecast!AL:AL, Forecast!$A:$A, Outcomes!$A39, Forecast!$C:$C, "2025", Forecast!$D:$D, "Bound project"), 0), 0)</f>
        <v>77.989229594086325</v>
      </c>
      <c r="AB39" s="335">
        <f>IFERROR(MAX(SUMIFS(Forecast!AM:AM, Forecast!$A:$A, Outcomes!$A39, Forecast!$C:$C, "2025", Forecast!$D:$D, "Bound project"), 0), 0)</f>
        <v>77.745861292757411</v>
      </c>
      <c r="AC39" s="335">
        <f>IFERROR(MAX(SUMIFS(Forecast!AN:AN, Forecast!$A:$A, Outcomes!$A39, Forecast!$C:$C, "2025", Forecast!$D:$D, "Bound project"), 0), 0)</f>
        <v>37.478679345743579</v>
      </c>
      <c r="AD39" s="335">
        <f>IFERROR(MAX(SUMIFS(Forecast!AT:AT, Forecast!$A:$A, Outcomes!$A39, Forecast!$C:$C, "2025", Forecast!$D:$D, "Bound project"), 0), 0)</f>
        <v>0</v>
      </c>
      <c r="AE39" s="335">
        <f>IFERROR(MAX(SUMIFS(Forecast!AU:AU, Forecast!$A:$A, Outcomes!$A39, Forecast!$C:$C, "2025", Forecast!$D:$D, "Bound project"), 0), 0)</f>
        <v>0</v>
      </c>
      <c r="AF39" s="335">
        <f>IFERROR(MAX(SUMIFS(Forecast!AV:AV, Forecast!$A:$A, Outcomes!$A39, Forecast!$C:$C, "2025", Forecast!$D:$D, "Bound project"), 0), 0)</f>
        <v>0</v>
      </c>
      <c r="AG39" s="335">
        <f>IFERROR(MAX(SUMIFS(Forecast!AW:AW, Forecast!$A:$A, Outcomes!$A39, Forecast!$C:$C, "2025", Forecast!$D:$D, "Bound project"), 0), 0)</f>
        <v>0</v>
      </c>
      <c r="AH39" s="335">
        <f>IFERROR(MAX(SUMIFS(Forecast!AX:AX, Forecast!$A:$A, Outcomes!$A39, Forecast!$C:$C, "2025", Forecast!$D:$D, "Bound project"), 0), 0)</f>
        <v>0</v>
      </c>
      <c r="AI39" s="335">
        <f>IFERROR(MAX(SUMIFS(Forecast!AY:AY, Forecast!$A:$A, Outcomes!$A39, Forecast!$C:$C, "2025", Forecast!$D:$D, "Bound project"), 0), 0)</f>
        <v>0</v>
      </c>
      <c r="AJ39" s="335">
        <f>IFERROR(MAX(SUMIFS(Forecast!AZ:AZ, Forecast!$A:$A, Outcomes!$A39, Forecast!$C:$C, "2025", Forecast!$D:$D, "Bound project"), 0), 0)</f>
        <v>0</v>
      </c>
      <c r="AK39" s="335">
        <f>IFERROR(MAX(SUMIFS(Forecast!BA:BA, Forecast!$A:$A, Outcomes!$A39, Forecast!$C:$C, "2025", Forecast!$D:$D, "Bound project"), 0), 0)</f>
        <v>0</v>
      </c>
      <c r="AL39" s="335">
        <f>IFERROR(MAX(SUMIFS(Forecast!BF:BF, Forecast!$A:$A, Outcomes!$A39, Forecast!$C:$C, "2025", Forecast!$D:$D, "Bound project"), 0), 0)</f>
        <v>262.79968709556334</v>
      </c>
      <c r="AM39" s="335">
        <f>IFERROR(MAX(SUMIFS(Forecast!BG:BG, Forecast!$A:$A, Outcomes!$A39, Forecast!$C:$C, "2025", Forecast!$D:$D, "Bound project"), 0), 0)</f>
        <v>171.00125547669302</v>
      </c>
      <c r="AN39" s="335">
        <f>IFERROR(MAX(SUMIFS(Forecast!BH:BH, Forecast!$A:$A, Outcomes!$A39, Forecast!$C:$C, "2025", Forecast!$D:$D, "Bound project"), 0), 0)</f>
        <v>165.42111438327117</v>
      </c>
      <c r="AO39" s="335">
        <f>IFERROR(MAX(SUMIFS(Forecast!BI:BI, Forecast!$A:$A, Outcomes!$A39, Forecast!$C:$C, "2025", Forecast!$D:$D, "Bound project"), 0), 0)</f>
        <v>66.746133385579554</v>
      </c>
      <c r="AP39" s="335">
        <f>IFERROR(MAX(SUMIFS(Forecast!BJ:BJ, Forecast!$A:$A, Outcomes!$A39, Forecast!$C:$C, "2025", Forecast!$D:$D, "Bound project"), 0), 0)</f>
        <v>103.82595040384999</v>
      </c>
      <c r="AQ39" s="335">
        <f>IFERROR(MAX(SUMIFS(Forecast!BK:BK, Forecast!$A:$A, Outcomes!$A39, Forecast!$C:$C, "2025", Forecast!$D:$D, "Bound project"), 0), 0)</f>
        <v>54.490927604960866</v>
      </c>
      <c r="AR39" s="335">
        <f>IFERROR(MAX(SUMIFS(Forecast!BL:BL, Forecast!$A:$A, Outcomes!$A39, Forecast!$C:$C, "2025", Forecast!$D:$D, "Bound project"), 0), 0)</f>
        <v>65.605023345533439</v>
      </c>
      <c r="AS39" s="335">
        <f>IFERROR(MAX(SUMIFS(Forecast!BM:BM, Forecast!$A:$A, Outcomes!$A39, Forecast!$C:$C, "2025", Forecast!$D:$D, "Bound project"), 0), 0)</f>
        <v>58.770436121794255</v>
      </c>
      <c r="AT39" s="335">
        <f>IFERROR(MAX(SUMIFS(Forecast!BS:BS, Forecast!$A:$A, Outcomes!$A39, Forecast!$C:$C, "2025", Forecast!$D:$D, "Bound project"), 0), 0)</f>
        <v>0</v>
      </c>
      <c r="AU39" s="335">
        <f>IFERROR(MAX(SUMIFS(Forecast!BT:BT, Forecast!$A:$A, Outcomes!$A39, Forecast!$C:$C, "2025", Forecast!$D:$D, "Bound project"), 0), 0)</f>
        <v>0</v>
      </c>
      <c r="AV39" s="335">
        <f>IFERROR(MAX(SUMIFS(Forecast!BU:BU, Forecast!$A:$A, Outcomes!$A39, Forecast!$C:$C, "2025", Forecast!$D:$D, "Bound project"), 0), 0)</f>
        <v>0</v>
      </c>
      <c r="AW39" s="335">
        <f>IFERROR(MAX(SUMIFS(Forecast!BV:BV, Forecast!$A:$A, Outcomes!$A39, Forecast!$C:$C, "2025", Forecast!$D:$D, "Bound project"), 0), 0)</f>
        <v>0</v>
      </c>
      <c r="AX39" s="335">
        <f>IFERROR(MAX(SUMIFS(Forecast!BW:BW, Forecast!$A:$A, Outcomes!$A39, Forecast!$C:$C, "2025", Forecast!$D:$D, "Bound project"), 0), 0)</f>
        <v>0</v>
      </c>
      <c r="AY39" s="335">
        <f>IFERROR(MAX(SUMIFS(Forecast!BX:BX, Forecast!$A:$A, Outcomes!$A39, Forecast!$C:$C, "2025", Forecast!$D:$D, "Bound project"), 0), 0)</f>
        <v>0</v>
      </c>
      <c r="AZ39" s="335">
        <f>IFERROR(MAX(SUMIFS(Forecast!BY:BY, Forecast!$A:$A, Outcomes!$A39, Forecast!$C:$C, "2025", Forecast!$D:$D, "Bound project"), 0), 0)</f>
        <v>0</v>
      </c>
      <c r="BA39" s="335">
        <f>IFERROR(MAX(SUMIFS(Forecast!BZ:BZ, Forecast!$A:$A, Outcomes!$A39, Forecast!$C:$C, "2025", Forecast!$D:$D, "Bound project"), 0), 0)</f>
        <v>0</v>
      </c>
      <c r="BB39" s="335">
        <f>IFERROR(MAX(SUMIFS(Forecast!AO:AO, Forecast!$A:$A, Outcomes!$A39, Forecast!$C:$C, "2025", Forecast!$D:$D, "Bound project"), 0), 0)</f>
        <v>16.940000000000005</v>
      </c>
      <c r="BC39" s="335">
        <f>IFERROR(MAX(SUMIFS(Forecast!BN:BN, Forecast!$A:$A, Outcomes!$A39, Forecast!$C:$C, "2025", Forecast!$D:$D, "Bound project"), 0), 0)</f>
        <v>26.620000000000005</v>
      </c>
      <c r="BD39" s="335">
        <f>IFERROR(MAX(SUMIFS(Forecast!CA:CA, Forecast!$A:$A, Outcomes!$A39, Forecast!$C:$C, "2025", Forecast!$D:$D, "Bound project"), 0), 0)</f>
        <v>0</v>
      </c>
    </row>
    <row r="40" spans="1:56">
      <c r="A40" s="21" t="s">
        <v>109</v>
      </c>
      <c r="B40" s="18" t="s">
        <v>110</v>
      </c>
      <c r="C40" s="335">
        <f>IFERROR(MAX(SUMIFS(Forecast!E:E, Forecast!$A:$A, Outcomes!$A40, Forecast!$C:$C, "2025", Forecast!$D:$D, "Bound project"), 0), 0)</f>
        <v>1473.9586670184049</v>
      </c>
      <c r="D40" s="335">
        <f>IFERROR(MAX(SUMIFS(Forecast!F:F, Forecast!$A:$A, Outcomes!$A40, Forecast!$C:$C, "2025", Forecast!$D:$D, "Bound project"), 0), 0)</f>
        <v>672.28595224189326</v>
      </c>
      <c r="E40" s="335">
        <f>IFERROR(MAX(SUMIFS(Forecast!G:G, Forecast!$A:$A, Outcomes!$A40, Forecast!$C:$C, "2025", Forecast!$D:$D, "Bound project"), 0), 0)</f>
        <v>452.51185659653936</v>
      </c>
      <c r="F40" s="335">
        <f>IFERROR(MAX(SUMIFS(Forecast!H:H, Forecast!$A:$A, Outcomes!$A40, Forecast!$C:$C, "2025", Forecast!$D:$D, "Bound project"), 0), 0)</f>
        <v>218.74024741286314</v>
      </c>
      <c r="G40" s="335">
        <f>IFERROR(MAX(SUMIFS(Forecast!I:I, Forecast!$A:$A, Outcomes!$A40, Forecast!$C:$C, "2025", Forecast!$D:$D, "Bound project"), 0), 0)</f>
        <v>160.04245837288457</v>
      </c>
      <c r="H40" s="335">
        <f>IFERROR(MAX(SUMIFS(Forecast!J:J, Forecast!$A:$A, Outcomes!$A40, Forecast!$C:$C, "2025", Forecast!$D:$D, "Bound project"), 0), 0)</f>
        <v>0</v>
      </c>
      <c r="I40" s="335">
        <f>IFERROR(MAX(SUMIFS(Forecast!K:K, Forecast!$A:$A, Outcomes!$A40, Forecast!$C:$C, "2025", Forecast!$D:$D, "Bound project"), 0), 0)</f>
        <v>0</v>
      </c>
      <c r="J40" s="335">
        <f>IFERROR(MAX(SUMIFS(Forecast!L:L, Forecast!$A:$A, Outcomes!$A40, Forecast!$C:$C, "2025", Forecast!$D:$D, "Bound project"), 0), 0)</f>
        <v>0</v>
      </c>
      <c r="K40" s="335">
        <f>IFERROR(MAX(SUMIFS(Forecast!M:M, Forecast!$A:$A, Outcomes!$A40, Forecast!$C:$C, "2025", Forecast!$D:$D, "Bound project"), 0), 0)</f>
        <v>0</v>
      </c>
      <c r="L40" s="335">
        <f>IFERROR(MAX(SUMIFS(Forecast!O:O, Forecast!$A:$A, Outcomes!$A40, Forecast!$C:$C, "2025", Forecast!$D:$D, "Bound project"), 0), 0)</f>
        <v>3.420352752836803</v>
      </c>
      <c r="M40" s="335">
        <f>IFERROR(MAX(SUMIFS(Forecast!P:P, Forecast!$A:$A, Outcomes!$A40, Forecast!$C:$C, "2025", Forecast!$D:$D, "Bound project"), 0), 0)</f>
        <v>88.319404813959679</v>
      </c>
      <c r="N40" s="335">
        <f>IFERROR(MAX(SUMIFS(Forecast!U:U, Forecast!$A:$A, Outcomes!$A40, Forecast!$C:$C, "2025", Forecast!$D:$D, "Bound project"), 0), 0)</f>
        <v>0</v>
      </c>
      <c r="O40" s="335">
        <f>IFERROR(MAX(SUMIFS(Forecast!V:V, Forecast!$A:$A, Outcomes!$A40, Forecast!$C:$C, "2025", Forecast!$D:$D, "Bound project"), 0), 0)</f>
        <v>0</v>
      </c>
      <c r="P40" s="335">
        <f>IFERROR(MAX(SUMIFS(Forecast!W:W, Forecast!$A:$A, Outcomes!$A40, Forecast!$C:$C, "2025", Forecast!$D:$D, "Bound project"), 0), 0)</f>
        <v>0</v>
      </c>
      <c r="Q40" s="335">
        <f>IFERROR(MAX(SUMIFS(Forecast!X:X, Forecast!$A:$A, Outcomes!$A40, Forecast!$C:$C, "2025", Forecast!$D:$D, "Bound project"), 0), 0)</f>
        <v>0</v>
      </c>
      <c r="R40" s="335">
        <f>IFERROR(MAX(SUMIFS(Forecast!Y:Y, Forecast!$A:$A, Outcomes!$A40, Forecast!$C:$C, "2025", Forecast!$D:$D, "Bound project"), 0), 0)</f>
        <v>372.17218466528573</v>
      </c>
      <c r="S40" s="335">
        <f>IFERROR(MAX(SUMIFS(Forecast!Z:Z, Forecast!$A:$A, Outcomes!$A40, Forecast!$C:$C, "2025", Forecast!$D:$D, "Bound project"), 0), 0)</f>
        <v>140.59838087355237</v>
      </c>
      <c r="T40" s="335">
        <f>IFERROR(MAX(SUMIFS(Forecast!AA:AA, Forecast!$A:$A, Outcomes!$A40, Forecast!$C:$C, "2025", Forecast!$D:$D, "Bound project"), 0), 0)</f>
        <v>33.081971970247622</v>
      </c>
      <c r="U40" s="335">
        <f>IFERROR(MAX(SUMIFS(Forecast!AB:AB, Forecast!$A:$A, Outcomes!$A40, Forecast!$C:$C, "2025", Forecast!$D:$D, "Bound project"), 0), 0)</f>
        <v>126.42039288630342</v>
      </c>
      <c r="V40" s="335">
        <f>IFERROR(MAX(SUMIFS(Forecast!AG:AG, Forecast!$A:$A, Outcomes!$A40, Forecast!$C:$C, "2025", Forecast!$D:$D, "Bound project"), 0), 0)</f>
        <v>331.93275666276168</v>
      </c>
      <c r="W40" s="335">
        <f>IFERROR(MAX(SUMIFS(Forecast!AH:AH, Forecast!$A:$A, Outcomes!$A40, Forecast!$C:$C, "2025", Forecast!$D:$D, "Bound project"), 0), 0)</f>
        <v>269.62261801370641</v>
      </c>
      <c r="X40" s="335">
        <f>IFERROR(MAX(SUMIFS(Forecast!AI:AI, Forecast!$A:$A, Outcomes!$A40, Forecast!$C:$C, "2025", Forecast!$D:$D, "Bound project"), 0), 0)</f>
        <v>105.16343142365486</v>
      </c>
      <c r="Y40" s="335">
        <f>IFERROR(MAX(SUMIFS(Forecast!AJ:AJ, Forecast!$A:$A, Outcomes!$A40, Forecast!$C:$C, "2025", Forecast!$D:$D, "Bound project"), 0), 0)</f>
        <v>116.78112691257411</v>
      </c>
      <c r="Z40" s="335">
        <f>IFERROR(MAX(SUMIFS(Forecast!AK:AK, Forecast!$A:$A, Outcomes!$A40, Forecast!$C:$C, "2025", Forecast!$D:$D, "Bound project"), 0), 0)</f>
        <v>337.29917990495221</v>
      </c>
      <c r="AA40" s="335">
        <f>IFERROR(MAX(SUMIFS(Forecast!AL:AL, Forecast!$A:$A, Outcomes!$A40, Forecast!$C:$C, "2025", Forecast!$D:$D, "Bound project"), 0), 0)</f>
        <v>271.99673955830559</v>
      </c>
      <c r="AB40" s="335">
        <f>IFERROR(MAX(SUMIFS(Forecast!AM:AM, Forecast!$A:$A, Outcomes!$A40, Forecast!$C:$C, "2025", Forecast!$D:$D, "Bound project"), 0), 0)</f>
        <v>130.8049260826397</v>
      </c>
      <c r="AC40" s="335">
        <f>IFERROR(MAX(SUMIFS(Forecast!AN:AN, Forecast!$A:$A, Outcomes!$A40, Forecast!$C:$C, "2025", Forecast!$D:$D, "Bound project"), 0), 0)</f>
        <v>117.1115712740493</v>
      </c>
      <c r="AD40" s="335">
        <f>IFERROR(MAX(SUMIFS(Forecast!AT:AT, Forecast!$A:$A, Outcomes!$A40, Forecast!$C:$C, "2025", Forecast!$D:$D, "Bound project"), 0), 0)</f>
        <v>0</v>
      </c>
      <c r="AE40" s="335">
        <f>IFERROR(MAX(SUMIFS(Forecast!AU:AU, Forecast!$A:$A, Outcomes!$A40, Forecast!$C:$C, "2025", Forecast!$D:$D, "Bound project"), 0), 0)</f>
        <v>0</v>
      </c>
      <c r="AF40" s="335">
        <f>IFERROR(MAX(SUMIFS(Forecast!AV:AV, Forecast!$A:$A, Outcomes!$A40, Forecast!$C:$C, "2025", Forecast!$D:$D, "Bound project"), 0), 0)</f>
        <v>0</v>
      </c>
      <c r="AG40" s="335">
        <f>IFERROR(MAX(SUMIFS(Forecast!AW:AW, Forecast!$A:$A, Outcomes!$A40, Forecast!$C:$C, "2025", Forecast!$D:$D, "Bound project"), 0), 0)</f>
        <v>0</v>
      </c>
      <c r="AH40" s="335">
        <f>IFERROR(MAX(SUMIFS(Forecast!AX:AX, Forecast!$A:$A, Outcomes!$A40, Forecast!$C:$C, "2025", Forecast!$D:$D, "Bound project"), 0), 0)</f>
        <v>0</v>
      </c>
      <c r="AI40" s="335">
        <f>IFERROR(MAX(SUMIFS(Forecast!AY:AY, Forecast!$A:$A, Outcomes!$A40, Forecast!$C:$C, "2025", Forecast!$D:$D, "Bound project"), 0), 0)</f>
        <v>0</v>
      </c>
      <c r="AJ40" s="335">
        <f>IFERROR(MAX(SUMIFS(Forecast!AZ:AZ, Forecast!$A:$A, Outcomes!$A40, Forecast!$C:$C, "2025", Forecast!$D:$D, "Bound project"), 0), 0)</f>
        <v>0</v>
      </c>
      <c r="AK40" s="335">
        <f>IFERROR(MAX(SUMIFS(Forecast!BA:BA, Forecast!$A:$A, Outcomes!$A40, Forecast!$C:$C, "2025", Forecast!$D:$D, "Bound project"), 0), 0)</f>
        <v>0</v>
      </c>
      <c r="AL40" s="335">
        <f>IFERROR(MAX(SUMIFS(Forecast!BF:BF, Forecast!$A:$A, Outcomes!$A40, Forecast!$C:$C, "2025", Forecast!$D:$D, "Bound project"), 0), 0)</f>
        <v>1053.7453421636781</v>
      </c>
      <c r="AM40" s="335">
        <f>IFERROR(MAX(SUMIFS(Forecast!BG:BG, Forecast!$A:$A, Outcomes!$A40, Forecast!$C:$C, "2025", Forecast!$D:$D, "Bound project"), 0), 0)</f>
        <v>669.2188051725949</v>
      </c>
      <c r="AN40" s="335">
        <f>IFERROR(MAX(SUMIFS(Forecast!BH:BH, Forecast!$A:$A, Outcomes!$A40, Forecast!$C:$C, "2025", Forecast!$D:$D, "Bound project"), 0), 0)</f>
        <v>416.36603418423186</v>
      </c>
      <c r="AO40" s="335">
        <f>IFERROR(MAX(SUMIFS(Forecast!BI:BI, Forecast!$A:$A, Outcomes!$A40, Forecast!$C:$C, "2025", Forecast!$D:$D, "Bound project"), 0), 0)</f>
        <v>331.88586613655167</v>
      </c>
      <c r="AP40" s="335">
        <f>IFERROR(MAX(SUMIFS(Forecast!BJ:BJ, Forecast!$A:$A, Outcomes!$A40, Forecast!$C:$C, "2025", Forecast!$D:$D, "Bound project"), 0), 0)</f>
        <v>271.87176675979828</v>
      </c>
      <c r="AQ40" s="335">
        <f>IFERROR(MAX(SUMIFS(Forecast!BK:BK, Forecast!$A:$A, Outcomes!$A40, Forecast!$C:$C, "2025", Forecast!$D:$D, "Bound project"), 0), 0)</f>
        <v>155.17326140155805</v>
      </c>
      <c r="AR40" s="335">
        <f>IFERROR(MAX(SUMIFS(Forecast!BL:BL, Forecast!$A:$A, Outcomes!$A40, Forecast!$C:$C, "2025", Forecast!$D:$D, "Bound project"), 0), 0)</f>
        <v>111.16102297751793</v>
      </c>
      <c r="AS40" s="335">
        <f>IFERROR(MAX(SUMIFS(Forecast!BM:BM, Forecast!$A:$A, Outcomes!$A40, Forecast!$C:$C, "2025", Forecast!$D:$D, "Bound project"), 0), 0)</f>
        <v>125.47226709939584</v>
      </c>
      <c r="AT40" s="335">
        <f>IFERROR(MAX(SUMIFS(Forecast!BS:BS, Forecast!$A:$A, Outcomes!$A40, Forecast!$C:$C, "2025", Forecast!$D:$D, "Bound project"), 0), 0)</f>
        <v>76.230000000000018</v>
      </c>
      <c r="AU40" s="335">
        <f>IFERROR(MAX(SUMIFS(Forecast!BT:BT, Forecast!$A:$A, Outcomes!$A40, Forecast!$C:$C, "2025", Forecast!$D:$D, "Bound project"), 0), 0)</f>
        <v>31.382812793427242</v>
      </c>
      <c r="AV40" s="335">
        <f>IFERROR(MAX(SUMIFS(Forecast!BU:BU, Forecast!$A:$A, Outcomes!$A40, Forecast!$C:$C, "2025", Forecast!$D:$D, "Bound project"), 0), 0)</f>
        <v>36.383365023474184</v>
      </c>
      <c r="AW40" s="335">
        <f>IFERROR(MAX(SUMIFS(Forecast!BV:BV, Forecast!$A:$A, Outcomes!$A40, Forecast!$C:$C, "2025", Forecast!$D:$D, "Bound project"), 0), 0)</f>
        <v>54.698532863849785</v>
      </c>
      <c r="AX40" s="335">
        <f>IFERROR(MAX(SUMIFS(Forecast!BW:BW, Forecast!$A:$A, Outcomes!$A40, Forecast!$C:$C, "2025", Forecast!$D:$D, "Bound project"), 0), 0)</f>
        <v>0</v>
      </c>
      <c r="AY40" s="335">
        <f>IFERROR(MAX(SUMIFS(Forecast!BX:BX, Forecast!$A:$A, Outcomes!$A40, Forecast!$C:$C, "2025", Forecast!$D:$D, "Bound project"), 0), 0)</f>
        <v>0</v>
      </c>
      <c r="AZ40" s="335">
        <f>IFERROR(MAX(SUMIFS(Forecast!BY:BY, Forecast!$A:$A, Outcomes!$A40, Forecast!$C:$C, "2025", Forecast!$D:$D, "Bound project"), 0), 0)</f>
        <v>0</v>
      </c>
      <c r="BA40" s="335">
        <f>IFERROR(MAX(SUMIFS(Forecast!BZ:BZ, Forecast!$A:$A, Outcomes!$A40, Forecast!$C:$C, "2025", Forecast!$D:$D, "Bound project"), 0), 0)</f>
        <v>0</v>
      </c>
      <c r="BB40" s="335">
        <f>IFERROR(MAX(SUMIFS(Forecast!AO:AO, Forecast!$A:$A, Outcomes!$A40, Forecast!$C:$C, "2025", Forecast!$D:$D, "Bound project"), 0), 0)</f>
        <v>66.550000000000011</v>
      </c>
      <c r="BC40" s="335">
        <f>IFERROR(MAX(SUMIFS(Forecast!BN:BN, Forecast!$A:$A, Outcomes!$A40, Forecast!$C:$C, "2025", Forecast!$D:$D, "Bound project"), 0), 0)</f>
        <v>197.97392391043795</v>
      </c>
      <c r="BD40" s="335">
        <f>IFERROR(MAX(SUMIFS(Forecast!CA:CA, Forecast!$A:$A, Outcomes!$A40, Forecast!$C:$C, "2025", Forecast!$D:$D, "Bound project"), 0), 0)</f>
        <v>0</v>
      </c>
    </row>
    <row r="41" spans="1:56">
      <c r="A41" s="21" t="s">
        <v>111</v>
      </c>
      <c r="B41" s="18" t="s">
        <v>112</v>
      </c>
      <c r="C41" s="335">
        <f>IFERROR(MAX(SUMIFS(Forecast!E:E, Forecast!$A:$A, Outcomes!$A41, Forecast!$C:$C, "2025", Forecast!$D:$D, "Bound project"), 0), 0)</f>
        <v>352.61331270880726</v>
      </c>
      <c r="D41" s="335">
        <f>IFERROR(MAX(SUMIFS(Forecast!F:F, Forecast!$A:$A, Outcomes!$A41, Forecast!$C:$C, "2025", Forecast!$D:$D, "Bound project"), 0), 0)</f>
        <v>148.01</v>
      </c>
      <c r="E41" s="335">
        <f>IFERROR(MAX(SUMIFS(Forecast!G:G, Forecast!$A:$A, Outcomes!$A41, Forecast!$C:$C, "2025", Forecast!$D:$D, "Bound project"), 0), 0)</f>
        <v>51.213618420138246</v>
      </c>
      <c r="F41" s="335">
        <f>IFERROR(MAX(SUMIFS(Forecast!H:H, Forecast!$A:$A, Outcomes!$A41, Forecast!$C:$C, "2025", Forecast!$D:$D, "Bound project"), 0), 0)</f>
        <v>67.172580795105887</v>
      </c>
      <c r="G41" s="335">
        <f>IFERROR(MAX(SUMIFS(Forecast!I:I, Forecast!$A:$A, Outcomes!$A41, Forecast!$C:$C, "2025", Forecast!$D:$D, "Bound project"), 0), 0)</f>
        <v>28.526396250958989</v>
      </c>
      <c r="H41" s="335">
        <f>IFERROR(MAX(SUMIFS(Forecast!J:J, Forecast!$A:$A, Outcomes!$A41, Forecast!$C:$C, "2025", Forecast!$D:$D, "Bound project"), 0), 0)</f>
        <v>0</v>
      </c>
      <c r="I41" s="335">
        <f>IFERROR(MAX(SUMIFS(Forecast!K:K, Forecast!$A:$A, Outcomes!$A41, Forecast!$C:$C, "2025", Forecast!$D:$D, "Bound project"), 0), 0)</f>
        <v>0</v>
      </c>
      <c r="J41" s="335">
        <f>IFERROR(MAX(SUMIFS(Forecast!L:L, Forecast!$A:$A, Outcomes!$A41, Forecast!$C:$C, "2025", Forecast!$D:$D, "Bound project"), 0), 0)</f>
        <v>0</v>
      </c>
      <c r="K41" s="335">
        <f>IFERROR(MAX(SUMIFS(Forecast!M:M, Forecast!$A:$A, Outcomes!$A41, Forecast!$C:$C, "2025", Forecast!$D:$D, "Bound project"), 0), 0)</f>
        <v>0</v>
      </c>
      <c r="L41" s="335">
        <f>IFERROR(MAX(SUMIFS(Forecast!O:O, Forecast!$A:$A, Outcomes!$A41, Forecast!$C:$C, "2025", Forecast!$D:$D, "Bound project"), 0), 0)</f>
        <v>0</v>
      </c>
      <c r="M41" s="335">
        <f>IFERROR(MAX(SUMIFS(Forecast!P:P, Forecast!$A:$A, Outcomes!$A41, Forecast!$C:$C, "2025", Forecast!$D:$D, "Bound project"), 0), 0)</f>
        <v>268.62000000000006</v>
      </c>
      <c r="N41" s="335">
        <f>IFERROR(MAX(SUMIFS(Forecast!U:U, Forecast!$A:$A, Outcomes!$A41, Forecast!$C:$C, "2025", Forecast!$D:$D, "Bound project"), 0), 0)</f>
        <v>6.317499999999999</v>
      </c>
      <c r="O41" s="335">
        <f>IFERROR(MAX(SUMIFS(Forecast!V:V, Forecast!$A:$A, Outcomes!$A41, Forecast!$C:$C, "2025", Forecast!$D:$D, "Bound project"), 0), 0)</f>
        <v>3.6099999999999994</v>
      </c>
      <c r="P41" s="335">
        <f>IFERROR(MAX(SUMIFS(Forecast!W:W, Forecast!$A:$A, Outcomes!$A41, Forecast!$C:$C, "2025", Forecast!$D:$D, "Bound project"), 0), 0)</f>
        <v>5.4149999999999991</v>
      </c>
      <c r="Q41" s="335">
        <f>IFERROR(MAX(SUMIFS(Forecast!X:X, Forecast!$A:$A, Outcomes!$A41, Forecast!$C:$C, "2025", Forecast!$D:$D, "Bound project"), 0), 0)</f>
        <v>1.8049999999999997</v>
      </c>
      <c r="R41" s="335">
        <f>IFERROR(MAX(SUMIFS(Forecast!Y:Y, Forecast!$A:$A, Outcomes!$A41, Forecast!$C:$C, "2025", Forecast!$D:$D, "Bound project"), 0), 0)</f>
        <v>0</v>
      </c>
      <c r="S41" s="335">
        <f>IFERROR(MAX(SUMIFS(Forecast!Z:Z, Forecast!$A:$A, Outcomes!$A41, Forecast!$C:$C, "2025", Forecast!$D:$D, "Bound project"), 0), 0)</f>
        <v>0</v>
      </c>
      <c r="T41" s="335">
        <f>IFERROR(MAX(SUMIFS(Forecast!AA:AA, Forecast!$A:$A, Outcomes!$A41, Forecast!$C:$C, "2025", Forecast!$D:$D, "Bound project"), 0), 0)</f>
        <v>0</v>
      </c>
      <c r="U41" s="335">
        <f>IFERROR(MAX(SUMIFS(Forecast!AB:AB, Forecast!$A:$A, Outcomes!$A41, Forecast!$C:$C, "2025", Forecast!$D:$D, "Bound project"), 0), 0)</f>
        <v>0</v>
      </c>
      <c r="V41" s="335">
        <f>IFERROR(MAX(SUMIFS(Forecast!AG:AG, Forecast!$A:$A, Outcomes!$A41, Forecast!$C:$C, "2025", Forecast!$D:$D, "Bound project"), 0), 0)</f>
        <v>197.47414792943661</v>
      </c>
      <c r="W41" s="335">
        <f>IFERROR(MAX(SUMIFS(Forecast!AH:AH, Forecast!$A:$A, Outcomes!$A41, Forecast!$C:$C, "2025", Forecast!$D:$D, "Bound project"), 0), 0)</f>
        <v>68.368972737739142</v>
      </c>
      <c r="X41" s="335">
        <f>IFERROR(MAX(SUMIFS(Forecast!AI:AI, Forecast!$A:$A, Outcomes!$A41, Forecast!$C:$C, "2025", Forecast!$D:$D, "Bound project"), 0), 0)</f>
        <v>82.664408000418078</v>
      </c>
      <c r="Y41" s="335">
        <f>IFERROR(MAX(SUMIFS(Forecast!AJ:AJ, Forecast!$A:$A, Outcomes!$A41, Forecast!$C:$C, "2025", Forecast!$D:$D, "Bound project"), 0), 0)</f>
        <v>58.576768701357892</v>
      </c>
      <c r="Z41" s="335">
        <f>IFERROR(MAX(SUMIFS(Forecast!AK:AK, Forecast!$A:$A, Outcomes!$A41, Forecast!$C:$C, "2025", Forecast!$D:$D, "Bound project"), 0), 0)</f>
        <v>170.41089286370863</v>
      </c>
      <c r="AA41" s="335">
        <f>IFERROR(MAX(SUMIFS(Forecast!AL:AL, Forecast!$A:$A, Outcomes!$A41, Forecast!$C:$C, "2025", Forecast!$D:$D, "Bound project"), 0), 0)</f>
        <v>51.826589121497925</v>
      </c>
      <c r="AB41" s="335">
        <f>IFERROR(MAX(SUMIFS(Forecast!AM:AM, Forecast!$A:$A, Outcomes!$A41, Forecast!$C:$C, "2025", Forecast!$D:$D, "Bound project"), 0), 0)</f>
        <v>118.69407468340505</v>
      </c>
      <c r="AC41" s="335">
        <f>IFERROR(MAX(SUMIFS(Forecast!AN:AN, Forecast!$A:$A, Outcomes!$A41, Forecast!$C:$C, "2025", Forecast!$D:$D, "Bound project"), 0), 0)</f>
        <v>76.636784482444526</v>
      </c>
      <c r="AD41" s="335">
        <f>IFERROR(MAX(SUMIFS(Forecast!AT:AT, Forecast!$A:$A, Outcomes!$A41, Forecast!$C:$C, "2025", Forecast!$D:$D, "Bound project"), 0), 0)</f>
        <v>0</v>
      </c>
      <c r="AE41" s="335">
        <f>IFERROR(MAX(SUMIFS(Forecast!AU:AU, Forecast!$A:$A, Outcomes!$A41, Forecast!$C:$C, "2025", Forecast!$D:$D, "Bound project"), 0), 0)</f>
        <v>0</v>
      </c>
      <c r="AF41" s="335">
        <f>IFERROR(MAX(SUMIFS(Forecast!AV:AV, Forecast!$A:$A, Outcomes!$A41, Forecast!$C:$C, "2025", Forecast!$D:$D, "Bound project"), 0), 0)</f>
        <v>0</v>
      </c>
      <c r="AG41" s="335">
        <f>IFERROR(MAX(SUMIFS(Forecast!AW:AW, Forecast!$A:$A, Outcomes!$A41, Forecast!$C:$C, "2025", Forecast!$D:$D, "Bound project"), 0), 0)</f>
        <v>0</v>
      </c>
      <c r="AH41" s="335">
        <f>IFERROR(MAX(SUMIFS(Forecast!AX:AX, Forecast!$A:$A, Outcomes!$A41, Forecast!$C:$C, "2025", Forecast!$D:$D, "Bound project"), 0), 0)</f>
        <v>0</v>
      </c>
      <c r="AI41" s="335">
        <f>IFERROR(MAX(SUMIFS(Forecast!AY:AY, Forecast!$A:$A, Outcomes!$A41, Forecast!$C:$C, "2025", Forecast!$D:$D, "Bound project"), 0), 0)</f>
        <v>0</v>
      </c>
      <c r="AJ41" s="335">
        <f>IFERROR(MAX(SUMIFS(Forecast!AZ:AZ, Forecast!$A:$A, Outcomes!$A41, Forecast!$C:$C, "2025", Forecast!$D:$D, "Bound project"), 0), 0)</f>
        <v>0</v>
      </c>
      <c r="AK41" s="335">
        <f>IFERROR(MAX(SUMIFS(Forecast!BA:BA, Forecast!$A:$A, Outcomes!$A41, Forecast!$C:$C, "2025", Forecast!$D:$D, "Bound project"), 0), 0)</f>
        <v>0</v>
      </c>
      <c r="AL41" s="335">
        <f>IFERROR(MAX(SUMIFS(Forecast!BF:BF, Forecast!$A:$A, Outcomes!$A41, Forecast!$C:$C, "2025", Forecast!$D:$D, "Bound project"), 0), 0)</f>
        <v>264.09119622606039</v>
      </c>
      <c r="AM41" s="335">
        <f>IFERROR(MAX(SUMIFS(Forecast!BG:BG, Forecast!$A:$A, Outcomes!$A41, Forecast!$C:$C, "2025", Forecast!$D:$D, "Bound project"), 0), 0)</f>
        <v>113.10844937416064</v>
      </c>
      <c r="AN41" s="335">
        <f>IFERROR(MAX(SUMIFS(Forecast!BH:BH, Forecast!$A:$A, Outcomes!$A41, Forecast!$C:$C, "2025", Forecast!$D:$D, "Bound project"), 0), 0)</f>
        <v>129.73716115328509</v>
      </c>
      <c r="AO41" s="335">
        <f>IFERROR(MAX(SUMIFS(Forecast!BI:BI, Forecast!$A:$A, Outcomes!$A41, Forecast!$C:$C, "2025", Forecast!$D:$D, "Bound project"), 0), 0)</f>
        <v>51.789186564364229</v>
      </c>
      <c r="AP41" s="335">
        <f>IFERROR(MAX(SUMIFS(Forecast!BJ:BJ, Forecast!$A:$A, Outcomes!$A41, Forecast!$C:$C, "2025", Forecast!$D:$D, "Bound project"), 0), 0)</f>
        <v>126.95537946695106</v>
      </c>
      <c r="AQ41" s="335">
        <f>IFERROR(MAX(SUMIFS(Forecast!BK:BK, Forecast!$A:$A, Outcomes!$A41, Forecast!$C:$C, "2025", Forecast!$D:$D, "Bound project"), 0), 0)</f>
        <v>28.921301734682903</v>
      </c>
      <c r="AR41" s="335">
        <f>IFERROR(MAX(SUMIFS(Forecast!BL:BL, Forecast!$A:$A, Outcomes!$A41, Forecast!$C:$C, "2025", Forecast!$D:$D, "Bound project"), 0), 0)</f>
        <v>79.502112545320941</v>
      </c>
      <c r="AS41" s="335">
        <f>IFERROR(MAX(SUMIFS(Forecast!BM:BM, Forecast!$A:$A, Outcomes!$A41, Forecast!$C:$C, "2025", Forecast!$D:$D, "Bound project"), 0), 0)</f>
        <v>68.253176990138527</v>
      </c>
      <c r="AT41" s="335">
        <f>IFERROR(MAX(SUMIFS(Forecast!BS:BS, Forecast!$A:$A, Outcomes!$A41, Forecast!$C:$C, "2025", Forecast!$D:$D, "Bound project"), 0), 0)</f>
        <v>0</v>
      </c>
      <c r="AU41" s="335">
        <f>IFERROR(MAX(SUMIFS(Forecast!BT:BT, Forecast!$A:$A, Outcomes!$A41, Forecast!$C:$C, "2025", Forecast!$D:$D, "Bound project"), 0), 0)</f>
        <v>0</v>
      </c>
      <c r="AV41" s="335">
        <f>IFERROR(MAX(SUMIFS(Forecast!BU:BU, Forecast!$A:$A, Outcomes!$A41, Forecast!$C:$C, "2025", Forecast!$D:$D, "Bound project"), 0), 0)</f>
        <v>0</v>
      </c>
      <c r="AW41" s="335">
        <f>IFERROR(MAX(SUMIFS(Forecast!BV:BV, Forecast!$A:$A, Outcomes!$A41, Forecast!$C:$C, "2025", Forecast!$D:$D, "Bound project"), 0), 0)</f>
        <v>0</v>
      </c>
      <c r="AX41" s="335">
        <f>IFERROR(MAX(SUMIFS(Forecast!BW:BW, Forecast!$A:$A, Outcomes!$A41, Forecast!$C:$C, "2025", Forecast!$D:$D, "Bound project"), 0), 0)</f>
        <v>0</v>
      </c>
      <c r="AY41" s="335">
        <f>IFERROR(MAX(SUMIFS(Forecast!BX:BX, Forecast!$A:$A, Outcomes!$A41, Forecast!$C:$C, "2025", Forecast!$D:$D, "Bound project"), 0), 0)</f>
        <v>0</v>
      </c>
      <c r="AZ41" s="335">
        <f>IFERROR(MAX(SUMIFS(Forecast!BY:BY, Forecast!$A:$A, Outcomes!$A41, Forecast!$C:$C, "2025", Forecast!$D:$D, "Bound project"), 0), 0)</f>
        <v>0</v>
      </c>
      <c r="BA41" s="335">
        <f>IFERROR(MAX(SUMIFS(Forecast!BZ:BZ, Forecast!$A:$A, Outcomes!$A41, Forecast!$C:$C, "2025", Forecast!$D:$D, "Bound project"), 0), 0)</f>
        <v>0</v>
      </c>
      <c r="BB41" s="335">
        <f>IFERROR(MAX(SUMIFS(Forecast!AO:AO, Forecast!$A:$A, Outcomes!$A41, Forecast!$C:$C, "2025", Forecast!$D:$D, "Bound project"), 0), 0)</f>
        <v>14.535184156137507</v>
      </c>
      <c r="BC41" s="335">
        <f>IFERROR(MAX(SUMIFS(Forecast!BN:BN, Forecast!$A:$A, Outcomes!$A41, Forecast!$C:$C, "2025", Forecast!$D:$D, "Bound project"), 0), 0)</f>
        <v>25.410000000000004</v>
      </c>
      <c r="BD41" s="335">
        <f>IFERROR(MAX(SUMIFS(Forecast!CA:CA, Forecast!$A:$A, Outcomes!$A41, Forecast!$C:$C, "2025", Forecast!$D:$D, "Bound project"), 0), 0)</f>
        <v>0</v>
      </c>
    </row>
    <row r="42" spans="1:56">
      <c r="A42" s="21" t="s">
        <v>113</v>
      </c>
      <c r="B42" s="18" t="s">
        <v>114</v>
      </c>
      <c r="C42" s="335">
        <f>IFERROR(MAX(SUMIFS(Forecast!E:E, Forecast!$A:$A, Outcomes!$A42, Forecast!$C:$C, "2025", Forecast!$D:$D, "Bound project"), 0), 0)</f>
        <v>709.62936499379407</v>
      </c>
      <c r="D42" s="335">
        <f>IFERROR(MAX(SUMIFS(Forecast!F:F, Forecast!$A:$A, Outcomes!$A42, Forecast!$C:$C, "2025", Forecast!$D:$D, "Bound project"), 0), 0)</f>
        <v>331.21749999999997</v>
      </c>
      <c r="E42" s="335">
        <f>IFERROR(MAX(SUMIFS(Forecast!G:G, Forecast!$A:$A, Outcomes!$A42, Forecast!$C:$C, "2025", Forecast!$D:$D, "Bound project"), 0), 0)</f>
        <v>219.71133333512194</v>
      </c>
      <c r="F42" s="335">
        <f>IFERROR(MAX(SUMIFS(Forecast!H:H, Forecast!$A:$A, Outcomes!$A42, Forecast!$C:$C, "2025", Forecast!$D:$D, "Bound project"), 0), 0)</f>
        <v>123.47030698806009</v>
      </c>
      <c r="G42" s="335">
        <f>IFERROR(MAX(SUMIFS(Forecast!I:I, Forecast!$A:$A, Outcomes!$A42, Forecast!$C:$C, "2025", Forecast!$D:$D, "Bound project"), 0), 0)</f>
        <v>50.946543024124892</v>
      </c>
      <c r="H42" s="335">
        <f>IFERROR(MAX(SUMIFS(Forecast!J:J, Forecast!$A:$A, Outcomes!$A42, Forecast!$C:$C, "2025", Forecast!$D:$D, "Bound project"), 0), 0)</f>
        <v>0.84809283989147122</v>
      </c>
      <c r="I42" s="335">
        <f>IFERROR(MAX(SUMIFS(Forecast!K:K, Forecast!$A:$A, Outcomes!$A42, Forecast!$C:$C, "2025", Forecast!$D:$D, "Bound project"), 0), 0)</f>
        <v>0.2120232099728678</v>
      </c>
      <c r="J42" s="335">
        <f>IFERROR(MAX(SUMIFS(Forecast!L:L, Forecast!$A:$A, Outcomes!$A42, Forecast!$C:$C, "2025", Forecast!$D:$D, "Bound project"), 0), 0)</f>
        <v>0</v>
      </c>
      <c r="K42" s="335">
        <f>IFERROR(MAX(SUMIFS(Forecast!M:M, Forecast!$A:$A, Outcomes!$A42, Forecast!$C:$C, "2025", Forecast!$D:$D, "Bound project"), 0), 0)</f>
        <v>0</v>
      </c>
      <c r="L42" s="335">
        <f>IFERROR(MAX(SUMIFS(Forecast!O:O, Forecast!$A:$A, Outcomes!$A42, Forecast!$C:$C, "2025", Forecast!$D:$D, "Bound project"), 0), 0)</f>
        <v>4.2136320159210356</v>
      </c>
      <c r="M42" s="335">
        <f>IFERROR(MAX(SUMIFS(Forecast!P:P, Forecast!$A:$A, Outcomes!$A42, Forecast!$C:$C, "2025", Forecast!$D:$D, "Bound project"), 0), 0)</f>
        <v>160.99081055081453</v>
      </c>
      <c r="N42" s="335">
        <f>IFERROR(MAX(SUMIFS(Forecast!U:U, Forecast!$A:$A, Outcomes!$A42, Forecast!$C:$C, "2025", Forecast!$D:$D, "Bound project"), 0), 0)</f>
        <v>0</v>
      </c>
      <c r="O42" s="335">
        <f>IFERROR(MAX(SUMIFS(Forecast!V:V, Forecast!$A:$A, Outcomes!$A42, Forecast!$C:$C, "2025", Forecast!$D:$D, "Bound project"), 0), 0)</f>
        <v>0</v>
      </c>
      <c r="P42" s="335">
        <f>IFERROR(MAX(SUMIFS(Forecast!W:W, Forecast!$A:$A, Outcomes!$A42, Forecast!$C:$C, "2025", Forecast!$D:$D, "Bound project"), 0), 0)</f>
        <v>0</v>
      </c>
      <c r="Q42" s="335">
        <f>IFERROR(MAX(SUMIFS(Forecast!X:X, Forecast!$A:$A, Outcomes!$A42, Forecast!$C:$C, "2025", Forecast!$D:$D, "Bound project"), 0), 0)</f>
        <v>0</v>
      </c>
      <c r="R42" s="335">
        <f>IFERROR(MAX(SUMIFS(Forecast!Y:Y, Forecast!$A:$A, Outcomes!$A42, Forecast!$C:$C, "2025", Forecast!$D:$D, "Bound project"), 0), 0)</f>
        <v>0</v>
      </c>
      <c r="S42" s="335">
        <f>IFERROR(MAX(SUMIFS(Forecast!Z:Z, Forecast!$A:$A, Outcomes!$A42, Forecast!$C:$C, "2025", Forecast!$D:$D, "Bound project"), 0), 0)</f>
        <v>0</v>
      </c>
      <c r="T42" s="335">
        <f>IFERROR(MAX(SUMIFS(Forecast!AA:AA, Forecast!$A:$A, Outcomes!$A42, Forecast!$C:$C, "2025", Forecast!$D:$D, "Bound project"), 0), 0)</f>
        <v>0</v>
      </c>
      <c r="U42" s="335">
        <f>IFERROR(MAX(SUMIFS(Forecast!AB:AB, Forecast!$A:$A, Outcomes!$A42, Forecast!$C:$C, "2025", Forecast!$D:$D, "Bound project"), 0), 0)</f>
        <v>0</v>
      </c>
      <c r="V42" s="335">
        <f>IFERROR(MAX(SUMIFS(Forecast!AG:AG, Forecast!$A:$A, Outcomes!$A42, Forecast!$C:$C, "2025", Forecast!$D:$D, "Bound project"), 0), 0)</f>
        <v>111.46717876512368</v>
      </c>
      <c r="W42" s="335">
        <f>IFERROR(MAX(SUMIFS(Forecast!AH:AH, Forecast!$A:$A, Outcomes!$A42, Forecast!$C:$C, "2025", Forecast!$D:$D, "Bound project"), 0), 0)</f>
        <v>61.56474702438436</v>
      </c>
      <c r="X42" s="335">
        <f>IFERROR(MAX(SUMIFS(Forecast!AI:AI, Forecast!$A:$A, Outcomes!$A42, Forecast!$C:$C, "2025", Forecast!$D:$D, "Bound project"), 0), 0)</f>
        <v>73.569026548789793</v>
      </c>
      <c r="Y42" s="335">
        <f>IFERROR(MAX(SUMIFS(Forecast!AJ:AJ, Forecast!$A:$A, Outcomes!$A42, Forecast!$C:$C, "2025", Forecast!$D:$D, "Bound project"), 0), 0)</f>
        <v>34.343496169991731</v>
      </c>
      <c r="Z42" s="335">
        <f>IFERROR(MAX(SUMIFS(Forecast!AK:AK, Forecast!$A:$A, Outcomes!$A42, Forecast!$C:$C, "2025", Forecast!$D:$D, "Bound project"), 0), 0)</f>
        <v>147.97956081546693</v>
      </c>
      <c r="AA42" s="335">
        <f>IFERROR(MAX(SUMIFS(Forecast!AL:AL, Forecast!$A:$A, Outcomes!$A42, Forecast!$C:$C, "2025", Forecast!$D:$D, "Bound project"), 0), 0)</f>
        <v>81.900439583013963</v>
      </c>
      <c r="AB42" s="335">
        <f>IFERROR(MAX(SUMIFS(Forecast!AM:AM, Forecast!$A:$A, Outcomes!$A42, Forecast!$C:$C, "2025", Forecast!$D:$D, "Bound project"), 0), 0)</f>
        <v>89.811647568855662</v>
      </c>
      <c r="AC42" s="335">
        <f>IFERROR(MAX(SUMIFS(Forecast!AN:AN, Forecast!$A:$A, Outcomes!$A42, Forecast!$C:$C, "2025", Forecast!$D:$D, "Bound project"), 0), 0)</f>
        <v>74.922320514708773</v>
      </c>
      <c r="AD42" s="335">
        <f>IFERROR(MAX(SUMIFS(Forecast!AT:AT, Forecast!$A:$A, Outcomes!$A42, Forecast!$C:$C, "2025", Forecast!$D:$D, "Bound project"), 0), 0)</f>
        <v>0</v>
      </c>
      <c r="AE42" s="335">
        <f>IFERROR(MAX(SUMIFS(Forecast!AU:AU, Forecast!$A:$A, Outcomes!$A42, Forecast!$C:$C, "2025", Forecast!$D:$D, "Bound project"), 0), 0)</f>
        <v>0</v>
      </c>
      <c r="AF42" s="335">
        <f>IFERROR(MAX(SUMIFS(Forecast!AV:AV, Forecast!$A:$A, Outcomes!$A42, Forecast!$C:$C, "2025", Forecast!$D:$D, "Bound project"), 0), 0)</f>
        <v>0</v>
      </c>
      <c r="AG42" s="335">
        <f>IFERROR(MAX(SUMIFS(Forecast!AW:AW, Forecast!$A:$A, Outcomes!$A42, Forecast!$C:$C, "2025", Forecast!$D:$D, "Bound project"), 0), 0)</f>
        <v>0</v>
      </c>
      <c r="AH42" s="335">
        <f>IFERROR(MAX(SUMIFS(Forecast!AX:AX, Forecast!$A:$A, Outcomes!$A42, Forecast!$C:$C, "2025", Forecast!$D:$D, "Bound project"), 0), 0)</f>
        <v>0</v>
      </c>
      <c r="AI42" s="335">
        <f>IFERROR(MAX(SUMIFS(Forecast!AY:AY, Forecast!$A:$A, Outcomes!$A42, Forecast!$C:$C, "2025", Forecast!$D:$D, "Bound project"), 0), 0)</f>
        <v>0</v>
      </c>
      <c r="AJ42" s="335">
        <f>IFERROR(MAX(SUMIFS(Forecast!AZ:AZ, Forecast!$A:$A, Outcomes!$A42, Forecast!$C:$C, "2025", Forecast!$D:$D, "Bound project"), 0), 0)</f>
        <v>0</v>
      </c>
      <c r="AK42" s="335">
        <f>IFERROR(MAX(SUMIFS(Forecast!BA:BA, Forecast!$A:$A, Outcomes!$A42, Forecast!$C:$C, "2025", Forecast!$D:$D, "Bound project"), 0), 0)</f>
        <v>0</v>
      </c>
      <c r="AL42" s="335">
        <f>IFERROR(MAX(SUMIFS(Forecast!BF:BF, Forecast!$A:$A, Outcomes!$A42, Forecast!$C:$C, "2025", Forecast!$D:$D, "Bound project"), 0), 0)</f>
        <v>375.21145284466888</v>
      </c>
      <c r="AM42" s="335">
        <f>IFERROR(MAX(SUMIFS(Forecast!BG:BG, Forecast!$A:$A, Outcomes!$A42, Forecast!$C:$C, "2025", Forecast!$D:$D, "Bound project"), 0), 0)</f>
        <v>253.54162465650435</v>
      </c>
      <c r="AN42" s="335">
        <f>IFERROR(MAX(SUMIFS(Forecast!BH:BH, Forecast!$A:$A, Outcomes!$A42, Forecast!$C:$C, "2025", Forecast!$D:$D, "Bound project"), 0), 0)</f>
        <v>178.11189633059706</v>
      </c>
      <c r="AO42" s="335">
        <f>IFERROR(MAX(SUMIFS(Forecast!BI:BI, Forecast!$A:$A, Outcomes!$A42, Forecast!$C:$C, "2025", Forecast!$D:$D, "Bound project"), 0), 0)</f>
        <v>80.900151418437758</v>
      </c>
      <c r="AP42" s="335">
        <f>IFERROR(MAX(SUMIFS(Forecast!BJ:BJ, Forecast!$A:$A, Outcomes!$A42, Forecast!$C:$C, "2025", Forecast!$D:$D, "Bound project"), 0), 0)</f>
        <v>210.50061641329856</v>
      </c>
      <c r="AQ42" s="335">
        <f>IFERROR(MAX(SUMIFS(Forecast!BK:BK, Forecast!$A:$A, Outcomes!$A42, Forecast!$C:$C, "2025", Forecast!$D:$D, "Bound project"), 0), 0)</f>
        <v>110.55162517297565</v>
      </c>
      <c r="AR42" s="335">
        <f>IFERROR(MAX(SUMIFS(Forecast!BL:BL, Forecast!$A:$A, Outcomes!$A42, Forecast!$C:$C, "2025", Forecast!$D:$D, "Bound project"), 0), 0)</f>
        <v>123.20900705395887</v>
      </c>
      <c r="AS42" s="335">
        <f>IFERROR(MAX(SUMIFS(Forecast!BM:BM, Forecast!$A:$A, Outcomes!$A42, Forecast!$C:$C, "2025", Forecast!$D:$D, "Bound project"), 0), 0)</f>
        <v>85.940595161442801</v>
      </c>
      <c r="AT42" s="335">
        <f>IFERROR(MAX(SUMIFS(Forecast!BS:BS, Forecast!$A:$A, Outcomes!$A42, Forecast!$C:$C, "2025", Forecast!$D:$D, "Bound project"), 0), 0)</f>
        <v>0</v>
      </c>
      <c r="AU42" s="335">
        <f>IFERROR(MAX(SUMIFS(Forecast!BT:BT, Forecast!$A:$A, Outcomes!$A42, Forecast!$C:$C, "2025", Forecast!$D:$D, "Bound project"), 0), 0)</f>
        <v>0</v>
      </c>
      <c r="AV42" s="335">
        <f>IFERROR(MAX(SUMIFS(Forecast!BU:BU, Forecast!$A:$A, Outcomes!$A42, Forecast!$C:$C, "2025", Forecast!$D:$D, "Bound project"), 0), 0)</f>
        <v>0</v>
      </c>
      <c r="AW42" s="335">
        <f>IFERROR(MAX(SUMIFS(Forecast!BV:BV, Forecast!$A:$A, Outcomes!$A42, Forecast!$C:$C, "2025", Forecast!$D:$D, "Bound project"), 0), 0)</f>
        <v>0</v>
      </c>
      <c r="AX42" s="335">
        <f>IFERROR(MAX(SUMIFS(Forecast!BW:BW, Forecast!$A:$A, Outcomes!$A42, Forecast!$C:$C, "2025", Forecast!$D:$D, "Bound project"), 0), 0)</f>
        <v>0</v>
      </c>
      <c r="AY42" s="335">
        <f>IFERROR(MAX(SUMIFS(Forecast!BX:BX, Forecast!$A:$A, Outcomes!$A42, Forecast!$C:$C, "2025", Forecast!$D:$D, "Bound project"), 0), 0)</f>
        <v>0</v>
      </c>
      <c r="AZ42" s="335">
        <f>IFERROR(MAX(SUMIFS(Forecast!BY:BY, Forecast!$A:$A, Outcomes!$A42, Forecast!$C:$C, "2025", Forecast!$D:$D, "Bound project"), 0), 0)</f>
        <v>0</v>
      </c>
      <c r="BA42" s="335">
        <f>IFERROR(MAX(SUMIFS(Forecast!BZ:BZ, Forecast!$A:$A, Outcomes!$A42, Forecast!$C:$C, "2025", Forecast!$D:$D, "Bound project"), 0), 0)</f>
        <v>0</v>
      </c>
      <c r="BB42" s="335">
        <f>IFERROR(MAX(SUMIFS(Forecast!AO:AO, Forecast!$A:$A, Outcomes!$A42, Forecast!$C:$C, "2025", Forecast!$D:$D, "Bound project"), 0), 0)</f>
        <v>6.0500000000000007</v>
      </c>
      <c r="BC42" s="335">
        <f>IFERROR(MAX(SUMIFS(Forecast!BN:BN, Forecast!$A:$A, Outcomes!$A42, Forecast!$C:$C, "2025", Forecast!$D:$D, "Bound project"), 0), 0)</f>
        <v>36.300000000000004</v>
      </c>
      <c r="BD42" s="335">
        <f>IFERROR(MAX(SUMIFS(Forecast!CA:CA, Forecast!$A:$A, Outcomes!$A42, Forecast!$C:$C, "2025", Forecast!$D:$D, "Bound project"), 0), 0)</f>
        <v>0</v>
      </c>
    </row>
    <row r="43" spans="1:56">
      <c r="A43" s="21" t="s">
        <v>115</v>
      </c>
      <c r="B43" s="18" t="s">
        <v>116</v>
      </c>
      <c r="C43" s="335">
        <f>IFERROR(MAX(SUMIFS(Forecast!E:E, Forecast!$A:$A, Outcomes!$A43, Forecast!$C:$C, "2025", Forecast!$D:$D, "Bound project"), 0), 0)</f>
        <v>358.93629267649976</v>
      </c>
      <c r="D43" s="335">
        <f>IFERROR(MAX(SUMIFS(Forecast!F:F, Forecast!$A:$A, Outcomes!$A43, Forecast!$C:$C, "2025", Forecast!$D:$D, "Bound project"), 0), 0)</f>
        <v>222.18023598427951</v>
      </c>
      <c r="E43" s="335">
        <f>IFERROR(MAX(SUMIFS(Forecast!G:G, Forecast!$A:$A, Outcomes!$A43, Forecast!$C:$C, "2025", Forecast!$D:$D, "Bound project"), 0), 0)</f>
        <v>86.883280524026375</v>
      </c>
      <c r="F43" s="335">
        <f>IFERROR(MAX(SUMIFS(Forecast!H:H, Forecast!$A:$A, Outcomes!$A43, Forecast!$C:$C, "2025", Forecast!$D:$D, "Bound project"), 0), 0)</f>
        <v>77.777720585782177</v>
      </c>
      <c r="G43" s="335">
        <f>IFERROR(MAX(SUMIFS(Forecast!I:I, Forecast!$A:$A, Outcomes!$A43, Forecast!$C:$C, "2025", Forecast!$D:$D, "Bound project"), 0), 0)</f>
        <v>19.3055599621553</v>
      </c>
      <c r="H43" s="335">
        <f>IFERROR(MAX(SUMIFS(Forecast!J:J, Forecast!$A:$A, Outcomes!$A43, Forecast!$C:$C, "2025", Forecast!$D:$D, "Bound project"), 0), 0)</f>
        <v>0</v>
      </c>
      <c r="I43" s="335">
        <f>IFERROR(MAX(SUMIFS(Forecast!K:K, Forecast!$A:$A, Outcomes!$A43, Forecast!$C:$C, "2025", Forecast!$D:$D, "Bound project"), 0), 0)</f>
        <v>0</v>
      </c>
      <c r="J43" s="335">
        <f>IFERROR(MAX(SUMIFS(Forecast!L:L, Forecast!$A:$A, Outcomes!$A43, Forecast!$C:$C, "2025", Forecast!$D:$D, "Bound project"), 0), 0)</f>
        <v>0</v>
      </c>
      <c r="K43" s="335">
        <f>IFERROR(MAX(SUMIFS(Forecast!M:M, Forecast!$A:$A, Outcomes!$A43, Forecast!$C:$C, "2025", Forecast!$D:$D, "Bound project"), 0), 0)</f>
        <v>0</v>
      </c>
      <c r="L43" s="335">
        <f>IFERROR(MAX(SUMIFS(Forecast!O:O, Forecast!$A:$A, Outcomes!$A43, Forecast!$C:$C, "2025", Forecast!$D:$D, "Bound project"), 0), 0)</f>
        <v>16.940000000000005</v>
      </c>
      <c r="M43" s="335">
        <f>IFERROR(MAX(SUMIFS(Forecast!P:P, Forecast!$A:$A, Outcomes!$A43, Forecast!$C:$C, "2025", Forecast!$D:$D, "Bound project"), 0), 0)</f>
        <v>76.230000000000018</v>
      </c>
      <c r="N43" s="335">
        <f>IFERROR(MAX(SUMIFS(Forecast!U:U, Forecast!$A:$A, Outcomes!$A43, Forecast!$C:$C, "2025", Forecast!$D:$D, "Bound project"), 0), 0)</f>
        <v>0</v>
      </c>
      <c r="O43" s="335">
        <f>IFERROR(MAX(SUMIFS(Forecast!V:V, Forecast!$A:$A, Outcomes!$A43, Forecast!$C:$C, "2025", Forecast!$D:$D, "Bound project"), 0), 0)</f>
        <v>0</v>
      </c>
      <c r="P43" s="335">
        <f>IFERROR(MAX(SUMIFS(Forecast!W:W, Forecast!$A:$A, Outcomes!$A43, Forecast!$C:$C, "2025", Forecast!$D:$D, "Bound project"), 0), 0)</f>
        <v>0</v>
      </c>
      <c r="Q43" s="335">
        <f>IFERROR(MAX(SUMIFS(Forecast!X:X, Forecast!$A:$A, Outcomes!$A43, Forecast!$C:$C, "2025", Forecast!$D:$D, "Bound project"), 0), 0)</f>
        <v>0</v>
      </c>
      <c r="R43" s="335">
        <f>IFERROR(MAX(SUMIFS(Forecast!Y:Y, Forecast!$A:$A, Outcomes!$A43, Forecast!$C:$C, "2025", Forecast!$D:$D, "Bound project"), 0), 0)</f>
        <v>0</v>
      </c>
      <c r="S43" s="335">
        <f>IFERROR(MAX(SUMIFS(Forecast!Z:Z, Forecast!$A:$A, Outcomes!$A43, Forecast!$C:$C, "2025", Forecast!$D:$D, "Bound project"), 0), 0)</f>
        <v>0</v>
      </c>
      <c r="T43" s="335">
        <f>IFERROR(MAX(SUMIFS(Forecast!AA:AA, Forecast!$A:$A, Outcomes!$A43, Forecast!$C:$C, "2025", Forecast!$D:$D, "Bound project"), 0), 0)</f>
        <v>0</v>
      </c>
      <c r="U43" s="335">
        <f>IFERROR(MAX(SUMIFS(Forecast!AB:AB, Forecast!$A:$A, Outcomes!$A43, Forecast!$C:$C, "2025", Forecast!$D:$D, "Bound project"), 0), 0)</f>
        <v>0</v>
      </c>
      <c r="V43" s="335">
        <f>IFERROR(MAX(SUMIFS(Forecast!AG:AG, Forecast!$A:$A, Outcomes!$A43, Forecast!$C:$C, "2025", Forecast!$D:$D, "Bound project"), 0), 0)</f>
        <v>114.48877407216834</v>
      </c>
      <c r="W43" s="335">
        <f>IFERROR(MAX(SUMIFS(Forecast!AH:AH, Forecast!$A:$A, Outcomes!$A43, Forecast!$C:$C, "2025", Forecast!$D:$D, "Bound project"), 0), 0)</f>
        <v>25.621552037102102</v>
      </c>
      <c r="X43" s="335">
        <f>IFERROR(MAX(SUMIFS(Forecast!AI:AI, Forecast!$A:$A, Outcomes!$A43, Forecast!$C:$C, "2025", Forecast!$D:$D, "Bound project"), 0), 0)</f>
        <v>21.773415211502567</v>
      </c>
      <c r="Y43" s="335">
        <f>IFERROR(MAX(SUMIFS(Forecast!AJ:AJ, Forecast!$A:$A, Outcomes!$A43, Forecast!$C:$C, "2025", Forecast!$D:$D, "Bound project"), 0), 0)</f>
        <v>8.9683107040157797</v>
      </c>
      <c r="Z43" s="335">
        <f>IFERROR(MAX(SUMIFS(Forecast!AK:AK, Forecast!$A:$A, Outcomes!$A43, Forecast!$C:$C, "2025", Forecast!$D:$D, "Bound project"), 0), 0)</f>
        <v>84.873790020572983</v>
      </c>
      <c r="AA43" s="335">
        <f>IFERROR(MAX(SUMIFS(Forecast!AL:AL, Forecast!$A:$A, Outcomes!$A43, Forecast!$C:$C, "2025", Forecast!$D:$D, "Bound project"), 0), 0)</f>
        <v>14.384303362270494</v>
      </c>
      <c r="AB43" s="335">
        <f>IFERROR(MAX(SUMIFS(Forecast!AM:AM, Forecast!$A:$A, Outcomes!$A43, Forecast!$C:$C, "2025", Forecast!$D:$D, "Bound project"), 0), 0)</f>
        <v>47.218286016813217</v>
      </c>
      <c r="AC43" s="335">
        <f>IFERROR(MAX(SUMIFS(Forecast!AN:AN, Forecast!$A:$A, Outcomes!$A43, Forecast!$C:$C, "2025", Forecast!$D:$D, "Bound project"), 0), 0)</f>
        <v>30.130752237049233</v>
      </c>
      <c r="AD43" s="335">
        <f>IFERROR(MAX(SUMIFS(Forecast!AT:AT, Forecast!$A:$A, Outcomes!$A43, Forecast!$C:$C, "2025", Forecast!$D:$D, "Bound project"), 0), 0)</f>
        <v>0</v>
      </c>
      <c r="AE43" s="335">
        <f>IFERROR(MAX(SUMIFS(Forecast!AU:AU, Forecast!$A:$A, Outcomes!$A43, Forecast!$C:$C, "2025", Forecast!$D:$D, "Bound project"), 0), 0)</f>
        <v>0</v>
      </c>
      <c r="AF43" s="335">
        <f>IFERROR(MAX(SUMIFS(Forecast!AV:AV, Forecast!$A:$A, Outcomes!$A43, Forecast!$C:$C, "2025", Forecast!$D:$D, "Bound project"), 0), 0)</f>
        <v>0</v>
      </c>
      <c r="AG43" s="335">
        <f>IFERROR(MAX(SUMIFS(Forecast!AW:AW, Forecast!$A:$A, Outcomes!$A43, Forecast!$C:$C, "2025", Forecast!$D:$D, "Bound project"), 0), 0)</f>
        <v>0</v>
      </c>
      <c r="AH43" s="335">
        <f>IFERROR(MAX(SUMIFS(Forecast!AX:AX, Forecast!$A:$A, Outcomes!$A43, Forecast!$C:$C, "2025", Forecast!$D:$D, "Bound project"), 0), 0)</f>
        <v>0</v>
      </c>
      <c r="AI43" s="335">
        <f>IFERROR(MAX(SUMIFS(Forecast!AY:AY, Forecast!$A:$A, Outcomes!$A43, Forecast!$C:$C, "2025", Forecast!$D:$D, "Bound project"), 0), 0)</f>
        <v>0</v>
      </c>
      <c r="AJ43" s="335">
        <f>IFERROR(MAX(SUMIFS(Forecast!AZ:AZ, Forecast!$A:$A, Outcomes!$A43, Forecast!$C:$C, "2025", Forecast!$D:$D, "Bound project"), 0), 0)</f>
        <v>0</v>
      </c>
      <c r="AK43" s="335">
        <f>IFERROR(MAX(SUMIFS(Forecast!BA:BA, Forecast!$A:$A, Outcomes!$A43, Forecast!$C:$C, "2025", Forecast!$D:$D, "Bound project"), 0), 0)</f>
        <v>0</v>
      </c>
      <c r="AL43" s="335">
        <f>IFERROR(MAX(SUMIFS(Forecast!BF:BF, Forecast!$A:$A, Outcomes!$A43, Forecast!$C:$C, "2025", Forecast!$D:$D, "Bound project"), 0), 0)</f>
        <v>199.45119008318616</v>
      </c>
      <c r="AM43" s="335">
        <f>IFERROR(MAX(SUMIFS(Forecast!BG:BG, Forecast!$A:$A, Outcomes!$A43, Forecast!$C:$C, "2025", Forecast!$D:$D, "Bound project"), 0), 0)</f>
        <v>85.170795701093738</v>
      </c>
      <c r="AN43" s="335">
        <f>IFERROR(MAX(SUMIFS(Forecast!BH:BH, Forecast!$A:$A, Outcomes!$A43, Forecast!$C:$C, "2025", Forecast!$D:$D, "Bound project"), 0), 0)</f>
        <v>82.049901835289802</v>
      </c>
      <c r="AO43" s="335">
        <f>IFERROR(MAX(SUMIFS(Forecast!BI:BI, Forecast!$A:$A, Outcomes!$A43, Forecast!$C:$C, "2025", Forecast!$D:$D, "Bound project"), 0), 0)</f>
        <v>17.285448819853301</v>
      </c>
      <c r="AP43" s="335">
        <f>IFERROR(MAX(SUMIFS(Forecast!BJ:BJ, Forecast!$A:$A, Outcomes!$A43, Forecast!$C:$C, "2025", Forecast!$D:$D, "Bound project"), 0), 0)</f>
        <v>39.200432608021011</v>
      </c>
      <c r="AQ43" s="335">
        <f>IFERROR(MAX(SUMIFS(Forecast!BK:BK, Forecast!$A:$A, Outcomes!$A43, Forecast!$C:$C, "2025", Forecast!$D:$D, "Bound project"), 0), 0)</f>
        <v>7.7842565227884419</v>
      </c>
      <c r="AR43" s="335">
        <f>IFERROR(MAX(SUMIFS(Forecast!BL:BL, Forecast!$A:$A, Outcomes!$A43, Forecast!$C:$C, "2025", Forecast!$D:$D, "Bound project"), 0), 0)</f>
        <v>24.446793781704226</v>
      </c>
      <c r="AS43" s="335">
        <f>IFERROR(MAX(SUMIFS(Forecast!BM:BM, Forecast!$A:$A, Outcomes!$A43, Forecast!$C:$C, "2025", Forecast!$D:$D, "Bound project"), 0), 0)</f>
        <v>23.59222937881567</v>
      </c>
      <c r="AT43" s="335">
        <f>IFERROR(MAX(SUMIFS(Forecast!BS:BS, Forecast!$A:$A, Outcomes!$A43, Forecast!$C:$C, "2025", Forecast!$D:$D, "Bound project"), 0), 0)</f>
        <v>0</v>
      </c>
      <c r="AU43" s="335">
        <f>IFERROR(MAX(SUMIFS(Forecast!BT:BT, Forecast!$A:$A, Outcomes!$A43, Forecast!$C:$C, "2025", Forecast!$D:$D, "Bound project"), 0), 0)</f>
        <v>0</v>
      </c>
      <c r="AV43" s="335">
        <f>IFERROR(MAX(SUMIFS(Forecast!BU:BU, Forecast!$A:$A, Outcomes!$A43, Forecast!$C:$C, "2025", Forecast!$D:$D, "Bound project"), 0), 0)</f>
        <v>0</v>
      </c>
      <c r="AW43" s="335">
        <f>IFERROR(MAX(SUMIFS(Forecast!BV:BV, Forecast!$A:$A, Outcomes!$A43, Forecast!$C:$C, "2025", Forecast!$D:$D, "Bound project"), 0), 0)</f>
        <v>0</v>
      </c>
      <c r="AX43" s="335">
        <f>IFERROR(MAX(SUMIFS(Forecast!BW:BW, Forecast!$A:$A, Outcomes!$A43, Forecast!$C:$C, "2025", Forecast!$D:$D, "Bound project"), 0), 0)</f>
        <v>0</v>
      </c>
      <c r="AY43" s="335">
        <f>IFERROR(MAX(SUMIFS(Forecast!BX:BX, Forecast!$A:$A, Outcomes!$A43, Forecast!$C:$C, "2025", Forecast!$D:$D, "Bound project"), 0), 0)</f>
        <v>0</v>
      </c>
      <c r="AZ43" s="335">
        <f>IFERROR(MAX(SUMIFS(Forecast!BY:BY, Forecast!$A:$A, Outcomes!$A43, Forecast!$C:$C, "2025", Forecast!$D:$D, "Bound project"), 0), 0)</f>
        <v>0</v>
      </c>
      <c r="BA43" s="335">
        <f>IFERROR(MAX(SUMIFS(Forecast!BZ:BZ, Forecast!$A:$A, Outcomes!$A43, Forecast!$C:$C, "2025", Forecast!$D:$D, "Bound project"), 0), 0)</f>
        <v>0</v>
      </c>
      <c r="BB43" s="335">
        <f>IFERROR(MAX(SUMIFS(Forecast!AO:AO, Forecast!$A:$A, Outcomes!$A43, Forecast!$C:$C, "2025", Forecast!$D:$D, "Bound project"), 0), 0)</f>
        <v>3.9647966976168885</v>
      </c>
      <c r="BC43" s="335">
        <f>IFERROR(MAX(SUMIFS(Forecast!BN:BN, Forecast!$A:$A, Outcomes!$A43, Forecast!$C:$C, "2025", Forecast!$D:$D, "Bound project"), 0), 0)</f>
        <v>6.0500000000000007</v>
      </c>
      <c r="BD43" s="335">
        <f>IFERROR(MAX(SUMIFS(Forecast!CA:CA, Forecast!$A:$A, Outcomes!$A43, Forecast!$C:$C, "2025", Forecast!$D:$D, "Bound project"), 0), 0)</f>
        <v>0</v>
      </c>
    </row>
    <row r="44" spans="1:56">
      <c r="A44" s="21" t="s">
        <v>117</v>
      </c>
      <c r="B44" s="18" t="s">
        <v>118</v>
      </c>
      <c r="C44" s="335">
        <f>IFERROR(MAX(SUMIFS(Forecast!E:E, Forecast!$A:$A, Outcomes!$A44, Forecast!$C:$C, "2025", Forecast!$D:$D, "Bound project"), 0), 0)</f>
        <v>2297.4495405253274</v>
      </c>
      <c r="D44" s="335">
        <f>IFERROR(MAX(SUMIFS(Forecast!F:F, Forecast!$A:$A, Outcomes!$A44, Forecast!$C:$C, "2025", Forecast!$D:$D, "Bound project"), 0), 0)</f>
        <v>2110.1852395454716</v>
      </c>
      <c r="E44" s="335">
        <f>IFERROR(MAX(SUMIFS(Forecast!G:G, Forecast!$A:$A, Outcomes!$A44, Forecast!$C:$C, "2025", Forecast!$D:$D, "Bound project"), 0), 0)</f>
        <v>720.64383801630277</v>
      </c>
      <c r="F44" s="335">
        <f>IFERROR(MAX(SUMIFS(Forecast!H:H, Forecast!$A:$A, Outcomes!$A44, Forecast!$C:$C, "2025", Forecast!$D:$D, "Bound project"), 0), 0)</f>
        <v>782.53936810307073</v>
      </c>
      <c r="G44" s="335">
        <f>IFERROR(MAX(SUMIFS(Forecast!I:I, Forecast!$A:$A, Outcomes!$A44, Forecast!$C:$C, "2025", Forecast!$D:$D, "Bound project"), 0), 0)</f>
        <v>411.07506453661057</v>
      </c>
      <c r="H44" s="335">
        <f>IFERROR(MAX(SUMIFS(Forecast!J:J, Forecast!$A:$A, Outcomes!$A44, Forecast!$C:$C, "2025", Forecast!$D:$D, "Bound project"), 0), 0)</f>
        <v>0</v>
      </c>
      <c r="I44" s="335">
        <f>IFERROR(MAX(SUMIFS(Forecast!K:K, Forecast!$A:$A, Outcomes!$A44, Forecast!$C:$C, "2025", Forecast!$D:$D, "Bound project"), 0), 0)</f>
        <v>0</v>
      </c>
      <c r="J44" s="335">
        <f>IFERROR(MAX(SUMIFS(Forecast!L:L, Forecast!$A:$A, Outcomes!$A44, Forecast!$C:$C, "2025", Forecast!$D:$D, "Bound project"), 0), 0)</f>
        <v>0</v>
      </c>
      <c r="K44" s="335">
        <f>IFERROR(MAX(SUMIFS(Forecast!M:M, Forecast!$A:$A, Outcomes!$A44, Forecast!$C:$C, "2025", Forecast!$D:$D, "Bound project"), 0), 0)</f>
        <v>0</v>
      </c>
      <c r="L44" s="335">
        <f>IFERROR(MAX(SUMIFS(Forecast!O:O, Forecast!$A:$A, Outcomes!$A44, Forecast!$C:$C, "2025", Forecast!$D:$D, "Bound project"), 0), 0)</f>
        <v>47.800937494824382</v>
      </c>
      <c r="M44" s="335">
        <f>IFERROR(MAX(SUMIFS(Forecast!P:P, Forecast!$A:$A, Outcomes!$A44, Forecast!$C:$C, "2025", Forecast!$D:$D, "Bound project"), 0), 0)</f>
        <v>171.89354455874718</v>
      </c>
      <c r="N44" s="335">
        <f>IFERROR(MAX(SUMIFS(Forecast!U:U, Forecast!$A:$A, Outcomes!$A44, Forecast!$C:$C, "2025", Forecast!$D:$D, "Bound project"), 0), 0)</f>
        <v>117.06750000000002</v>
      </c>
      <c r="O44" s="335">
        <f>IFERROR(MAX(SUMIFS(Forecast!V:V, Forecast!$A:$A, Outcomes!$A44, Forecast!$C:$C, "2025", Forecast!$D:$D, "Bound project"), 0), 0)</f>
        <v>0</v>
      </c>
      <c r="P44" s="335">
        <f>IFERROR(MAX(SUMIFS(Forecast!W:W, Forecast!$A:$A, Outcomes!$A44, Forecast!$C:$C, "2025", Forecast!$D:$D, "Bound project"), 0), 0)</f>
        <v>0</v>
      </c>
      <c r="Q44" s="335">
        <f>IFERROR(MAX(SUMIFS(Forecast!X:X, Forecast!$A:$A, Outcomes!$A44, Forecast!$C:$C, "2025", Forecast!$D:$D, "Bound project"), 0), 0)</f>
        <v>0</v>
      </c>
      <c r="R44" s="335">
        <f>IFERROR(MAX(SUMIFS(Forecast!Y:Y, Forecast!$A:$A, Outcomes!$A44, Forecast!$C:$C, "2025", Forecast!$D:$D, "Bound project"), 0), 0)</f>
        <v>39.022500000000008</v>
      </c>
      <c r="S44" s="335">
        <f>IFERROR(MAX(SUMIFS(Forecast!Z:Z, Forecast!$A:$A, Outcomes!$A44, Forecast!$C:$C, "2025", Forecast!$D:$D, "Bound project"), 0), 0)</f>
        <v>4.8400000000000007</v>
      </c>
      <c r="T44" s="335">
        <f>IFERROR(MAX(SUMIFS(Forecast!AA:AA, Forecast!$A:$A, Outcomes!$A44, Forecast!$C:$C, "2025", Forecast!$D:$D, "Bound project"), 0), 0)</f>
        <v>12.100000000000001</v>
      </c>
      <c r="U44" s="335">
        <f>IFERROR(MAX(SUMIFS(Forecast!AB:AB, Forecast!$A:$A, Outcomes!$A44, Forecast!$C:$C, "2025", Forecast!$D:$D, "Bound project"), 0), 0)</f>
        <v>129.47000000000003</v>
      </c>
      <c r="V44" s="335">
        <f>IFERROR(MAX(SUMIFS(Forecast!AG:AG, Forecast!$A:$A, Outcomes!$A44, Forecast!$C:$C, "2025", Forecast!$D:$D, "Bound project"), 0), 0)</f>
        <v>1066.1858580261301</v>
      </c>
      <c r="W44" s="335">
        <f>IFERROR(MAX(SUMIFS(Forecast!AH:AH, Forecast!$A:$A, Outcomes!$A44, Forecast!$C:$C, "2025", Forecast!$D:$D, "Bound project"), 0), 0)</f>
        <v>442.08827557051239</v>
      </c>
      <c r="X44" s="335">
        <f>IFERROR(MAX(SUMIFS(Forecast!AI:AI, Forecast!$A:$A, Outcomes!$A44, Forecast!$C:$C, "2025", Forecast!$D:$D, "Bound project"), 0), 0)</f>
        <v>413.94964106567443</v>
      </c>
      <c r="Y44" s="335">
        <f>IFERROR(MAX(SUMIFS(Forecast!AJ:AJ, Forecast!$A:$A, Outcomes!$A44, Forecast!$C:$C, "2025", Forecast!$D:$D, "Bound project"), 0), 0)</f>
        <v>412.72178897181988</v>
      </c>
      <c r="Z44" s="335">
        <f>IFERROR(MAX(SUMIFS(Forecast!AK:AK, Forecast!$A:$A, Outcomes!$A44, Forecast!$C:$C, "2025", Forecast!$D:$D, "Bound project"), 0), 0)</f>
        <v>1387.7116419738695</v>
      </c>
      <c r="AA44" s="335">
        <f>IFERROR(MAX(SUMIFS(Forecast!AL:AL, Forecast!$A:$A, Outcomes!$A44, Forecast!$C:$C, "2025", Forecast!$D:$D, "Bound project"), 0), 0)</f>
        <v>478.19258758216398</v>
      </c>
      <c r="AB44" s="335">
        <f>IFERROR(MAX(SUMIFS(Forecast!AM:AM, Forecast!$A:$A, Outcomes!$A44, Forecast!$C:$C, "2025", Forecast!$D:$D, "Bound project"), 0), 0)</f>
        <v>536.91010213286029</v>
      </c>
      <c r="AC44" s="335">
        <f>IFERROR(MAX(SUMIFS(Forecast!AN:AN, Forecast!$A:$A, Outcomes!$A44, Forecast!$C:$C, "2025", Forecast!$D:$D, "Bound project"), 0), 0)</f>
        <v>617.50647973544676</v>
      </c>
      <c r="AD44" s="335">
        <f>IFERROR(MAX(SUMIFS(Forecast!AT:AT, Forecast!$A:$A, Outcomes!$A44, Forecast!$C:$C, "2025", Forecast!$D:$D, "Bound project"), 0), 0)</f>
        <v>0</v>
      </c>
      <c r="AE44" s="335">
        <f>IFERROR(MAX(SUMIFS(Forecast!AU:AU, Forecast!$A:$A, Outcomes!$A44, Forecast!$C:$C, "2025", Forecast!$D:$D, "Bound project"), 0), 0)</f>
        <v>0</v>
      </c>
      <c r="AF44" s="335">
        <f>IFERROR(MAX(SUMIFS(Forecast!AV:AV, Forecast!$A:$A, Outcomes!$A44, Forecast!$C:$C, "2025", Forecast!$D:$D, "Bound project"), 0), 0)</f>
        <v>0</v>
      </c>
      <c r="AG44" s="335">
        <f>IFERROR(MAX(SUMIFS(Forecast!AW:AW, Forecast!$A:$A, Outcomes!$A44, Forecast!$C:$C, "2025", Forecast!$D:$D, "Bound project"), 0), 0)</f>
        <v>0</v>
      </c>
      <c r="AH44" s="335">
        <f>IFERROR(MAX(SUMIFS(Forecast!AX:AX, Forecast!$A:$A, Outcomes!$A44, Forecast!$C:$C, "2025", Forecast!$D:$D, "Bound project"), 0), 0)</f>
        <v>0</v>
      </c>
      <c r="AI44" s="335">
        <f>IFERROR(MAX(SUMIFS(Forecast!AY:AY, Forecast!$A:$A, Outcomes!$A44, Forecast!$C:$C, "2025", Forecast!$D:$D, "Bound project"), 0), 0)</f>
        <v>0</v>
      </c>
      <c r="AJ44" s="335">
        <f>IFERROR(MAX(SUMIFS(Forecast!AZ:AZ, Forecast!$A:$A, Outcomes!$A44, Forecast!$C:$C, "2025", Forecast!$D:$D, "Bound project"), 0), 0)</f>
        <v>0</v>
      </c>
      <c r="AK44" s="335">
        <f>IFERROR(MAX(SUMIFS(Forecast!BA:BA, Forecast!$A:$A, Outcomes!$A44, Forecast!$C:$C, "2025", Forecast!$D:$D, "Bound project"), 0), 0)</f>
        <v>0</v>
      </c>
      <c r="AL44" s="335">
        <f>IFERROR(MAX(SUMIFS(Forecast!BF:BF, Forecast!$A:$A, Outcomes!$A44, Forecast!$C:$C, "2025", Forecast!$D:$D, "Bound project"), 0), 0)</f>
        <v>4430.9831620132954</v>
      </c>
      <c r="AM44" s="335">
        <f>IFERROR(MAX(SUMIFS(Forecast!BG:BG, Forecast!$A:$A, Outcomes!$A44, Forecast!$C:$C, "2025", Forecast!$D:$D, "Bound project"), 0), 0)</f>
        <v>1583.3412462607214</v>
      </c>
      <c r="AN44" s="335">
        <f>IFERROR(MAX(SUMIFS(Forecast!BH:BH, Forecast!$A:$A, Outcomes!$A44, Forecast!$C:$C, "2025", Forecast!$D:$D, "Bound project"), 0), 0)</f>
        <v>1582.5751502815478</v>
      </c>
      <c r="AO44" s="335">
        <f>IFERROR(MAX(SUMIFS(Forecast!BI:BI, Forecast!$A:$A, Outcomes!$A44, Forecast!$C:$C, "2025", Forecast!$D:$D, "Bound project"), 0), 0)</f>
        <v>1089.9169240899753</v>
      </c>
      <c r="AP44" s="335">
        <f>IFERROR(MAX(SUMIFS(Forecast!BJ:BJ, Forecast!$A:$A, Outcomes!$A44, Forecast!$C:$C, "2025", Forecast!$D:$D, "Bound project"), 0), 0)</f>
        <v>1227.8755978461895</v>
      </c>
      <c r="AQ44" s="335">
        <f>IFERROR(MAX(SUMIFS(Forecast!BK:BK, Forecast!$A:$A, Outcomes!$A44, Forecast!$C:$C, "2025", Forecast!$D:$D, "Bound project"), 0), 0)</f>
        <v>292.61987343157114</v>
      </c>
      <c r="AR44" s="335">
        <f>IFERROR(MAX(SUMIFS(Forecast!BL:BL, Forecast!$A:$A, Outcomes!$A44, Forecast!$C:$C, "2025", Forecast!$D:$D, "Bound project"), 0), 0)</f>
        <v>472.75278652657829</v>
      </c>
      <c r="AS44" s="335">
        <f>IFERROR(MAX(SUMIFS(Forecast!BM:BM, Forecast!$A:$A, Outcomes!$A44, Forecast!$C:$C, "2025", Forecast!$D:$D, "Bound project"), 0), 0)</f>
        <v>591.30720200398844</v>
      </c>
      <c r="AT44" s="335">
        <f>IFERROR(MAX(SUMIFS(Forecast!BS:BS, Forecast!$A:$A, Outcomes!$A44, Forecast!$C:$C, "2025", Forecast!$D:$D, "Bound project"), 0), 0)</f>
        <v>0</v>
      </c>
      <c r="AU44" s="335">
        <f>IFERROR(MAX(SUMIFS(Forecast!BT:BT, Forecast!$A:$A, Outcomes!$A44, Forecast!$C:$C, "2025", Forecast!$D:$D, "Bound project"), 0), 0)</f>
        <v>0</v>
      </c>
      <c r="AV44" s="335">
        <f>IFERROR(MAX(SUMIFS(Forecast!BU:BU, Forecast!$A:$A, Outcomes!$A44, Forecast!$C:$C, "2025", Forecast!$D:$D, "Bound project"), 0), 0)</f>
        <v>0</v>
      </c>
      <c r="AW44" s="335">
        <f>IFERROR(MAX(SUMIFS(Forecast!BV:BV, Forecast!$A:$A, Outcomes!$A44, Forecast!$C:$C, "2025", Forecast!$D:$D, "Bound project"), 0), 0)</f>
        <v>0</v>
      </c>
      <c r="AX44" s="335">
        <f>IFERROR(MAX(SUMIFS(Forecast!BW:BW, Forecast!$A:$A, Outcomes!$A44, Forecast!$C:$C, "2025", Forecast!$D:$D, "Bound project"), 0), 0)</f>
        <v>20.570000000000004</v>
      </c>
      <c r="AY44" s="335">
        <f>IFERROR(MAX(SUMIFS(Forecast!BX:BX, Forecast!$A:$A, Outcomes!$A44, Forecast!$C:$C, "2025", Forecast!$D:$D, "Bound project"), 0), 0)</f>
        <v>0.29811594202898556</v>
      </c>
      <c r="AZ44" s="335">
        <f>IFERROR(MAX(SUMIFS(Forecast!BY:BY, Forecast!$A:$A, Outcomes!$A44, Forecast!$C:$C, "2025", Forecast!$D:$D, "Bound project"), 0), 0)</f>
        <v>3.7290797101449287</v>
      </c>
      <c r="BA44" s="335">
        <f>IFERROR(MAX(SUMIFS(Forecast!BZ:BZ, Forecast!$A:$A, Outcomes!$A44, Forecast!$C:$C, "2025", Forecast!$D:$D, "Bound project"), 0), 0)</f>
        <v>16.182434782608698</v>
      </c>
      <c r="BB44" s="335">
        <f>IFERROR(MAX(SUMIFS(Forecast!AO:AO, Forecast!$A:$A, Outcomes!$A44, Forecast!$C:$C, "2025", Forecast!$D:$D, "Bound project"), 0), 0)</f>
        <v>94.475322375258656</v>
      </c>
      <c r="BC44" s="335">
        <f>IFERROR(MAX(SUMIFS(Forecast!BN:BN, Forecast!$A:$A, Outcomes!$A44, Forecast!$C:$C, "2025", Forecast!$D:$D, "Bound project"), 0), 0)</f>
        <v>523.63752690666911</v>
      </c>
      <c r="BD44" s="335">
        <f>IFERROR(MAX(SUMIFS(Forecast!CA:CA, Forecast!$A:$A, Outcomes!$A44, Forecast!$C:$C, "2025", Forecast!$D:$D, "Bound project"), 0), 0)</f>
        <v>0</v>
      </c>
    </row>
    <row r="45" spans="1:56">
      <c r="A45" s="21" t="s">
        <v>119</v>
      </c>
      <c r="B45" s="18" t="s">
        <v>120</v>
      </c>
      <c r="C45" s="335">
        <f>IFERROR(MAX(SUMIFS(Forecast!E:E, Forecast!$A:$A, Outcomes!$A45, Forecast!$C:$C, "2025", Forecast!$D:$D, "Bound project"), 0), 0)</f>
        <v>834.9000000000002</v>
      </c>
      <c r="D45" s="335">
        <f>IFERROR(MAX(SUMIFS(Forecast!F:F, Forecast!$A:$A, Outcomes!$A45, Forecast!$C:$C, "2025", Forecast!$D:$D, "Bound project"), 0), 0)</f>
        <v>582.65448341157503</v>
      </c>
      <c r="E45" s="335">
        <f>IFERROR(MAX(SUMIFS(Forecast!G:G, Forecast!$A:$A, Outcomes!$A45, Forecast!$C:$C, "2025", Forecast!$D:$D, "Bound project"), 0), 0)</f>
        <v>367.61896096756999</v>
      </c>
      <c r="F45" s="335">
        <f>IFERROR(MAX(SUMIFS(Forecast!H:H, Forecast!$A:$A, Outcomes!$A45, Forecast!$C:$C, "2025", Forecast!$D:$D, "Bound project"), 0), 0)</f>
        <v>252.4490374934561</v>
      </c>
      <c r="G45" s="335">
        <f>IFERROR(MAX(SUMIFS(Forecast!I:I, Forecast!$A:$A, Outcomes!$A45, Forecast!$C:$C, "2025", Forecast!$D:$D, "Bound project"), 0), 0)</f>
        <v>92.009241350718511</v>
      </c>
      <c r="H45" s="335">
        <f>IFERROR(MAX(SUMIFS(Forecast!J:J, Forecast!$A:$A, Outcomes!$A45, Forecast!$C:$C, "2025", Forecast!$D:$D, "Bound project"), 0), 0)</f>
        <v>18.952499999999997</v>
      </c>
      <c r="I45" s="335">
        <f>IFERROR(MAX(SUMIFS(Forecast!K:K, Forecast!$A:$A, Outcomes!$A45, Forecast!$C:$C, "2025", Forecast!$D:$D, "Bound project"), 0), 0)</f>
        <v>10.310581081081079</v>
      </c>
      <c r="J45" s="335">
        <f>IFERROR(MAX(SUMIFS(Forecast!L:L, Forecast!$A:$A, Outcomes!$A45, Forecast!$C:$C, "2025", Forecast!$D:$D, "Bound project"), 0), 0)</f>
        <v>7.2064346846846838</v>
      </c>
      <c r="K45" s="335">
        <f>IFERROR(MAX(SUMIFS(Forecast!M:M, Forecast!$A:$A, Outcomes!$A45, Forecast!$C:$C, "2025", Forecast!$D:$D, "Bound project"), 0), 0)</f>
        <v>0.42116666666666658</v>
      </c>
      <c r="L45" s="335">
        <f>IFERROR(MAX(SUMIFS(Forecast!O:O, Forecast!$A:$A, Outcomes!$A45, Forecast!$C:$C, "2025", Forecast!$D:$D, "Bound project"), 0), 0)</f>
        <v>0</v>
      </c>
      <c r="M45" s="335">
        <f>IFERROR(MAX(SUMIFS(Forecast!P:P, Forecast!$A:$A, Outcomes!$A45, Forecast!$C:$C, "2025", Forecast!$D:$D, "Bound project"), 0), 0)</f>
        <v>422.29000000000008</v>
      </c>
      <c r="N45" s="335">
        <f>IFERROR(MAX(SUMIFS(Forecast!U:U, Forecast!$A:$A, Outcomes!$A45, Forecast!$C:$C, "2025", Forecast!$D:$D, "Bound project"), 0), 0)</f>
        <v>22.795403225806449</v>
      </c>
      <c r="O45" s="335">
        <f>IFERROR(MAX(SUMIFS(Forecast!V:V, Forecast!$A:$A, Outcomes!$A45, Forecast!$C:$C, "2025", Forecast!$D:$D, "Bound project"), 0), 0)</f>
        <v>22.562499999999996</v>
      </c>
      <c r="P45" s="335">
        <f>IFERROR(MAX(SUMIFS(Forecast!W:W, Forecast!$A:$A, Outcomes!$A45, Forecast!$C:$C, "2025", Forecast!$D:$D, "Bound project"), 0), 0)</f>
        <v>14.439999999999998</v>
      </c>
      <c r="Q45" s="335">
        <f>IFERROR(MAX(SUMIFS(Forecast!X:X, Forecast!$A:$A, Outcomes!$A45, Forecast!$C:$C, "2025", Forecast!$D:$D, "Bound project"), 0), 0)</f>
        <v>14.439999999999998</v>
      </c>
      <c r="R45" s="335">
        <f>IFERROR(MAX(SUMIFS(Forecast!Y:Y, Forecast!$A:$A, Outcomes!$A45, Forecast!$C:$C, "2025", Forecast!$D:$D, "Bound project"), 0), 0)</f>
        <v>1.5720967741935481</v>
      </c>
      <c r="S45" s="335">
        <f>IFERROR(MAX(SUMIFS(Forecast!Z:Z, Forecast!$A:$A, Outcomes!$A45, Forecast!$C:$C, "2025", Forecast!$D:$D, "Bound project"), 0), 0)</f>
        <v>0</v>
      </c>
      <c r="T45" s="335">
        <f>IFERROR(MAX(SUMIFS(Forecast!AA:AA, Forecast!$A:$A, Outcomes!$A45, Forecast!$C:$C, "2025", Forecast!$D:$D, "Bound project"), 0), 0)</f>
        <v>0</v>
      </c>
      <c r="U45" s="335">
        <f>IFERROR(MAX(SUMIFS(Forecast!AB:AB, Forecast!$A:$A, Outcomes!$A45, Forecast!$C:$C, "2025", Forecast!$D:$D, "Bound project"), 0), 0)</f>
        <v>0</v>
      </c>
      <c r="V45" s="335">
        <f>IFERROR(MAX(SUMIFS(Forecast!AG:AG, Forecast!$A:$A, Outcomes!$A45, Forecast!$C:$C, "2025", Forecast!$D:$D, "Bound project"), 0), 0)</f>
        <v>412.02528546429306</v>
      </c>
      <c r="W45" s="335">
        <f>IFERROR(MAX(SUMIFS(Forecast!AH:AH, Forecast!$A:$A, Outcomes!$A45, Forecast!$C:$C, "2025", Forecast!$D:$D, "Bound project"), 0), 0)</f>
        <v>308.95490938933398</v>
      </c>
      <c r="X45" s="335">
        <f>IFERROR(MAX(SUMIFS(Forecast!AI:AI, Forecast!$A:$A, Outcomes!$A45, Forecast!$C:$C, "2025", Forecast!$D:$D, "Bound project"), 0), 0)</f>
        <v>232.51528157157134</v>
      </c>
      <c r="Y45" s="335">
        <f>IFERROR(MAX(SUMIFS(Forecast!AJ:AJ, Forecast!$A:$A, Outcomes!$A45, Forecast!$C:$C, "2025", Forecast!$D:$D, "Bound project"), 0), 0)</f>
        <v>133.41590742134207</v>
      </c>
      <c r="Z45" s="335">
        <f>IFERROR(MAX(SUMIFS(Forecast!AK:AK, Forecast!$A:$A, Outcomes!$A45, Forecast!$C:$C, "2025", Forecast!$D:$D, "Bound project"), 0), 0)</f>
        <v>360.97728395108851</v>
      </c>
      <c r="AA45" s="335">
        <f>IFERROR(MAX(SUMIFS(Forecast!AL:AL, Forecast!$A:$A, Outcomes!$A45, Forecast!$C:$C, "2025", Forecast!$D:$D, "Bound project"), 0), 0)</f>
        <v>256.53525983619261</v>
      </c>
      <c r="AB45" s="335">
        <f>IFERROR(MAX(SUMIFS(Forecast!AM:AM, Forecast!$A:$A, Outcomes!$A45, Forecast!$C:$C, "2025", Forecast!$D:$D, "Bound project"), 0), 0)</f>
        <v>224.04828700838007</v>
      </c>
      <c r="AC45" s="335">
        <f>IFERROR(MAX(SUMIFS(Forecast!AN:AN, Forecast!$A:$A, Outcomes!$A45, Forecast!$C:$C, "2025", Forecast!$D:$D, "Bound project"), 0), 0)</f>
        <v>128.60521770806133</v>
      </c>
      <c r="AD45" s="335">
        <f>IFERROR(MAX(SUMIFS(Forecast!AT:AT, Forecast!$A:$A, Outcomes!$A45, Forecast!$C:$C, "2025", Forecast!$D:$D, "Bound project"), 0), 0)</f>
        <v>0</v>
      </c>
      <c r="AE45" s="335">
        <f>IFERROR(MAX(SUMIFS(Forecast!AU:AU, Forecast!$A:$A, Outcomes!$A45, Forecast!$C:$C, "2025", Forecast!$D:$D, "Bound project"), 0), 0)</f>
        <v>0</v>
      </c>
      <c r="AF45" s="335">
        <f>IFERROR(MAX(SUMIFS(Forecast!AV:AV, Forecast!$A:$A, Outcomes!$A45, Forecast!$C:$C, "2025", Forecast!$D:$D, "Bound project"), 0), 0)</f>
        <v>0</v>
      </c>
      <c r="AG45" s="335">
        <f>IFERROR(MAX(SUMIFS(Forecast!AW:AW, Forecast!$A:$A, Outcomes!$A45, Forecast!$C:$C, "2025", Forecast!$D:$D, "Bound project"), 0), 0)</f>
        <v>0</v>
      </c>
      <c r="AH45" s="335">
        <f>IFERROR(MAX(SUMIFS(Forecast!AX:AX, Forecast!$A:$A, Outcomes!$A45, Forecast!$C:$C, "2025", Forecast!$D:$D, "Bound project"), 0), 0)</f>
        <v>0</v>
      </c>
      <c r="AI45" s="335">
        <f>IFERROR(MAX(SUMIFS(Forecast!AY:AY, Forecast!$A:$A, Outcomes!$A45, Forecast!$C:$C, "2025", Forecast!$D:$D, "Bound project"), 0), 0)</f>
        <v>0</v>
      </c>
      <c r="AJ45" s="335">
        <f>IFERROR(MAX(SUMIFS(Forecast!AZ:AZ, Forecast!$A:$A, Outcomes!$A45, Forecast!$C:$C, "2025", Forecast!$D:$D, "Bound project"), 0), 0)</f>
        <v>0</v>
      </c>
      <c r="AK45" s="335">
        <f>IFERROR(MAX(SUMIFS(Forecast!BA:BA, Forecast!$A:$A, Outcomes!$A45, Forecast!$C:$C, "2025", Forecast!$D:$D, "Bound project"), 0), 0)</f>
        <v>0</v>
      </c>
      <c r="AL45" s="335">
        <f>IFERROR(MAX(SUMIFS(Forecast!BF:BF, Forecast!$A:$A, Outcomes!$A45, Forecast!$C:$C, "2025", Forecast!$D:$D, "Bound project"), 0), 0)</f>
        <v>748.4339673181529</v>
      </c>
      <c r="AM45" s="335">
        <f>IFERROR(MAX(SUMIFS(Forecast!BG:BG, Forecast!$A:$A, Outcomes!$A45, Forecast!$C:$C, "2025", Forecast!$D:$D, "Bound project"), 0), 0)</f>
        <v>502.6010724331382</v>
      </c>
      <c r="AN45" s="335">
        <f>IFERROR(MAX(SUMIFS(Forecast!BH:BH, Forecast!$A:$A, Outcomes!$A45, Forecast!$C:$C, "2025", Forecast!$D:$D, "Bound project"), 0), 0)</f>
        <v>399.10498034687311</v>
      </c>
      <c r="AO45" s="335">
        <f>IFERROR(MAX(SUMIFS(Forecast!BI:BI, Forecast!$A:$A, Outcomes!$A45, Forecast!$C:$C, "2025", Forecast!$D:$D, "Bound project"), 0), 0)</f>
        <v>153.61141221639991</v>
      </c>
      <c r="AP45" s="335">
        <f>IFERROR(MAX(SUMIFS(Forecast!BJ:BJ, Forecast!$A:$A, Outcomes!$A45, Forecast!$C:$C, "2025", Forecast!$D:$D, "Bound project"), 0), 0)</f>
        <v>217.93397223463398</v>
      </c>
      <c r="AQ45" s="335">
        <f>IFERROR(MAX(SUMIFS(Forecast!BK:BK, Forecast!$A:$A, Outcomes!$A45, Forecast!$C:$C, "2025", Forecast!$D:$D, "Bound project"), 0), 0)</f>
        <v>145.27227774141994</v>
      </c>
      <c r="AR45" s="335">
        <f>IFERROR(MAX(SUMIFS(Forecast!BL:BL, Forecast!$A:$A, Outcomes!$A45, Forecast!$C:$C, "2025", Forecast!$D:$D, "Bound project"), 0), 0)</f>
        <v>123.10991040376412</v>
      </c>
      <c r="AS45" s="335">
        <f>IFERROR(MAX(SUMIFS(Forecast!BM:BM, Forecast!$A:$A, Outcomes!$A45, Forecast!$C:$C, "2025", Forecast!$D:$D, "Bound project"), 0), 0)</f>
        <v>101.29965939981561</v>
      </c>
      <c r="AT45" s="335">
        <f>IFERROR(MAX(SUMIFS(Forecast!BS:BS, Forecast!$A:$A, Outcomes!$A45, Forecast!$C:$C, "2025", Forecast!$D:$D, "Bound project"), 0), 0)</f>
        <v>0</v>
      </c>
      <c r="AU45" s="335">
        <f>IFERROR(MAX(SUMIFS(Forecast!BT:BT, Forecast!$A:$A, Outcomes!$A45, Forecast!$C:$C, "2025", Forecast!$D:$D, "Bound project"), 0), 0)</f>
        <v>0</v>
      </c>
      <c r="AV45" s="335">
        <f>IFERROR(MAX(SUMIFS(Forecast!BU:BU, Forecast!$A:$A, Outcomes!$A45, Forecast!$C:$C, "2025", Forecast!$D:$D, "Bound project"), 0), 0)</f>
        <v>0</v>
      </c>
      <c r="AW45" s="335">
        <f>IFERROR(MAX(SUMIFS(Forecast!BV:BV, Forecast!$A:$A, Outcomes!$A45, Forecast!$C:$C, "2025", Forecast!$D:$D, "Bound project"), 0), 0)</f>
        <v>0</v>
      </c>
      <c r="AX45" s="335">
        <f>IFERROR(MAX(SUMIFS(Forecast!BW:BW, Forecast!$A:$A, Outcomes!$A45, Forecast!$C:$C, "2025", Forecast!$D:$D, "Bound project"), 0), 0)</f>
        <v>0</v>
      </c>
      <c r="AY45" s="335">
        <f>IFERROR(MAX(SUMIFS(Forecast!BX:BX, Forecast!$A:$A, Outcomes!$A45, Forecast!$C:$C, "2025", Forecast!$D:$D, "Bound project"), 0), 0)</f>
        <v>0</v>
      </c>
      <c r="AZ45" s="335">
        <f>IFERROR(MAX(SUMIFS(Forecast!BY:BY, Forecast!$A:$A, Outcomes!$A45, Forecast!$C:$C, "2025", Forecast!$D:$D, "Bound project"), 0), 0)</f>
        <v>0</v>
      </c>
      <c r="BA45" s="335">
        <f>IFERROR(MAX(SUMIFS(Forecast!BZ:BZ, Forecast!$A:$A, Outcomes!$A45, Forecast!$C:$C, "2025", Forecast!$D:$D, "Bound project"), 0), 0)</f>
        <v>0</v>
      </c>
      <c r="BB45" s="335">
        <f>IFERROR(MAX(SUMIFS(Forecast!AO:AO, Forecast!$A:$A, Outcomes!$A45, Forecast!$C:$C, "2025", Forecast!$D:$D, "Bound project"), 0), 0)</f>
        <v>30.250000000000007</v>
      </c>
      <c r="BC45" s="335">
        <f>IFERROR(MAX(SUMIFS(Forecast!BN:BN, Forecast!$A:$A, Outcomes!$A45, Forecast!$C:$C, "2025", Forecast!$D:$D, "Bound project"), 0), 0)</f>
        <v>100.43000000000002</v>
      </c>
      <c r="BD45" s="335">
        <f>IFERROR(MAX(SUMIFS(Forecast!CA:CA, Forecast!$A:$A, Outcomes!$A45, Forecast!$C:$C, "2025", Forecast!$D:$D, "Bound project"), 0), 0)</f>
        <v>0</v>
      </c>
    </row>
    <row r="46" spans="1:56">
      <c r="A46" s="21" t="s">
        <v>121</v>
      </c>
      <c r="B46" s="18" t="s">
        <v>122</v>
      </c>
      <c r="C46" s="335">
        <f>IFERROR(MAX(SUMIFS(Forecast!E:E, Forecast!$A:$A, Outcomes!$A46, Forecast!$C:$C, "2025", Forecast!$D:$D, "Bound project"), 0), 0)</f>
        <v>3233.6574999999998</v>
      </c>
      <c r="D46" s="335">
        <f>IFERROR(MAX(SUMIFS(Forecast!F:F, Forecast!$A:$A, Outcomes!$A46, Forecast!$C:$C, "2025", Forecast!$D:$D, "Bound project"), 0), 0)</f>
        <v>2947.4398596811579</v>
      </c>
      <c r="E46" s="335">
        <f>IFERROR(MAX(SUMIFS(Forecast!G:G, Forecast!$A:$A, Outcomes!$A46, Forecast!$C:$C, "2025", Forecast!$D:$D, "Bound project"), 0), 0)</f>
        <v>1602.6342232868133</v>
      </c>
      <c r="F46" s="335">
        <f>IFERROR(MAX(SUMIFS(Forecast!H:H, Forecast!$A:$A, Outcomes!$A46, Forecast!$C:$C, "2025", Forecast!$D:$D, "Bound project"), 0), 0)</f>
        <v>1265.0690607772192</v>
      </c>
      <c r="G46" s="335">
        <f>IFERROR(MAX(SUMIFS(Forecast!I:I, Forecast!$A:$A, Outcomes!$A46, Forecast!$C:$C, "2025", Forecast!$D:$D, "Bound project"), 0), 0)</f>
        <v>317.31544637521938</v>
      </c>
      <c r="H46" s="335">
        <f>IFERROR(MAX(SUMIFS(Forecast!J:J, Forecast!$A:$A, Outcomes!$A46, Forecast!$C:$C, "2025", Forecast!$D:$D, "Bound project"), 0), 0)</f>
        <v>0</v>
      </c>
      <c r="I46" s="335">
        <f>IFERROR(MAX(SUMIFS(Forecast!K:K, Forecast!$A:$A, Outcomes!$A46, Forecast!$C:$C, "2025", Forecast!$D:$D, "Bound project"), 0), 0)</f>
        <v>0</v>
      </c>
      <c r="J46" s="335">
        <f>IFERROR(MAX(SUMIFS(Forecast!L:L, Forecast!$A:$A, Outcomes!$A46, Forecast!$C:$C, "2025", Forecast!$D:$D, "Bound project"), 0), 0)</f>
        <v>0</v>
      </c>
      <c r="K46" s="335">
        <f>IFERROR(MAX(SUMIFS(Forecast!M:M, Forecast!$A:$A, Outcomes!$A46, Forecast!$C:$C, "2025", Forecast!$D:$D, "Bound project"), 0), 0)</f>
        <v>0</v>
      </c>
      <c r="L46" s="335">
        <f>IFERROR(MAX(SUMIFS(Forecast!O:O, Forecast!$A:$A, Outcomes!$A46, Forecast!$C:$C, "2025", Forecast!$D:$D, "Bound project"), 0), 0)</f>
        <v>104.14581082689293</v>
      </c>
      <c r="M46" s="335">
        <f>IFERROR(MAX(SUMIFS(Forecast!P:P, Forecast!$A:$A, Outcomes!$A46, Forecast!$C:$C, "2025", Forecast!$D:$D, "Bound project"), 0), 0)</f>
        <v>277.00418917310708</v>
      </c>
      <c r="N46" s="335">
        <f>IFERROR(MAX(SUMIFS(Forecast!U:U, Forecast!$A:$A, Outcomes!$A46, Forecast!$C:$C, "2025", Forecast!$D:$D, "Bound project"), 0), 0)</f>
        <v>805.03656873842863</v>
      </c>
      <c r="O46" s="335">
        <f>IFERROR(MAX(SUMIFS(Forecast!V:V, Forecast!$A:$A, Outcomes!$A46, Forecast!$C:$C, "2025", Forecast!$D:$D, "Bound project"), 0), 0)</f>
        <v>633.02182556211687</v>
      </c>
      <c r="P46" s="335">
        <f>IFERROR(MAX(SUMIFS(Forecast!W:W, Forecast!$A:$A, Outcomes!$A46, Forecast!$C:$C, "2025", Forecast!$D:$D, "Bound project"), 0), 0)</f>
        <v>255.82648965386304</v>
      </c>
      <c r="Q46" s="335">
        <f>IFERROR(MAX(SUMIFS(Forecast!X:X, Forecast!$A:$A, Outcomes!$A46, Forecast!$C:$C, "2025", Forecast!$D:$D, "Bound project"), 0), 0)</f>
        <v>74.963110921829625</v>
      </c>
      <c r="R46" s="335">
        <f>IFERROR(MAX(SUMIFS(Forecast!Y:Y, Forecast!$A:$A, Outcomes!$A46, Forecast!$C:$C, "2025", Forecast!$D:$D, "Bound project"), 0), 0)</f>
        <v>299.18195404661736</v>
      </c>
      <c r="S46" s="335">
        <f>IFERROR(MAX(SUMIFS(Forecast!Z:Z, Forecast!$A:$A, Outcomes!$A46, Forecast!$C:$C, "2025", Forecast!$D:$D, "Bound project"), 0), 0)</f>
        <v>252.25681770520447</v>
      </c>
      <c r="T46" s="335">
        <f>IFERROR(MAX(SUMIFS(Forecast!AA:AA, Forecast!$A:$A, Outcomes!$A46, Forecast!$C:$C, "2025", Forecast!$D:$D, "Bound project"), 0), 0)</f>
        <v>245.11747380788739</v>
      </c>
      <c r="U46" s="335">
        <f>IFERROR(MAX(SUMIFS(Forecast!AB:AB, Forecast!$A:$A, Outcomes!$A46, Forecast!$C:$C, "2025", Forecast!$D:$D, "Bound project"), 0), 0)</f>
        <v>104.71037716065091</v>
      </c>
      <c r="V46" s="335">
        <f>IFERROR(MAX(SUMIFS(Forecast!AG:AG, Forecast!$A:$A, Outcomes!$A46, Forecast!$C:$C, "2025", Forecast!$D:$D, "Bound project"), 0), 0)</f>
        <v>476.91273614623287</v>
      </c>
      <c r="W46" s="335">
        <f>IFERROR(MAX(SUMIFS(Forecast!AH:AH, Forecast!$A:$A, Outcomes!$A46, Forecast!$C:$C, "2025", Forecast!$D:$D, "Bound project"), 0), 0)</f>
        <v>351.39236074388856</v>
      </c>
      <c r="X46" s="335">
        <f>IFERROR(MAX(SUMIFS(Forecast!AI:AI, Forecast!$A:$A, Outcomes!$A46, Forecast!$C:$C, "2025", Forecast!$D:$D, "Bound project"), 0), 0)</f>
        <v>235.62293079581733</v>
      </c>
      <c r="Y46" s="335">
        <f>IFERROR(MAX(SUMIFS(Forecast!AJ:AJ, Forecast!$A:$A, Outcomes!$A46, Forecast!$C:$C, "2025", Forecast!$D:$D, "Bound project"), 0), 0)</f>
        <v>102.24361404387435</v>
      </c>
      <c r="Z46" s="335">
        <f>IFERROR(MAX(SUMIFS(Forecast!AK:AK, Forecast!$A:$A, Outcomes!$A46, Forecast!$C:$C, "2025", Forecast!$D:$D, "Bound project"), 0), 0)</f>
        <v>1010.4072638537672</v>
      </c>
      <c r="AA46" s="335">
        <f>IFERROR(MAX(SUMIFS(Forecast!AL:AL, Forecast!$A:$A, Outcomes!$A46, Forecast!$C:$C, "2025", Forecast!$D:$D, "Bound project"), 0), 0)</f>
        <v>607.93206087459237</v>
      </c>
      <c r="AB46" s="335">
        <f>IFERROR(MAX(SUMIFS(Forecast!AM:AM, Forecast!$A:$A, Outcomes!$A46, Forecast!$C:$C, "2025", Forecast!$D:$D, "Bound project"), 0), 0)</f>
        <v>581.21231231127013</v>
      </c>
      <c r="AC46" s="335">
        <f>IFERROR(MAX(SUMIFS(Forecast!AN:AN, Forecast!$A:$A, Outcomes!$A46, Forecast!$C:$C, "2025", Forecast!$D:$D, "Bound project"), 0), 0)</f>
        <v>284.97442827365052</v>
      </c>
      <c r="AD46" s="335">
        <f>IFERROR(MAX(SUMIFS(Forecast!AT:AT, Forecast!$A:$A, Outcomes!$A46, Forecast!$C:$C, "2025", Forecast!$D:$D, "Bound project"), 0), 0)</f>
        <v>0</v>
      </c>
      <c r="AE46" s="335">
        <f>IFERROR(MAX(SUMIFS(Forecast!AU:AU, Forecast!$A:$A, Outcomes!$A46, Forecast!$C:$C, "2025", Forecast!$D:$D, "Bound project"), 0), 0)</f>
        <v>0</v>
      </c>
      <c r="AF46" s="335">
        <f>IFERROR(MAX(SUMIFS(Forecast!AV:AV, Forecast!$A:$A, Outcomes!$A46, Forecast!$C:$C, "2025", Forecast!$D:$D, "Bound project"), 0), 0)</f>
        <v>0</v>
      </c>
      <c r="AG46" s="335">
        <f>IFERROR(MAX(SUMIFS(Forecast!AW:AW, Forecast!$A:$A, Outcomes!$A46, Forecast!$C:$C, "2025", Forecast!$D:$D, "Bound project"), 0), 0)</f>
        <v>0</v>
      </c>
      <c r="AH46" s="335">
        <f>IFERROR(MAX(SUMIFS(Forecast!AX:AX, Forecast!$A:$A, Outcomes!$A46, Forecast!$C:$C, "2025", Forecast!$D:$D, "Bound project"), 0), 0)</f>
        <v>3.61</v>
      </c>
      <c r="AI46" s="335">
        <f>IFERROR(MAX(SUMIFS(Forecast!AY:AY, Forecast!$A:$A, Outcomes!$A46, Forecast!$C:$C, "2025", Forecast!$D:$D, "Bound project"), 0), 0)</f>
        <v>0.62745238095238098</v>
      </c>
      <c r="AJ46" s="335">
        <f>IFERROR(MAX(SUMIFS(Forecast!AZ:AZ, Forecast!$A:$A, Outcomes!$A46, Forecast!$C:$C, "2025", Forecast!$D:$D, "Bound project"), 0), 0)</f>
        <v>1.2685138888888889</v>
      </c>
      <c r="AK46" s="335">
        <f>IFERROR(MAX(SUMIFS(Forecast!BA:BA, Forecast!$A:$A, Outcomes!$A46, Forecast!$C:$C, "2025", Forecast!$D:$D, "Bound project"), 0), 0)</f>
        <v>3.0634861111111111</v>
      </c>
      <c r="AL46" s="335">
        <f>IFERROR(MAX(SUMIFS(Forecast!BF:BF, Forecast!$A:$A, Outcomes!$A46, Forecast!$C:$C, "2025", Forecast!$D:$D, "Bound project"), 0), 0)</f>
        <v>2583.169311947202</v>
      </c>
      <c r="AM46" s="335">
        <f>IFERROR(MAX(SUMIFS(Forecast!BG:BG, Forecast!$A:$A, Outcomes!$A46, Forecast!$C:$C, "2025", Forecast!$D:$D, "Bound project"), 0), 0)</f>
        <v>1346.3455192527117</v>
      </c>
      <c r="AN46" s="335">
        <f>IFERROR(MAX(SUMIFS(Forecast!BH:BH, Forecast!$A:$A, Outcomes!$A46, Forecast!$C:$C, "2025", Forecast!$D:$D, "Bound project"), 0), 0)</f>
        <v>1043.4674158096418</v>
      </c>
      <c r="AO46" s="335">
        <f>IFERROR(MAX(SUMIFS(Forecast!BI:BI, Forecast!$A:$A, Outcomes!$A46, Forecast!$C:$C, "2025", Forecast!$D:$D, "Bound project"), 0), 0)</f>
        <v>408.31645459794271</v>
      </c>
      <c r="AP46" s="335">
        <f>IFERROR(MAX(SUMIFS(Forecast!BJ:BJ, Forecast!$A:$A, Outcomes!$A46, Forecast!$C:$C, "2025", Forecast!$D:$D, "Bound project"), 0), 0)</f>
        <v>912.2131880527977</v>
      </c>
      <c r="AQ46" s="335">
        <f>IFERROR(MAX(SUMIFS(Forecast!BK:BK, Forecast!$A:$A, Outcomes!$A46, Forecast!$C:$C, "2025", Forecast!$D:$D, "Bound project"), 0), 0)</f>
        <v>380.21880607975004</v>
      </c>
      <c r="AR46" s="335">
        <f>IFERROR(MAX(SUMIFS(Forecast!BL:BL, Forecast!$A:$A, Outcomes!$A46, Forecast!$C:$C, "2025", Forecast!$D:$D, "Bound project"), 0), 0)</f>
        <v>654.68228020644688</v>
      </c>
      <c r="AS46" s="335">
        <f>IFERROR(MAX(SUMIFS(Forecast!BM:BM, Forecast!$A:$A, Outcomes!$A46, Forecast!$C:$C, "2025", Forecast!$D:$D, "Bound project"), 0), 0)</f>
        <v>334.38572887802673</v>
      </c>
      <c r="AT46" s="335">
        <f>IFERROR(MAX(SUMIFS(Forecast!BS:BS, Forecast!$A:$A, Outcomes!$A46, Forecast!$C:$C, "2025", Forecast!$D:$D, "Bound project"), 0), 0)</f>
        <v>424.98647517167575</v>
      </c>
      <c r="AU46" s="335">
        <f>IFERROR(MAX(SUMIFS(Forecast!BT:BT, Forecast!$A:$A, Outcomes!$A46, Forecast!$C:$C, "2025", Forecast!$D:$D, "Bound project"), 0), 0)</f>
        <v>100.10914009719561</v>
      </c>
      <c r="AV46" s="335">
        <f>IFERROR(MAX(SUMIFS(Forecast!BU:BU, Forecast!$A:$A, Outcomes!$A46, Forecast!$C:$C, "2025", Forecast!$D:$D, "Bound project"), 0), 0)</f>
        <v>314.64540563813443</v>
      </c>
      <c r="AW46" s="335">
        <f>IFERROR(MAX(SUMIFS(Forecast!BV:BV, Forecast!$A:$A, Outcomes!$A46, Forecast!$C:$C, "2025", Forecast!$D:$D, "Bound project"), 0), 0)</f>
        <v>270.39369490567049</v>
      </c>
      <c r="AX46" s="335">
        <f>IFERROR(MAX(SUMIFS(Forecast!BW:BW, Forecast!$A:$A, Outcomes!$A46, Forecast!$C:$C, "2025", Forecast!$D:$D, "Bound project"), 0), 0)</f>
        <v>231.90185549529883</v>
      </c>
      <c r="AY46" s="335">
        <f>IFERROR(MAX(SUMIFS(Forecast!BX:BX, Forecast!$A:$A, Outcomes!$A46, Forecast!$C:$C, "2025", Forecast!$D:$D, "Bound project"), 0), 0)</f>
        <v>39.275392241167864</v>
      </c>
      <c r="AZ46" s="335">
        <f>IFERROR(MAX(SUMIFS(Forecast!BY:BY, Forecast!$A:$A, Outcomes!$A46, Forecast!$C:$C, "2025", Forecast!$D:$D, "Bound project"), 0), 0)</f>
        <v>164.84219310862906</v>
      </c>
      <c r="BA46" s="335">
        <f>IFERROR(MAX(SUMIFS(Forecast!BZ:BZ, Forecast!$A:$A, Outcomes!$A46, Forecast!$C:$C, "2025", Forecast!$D:$D, "Bound project"), 0), 0)</f>
        <v>129.28606323479463</v>
      </c>
      <c r="BB46" s="335">
        <f>IFERROR(MAX(SUMIFS(Forecast!AO:AO, Forecast!$A:$A, Outcomes!$A46, Forecast!$C:$C, "2025", Forecast!$D:$D, "Bound project"), 0), 0)</f>
        <v>25.410000000000004</v>
      </c>
      <c r="BC46" s="335">
        <f>IFERROR(MAX(SUMIFS(Forecast!BN:BN, Forecast!$A:$A, Outcomes!$A46, Forecast!$C:$C, "2025", Forecast!$D:$D, "Bound project"), 0), 0)</f>
        <v>77.987287309838365</v>
      </c>
      <c r="BD46" s="335">
        <f>IFERROR(MAX(SUMIFS(Forecast!CA:CA, Forecast!$A:$A, Outcomes!$A46, Forecast!$C:$C, "2025", Forecast!$D:$D, "Bound project"), 0), 0)</f>
        <v>17.147500000000001</v>
      </c>
    </row>
    <row r="47" spans="1:56">
      <c r="A47" s="21" t="s">
        <v>123</v>
      </c>
      <c r="B47" s="18" t="s">
        <v>124</v>
      </c>
      <c r="C47" s="335">
        <f>IFERROR(MAX(SUMIFS(Forecast!E:E, Forecast!$A:$A, Outcomes!$A47, Forecast!$C:$C, "2025", Forecast!$D:$D, "Bound project"), 0), 0)</f>
        <v>880.59960868360247</v>
      </c>
      <c r="D47" s="335">
        <f>IFERROR(MAX(SUMIFS(Forecast!F:F, Forecast!$A:$A, Outcomes!$A47, Forecast!$C:$C, "2025", Forecast!$D:$D, "Bound project"), 0), 0)</f>
        <v>619.46120036152251</v>
      </c>
      <c r="E47" s="335">
        <f>IFERROR(MAX(SUMIFS(Forecast!G:G, Forecast!$A:$A, Outcomes!$A47, Forecast!$C:$C, "2025", Forecast!$D:$D, "Bound project"), 0), 0)</f>
        <v>492.82141665886519</v>
      </c>
      <c r="F47" s="335">
        <f>IFERROR(MAX(SUMIFS(Forecast!H:H, Forecast!$A:$A, Outcomes!$A47, Forecast!$C:$C, "2025", Forecast!$D:$D, "Bound project"), 0), 0)</f>
        <v>323.42590301091025</v>
      </c>
      <c r="G47" s="335">
        <f>IFERROR(MAX(SUMIFS(Forecast!I:I, Forecast!$A:$A, Outcomes!$A47, Forecast!$C:$C, "2025", Forecast!$D:$D, "Bound project"), 0), 0)</f>
        <v>73.283653092928617</v>
      </c>
      <c r="H47" s="335">
        <f>IFERROR(MAX(SUMIFS(Forecast!J:J, Forecast!$A:$A, Outcomes!$A47, Forecast!$C:$C, "2025", Forecast!$D:$D, "Bound project"), 0), 0)</f>
        <v>0</v>
      </c>
      <c r="I47" s="335">
        <f>IFERROR(MAX(SUMIFS(Forecast!K:K, Forecast!$A:$A, Outcomes!$A47, Forecast!$C:$C, "2025", Forecast!$D:$D, "Bound project"), 0), 0)</f>
        <v>0</v>
      </c>
      <c r="J47" s="335">
        <f>IFERROR(MAX(SUMIFS(Forecast!L:L, Forecast!$A:$A, Outcomes!$A47, Forecast!$C:$C, "2025", Forecast!$D:$D, "Bound project"), 0), 0)</f>
        <v>0</v>
      </c>
      <c r="K47" s="335">
        <f>IFERROR(MAX(SUMIFS(Forecast!M:M, Forecast!$A:$A, Outcomes!$A47, Forecast!$C:$C, "2025", Forecast!$D:$D, "Bound project"), 0), 0)</f>
        <v>0</v>
      </c>
      <c r="L47" s="335">
        <f>IFERROR(MAX(SUMIFS(Forecast!O:O, Forecast!$A:$A, Outcomes!$A47, Forecast!$C:$C, "2025", Forecast!$D:$D, "Bound project"), 0), 0)</f>
        <v>0</v>
      </c>
      <c r="M47" s="335">
        <f>IFERROR(MAX(SUMIFS(Forecast!P:P, Forecast!$A:$A, Outcomes!$A47, Forecast!$C:$C, "2025", Forecast!$D:$D, "Bound project"), 0), 0)</f>
        <v>128.56623116920002</v>
      </c>
      <c r="N47" s="335">
        <f>IFERROR(MAX(SUMIFS(Forecast!U:U, Forecast!$A:$A, Outcomes!$A47, Forecast!$C:$C, "2025", Forecast!$D:$D, "Bound project"), 0), 0)</f>
        <v>2.1213192623300459</v>
      </c>
      <c r="O47" s="335">
        <f>IFERROR(MAX(SUMIFS(Forecast!V:V, Forecast!$A:$A, Outcomes!$A47, Forecast!$C:$C, "2025", Forecast!$D:$D, "Bound project"), 0), 0)</f>
        <v>0</v>
      </c>
      <c r="P47" s="335">
        <f>IFERROR(MAX(SUMIFS(Forecast!W:W, Forecast!$A:$A, Outcomes!$A47, Forecast!$C:$C, "2025", Forecast!$D:$D, "Bound project"), 0), 0)</f>
        <v>0</v>
      </c>
      <c r="Q47" s="335">
        <f>IFERROR(MAX(SUMIFS(Forecast!X:X, Forecast!$A:$A, Outcomes!$A47, Forecast!$C:$C, "2025", Forecast!$D:$D, "Bound project"), 0), 0)</f>
        <v>0</v>
      </c>
      <c r="R47" s="335">
        <f>IFERROR(MAX(SUMIFS(Forecast!Y:Y, Forecast!$A:$A, Outcomes!$A47, Forecast!$C:$C, "2025", Forecast!$D:$D, "Bound project"), 0), 0)</f>
        <v>11.337780811671701</v>
      </c>
      <c r="S47" s="335">
        <f>IFERROR(MAX(SUMIFS(Forecast!Z:Z, Forecast!$A:$A, Outcomes!$A47, Forecast!$C:$C, "2025", Forecast!$D:$D, "Bound project"), 0), 0)</f>
        <v>0</v>
      </c>
      <c r="T47" s="335">
        <f>IFERROR(MAX(SUMIFS(Forecast!AA:AA, Forecast!$A:$A, Outcomes!$A47, Forecast!$C:$C, "2025", Forecast!$D:$D, "Bound project"), 0), 0)</f>
        <v>0</v>
      </c>
      <c r="U47" s="335">
        <f>IFERROR(MAX(SUMIFS(Forecast!AB:AB, Forecast!$A:$A, Outcomes!$A47, Forecast!$C:$C, "2025", Forecast!$D:$D, "Bound project"), 0), 0)</f>
        <v>0</v>
      </c>
      <c r="V47" s="335">
        <f>IFERROR(MAX(SUMIFS(Forecast!AG:AG, Forecast!$A:$A, Outcomes!$A47, Forecast!$C:$C, "2025", Forecast!$D:$D, "Bound project"), 0), 0)</f>
        <v>222.12390670899865</v>
      </c>
      <c r="W47" s="335">
        <f>IFERROR(MAX(SUMIFS(Forecast!AH:AH, Forecast!$A:$A, Outcomes!$A47, Forecast!$C:$C, "2025", Forecast!$D:$D, "Bound project"), 0), 0)</f>
        <v>166.61241794444609</v>
      </c>
      <c r="X47" s="335">
        <f>IFERROR(MAX(SUMIFS(Forecast!AI:AI, Forecast!$A:$A, Outcomes!$A47, Forecast!$C:$C, "2025", Forecast!$D:$D, "Bound project"), 0), 0)</f>
        <v>105.58762858723806</v>
      </c>
      <c r="Y47" s="335">
        <f>IFERROR(MAX(SUMIFS(Forecast!AJ:AJ, Forecast!$A:$A, Outcomes!$A47, Forecast!$C:$C, "2025", Forecast!$D:$D, "Bound project"), 0), 0)</f>
        <v>67.57046516372786</v>
      </c>
      <c r="Z47" s="335">
        <f>IFERROR(MAX(SUMIFS(Forecast!AK:AK, Forecast!$A:$A, Outcomes!$A47, Forecast!$C:$C, "2025", Forecast!$D:$D, "Bound project"), 0), 0)</f>
        <v>327.95510845460535</v>
      </c>
      <c r="AA47" s="335">
        <f>IFERROR(MAX(SUMIFS(Forecast!AL:AL, Forecast!$A:$A, Outcomes!$A47, Forecast!$C:$C, "2025", Forecast!$D:$D, "Bound project"), 0), 0)</f>
        <v>253.13877796843593</v>
      </c>
      <c r="AB47" s="335">
        <f>IFERROR(MAX(SUMIFS(Forecast!AM:AM, Forecast!$A:$A, Outcomes!$A47, Forecast!$C:$C, "2025", Forecast!$D:$D, "Bound project"), 0), 0)</f>
        <v>196.36275697417594</v>
      </c>
      <c r="AC47" s="335">
        <f>IFERROR(MAX(SUMIFS(Forecast!AN:AN, Forecast!$A:$A, Outcomes!$A47, Forecast!$C:$C, "2025", Forecast!$D:$D, "Bound project"), 0), 0)</f>
        <v>89.24699712826208</v>
      </c>
      <c r="AD47" s="335">
        <f>IFERROR(MAX(SUMIFS(Forecast!AT:AT, Forecast!$A:$A, Outcomes!$A47, Forecast!$C:$C, "2025", Forecast!$D:$D, "Bound project"), 0), 0)</f>
        <v>0</v>
      </c>
      <c r="AE47" s="335">
        <f>IFERROR(MAX(SUMIFS(Forecast!AU:AU, Forecast!$A:$A, Outcomes!$A47, Forecast!$C:$C, "2025", Forecast!$D:$D, "Bound project"), 0), 0)</f>
        <v>0</v>
      </c>
      <c r="AF47" s="335">
        <f>IFERROR(MAX(SUMIFS(Forecast!AV:AV, Forecast!$A:$A, Outcomes!$A47, Forecast!$C:$C, "2025", Forecast!$D:$D, "Bound project"), 0), 0)</f>
        <v>0</v>
      </c>
      <c r="AG47" s="335">
        <f>IFERROR(MAX(SUMIFS(Forecast!AW:AW, Forecast!$A:$A, Outcomes!$A47, Forecast!$C:$C, "2025", Forecast!$D:$D, "Bound project"), 0), 0)</f>
        <v>0</v>
      </c>
      <c r="AH47" s="335">
        <f>IFERROR(MAX(SUMIFS(Forecast!AX:AX, Forecast!$A:$A, Outcomes!$A47, Forecast!$C:$C, "2025", Forecast!$D:$D, "Bound project"), 0), 0)</f>
        <v>0</v>
      </c>
      <c r="AI47" s="335">
        <f>IFERROR(MAX(SUMIFS(Forecast!AY:AY, Forecast!$A:$A, Outcomes!$A47, Forecast!$C:$C, "2025", Forecast!$D:$D, "Bound project"), 0), 0)</f>
        <v>0</v>
      </c>
      <c r="AJ47" s="335">
        <f>IFERROR(MAX(SUMIFS(Forecast!AZ:AZ, Forecast!$A:$A, Outcomes!$A47, Forecast!$C:$C, "2025", Forecast!$D:$D, "Bound project"), 0), 0)</f>
        <v>0</v>
      </c>
      <c r="AK47" s="335">
        <f>IFERROR(MAX(SUMIFS(Forecast!BA:BA, Forecast!$A:$A, Outcomes!$A47, Forecast!$C:$C, "2025", Forecast!$D:$D, "Bound project"), 0), 0)</f>
        <v>0</v>
      </c>
      <c r="AL47" s="335">
        <f>IFERROR(MAX(SUMIFS(Forecast!BF:BF, Forecast!$A:$A, Outcomes!$A47, Forecast!$C:$C, "2025", Forecast!$D:$D, "Bound project"), 0), 0)</f>
        <v>502.40780275017892</v>
      </c>
      <c r="AM47" s="335">
        <f>IFERROR(MAX(SUMIFS(Forecast!BG:BG, Forecast!$A:$A, Outcomes!$A47, Forecast!$C:$C, "2025", Forecast!$D:$D, "Bound project"), 0), 0)</f>
        <v>383.27521159102957</v>
      </c>
      <c r="AN47" s="335">
        <f>IFERROR(MAX(SUMIFS(Forecast!BH:BH, Forecast!$A:$A, Outcomes!$A47, Forecast!$C:$C, "2025", Forecast!$D:$D, "Bound project"), 0), 0)</f>
        <v>297.994173721913</v>
      </c>
      <c r="AO47" s="335">
        <f>IFERROR(MAX(SUMIFS(Forecast!BI:BI, Forecast!$A:$A, Outcomes!$A47, Forecast!$C:$C, "2025", Forecast!$D:$D, "Bound project"), 0), 0)</f>
        <v>84.757715591851905</v>
      </c>
      <c r="AP47" s="335">
        <f>IFERROR(MAX(SUMIFS(Forecast!BJ:BJ, Forecast!$A:$A, Outcomes!$A47, Forecast!$C:$C, "2025", Forecast!$D:$D, "Bound project"), 0), 0)</f>
        <v>53.360393588542479</v>
      </c>
      <c r="AQ47" s="335">
        <f>IFERROR(MAX(SUMIFS(Forecast!BK:BK, Forecast!$A:$A, Outcomes!$A47, Forecast!$C:$C, "2025", Forecast!$D:$D, "Bound project"), 0), 0)</f>
        <v>22.812569241934252</v>
      </c>
      <c r="AR47" s="335">
        <f>IFERROR(MAX(SUMIFS(Forecast!BL:BL, Forecast!$A:$A, Outcomes!$A47, Forecast!$C:$C, "2025", Forecast!$D:$D, "Bound project"), 0), 0)</f>
        <v>40.403644624224491</v>
      </c>
      <c r="AS47" s="335">
        <f>IFERROR(MAX(SUMIFS(Forecast!BM:BM, Forecast!$A:$A, Outcomes!$A47, Forecast!$C:$C, "2025", Forecast!$D:$D, "Bound project"), 0), 0)</f>
        <v>26.300503276077102</v>
      </c>
      <c r="AT47" s="335">
        <f>IFERROR(MAX(SUMIFS(Forecast!BS:BS, Forecast!$A:$A, Outcomes!$A47, Forecast!$C:$C, "2025", Forecast!$D:$D, "Bound project"), 0), 0)</f>
        <v>0</v>
      </c>
      <c r="AU47" s="335">
        <f>IFERROR(MAX(SUMIFS(Forecast!BT:BT, Forecast!$A:$A, Outcomes!$A47, Forecast!$C:$C, "2025", Forecast!$D:$D, "Bound project"), 0), 0)</f>
        <v>0</v>
      </c>
      <c r="AV47" s="335">
        <f>IFERROR(MAX(SUMIFS(Forecast!BU:BU, Forecast!$A:$A, Outcomes!$A47, Forecast!$C:$C, "2025", Forecast!$D:$D, "Bound project"), 0), 0)</f>
        <v>0</v>
      </c>
      <c r="AW47" s="335">
        <f>IFERROR(MAX(SUMIFS(Forecast!BV:BV, Forecast!$A:$A, Outcomes!$A47, Forecast!$C:$C, "2025", Forecast!$D:$D, "Bound project"), 0), 0)</f>
        <v>0</v>
      </c>
      <c r="AX47" s="335">
        <f>IFERROR(MAX(SUMIFS(Forecast!BW:BW, Forecast!$A:$A, Outcomes!$A47, Forecast!$C:$C, "2025", Forecast!$D:$D, "Bound project"), 0), 0)</f>
        <v>0</v>
      </c>
      <c r="AY47" s="335">
        <f>IFERROR(MAX(SUMIFS(Forecast!BX:BX, Forecast!$A:$A, Outcomes!$A47, Forecast!$C:$C, "2025", Forecast!$D:$D, "Bound project"), 0), 0)</f>
        <v>0</v>
      </c>
      <c r="AZ47" s="335">
        <f>IFERROR(MAX(SUMIFS(Forecast!BY:BY, Forecast!$A:$A, Outcomes!$A47, Forecast!$C:$C, "2025", Forecast!$D:$D, "Bound project"), 0), 0)</f>
        <v>0</v>
      </c>
      <c r="BA47" s="335">
        <f>IFERROR(MAX(SUMIFS(Forecast!BZ:BZ, Forecast!$A:$A, Outcomes!$A47, Forecast!$C:$C, "2025", Forecast!$D:$D, "Bound project"), 0), 0)</f>
        <v>0</v>
      </c>
      <c r="BB47" s="335">
        <f>IFERROR(MAX(SUMIFS(Forecast!AO:AO, Forecast!$A:$A, Outcomes!$A47, Forecast!$C:$C, "2025", Forecast!$D:$D, "Bound project"), 0), 0)</f>
        <v>25.410000000000004</v>
      </c>
      <c r="BC47" s="335">
        <f>IFERROR(MAX(SUMIFS(Forecast!BN:BN, Forecast!$A:$A, Outcomes!$A47, Forecast!$C:$C, "2025", Forecast!$D:$D, "Bound project"), 0), 0)</f>
        <v>21.78</v>
      </c>
      <c r="BD47" s="335">
        <f>IFERROR(MAX(SUMIFS(Forecast!CA:CA, Forecast!$A:$A, Outcomes!$A47, Forecast!$C:$C, "2025", Forecast!$D:$D, "Bound project"), 0), 0)</f>
        <v>0</v>
      </c>
    </row>
    <row r="48" spans="1:56">
      <c r="A48" s="21" t="s">
        <v>125</v>
      </c>
      <c r="B48" s="18" t="s">
        <v>126</v>
      </c>
      <c r="C48" s="335">
        <f>IFERROR(MAX(SUMIFS(Forecast!E:E, Forecast!$A:$A, Outcomes!$A48, Forecast!$C:$C, "2025", Forecast!$D:$D, "Bound project"), 0), 0)</f>
        <v>2618.2732593633964</v>
      </c>
      <c r="D48" s="335">
        <f>IFERROR(MAX(SUMIFS(Forecast!F:F, Forecast!$A:$A, Outcomes!$A48, Forecast!$C:$C, "2025", Forecast!$D:$D, "Bound project"), 0), 0)</f>
        <v>3165.0674999999997</v>
      </c>
      <c r="E48" s="335">
        <f>IFERROR(MAX(SUMIFS(Forecast!G:G, Forecast!$A:$A, Outcomes!$A48, Forecast!$C:$C, "2025", Forecast!$D:$D, "Bound project"), 0), 0)</f>
        <v>1166.1152655243363</v>
      </c>
      <c r="F48" s="335">
        <f>IFERROR(MAX(SUMIFS(Forecast!H:H, Forecast!$A:$A, Outcomes!$A48, Forecast!$C:$C, "2025", Forecast!$D:$D, "Bound project"), 0), 0)</f>
        <v>1328.1368899608565</v>
      </c>
      <c r="G48" s="335">
        <f>IFERROR(MAX(SUMIFS(Forecast!I:I, Forecast!$A:$A, Outcomes!$A48, Forecast!$C:$C, "2025", Forecast!$D:$D, "Bound project"), 0), 0)</f>
        <v>703.31887991916983</v>
      </c>
      <c r="H48" s="335">
        <f>IFERROR(MAX(SUMIFS(Forecast!J:J, Forecast!$A:$A, Outcomes!$A48, Forecast!$C:$C, "2025", Forecast!$D:$D, "Bound project"), 0), 0)</f>
        <v>0.37617125667231532</v>
      </c>
      <c r="I48" s="335">
        <f>IFERROR(MAX(SUMIFS(Forecast!K:K, Forecast!$A:$A, Outcomes!$A48, Forecast!$C:$C, "2025", Forecast!$D:$D, "Bound project"), 0), 0)</f>
        <v>0</v>
      </c>
      <c r="J48" s="335">
        <f>IFERROR(MAX(SUMIFS(Forecast!L:L, Forecast!$A:$A, Outcomes!$A48, Forecast!$C:$C, "2025", Forecast!$D:$D, "Bound project"), 0), 0)</f>
        <v>0.25078083778154353</v>
      </c>
      <c r="K48" s="335">
        <f>IFERROR(MAX(SUMIFS(Forecast!M:M, Forecast!$A:$A, Outcomes!$A48, Forecast!$C:$C, "2025", Forecast!$D:$D, "Bound project"), 0), 0)</f>
        <v>0</v>
      </c>
      <c r="L48" s="335">
        <f>IFERROR(MAX(SUMIFS(Forecast!O:O, Forecast!$A:$A, Outcomes!$A48, Forecast!$C:$C, "2025", Forecast!$D:$D, "Bound project"), 0), 0)</f>
        <v>5.0393133691547458</v>
      </c>
      <c r="M48" s="335">
        <f>IFERROR(MAX(SUMIFS(Forecast!P:P, Forecast!$A:$A, Outcomes!$A48, Forecast!$C:$C, "2025", Forecast!$D:$D, "Bound project"), 0), 0)</f>
        <v>83.428632444895243</v>
      </c>
      <c r="N48" s="335">
        <f>IFERROR(MAX(SUMIFS(Forecast!U:U, Forecast!$A:$A, Outcomes!$A48, Forecast!$C:$C, "2025", Forecast!$D:$D, "Bound project"), 0), 0)</f>
        <v>5.5505506822612087</v>
      </c>
      <c r="O48" s="335">
        <f>IFERROR(MAX(SUMIFS(Forecast!V:V, Forecast!$A:$A, Outcomes!$A48, Forecast!$C:$C, "2025", Forecast!$D:$D, "Bound project"), 0), 0)</f>
        <v>1.2100000000000002</v>
      </c>
      <c r="P48" s="335">
        <f>IFERROR(MAX(SUMIFS(Forecast!W:W, Forecast!$A:$A, Outcomes!$A48, Forecast!$C:$C, "2025", Forecast!$D:$D, "Bound project"), 0), 0)</f>
        <v>8.4700000000000006</v>
      </c>
      <c r="Q48" s="335">
        <f>IFERROR(MAX(SUMIFS(Forecast!X:X, Forecast!$A:$A, Outcomes!$A48, Forecast!$C:$C, "2025", Forecast!$D:$D, "Bound project"), 0), 0)</f>
        <v>8.4700000000000006</v>
      </c>
      <c r="R48" s="335">
        <f>IFERROR(MAX(SUMIFS(Forecast!Y:Y, Forecast!$A:$A, Outcomes!$A48, Forecast!$C:$C, "2025", Forecast!$D:$D, "Bound project"), 0), 0)</f>
        <v>64.629449317738789</v>
      </c>
      <c r="S48" s="335">
        <f>IFERROR(MAX(SUMIFS(Forecast!Z:Z, Forecast!$A:$A, Outcomes!$A48, Forecast!$C:$C, "2025", Forecast!$D:$D, "Bound project"), 0), 0)</f>
        <v>14.520000000000003</v>
      </c>
      <c r="T48" s="335">
        <f>IFERROR(MAX(SUMIFS(Forecast!AA:AA, Forecast!$A:$A, Outcomes!$A48, Forecast!$C:$C, "2025", Forecast!$D:$D, "Bound project"), 0), 0)</f>
        <v>24.2</v>
      </c>
      <c r="U48" s="335">
        <f>IFERROR(MAX(SUMIFS(Forecast!AB:AB, Forecast!$A:$A, Outcomes!$A48, Forecast!$C:$C, "2025", Forecast!$D:$D, "Bound project"), 0), 0)</f>
        <v>35.090000000000003</v>
      </c>
      <c r="V48" s="335">
        <f>IFERROR(MAX(SUMIFS(Forecast!AG:AG, Forecast!$A:$A, Outcomes!$A48, Forecast!$C:$C, "2025", Forecast!$D:$D, "Bound project"), 0), 0)</f>
        <v>828.66979331877405</v>
      </c>
      <c r="W48" s="335">
        <f>IFERROR(MAX(SUMIFS(Forecast!AH:AH, Forecast!$A:$A, Outcomes!$A48, Forecast!$C:$C, "2025", Forecast!$D:$D, "Bound project"), 0), 0)</f>
        <v>218.09080980641835</v>
      </c>
      <c r="X48" s="335">
        <f>IFERROR(MAX(SUMIFS(Forecast!AI:AI, Forecast!$A:$A, Outcomes!$A48, Forecast!$C:$C, "2025", Forecast!$D:$D, "Bound project"), 0), 0)</f>
        <v>355.61679624129124</v>
      </c>
      <c r="Y48" s="335">
        <f>IFERROR(MAX(SUMIFS(Forecast!AJ:AJ, Forecast!$A:$A, Outcomes!$A48, Forecast!$C:$C, "2025", Forecast!$D:$D, "Bound project"), 0), 0)</f>
        <v>523.24757904315561</v>
      </c>
      <c r="Z48" s="335">
        <f>IFERROR(MAX(SUMIFS(Forecast!AK:AK, Forecast!$A:$A, Outcomes!$A48, Forecast!$C:$C, "2025", Forecast!$D:$D, "Bound project"), 0), 0)</f>
        <v>778.6827066812258</v>
      </c>
      <c r="AA48" s="335">
        <f>IFERROR(MAX(SUMIFS(Forecast!AL:AL, Forecast!$A:$A, Outcomes!$A48, Forecast!$C:$C, "2025", Forecast!$D:$D, "Bound project"), 0), 0)</f>
        <v>211.50220592428118</v>
      </c>
      <c r="AB48" s="335">
        <f>IFERROR(MAX(SUMIFS(Forecast!AM:AM, Forecast!$A:$A, Outcomes!$A48, Forecast!$C:$C, "2025", Forecast!$D:$D, "Bound project"), 0), 0)</f>
        <v>355.63492018479991</v>
      </c>
      <c r="AC48" s="335">
        <f>IFERROR(MAX(SUMIFS(Forecast!AN:AN, Forecast!$A:$A, Outcomes!$A48, Forecast!$C:$C, "2025", Forecast!$D:$D, "Bound project"), 0), 0)</f>
        <v>491.18062963922091</v>
      </c>
      <c r="AD48" s="335">
        <f>IFERROR(MAX(SUMIFS(Forecast!AT:AT, Forecast!$A:$A, Outcomes!$A48, Forecast!$C:$C, "2025", Forecast!$D:$D, "Bound project"), 0), 0)</f>
        <v>15.944197227486061</v>
      </c>
      <c r="AE48" s="335">
        <f>IFERROR(MAX(SUMIFS(Forecast!AU:AU, Forecast!$A:$A, Outcomes!$A48, Forecast!$C:$C, "2025", Forecast!$D:$D, "Bound project"), 0), 0)</f>
        <v>1.2896409035234881</v>
      </c>
      <c r="AF48" s="335">
        <f>IFERROR(MAX(SUMIFS(Forecast!AV:AV, Forecast!$A:$A, Outcomes!$A48, Forecast!$C:$C, "2025", Forecast!$D:$D, "Bound project"), 0), 0)</f>
        <v>2.1379835976254786</v>
      </c>
      <c r="AG48" s="335">
        <f>IFERROR(MAX(SUMIFS(Forecast!AW:AW, Forecast!$A:$A, Outcomes!$A48, Forecast!$C:$C, "2025", Forecast!$D:$D, "Bound project"), 0), 0)</f>
        <v>13.233171920263363</v>
      </c>
      <c r="AH48" s="335">
        <f>IFERROR(MAX(SUMIFS(Forecast!AX:AX, Forecast!$A:$A, Outcomes!$A48, Forecast!$C:$C, "2025", Forecast!$D:$D, "Bound project"), 0), 0)</f>
        <v>10.675802772513943</v>
      </c>
      <c r="AI48" s="335">
        <f>IFERROR(MAX(SUMIFS(Forecast!AY:AY, Forecast!$A:$A, Outcomes!$A48, Forecast!$C:$C, "2025", Forecast!$D:$D, "Bound project"), 0), 0)</f>
        <v>1.8304580566139834</v>
      </c>
      <c r="AJ48" s="335">
        <f>IFERROR(MAX(SUMIFS(Forecast!AZ:AZ, Forecast!$A:$A, Outcomes!$A48, Forecast!$C:$C, "2025", Forecast!$D:$D, "Bound project"), 0), 0)</f>
        <v>4.3686952268068779</v>
      </c>
      <c r="AK48" s="335">
        <f>IFERROR(MAX(SUMIFS(Forecast!BA:BA, Forecast!$A:$A, Outcomes!$A48, Forecast!$C:$C, "2025", Forecast!$D:$D, "Bound project"), 0), 0)</f>
        <v>8.2248813429760368</v>
      </c>
      <c r="AL48" s="335">
        <f>IFERROR(MAX(SUMIFS(Forecast!BF:BF, Forecast!$A:$A, Outcomes!$A48, Forecast!$C:$C, "2025", Forecast!$D:$D, "Bound project"), 0), 0)</f>
        <v>4557.6737743039184</v>
      </c>
      <c r="AM48" s="335">
        <f>IFERROR(MAX(SUMIFS(Forecast!BG:BG, Forecast!$A:$A, Outcomes!$A48, Forecast!$C:$C, "2025", Forecast!$D:$D, "Bound project"), 0), 0)</f>
        <v>1615.9738316525518</v>
      </c>
      <c r="AN48" s="335">
        <f>IFERROR(MAX(SUMIFS(Forecast!BH:BH, Forecast!$A:$A, Outcomes!$A48, Forecast!$C:$C, "2025", Forecast!$D:$D, "Bound project"), 0), 0)</f>
        <v>2120.3588998990062</v>
      </c>
      <c r="AO48" s="335">
        <f>IFERROR(MAX(SUMIFS(Forecast!BI:BI, Forecast!$A:$A, Outcomes!$A48, Forecast!$C:$C, "2025", Forecast!$D:$D, "Bound project"), 0), 0)</f>
        <v>1519.9370869897966</v>
      </c>
      <c r="AP48" s="335">
        <f>IFERROR(MAX(SUMIFS(Forecast!BJ:BJ, Forecast!$A:$A, Outcomes!$A48, Forecast!$C:$C, "2025", Forecast!$D:$D, "Bound project"), 0), 0)</f>
        <v>837.1068763092951</v>
      </c>
      <c r="AQ48" s="335">
        <f>IFERROR(MAX(SUMIFS(Forecast!BK:BK, Forecast!$A:$A, Outcomes!$A48, Forecast!$C:$C, "2025", Forecast!$D:$D, "Bound project"), 0), 0)</f>
        <v>138.93948117495603</v>
      </c>
      <c r="AR48" s="335">
        <f>IFERROR(MAX(SUMIFS(Forecast!BL:BL, Forecast!$A:$A, Outcomes!$A48, Forecast!$C:$C, "2025", Forecast!$D:$D, "Bound project"), 0), 0)</f>
        <v>397.87123328234179</v>
      </c>
      <c r="AS48" s="335">
        <f>IFERROR(MAX(SUMIFS(Forecast!BM:BM, Forecast!$A:$A, Outcomes!$A48, Forecast!$C:$C, "2025", Forecast!$D:$D, "Bound project"), 0), 0)</f>
        <v>520.2192762388961</v>
      </c>
      <c r="AT48" s="335">
        <f>IFERROR(MAX(SUMIFS(Forecast!BS:BS, Forecast!$A:$A, Outcomes!$A48, Forecast!$C:$C, "2025", Forecast!$D:$D, "Bound project"), 0), 0)</f>
        <v>0</v>
      </c>
      <c r="AU48" s="335">
        <f>IFERROR(MAX(SUMIFS(Forecast!BT:BT, Forecast!$A:$A, Outcomes!$A48, Forecast!$C:$C, "2025", Forecast!$D:$D, "Bound project"), 0), 0)</f>
        <v>0</v>
      </c>
      <c r="AV48" s="335">
        <f>IFERROR(MAX(SUMIFS(Forecast!BU:BU, Forecast!$A:$A, Outcomes!$A48, Forecast!$C:$C, "2025", Forecast!$D:$D, "Bound project"), 0), 0)</f>
        <v>0</v>
      </c>
      <c r="AW48" s="335">
        <f>IFERROR(MAX(SUMIFS(Forecast!BV:BV, Forecast!$A:$A, Outcomes!$A48, Forecast!$C:$C, "2025", Forecast!$D:$D, "Bound project"), 0), 0)</f>
        <v>0</v>
      </c>
      <c r="AX48" s="335">
        <f>IFERROR(MAX(SUMIFS(Forecast!BW:BW, Forecast!$A:$A, Outcomes!$A48, Forecast!$C:$C, "2025", Forecast!$D:$D, "Bound project"), 0), 0)</f>
        <v>0</v>
      </c>
      <c r="AY48" s="335">
        <f>IFERROR(MAX(SUMIFS(Forecast!BX:BX, Forecast!$A:$A, Outcomes!$A48, Forecast!$C:$C, "2025", Forecast!$D:$D, "Bound project"), 0), 0)</f>
        <v>0</v>
      </c>
      <c r="AZ48" s="335">
        <f>IFERROR(MAX(SUMIFS(Forecast!BY:BY, Forecast!$A:$A, Outcomes!$A48, Forecast!$C:$C, "2025", Forecast!$D:$D, "Bound project"), 0), 0)</f>
        <v>0</v>
      </c>
      <c r="BA48" s="335">
        <f>IFERROR(MAX(SUMIFS(Forecast!BZ:BZ, Forecast!$A:$A, Outcomes!$A48, Forecast!$C:$C, "2025", Forecast!$D:$D, "Bound project"), 0), 0)</f>
        <v>0</v>
      </c>
      <c r="BB48" s="335">
        <f>IFERROR(MAX(SUMIFS(Forecast!AO:AO, Forecast!$A:$A, Outcomes!$A48, Forecast!$C:$C, "2025", Forecast!$D:$D, "Bound project"), 0), 0)</f>
        <v>59.905195180482238</v>
      </c>
      <c r="BC48" s="335">
        <f>IFERROR(MAX(SUMIFS(Forecast!BN:BN, Forecast!$A:$A, Outcomes!$A48, Forecast!$C:$C, "2025", Forecast!$D:$D, "Bound project"), 0), 0)</f>
        <v>684.69650294933126</v>
      </c>
      <c r="BD48" s="335">
        <f>IFERROR(MAX(SUMIFS(Forecast!CA:CA, Forecast!$A:$A, Outcomes!$A48, Forecast!$C:$C, "2025", Forecast!$D:$D, "Bound project"), 0), 0)</f>
        <v>0</v>
      </c>
    </row>
    <row r="49" spans="1:56">
      <c r="A49" s="21" t="s">
        <v>127</v>
      </c>
      <c r="B49" s="18" t="s">
        <v>128</v>
      </c>
      <c r="C49" s="335">
        <f>IFERROR(MAX(SUMIFS(Forecast!E:E, Forecast!$A:$A, Outcomes!$A49, Forecast!$C:$C, "2025", Forecast!$D:$D, "Bound project"), 0), 0)</f>
        <v>399.42232352389829</v>
      </c>
      <c r="D49" s="335">
        <f>IFERROR(MAX(SUMIFS(Forecast!F:F, Forecast!$A:$A, Outcomes!$A49, Forecast!$C:$C, "2025", Forecast!$D:$D, "Bound project"), 0), 0)</f>
        <v>366.88502968528974</v>
      </c>
      <c r="E49" s="335">
        <f>IFERROR(MAX(SUMIFS(Forecast!G:G, Forecast!$A:$A, Outcomes!$A49, Forecast!$C:$C, "2025", Forecast!$D:$D, "Bound project"), 0), 0)</f>
        <v>109.93367960979941</v>
      </c>
      <c r="F49" s="335">
        <f>IFERROR(MAX(SUMIFS(Forecast!H:H, Forecast!$A:$A, Outcomes!$A49, Forecast!$C:$C, "2025", Forecast!$D:$D, "Bound project"), 0), 0)</f>
        <v>149.91186707191073</v>
      </c>
      <c r="G49" s="335">
        <f>IFERROR(MAX(SUMIFS(Forecast!I:I, Forecast!$A:$A, Outcomes!$A49, Forecast!$C:$C, "2025", Forecast!$D:$D, "Bound project"), 0), 0)</f>
        <v>95.770054567368177</v>
      </c>
      <c r="H49" s="335">
        <f>IFERROR(MAX(SUMIFS(Forecast!J:J, Forecast!$A:$A, Outcomes!$A49, Forecast!$C:$C, "2025", Forecast!$D:$D, "Bound project"), 0), 0)</f>
        <v>0</v>
      </c>
      <c r="I49" s="335">
        <f>IFERROR(MAX(SUMIFS(Forecast!K:K, Forecast!$A:$A, Outcomes!$A49, Forecast!$C:$C, "2025", Forecast!$D:$D, "Bound project"), 0), 0)</f>
        <v>0</v>
      </c>
      <c r="J49" s="335">
        <f>IFERROR(MAX(SUMIFS(Forecast!L:L, Forecast!$A:$A, Outcomes!$A49, Forecast!$C:$C, "2025", Forecast!$D:$D, "Bound project"), 0), 0)</f>
        <v>0</v>
      </c>
      <c r="K49" s="335">
        <f>IFERROR(MAX(SUMIFS(Forecast!M:M, Forecast!$A:$A, Outcomes!$A49, Forecast!$C:$C, "2025", Forecast!$D:$D, "Bound project"), 0), 0)</f>
        <v>0</v>
      </c>
      <c r="L49" s="335">
        <f>IFERROR(MAX(SUMIFS(Forecast!O:O, Forecast!$A:$A, Outcomes!$A49, Forecast!$C:$C, "2025", Forecast!$D:$D, "Bound project"), 0), 0)</f>
        <v>0</v>
      </c>
      <c r="M49" s="335">
        <f>IFERROR(MAX(SUMIFS(Forecast!P:P, Forecast!$A:$A, Outcomes!$A49, Forecast!$C:$C, "2025", Forecast!$D:$D, "Bound project"), 0), 0)</f>
        <v>338.8</v>
      </c>
      <c r="N49" s="335">
        <f>IFERROR(MAX(SUMIFS(Forecast!U:U, Forecast!$A:$A, Outcomes!$A49, Forecast!$C:$C, "2025", Forecast!$D:$D, "Bound project"), 0), 0)</f>
        <v>0</v>
      </c>
      <c r="O49" s="335">
        <f>IFERROR(MAX(SUMIFS(Forecast!V:V, Forecast!$A:$A, Outcomes!$A49, Forecast!$C:$C, "2025", Forecast!$D:$D, "Bound project"), 0), 0)</f>
        <v>0</v>
      </c>
      <c r="P49" s="335">
        <f>IFERROR(MAX(SUMIFS(Forecast!W:W, Forecast!$A:$A, Outcomes!$A49, Forecast!$C:$C, "2025", Forecast!$D:$D, "Bound project"), 0), 0)</f>
        <v>0</v>
      </c>
      <c r="Q49" s="335">
        <f>IFERROR(MAX(SUMIFS(Forecast!X:X, Forecast!$A:$A, Outcomes!$A49, Forecast!$C:$C, "2025", Forecast!$D:$D, "Bound project"), 0), 0)</f>
        <v>0</v>
      </c>
      <c r="R49" s="335">
        <f>IFERROR(MAX(SUMIFS(Forecast!Y:Y, Forecast!$A:$A, Outcomes!$A49, Forecast!$C:$C, "2025", Forecast!$D:$D, "Bound project"), 0), 0)</f>
        <v>0</v>
      </c>
      <c r="S49" s="335">
        <f>IFERROR(MAX(SUMIFS(Forecast!Z:Z, Forecast!$A:$A, Outcomes!$A49, Forecast!$C:$C, "2025", Forecast!$D:$D, "Bound project"), 0), 0)</f>
        <v>0</v>
      </c>
      <c r="T49" s="335">
        <f>IFERROR(MAX(SUMIFS(Forecast!AA:AA, Forecast!$A:$A, Outcomes!$A49, Forecast!$C:$C, "2025", Forecast!$D:$D, "Bound project"), 0), 0)</f>
        <v>0</v>
      </c>
      <c r="U49" s="335">
        <f>IFERROR(MAX(SUMIFS(Forecast!AB:AB, Forecast!$A:$A, Outcomes!$A49, Forecast!$C:$C, "2025", Forecast!$D:$D, "Bound project"), 0), 0)</f>
        <v>0</v>
      </c>
      <c r="V49" s="335">
        <f>IFERROR(MAX(SUMIFS(Forecast!AG:AG, Forecast!$A:$A, Outcomes!$A49, Forecast!$C:$C, "2025", Forecast!$D:$D, "Bound project"), 0), 0)</f>
        <v>33.773620877617532</v>
      </c>
      <c r="W49" s="335">
        <f>IFERROR(MAX(SUMIFS(Forecast!AH:AH, Forecast!$A:$A, Outcomes!$A49, Forecast!$C:$C, "2025", Forecast!$D:$D, "Bound project"), 0), 0)</f>
        <v>10.317798901436772</v>
      </c>
      <c r="X49" s="335">
        <f>IFERROR(MAX(SUMIFS(Forecast!AI:AI, Forecast!$A:$A, Outcomes!$A49, Forecast!$C:$C, "2025", Forecast!$D:$D, "Bound project"), 0), 0)</f>
        <v>12.79513583828747</v>
      </c>
      <c r="Y49" s="335">
        <f>IFERROR(MAX(SUMIFS(Forecast!AJ:AJ, Forecast!$A:$A, Outcomes!$A49, Forecast!$C:$C, "2025", Forecast!$D:$D, "Bound project"), 0), 0)</f>
        <v>24.357889823661843</v>
      </c>
      <c r="Z49" s="335">
        <f>IFERROR(MAX(SUMIFS(Forecast!AK:AK, Forecast!$A:$A, Outcomes!$A49, Forecast!$C:$C, "2025", Forecast!$D:$D, "Bound project"), 0), 0)</f>
        <v>78.136379122382479</v>
      </c>
      <c r="AA49" s="335">
        <f>IFERROR(MAX(SUMIFS(Forecast!AL:AL, Forecast!$A:$A, Outcomes!$A49, Forecast!$C:$C, "2025", Forecast!$D:$D, "Bound project"), 0), 0)</f>
        <v>25.877242124746523</v>
      </c>
      <c r="AB49" s="335">
        <f>IFERROR(MAX(SUMIFS(Forecast!AM:AM, Forecast!$A:$A, Outcomes!$A49, Forecast!$C:$C, "2025", Forecast!$D:$D, "Bound project"), 0), 0)</f>
        <v>49.154076261955055</v>
      </c>
      <c r="AC49" s="335">
        <f>IFERROR(MAX(SUMIFS(Forecast!AN:AN, Forecast!$A:$A, Outcomes!$A49, Forecast!$C:$C, "2025", Forecast!$D:$D, "Bound project"), 0), 0)</f>
        <v>56.135990281124464</v>
      </c>
      <c r="AD49" s="335">
        <f>IFERROR(MAX(SUMIFS(Forecast!AT:AT, Forecast!$A:$A, Outcomes!$A49, Forecast!$C:$C, "2025", Forecast!$D:$D, "Bound project"), 0), 0)</f>
        <v>0</v>
      </c>
      <c r="AE49" s="335">
        <f>IFERROR(MAX(SUMIFS(Forecast!AU:AU, Forecast!$A:$A, Outcomes!$A49, Forecast!$C:$C, "2025", Forecast!$D:$D, "Bound project"), 0), 0)</f>
        <v>0</v>
      </c>
      <c r="AF49" s="335">
        <f>IFERROR(MAX(SUMIFS(Forecast!AV:AV, Forecast!$A:$A, Outcomes!$A49, Forecast!$C:$C, "2025", Forecast!$D:$D, "Bound project"), 0), 0)</f>
        <v>0</v>
      </c>
      <c r="AG49" s="335">
        <f>IFERROR(MAX(SUMIFS(Forecast!AW:AW, Forecast!$A:$A, Outcomes!$A49, Forecast!$C:$C, "2025", Forecast!$D:$D, "Bound project"), 0), 0)</f>
        <v>0</v>
      </c>
      <c r="AH49" s="335">
        <f>IFERROR(MAX(SUMIFS(Forecast!AX:AX, Forecast!$A:$A, Outcomes!$A49, Forecast!$C:$C, "2025", Forecast!$D:$D, "Bound project"), 0), 0)</f>
        <v>8.1224999999999987</v>
      </c>
      <c r="AI49" s="335">
        <f>IFERROR(MAX(SUMIFS(Forecast!AY:AY, Forecast!$A:$A, Outcomes!$A49, Forecast!$C:$C, "2025", Forecast!$D:$D, "Bound project"), 0), 0)</f>
        <v>0.28579166666666667</v>
      </c>
      <c r="AJ49" s="335">
        <f>IFERROR(MAX(SUMIFS(Forecast!AZ:AZ, Forecast!$A:$A, Outcomes!$A49, Forecast!$C:$C, "2025", Forecast!$D:$D, "Bound project"), 0), 0)</f>
        <v>4.3237954545454533</v>
      </c>
      <c r="AK49" s="335">
        <f>IFERROR(MAX(SUMIFS(Forecast!BA:BA, Forecast!$A:$A, Outcomes!$A49, Forecast!$C:$C, "2025", Forecast!$D:$D, "Bound project"), 0), 0)</f>
        <v>4.2690984848484845</v>
      </c>
      <c r="AL49" s="335">
        <f>IFERROR(MAX(SUMIFS(Forecast!BF:BF, Forecast!$A:$A, Outcomes!$A49, Forecast!$C:$C, "2025", Forecast!$D:$D, "Bound project"), 0), 0)</f>
        <v>834.42678672489035</v>
      </c>
      <c r="AM49" s="335">
        <f>IFERROR(MAX(SUMIFS(Forecast!BG:BG, Forecast!$A:$A, Outcomes!$A49, Forecast!$C:$C, "2025", Forecast!$D:$D, "Bound project"), 0), 0)</f>
        <v>245.30403658008109</v>
      </c>
      <c r="AN49" s="335">
        <f>IFERROR(MAX(SUMIFS(Forecast!BH:BH, Forecast!$A:$A, Outcomes!$A49, Forecast!$C:$C, "2025", Forecast!$D:$D, "Bound project"), 0), 0)</f>
        <v>331.60703883658334</v>
      </c>
      <c r="AO49" s="335">
        <f>IFERROR(MAX(SUMIFS(Forecast!BI:BI, Forecast!$A:$A, Outcomes!$A49, Forecast!$C:$C, "2025", Forecast!$D:$D, "Bound project"), 0), 0)</f>
        <v>203.51139031792511</v>
      </c>
      <c r="AP49" s="335">
        <f>IFERROR(MAX(SUMIFS(Forecast!BJ:BJ, Forecast!$A:$A, Outcomes!$A49, Forecast!$C:$C, "2025", Forecast!$D:$D, "Bound project"), 0), 0)</f>
        <v>297.77217153119398</v>
      </c>
      <c r="AQ49" s="335">
        <f>IFERROR(MAX(SUMIFS(Forecast!BK:BK, Forecast!$A:$A, Outcomes!$A49, Forecast!$C:$C, "2025", Forecast!$D:$D, "Bound project"), 0), 0)</f>
        <v>43.254672764420299</v>
      </c>
      <c r="AR49" s="335">
        <f>IFERROR(MAX(SUMIFS(Forecast!BL:BL, Forecast!$A:$A, Outcomes!$A49, Forecast!$C:$C, "2025", Forecast!$D:$D, "Bound project"), 0), 0)</f>
        <v>173.90323474370166</v>
      </c>
      <c r="AS49" s="335">
        <f>IFERROR(MAX(SUMIFS(Forecast!BM:BM, Forecast!$A:$A, Outcomes!$A49, Forecast!$C:$C, "2025", Forecast!$D:$D, "Bound project"), 0), 0)</f>
        <v>180.2881982000637</v>
      </c>
      <c r="AT49" s="335">
        <f>IFERROR(MAX(SUMIFS(Forecast!BS:BS, Forecast!$A:$A, Outcomes!$A49, Forecast!$C:$C, "2025", Forecast!$D:$D, "Bound project"), 0), 0)</f>
        <v>0</v>
      </c>
      <c r="AU49" s="335">
        <f>IFERROR(MAX(SUMIFS(Forecast!BT:BT, Forecast!$A:$A, Outcomes!$A49, Forecast!$C:$C, "2025", Forecast!$D:$D, "Bound project"), 0), 0)</f>
        <v>0</v>
      </c>
      <c r="AV49" s="335">
        <f>IFERROR(MAX(SUMIFS(Forecast!BU:BU, Forecast!$A:$A, Outcomes!$A49, Forecast!$C:$C, "2025", Forecast!$D:$D, "Bound project"), 0), 0)</f>
        <v>0</v>
      </c>
      <c r="AW49" s="335">
        <f>IFERROR(MAX(SUMIFS(Forecast!BV:BV, Forecast!$A:$A, Outcomes!$A49, Forecast!$C:$C, "2025", Forecast!$D:$D, "Bound project"), 0), 0)</f>
        <v>0</v>
      </c>
      <c r="AX49" s="335">
        <f>IFERROR(MAX(SUMIFS(Forecast!BW:BW, Forecast!$A:$A, Outcomes!$A49, Forecast!$C:$C, "2025", Forecast!$D:$D, "Bound project"), 0), 0)</f>
        <v>0</v>
      </c>
      <c r="AY49" s="335">
        <f>IFERROR(MAX(SUMIFS(Forecast!BX:BX, Forecast!$A:$A, Outcomes!$A49, Forecast!$C:$C, "2025", Forecast!$D:$D, "Bound project"), 0), 0)</f>
        <v>0</v>
      </c>
      <c r="AZ49" s="335">
        <f>IFERROR(MAX(SUMIFS(Forecast!BY:BY, Forecast!$A:$A, Outcomes!$A49, Forecast!$C:$C, "2025", Forecast!$D:$D, "Bound project"), 0), 0)</f>
        <v>0</v>
      </c>
      <c r="BA49" s="335">
        <f>IFERROR(MAX(SUMIFS(Forecast!BZ:BZ, Forecast!$A:$A, Outcomes!$A49, Forecast!$C:$C, "2025", Forecast!$D:$D, "Bound project"), 0), 0)</f>
        <v>0</v>
      </c>
      <c r="BB49" s="335">
        <f>IFERROR(MAX(SUMIFS(Forecast!AO:AO, Forecast!$A:$A, Outcomes!$A49, Forecast!$C:$C, "2025", Forecast!$D:$D, "Bound project"), 0), 0)</f>
        <v>10.829999999999998</v>
      </c>
      <c r="BC49" s="335">
        <f>IFERROR(MAX(SUMIFS(Forecast!BN:BN, Forecast!$A:$A, Outcomes!$A49, Forecast!$C:$C, "2025", Forecast!$D:$D, "Bound project"), 0), 0)</f>
        <v>16.940000000000005</v>
      </c>
      <c r="BD49" s="335">
        <f>IFERROR(MAX(SUMIFS(Forecast!CA:CA, Forecast!$A:$A, Outcomes!$A49, Forecast!$C:$C, "2025", Forecast!$D:$D, "Bound project"), 0), 0)</f>
        <v>0</v>
      </c>
    </row>
    <row r="50" spans="1:56">
      <c r="A50" s="21" t="s">
        <v>129</v>
      </c>
      <c r="B50" s="18" t="s">
        <v>130</v>
      </c>
      <c r="C50" s="335">
        <f>IFERROR(MAX(SUMIFS(Forecast!E:E, Forecast!$A:$A, Outcomes!$A50, Forecast!$C:$C, "2025", Forecast!$D:$D, "Bound project"), 0), 0)</f>
        <v>561.95104873281196</v>
      </c>
      <c r="D50" s="335">
        <f>IFERROR(MAX(SUMIFS(Forecast!F:F, Forecast!$A:$A, Outcomes!$A50, Forecast!$C:$C, "2025", Forecast!$D:$D, "Bound project"), 0), 0)</f>
        <v>294.91879779941655</v>
      </c>
      <c r="E50" s="335">
        <f>IFERROR(MAX(SUMIFS(Forecast!G:G, Forecast!$A:$A, Outcomes!$A50, Forecast!$C:$C, "2025", Forecast!$D:$D, "Bound project"), 0), 0)</f>
        <v>129.27191768921926</v>
      </c>
      <c r="F50" s="335">
        <f>IFERROR(MAX(SUMIFS(Forecast!H:H, Forecast!$A:$A, Outcomes!$A50, Forecast!$C:$C, "2025", Forecast!$D:$D, "Bound project"), 0), 0)</f>
        <v>152.67539508738938</v>
      </c>
      <c r="G50" s="335">
        <f>IFERROR(MAX(SUMIFS(Forecast!I:I, Forecast!$A:$A, Outcomes!$A50, Forecast!$C:$C, "2025", Forecast!$D:$D, "Bound project"), 0), 0)</f>
        <v>87.911253252269546</v>
      </c>
      <c r="H50" s="335">
        <f>IFERROR(MAX(SUMIFS(Forecast!J:J, Forecast!$A:$A, Outcomes!$A50, Forecast!$C:$C, "2025", Forecast!$D:$D, "Bound project"), 0), 0)</f>
        <v>0</v>
      </c>
      <c r="I50" s="335">
        <f>IFERROR(MAX(SUMIFS(Forecast!K:K, Forecast!$A:$A, Outcomes!$A50, Forecast!$C:$C, "2025", Forecast!$D:$D, "Bound project"), 0), 0)</f>
        <v>0</v>
      </c>
      <c r="J50" s="335">
        <f>IFERROR(MAX(SUMIFS(Forecast!L:L, Forecast!$A:$A, Outcomes!$A50, Forecast!$C:$C, "2025", Forecast!$D:$D, "Bound project"), 0), 0)</f>
        <v>0</v>
      </c>
      <c r="K50" s="335">
        <f>IFERROR(MAX(SUMIFS(Forecast!M:M, Forecast!$A:$A, Outcomes!$A50, Forecast!$C:$C, "2025", Forecast!$D:$D, "Bound project"), 0), 0)</f>
        <v>0</v>
      </c>
      <c r="L50" s="335">
        <f>IFERROR(MAX(SUMIFS(Forecast!O:O, Forecast!$A:$A, Outcomes!$A50, Forecast!$C:$C, "2025", Forecast!$D:$D, "Bound project"), 0), 0)</f>
        <v>2.7225000000000006</v>
      </c>
      <c r="M50" s="335">
        <f>IFERROR(MAX(SUMIFS(Forecast!P:P, Forecast!$A:$A, Outcomes!$A50, Forecast!$C:$C, "2025", Forecast!$D:$D, "Bound project"), 0), 0)</f>
        <v>124.32750000000001</v>
      </c>
      <c r="N50" s="335">
        <f>IFERROR(MAX(SUMIFS(Forecast!U:U, Forecast!$A:$A, Outcomes!$A50, Forecast!$C:$C, "2025", Forecast!$D:$D, "Bound project"), 0), 0)</f>
        <v>0.6753488372093025</v>
      </c>
      <c r="O50" s="335">
        <f>IFERROR(MAX(SUMIFS(Forecast!V:V, Forecast!$A:$A, Outcomes!$A50, Forecast!$C:$C, "2025", Forecast!$D:$D, "Bound project"), 0), 0)</f>
        <v>0</v>
      </c>
      <c r="P50" s="335">
        <f>IFERROR(MAX(SUMIFS(Forecast!W:W, Forecast!$A:$A, Outcomes!$A50, Forecast!$C:$C, "2025", Forecast!$D:$D, "Bound project"), 0), 0)</f>
        <v>0</v>
      </c>
      <c r="Q50" s="335">
        <f>IFERROR(MAX(SUMIFS(Forecast!X:X, Forecast!$A:$A, Outcomes!$A50, Forecast!$C:$C, "2025", Forecast!$D:$D, "Bound project"), 0), 0)</f>
        <v>0</v>
      </c>
      <c r="R50" s="335">
        <f>IFERROR(MAX(SUMIFS(Forecast!Y:Y, Forecast!$A:$A, Outcomes!$A50, Forecast!$C:$C, "2025", Forecast!$D:$D, "Bound project"), 0), 0)</f>
        <v>28.364651162790704</v>
      </c>
      <c r="S50" s="335">
        <f>IFERROR(MAX(SUMIFS(Forecast!Z:Z, Forecast!$A:$A, Outcomes!$A50, Forecast!$C:$C, "2025", Forecast!$D:$D, "Bound project"), 0), 0)</f>
        <v>19.360000000000003</v>
      </c>
      <c r="T50" s="335">
        <f>IFERROR(MAX(SUMIFS(Forecast!AA:AA, Forecast!$A:$A, Outcomes!$A50, Forecast!$C:$C, "2025", Forecast!$D:$D, "Bound project"), 0), 0)</f>
        <v>19.360000000000003</v>
      </c>
      <c r="U50" s="335">
        <f>IFERROR(MAX(SUMIFS(Forecast!AB:AB, Forecast!$A:$A, Outcomes!$A50, Forecast!$C:$C, "2025", Forecast!$D:$D, "Bound project"), 0), 0)</f>
        <v>21.780000000000005</v>
      </c>
      <c r="V50" s="335">
        <f>IFERROR(MAX(SUMIFS(Forecast!AG:AG, Forecast!$A:$A, Outcomes!$A50, Forecast!$C:$C, "2025", Forecast!$D:$D, "Bound project"), 0), 0)</f>
        <v>171.64548074033343</v>
      </c>
      <c r="W50" s="335">
        <f>IFERROR(MAX(SUMIFS(Forecast!AH:AH, Forecast!$A:$A, Outcomes!$A50, Forecast!$C:$C, "2025", Forecast!$D:$D, "Bound project"), 0), 0)</f>
        <v>39.615196715935376</v>
      </c>
      <c r="X50" s="335">
        <f>IFERROR(MAX(SUMIFS(Forecast!AI:AI, Forecast!$A:$A, Outcomes!$A50, Forecast!$C:$C, "2025", Forecast!$D:$D, "Bound project"), 0), 0)</f>
        <v>80.907455397466052</v>
      </c>
      <c r="Y50" s="335">
        <f>IFERROR(MAX(SUMIFS(Forecast!AJ:AJ, Forecast!$A:$A, Outcomes!$A50, Forecast!$C:$C, "2025", Forecast!$D:$D, "Bound project"), 0), 0)</f>
        <v>106.09325021585123</v>
      </c>
      <c r="Z50" s="335">
        <f>IFERROR(MAX(SUMIFS(Forecast!AK:AK, Forecast!$A:$A, Outcomes!$A50, Forecast!$C:$C, "2025", Forecast!$D:$D, "Bound project"), 0), 0)</f>
        <v>180.32951925966657</v>
      </c>
      <c r="AA50" s="335">
        <f>IFERROR(MAX(SUMIFS(Forecast!AL:AL, Forecast!$A:$A, Outcomes!$A50, Forecast!$C:$C, "2025", Forecast!$D:$D, "Bound project"), 0), 0)</f>
        <v>44.769631421109693</v>
      </c>
      <c r="AB50" s="335">
        <f>IFERROR(MAX(SUMIFS(Forecast!AM:AM, Forecast!$A:$A, Outcomes!$A50, Forecast!$C:$C, "2025", Forecast!$D:$D, "Bound project"), 0), 0)</f>
        <v>87.183710484656757</v>
      </c>
      <c r="AC50" s="335">
        <f>IFERROR(MAX(SUMIFS(Forecast!AN:AN, Forecast!$A:$A, Outcomes!$A50, Forecast!$C:$C, "2025", Forecast!$D:$D, "Bound project"), 0), 0)</f>
        <v>120.43280035684364</v>
      </c>
      <c r="AD50" s="335">
        <f>IFERROR(MAX(SUMIFS(Forecast!AT:AT, Forecast!$A:$A, Outcomes!$A50, Forecast!$C:$C, "2025", Forecast!$D:$D, "Bound project"), 0), 0)</f>
        <v>0</v>
      </c>
      <c r="AE50" s="335">
        <f>IFERROR(MAX(SUMIFS(Forecast!AU:AU, Forecast!$A:$A, Outcomes!$A50, Forecast!$C:$C, "2025", Forecast!$D:$D, "Bound project"), 0), 0)</f>
        <v>0</v>
      </c>
      <c r="AF50" s="335">
        <f>IFERROR(MAX(SUMIFS(Forecast!AV:AV, Forecast!$A:$A, Outcomes!$A50, Forecast!$C:$C, "2025", Forecast!$D:$D, "Bound project"), 0), 0)</f>
        <v>0</v>
      </c>
      <c r="AG50" s="335">
        <f>IFERROR(MAX(SUMIFS(Forecast!AW:AW, Forecast!$A:$A, Outcomes!$A50, Forecast!$C:$C, "2025", Forecast!$D:$D, "Bound project"), 0), 0)</f>
        <v>0</v>
      </c>
      <c r="AH50" s="335">
        <f>IFERROR(MAX(SUMIFS(Forecast!AX:AX, Forecast!$A:$A, Outcomes!$A50, Forecast!$C:$C, "2025", Forecast!$D:$D, "Bound project"), 0), 0)</f>
        <v>0</v>
      </c>
      <c r="AI50" s="335">
        <f>IFERROR(MAX(SUMIFS(Forecast!AY:AY, Forecast!$A:$A, Outcomes!$A50, Forecast!$C:$C, "2025", Forecast!$D:$D, "Bound project"), 0), 0)</f>
        <v>0</v>
      </c>
      <c r="AJ50" s="335">
        <f>IFERROR(MAX(SUMIFS(Forecast!AZ:AZ, Forecast!$A:$A, Outcomes!$A50, Forecast!$C:$C, "2025", Forecast!$D:$D, "Bound project"), 0), 0)</f>
        <v>0</v>
      </c>
      <c r="AK50" s="335">
        <f>IFERROR(MAX(SUMIFS(Forecast!BA:BA, Forecast!$A:$A, Outcomes!$A50, Forecast!$C:$C, "2025", Forecast!$D:$D, "Bound project"), 0), 0)</f>
        <v>0</v>
      </c>
      <c r="AL50" s="335">
        <f>IFERROR(MAX(SUMIFS(Forecast!BF:BF, Forecast!$A:$A, Outcomes!$A50, Forecast!$C:$C, "2025", Forecast!$D:$D, "Bound project"), 0), 0)</f>
        <v>260.60805876642047</v>
      </c>
      <c r="AM50" s="335">
        <f>IFERROR(MAX(SUMIFS(Forecast!BG:BG, Forecast!$A:$A, Outcomes!$A50, Forecast!$C:$C, "2025", Forecast!$D:$D, "Bound project"), 0), 0)</f>
        <v>138.45913351145757</v>
      </c>
      <c r="AN50" s="335">
        <f>IFERROR(MAX(SUMIFS(Forecast!BH:BH, Forecast!$A:$A, Outcomes!$A50, Forecast!$C:$C, "2025", Forecast!$D:$D, "Bound project"), 0), 0)</f>
        <v>177.97624765080928</v>
      </c>
      <c r="AO50" s="335">
        <f>IFERROR(MAX(SUMIFS(Forecast!BI:BI, Forecast!$A:$A, Outcomes!$A50, Forecast!$C:$C, "2025", Forecast!$D:$D, "Bound project"), 0), 0)</f>
        <v>110.47016323569663</v>
      </c>
      <c r="AP50" s="335">
        <f>IFERROR(MAX(SUMIFS(Forecast!BJ:BJ, Forecast!$A:$A, Outcomes!$A50, Forecast!$C:$C, "2025", Forecast!$D:$D, "Bound project"), 0), 0)</f>
        <v>110.05595927632193</v>
      </c>
      <c r="AQ50" s="335">
        <f>IFERROR(MAX(SUMIFS(Forecast!BK:BK, Forecast!$A:$A, Outcomes!$A50, Forecast!$C:$C, "2025", Forecast!$D:$D, "Bound project"), 0), 0)</f>
        <v>55.557227219268739</v>
      </c>
      <c r="AR50" s="335">
        <f>IFERROR(MAX(SUMIFS(Forecast!BL:BL, Forecast!$A:$A, Outcomes!$A50, Forecast!$C:$C, "2025", Forecast!$D:$D, "Bound project"), 0), 0)</f>
        <v>77.921429201305898</v>
      </c>
      <c r="AS50" s="335">
        <f>IFERROR(MAX(SUMIFS(Forecast!BM:BM, Forecast!$A:$A, Outcomes!$A50, Forecast!$C:$C, "2025", Forecast!$D:$D, "Bound project"), 0), 0)</f>
        <v>59.842501203796665</v>
      </c>
      <c r="AT50" s="335">
        <f>IFERROR(MAX(SUMIFS(Forecast!BS:BS, Forecast!$A:$A, Outcomes!$A50, Forecast!$C:$C, "2025", Forecast!$D:$D, "Bound project"), 0), 0)</f>
        <v>0</v>
      </c>
      <c r="AU50" s="335">
        <f>IFERROR(MAX(SUMIFS(Forecast!BT:BT, Forecast!$A:$A, Outcomes!$A50, Forecast!$C:$C, "2025", Forecast!$D:$D, "Bound project"), 0), 0)</f>
        <v>0</v>
      </c>
      <c r="AV50" s="335">
        <f>IFERROR(MAX(SUMIFS(Forecast!BU:BU, Forecast!$A:$A, Outcomes!$A50, Forecast!$C:$C, "2025", Forecast!$D:$D, "Bound project"), 0), 0)</f>
        <v>0</v>
      </c>
      <c r="AW50" s="335">
        <f>IFERROR(MAX(SUMIFS(Forecast!BV:BV, Forecast!$A:$A, Outcomes!$A50, Forecast!$C:$C, "2025", Forecast!$D:$D, "Bound project"), 0), 0)</f>
        <v>0</v>
      </c>
      <c r="AX50" s="335">
        <f>IFERROR(MAX(SUMIFS(Forecast!BW:BW, Forecast!$A:$A, Outcomes!$A50, Forecast!$C:$C, "2025", Forecast!$D:$D, "Bound project"), 0), 0)</f>
        <v>0</v>
      </c>
      <c r="AY50" s="335">
        <f>IFERROR(MAX(SUMIFS(Forecast!BX:BX, Forecast!$A:$A, Outcomes!$A50, Forecast!$C:$C, "2025", Forecast!$D:$D, "Bound project"), 0), 0)</f>
        <v>0</v>
      </c>
      <c r="AZ50" s="335">
        <f>IFERROR(MAX(SUMIFS(Forecast!BY:BY, Forecast!$A:$A, Outcomes!$A50, Forecast!$C:$C, "2025", Forecast!$D:$D, "Bound project"), 0), 0)</f>
        <v>0</v>
      </c>
      <c r="BA50" s="335">
        <f>IFERROR(MAX(SUMIFS(Forecast!BZ:BZ, Forecast!$A:$A, Outcomes!$A50, Forecast!$C:$C, "2025", Forecast!$D:$D, "Bound project"), 0), 0)</f>
        <v>0</v>
      </c>
      <c r="BB50" s="335">
        <f>IFERROR(MAX(SUMIFS(Forecast!AO:AO, Forecast!$A:$A, Outcomes!$A50, Forecast!$C:$C, "2025", Forecast!$D:$D, "Bound project"), 0), 0)</f>
        <v>12.100000000000001</v>
      </c>
      <c r="BC50" s="335">
        <f>IFERROR(MAX(SUMIFS(Forecast!BN:BN, Forecast!$A:$A, Outcomes!$A50, Forecast!$C:$C, "2025", Forecast!$D:$D, "Bound project"), 0), 0)</f>
        <v>14.936734693877558</v>
      </c>
      <c r="BD50" s="335">
        <f>IFERROR(MAX(SUMIFS(Forecast!CA:CA, Forecast!$A:$A, Outcomes!$A50, Forecast!$C:$C, "2025", Forecast!$D:$D, "Bound project"), 0), 0)</f>
        <v>0</v>
      </c>
    </row>
    <row r="51" spans="1:56">
      <c r="A51" s="21" t="s">
        <v>131</v>
      </c>
      <c r="B51" s="18" t="s">
        <v>132</v>
      </c>
      <c r="C51" s="335">
        <f>IFERROR(MAX(SUMIFS(Forecast!E:E, Forecast!$A:$A, Outcomes!$A51, Forecast!$C:$C, "2025", Forecast!$D:$D, "Bound project"), 0), 0)</f>
        <v>1452.8770837687889</v>
      </c>
      <c r="D51" s="335">
        <f>IFERROR(MAX(SUMIFS(Forecast!F:F, Forecast!$A:$A, Outcomes!$A51, Forecast!$C:$C, "2025", Forecast!$D:$D, "Bound project"), 0), 0)</f>
        <v>1171.2800000000002</v>
      </c>
      <c r="E51" s="335">
        <f>IFERROR(MAX(SUMIFS(Forecast!G:G, Forecast!$A:$A, Outcomes!$A51, Forecast!$C:$C, "2025", Forecast!$D:$D, "Bound project"), 0), 0)</f>
        <v>739.36922788419884</v>
      </c>
      <c r="F51" s="335">
        <f>IFERROR(MAX(SUMIFS(Forecast!H:H, Forecast!$A:$A, Outcomes!$A51, Forecast!$C:$C, "2025", Forecast!$D:$D, "Bound project"), 0), 0)</f>
        <v>788.40702526279779</v>
      </c>
      <c r="G51" s="335">
        <f>IFERROR(MAX(SUMIFS(Forecast!I:I, Forecast!$A:$A, Outcomes!$A51, Forecast!$C:$C, "2025", Forecast!$D:$D, "Bound project"), 0), 0)</f>
        <v>178.83721968390014</v>
      </c>
      <c r="H51" s="335">
        <f>IFERROR(MAX(SUMIFS(Forecast!J:J, Forecast!$A:$A, Outcomes!$A51, Forecast!$C:$C, "2025", Forecast!$D:$D, "Bound project"), 0), 0)</f>
        <v>0</v>
      </c>
      <c r="I51" s="335">
        <f>IFERROR(MAX(SUMIFS(Forecast!K:K, Forecast!$A:$A, Outcomes!$A51, Forecast!$C:$C, "2025", Forecast!$D:$D, "Bound project"), 0), 0)</f>
        <v>0</v>
      </c>
      <c r="J51" s="335">
        <f>IFERROR(MAX(SUMIFS(Forecast!L:L, Forecast!$A:$A, Outcomes!$A51, Forecast!$C:$C, "2025", Forecast!$D:$D, "Bound project"), 0), 0)</f>
        <v>0</v>
      </c>
      <c r="K51" s="335">
        <f>IFERROR(MAX(SUMIFS(Forecast!M:M, Forecast!$A:$A, Outcomes!$A51, Forecast!$C:$C, "2025", Forecast!$D:$D, "Bound project"), 0), 0)</f>
        <v>0</v>
      </c>
      <c r="L51" s="335">
        <f>IFERROR(MAX(SUMIFS(Forecast!O:O, Forecast!$A:$A, Outcomes!$A51, Forecast!$C:$C, "2025", Forecast!$D:$D, "Bound project"), 0), 0)</f>
        <v>6.0033436195823136</v>
      </c>
      <c r="M51" s="335">
        <f>IFERROR(MAX(SUMIFS(Forecast!P:P, Forecast!$A:$A, Outcomes!$A51, Forecast!$C:$C, "2025", Forecast!$D:$D, "Bound project"), 0), 0)</f>
        <v>10.42253167696771</v>
      </c>
      <c r="N51" s="335">
        <f>IFERROR(MAX(SUMIFS(Forecast!U:U, Forecast!$A:$A, Outcomes!$A51, Forecast!$C:$C, "2025", Forecast!$D:$D, "Bound project"), 0), 0)</f>
        <v>189.97000000000006</v>
      </c>
      <c r="O51" s="335">
        <f>IFERROR(MAX(SUMIFS(Forecast!V:V, Forecast!$A:$A, Outcomes!$A51, Forecast!$C:$C, "2025", Forecast!$D:$D, "Bound project"), 0), 0)</f>
        <v>45.980000000000011</v>
      </c>
      <c r="P51" s="335">
        <f>IFERROR(MAX(SUMIFS(Forecast!W:W, Forecast!$A:$A, Outcomes!$A51, Forecast!$C:$C, "2025", Forecast!$D:$D, "Bound project"), 0), 0)</f>
        <v>31.460000000000004</v>
      </c>
      <c r="Q51" s="335">
        <f>IFERROR(MAX(SUMIFS(Forecast!X:X, Forecast!$A:$A, Outcomes!$A51, Forecast!$C:$C, "2025", Forecast!$D:$D, "Bound project"), 0), 0)</f>
        <v>71.390000000000029</v>
      </c>
      <c r="R51" s="335">
        <f>IFERROR(MAX(SUMIFS(Forecast!Y:Y, Forecast!$A:$A, Outcomes!$A51, Forecast!$C:$C, "2025", Forecast!$D:$D, "Bound project"), 0), 0)</f>
        <v>223.85000000000008</v>
      </c>
      <c r="S51" s="335">
        <f>IFERROR(MAX(SUMIFS(Forecast!Z:Z, Forecast!$A:$A, Outcomes!$A51, Forecast!$C:$C, "2025", Forecast!$D:$D, "Bound project"), 0), 0)</f>
        <v>48.400000000000006</v>
      </c>
      <c r="T51" s="335">
        <f>IFERROR(MAX(SUMIFS(Forecast!AA:AA, Forecast!$A:$A, Outcomes!$A51, Forecast!$C:$C, "2025", Forecast!$D:$D, "Bound project"), 0), 0)</f>
        <v>42.350000000000009</v>
      </c>
      <c r="U51" s="335">
        <f>IFERROR(MAX(SUMIFS(Forecast!AB:AB, Forecast!$A:$A, Outcomes!$A51, Forecast!$C:$C, "2025", Forecast!$D:$D, "Bound project"), 0), 0)</f>
        <v>101.64000000000003</v>
      </c>
      <c r="V51" s="335">
        <f>IFERROR(MAX(SUMIFS(Forecast!AG:AG, Forecast!$A:$A, Outcomes!$A51, Forecast!$C:$C, "2025", Forecast!$D:$D, "Bound project"), 0), 0)</f>
        <v>39.60002496250069</v>
      </c>
      <c r="W51" s="335">
        <f>IFERROR(MAX(SUMIFS(Forecast!AH:AH, Forecast!$A:$A, Outcomes!$A51, Forecast!$C:$C, "2025", Forecast!$D:$D, "Bound project"), 0), 0)</f>
        <v>9.2583163277099736</v>
      </c>
      <c r="X51" s="335">
        <f>IFERROR(MAX(SUMIFS(Forecast!AI:AI, Forecast!$A:$A, Outcomes!$A51, Forecast!$C:$C, "2025", Forecast!$D:$D, "Bound project"), 0), 0)</f>
        <v>12.020949606741606</v>
      </c>
      <c r="Y51" s="335">
        <f>IFERROR(MAX(SUMIFS(Forecast!AJ:AJ, Forecast!$A:$A, Outcomes!$A51, Forecast!$C:$C, "2025", Forecast!$D:$D, "Bound project"), 0), 0)</f>
        <v>16.293140422776577</v>
      </c>
      <c r="Z51" s="335">
        <f>IFERROR(MAX(SUMIFS(Forecast!AK:AK, Forecast!$A:$A, Outcomes!$A51, Forecast!$C:$C, "2025", Forecast!$D:$D, "Bound project"), 0), 0)</f>
        <v>92.164975037499289</v>
      </c>
      <c r="AA51" s="335">
        <f>IFERROR(MAX(SUMIFS(Forecast!AL:AL, Forecast!$A:$A, Outcomes!$A51, Forecast!$C:$C, "2025", Forecast!$D:$D, "Bound project"), 0), 0)</f>
        <v>37.231196468215536</v>
      </c>
      <c r="AB51" s="335">
        <f>IFERROR(MAX(SUMIFS(Forecast!AM:AM, Forecast!$A:$A, Outcomes!$A51, Forecast!$C:$C, "2025", Forecast!$D:$D, "Bound project"), 0), 0)</f>
        <v>67.433418005705732</v>
      </c>
      <c r="AC51" s="335">
        <f>IFERROR(MAX(SUMIFS(Forecast!AN:AN, Forecast!$A:$A, Outcomes!$A51, Forecast!$C:$C, "2025", Forecast!$D:$D, "Bound project"), 0), 0)</f>
        <v>32.882783666338973</v>
      </c>
      <c r="AD51" s="335">
        <f>IFERROR(MAX(SUMIFS(Forecast!AT:AT, Forecast!$A:$A, Outcomes!$A51, Forecast!$C:$C, "2025", Forecast!$D:$D, "Bound project"), 0), 0)</f>
        <v>0</v>
      </c>
      <c r="AE51" s="335">
        <f>IFERROR(MAX(SUMIFS(Forecast!AU:AU, Forecast!$A:$A, Outcomes!$A51, Forecast!$C:$C, "2025", Forecast!$D:$D, "Bound project"), 0), 0)</f>
        <v>0</v>
      </c>
      <c r="AF51" s="335">
        <f>IFERROR(MAX(SUMIFS(Forecast!AV:AV, Forecast!$A:$A, Outcomes!$A51, Forecast!$C:$C, "2025", Forecast!$D:$D, "Bound project"), 0), 0)</f>
        <v>0</v>
      </c>
      <c r="AG51" s="335">
        <f>IFERROR(MAX(SUMIFS(Forecast!AW:AW, Forecast!$A:$A, Outcomes!$A51, Forecast!$C:$C, "2025", Forecast!$D:$D, "Bound project"), 0), 0)</f>
        <v>0</v>
      </c>
      <c r="AH51" s="335">
        <f>IFERROR(MAX(SUMIFS(Forecast!AX:AX, Forecast!$A:$A, Outcomes!$A51, Forecast!$C:$C, "2025", Forecast!$D:$D, "Bound project"), 0), 0)</f>
        <v>0</v>
      </c>
      <c r="AI51" s="335">
        <f>IFERROR(MAX(SUMIFS(Forecast!AY:AY, Forecast!$A:$A, Outcomes!$A51, Forecast!$C:$C, "2025", Forecast!$D:$D, "Bound project"), 0), 0)</f>
        <v>0</v>
      </c>
      <c r="AJ51" s="335">
        <f>IFERROR(MAX(SUMIFS(Forecast!AZ:AZ, Forecast!$A:$A, Outcomes!$A51, Forecast!$C:$C, "2025", Forecast!$D:$D, "Bound project"), 0), 0)</f>
        <v>0</v>
      </c>
      <c r="AK51" s="335">
        <f>IFERROR(MAX(SUMIFS(Forecast!BA:BA, Forecast!$A:$A, Outcomes!$A51, Forecast!$C:$C, "2025", Forecast!$D:$D, "Bound project"), 0), 0)</f>
        <v>0</v>
      </c>
      <c r="AL51" s="335">
        <f>IFERROR(MAX(SUMIFS(Forecast!BF:BF, Forecast!$A:$A, Outcomes!$A51, Forecast!$C:$C, "2025", Forecast!$D:$D, "Bound project"), 0), 0)</f>
        <v>898.093672004778</v>
      </c>
      <c r="AM51" s="335">
        <f>IFERROR(MAX(SUMIFS(Forecast!BG:BG, Forecast!$A:$A, Outcomes!$A51, Forecast!$C:$C, "2025", Forecast!$D:$D, "Bound project"), 0), 0)</f>
        <v>595.44875653510871</v>
      </c>
      <c r="AN51" s="335">
        <f>IFERROR(MAX(SUMIFS(Forecast!BH:BH, Forecast!$A:$A, Outcomes!$A51, Forecast!$C:$C, "2025", Forecast!$D:$D, "Bound project"), 0), 0)</f>
        <v>599.21632974486647</v>
      </c>
      <c r="AO51" s="335">
        <f>IFERROR(MAX(SUMIFS(Forecast!BI:BI, Forecast!$A:$A, Outcomes!$A51, Forecast!$C:$C, "2025", Forecast!$D:$D, "Bound project"), 0), 0)</f>
        <v>160.2967574483724</v>
      </c>
      <c r="AP51" s="335">
        <f>IFERROR(MAX(SUMIFS(Forecast!BJ:BJ, Forecast!$A:$A, Outcomes!$A51, Forecast!$C:$C, "2025", Forecast!$D:$D, "Bound project"), 0), 0)</f>
        <v>284.07632799522207</v>
      </c>
      <c r="AQ51" s="335">
        <f>IFERROR(MAX(SUMIFS(Forecast!BK:BK, Forecast!$A:$A, Outcomes!$A51, Forecast!$C:$C, "2025", Forecast!$D:$D, "Bound project"), 0), 0)</f>
        <v>152.30348095435141</v>
      </c>
      <c r="AR51" s="335">
        <f>IFERROR(MAX(SUMIFS(Forecast!BL:BL, Forecast!$A:$A, Outcomes!$A51, Forecast!$C:$C, "2025", Forecast!$D:$D, "Bound project"), 0), 0)</f>
        <v>227.60320432514379</v>
      </c>
      <c r="AS51" s="335">
        <f>IFERROR(MAX(SUMIFS(Forecast!BM:BM, Forecast!$A:$A, Outcomes!$A51, Forecast!$C:$C, "2025", Forecast!$D:$D, "Bound project"), 0), 0)</f>
        <v>100.44016258875619</v>
      </c>
      <c r="AT51" s="335">
        <f>IFERROR(MAX(SUMIFS(Forecast!BS:BS, Forecast!$A:$A, Outcomes!$A51, Forecast!$C:$C, "2025", Forecast!$D:$D, "Bound project"), 0), 0)</f>
        <v>0</v>
      </c>
      <c r="AU51" s="335">
        <f>IFERROR(MAX(SUMIFS(Forecast!BT:BT, Forecast!$A:$A, Outcomes!$A51, Forecast!$C:$C, "2025", Forecast!$D:$D, "Bound project"), 0), 0)</f>
        <v>0</v>
      </c>
      <c r="AV51" s="335">
        <f>IFERROR(MAX(SUMIFS(Forecast!BU:BU, Forecast!$A:$A, Outcomes!$A51, Forecast!$C:$C, "2025", Forecast!$D:$D, "Bound project"), 0), 0)</f>
        <v>0</v>
      </c>
      <c r="AW51" s="335">
        <f>IFERROR(MAX(SUMIFS(Forecast!BV:BV, Forecast!$A:$A, Outcomes!$A51, Forecast!$C:$C, "2025", Forecast!$D:$D, "Bound project"), 0), 0)</f>
        <v>0</v>
      </c>
      <c r="AX51" s="335">
        <f>IFERROR(MAX(SUMIFS(Forecast!BW:BW, Forecast!$A:$A, Outcomes!$A51, Forecast!$C:$C, "2025", Forecast!$D:$D, "Bound project"), 0), 0)</f>
        <v>0</v>
      </c>
      <c r="AY51" s="335">
        <f>IFERROR(MAX(SUMIFS(Forecast!BX:BX, Forecast!$A:$A, Outcomes!$A51, Forecast!$C:$C, "2025", Forecast!$D:$D, "Bound project"), 0), 0)</f>
        <v>0</v>
      </c>
      <c r="AZ51" s="335">
        <f>IFERROR(MAX(SUMIFS(Forecast!BY:BY, Forecast!$A:$A, Outcomes!$A51, Forecast!$C:$C, "2025", Forecast!$D:$D, "Bound project"), 0), 0)</f>
        <v>0</v>
      </c>
      <c r="BA51" s="335">
        <f>IFERROR(MAX(SUMIFS(Forecast!BZ:BZ, Forecast!$A:$A, Outcomes!$A51, Forecast!$C:$C, "2025", Forecast!$D:$D, "Bound project"), 0), 0)</f>
        <v>0</v>
      </c>
      <c r="BB51" s="335">
        <f>IFERROR(MAX(SUMIFS(Forecast!AO:AO, Forecast!$A:$A, Outcomes!$A51, Forecast!$C:$C, "2025", Forecast!$D:$D, "Bound project"), 0), 0)</f>
        <v>4.8400000000000007</v>
      </c>
      <c r="BC51" s="335">
        <f>IFERROR(MAX(SUMIFS(Forecast!BN:BN, Forecast!$A:$A, Outcomes!$A51, Forecast!$C:$C, "2025", Forecast!$D:$D, "Bound project"), 0), 0)</f>
        <v>38.720000000000006</v>
      </c>
      <c r="BD51" s="335">
        <f>IFERROR(MAX(SUMIFS(Forecast!CA:CA, Forecast!$A:$A, Outcomes!$A51, Forecast!$C:$C, "2025", Forecast!$D:$D, "Bound project"), 0), 0)</f>
        <v>0</v>
      </c>
    </row>
    <row r="52" spans="1:56">
      <c r="A52" s="21" t="s">
        <v>133</v>
      </c>
      <c r="B52" s="18" t="s">
        <v>134</v>
      </c>
      <c r="C52" s="335">
        <f>IFERROR(MAX(SUMIFS(Forecast!E:E, Forecast!$A:$A, Outcomes!$A52, Forecast!$C:$C, "2025", Forecast!$D:$D, "Bound project"), 0), 0)</f>
        <v>806.97857591494403</v>
      </c>
      <c r="D52" s="335">
        <f>IFERROR(MAX(SUMIFS(Forecast!F:F, Forecast!$A:$A, Outcomes!$A52, Forecast!$C:$C, "2025", Forecast!$D:$D, "Bound project"), 0), 0)</f>
        <v>452.80908076437811</v>
      </c>
      <c r="E52" s="335">
        <f>IFERROR(MAX(SUMIFS(Forecast!G:G, Forecast!$A:$A, Outcomes!$A52, Forecast!$C:$C, "2025", Forecast!$D:$D, "Bound project"), 0), 0)</f>
        <v>241.25300502577559</v>
      </c>
      <c r="F52" s="335">
        <f>IFERROR(MAX(SUMIFS(Forecast!H:H, Forecast!$A:$A, Outcomes!$A52, Forecast!$C:$C, "2025", Forecast!$D:$D, "Bound project"), 0), 0)</f>
        <v>165.59747014678788</v>
      </c>
      <c r="G52" s="335">
        <f>IFERROR(MAX(SUMIFS(Forecast!I:I, Forecast!$A:$A, Outcomes!$A52, Forecast!$C:$C, "2025", Forecast!$D:$D, "Bound project"), 0), 0)</f>
        <v>90.432418372049582</v>
      </c>
      <c r="H52" s="335">
        <f>IFERROR(MAX(SUMIFS(Forecast!J:J, Forecast!$A:$A, Outcomes!$A52, Forecast!$C:$C, "2025", Forecast!$D:$D, "Bound project"), 0), 0)</f>
        <v>0</v>
      </c>
      <c r="I52" s="335">
        <f>IFERROR(MAX(SUMIFS(Forecast!K:K, Forecast!$A:$A, Outcomes!$A52, Forecast!$C:$C, "2025", Forecast!$D:$D, "Bound project"), 0), 0)</f>
        <v>0</v>
      </c>
      <c r="J52" s="335">
        <f>IFERROR(MAX(SUMIFS(Forecast!L:L, Forecast!$A:$A, Outcomes!$A52, Forecast!$C:$C, "2025", Forecast!$D:$D, "Bound project"), 0), 0)</f>
        <v>0</v>
      </c>
      <c r="K52" s="335">
        <f>IFERROR(MAX(SUMIFS(Forecast!M:M, Forecast!$A:$A, Outcomes!$A52, Forecast!$C:$C, "2025", Forecast!$D:$D, "Bound project"), 0), 0)</f>
        <v>0</v>
      </c>
      <c r="L52" s="335">
        <f>IFERROR(MAX(SUMIFS(Forecast!O:O, Forecast!$A:$A, Outcomes!$A52, Forecast!$C:$C, "2025", Forecast!$D:$D, "Bound project"), 0), 0)</f>
        <v>0</v>
      </c>
      <c r="M52" s="335">
        <f>IFERROR(MAX(SUMIFS(Forecast!P:P, Forecast!$A:$A, Outcomes!$A52, Forecast!$C:$C, "2025", Forecast!$D:$D, "Bound project"), 0), 0)</f>
        <v>0</v>
      </c>
      <c r="N52" s="335">
        <f>IFERROR(MAX(SUMIFS(Forecast!U:U, Forecast!$A:$A, Outcomes!$A52, Forecast!$C:$C, "2025", Forecast!$D:$D, "Bound project"), 0), 0)</f>
        <v>0</v>
      </c>
      <c r="O52" s="335">
        <f>IFERROR(MAX(SUMIFS(Forecast!V:V, Forecast!$A:$A, Outcomes!$A52, Forecast!$C:$C, "2025", Forecast!$D:$D, "Bound project"), 0), 0)</f>
        <v>0</v>
      </c>
      <c r="P52" s="335">
        <f>IFERROR(MAX(SUMIFS(Forecast!W:W, Forecast!$A:$A, Outcomes!$A52, Forecast!$C:$C, "2025", Forecast!$D:$D, "Bound project"), 0), 0)</f>
        <v>0</v>
      </c>
      <c r="Q52" s="335">
        <f>IFERROR(MAX(SUMIFS(Forecast!X:X, Forecast!$A:$A, Outcomes!$A52, Forecast!$C:$C, "2025", Forecast!$D:$D, "Bound project"), 0), 0)</f>
        <v>0</v>
      </c>
      <c r="R52" s="335">
        <f>IFERROR(MAX(SUMIFS(Forecast!Y:Y, Forecast!$A:$A, Outcomes!$A52, Forecast!$C:$C, "2025", Forecast!$D:$D, "Bound project"), 0), 0)</f>
        <v>45.042405980825016</v>
      </c>
      <c r="S52" s="335">
        <f>IFERROR(MAX(SUMIFS(Forecast!Z:Z, Forecast!$A:$A, Outcomes!$A52, Forecast!$C:$C, "2025", Forecast!$D:$D, "Bound project"), 0), 0)</f>
        <v>25.408536707132061</v>
      </c>
      <c r="T52" s="335">
        <f>IFERROR(MAX(SUMIFS(Forecast!AA:AA, Forecast!$A:$A, Outcomes!$A52, Forecast!$C:$C, "2025", Forecast!$D:$D, "Bound project"), 0), 0)</f>
        <v>13.859201840253853</v>
      </c>
      <c r="U52" s="335">
        <f>IFERROR(MAX(SUMIFS(Forecast!AB:AB, Forecast!$A:$A, Outcomes!$A52, Forecast!$C:$C, "2025", Forecast!$D:$D, "Bound project"), 0), 0)</f>
        <v>23.098669733756417</v>
      </c>
      <c r="V52" s="335">
        <f>IFERROR(MAX(SUMIFS(Forecast!AG:AG, Forecast!$A:$A, Outcomes!$A52, Forecast!$C:$C, "2025", Forecast!$D:$D, "Bound project"), 0), 0)</f>
        <v>191.70224535210829</v>
      </c>
      <c r="W52" s="335">
        <f>IFERROR(MAX(SUMIFS(Forecast!AH:AH, Forecast!$A:$A, Outcomes!$A52, Forecast!$C:$C, "2025", Forecast!$D:$D, "Bound project"), 0), 0)</f>
        <v>169.65521846685803</v>
      </c>
      <c r="X52" s="335">
        <f>IFERROR(MAX(SUMIFS(Forecast!AI:AI, Forecast!$A:$A, Outcomes!$A52, Forecast!$C:$C, "2025", Forecast!$D:$D, "Bound project"), 0), 0)</f>
        <v>31.174274457020946</v>
      </c>
      <c r="Y52" s="335">
        <f>IFERROR(MAX(SUMIFS(Forecast!AJ:AJ, Forecast!$A:$A, Outcomes!$A52, Forecast!$C:$C, "2025", Forecast!$D:$D, "Bound project"), 0), 0)</f>
        <v>141.96856769163381</v>
      </c>
      <c r="Z52" s="335">
        <f>IFERROR(MAX(SUMIFS(Forecast!AK:AK, Forecast!$A:$A, Outcomes!$A52, Forecast!$C:$C, "2025", Forecast!$D:$D, "Bound project"), 0), 0)</f>
        <v>301.9652546478917</v>
      </c>
      <c r="AA52" s="335">
        <f>IFERROR(MAX(SUMIFS(Forecast!AL:AL, Forecast!$A:$A, Outcomes!$A52, Forecast!$C:$C, "2025", Forecast!$D:$D, "Bound project"), 0), 0)</f>
        <v>188.22506988424155</v>
      </c>
      <c r="AB52" s="335">
        <f>IFERROR(MAX(SUMIFS(Forecast!AM:AM, Forecast!$A:$A, Outcomes!$A52, Forecast!$C:$C, "2025", Forecast!$D:$D, "Bound project"), 0), 0)</f>
        <v>104.89221551110475</v>
      </c>
      <c r="AC52" s="335">
        <f>IFERROR(MAX(SUMIFS(Forecast!AN:AN, Forecast!$A:$A, Outcomes!$A52, Forecast!$C:$C, "2025", Forecast!$D:$D, "Bound project"), 0), 0)</f>
        <v>193.52553013394788</v>
      </c>
      <c r="AD52" s="335">
        <f>IFERROR(MAX(SUMIFS(Forecast!AT:AT, Forecast!$A:$A, Outcomes!$A52, Forecast!$C:$C, "2025", Forecast!$D:$D, "Bound project"), 0), 0)</f>
        <v>0</v>
      </c>
      <c r="AE52" s="335">
        <f>IFERROR(MAX(SUMIFS(Forecast!AU:AU, Forecast!$A:$A, Outcomes!$A52, Forecast!$C:$C, "2025", Forecast!$D:$D, "Bound project"), 0), 0)</f>
        <v>0</v>
      </c>
      <c r="AF52" s="335">
        <f>IFERROR(MAX(SUMIFS(Forecast!AV:AV, Forecast!$A:$A, Outcomes!$A52, Forecast!$C:$C, "2025", Forecast!$D:$D, "Bound project"), 0), 0)</f>
        <v>0</v>
      </c>
      <c r="AG52" s="335">
        <f>IFERROR(MAX(SUMIFS(Forecast!AW:AW, Forecast!$A:$A, Outcomes!$A52, Forecast!$C:$C, "2025", Forecast!$D:$D, "Bound project"), 0), 0)</f>
        <v>0</v>
      </c>
      <c r="AH52" s="335">
        <f>IFERROR(MAX(SUMIFS(Forecast!AX:AX, Forecast!$A:$A, Outcomes!$A52, Forecast!$C:$C, "2025", Forecast!$D:$D, "Bound project"), 0), 0)</f>
        <v>0</v>
      </c>
      <c r="AI52" s="335">
        <f>IFERROR(MAX(SUMIFS(Forecast!AY:AY, Forecast!$A:$A, Outcomes!$A52, Forecast!$C:$C, "2025", Forecast!$D:$D, "Bound project"), 0), 0)</f>
        <v>0</v>
      </c>
      <c r="AJ52" s="335">
        <f>IFERROR(MAX(SUMIFS(Forecast!AZ:AZ, Forecast!$A:$A, Outcomes!$A52, Forecast!$C:$C, "2025", Forecast!$D:$D, "Bound project"), 0), 0)</f>
        <v>0</v>
      </c>
      <c r="AK52" s="335">
        <f>IFERROR(MAX(SUMIFS(Forecast!BA:BA, Forecast!$A:$A, Outcomes!$A52, Forecast!$C:$C, "2025", Forecast!$D:$D, "Bound project"), 0), 0)</f>
        <v>0</v>
      </c>
      <c r="AL52" s="335">
        <f>IFERROR(MAX(SUMIFS(Forecast!BF:BF, Forecast!$A:$A, Outcomes!$A52, Forecast!$C:$C, "2025", Forecast!$D:$D, "Bound project"), 0), 0)</f>
        <v>735.00948725486035</v>
      </c>
      <c r="AM52" s="335">
        <f>IFERROR(MAX(SUMIFS(Forecast!BG:BG, Forecast!$A:$A, Outcomes!$A52, Forecast!$C:$C, "2025", Forecast!$D:$D, "Bound project"), 0), 0)</f>
        <v>415.55394675350948</v>
      </c>
      <c r="AN52" s="335">
        <f>IFERROR(MAX(SUMIFS(Forecast!BH:BH, Forecast!$A:$A, Outcomes!$A52, Forecast!$C:$C, "2025", Forecast!$D:$D, "Bound project"), 0), 0)</f>
        <v>306.54928315884888</v>
      </c>
      <c r="AO52" s="335">
        <f>IFERROR(MAX(SUMIFS(Forecast!BI:BI, Forecast!$A:$A, Outcomes!$A52, Forecast!$C:$C, "2025", Forecast!$D:$D, "Bound project"), 0), 0)</f>
        <v>180.14692677379139</v>
      </c>
      <c r="AP52" s="335">
        <f>IFERROR(MAX(SUMIFS(Forecast!BJ:BJ, Forecast!$A:$A, Outcomes!$A52, Forecast!$C:$C, "2025", Forecast!$D:$D, "Bound project"), 0), 0)</f>
        <v>160.46013944499148</v>
      </c>
      <c r="AQ52" s="335">
        <f>IFERROR(MAX(SUMIFS(Forecast!BK:BK, Forecast!$A:$A, Outcomes!$A52, Forecast!$C:$C, "2025", Forecast!$D:$D, "Bound project"), 0), 0)</f>
        <v>71.479049177317762</v>
      </c>
      <c r="AR52" s="335">
        <f>IFERROR(MAX(SUMIFS(Forecast!BL:BL, Forecast!$A:$A, Outcomes!$A52, Forecast!$C:$C, "2025", Forecast!$D:$D, "Bound project"), 0), 0)</f>
        <v>93.720582045275805</v>
      </c>
      <c r="AS52" s="335">
        <f>IFERROR(MAX(SUMIFS(Forecast!BM:BM, Forecast!$A:$A, Outcomes!$A52, Forecast!$C:$C, "2025", Forecast!$D:$D, "Bound project"), 0), 0)</f>
        <v>111.81058645880508</v>
      </c>
      <c r="AT52" s="335">
        <f>IFERROR(MAX(SUMIFS(Forecast!BS:BS, Forecast!$A:$A, Outcomes!$A52, Forecast!$C:$C, "2025", Forecast!$D:$D, "Bound project"), 0), 0)</f>
        <v>0</v>
      </c>
      <c r="AU52" s="335">
        <f>IFERROR(MAX(SUMIFS(Forecast!BT:BT, Forecast!$A:$A, Outcomes!$A52, Forecast!$C:$C, "2025", Forecast!$D:$D, "Bound project"), 0), 0)</f>
        <v>0</v>
      </c>
      <c r="AV52" s="335">
        <f>IFERROR(MAX(SUMIFS(Forecast!BU:BU, Forecast!$A:$A, Outcomes!$A52, Forecast!$C:$C, "2025", Forecast!$D:$D, "Bound project"), 0), 0)</f>
        <v>0</v>
      </c>
      <c r="AW52" s="335">
        <f>IFERROR(MAX(SUMIFS(Forecast!BV:BV, Forecast!$A:$A, Outcomes!$A52, Forecast!$C:$C, "2025", Forecast!$D:$D, "Bound project"), 0), 0)</f>
        <v>0</v>
      </c>
      <c r="AX52" s="335">
        <f>IFERROR(MAX(SUMIFS(Forecast!BW:BW, Forecast!$A:$A, Outcomes!$A52, Forecast!$C:$C, "2025", Forecast!$D:$D, "Bound project"), 0), 0)</f>
        <v>33.88000000000001</v>
      </c>
      <c r="AY52" s="335">
        <f>IFERROR(MAX(SUMIFS(Forecast!BX:BX, Forecast!$A:$A, Outcomes!$A52, Forecast!$C:$C, "2025", Forecast!$D:$D, "Bound project"), 0), 0)</f>
        <v>22.586666666666677</v>
      </c>
      <c r="AZ52" s="335">
        <f>IFERROR(MAX(SUMIFS(Forecast!BY:BY, Forecast!$A:$A, Outcomes!$A52, Forecast!$C:$C, "2025", Forecast!$D:$D, "Bound project"), 0), 0)</f>
        <v>22.586666666666677</v>
      </c>
      <c r="BA52" s="335">
        <f>IFERROR(MAX(SUMIFS(Forecast!BZ:BZ, Forecast!$A:$A, Outcomes!$A52, Forecast!$C:$C, "2025", Forecast!$D:$D, "Bound project"), 0), 0)</f>
        <v>28.233333333333338</v>
      </c>
      <c r="BB52" s="335">
        <f>IFERROR(MAX(SUMIFS(Forecast!AO:AO, Forecast!$A:$A, Outcomes!$A52, Forecast!$C:$C, "2025", Forecast!$D:$D, "Bound project"), 0), 0)</f>
        <v>9.6668962078143359</v>
      </c>
      <c r="BC52" s="335">
        <f>IFERROR(MAX(SUMIFS(Forecast!BN:BN, Forecast!$A:$A, Outcomes!$A52, Forecast!$C:$C, "2025", Forecast!$D:$D, "Bound project"), 0), 0)</f>
        <v>54.402247921063072</v>
      </c>
      <c r="BD52" s="335">
        <f>IFERROR(MAX(SUMIFS(Forecast!CA:CA, Forecast!$A:$A, Outcomes!$A52, Forecast!$C:$C, "2025", Forecast!$D:$D, "Bound project"), 0), 0)</f>
        <v>0</v>
      </c>
    </row>
    <row r="53" spans="1:56">
      <c r="A53" s="21" t="s">
        <v>135</v>
      </c>
      <c r="B53" s="18" t="s">
        <v>136</v>
      </c>
      <c r="C53" s="335">
        <f>IFERROR(MAX(SUMIFS(Forecast!E:E, Forecast!$A:$A, Outcomes!$A53, Forecast!$C:$C, "2025", Forecast!$D:$D, "Bound project"), 0), 0)</f>
        <v>764.55654193189469</v>
      </c>
      <c r="D53" s="335">
        <f>IFERROR(MAX(SUMIFS(Forecast!F:F, Forecast!$A:$A, Outcomes!$A53, Forecast!$C:$C, "2025", Forecast!$D:$D, "Bound project"), 0), 0)</f>
        <v>981.72524597102029</v>
      </c>
      <c r="E53" s="335">
        <f>IFERROR(MAX(SUMIFS(Forecast!G:G, Forecast!$A:$A, Outcomes!$A53, Forecast!$C:$C, "2025", Forecast!$D:$D, "Bound project"), 0), 0)</f>
        <v>466.31985540140676</v>
      </c>
      <c r="F53" s="335">
        <f>IFERROR(MAX(SUMIFS(Forecast!H:H, Forecast!$A:$A, Outcomes!$A53, Forecast!$C:$C, "2025", Forecast!$D:$D, "Bound project"), 0), 0)</f>
        <v>477.4680215146725</v>
      </c>
      <c r="G53" s="335">
        <f>IFERROR(MAX(SUMIFS(Forecast!I:I, Forecast!$A:$A, Outcomes!$A53, Forecast!$C:$C, "2025", Forecast!$D:$D, "Bound project"), 0), 0)</f>
        <v>170.05745283994855</v>
      </c>
      <c r="H53" s="335">
        <f>IFERROR(MAX(SUMIFS(Forecast!J:J, Forecast!$A:$A, Outcomes!$A53, Forecast!$C:$C, "2025", Forecast!$D:$D, "Bound project"), 0), 0)</f>
        <v>0.90249999999999997</v>
      </c>
      <c r="I53" s="335">
        <f>IFERROR(MAX(SUMIFS(Forecast!K:K, Forecast!$A:$A, Outcomes!$A53, Forecast!$C:$C, "2025", Forecast!$D:$D, "Bound project"), 0), 0)</f>
        <v>0.15041666666666664</v>
      </c>
      <c r="J53" s="335">
        <f>IFERROR(MAX(SUMIFS(Forecast!L:L, Forecast!$A:$A, Outcomes!$A53, Forecast!$C:$C, "2025", Forecast!$D:$D, "Bound project"), 0), 0)</f>
        <v>0.30083333333333329</v>
      </c>
      <c r="K53" s="335">
        <f>IFERROR(MAX(SUMIFS(Forecast!M:M, Forecast!$A:$A, Outcomes!$A53, Forecast!$C:$C, "2025", Forecast!$D:$D, "Bound project"), 0), 0)</f>
        <v>0</v>
      </c>
      <c r="L53" s="335">
        <f>IFERROR(MAX(SUMIFS(Forecast!O:O, Forecast!$A:$A, Outcomes!$A53, Forecast!$C:$C, "2025", Forecast!$D:$D, "Bound project"), 0), 0)</f>
        <v>61.83163140362506</v>
      </c>
      <c r="M53" s="335">
        <f>IFERROR(MAX(SUMIFS(Forecast!P:P, Forecast!$A:$A, Outcomes!$A53, Forecast!$C:$C, "2025", Forecast!$D:$D, "Bound project"), 0), 0)</f>
        <v>898.90836859637511</v>
      </c>
      <c r="N53" s="335">
        <f>IFERROR(MAX(SUMIFS(Forecast!U:U, Forecast!$A:$A, Outcomes!$A53, Forecast!$C:$C, "2025", Forecast!$D:$D, "Bound project"), 0), 0)</f>
        <v>8.4700000000000024</v>
      </c>
      <c r="O53" s="335">
        <f>IFERROR(MAX(SUMIFS(Forecast!V:V, Forecast!$A:$A, Outcomes!$A53, Forecast!$C:$C, "2025", Forecast!$D:$D, "Bound project"), 0), 0)</f>
        <v>3.6300000000000008</v>
      </c>
      <c r="P53" s="335">
        <f>IFERROR(MAX(SUMIFS(Forecast!W:W, Forecast!$A:$A, Outcomes!$A53, Forecast!$C:$C, "2025", Forecast!$D:$D, "Bound project"), 0), 0)</f>
        <v>1.2100000000000002</v>
      </c>
      <c r="Q53" s="335">
        <f>IFERROR(MAX(SUMIFS(Forecast!X:X, Forecast!$A:$A, Outcomes!$A53, Forecast!$C:$C, "2025", Forecast!$D:$D, "Bound project"), 0), 0)</f>
        <v>8.4700000000000024</v>
      </c>
      <c r="R53" s="335">
        <f>IFERROR(MAX(SUMIFS(Forecast!Y:Y, Forecast!$A:$A, Outcomes!$A53, Forecast!$C:$C, "2025", Forecast!$D:$D, "Bound project"), 0), 0)</f>
        <v>0</v>
      </c>
      <c r="S53" s="335">
        <f>IFERROR(MAX(SUMIFS(Forecast!Z:Z, Forecast!$A:$A, Outcomes!$A53, Forecast!$C:$C, "2025", Forecast!$D:$D, "Bound project"), 0), 0)</f>
        <v>0</v>
      </c>
      <c r="T53" s="335">
        <f>IFERROR(MAX(SUMIFS(Forecast!AA:AA, Forecast!$A:$A, Outcomes!$A53, Forecast!$C:$C, "2025", Forecast!$D:$D, "Bound project"), 0), 0)</f>
        <v>0</v>
      </c>
      <c r="U53" s="335">
        <f>IFERROR(MAX(SUMIFS(Forecast!AB:AB, Forecast!$A:$A, Outcomes!$A53, Forecast!$C:$C, "2025", Forecast!$D:$D, "Bound project"), 0), 0)</f>
        <v>0</v>
      </c>
      <c r="V53" s="335">
        <f>IFERROR(MAX(SUMIFS(Forecast!AG:AG, Forecast!$A:$A, Outcomes!$A53, Forecast!$C:$C, "2025", Forecast!$D:$D, "Bound project"), 0), 0)</f>
        <v>257.510131203448</v>
      </c>
      <c r="W53" s="335">
        <f>IFERROR(MAX(SUMIFS(Forecast!AH:AH, Forecast!$A:$A, Outcomes!$A53, Forecast!$C:$C, "2025", Forecast!$D:$D, "Bound project"), 0), 0)</f>
        <v>141.1319518419856</v>
      </c>
      <c r="X53" s="335">
        <f>IFERROR(MAX(SUMIFS(Forecast!AI:AI, Forecast!$A:$A, Outcomes!$A53, Forecast!$C:$C, "2025", Forecast!$D:$D, "Bound project"), 0), 0)</f>
        <v>112.74524460585975</v>
      </c>
      <c r="Y53" s="335">
        <f>IFERROR(MAX(SUMIFS(Forecast!AJ:AJ, Forecast!$A:$A, Outcomes!$A53, Forecast!$C:$C, "2025", Forecast!$D:$D, "Bound project"), 0), 0)</f>
        <v>83.586901588312514</v>
      </c>
      <c r="Z53" s="335">
        <f>IFERROR(MAX(SUMIFS(Forecast!AK:AK, Forecast!$A:$A, Outcomes!$A53, Forecast!$C:$C, "2025", Forecast!$D:$D, "Bound project"), 0), 0)</f>
        <v>331.01844022512319</v>
      </c>
      <c r="AA53" s="335">
        <f>IFERROR(MAX(SUMIFS(Forecast!AL:AL, Forecast!$A:$A, Outcomes!$A53, Forecast!$C:$C, "2025", Forecast!$D:$D, "Bound project"), 0), 0)</f>
        <v>161.86849565955592</v>
      </c>
      <c r="AB53" s="335">
        <f>IFERROR(MAX(SUMIFS(Forecast!AM:AM, Forecast!$A:$A, Outcomes!$A53, Forecast!$C:$C, "2025", Forecast!$D:$D, "Bound project"), 0), 0)</f>
        <v>204.84112767107302</v>
      </c>
      <c r="AC53" s="335">
        <f>IFERROR(MAX(SUMIFS(Forecast!AN:AN, Forecast!$A:$A, Outcomes!$A53, Forecast!$C:$C, "2025", Forecast!$D:$D, "Bound project"), 0), 0)</f>
        <v>167.33135708556549</v>
      </c>
      <c r="AD53" s="335">
        <f>IFERROR(MAX(SUMIFS(Forecast!AT:AT, Forecast!$A:$A, Outcomes!$A53, Forecast!$C:$C, "2025", Forecast!$D:$D, "Bound project"), 0), 0)</f>
        <v>0</v>
      </c>
      <c r="AE53" s="335">
        <f>IFERROR(MAX(SUMIFS(Forecast!AU:AU, Forecast!$A:$A, Outcomes!$A53, Forecast!$C:$C, "2025", Forecast!$D:$D, "Bound project"), 0), 0)</f>
        <v>0</v>
      </c>
      <c r="AF53" s="335">
        <f>IFERROR(MAX(SUMIFS(Forecast!AV:AV, Forecast!$A:$A, Outcomes!$A53, Forecast!$C:$C, "2025", Forecast!$D:$D, "Bound project"), 0), 0)</f>
        <v>0</v>
      </c>
      <c r="AG53" s="335">
        <f>IFERROR(MAX(SUMIFS(Forecast!AW:AW, Forecast!$A:$A, Outcomes!$A53, Forecast!$C:$C, "2025", Forecast!$D:$D, "Bound project"), 0), 0)</f>
        <v>0</v>
      </c>
      <c r="AH53" s="335">
        <f>IFERROR(MAX(SUMIFS(Forecast!AX:AX, Forecast!$A:$A, Outcomes!$A53, Forecast!$C:$C, "2025", Forecast!$D:$D, "Bound project"), 0), 0)</f>
        <v>0</v>
      </c>
      <c r="AI53" s="335">
        <f>IFERROR(MAX(SUMIFS(Forecast!AY:AY, Forecast!$A:$A, Outcomes!$A53, Forecast!$C:$C, "2025", Forecast!$D:$D, "Bound project"), 0), 0)</f>
        <v>0</v>
      </c>
      <c r="AJ53" s="335">
        <f>IFERROR(MAX(SUMIFS(Forecast!AZ:AZ, Forecast!$A:$A, Outcomes!$A53, Forecast!$C:$C, "2025", Forecast!$D:$D, "Bound project"), 0), 0)</f>
        <v>0</v>
      </c>
      <c r="AK53" s="335">
        <f>IFERROR(MAX(SUMIFS(Forecast!BA:BA, Forecast!$A:$A, Outcomes!$A53, Forecast!$C:$C, "2025", Forecast!$D:$D, "Bound project"), 0), 0)</f>
        <v>0</v>
      </c>
      <c r="AL53" s="335">
        <f>IFERROR(MAX(SUMIFS(Forecast!BF:BF, Forecast!$A:$A, Outcomes!$A53, Forecast!$C:$C, "2025", Forecast!$D:$D, "Bound project"), 0), 0)</f>
        <v>1199.8297189372292</v>
      </c>
      <c r="AM53" s="335">
        <f>IFERROR(MAX(SUMIFS(Forecast!BG:BG, Forecast!$A:$A, Outcomes!$A53, Forecast!$C:$C, "2025", Forecast!$D:$D, "Bound project"), 0), 0)</f>
        <v>605.58053025424647</v>
      </c>
      <c r="AN53" s="335">
        <f>IFERROR(MAX(SUMIFS(Forecast!BH:BH, Forecast!$A:$A, Outcomes!$A53, Forecast!$C:$C, "2025", Forecast!$D:$D, "Bound project"), 0), 0)</f>
        <v>574.75508844035346</v>
      </c>
      <c r="AO53" s="335">
        <f>IFERROR(MAX(SUMIFS(Forecast!BI:BI, Forecast!$A:$A, Outcomes!$A53, Forecast!$C:$C, "2025", Forecast!$D:$D, "Bound project"), 0), 0)</f>
        <v>216.83640571522588</v>
      </c>
      <c r="AP53" s="335">
        <f>IFERROR(MAX(SUMIFS(Forecast!BJ:BJ, Forecast!$A:$A, Outcomes!$A53, Forecast!$C:$C, "2025", Forecast!$D:$D, "Bound project"), 0), 0)</f>
        <v>531.82974894281165</v>
      </c>
      <c r="AQ53" s="335">
        <f>IFERROR(MAX(SUMIFS(Forecast!BK:BK, Forecast!$A:$A, Outcomes!$A53, Forecast!$C:$C, "2025", Forecast!$D:$D, "Bound project"), 0), 0)</f>
        <v>151.6362157567587</v>
      </c>
      <c r="AR53" s="335">
        <f>IFERROR(MAX(SUMIFS(Forecast!BL:BL, Forecast!$A:$A, Outcomes!$A53, Forecast!$C:$C, "2025", Forecast!$D:$D, "Bound project"), 0), 0)</f>
        <v>290.38273541183202</v>
      </c>
      <c r="AS53" s="335">
        <f>IFERROR(MAX(SUMIFS(Forecast!BM:BM, Forecast!$A:$A, Outcomes!$A53, Forecast!$C:$C, "2025", Forecast!$D:$D, "Bound project"), 0), 0)</f>
        <v>256.09166355158874</v>
      </c>
      <c r="AT53" s="335">
        <f>IFERROR(MAX(SUMIFS(Forecast!BS:BS, Forecast!$A:$A, Outcomes!$A53, Forecast!$C:$C, "2025", Forecast!$D:$D, "Bound project"), 0), 0)</f>
        <v>0</v>
      </c>
      <c r="AU53" s="335">
        <f>IFERROR(MAX(SUMIFS(Forecast!BT:BT, Forecast!$A:$A, Outcomes!$A53, Forecast!$C:$C, "2025", Forecast!$D:$D, "Bound project"), 0), 0)</f>
        <v>0</v>
      </c>
      <c r="AV53" s="335">
        <f>IFERROR(MAX(SUMIFS(Forecast!BU:BU, Forecast!$A:$A, Outcomes!$A53, Forecast!$C:$C, "2025", Forecast!$D:$D, "Bound project"), 0), 0)</f>
        <v>0</v>
      </c>
      <c r="AW53" s="335">
        <f>IFERROR(MAX(SUMIFS(Forecast!BV:BV, Forecast!$A:$A, Outcomes!$A53, Forecast!$C:$C, "2025", Forecast!$D:$D, "Bound project"), 0), 0)</f>
        <v>0</v>
      </c>
      <c r="AX53" s="335">
        <f>IFERROR(MAX(SUMIFS(Forecast!BW:BW, Forecast!$A:$A, Outcomes!$A53, Forecast!$C:$C, "2025", Forecast!$D:$D, "Bound project"), 0), 0)</f>
        <v>26.620000000000005</v>
      </c>
      <c r="AY53" s="335">
        <f>IFERROR(MAX(SUMIFS(Forecast!BX:BX, Forecast!$A:$A, Outcomes!$A53, Forecast!$C:$C, "2025", Forecast!$D:$D, "Bound project"), 0), 0)</f>
        <v>1.928428851267072</v>
      </c>
      <c r="AZ53" s="335">
        <f>IFERROR(MAX(SUMIFS(Forecast!BY:BY, Forecast!$A:$A, Outcomes!$A53, Forecast!$C:$C, "2025", Forecast!$D:$D, "Bound project"), 0), 0)</f>
        <v>12.251205271828125</v>
      </c>
      <c r="BA53" s="335">
        <f>IFERROR(MAX(SUMIFS(Forecast!BZ:BZ, Forecast!$A:$A, Outcomes!$A53, Forecast!$C:$C, "2025", Forecast!$D:$D, "Bound project"), 0), 0)</f>
        <v>18.627877431559941</v>
      </c>
      <c r="BB53" s="335">
        <f>IFERROR(MAX(SUMIFS(Forecast!AO:AO, Forecast!$A:$A, Outcomes!$A53, Forecast!$C:$C, "2025", Forecast!$D:$D, "Bound project"), 0), 0)</f>
        <v>24.200000000000003</v>
      </c>
      <c r="BC53" s="335">
        <f>IFERROR(MAX(SUMIFS(Forecast!BN:BN, Forecast!$A:$A, Outcomes!$A53, Forecast!$C:$C, "2025", Forecast!$D:$D, "Bound project"), 0), 0)</f>
        <v>131.89000000000001</v>
      </c>
      <c r="BD53" s="335">
        <f>IFERROR(MAX(SUMIFS(Forecast!CA:CA, Forecast!$A:$A, Outcomes!$A53, Forecast!$C:$C, "2025", Forecast!$D:$D, "Bound project"), 0), 0)</f>
        <v>0</v>
      </c>
    </row>
    <row r="54" spans="1:56">
      <c r="A54" s="21" t="s">
        <v>137</v>
      </c>
      <c r="B54" s="18" t="s">
        <v>138</v>
      </c>
      <c r="C54" s="335">
        <f>IFERROR(MAX(SUMIFS(Forecast!E:E, Forecast!$A:$A, Outcomes!$A54, Forecast!$C:$C, "2025", Forecast!$D:$D, "Bound project"), 0), 0)</f>
        <v>208.04316495241071</v>
      </c>
      <c r="D54" s="335">
        <f>IFERROR(MAX(SUMIFS(Forecast!F:F, Forecast!$A:$A, Outcomes!$A54, Forecast!$C:$C, "2025", Forecast!$D:$D, "Bound project"), 0), 0)</f>
        <v>182.30499999999998</v>
      </c>
      <c r="E54" s="335">
        <f>IFERROR(MAX(SUMIFS(Forecast!G:G, Forecast!$A:$A, Outcomes!$A54, Forecast!$C:$C, "2025", Forecast!$D:$D, "Bound project"), 0), 0)</f>
        <v>57.447630842265973</v>
      </c>
      <c r="F54" s="335">
        <f>IFERROR(MAX(SUMIFS(Forecast!H:H, Forecast!$A:$A, Outcomes!$A54, Forecast!$C:$C, "2025", Forecast!$D:$D, "Bound project"), 0), 0)</f>
        <v>79.165777352591704</v>
      </c>
      <c r="G54" s="335">
        <f>IFERROR(MAX(SUMIFS(Forecast!I:I, Forecast!$A:$A, Outcomes!$A54, Forecast!$C:$C, "2025", Forecast!$D:$D, "Bound project"), 0), 0)</f>
        <v>46.270274970546609</v>
      </c>
      <c r="H54" s="335">
        <f>IFERROR(MAX(SUMIFS(Forecast!J:J, Forecast!$A:$A, Outcomes!$A54, Forecast!$C:$C, "2025", Forecast!$D:$D, "Bound project"), 0), 0)</f>
        <v>0</v>
      </c>
      <c r="I54" s="335">
        <f>IFERROR(MAX(SUMIFS(Forecast!K:K, Forecast!$A:$A, Outcomes!$A54, Forecast!$C:$C, "2025", Forecast!$D:$D, "Bound project"), 0), 0)</f>
        <v>0</v>
      </c>
      <c r="J54" s="335">
        <f>IFERROR(MAX(SUMIFS(Forecast!L:L, Forecast!$A:$A, Outcomes!$A54, Forecast!$C:$C, "2025", Forecast!$D:$D, "Bound project"), 0), 0)</f>
        <v>0</v>
      </c>
      <c r="K54" s="335">
        <f>IFERROR(MAX(SUMIFS(Forecast!M:M, Forecast!$A:$A, Outcomes!$A54, Forecast!$C:$C, "2025", Forecast!$D:$D, "Bound project"), 0), 0)</f>
        <v>0</v>
      </c>
      <c r="L54" s="335">
        <f>IFERROR(MAX(SUMIFS(Forecast!O:O, Forecast!$A:$A, Outcomes!$A54, Forecast!$C:$C, "2025", Forecast!$D:$D, "Bound project"), 0), 0)</f>
        <v>0</v>
      </c>
      <c r="M54" s="335">
        <f>IFERROR(MAX(SUMIFS(Forecast!P:P, Forecast!$A:$A, Outcomes!$A54, Forecast!$C:$C, "2025", Forecast!$D:$D, "Bound project"), 0), 0)</f>
        <v>193.60000000000002</v>
      </c>
      <c r="N54" s="335">
        <f>IFERROR(MAX(SUMIFS(Forecast!U:U, Forecast!$A:$A, Outcomes!$A54, Forecast!$C:$C, "2025", Forecast!$D:$D, "Bound project"), 0), 0)</f>
        <v>37.963750000000005</v>
      </c>
      <c r="O54" s="335">
        <f>IFERROR(MAX(SUMIFS(Forecast!V:V, Forecast!$A:$A, Outcomes!$A54, Forecast!$C:$C, "2025", Forecast!$D:$D, "Bound project"), 0), 0)</f>
        <v>7.2600000000000016</v>
      </c>
      <c r="P54" s="335">
        <f>IFERROR(MAX(SUMIFS(Forecast!W:W, Forecast!$A:$A, Outcomes!$A54, Forecast!$C:$C, "2025", Forecast!$D:$D, "Bound project"), 0), 0)</f>
        <v>9.68</v>
      </c>
      <c r="Q54" s="335">
        <f>IFERROR(MAX(SUMIFS(Forecast!X:X, Forecast!$A:$A, Outcomes!$A54, Forecast!$C:$C, "2025", Forecast!$D:$D, "Bound project"), 0), 0)</f>
        <v>10.890000000000002</v>
      </c>
      <c r="R54" s="335">
        <f>IFERROR(MAX(SUMIFS(Forecast!Y:Y, Forecast!$A:$A, Outcomes!$A54, Forecast!$C:$C, "2025", Forecast!$D:$D, "Bound project"), 0), 0)</f>
        <v>172.57625000000002</v>
      </c>
      <c r="S54" s="335">
        <f>IFERROR(MAX(SUMIFS(Forecast!Z:Z, Forecast!$A:$A, Outcomes!$A54, Forecast!$C:$C, "2025", Forecast!$D:$D, "Bound project"), 0), 0)</f>
        <v>48.400000000000006</v>
      </c>
      <c r="T54" s="335">
        <f>IFERROR(MAX(SUMIFS(Forecast!AA:AA, Forecast!$A:$A, Outcomes!$A54, Forecast!$C:$C, "2025", Forecast!$D:$D, "Bound project"), 0), 0)</f>
        <v>128.26</v>
      </c>
      <c r="U54" s="335">
        <f>IFERROR(MAX(SUMIFS(Forecast!AB:AB, Forecast!$A:$A, Outcomes!$A54, Forecast!$C:$C, "2025", Forecast!$D:$D, "Bound project"), 0), 0)</f>
        <v>100.43000000000002</v>
      </c>
      <c r="V54" s="335">
        <f>IFERROR(MAX(SUMIFS(Forecast!AG:AG, Forecast!$A:$A, Outcomes!$A54, Forecast!$C:$C, "2025", Forecast!$D:$D, "Bound project"), 0), 0)</f>
        <v>56.562509779939425</v>
      </c>
      <c r="W54" s="335">
        <f>IFERROR(MAX(SUMIFS(Forecast!AH:AH, Forecast!$A:$A, Outcomes!$A54, Forecast!$C:$C, "2025", Forecast!$D:$D, "Bound project"), 0), 0)</f>
        <v>6.1281955768773688</v>
      </c>
      <c r="X54" s="335">
        <f>IFERROR(MAX(SUMIFS(Forecast!AI:AI, Forecast!$A:$A, Outcomes!$A54, Forecast!$C:$C, "2025", Forecast!$D:$D, "Bound project"), 0), 0)</f>
        <v>12.76810067277683</v>
      </c>
      <c r="Y54" s="335">
        <f>IFERROR(MAX(SUMIFS(Forecast!AJ:AJ, Forecast!$A:$A, Outcomes!$A54, Forecast!$C:$C, "2025", Forecast!$D:$D, "Bound project"), 0), 0)</f>
        <v>29.163207174318799</v>
      </c>
      <c r="Z54" s="335">
        <f>IFERROR(MAX(SUMIFS(Forecast!AK:AK, Forecast!$A:$A, Outcomes!$A54, Forecast!$C:$C, "2025", Forecast!$D:$D, "Bound project"), 0), 0)</f>
        <v>123.61670294172684</v>
      </c>
      <c r="AA54" s="335">
        <f>IFERROR(MAX(SUMIFS(Forecast!AL:AL, Forecast!$A:$A, Outcomes!$A54, Forecast!$C:$C, "2025", Forecast!$D:$D, "Bound project"), 0), 0)</f>
        <v>27.247282943912374</v>
      </c>
      <c r="AB54" s="335">
        <f>IFERROR(MAX(SUMIFS(Forecast!AM:AM, Forecast!$A:$A, Outcomes!$A54, Forecast!$C:$C, "2025", Forecast!$D:$D, "Bound project"), 0), 0)</f>
        <v>80.528093048446365</v>
      </c>
      <c r="AC54" s="335">
        <f>IFERROR(MAX(SUMIFS(Forecast!AN:AN, Forecast!$A:$A, Outcomes!$A54, Forecast!$C:$C, "2025", Forecast!$D:$D, "Bound project"), 0), 0)</f>
        <v>56.091023471788098</v>
      </c>
      <c r="AD54" s="335">
        <f>IFERROR(MAX(SUMIFS(Forecast!AT:AT, Forecast!$A:$A, Outcomes!$A54, Forecast!$C:$C, "2025", Forecast!$D:$D, "Bound project"), 0), 0)</f>
        <v>0</v>
      </c>
      <c r="AE54" s="335">
        <f>IFERROR(MAX(SUMIFS(Forecast!AU:AU, Forecast!$A:$A, Outcomes!$A54, Forecast!$C:$C, "2025", Forecast!$D:$D, "Bound project"), 0), 0)</f>
        <v>0</v>
      </c>
      <c r="AF54" s="335">
        <f>IFERROR(MAX(SUMIFS(Forecast!AV:AV, Forecast!$A:$A, Outcomes!$A54, Forecast!$C:$C, "2025", Forecast!$D:$D, "Bound project"), 0), 0)</f>
        <v>0</v>
      </c>
      <c r="AG54" s="335">
        <f>IFERROR(MAX(SUMIFS(Forecast!AW:AW, Forecast!$A:$A, Outcomes!$A54, Forecast!$C:$C, "2025", Forecast!$D:$D, "Bound project"), 0), 0)</f>
        <v>0</v>
      </c>
      <c r="AH54" s="335">
        <f>IFERROR(MAX(SUMIFS(Forecast!AX:AX, Forecast!$A:$A, Outcomes!$A54, Forecast!$C:$C, "2025", Forecast!$D:$D, "Bound project"), 0), 0)</f>
        <v>0</v>
      </c>
      <c r="AI54" s="335">
        <f>IFERROR(MAX(SUMIFS(Forecast!AY:AY, Forecast!$A:$A, Outcomes!$A54, Forecast!$C:$C, "2025", Forecast!$D:$D, "Bound project"), 0), 0)</f>
        <v>0</v>
      </c>
      <c r="AJ54" s="335">
        <f>IFERROR(MAX(SUMIFS(Forecast!AZ:AZ, Forecast!$A:$A, Outcomes!$A54, Forecast!$C:$C, "2025", Forecast!$D:$D, "Bound project"), 0), 0)</f>
        <v>0</v>
      </c>
      <c r="AK54" s="335">
        <f>IFERROR(MAX(SUMIFS(Forecast!BA:BA, Forecast!$A:$A, Outcomes!$A54, Forecast!$C:$C, "2025", Forecast!$D:$D, "Bound project"), 0), 0)</f>
        <v>0</v>
      </c>
      <c r="AL54" s="335">
        <f>IFERROR(MAX(SUMIFS(Forecast!BF:BF, Forecast!$A:$A, Outcomes!$A54, Forecast!$C:$C, "2025", Forecast!$D:$D, "Bound project"), 0), 0)</f>
        <v>133.74881363466065</v>
      </c>
      <c r="AM54" s="335">
        <f>IFERROR(MAX(SUMIFS(Forecast!BG:BG, Forecast!$A:$A, Outcomes!$A54, Forecast!$C:$C, "2025", Forecast!$D:$D, "Bound project"), 0), 0)</f>
        <v>46.256091920414562</v>
      </c>
      <c r="AN54" s="335">
        <f>IFERROR(MAX(SUMIFS(Forecast!BH:BH, Forecast!$A:$A, Outcomes!$A54, Forecast!$C:$C, "2025", Forecast!$D:$D, "Bound project"), 0), 0)</f>
        <v>74.705485339846689</v>
      </c>
      <c r="AO54" s="335">
        <f>IFERROR(MAX(SUMIFS(Forecast!BI:BI, Forecast!$A:$A, Outcomes!$A54, Forecast!$C:$C, "2025", Forecast!$D:$D, "Bound project"), 0), 0)</f>
        <v>45.218090773660364</v>
      </c>
      <c r="AP54" s="335">
        <f>IFERROR(MAX(SUMIFS(Forecast!BJ:BJ, Forecast!$A:$A, Outcomes!$A54, Forecast!$C:$C, "2025", Forecast!$D:$D, "Bound project"), 0), 0)</f>
        <v>110.73731987613763</v>
      </c>
      <c r="AQ54" s="335">
        <f>IFERROR(MAX(SUMIFS(Forecast!BK:BK, Forecast!$A:$A, Outcomes!$A54, Forecast!$C:$C, "2025", Forecast!$D:$D, "Bound project"), 0), 0)</f>
        <v>26.677946835525582</v>
      </c>
      <c r="AR54" s="335">
        <f>IFERROR(MAX(SUMIFS(Forecast!BL:BL, Forecast!$A:$A, Outcomes!$A54, Forecast!$C:$C, "2025", Forecast!$D:$D, "Bound project"), 0), 0)</f>
        <v>70.795281611863686</v>
      </c>
      <c r="AS54" s="335">
        <f>IFERROR(MAX(SUMIFS(Forecast!BM:BM, Forecast!$A:$A, Outcomes!$A54, Forecast!$C:$C, "2025", Forecast!$D:$D, "Bound project"), 0), 0)</f>
        <v>62.559233945032538</v>
      </c>
      <c r="AT54" s="335">
        <f>IFERROR(MAX(SUMIFS(Forecast!BS:BS, Forecast!$A:$A, Outcomes!$A54, Forecast!$C:$C, "2025", Forecast!$D:$D, "Bound project"), 0), 0)</f>
        <v>0</v>
      </c>
      <c r="AU54" s="335">
        <f>IFERROR(MAX(SUMIFS(Forecast!BT:BT, Forecast!$A:$A, Outcomes!$A54, Forecast!$C:$C, "2025", Forecast!$D:$D, "Bound project"), 0), 0)</f>
        <v>0</v>
      </c>
      <c r="AV54" s="335">
        <f>IFERROR(MAX(SUMIFS(Forecast!BU:BU, Forecast!$A:$A, Outcomes!$A54, Forecast!$C:$C, "2025", Forecast!$D:$D, "Bound project"), 0), 0)</f>
        <v>0</v>
      </c>
      <c r="AW54" s="335">
        <f>IFERROR(MAX(SUMIFS(Forecast!BV:BV, Forecast!$A:$A, Outcomes!$A54, Forecast!$C:$C, "2025", Forecast!$D:$D, "Bound project"), 0), 0)</f>
        <v>0</v>
      </c>
      <c r="AX54" s="335">
        <f>IFERROR(MAX(SUMIFS(Forecast!BW:BW, Forecast!$A:$A, Outcomes!$A54, Forecast!$C:$C, "2025", Forecast!$D:$D, "Bound project"), 0), 0)</f>
        <v>0</v>
      </c>
      <c r="AY54" s="335">
        <f>IFERROR(MAX(SUMIFS(Forecast!BX:BX, Forecast!$A:$A, Outcomes!$A54, Forecast!$C:$C, "2025", Forecast!$D:$D, "Bound project"), 0), 0)</f>
        <v>0</v>
      </c>
      <c r="AZ54" s="335">
        <f>IFERROR(MAX(SUMIFS(Forecast!BY:BY, Forecast!$A:$A, Outcomes!$A54, Forecast!$C:$C, "2025", Forecast!$D:$D, "Bound project"), 0), 0)</f>
        <v>0</v>
      </c>
      <c r="BA54" s="335">
        <f>IFERROR(MAX(SUMIFS(Forecast!BZ:BZ, Forecast!$A:$A, Outcomes!$A54, Forecast!$C:$C, "2025", Forecast!$D:$D, "Bound project"), 0), 0)</f>
        <v>0</v>
      </c>
      <c r="BB54" s="335">
        <f>IFERROR(MAX(SUMIFS(Forecast!AO:AO, Forecast!$A:$A, Outcomes!$A54, Forecast!$C:$C, "2025", Forecast!$D:$D, "Bound project"), 0), 0)</f>
        <v>13.732318545576412</v>
      </c>
      <c r="BC54" s="335">
        <f>IFERROR(MAX(SUMIFS(Forecast!BN:BN, Forecast!$A:$A, Outcomes!$A54, Forecast!$C:$C, "2025", Forecast!$D:$D, "Bound project"), 0), 0)</f>
        <v>17.003885427606505</v>
      </c>
      <c r="BD54" s="335">
        <f>IFERROR(MAX(SUMIFS(Forecast!CA:CA, Forecast!$A:$A, Outcomes!$A54, Forecast!$C:$C, "2025", Forecast!$D:$D, "Bound project"), 0), 0)</f>
        <v>0</v>
      </c>
    </row>
    <row r="55" spans="1:56">
      <c r="A55" s="21" t="s">
        <v>139</v>
      </c>
      <c r="B55" s="18" t="s">
        <v>140</v>
      </c>
      <c r="C55" s="335">
        <f>IFERROR(MAX(SUMIFS(Forecast!E:E, Forecast!$A:$A, Outcomes!$A55, Forecast!$C:$C, "2025", Forecast!$D:$D, "Bound project"), 0), 0)</f>
        <v>175.98749999999998</v>
      </c>
      <c r="D55" s="335">
        <f>IFERROR(MAX(SUMIFS(Forecast!F:F, Forecast!$A:$A, Outcomes!$A55, Forecast!$C:$C, "2025", Forecast!$D:$D, "Bound project"), 0), 0)</f>
        <v>188.67291227045851</v>
      </c>
      <c r="E55" s="335">
        <f>IFERROR(MAX(SUMIFS(Forecast!G:G, Forecast!$A:$A, Outcomes!$A55, Forecast!$C:$C, "2025", Forecast!$D:$D, "Bound project"), 0), 0)</f>
        <v>68.524293959197166</v>
      </c>
      <c r="F55" s="335">
        <f>IFERROR(MAX(SUMIFS(Forecast!H:H, Forecast!$A:$A, Outcomes!$A55, Forecast!$C:$C, "2025", Forecast!$D:$D, "Bound project"), 0), 0)</f>
        <v>81.298561287694454</v>
      </c>
      <c r="G55" s="335">
        <f>IFERROR(MAX(SUMIFS(Forecast!I:I, Forecast!$A:$A, Outcomes!$A55, Forecast!$C:$C, "2025", Forecast!$D:$D, "Bound project"), 0), 0)</f>
        <v>50.907068992256818</v>
      </c>
      <c r="H55" s="335">
        <f>IFERROR(MAX(SUMIFS(Forecast!J:J, Forecast!$A:$A, Outcomes!$A55, Forecast!$C:$C, "2025", Forecast!$D:$D, "Bound project"), 0), 0)</f>
        <v>1.8938064632707747</v>
      </c>
      <c r="I55" s="335">
        <f>IFERROR(MAX(SUMIFS(Forecast!K:K, Forecast!$A:$A, Outcomes!$A55, Forecast!$C:$C, "2025", Forecast!$D:$D, "Bound project"), 0), 0)</f>
        <v>0.94690323163538737</v>
      </c>
      <c r="J55" s="335">
        <f>IFERROR(MAX(SUMIFS(Forecast!L:L, Forecast!$A:$A, Outcomes!$A55, Forecast!$C:$C, "2025", Forecast!$D:$D, "Bound project"), 0), 0)</f>
        <v>0</v>
      </c>
      <c r="K55" s="335">
        <f>IFERROR(MAX(SUMIFS(Forecast!M:M, Forecast!$A:$A, Outcomes!$A55, Forecast!$C:$C, "2025", Forecast!$D:$D, "Bound project"), 0), 0)</f>
        <v>0</v>
      </c>
      <c r="L55" s="335">
        <f>IFERROR(MAX(SUMIFS(Forecast!O:O, Forecast!$A:$A, Outcomes!$A55, Forecast!$C:$C, "2025", Forecast!$D:$D, "Bound project"), 0), 0)</f>
        <v>97.638043675465326</v>
      </c>
      <c r="M55" s="335">
        <f>IFERROR(MAX(SUMIFS(Forecast!P:P, Forecast!$A:$A, Outcomes!$A55, Forecast!$C:$C, "2025", Forecast!$D:$D, "Bound project"), 0), 0)</f>
        <v>292.24148173530267</v>
      </c>
      <c r="N55" s="335">
        <f>IFERROR(MAX(SUMIFS(Forecast!U:U, Forecast!$A:$A, Outcomes!$A55, Forecast!$C:$C, "2025", Forecast!$D:$D, "Bound project"), 0), 0)</f>
        <v>89.523622336612746</v>
      </c>
      <c r="O55" s="335">
        <f>IFERROR(MAX(SUMIFS(Forecast!V:V, Forecast!$A:$A, Outcomes!$A55, Forecast!$C:$C, "2025", Forecast!$D:$D, "Bound project"), 0), 0)</f>
        <v>46.806244611349541</v>
      </c>
      <c r="P55" s="335">
        <f>IFERROR(MAX(SUMIFS(Forecast!W:W, Forecast!$A:$A, Outcomes!$A55, Forecast!$C:$C, "2025", Forecast!$D:$D, "Bound project"), 0), 0)</f>
        <v>49.793877246116537</v>
      </c>
      <c r="Q55" s="335">
        <f>IFERROR(MAX(SUMIFS(Forecast!X:X, Forecast!$A:$A, Outcomes!$A55, Forecast!$C:$C, "2025", Forecast!$D:$D, "Bound project"), 0), 0)</f>
        <v>29.876326347669924</v>
      </c>
      <c r="R55" s="335">
        <f>IFERROR(MAX(SUMIFS(Forecast!Y:Y, Forecast!$A:$A, Outcomes!$A55, Forecast!$C:$C, "2025", Forecast!$D:$D, "Bound project"), 0), 0)</f>
        <v>13.051764790387336</v>
      </c>
      <c r="S55" s="335">
        <f>IFERROR(MAX(SUMIFS(Forecast!Z:Z, Forecast!$A:$A, Outcomes!$A55, Forecast!$C:$C, "2025", Forecast!$D:$D, "Bound project"), 0), 0)</f>
        <v>9.9587754492233067</v>
      </c>
      <c r="T55" s="335">
        <f>IFERROR(MAX(SUMIFS(Forecast!AA:AA, Forecast!$A:$A, Outcomes!$A55, Forecast!$C:$C, "2025", Forecast!$D:$D, "Bound project"), 0), 0)</f>
        <v>10.954652994145638</v>
      </c>
      <c r="U55" s="335">
        <f>IFERROR(MAX(SUMIFS(Forecast!AB:AB, Forecast!$A:$A, Outcomes!$A55, Forecast!$C:$C, "2025", Forecast!$D:$D, "Bound project"), 0), 0)</f>
        <v>7.9670203593786457</v>
      </c>
      <c r="V55" s="335">
        <f>IFERROR(MAX(SUMIFS(Forecast!AG:AG, Forecast!$A:$A, Outcomes!$A55, Forecast!$C:$C, "2025", Forecast!$D:$D, "Bound project"), 0), 0)</f>
        <v>125.01080565002935</v>
      </c>
      <c r="W55" s="335">
        <f>IFERROR(MAX(SUMIFS(Forecast!AH:AH, Forecast!$A:$A, Outcomes!$A55, Forecast!$C:$C, "2025", Forecast!$D:$D, "Bound project"), 0), 0)</f>
        <v>53.4930915254374</v>
      </c>
      <c r="X55" s="335">
        <f>IFERROR(MAX(SUMIFS(Forecast!AI:AI, Forecast!$A:$A, Outcomes!$A55, Forecast!$C:$C, "2025", Forecast!$D:$D, "Bound project"), 0), 0)</f>
        <v>49.26733898413093</v>
      </c>
      <c r="Y55" s="335">
        <f>IFERROR(MAX(SUMIFS(Forecast!AJ:AJ, Forecast!$A:$A, Outcomes!$A55, Forecast!$C:$C, "2025", Forecast!$D:$D, "Bound project"), 0), 0)</f>
        <v>57.909382347764634</v>
      </c>
      <c r="Z55" s="335">
        <f>IFERROR(MAX(SUMIFS(Forecast!AK:AK, Forecast!$A:$A, Outcomes!$A55, Forecast!$C:$C, "2025", Forecast!$D:$D, "Bound project"), 0), 0)</f>
        <v>217.78458370127751</v>
      </c>
      <c r="AA55" s="335">
        <f>IFERROR(MAX(SUMIFS(Forecast!AL:AL, Forecast!$A:$A, Outcomes!$A55, Forecast!$C:$C, "2025", Forecast!$D:$D, "Bound project"), 0), 0)</f>
        <v>87.622919749692187</v>
      </c>
      <c r="AB55" s="335">
        <f>IFERROR(MAX(SUMIFS(Forecast!AM:AM, Forecast!$A:$A, Outcomes!$A55, Forecast!$C:$C, "2025", Forecast!$D:$D, "Bound project"), 0), 0)</f>
        <v>99.78748485973307</v>
      </c>
      <c r="AC55" s="335">
        <f>IFERROR(MAX(SUMIFS(Forecast!AN:AN, Forecast!$A:$A, Outcomes!$A55, Forecast!$C:$C, "2025", Forecast!$D:$D, "Bound project"), 0), 0)</f>
        <v>101.33366149840836</v>
      </c>
      <c r="AD55" s="335">
        <f>IFERROR(MAX(SUMIFS(Forecast!AT:AT, Forecast!$A:$A, Outcomes!$A55, Forecast!$C:$C, "2025", Forecast!$D:$D, "Bound project"), 0), 0)</f>
        <v>0</v>
      </c>
      <c r="AE55" s="335">
        <f>IFERROR(MAX(SUMIFS(Forecast!AU:AU, Forecast!$A:$A, Outcomes!$A55, Forecast!$C:$C, "2025", Forecast!$D:$D, "Bound project"), 0), 0)</f>
        <v>0</v>
      </c>
      <c r="AF55" s="335">
        <f>IFERROR(MAX(SUMIFS(Forecast!AV:AV, Forecast!$A:$A, Outcomes!$A55, Forecast!$C:$C, "2025", Forecast!$D:$D, "Bound project"), 0), 0)</f>
        <v>0</v>
      </c>
      <c r="AG55" s="335">
        <f>IFERROR(MAX(SUMIFS(Forecast!AW:AW, Forecast!$A:$A, Outcomes!$A55, Forecast!$C:$C, "2025", Forecast!$D:$D, "Bound project"), 0), 0)</f>
        <v>0</v>
      </c>
      <c r="AH55" s="335">
        <f>IFERROR(MAX(SUMIFS(Forecast!AX:AX, Forecast!$A:$A, Outcomes!$A55, Forecast!$C:$C, "2025", Forecast!$D:$D, "Bound project"), 0), 0)</f>
        <v>0</v>
      </c>
      <c r="AI55" s="335">
        <f>IFERROR(MAX(SUMIFS(Forecast!AY:AY, Forecast!$A:$A, Outcomes!$A55, Forecast!$C:$C, "2025", Forecast!$D:$D, "Bound project"), 0), 0)</f>
        <v>0</v>
      </c>
      <c r="AJ55" s="335">
        <f>IFERROR(MAX(SUMIFS(Forecast!AZ:AZ, Forecast!$A:$A, Outcomes!$A55, Forecast!$C:$C, "2025", Forecast!$D:$D, "Bound project"), 0), 0)</f>
        <v>0</v>
      </c>
      <c r="AK55" s="335">
        <f>IFERROR(MAX(SUMIFS(Forecast!BA:BA, Forecast!$A:$A, Outcomes!$A55, Forecast!$C:$C, "2025", Forecast!$D:$D, "Bound project"), 0), 0)</f>
        <v>0</v>
      </c>
      <c r="AL55" s="335">
        <f>IFERROR(MAX(SUMIFS(Forecast!BF:BF, Forecast!$A:$A, Outcomes!$A55, Forecast!$C:$C, "2025", Forecast!$D:$D, "Bound project"), 0), 0)</f>
        <v>189.74787885227536</v>
      </c>
      <c r="AM55" s="335">
        <f>IFERROR(MAX(SUMIFS(Forecast!BG:BG, Forecast!$A:$A, Outcomes!$A55, Forecast!$C:$C, "2025", Forecast!$D:$D, "Bound project"), 0), 0)</f>
        <v>69.998229039253559</v>
      </c>
      <c r="AN55" s="335">
        <f>IFERROR(MAX(SUMIFS(Forecast!BH:BH, Forecast!$A:$A, Outcomes!$A55, Forecast!$C:$C, "2025", Forecast!$D:$D, "Bound project"), 0), 0)</f>
        <v>90.123343107888388</v>
      </c>
      <c r="AO55" s="335">
        <f>IFERROR(MAX(SUMIFS(Forecast!BI:BI, Forecast!$A:$A, Outcomes!$A55, Forecast!$C:$C, "2025", Forecast!$D:$D, "Bound project"), 0), 0)</f>
        <v>60.924635981423066</v>
      </c>
      <c r="AP55" s="335">
        <f>IFERROR(MAX(SUMIFS(Forecast!BJ:BJ, Forecast!$A:$A, Outcomes!$A55, Forecast!$C:$C, "2025", Forecast!$D:$D, "Bound project"), 0), 0)</f>
        <v>124.32212114772454</v>
      </c>
      <c r="AQ55" s="335">
        <f>IFERROR(MAX(SUMIFS(Forecast!BK:BK, Forecast!$A:$A, Outcomes!$A55, Forecast!$C:$C, "2025", Forecast!$D:$D, "Bound project"), 0), 0)</f>
        <v>30.692732979242361</v>
      </c>
      <c r="AR55" s="335">
        <f>IFERROR(MAX(SUMIFS(Forecast!BL:BL, Forecast!$A:$A, Outcomes!$A55, Forecast!$C:$C, "2025", Forecast!$D:$D, "Bound project"), 0), 0)</f>
        <v>60.682635574877665</v>
      </c>
      <c r="AS55" s="335">
        <f>IFERROR(MAX(SUMIFS(Forecast!BM:BM, Forecast!$A:$A, Outcomes!$A55, Forecast!$C:$C, "2025", Forecast!$D:$D, "Bound project"), 0), 0)</f>
        <v>57.17665796717435</v>
      </c>
      <c r="AT55" s="335">
        <f>IFERROR(MAX(SUMIFS(Forecast!BS:BS, Forecast!$A:$A, Outcomes!$A55, Forecast!$C:$C, "2025", Forecast!$D:$D, "Bound project"), 0), 0)</f>
        <v>0</v>
      </c>
      <c r="AU55" s="335">
        <f>IFERROR(MAX(SUMIFS(Forecast!BT:BT, Forecast!$A:$A, Outcomes!$A55, Forecast!$C:$C, "2025", Forecast!$D:$D, "Bound project"), 0), 0)</f>
        <v>0</v>
      </c>
      <c r="AV55" s="335">
        <f>IFERROR(MAX(SUMIFS(Forecast!BU:BU, Forecast!$A:$A, Outcomes!$A55, Forecast!$C:$C, "2025", Forecast!$D:$D, "Bound project"), 0), 0)</f>
        <v>0</v>
      </c>
      <c r="AW55" s="335">
        <f>IFERROR(MAX(SUMIFS(Forecast!BV:BV, Forecast!$A:$A, Outcomes!$A55, Forecast!$C:$C, "2025", Forecast!$D:$D, "Bound project"), 0), 0)</f>
        <v>0</v>
      </c>
      <c r="AX55" s="335">
        <f>IFERROR(MAX(SUMIFS(Forecast!BW:BW, Forecast!$A:$A, Outcomes!$A55, Forecast!$C:$C, "2025", Forecast!$D:$D, "Bound project"), 0), 0)</f>
        <v>0</v>
      </c>
      <c r="AY55" s="335">
        <f>IFERROR(MAX(SUMIFS(Forecast!BX:BX, Forecast!$A:$A, Outcomes!$A55, Forecast!$C:$C, "2025", Forecast!$D:$D, "Bound project"), 0), 0)</f>
        <v>0</v>
      </c>
      <c r="AZ55" s="335">
        <f>IFERROR(MAX(SUMIFS(Forecast!BY:BY, Forecast!$A:$A, Outcomes!$A55, Forecast!$C:$C, "2025", Forecast!$D:$D, "Bound project"), 0), 0)</f>
        <v>0</v>
      </c>
      <c r="BA55" s="335">
        <f>IFERROR(MAX(SUMIFS(Forecast!BZ:BZ, Forecast!$A:$A, Outcomes!$A55, Forecast!$C:$C, "2025", Forecast!$D:$D, "Bound project"), 0), 0)</f>
        <v>0</v>
      </c>
      <c r="BB55" s="335">
        <f>IFERROR(MAX(SUMIFS(Forecast!AO:AO, Forecast!$A:$A, Outcomes!$A55, Forecast!$C:$C, "2025", Forecast!$D:$D, "Bound project"), 0), 0)</f>
        <v>25.59349955244604</v>
      </c>
      <c r="BC55" s="335">
        <f>IFERROR(MAX(SUMIFS(Forecast!BN:BN, Forecast!$A:$A, Outcomes!$A55, Forecast!$C:$C, "2025", Forecast!$D:$D, "Bound project"), 0), 0)</f>
        <v>46.217967166429311</v>
      </c>
      <c r="BD55" s="335">
        <f>IFERROR(MAX(SUMIFS(Forecast!CA:CA, Forecast!$A:$A, Outcomes!$A55, Forecast!$C:$C, "2025", Forecast!$D:$D, "Bound project"), 0), 0)</f>
        <v>0</v>
      </c>
    </row>
    <row r="56" spans="1:56">
      <c r="A56" s="21" t="s">
        <v>141</v>
      </c>
      <c r="B56" s="18" t="s">
        <v>142</v>
      </c>
      <c r="C56" s="335">
        <f>IFERROR(MAX(SUMIFS(Forecast!E:E, Forecast!$A:$A, Outcomes!$A56, Forecast!$C:$C, "2025", Forecast!$D:$D, "Bound project"), 0), 0)</f>
        <v>454.85999999999996</v>
      </c>
      <c r="D56" s="335">
        <f>IFERROR(MAX(SUMIFS(Forecast!F:F, Forecast!$A:$A, Outcomes!$A56, Forecast!$C:$C, "2025", Forecast!$D:$D, "Bound project"), 0), 0)</f>
        <v>449.79282398495434</v>
      </c>
      <c r="E56" s="335">
        <f>IFERROR(MAX(SUMIFS(Forecast!G:G, Forecast!$A:$A, Outcomes!$A56, Forecast!$C:$C, "2025", Forecast!$D:$D, "Bound project"), 0), 0)</f>
        <v>242.1127369293612</v>
      </c>
      <c r="F56" s="335">
        <f>IFERROR(MAX(SUMIFS(Forecast!H:H, Forecast!$A:$A, Outcomes!$A56, Forecast!$C:$C, "2025", Forecast!$D:$D, "Bound project"), 0), 0)</f>
        <v>140.63652052889759</v>
      </c>
      <c r="G56" s="335">
        <f>IFERROR(MAX(SUMIFS(Forecast!I:I, Forecast!$A:$A, Outcomes!$A56, Forecast!$C:$C, "2025", Forecast!$D:$D, "Bound project"), 0), 0)</f>
        <v>85.468160819835745</v>
      </c>
      <c r="H56" s="335">
        <f>IFERROR(MAX(SUMIFS(Forecast!J:J, Forecast!$A:$A, Outcomes!$A56, Forecast!$C:$C, "2025", Forecast!$D:$D, "Bound project"), 0), 0)</f>
        <v>0</v>
      </c>
      <c r="I56" s="335">
        <f>IFERROR(MAX(SUMIFS(Forecast!K:K, Forecast!$A:$A, Outcomes!$A56, Forecast!$C:$C, "2025", Forecast!$D:$D, "Bound project"), 0), 0)</f>
        <v>0</v>
      </c>
      <c r="J56" s="335">
        <f>IFERROR(MAX(SUMIFS(Forecast!L:L, Forecast!$A:$A, Outcomes!$A56, Forecast!$C:$C, "2025", Forecast!$D:$D, "Bound project"), 0), 0)</f>
        <v>0</v>
      </c>
      <c r="K56" s="335">
        <f>IFERROR(MAX(SUMIFS(Forecast!M:M, Forecast!$A:$A, Outcomes!$A56, Forecast!$C:$C, "2025", Forecast!$D:$D, "Bound project"), 0), 0)</f>
        <v>0</v>
      </c>
      <c r="L56" s="335">
        <f>IFERROR(MAX(SUMIFS(Forecast!O:O, Forecast!$A:$A, Outcomes!$A56, Forecast!$C:$C, "2025", Forecast!$D:$D, "Bound project"), 0), 0)</f>
        <v>61.679850380039653</v>
      </c>
      <c r="M56" s="335">
        <f>IFERROR(MAX(SUMIFS(Forecast!P:P, Forecast!$A:$A, Outcomes!$A56, Forecast!$C:$C, "2025", Forecast!$D:$D, "Bound project"), 0), 0)</f>
        <v>106.18514961996033</v>
      </c>
      <c r="N56" s="335">
        <f>IFERROR(MAX(SUMIFS(Forecast!U:U, Forecast!$A:$A, Outcomes!$A56, Forecast!$C:$C, "2025", Forecast!$D:$D, "Bound project"), 0), 0)</f>
        <v>21.558683760683763</v>
      </c>
      <c r="O56" s="335">
        <f>IFERROR(MAX(SUMIFS(Forecast!V:V, Forecast!$A:$A, Outcomes!$A56, Forecast!$C:$C, "2025", Forecast!$D:$D, "Bound project"), 0), 0)</f>
        <v>10.890000000000002</v>
      </c>
      <c r="P56" s="335">
        <f>IFERROR(MAX(SUMIFS(Forecast!W:W, Forecast!$A:$A, Outcomes!$A56, Forecast!$C:$C, "2025", Forecast!$D:$D, "Bound project"), 0), 0)</f>
        <v>3.6300000000000008</v>
      </c>
      <c r="Q56" s="335">
        <f>IFERROR(MAX(SUMIFS(Forecast!X:X, Forecast!$A:$A, Outcomes!$A56, Forecast!$C:$C, "2025", Forecast!$D:$D, "Bound project"), 0), 0)</f>
        <v>3.6300000000000008</v>
      </c>
      <c r="R56" s="335">
        <f>IFERROR(MAX(SUMIFS(Forecast!Y:Y, Forecast!$A:$A, Outcomes!$A56, Forecast!$C:$C, "2025", Forecast!$D:$D, "Bound project"), 0), 0)</f>
        <v>49.831316239316251</v>
      </c>
      <c r="S56" s="335">
        <f>IFERROR(MAX(SUMIFS(Forecast!Z:Z, Forecast!$A:$A, Outcomes!$A56, Forecast!$C:$C, "2025", Forecast!$D:$D, "Bound project"), 0), 0)</f>
        <v>44.77000000000001</v>
      </c>
      <c r="T56" s="335">
        <f>IFERROR(MAX(SUMIFS(Forecast!AA:AA, Forecast!$A:$A, Outcomes!$A56, Forecast!$C:$C, "2025", Forecast!$D:$D, "Bound project"), 0), 0)</f>
        <v>3.6300000000000008</v>
      </c>
      <c r="U56" s="335">
        <f>IFERROR(MAX(SUMIFS(Forecast!AB:AB, Forecast!$A:$A, Outcomes!$A56, Forecast!$C:$C, "2025", Forecast!$D:$D, "Bound project"), 0), 0)</f>
        <v>12.100000000000003</v>
      </c>
      <c r="V56" s="335">
        <f>IFERROR(MAX(SUMIFS(Forecast!AG:AG, Forecast!$A:$A, Outcomes!$A56, Forecast!$C:$C, "2025", Forecast!$D:$D, "Bound project"), 0), 0)</f>
        <v>51.678927518822704</v>
      </c>
      <c r="W56" s="335">
        <f>IFERROR(MAX(SUMIFS(Forecast!AH:AH, Forecast!$A:$A, Outcomes!$A56, Forecast!$C:$C, "2025", Forecast!$D:$D, "Bound project"), 0), 0)</f>
        <v>34.09294948174017</v>
      </c>
      <c r="X56" s="335">
        <f>IFERROR(MAX(SUMIFS(Forecast!AI:AI, Forecast!$A:$A, Outcomes!$A56, Forecast!$C:$C, "2025", Forecast!$D:$D, "Bound project"), 0), 0)</f>
        <v>11.481369596876219</v>
      </c>
      <c r="Y56" s="335">
        <f>IFERROR(MAX(SUMIFS(Forecast!AJ:AJ, Forecast!$A:$A, Outcomes!$A56, Forecast!$C:$C, "2025", Forecast!$D:$D, "Bound project"), 0), 0)</f>
        <v>17.132545082290449</v>
      </c>
      <c r="Z56" s="335">
        <f>IFERROR(MAX(SUMIFS(Forecast!AK:AK, Forecast!$A:$A, Outcomes!$A56, Forecast!$C:$C, "2025", Forecast!$D:$D, "Bound project"), 0), 0)</f>
        <v>159.85416604218182</v>
      </c>
      <c r="AA56" s="335">
        <f>IFERROR(MAX(SUMIFS(Forecast!AL:AL, Forecast!$A:$A, Outcomes!$A56, Forecast!$C:$C, "2025", Forecast!$D:$D, "Bound project"), 0), 0)</f>
        <v>92.740109251614967</v>
      </c>
      <c r="AB56" s="335">
        <f>IFERROR(MAX(SUMIFS(Forecast!AM:AM, Forecast!$A:$A, Outcomes!$A56, Forecast!$C:$C, "2025", Forecast!$D:$D, "Bound project"), 0), 0)</f>
        <v>78.938456968838025</v>
      </c>
      <c r="AC56" s="335">
        <f>IFERROR(MAX(SUMIFS(Forecast!AN:AN, Forecast!$A:$A, Outcomes!$A56, Forecast!$C:$C, "2025", Forecast!$D:$D, "Bound project"), 0), 0)</f>
        <v>72.318655387280344</v>
      </c>
      <c r="AD56" s="335">
        <f>IFERROR(MAX(SUMIFS(Forecast!AT:AT, Forecast!$A:$A, Outcomes!$A56, Forecast!$C:$C, "2025", Forecast!$D:$D, "Bound project"), 0), 0)</f>
        <v>0</v>
      </c>
      <c r="AE56" s="335">
        <f>IFERROR(MAX(SUMIFS(Forecast!AU:AU, Forecast!$A:$A, Outcomes!$A56, Forecast!$C:$C, "2025", Forecast!$D:$D, "Bound project"), 0), 0)</f>
        <v>0</v>
      </c>
      <c r="AF56" s="335">
        <f>IFERROR(MAX(SUMIFS(Forecast!AV:AV, Forecast!$A:$A, Outcomes!$A56, Forecast!$C:$C, "2025", Forecast!$D:$D, "Bound project"), 0), 0)</f>
        <v>0</v>
      </c>
      <c r="AG56" s="335">
        <f>IFERROR(MAX(SUMIFS(Forecast!AW:AW, Forecast!$A:$A, Outcomes!$A56, Forecast!$C:$C, "2025", Forecast!$D:$D, "Bound project"), 0), 0)</f>
        <v>0</v>
      </c>
      <c r="AH56" s="335">
        <f>IFERROR(MAX(SUMIFS(Forecast!AX:AX, Forecast!$A:$A, Outcomes!$A56, Forecast!$C:$C, "2025", Forecast!$D:$D, "Bound project"), 0), 0)</f>
        <v>0</v>
      </c>
      <c r="AI56" s="335">
        <f>IFERROR(MAX(SUMIFS(Forecast!AY:AY, Forecast!$A:$A, Outcomes!$A56, Forecast!$C:$C, "2025", Forecast!$D:$D, "Bound project"), 0), 0)</f>
        <v>0</v>
      </c>
      <c r="AJ56" s="335">
        <f>IFERROR(MAX(SUMIFS(Forecast!AZ:AZ, Forecast!$A:$A, Outcomes!$A56, Forecast!$C:$C, "2025", Forecast!$D:$D, "Bound project"), 0), 0)</f>
        <v>0</v>
      </c>
      <c r="AK56" s="335">
        <f>IFERROR(MAX(SUMIFS(Forecast!BA:BA, Forecast!$A:$A, Outcomes!$A56, Forecast!$C:$C, "2025", Forecast!$D:$D, "Bound project"), 0), 0)</f>
        <v>0</v>
      </c>
      <c r="AL56" s="335">
        <f>IFERROR(MAX(SUMIFS(Forecast!BF:BF, Forecast!$A:$A, Outcomes!$A56, Forecast!$C:$C, "2025", Forecast!$D:$D, "Bound project"), 0), 0)</f>
        <v>435.79557890107066</v>
      </c>
      <c r="AM56" s="335">
        <f>IFERROR(MAX(SUMIFS(Forecast!BG:BG, Forecast!$A:$A, Outcomes!$A56, Forecast!$C:$C, "2025", Forecast!$D:$D, "Bound project"), 0), 0)</f>
        <v>263.00783996182929</v>
      </c>
      <c r="AN56" s="335">
        <f>IFERROR(MAX(SUMIFS(Forecast!BH:BH, Forecast!$A:$A, Outcomes!$A56, Forecast!$C:$C, "2025", Forecast!$D:$D, "Bound project"), 0), 0)</f>
        <v>159.68494738935985</v>
      </c>
      <c r="AO56" s="335">
        <f>IFERROR(MAX(SUMIFS(Forecast!BI:BI, Forecast!$A:$A, Outcomes!$A56, Forecast!$C:$C, "2025", Forecast!$D:$D, "Bound project"), 0), 0)</f>
        <v>104.39035777321985</v>
      </c>
      <c r="AP56" s="335">
        <f>IFERROR(MAX(SUMIFS(Forecast!BJ:BJ, Forecast!$A:$A, Outcomes!$A56, Forecast!$C:$C, "2025", Forecast!$D:$D, "Bound project"), 0), 0)</f>
        <v>279.88692109892924</v>
      </c>
      <c r="AQ56" s="335">
        <f>IFERROR(MAX(SUMIFS(Forecast!BK:BK, Forecast!$A:$A, Outcomes!$A56, Forecast!$C:$C, "2025", Forecast!$D:$D, "Bound project"), 0), 0)</f>
        <v>113.44473580009658</v>
      </c>
      <c r="AR56" s="335">
        <f>IFERROR(MAX(SUMIFS(Forecast!BL:BL, Forecast!$A:$A, Outcomes!$A56, Forecast!$C:$C, "2025", Forecast!$D:$D, "Bound project"), 0), 0)</f>
        <v>124.99230173592775</v>
      </c>
      <c r="AS56" s="335">
        <f>IFERROR(MAX(SUMIFS(Forecast!BM:BM, Forecast!$A:$A, Outcomes!$A56, Forecast!$C:$C, "2025", Forecast!$D:$D, "Bound project"), 0), 0)</f>
        <v>164.77376392623427</v>
      </c>
      <c r="AT56" s="335">
        <f>IFERROR(MAX(SUMIFS(Forecast!BS:BS, Forecast!$A:$A, Outcomes!$A56, Forecast!$C:$C, "2025", Forecast!$D:$D, "Bound project"), 0), 0)</f>
        <v>5.6466666666666683</v>
      </c>
      <c r="AU56" s="335">
        <f>IFERROR(MAX(SUMIFS(Forecast!BT:BT, Forecast!$A:$A, Outcomes!$A56, Forecast!$C:$C, "2025", Forecast!$D:$D, "Bound project"), 0), 0)</f>
        <v>3.018794871794872</v>
      </c>
      <c r="AV56" s="335">
        <f>IFERROR(MAX(SUMIFS(Forecast!BU:BU, Forecast!$A:$A, Outcomes!$A56, Forecast!$C:$C, "2025", Forecast!$D:$D, "Bound project"), 0), 0)</f>
        <v>0.92805448717948724</v>
      </c>
      <c r="AW56" s="335">
        <f>IFERROR(MAX(SUMIFS(Forecast!BV:BV, Forecast!$A:$A, Outcomes!$A56, Forecast!$C:$C, "2025", Forecast!$D:$D, "Bound project"), 0), 0)</f>
        <v>4.698683209263856</v>
      </c>
      <c r="AX56" s="335">
        <f>IFERROR(MAX(SUMIFS(Forecast!BW:BW, Forecast!$A:$A, Outcomes!$A56, Forecast!$C:$C, "2025", Forecast!$D:$D, "Bound project"), 0), 0)</f>
        <v>43.963333333333338</v>
      </c>
      <c r="AY56" s="335">
        <f>IFERROR(MAX(SUMIFS(Forecast!BX:BX, Forecast!$A:$A, Outcomes!$A56, Forecast!$C:$C, "2025", Forecast!$D:$D, "Bound project"), 0), 0)</f>
        <v>28.03166666666667</v>
      </c>
      <c r="AZ56" s="335">
        <f>IFERROR(MAX(SUMIFS(Forecast!BY:BY, Forecast!$A:$A, Outcomes!$A56, Forecast!$C:$C, "2025", Forecast!$D:$D, "Bound project"), 0), 0)</f>
        <v>13.920817307692309</v>
      </c>
      <c r="BA56" s="335">
        <f>IFERROR(MAX(SUMIFS(Forecast!BZ:BZ, Forecast!$A:$A, Outcomes!$A56, Forecast!$C:$C, "2025", Forecast!$D:$D, "Bound project"), 0), 0)</f>
        <v>35.026547559966922</v>
      </c>
      <c r="BB56" s="335">
        <f>IFERROR(MAX(SUMIFS(Forecast!AO:AO, Forecast!$A:$A, Outcomes!$A56, Forecast!$C:$C, "2025", Forecast!$D:$D, "Bound project"), 0), 0)</f>
        <v>20.570000000000004</v>
      </c>
      <c r="BC56" s="335">
        <f>IFERROR(MAX(SUMIFS(Forecast!BN:BN, Forecast!$A:$A, Outcomes!$A56, Forecast!$C:$C, "2025", Forecast!$D:$D, "Bound project"), 0), 0)</f>
        <v>55.052499999999995</v>
      </c>
      <c r="BD56" s="335">
        <f>IFERROR(MAX(SUMIFS(Forecast!CA:CA, Forecast!$A:$A, Outcomes!$A56, Forecast!$C:$C, "2025", Forecast!$D:$D, "Bound project"), 0), 0)</f>
        <v>0</v>
      </c>
    </row>
    <row r="57" spans="1:56">
      <c r="A57" s="21" t="s">
        <v>143</v>
      </c>
      <c r="B57" s="18" t="s">
        <v>144</v>
      </c>
      <c r="C57" s="335">
        <f>IFERROR(MAX(SUMIFS(Forecast!E:E, Forecast!$A:$A, Outcomes!$A57, Forecast!$C:$C, "2025", Forecast!$D:$D, "Bound project"), 0), 0)</f>
        <v>164.927204650882</v>
      </c>
      <c r="D57" s="335">
        <f>IFERROR(MAX(SUMIFS(Forecast!F:F, Forecast!$A:$A, Outcomes!$A57, Forecast!$C:$C, "2025", Forecast!$D:$D, "Bound project"), 0), 0)</f>
        <v>137.99016499673337</v>
      </c>
      <c r="E57" s="335">
        <f>IFERROR(MAX(SUMIFS(Forecast!G:G, Forecast!$A:$A, Outcomes!$A57, Forecast!$C:$C, "2025", Forecast!$D:$D, "Bound project"), 0), 0)</f>
        <v>67.046066407465574</v>
      </c>
      <c r="F57" s="335">
        <f>IFERROR(MAX(SUMIFS(Forecast!H:H, Forecast!$A:$A, Outcomes!$A57, Forecast!$C:$C, "2025", Forecast!$D:$D, "Bound project"), 0), 0)</f>
        <v>33.798062476094884</v>
      </c>
      <c r="G57" s="335">
        <f>IFERROR(MAX(SUMIFS(Forecast!I:I, Forecast!$A:$A, Outcomes!$A57, Forecast!$C:$C, "2025", Forecast!$D:$D, "Bound project"), 0), 0)</f>
        <v>6.3926989398935818</v>
      </c>
      <c r="H57" s="335">
        <f>IFERROR(MAX(SUMIFS(Forecast!J:J, Forecast!$A:$A, Outcomes!$A57, Forecast!$C:$C, "2025", Forecast!$D:$D, "Bound project"), 0), 0)</f>
        <v>0</v>
      </c>
      <c r="I57" s="335">
        <f>IFERROR(MAX(SUMIFS(Forecast!K:K, Forecast!$A:$A, Outcomes!$A57, Forecast!$C:$C, "2025", Forecast!$D:$D, "Bound project"), 0), 0)</f>
        <v>0</v>
      </c>
      <c r="J57" s="335">
        <f>IFERROR(MAX(SUMIFS(Forecast!L:L, Forecast!$A:$A, Outcomes!$A57, Forecast!$C:$C, "2025", Forecast!$D:$D, "Bound project"), 0), 0)</f>
        <v>0</v>
      </c>
      <c r="K57" s="335">
        <f>IFERROR(MAX(SUMIFS(Forecast!M:M, Forecast!$A:$A, Outcomes!$A57, Forecast!$C:$C, "2025", Forecast!$D:$D, "Bound project"), 0), 0)</f>
        <v>0</v>
      </c>
      <c r="L57" s="335">
        <f>IFERROR(MAX(SUMIFS(Forecast!O:O, Forecast!$A:$A, Outcomes!$A57, Forecast!$C:$C, "2025", Forecast!$D:$D, "Bound project"), 0), 0)</f>
        <v>0</v>
      </c>
      <c r="M57" s="335">
        <f>IFERROR(MAX(SUMIFS(Forecast!P:P, Forecast!$A:$A, Outcomes!$A57, Forecast!$C:$C, "2025", Forecast!$D:$D, "Bound project"), 0), 0)</f>
        <v>15.559460867428561</v>
      </c>
      <c r="N57" s="335">
        <f>IFERROR(MAX(SUMIFS(Forecast!U:U, Forecast!$A:$A, Outcomes!$A57, Forecast!$C:$C, "2025", Forecast!$D:$D, "Bound project"), 0), 0)</f>
        <v>62.01250000000001</v>
      </c>
      <c r="O57" s="335">
        <f>IFERROR(MAX(SUMIFS(Forecast!V:V, Forecast!$A:$A, Outcomes!$A57, Forecast!$C:$C, "2025", Forecast!$D:$D, "Bound project"), 0), 0)</f>
        <v>1.21</v>
      </c>
      <c r="P57" s="335">
        <f>IFERROR(MAX(SUMIFS(Forecast!W:W, Forecast!$A:$A, Outcomes!$A57, Forecast!$C:$C, "2025", Forecast!$D:$D, "Bound project"), 0), 0)</f>
        <v>0</v>
      </c>
      <c r="Q57" s="335">
        <f>IFERROR(MAX(SUMIFS(Forecast!X:X, Forecast!$A:$A, Outcomes!$A57, Forecast!$C:$C, "2025", Forecast!$D:$D, "Bound project"), 0), 0)</f>
        <v>158.51000000000002</v>
      </c>
      <c r="R57" s="335">
        <f>IFERROR(MAX(SUMIFS(Forecast!Y:Y, Forecast!$A:$A, Outcomes!$A57, Forecast!$C:$C, "2025", Forecast!$D:$D, "Bound project"), 0), 0)</f>
        <v>262.26750000000004</v>
      </c>
      <c r="S57" s="335">
        <f>IFERROR(MAX(SUMIFS(Forecast!Z:Z, Forecast!$A:$A, Outcomes!$A57, Forecast!$C:$C, "2025", Forecast!$D:$D, "Bound project"), 0), 0)</f>
        <v>2.42</v>
      </c>
      <c r="T57" s="335">
        <f>IFERROR(MAX(SUMIFS(Forecast!AA:AA, Forecast!$A:$A, Outcomes!$A57, Forecast!$C:$C, "2025", Forecast!$D:$D, "Bound project"), 0), 0)</f>
        <v>3.6300000000000003</v>
      </c>
      <c r="U57" s="335">
        <f>IFERROR(MAX(SUMIFS(Forecast!AB:AB, Forecast!$A:$A, Outcomes!$A57, Forecast!$C:$C, "2025", Forecast!$D:$D, "Bound project"), 0), 0)</f>
        <v>44.77</v>
      </c>
      <c r="V57" s="335">
        <f>IFERROR(MAX(SUMIFS(Forecast!AG:AG, Forecast!$A:$A, Outcomes!$A57, Forecast!$C:$C, "2025", Forecast!$D:$D, "Bound project"), 0), 0)</f>
        <v>73.428949157043903</v>
      </c>
      <c r="W57" s="335">
        <f>IFERROR(MAX(SUMIFS(Forecast!AH:AH, Forecast!$A:$A, Outcomes!$A57, Forecast!$C:$C, "2025", Forecast!$D:$D, "Bound project"), 0), 0)</f>
        <v>33.876060449535146</v>
      </c>
      <c r="X57" s="335">
        <f>IFERROR(MAX(SUMIFS(Forecast!AI:AI, Forecast!$A:$A, Outcomes!$A57, Forecast!$C:$C, "2025", Forecast!$D:$D, "Bound project"), 0), 0)</f>
        <v>11.722971883471997</v>
      </c>
      <c r="Y57" s="335">
        <f>IFERROR(MAX(SUMIFS(Forecast!AJ:AJ, Forecast!$A:$A, Outcomes!$A57, Forecast!$C:$C, "2025", Forecast!$D:$D, "Bound project"), 0), 0)</f>
        <v>43.08362308665361</v>
      </c>
      <c r="Z57" s="335">
        <f>IFERROR(MAX(SUMIFS(Forecast!AK:AK, Forecast!$A:$A, Outcomes!$A57, Forecast!$C:$C, "2025", Forecast!$D:$D, "Bound project"), 0), 0)</f>
        <v>70.506580501821205</v>
      </c>
      <c r="AA57" s="335">
        <f>IFERROR(MAX(SUMIFS(Forecast!AL:AL, Forecast!$A:$A, Outcomes!$A57, Forecast!$C:$C, "2025", Forecast!$D:$D, "Bound project"), 0), 0)</f>
        <v>32.335334943495077</v>
      </c>
      <c r="AB57" s="335">
        <f>IFERROR(MAX(SUMIFS(Forecast!AM:AM, Forecast!$A:$A, Outcomes!$A57, Forecast!$C:$C, "2025", Forecast!$D:$D, "Bound project"), 0), 0)</f>
        <v>22.151875143805643</v>
      </c>
      <c r="AC57" s="335">
        <f>IFERROR(MAX(SUMIFS(Forecast!AN:AN, Forecast!$A:$A, Outcomes!$A57, Forecast!$C:$C, "2025", Forecast!$D:$D, "Bound project"), 0), 0)</f>
        <v>35.342534219551666</v>
      </c>
      <c r="AD57" s="335">
        <f>IFERROR(MAX(SUMIFS(Forecast!AT:AT, Forecast!$A:$A, Outcomes!$A57, Forecast!$C:$C, "2025", Forecast!$D:$D, "Bound project"), 0), 0)</f>
        <v>0</v>
      </c>
      <c r="AE57" s="335">
        <f>IFERROR(MAX(SUMIFS(Forecast!AU:AU, Forecast!$A:$A, Outcomes!$A57, Forecast!$C:$C, "2025", Forecast!$D:$D, "Bound project"), 0), 0)</f>
        <v>0</v>
      </c>
      <c r="AF57" s="335">
        <f>IFERROR(MAX(SUMIFS(Forecast!AV:AV, Forecast!$A:$A, Outcomes!$A57, Forecast!$C:$C, "2025", Forecast!$D:$D, "Bound project"), 0), 0)</f>
        <v>0</v>
      </c>
      <c r="AG57" s="335">
        <f>IFERROR(MAX(SUMIFS(Forecast!AW:AW, Forecast!$A:$A, Outcomes!$A57, Forecast!$C:$C, "2025", Forecast!$D:$D, "Bound project"), 0), 0)</f>
        <v>0</v>
      </c>
      <c r="AH57" s="335">
        <f>IFERROR(MAX(SUMIFS(Forecast!AX:AX, Forecast!$A:$A, Outcomes!$A57, Forecast!$C:$C, "2025", Forecast!$D:$D, "Bound project"), 0), 0)</f>
        <v>0</v>
      </c>
      <c r="AI57" s="335">
        <f>IFERROR(MAX(SUMIFS(Forecast!AY:AY, Forecast!$A:$A, Outcomes!$A57, Forecast!$C:$C, "2025", Forecast!$D:$D, "Bound project"), 0), 0)</f>
        <v>0</v>
      </c>
      <c r="AJ57" s="335">
        <f>IFERROR(MAX(SUMIFS(Forecast!AZ:AZ, Forecast!$A:$A, Outcomes!$A57, Forecast!$C:$C, "2025", Forecast!$D:$D, "Bound project"), 0), 0)</f>
        <v>0</v>
      </c>
      <c r="AK57" s="335">
        <f>IFERROR(MAX(SUMIFS(Forecast!BA:BA, Forecast!$A:$A, Outcomes!$A57, Forecast!$C:$C, "2025", Forecast!$D:$D, "Bound project"), 0), 0)</f>
        <v>0</v>
      </c>
      <c r="AL57" s="335">
        <f>IFERROR(MAX(SUMIFS(Forecast!BF:BF, Forecast!$A:$A, Outcomes!$A57, Forecast!$C:$C, "2025", Forecast!$D:$D, "Bound project"), 0), 0)</f>
        <v>172.9043377948127</v>
      </c>
      <c r="AM57" s="335">
        <f>IFERROR(MAX(SUMIFS(Forecast!BG:BG, Forecast!$A:$A, Outcomes!$A57, Forecast!$C:$C, "2025", Forecast!$D:$D, "Bound project"), 0), 0)</f>
        <v>92.501361543684808</v>
      </c>
      <c r="AN57" s="335">
        <f>IFERROR(MAX(SUMIFS(Forecast!BH:BH, Forecast!$A:$A, Outcomes!$A57, Forecast!$C:$C, "2025", Forecast!$D:$D, "Bound project"), 0), 0)</f>
        <v>47.250988965112576</v>
      </c>
      <c r="AO57" s="335">
        <f>IFERROR(MAX(SUMIFS(Forecast!BI:BI, Forecast!$A:$A, Outcomes!$A57, Forecast!$C:$C, "2025", Forecast!$D:$D, "Bound project"), 0), 0)</f>
        <v>18.375250065034784</v>
      </c>
      <c r="AP57" s="335">
        <f>IFERROR(MAX(SUMIFS(Forecast!BJ:BJ, Forecast!$A:$A, Outcomes!$A57, Forecast!$C:$C, "2025", Forecast!$D:$D, "Bound project"), 0), 0)</f>
        <v>20.881482535088963</v>
      </c>
      <c r="AQ57" s="335">
        <f>IFERROR(MAX(SUMIFS(Forecast!BK:BK, Forecast!$A:$A, Outcomes!$A57, Forecast!$C:$C, "2025", Forecast!$D:$D, "Bound project"), 0), 0)</f>
        <v>10.792467128244851</v>
      </c>
      <c r="AR57" s="335">
        <f>IFERROR(MAX(SUMIFS(Forecast!BL:BL, Forecast!$A:$A, Outcomes!$A57, Forecast!$C:$C, "2025", Forecast!$D:$D, "Bound project"), 0), 0)</f>
        <v>8.1346824935079987</v>
      </c>
      <c r="AS57" s="335">
        <f>IFERROR(MAX(SUMIFS(Forecast!BM:BM, Forecast!$A:$A, Outcomes!$A57, Forecast!$C:$C, "2025", Forecast!$D:$D, "Bound project"), 0), 0)</f>
        <v>8.7062628225149226</v>
      </c>
      <c r="AT57" s="335">
        <f>IFERROR(MAX(SUMIFS(Forecast!BS:BS, Forecast!$A:$A, Outcomes!$A57, Forecast!$C:$C, "2025", Forecast!$D:$D, "Bound project"), 0), 0)</f>
        <v>0</v>
      </c>
      <c r="AU57" s="335">
        <f>IFERROR(MAX(SUMIFS(Forecast!BT:BT, Forecast!$A:$A, Outcomes!$A57, Forecast!$C:$C, "2025", Forecast!$D:$D, "Bound project"), 0), 0)</f>
        <v>0</v>
      </c>
      <c r="AV57" s="335">
        <f>IFERROR(MAX(SUMIFS(Forecast!BU:BU, Forecast!$A:$A, Outcomes!$A57, Forecast!$C:$C, "2025", Forecast!$D:$D, "Bound project"), 0), 0)</f>
        <v>0</v>
      </c>
      <c r="AW57" s="335">
        <f>IFERROR(MAX(SUMIFS(Forecast!BV:BV, Forecast!$A:$A, Outcomes!$A57, Forecast!$C:$C, "2025", Forecast!$D:$D, "Bound project"), 0), 0)</f>
        <v>0</v>
      </c>
      <c r="AX57" s="335">
        <f>IFERROR(MAX(SUMIFS(Forecast!BW:BW, Forecast!$A:$A, Outcomes!$A57, Forecast!$C:$C, "2025", Forecast!$D:$D, "Bound project"), 0), 0)</f>
        <v>0</v>
      </c>
      <c r="AY57" s="335">
        <f>IFERROR(MAX(SUMIFS(Forecast!BX:BX, Forecast!$A:$A, Outcomes!$A57, Forecast!$C:$C, "2025", Forecast!$D:$D, "Bound project"), 0), 0)</f>
        <v>0</v>
      </c>
      <c r="AZ57" s="335">
        <f>IFERROR(MAX(SUMIFS(Forecast!BY:BY, Forecast!$A:$A, Outcomes!$A57, Forecast!$C:$C, "2025", Forecast!$D:$D, "Bound project"), 0), 0)</f>
        <v>0</v>
      </c>
      <c r="BA57" s="335">
        <f>IFERROR(MAX(SUMIFS(Forecast!BZ:BZ, Forecast!$A:$A, Outcomes!$A57, Forecast!$C:$C, "2025", Forecast!$D:$D, "Bound project"), 0), 0)</f>
        <v>0</v>
      </c>
      <c r="BB57" s="335">
        <f>IFERROR(MAX(SUMIFS(Forecast!AO:AO, Forecast!$A:$A, Outcomes!$A57, Forecast!$C:$C, "2025", Forecast!$D:$D, "Bound project"), 0), 0)</f>
        <v>1.2100000000000002</v>
      </c>
      <c r="BC57" s="335">
        <f>IFERROR(MAX(SUMIFS(Forecast!BN:BN, Forecast!$A:$A, Outcomes!$A57, Forecast!$C:$C, "2025", Forecast!$D:$D, "Bound project"), 0), 0)</f>
        <v>2.9793059394043095</v>
      </c>
      <c r="BD57" s="335">
        <f>IFERROR(MAX(SUMIFS(Forecast!CA:CA, Forecast!$A:$A, Outcomes!$A57, Forecast!$C:$C, "2025", Forecast!$D:$D, "Bound project"), 0), 0)</f>
        <v>0</v>
      </c>
    </row>
    <row r="58" spans="1:56">
      <c r="A58" s="21" t="s">
        <v>145</v>
      </c>
      <c r="B58" s="18" t="s">
        <v>146</v>
      </c>
      <c r="C58" s="335">
        <f>IFERROR(MAX(SUMIFS(Forecast!E:E, Forecast!$A:$A, Outcomes!$A58, Forecast!$C:$C, "2025", Forecast!$D:$D, "Bound project"), 0), 0)</f>
        <v>224.7787737103271</v>
      </c>
      <c r="D58" s="335">
        <f>IFERROR(MAX(SUMIFS(Forecast!F:F, Forecast!$A:$A, Outcomes!$A58, Forecast!$C:$C, "2025", Forecast!$D:$D, "Bound project"), 0), 0)</f>
        <v>537.99926766437432</v>
      </c>
      <c r="E58" s="335">
        <f>IFERROR(MAX(SUMIFS(Forecast!G:G, Forecast!$A:$A, Outcomes!$A58, Forecast!$C:$C, "2025", Forecast!$D:$D, "Bound project"), 0), 0)</f>
        <v>134.85105686339406</v>
      </c>
      <c r="F58" s="335">
        <f>IFERROR(MAX(SUMIFS(Forecast!H:H, Forecast!$A:$A, Outcomes!$A58, Forecast!$C:$C, "2025", Forecast!$D:$D, "Bound project"), 0), 0)</f>
        <v>192.83052916540598</v>
      </c>
      <c r="G58" s="335">
        <f>IFERROR(MAX(SUMIFS(Forecast!I:I, Forecast!$A:$A, Outcomes!$A58, Forecast!$C:$C, "2025", Forecast!$D:$D, "Bound project"), 0), 0)</f>
        <v>50.844597803894771</v>
      </c>
      <c r="H58" s="335">
        <f>IFERROR(MAX(SUMIFS(Forecast!J:J, Forecast!$A:$A, Outcomes!$A58, Forecast!$C:$C, "2025", Forecast!$D:$D, "Bound project"), 0), 0)</f>
        <v>0</v>
      </c>
      <c r="I58" s="335">
        <f>IFERROR(MAX(SUMIFS(Forecast!K:K, Forecast!$A:$A, Outcomes!$A58, Forecast!$C:$C, "2025", Forecast!$D:$D, "Bound project"), 0), 0)</f>
        <v>0</v>
      </c>
      <c r="J58" s="335">
        <f>IFERROR(MAX(SUMIFS(Forecast!L:L, Forecast!$A:$A, Outcomes!$A58, Forecast!$C:$C, "2025", Forecast!$D:$D, "Bound project"), 0), 0)</f>
        <v>0</v>
      </c>
      <c r="K58" s="335">
        <f>IFERROR(MAX(SUMIFS(Forecast!M:M, Forecast!$A:$A, Outcomes!$A58, Forecast!$C:$C, "2025", Forecast!$D:$D, "Bound project"), 0), 0)</f>
        <v>0</v>
      </c>
      <c r="L58" s="335">
        <f>IFERROR(MAX(SUMIFS(Forecast!O:O, Forecast!$A:$A, Outcomes!$A58, Forecast!$C:$C, "2025", Forecast!$D:$D, "Bound project"), 0), 0)</f>
        <v>2.1809718764174262</v>
      </c>
      <c r="M58" s="335">
        <f>IFERROR(MAX(SUMIFS(Forecast!P:P, Forecast!$A:$A, Outcomes!$A58, Forecast!$C:$C, "2025", Forecast!$D:$D, "Bound project"), 0), 0)</f>
        <v>151.57754541101113</v>
      </c>
      <c r="N58" s="335">
        <f>IFERROR(MAX(SUMIFS(Forecast!U:U, Forecast!$A:$A, Outcomes!$A58, Forecast!$C:$C, "2025", Forecast!$D:$D, "Bound project"), 0), 0)</f>
        <v>0</v>
      </c>
      <c r="O58" s="335">
        <f>IFERROR(MAX(SUMIFS(Forecast!V:V, Forecast!$A:$A, Outcomes!$A58, Forecast!$C:$C, "2025", Forecast!$D:$D, "Bound project"), 0), 0)</f>
        <v>0</v>
      </c>
      <c r="P58" s="335">
        <f>IFERROR(MAX(SUMIFS(Forecast!W:W, Forecast!$A:$A, Outcomes!$A58, Forecast!$C:$C, "2025", Forecast!$D:$D, "Bound project"), 0), 0)</f>
        <v>0</v>
      </c>
      <c r="Q58" s="335">
        <f>IFERROR(MAX(SUMIFS(Forecast!X:X, Forecast!$A:$A, Outcomes!$A58, Forecast!$C:$C, "2025", Forecast!$D:$D, "Bound project"), 0), 0)</f>
        <v>0</v>
      </c>
      <c r="R58" s="335">
        <f>IFERROR(MAX(SUMIFS(Forecast!Y:Y, Forecast!$A:$A, Outcomes!$A58, Forecast!$C:$C, "2025", Forecast!$D:$D, "Bound project"), 0), 0)</f>
        <v>0</v>
      </c>
      <c r="S58" s="335">
        <f>IFERROR(MAX(SUMIFS(Forecast!Z:Z, Forecast!$A:$A, Outcomes!$A58, Forecast!$C:$C, "2025", Forecast!$D:$D, "Bound project"), 0), 0)</f>
        <v>0</v>
      </c>
      <c r="T58" s="335">
        <f>IFERROR(MAX(SUMIFS(Forecast!AA:AA, Forecast!$A:$A, Outcomes!$A58, Forecast!$C:$C, "2025", Forecast!$D:$D, "Bound project"), 0), 0)</f>
        <v>0</v>
      </c>
      <c r="U58" s="335">
        <f>IFERROR(MAX(SUMIFS(Forecast!AB:AB, Forecast!$A:$A, Outcomes!$A58, Forecast!$C:$C, "2025", Forecast!$D:$D, "Bound project"), 0), 0)</f>
        <v>0</v>
      </c>
      <c r="V58" s="335">
        <f>IFERROR(MAX(SUMIFS(Forecast!AG:AG, Forecast!$A:$A, Outcomes!$A58, Forecast!$C:$C, "2025", Forecast!$D:$D, "Bound project"), 0), 0)</f>
        <v>107.65465955743151</v>
      </c>
      <c r="W58" s="335">
        <f>IFERROR(MAX(SUMIFS(Forecast!AH:AH, Forecast!$A:$A, Outcomes!$A58, Forecast!$C:$C, "2025", Forecast!$D:$D, "Bound project"), 0), 0)</f>
        <v>18.079564754235218</v>
      </c>
      <c r="X58" s="335">
        <f>IFERROR(MAX(SUMIFS(Forecast!AI:AI, Forecast!$A:$A, Outcomes!$A58, Forecast!$C:$C, "2025", Forecast!$D:$D, "Bound project"), 0), 0)</f>
        <v>35.414351470994426</v>
      </c>
      <c r="Y58" s="335">
        <f>IFERROR(MAX(SUMIFS(Forecast!AJ:AJ, Forecast!$A:$A, Outcomes!$A58, Forecast!$C:$C, "2025", Forecast!$D:$D, "Bound project"), 0), 0)</f>
        <v>50.190409117687231</v>
      </c>
      <c r="Z58" s="335">
        <f>IFERROR(MAX(SUMIFS(Forecast!AK:AK, Forecast!$A:$A, Outcomes!$A58, Forecast!$C:$C, "2025", Forecast!$D:$D, "Bound project"), 0), 0)</f>
        <v>212.70681563074285</v>
      </c>
      <c r="AA58" s="335">
        <f>IFERROR(MAX(SUMIFS(Forecast!AL:AL, Forecast!$A:$A, Outcomes!$A58, Forecast!$C:$C, "2025", Forecast!$D:$D, "Bound project"), 0), 0)</f>
        <v>39.824195114724979</v>
      </c>
      <c r="AB58" s="335">
        <f>IFERROR(MAX(SUMIFS(Forecast!AM:AM, Forecast!$A:$A, Outcomes!$A58, Forecast!$C:$C, "2025", Forecast!$D:$D, "Bound project"), 0), 0)</f>
        <v>84.444043784442783</v>
      </c>
      <c r="AC58" s="335">
        <f>IFERROR(MAX(SUMIFS(Forecast!AN:AN, Forecast!$A:$A, Outcomes!$A58, Forecast!$C:$C, "2025", Forecast!$D:$D, "Bound project"), 0), 0)</f>
        <v>72.721426342185865</v>
      </c>
      <c r="AD58" s="335">
        <f>IFERROR(MAX(SUMIFS(Forecast!AT:AT, Forecast!$A:$A, Outcomes!$A58, Forecast!$C:$C, "2025", Forecast!$D:$D, "Bound project"), 0), 0)</f>
        <v>0</v>
      </c>
      <c r="AE58" s="335">
        <f>IFERROR(MAX(SUMIFS(Forecast!AU:AU, Forecast!$A:$A, Outcomes!$A58, Forecast!$C:$C, "2025", Forecast!$D:$D, "Bound project"), 0), 0)</f>
        <v>0</v>
      </c>
      <c r="AF58" s="335">
        <f>IFERROR(MAX(SUMIFS(Forecast!AV:AV, Forecast!$A:$A, Outcomes!$A58, Forecast!$C:$C, "2025", Forecast!$D:$D, "Bound project"), 0), 0)</f>
        <v>0</v>
      </c>
      <c r="AG58" s="335">
        <f>IFERROR(MAX(SUMIFS(Forecast!AW:AW, Forecast!$A:$A, Outcomes!$A58, Forecast!$C:$C, "2025", Forecast!$D:$D, "Bound project"), 0), 0)</f>
        <v>0</v>
      </c>
      <c r="AH58" s="335">
        <f>IFERROR(MAX(SUMIFS(Forecast!AX:AX, Forecast!$A:$A, Outcomes!$A58, Forecast!$C:$C, "2025", Forecast!$D:$D, "Bound project"), 0), 0)</f>
        <v>0</v>
      </c>
      <c r="AI58" s="335">
        <f>IFERROR(MAX(SUMIFS(Forecast!AY:AY, Forecast!$A:$A, Outcomes!$A58, Forecast!$C:$C, "2025", Forecast!$D:$D, "Bound project"), 0), 0)</f>
        <v>0</v>
      </c>
      <c r="AJ58" s="335">
        <f>IFERROR(MAX(SUMIFS(Forecast!AZ:AZ, Forecast!$A:$A, Outcomes!$A58, Forecast!$C:$C, "2025", Forecast!$D:$D, "Bound project"), 0), 0)</f>
        <v>0</v>
      </c>
      <c r="AK58" s="335">
        <f>IFERROR(MAX(SUMIFS(Forecast!BA:BA, Forecast!$A:$A, Outcomes!$A58, Forecast!$C:$C, "2025", Forecast!$D:$D, "Bound project"), 0), 0)</f>
        <v>0</v>
      </c>
      <c r="AL58" s="335">
        <f>IFERROR(MAX(SUMIFS(Forecast!BF:BF, Forecast!$A:$A, Outcomes!$A58, Forecast!$C:$C, "2025", Forecast!$D:$D, "Bound project"), 0), 0)</f>
        <v>499.71181193472296</v>
      </c>
      <c r="AM58" s="335">
        <f>IFERROR(MAX(SUMIFS(Forecast!BG:BG, Forecast!$A:$A, Outcomes!$A58, Forecast!$C:$C, "2025", Forecast!$D:$D, "Bound project"), 0), 0)</f>
        <v>134.06963577889849</v>
      </c>
      <c r="AN58" s="335">
        <f>IFERROR(MAX(SUMIFS(Forecast!BH:BH, Forecast!$A:$A, Outcomes!$A58, Forecast!$C:$C, "2025", Forecast!$D:$D, "Bound project"), 0), 0)</f>
        <v>180.55358130889505</v>
      </c>
      <c r="AO58" s="335">
        <f>IFERROR(MAX(SUMIFS(Forecast!BI:BI, Forecast!$A:$A, Outcomes!$A58, Forecast!$C:$C, "2025", Forecast!$D:$D, "Bound project"), 0), 0)</f>
        <v>89.562888646955656</v>
      </c>
      <c r="AP58" s="335">
        <f>IFERROR(MAX(SUMIFS(Forecast!BJ:BJ, Forecast!$A:$A, Outcomes!$A58, Forecast!$C:$C, "2025", Forecast!$D:$D, "Bound project"), 0), 0)</f>
        <v>147.38068806527704</v>
      </c>
      <c r="AQ58" s="335">
        <f>IFERROR(MAX(SUMIFS(Forecast!BK:BK, Forecast!$A:$A, Outcomes!$A58, Forecast!$C:$C, "2025", Forecast!$D:$D, "Bound project"), 0), 0)</f>
        <v>23.276076207492476</v>
      </c>
      <c r="AR58" s="335">
        <f>IFERROR(MAX(SUMIFS(Forecast!BL:BL, Forecast!$A:$A, Outcomes!$A58, Forecast!$C:$C, "2025", Forecast!$D:$D, "Bound project"), 0), 0)</f>
        <v>53.428404876102235</v>
      </c>
      <c r="AS58" s="335">
        <f>IFERROR(MAX(SUMIFS(Forecast!BM:BM, Forecast!$A:$A, Outcomes!$A58, Forecast!$C:$C, "2025", Forecast!$D:$D, "Bound project"), 0), 0)</f>
        <v>58.610742411586124</v>
      </c>
      <c r="AT58" s="335">
        <f>IFERROR(MAX(SUMIFS(Forecast!BS:BS, Forecast!$A:$A, Outcomes!$A58, Forecast!$C:$C, "2025", Forecast!$D:$D, "Bound project"), 0), 0)</f>
        <v>0</v>
      </c>
      <c r="AU58" s="335">
        <f>IFERROR(MAX(SUMIFS(Forecast!BT:BT, Forecast!$A:$A, Outcomes!$A58, Forecast!$C:$C, "2025", Forecast!$D:$D, "Bound project"), 0), 0)</f>
        <v>0</v>
      </c>
      <c r="AV58" s="335">
        <f>IFERROR(MAX(SUMIFS(Forecast!BU:BU, Forecast!$A:$A, Outcomes!$A58, Forecast!$C:$C, "2025", Forecast!$D:$D, "Bound project"), 0), 0)</f>
        <v>0</v>
      </c>
      <c r="AW58" s="335">
        <f>IFERROR(MAX(SUMIFS(Forecast!BV:BV, Forecast!$A:$A, Outcomes!$A58, Forecast!$C:$C, "2025", Forecast!$D:$D, "Bound project"), 0), 0)</f>
        <v>0</v>
      </c>
      <c r="AX58" s="335">
        <f>IFERROR(MAX(SUMIFS(Forecast!BW:BW, Forecast!$A:$A, Outcomes!$A58, Forecast!$C:$C, "2025", Forecast!$D:$D, "Bound project"), 0), 0)</f>
        <v>0</v>
      </c>
      <c r="AY58" s="335">
        <f>IFERROR(MAX(SUMIFS(Forecast!BX:BX, Forecast!$A:$A, Outcomes!$A58, Forecast!$C:$C, "2025", Forecast!$D:$D, "Bound project"), 0), 0)</f>
        <v>0</v>
      </c>
      <c r="AZ58" s="335">
        <f>IFERROR(MAX(SUMIFS(Forecast!BY:BY, Forecast!$A:$A, Outcomes!$A58, Forecast!$C:$C, "2025", Forecast!$D:$D, "Bound project"), 0), 0)</f>
        <v>0</v>
      </c>
      <c r="BA58" s="335">
        <f>IFERROR(MAX(SUMIFS(Forecast!BZ:BZ, Forecast!$A:$A, Outcomes!$A58, Forecast!$C:$C, "2025", Forecast!$D:$D, "Bound project"), 0), 0)</f>
        <v>0</v>
      </c>
      <c r="BB58" s="335">
        <f>IFERROR(MAX(SUMIFS(Forecast!AO:AO, Forecast!$A:$A, Outcomes!$A58, Forecast!$C:$C, "2025", Forecast!$D:$D, "Bound project"), 0), 0)</f>
        <v>17.147500000000001</v>
      </c>
      <c r="BC58" s="335">
        <f>IFERROR(MAX(SUMIFS(Forecast!BN:BN, Forecast!$A:$A, Outcomes!$A58, Forecast!$C:$C, "2025", Forecast!$D:$D, "Bound project"), 0), 0)</f>
        <v>53.409379306383876</v>
      </c>
      <c r="BD58" s="335">
        <f>IFERROR(MAX(SUMIFS(Forecast!CA:CA, Forecast!$A:$A, Outcomes!$A58, Forecast!$C:$C, "2025", Forecast!$D:$D, "Bound project"), 0), 0)</f>
        <v>0</v>
      </c>
    </row>
    <row r="59" spans="1:56" s="17" customFormat="1">
      <c r="A59" s="84"/>
      <c r="B59" s="17" t="s">
        <v>147</v>
      </c>
      <c r="C59" s="93">
        <f t="shared" ref="C59:K59" si="0">SUM(C9:C58)</f>
        <v>56046.735459150223</v>
      </c>
      <c r="D59" s="93">
        <f t="shared" si="0"/>
        <v>55531.626210907438</v>
      </c>
      <c r="E59" s="93">
        <f t="shared" si="0"/>
        <v>26523.8183300079</v>
      </c>
      <c r="F59" s="93">
        <f t="shared" si="0"/>
        <v>22167.112941043972</v>
      </c>
      <c r="G59" s="93">
        <f t="shared" si="0"/>
        <v>9914.3910509684829</v>
      </c>
      <c r="H59" s="93">
        <f t="shared" si="0"/>
        <v>1181.3356482579979</v>
      </c>
      <c r="I59" s="93">
        <f t="shared" si="0"/>
        <v>100.98678676844177</v>
      </c>
      <c r="J59" s="93">
        <f t="shared" si="0"/>
        <v>254.88448480630643</v>
      </c>
      <c r="K59" s="93">
        <f t="shared" si="0"/>
        <v>3.6335269924547275</v>
      </c>
      <c r="L59" s="93">
        <f t="shared" ref="L59:BD59" si="1">SUM(L9:L58)</f>
        <v>1821.1764892647254</v>
      </c>
      <c r="M59" s="93">
        <f t="shared" si="1"/>
        <v>13611.602395551037</v>
      </c>
      <c r="N59" s="93">
        <f t="shared" si="1"/>
        <v>2831.4712719528625</v>
      </c>
      <c r="O59" s="93">
        <f t="shared" si="1"/>
        <v>1478.6811603284395</v>
      </c>
      <c r="P59" s="93">
        <f t="shared" si="1"/>
        <v>718.58744734402353</v>
      </c>
      <c r="Q59" s="93">
        <f t="shared" si="1"/>
        <v>878.86568462262699</v>
      </c>
      <c r="R59" s="93">
        <f t="shared" si="1"/>
        <v>7300.7512082528401</v>
      </c>
      <c r="S59" s="93">
        <f t="shared" si="1"/>
        <v>2329.0264049273387</v>
      </c>
      <c r="T59" s="93">
        <f t="shared" si="1"/>
        <v>1811.6761471652217</v>
      </c>
      <c r="U59" s="93">
        <f t="shared" si="1"/>
        <v>3746.1583251426273</v>
      </c>
      <c r="V59" s="93">
        <f t="shared" si="1"/>
        <v>17914.46535388321</v>
      </c>
      <c r="W59" s="93">
        <f t="shared" si="1"/>
        <v>9194.205123726937</v>
      </c>
      <c r="X59" s="93">
        <f t="shared" si="1"/>
        <v>7271.1339520774291</v>
      </c>
      <c r="Y59" s="93">
        <f t="shared" si="1"/>
        <v>9264.3705230616652</v>
      </c>
      <c r="Z59" s="93">
        <f t="shared" si="1"/>
        <v>20068.675408725881</v>
      </c>
      <c r="AA59" s="93">
        <f t="shared" si="1"/>
        <v>9452.4338781734514</v>
      </c>
      <c r="AB59" s="93">
        <f t="shared" si="1"/>
        <v>9008.4195973024325</v>
      </c>
      <c r="AC59" s="93">
        <f t="shared" si="1"/>
        <v>9890.1311858177778</v>
      </c>
      <c r="AD59" s="93">
        <f t="shared" si="1"/>
        <v>58.815732170539462</v>
      </c>
      <c r="AE59" s="93">
        <f t="shared" si="1"/>
        <v>8.3016318717029964</v>
      </c>
      <c r="AF59" s="93">
        <f t="shared" si="1"/>
        <v>10.007787245882202</v>
      </c>
      <c r="AG59" s="93">
        <f t="shared" si="1"/>
        <v>49.294359964505404</v>
      </c>
      <c r="AH59" s="93">
        <f t="shared" si="1"/>
        <v>360.84502104055565</v>
      </c>
      <c r="AI59" s="93">
        <f t="shared" si="1"/>
        <v>51.621801954716638</v>
      </c>
      <c r="AJ59" s="93">
        <f t="shared" si="1"/>
        <v>64.454949864889798</v>
      </c>
      <c r="AK59" s="93">
        <f t="shared" si="1"/>
        <v>304.59182452726833</v>
      </c>
      <c r="AL59" s="93">
        <f t="shared" si="1"/>
        <v>68525.179465061286</v>
      </c>
      <c r="AM59" s="93">
        <f t="shared" si="1"/>
        <v>31921.402981523981</v>
      </c>
      <c r="AN59" s="93">
        <f t="shared" si="1"/>
        <v>29045.739899553348</v>
      </c>
      <c r="AO59" s="93">
        <f t="shared" si="1"/>
        <v>18174.650652776349</v>
      </c>
      <c r="AP59" s="93">
        <f t="shared" si="1"/>
        <v>16913.610046911239</v>
      </c>
      <c r="AQ59" s="93">
        <f t="shared" si="1"/>
        <v>5660.1804314145447</v>
      </c>
      <c r="AR59" s="93">
        <f t="shared" si="1"/>
        <v>8339.2757210285527</v>
      </c>
      <c r="AS59" s="93">
        <f t="shared" si="1"/>
        <v>8934.0830336547042</v>
      </c>
      <c r="AT59" s="93">
        <f t="shared" si="1"/>
        <v>667.79062350982724</v>
      </c>
      <c r="AU59" s="93">
        <f t="shared" si="1"/>
        <v>161.55921976682291</v>
      </c>
      <c r="AV59" s="93">
        <f t="shared" si="1"/>
        <v>402.76936731260105</v>
      </c>
      <c r="AW59" s="93">
        <f t="shared" si="1"/>
        <v>462.1504588908515</v>
      </c>
      <c r="AX59" s="93">
        <f t="shared" si="1"/>
        <v>1085.5555426022081</v>
      </c>
      <c r="AY59" s="93">
        <f t="shared" si="1"/>
        <v>175.78476849783635</v>
      </c>
      <c r="AZ59" s="93">
        <f t="shared" si="1"/>
        <v>476.38811978813015</v>
      </c>
      <c r="BA59" s="93">
        <f t="shared" si="1"/>
        <v>765.89917298657679</v>
      </c>
      <c r="BB59" s="93">
        <f t="shared" si="1"/>
        <v>1645.7820522928075</v>
      </c>
      <c r="BC59" s="93">
        <f t="shared" si="1"/>
        <v>6906.69820365544</v>
      </c>
      <c r="BD59" s="93">
        <f t="shared" si="1"/>
        <v>21.935201302609229</v>
      </c>
    </row>
    <row r="60" spans="1:56" s="17" customFormat="1">
      <c r="A60" s="84"/>
      <c r="C60" s="93"/>
      <c r="D60" s="93"/>
      <c r="E60" s="93"/>
      <c r="F60" s="93"/>
      <c r="G60" s="93"/>
      <c r="H60" s="93"/>
      <c r="I60" s="93"/>
      <c r="J60" s="93"/>
      <c r="K60" s="93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3"/>
      <c r="W60" s="94"/>
      <c r="X60" s="94"/>
      <c r="Y60" s="94"/>
      <c r="Z60" s="94"/>
      <c r="AA60" s="94"/>
      <c r="AB60" s="94"/>
      <c r="AC60" s="94"/>
      <c r="AD60" s="94"/>
      <c r="AE60" s="94"/>
      <c r="AF60" s="93"/>
      <c r="AG60" s="93"/>
      <c r="AH60" s="93"/>
      <c r="AI60" s="93"/>
      <c r="AJ60" s="93"/>
      <c r="AK60" s="93"/>
      <c r="AL60" s="93"/>
      <c r="AM60" s="93"/>
      <c r="AN60" s="93"/>
      <c r="AO60" s="93"/>
      <c r="AP60" s="93"/>
      <c r="AQ60" s="93"/>
      <c r="AR60" s="93"/>
      <c r="AS60" s="93"/>
      <c r="AT60" s="93"/>
      <c r="AU60" s="93"/>
      <c r="AV60" s="93"/>
      <c r="AW60" s="93"/>
      <c r="AX60" s="93"/>
      <c r="AY60" s="93"/>
      <c r="AZ60" s="93"/>
      <c r="BA60" s="93"/>
    </row>
    <row r="61" spans="1:56" s="85" customFormat="1">
      <c r="A61" s="85" t="s">
        <v>2012</v>
      </c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W61" s="88"/>
      <c r="X61" s="88"/>
      <c r="Y61" s="88"/>
      <c r="Z61" s="88"/>
      <c r="AA61" s="88"/>
      <c r="AB61" s="88"/>
      <c r="AC61" s="88"/>
      <c r="AD61" s="88"/>
      <c r="AE61" s="88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9"/>
      <c r="AW61" s="89"/>
      <c r="AX61" s="89"/>
      <c r="AY61" s="89"/>
      <c r="AZ61" s="89"/>
      <c r="BA61" s="89"/>
    </row>
    <row r="62" spans="1:56">
      <c r="A62" s="21" t="s">
        <v>45</v>
      </c>
      <c r="B62" s="18" t="s">
        <v>46</v>
      </c>
      <c r="C62" s="335">
        <f>IFERROR(MAX(SUMIFS(Forecast!E:E, Forecast!$A:$A, Outcomes!$A62, Forecast!$C:$C, "2024", Forecast!$D:$D, "Bound project"), 0), 0)</f>
        <v>3157.4466177094237</v>
      </c>
      <c r="D62" s="335">
        <f>IFERROR(MAX(SUMIFS(Forecast!F:F, Forecast!$A:$A, Outcomes!$A62, Forecast!$C:$C, "2024", Forecast!$D:$D, "Bound project"), 0), 0)</f>
        <v>4367.199043899197</v>
      </c>
      <c r="E62" s="335">
        <f>IFERROR(MAX(SUMIFS(Forecast!G:G, Forecast!$A:$A, Outcomes!$A62, Forecast!$C:$C, "2024", Forecast!$D:$D, "Bound project"), 0), 0)</f>
        <v>2033.2292728189516</v>
      </c>
      <c r="F62" s="335">
        <f>IFERROR(MAX(SUMIFS(Forecast!H:H, Forecast!$A:$A, Outcomes!$A62, Forecast!$C:$C, "2024", Forecast!$D:$D, "Bound project"), 0), 0)</f>
        <v>2006.2891993790108</v>
      </c>
      <c r="G62" s="335">
        <f>IFERROR(MAX(SUMIFS(Forecast!I:I, Forecast!$A:$A, Outcomes!$A62, Forecast!$C:$C, "2024", Forecast!$D:$D, "Bound project"), 0), 0)</f>
        <v>998.35039088539702</v>
      </c>
      <c r="H62" s="335">
        <f>IFERROR(MAX(SUMIFS(Forecast!J:J, Forecast!$A:$A, Outcomes!$A62, Forecast!$C:$C, "2024", Forecast!$D:$D, "Bound project"), 0), 0)</f>
        <v>21.334766122305851</v>
      </c>
      <c r="I62" s="335">
        <f>IFERROR(MAX(SUMIFS(Forecast!K:K, Forecast!$A:$A, Outcomes!$A62, Forecast!$C:$C, "2024", Forecast!$D:$D, "Bound project"), 0), 0)</f>
        <v>7.3114568867945771</v>
      </c>
      <c r="J62" s="335">
        <f>IFERROR(MAX(SUMIFS(Forecast!L:L, Forecast!$A:$A, Outcomes!$A62, Forecast!$C:$C, "2024", Forecast!$D:$D, "Bound project"), 0), 0)</f>
        <v>7.4660061185084476</v>
      </c>
      <c r="K62" s="335">
        <f>IFERROR(MAX(SUMIFS(Forecast!M:M, Forecast!$A:$A, Outcomes!$A62, Forecast!$C:$C, "2024", Forecast!$D:$D, "Bound project"), 0), 0)</f>
        <v>0</v>
      </c>
      <c r="L62" s="335">
        <f>IFERROR(MAX(SUMIFS(Forecast!O:O, Forecast!$A:$A, Outcomes!$A62, Forecast!$C:$C, "2024", Forecast!$D:$D, "Bound project"), 0), 0)</f>
        <v>19.8</v>
      </c>
      <c r="M62" s="335">
        <f>IFERROR(MAX(SUMIFS(Forecast!P:P, Forecast!$A:$A, Outcomes!$A62, Forecast!$C:$C, "2024", Forecast!$D:$D, "Bound project"), 0), 0)</f>
        <v>407.00000000000006</v>
      </c>
      <c r="N62" s="335">
        <f>IFERROR(MAX(SUMIFS(Forecast!U:U, Forecast!$A:$A, Outcomes!$A62, Forecast!$C:$C, "2024", Forecast!$D:$D, "Bound project"), 0), 0)</f>
        <v>76.323883747313118</v>
      </c>
      <c r="O62" s="563"/>
      <c r="P62" s="563"/>
      <c r="Q62" s="563"/>
      <c r="R62" s="335">
        <f>IFERROR(MAX(SUMIFS(Forecast!Y:Y, Forecast!$A:$A, Outcomes!$A62, Forecast!$C:$C, "2024", Forecast!$D:$D, "Bound project"), 0), 0)</f>
        <v>635.37611625268698</v>
      </c>
      <c r="S62" s="563"/>
      <c r="T62" s="563"/>
      <c r="U62" s="563"/>
      <c r="V62" s="335">
        <f>IFERROR(MAX(SUMIFS(Forecast!AG:AG, Forecast!$A:$A, Outcomes!$A62, Forecast!$C:$C, "2024", Forecast!$D:$D, "Bound project"), 0), 0)</f>
        <v>903.23901332795344</v>
      </c>
      <c r="W62" s="335">
        <f>IFERROR(MAX(SUMIFS(Forecast!AH:AH, Forecast!$A:$A, Outcomes!$A62, Forecast!$C:$C, "2024", Forecast!$D:$D, "Bound project"), 0), 0)</f>
        <v>470.98227539151998</v>
      </c>
      <c r="X62" s="335">
        <f>IFERROR(MAX(SUMIFS(Forecast!AI:AI, Forecast!$A:$A, Outcomes!$A62, Forecast!$C:$C, "2024", Forecast!$D:$D, "Bound project"), 0), 0)</f>
        <v>473.44444381175401</v>
      </c>
      <c r="Y62" s="335">
        <f>IFERROR(MAX(SUMIFS(Forecast!AJ:AJ, Forecast!$A:$A, Outcomes!$A62, Forecast!$C:$C, "2024", Forecast!$D:$D, "Bound project"), 0), 0)</f>
        <v>490.37927786283529</v>
      </c>
      <c r="Z62" s="335">
        <f>IFERROR(MAX(SUMIFS(Forecast!AK:AK, Forecast!$A:$A, Outcomes!$A62, Forecast!$C:$C, "2024", Forecast!$D:$D, "Bound project"), 0), 0)</f>
        <v>1182.3376862755777</v>
      </c>
      <c r="AA62" s="335">
        <f>IFERROR(MAX(SUMIFS(Forecast!AL:AL, Forecast!$A:$A, Outcomes!$A62, Forecast!$C:$C, "2024", Forecast!$D:$D, "Bound project"), 0), 0)</f>
        <v>558.90571403112631</v>
      </c>
      <c r="AB62" s="335">
        <f>IFERROR(MAX(SUMIFS(Forecast!AM:AM, Forecast!$A:$A, Outcomes!$A62, Forecast!$C:$C, "2024", Forecast!$D:$D, "Bound project"), 0), 0)</f>
        <v>603.65765546737191</v>
      </c>
      <c r="AC62" s="335">
        <f>IFERROR(MAX(SUMIFS(Forecast!AN:AN, Forecast!$A:$A, Outcomes!$A62, Forecast!$C:$C, "2024", Forecast!$D:$D, "Bound project"), 0), 0)</f>
        <v>550.65320008999606</v>
      </c>
      <c r="AD62" s="335">
        <f>IFERROR(MAX(SUMIFS(Forecast!AT:AT, Forecast!$A:$A, Outcomes!$A62, Forecast!$C:$C, "2024", Forecast!$D:$D, "Bound project"), 0), 0)</f>
        <v>5.5972222222222223</v>
      </c>
      <c r="AE62" s="335">
        <f>IFERROR(MAX(SUMIFS(Forecast!AU:AU, Forecast!$A:$A, Outcomes!$A62, Forecast!$C:$C, "2024", Forecast!$D:$D, "Bound project"), 0), 0)</f>
        <v>1.489093364197531</v>
      </c>
      <c r="AF62" s="335">
        <f>IFERROR(MAX(SUMIFS(Forecast!AV:AV, Forecast!$A:$A, Outcomes!$A62, Forecast!$C:$C, "2024", Forecast!$D:$D, "Bound project"), 0), 0)</f>
        <v>1.9203125000000001</v>
      </c>
      <c r="AG62" s="335">
        <f>IFERROR(MAX(SUMIFS(Forecast!AW:AW, Forecast!$A:$A, Outcomes!$A62, Forecast!$C:$C, "2024", Forecast!$D:$D, "Bound project"), 0), 0)</f>
        <v>5.2940889550264556</v>
      </c>
      <c r="AH62" s="335">
        <f>IFERROR(MAX(SUMIFS(Forecast!AX:AX, Forecast!$A:$A, Outcomes!$A62, Forecast!$C:$C, "2024", Forecast!$D:$D, "Bound project"), 0), 0)</f>
        <v>8.7027777777777775</v>
      </c>
      <c r="AI62" s="335">
        <f>IFERROR(MAX(SUMIFS(Forecast!AY:AY, Forecast!$A:$A, Outcomes!$A62, Forecast!$C:$C, "2024", Forecast!$D:$D, "Bound project"), 0), 0)</f>
        <v>3.9810455246913592</v>
      </c>
      <c r="AJ62" s="335">
        <f>IFERROR(MAX(SUMIFS(Forecast!AZ:AZ, Forecast!$A:$A, Outcomes!$A62, Forecast!$C:$C, "2024", Forecast!$D:$D, "Bound project"), 0), 0)</f>
        <v>4.4807291666666664</v>
      </c>
      <c r="AK62" s="335">
        <f>IFERROR(MAX(SUMIFS(Forecast!BA:BA, Forecast!$A:$A, Outcomes!$A62, Forecast!$C:$C, "2024", Forecast!$D:$D, "Bound project"), 0), 0)</f>
        <v>7.0132027116402131</v>
      </c>
      <c r="AL62" s="335">
        <f>IFERROR(MAX(SUMIFS(Forecast!BF:BF, Forecast!$A:$A, Outcomes!$A62, Forecast!$C:$C, "2024", Forecast!$D:$D, "Bound project"), 0), 0)</f>
        <v>7080.8246644500632</v>
      </c>
      <c r="AM62" s="335">
        <f>IFERROR(MAX(SUMIFS(Forecast!BG:BG, Forecast!$A:$A, Outcomes!$A62, Forecast!$C:$C, "2024", Forecast!$D:$D, "Bound project"), 0), 0)</f>
        <v>3238.5432458626001</v>
      </c>
      <c r="AN62" s="335">
        <f>IFERROR(MAX(SUMIFS(Forecast!BH:BH, Forecast!$A:$A, Outcomes!$A62, Forecast!$C:$C, "2024", Forecast!$D:$D, "Bound project"), 0), 0)</f>
        <v>3550.0798924407954</v>
      </c>
      <c r="AO62" s="335">
        <f>IFERROR(MAX(SUMIFS(Forecast!BI:BI, Forecast!$A:$A, Outcomes!$A62, Forecast!$C:$C, "2024", Forecast!$D:$D, "Bound project"), 0), 0)</f>
        <v>2099.8122208274158</v>
      </c>
      <c r="AP62" s="335">
        <f>IFERROR(MAX(SUMIFS(Forecast!BJ:BJ, Forecast!$A:$A, Outcomes!$A62, Forecast!$C:$C, "2024", Forecast!$D:$D, "Bound project"), 0), 0)</f>
        <v>820.83243879791348</v>
      </c>
      <c r="AQ62" s="335">
        <f>IFERROR(MAX(SUMIFS(Forecast!BK:BK, Forecast!$A:$A, Outcomes!$A62, Forecast!$C:$C, "2024", Forecast!$D:$D, "Bound project"), 0), 0)</f>
        <v>319.60222953959499</v>
      </c>
      <c r="AR62" s="335">
        <f>IFERROR(MAX(SUMIFS(Forecast!BL:BL, Forecast!$A:$A, Outcomes!$A62, Forecast!$C:$C, "2024", Forecast!$D:$D, "Bound project"), 0), 0)</f>
        <v>433.35040332446027</v>
      </c>
      <c r="AS62" s="335">
        <f>IFERROR(MAX(SUMIFS(Forecast!BM:BM, Forecast!$A:$A, Outcomes!$A62, Forecast!$C:$C, "2024", Forecast!$D:$D, "Bound project"), 0), 0)</f>
        <v>470.5040223678219</v>
      </c>
      <c r="AT62" s="335">
        <f>IFERROR(MAX(SUMIFS(Forecast!BS:BS, Forecast!$A:$A, Outcomes!$A62, Forecast!$C:$C, "2024", Forecast!$D:$D, "Bound project"), 0), 0)</f>
        <v>0</v>
      </c>
      <c r="AU62" s="335">
        <f>IFERROR(MAX(SUMIFS(Forecast!BT:BT, Forecast!$A:$A, Outcomes!$A62, Forecast!$C:$C, "2024", Forecast!$D:$D, "Bound project"), 0), 0)</f>
        <v>0</v>
      </c>
      <c r="AV62" s="335">
        <f>IFERROR(MAX(SUMIFS(Forecast!BU:BU, Forecast!$A:$A, Outcomes!$A62, Forecast!$C:$C, "2024", Forecast!$D:$D, "Bound project"), 0), 0)</f>
        <v>0</v>
      </c>
      <c r="AW62" s="335">
        <f>IFERROR(MAX(SUMIFS(Forecast!BV:BV, Forecast!$A:$A, Outcomes!$A62, Forecast!$C:$C, "2024", Forecast!$D:$D, "Bound project"), 0), 0)</f>
        <v>0</v>
      </c>
      <c r="AX62" s="335">
        <f>IFERROR(MAX(SUMIFS(Forecast!BW:BW, Forecast!$A:$A, Outcomes!$A62, Forecast!$C:$C, "2024", Forecast!$D:$D, "Bound project"), 0), 0)</f>
        <v>25.3</v>
      </c>
      <c r="AY62" s="335">
        <f>IFERROR(MAX(SUMIFS(Forecast!BX:BX, Forecast!$A:$A, Outcomes!$A62, Forecast!$C:$C, "2024", Forecast!$D:$D, "Bound project"), 0), 0)</f>
        <v>1.1825000000000001</v>
      </c>
      <c r="AZ62" s="335">
        <f>IFERROR(MAX(SUMIFS(Forecast!BY:BY, Forecast!$A:$A, Outcomes!$A62, Forecast!$C:$C, "2024", Forecast!$D:$D, "Bound project"), 0), 0)</f>
        <v>6.5449999999999999</v>
      </c>
      <c r="BA62" s="335">
        <f>IFERROR(MAX(SUMIFS(Forecast!BZ:BZ, Forecast!$A:$A, Outcomes!$A62, Forecast!$C:$C, "2024", Forecast!$D:$D, "Bound project"), 0), 0)</f>
        <v>17.655000000000001</v>
      </c>
      <c r="BB62" s="335">
        <f>IFERROR(MAX(SUMIFS(Forecast!AO:AO, Forecast!$A:$A, Outcomes!$A62, Forecast!$C:$C, "2024", Forecast!$D:$D, "Bound project"), 0), 0)</f>
        <v>52.800000000000004</v>
      </c>
      <c r="BC62" s="335">
        <f>IFERROR(MAX(SUMIFS(Forecast!BN:BN, Forecast!$A:$A, Outcomes!$A62, Forecast!$C:$C, "2024", Forecast!$D:$D, "Bound project"), 0), 0)</f>
        <v>616</v>
      </c>
      <c r="BD62" s="335">
        <f>IFERROR(MAX(SUMIFS(Forecast!CA:CA, Forecast!$A:$A, Outcomes!$A62, Forecast!$C:$C, "2024", Forecast!$D:$D, "Bound project"), 0), 0)</f>
        <v>0</v>
      </c>
    </row>
    <row r="63" spans="1:56">
      <c r="A63" s="21" t="s">
        <v>48</v>
      </c>
      <c r="B63" s="18" t="s">
        <v>49</v>
      </c>
      <c r="C63" s="335">
        <f>IFERROR(MAX(SUMIFS(Forecast!E:E, Forecast!$A:$A, Outcomes!$A63, Forecast!$C:$C, "2024", Forecast!$D:$D, "Bound project"), 0), 0)</f>
        <v>579.0974072462808</v>
      </c>
      <c r="D63" s="335">
        <f>IFERROR(MAX(SUMIFS(Forecast!F:F, Forecast!$A:$A, Outcomes!$A63, Forecast!$C:$C, "2024", Forecast!$D:$D, "Bound project"), 0), 0)</f>
        <v>444.27537099802896</v>
      </c>
      <c r="E63" s="335">
        <f>IFERROR(MAX(SUMIFS(Forecast!G:G, Forecast!$A:$A, Outcomes!$A63, Forecast!$C:$C, "2024", Forecast!$D:$D, "Bound project"), 0), 0)</f>
        <v>157.63668347746221</v>
      </c>
      <c r="F63" s="335">
        <f>IFERROR(MAX(SUMIFS(Forecast!H:H, Forecast!$A:$A, Outcomes!$A63, Forecast!$C:$C, "2024", Forecast!$D:$D, "Bound project"), 0), 0)</f>
        <v>91.115143486962637</v>
      </c>
      <c r="G63" s="335">
        <f>IFERROR(MAX(SUMIFS(Forecast!I:I, Forecast!$A:$A, Outcomes!$A63, Forecast!$C:$C, "2024", Forecast!$D:$D, "Bound project"), 0), 0)</f>
        <v>65.023515169511413</v>
      </c>
      <c r="H63" s="335">
        <f>IFERROR(MAX(SUMIFS(Forecast!J:J, Forecast!$A:$A, Outcomes!$A63, Forecast!$C:$C, "2024", Forecast!$D:$D, "Bound project"), 0), 0)</f>
        <v>0</v>
      </c>
      <c r="I63" s="335">
        <f>IFERROR(MAX(SUMIFS(Forecast!K:K, Forecast!$A:$A, Outcomes!$A63, Forecast!$C:$C, "2024", Forecast!$D:$D, "Bound project"), 0), 0)</f>
        <v>0</v>
      </c>
      <c r="J63" s="335">
        <f>IFERROR(MAX(SUMIFS(Forecast!L:L, Forecast!$A:$A, Outcomes!$A63, Forecast!$C:$C, "2024", Forecast!$D:$D, "Bound project"), 0), 0)</f>
        <v>0</v>
      </c>
      <c r="K63" s="335">
        <f>IFERROR(MAX(SUMIFS(Forecast!M:M, Forecast!$A:$A, Outcomes!$A63, Forecast!$C:$C, "2024", Forecast!$D:$D, "Bound project"), 0), 0)</f>
        <v>0</v>
      </c>
      <c r="L63" s="335">
        <f>IFERROR(MAX(SUMIFS(Forecast!O:O, Forecast!$A:$A, Outcomes!$A63, Forecast!$C:$C, "2024", Forecast!$D:$D, "Bound project"), 0), 0)</f>
        <v>0</v>
      </c>
      <c r="M63" s="335">
        <f>IFERROR(MAX(SUMIFS(Forecast!P:P, Forecast!$A:$A, Outcomes!$A63, Forecast!$C:$C, "2024", Forecast!$D:$D, "Bound project"), 0), 0)</f>
        <v>72.273538553142856</v>
      </c>
      <c r="N63" s="335">
        <f>IFERROR(MAX(SUMIFS(Forecast!U:U, Forecast!$A:$A, Outcomes!$A63, Forecast!$C:$C, "2024", Forecast!$D:$D, "Bound project"), 0), 0)</f>
        <v>13.854191904833209</v>
      </c>
      <c r="O63" s="563"/>
      <c r="P63" s="563"/>
      <c r="Q63" s="563"/>
      <c r="R63" s="335">
        <f>IFERROR(MAX(SUMIFS(Forecast!Y:Y, Forecast!$A:$A, Outcomes!$A63, Forecast!$C:$C, "2024", Forecast!$D:$D, "Bound project"), 0), 0)</f>
        <v>52.760490619345354</v>
      </c>
      <c r="S63" s="563"/>
      <c r="T63" s="563"/>
      <c r="U63" s="563"/>
      <c r="V63" s="335">
        <f>IFERROR(MAX(SUMIFS(Forecast!AG:AG, Forecast!$A:$A, Outcomes!$A63, Forecast!$C:$C, "2024", Forecast!$D:$D, "Bound project"), 0), 0)</f>
        <v>226.03520215860084</v>
      </c>
      <c r="W63" s="335">
        <f>IFERROR(MAX(SUMIFS(Forecast!AH:AH, Forecast!$A:$A, Outcomes!$A63, Forecast!$C:$C, "2024", Forecast!$D:$D, "Bound project"), 0), 0)</f>
        <v>114.63734732715352</v>
      </c>
      <c r="X63" s="335">
        <f>IFERROR(MAX(SUMIFS(Forecast!AI:AI, Forecast!$A:$A, Outcomes!$A63, Forecast!$C:$C, "2024", Forecast!$D:$D, "Bound project"), 0), 0)</f>
        <v>67.850512265973705</v>
      </c>
      <c r="Y63" s="335">
        <f>IFERROR(MAX(SUMIFS(Forecast!AJ:AJ, Forecast!$A:$A, Outcomes!$A63, Forecast!$C:$C, "2024", Forecast!$D:$D, "Bound project"), 0), 0)</f>
        <v>123.93439355913452</v>
      </c>
      <c r="Z63" s="335">
        <f>IFERROR(MAX(SUMIFS(Forecast!AK:AK, Forecast!$A:$A, Outcomes!$A63, Forecast!$C:$C, "2024", Forecast!$D:$D, "Bound project"), 0), 0)</f>
        <v>244.21479784139916</v>
      </c>
      <c r="AA63" s="335">
        <f>IFERROR(MAX(SUMIFS(Forecast!AL:AL, Forecast!$A:$A, Outcomes!$A63, Forecast!$C:$C, "2024", Forecast!$D:$D, "Bound project"), 0), 0)</f>
        <v>80.019162548519148</v>
      </c>
      <c r="AB63" s="335">
        <f>IFERROR(MAX(SUMIFS(Forecast!AM:AM, Forecast!$A:$A, Outcomes!$A63, Forecast!$C:$C, "2024", Forecast!$D:$D, "Bound project"), 0), 0)</f>
        <v>78.830783948131511</v>
      </c>
      <c r="AC63" s="335">
        <f>IFERROR(MAX(SUMIFS(Forecast!AN:AN, Forecast!$A:$A, Outcomes!$A63, Forecast!$C:$C, "2024", Forecast!$D:$D, "Bound project"), 0), 0)</f>
        <v>160.15315650203721</v>
      </c>
      <c r="AD63" s="335">
        <f>IFERROR(MAX(SUMIFS(Forecast!AT:AT, Forecast!$A:$A, Outcomes!$A63, Forecast!$C:$C, "2024", Forecast!$D:$D, "Bound project"), 0), 0)</f>
        <v>0</v>
      </c>
      <c r="AE63" s="335">
        <f>IFERROR(MAX(SUMIFS(Forecast!AU:AU, Forecast!$A:$A, Outcomes!$A63, Forecast!$C:$C, "2024", Forecast!$D:$D, "Bound project"), 0), 0)</f>
        <v>0</v>
      </c>
      <c r="AF63" s="335">
        <f>IFERROR(MAX(SUMIFS(Forecast!AV:AV, Forecast!$A:$A, Outcomes!$A63, Forecast!$C:$C, "2024", Forecast!$D:$D, "Bound project"), 0), 0)</f>
        <v>0</v>
      </c>
      <c r="AG63" s="335">
        <f>IFERROR(MAX(SUMIFS(Forecast!AW:AW, Forecast!$A:$A, Outcomes!$A63, Forecast!$C:$C, "2024", Forecast!$D:$D, "Bound project"), 0), 0)</f>
        <v>0</v>
      </c>
      <c r="AH63" s="335">
        <f>IFERROR(MAX(SUMIFS(Forecast!AX:AX, Forecast!$A:$A, Outcomes!$A63, Forecast!$C:$C, "2024", Forecast!$D:$D, "Bound project"), 0), 0)</f>
        <v>0</v>
      </c>
      <c r="AI63" s="335">
        <f>IFERROR(MAX(SUMIFS(Forecast!AY:AY, Forecast!$A:$A, Outcomes!$A63, Forecast!$C:$C, "2024", Forecast!$D:$D, "Bound project"), 0), 0)</f>
        <v>0</v>
      </c>
      <c r="AJ63" s="335">
        <f>IFERROR(MAX(SUMIFS(Forecast!AZ:AZ, Forecast!$A:$A, Outcomes!$A63, Forecast!$C:$C, "2024", Forecast!$D:$D, "Bound project"), 0), 0)</f>
        <v>0</v>
      </c>
      <c r="AK63" s="335">
        <f>IFERROR(MAX(SUMIFS(Forecast!BA:BA, Forecast!$A:$A, Outcomes!$A63, Forecast!$C:$C, "2024", Forecast!$D:$D, "Bound project"), 0), 0)</f>
        <v>0</v>
      </c>
      <c r="AL63" s="335">
        <f>IFERROR(MAX(SUMIFS(Forecast!BF:BF, Forecast!$A:$A, Outcomes!$A63, Forecast!$C:$C, "2024", Forecast!$D:$D, "Bound project"), 0), 0)</f>
        <v>618.36777884235687</v>
      </c>
      <c r="AM63" s="335">
        <f>IFERROR(MAX(SUMIFS(Forecast!BG:BG, Forecast!$A:$A, Outcomes!$A63, Forecast!$C:$C, "2024", Forecast!$D:$D, "Bound project"), 0), 0)</f>
        <v>239.45034672846134</v>
      </c>
      <c r="AN63" s="335">
        <f>IFERROR(MAX(SUMIFS(Forecast!BH:BH, Forecast!$A:$A, Outcomes!$A63, Forecast!$C:$C, "2024", Forecast!$D:$D, "Bound project"), 0), 0)</f>
        <v>148.63490918617796</v>
      </c>
      <c r="AO63" s="335">
        <f>IFERROR(MAX(SUMIFS(Forecast!BI:BI, Forecast!$A:$A, Outcomes!$A63, Forecast!$C:$C, "2024", Forecast!$D:$D, "Bound project"), 0), 0)</f>
        <v>149.25814337899754</v>
      </c>
      <c r="AP63" s="335">
        <f>IFERROR(MAX(SUMIFS(Forecast!BJ:BJ, Forecast!$A:$A, Outcomes!$A63, Forecast!$C:$C, "2024", Forecast!$D:$D, "Bound project"), 0), 0)</f>
        <v>171.57133395078242</v>
      </c>
      <c r="AQ63" s="335">
        <f>IFERROR(MAX(SUMIFS(Forecast!BK:BK, Forecast!$A:$A, Outcomes!$A63, Forecast!$C:$C, "2024", Forecast!$D:$D, "Bound project"), 0), 0)</f>
        <v>28.413125252053135</v>
      </c>
      <c r="AR63" s="335">
        <f>IFERROR(MAX(SUMIFS(Forecast!BL:BL, Forecast!$A:$A, Outcomes!$A63, Forecast!$C:$C, "2024", Forecast!$D:$D, "Bound project"), 0), 0)</f>
        <v>57.044572673705431</v>
      </c>
      <c r="AS63" s="335">
        <f>IFERROR(MAX(SUMIFS(Forecast!BM:BM, Forecast!$A:$A, Outcomes!$A63, Forecast!$C:$C, "2024", Forecast!$D:$D, "Bound project"), 0), 0)</f>
        <v>106.71775382403291</v>
      </c>
      <c r="AT63" s="335">
        <f>IFERROR(MAX(SUMIFS(Forecast!BS:BS, Forecast!$A:$A, Outcomes!$A63, Forecast!$C:$C, "2024", Forecast!$D:$D, "Bound project"), 0), 0)</f>
        <v>0</v>
      </c>
      <c r="AU63" s="335">
        <f>IFERROR(MAX(SUMIFS(Forecast!BT:BT, Forecast!$A:$A, Outcomes!$A63, Forecast!$C:$C, "2024", Forecast!$D:$D, "Bound project"), 0), 0)</f>
        <v>0</v>
      </c>
      <c r="AV63" s="335">
        <f>IFERROR(MAX(SUMIFS(Forecast!BU:BU, Forecast!$A:$A, Outcomes!$A63, Forecast!$C:$C, "2024", Forecast!$D:$D, "Bound project"), 0), 0)</f>
        <v>0</v>
      </c>
      <c r="AW63" s="335">
        <f>IFERROR(MAX(SUMIFS(Forecast!BV:BV, Forecast!$A:$A, Outcomes!$A63, Forecast!$C:$C, "2024", Forecast!$D:$D, "Bound project"), 0), 0)</f>
        <v>0</v>
      </c>
      <c r="AX63" s="335">
        <f>IFERROR(MAX(SUMIFS(Forecast!BW:BW, Forecast!$A:$A, Outcomes!$A63, Forecast!$C:$C, "2024", Forecast!$D:$D, "Bound project"), 0), 0)</f>
        <v>0</v>
      </c>
      <c r="AY63" s="335">
        <f>IFERROR(MAX(SUMIFS(Forecast!BX:BX, Forecast!$A:$A, Outcomes!$A63, Forecast!$C:$C, "2024", Forecast!$D:$D, "Bound project"), 0), 0)</f>
        <v>0</v>
      </c>
      <c r="AZ63" s="335">
        <f>IFERROR(MAX(SUMIFS(Forecast!BY:BY, Forecast!$A:$A, Outcomes!$A63, Forecast!$C:$C, "2024", Forecast!$D:$D, "Bound project"), 0), 0)</f>
        <v>0</v>
      </c>
      <c r="BA63" s="335">
        <f>IFERROR(MAX(SUMIFS(Forecast!BZ:BZ, Forecast!$A:$A, Outcomes!$A63, Forecast!$C:$C, "2024", Forecast!$D:$D, "Bound project"), 0), 0)</f>
        <v>0</v>
      </c>
      <c r="BB63" s="335">
        <f>IFERROR(MAX(SUMIFS(Forecast!AO:AO, Forecast!$A:$A, Outcomes!$A63, Forecast!$C:$C, "2024", Forecast!$D:$D, "Bound project"), 0), 0)</f>
        <v>21.849999999999998</v>
      </c>
      <c r="BC63" s="335">
        <f>IFERROR(MAX(SUMIFS(Forecast!BN:BN, Forecast!$A:$A, Outcomes!$A63, Forecast!$C:$C, "2024", Forecast!$D:$D, "Bound project"), 0), 0)</f>
        <v>49.500000000000007</v>
      </c>
      <c r="BD63" s="335">
        <f>IFERROR(MAX(SUMIFS(Forecast!CA:CA, Forecast!$A:$A, Outcomes!$A63, Forecast!$C:$C, "2024", Forecast!$D:$D, "Bound project"), 0), 0)</f>
        <v>0</v>
      </c>
    </row>
    <row r="64" spans="1:56">
      <c r="A64" s="21" t="s">
        <v>50</v>
      </c>
      <c r="B64" s="18" t="s">
        <v>51</v>
      </c>
      <c r="C64" s="335">
        <f>IFERROR(MAX(SUMIFS(Forecast!E:E, Forecast!$A:$A, Outcomes!$A64, Forecast!$C:$C, "2024", Forecast!$D:$D, "Bound project"), 0), 0)</f>
        <v>641.55822684534326</v>
      </c>
      <c r="D64" s="335">
        <f>IFERROR(MAX(SUMIFS(Forecast!F:F, Forecast!$A:$A, Outcomes!$A64, Forecast!$C:$C, "2024", Forecast!$D:$D, "Bound project"), 0), 0)</f>
        <v>737.87770755005897</v>
      </c>
      <c r="E64" s="335">
        <f>IFERROR(MAX(SUMIFS(Forecast!G:G, Forecast!$A:$A, Outcomes!$A64, Forecast!$C:$C, "2024", Forecast!$D:$D, "Bound project"), 0), 0)</f>
        <v>335.01207108297126</v>
      </c>
      <c r="F64" s="335">
        <f>IFERROR(MAX(SUMIFS(Forecast!H:H, Forecast!$A:$A, Outcomes!$A64, Forecast!$C:$C, "2024", Forecast!$D:$D, "Bound project"), 0), 0)</f>
        <v>372.66602218372873</v>
      </c>
      <c r="G64" s="335">
        <f>IFERROR(MAX(SUMIFS(Forecast!I:I, Forecast!$A:$A, Outcomes!$A64, Forecast!$C:$C, "2024", Forecast!$D:$D, "Bound project"), 0), 0)</f>
        <v>184.04309071591692</v>
      </c>
      <c r="H64" s="335">
        <f>IFERROR(MAX(SUMIFS(Forecast!J:J, Forecast!$A:$A, Outcomes!$A64, Forecast!$C:$C, "2024", Forecast!$D:$D, "Bound project"), 0), 0)</f>
        <v>0</v>
      </c>
      <c r="I64" s="335">
        <f>IFERROR(MAX(SUMIFS(Forecast!K:K, Forecast!$A:$A, Outcomes!$A64, Forecast!$C:$C, "2024", Forecast!$D:$D, "Bound project"), 0), 0)</f>
        <v>0</v>
      </c>
      <c r="J64" s="335">
        <f>IFERROR(MAX(SUMIFS(Forecast!L:L, Forecast!$A:$A, Outcomes!$A64, Forecast!$C:$C, "2024", Forecast!$D:$D, "Bound project"), 0), 0)</f>
        <v>0</v>
      </c>
      <c r="K64" s="335">
        <f>IFERROR(MAX(SUMIFS(Forecast!M:M, Forecast!$A:$A, Outcomes!$A64, Forecast!$C:$C, "2024", Forecast!$D:$D, "Bound project"), 0), 0)</f>
        <v>0</v>
      </c>
      <c r="L64" s="335">
        <f>IFERROR(MAX(SUMIFS(Forecast!O:O, Forecast!$A:$A, Outcomes!$A64, Forecast!$C:$C, "2024", Forecast!$D:$D, "Bound project"), 0), 0)</f>
        <v>0</v>
      </c>
      <c r="M64" s="335">
        <f>IFERROR(MAX(SUMIFS(Forecast!P:P, Forecast!$A:$A, Outcomes!$A64, Forecast!$C:$C, "2024", Forecast!$D:$D, "Bound project"), 0), 0)</f>
        <v>0</v>
      </c>
      <c r="N64" s="335">
        <f>IFERROR(MAX(SUMIFS(Forecast!U:U, Forecast!$A:$A, Outcomes!$A64, Forecast!$C:$C, "2024", Forecast!$D:$D, "Bound project"), 0), 0)</f>
        <v>81.327510014691384</v>
      </c>
      <c r="O64" s="563"/>
      <c r="P64" s="563"/>
      <c r="Q64" s="563"/>
      <c r="R64" s="335">
        <f>IFERROR(MAX(SUMIFS(Forecast!Y:Y, Forecast!$A:$A, Outcomes!$A64, Forecast!$C:$C, "2024", Forecast!$D:$D, "Bound project"), 0), 0)</f>
        <v>31.075148804237184</v>
      </c>
      <c r="S64" s="563"/>
      <c r="T64" s="563"/>
      <c r="U64" s="563"/>
      <c r="V64" s="335">
        <f>IFERROR(MAX(SUMIFS(Forecast!AG:AG, Forecast!$A:$A, Outcomes!$A64, Forecast!$C:$C, "2024", Forecast!$D:$D, "Bound project"), 0), 0)</f>
        <v>309.74333079028156</v>
      </c>
      <c r="W64" s="335">
        <f>IFERROR(MAX(SUMIFS(Forecast!AH:AH, Forecast!$A:$A, Outcomes!$A64, Forecast!$C:$C, "2024", Forecast!$D:$D, "Bound project"), 0), 0)</f>
        <v>144.9785358914709</v>
      </c>
      <c r="X64" s="335">
        <f>IFERROR(MAX(SUMIFS(Forecast!AI:AI, Forecast!$A:$A, Outcomes!$A64, Forecast!$C:$C, "2024", Forecast!$D:$D, "Bound project"), 0), 0)</f>
        <v>181.04849971444727</v>
      </c>
      <c r="Y64" s="335">
        <f>IFERROR(MAX(SUMIFS(Forecast!AJ:AJ, Forecast!$A:$A, Outcomes!$A64, Forecast!$C:$C, "2024", Forecast!$D:$D, "Bound project"), 0), 0)</f>
        <v>175.29259661171852</v>
      </c>
      <c r="Z64" s="335">
        <f>IFERROR(MAX(SUMIFS(Forecast!AK:AK, Forecast!$A:$A, Outcomes!$A64, Forecast!$C:$C, "2024", Forecast!$D:$D, "Bound project"), 0), 0)</f>
        <v>652.75523621397372</v>
      </c>
      <c r="AA64" s="335">
        <f>IFERROR(MAX(SUMIFS(Forecast!AL:AL, Forecast!$A:$A, Outcomes!$A64, Forecast!$C:$C, "2024", Forecast!$D:$D, "Bound project"), 0), 0)</f>
        <v>217.10769682194103</v>
      </c>
      <c r="AB64" s="335">
        <f>IFERROR(MAX(SUMIFS(Forecast!AM:AM, Forecast!$A:$A, Outcomes!$A64, Forecast!$C:$C, "2024", Forecast!$D:$D, "Bound project"), 0), 0)</f>
        <v>330.27238591001162</v>
      </c>
      <c r="AC64" s="335">
        <f>IFERROR(MAX(SUMIFS(Forecast!AN:AN, Forecast!$A:$A, Outcomes!$A64, Forecast!$C:$C, "2024", Forecast!$D:$D, "Bound project"), 0), 0)</f>
        <v>324.32402192398519</v>
      </c>
      <c r="AD64" s="335">
        <f>IFERROR(MAX(SUMIFS(Forecast!AT:AT, Forecast!$A:$A, Outcomes!$A64, Forecast!$C:$C, "2024", Forecast!$D:$D, "Bound project"), 0), 0)</f>
        <v>3.8</v>
      </c>
      <c r="AE64" s="335">
        <f>IFERROR(MAX(SUMIFS(Forecast!AU:AU, Forecast!$A:$A, Outcomes!$A64, Forecast!$C:$C, "2024", Forecast!$D:$D, "Bound project"), 0), 0)</f>
        <v>0.35888888888888887</v>
      </c>
      <c r="AF64" s="335">
        <f>IFERROR(MAX(SUMIFS(Forecast!AV:AV, Forecast!$A:$A, Outcomes!$A64, Forecast!$C:$C, "2024", Forecast!$D:$D, "Bound project"), 0), 0)</f>
        <v>1.0766666666666669</v>
      </c>
      <c r="AG64" s="335">
        <f>IFERROR(MAX(SUMIFS(Forecast!AW:AW, Forecast!$A:$A, Outcomes!$A64, Forecast!$C:$C, "2024", Forecast!$D:$D, "Bound project"), 0), 0)</f>
        <v>3.1244444444444448</v>
      </c>
      <c r="AH64" s="335">
        <f>IFERROR(MAX(SUMIFS(Forecast!AX:AX, Forecast!$A:$A, Outcomes!$A64, Forecast!$C:$C, "2024", Forecast!$D:$D, "Bound project"), 0), 0)</f>
        <v>0</v>
      </c>
      <c r="AI64" s="335">
        <f>IFERROR(MAX(SUMIFS(Forecast!AY:AY, Forecast!$A:$A, Outcomes!$A64, Forecast!$C:$C, "2024", Forecast!$D:$D, "Bound project"), 0), 0)</f>
        <v>0</v>
      </c>
      <c r="AJ64" s="335">
        <f>IFERROR(MAX(SUMIFS(Forecast!AZ:AZ, Forecast!$A:$A, Outcomes!$A64, Forecast!$C:$C, "2024", Forecast!$D:$D, "Bound project"), 0), 0)</f>
        <v>0</v>
      </c>
      <c r="AK64" s="335">
        <f>IFERROR(MAX(SUMIFS(Forecast!BA:BA, Forecast!$A:$A, Outcomes!$A64, Forecast!$C:$C, "2024", Forecast!$D:$D, "Bound project"), 0), 0)</f>
        <v>0</v>
      </c>
      <c r="AL64" s="335">
        <f>IFERROR(MAX(SUMIFS(Forecast!BF:BF, Forecast!$A:$A, Outcomes!$A64, Forecast!$C:$C, "2024", Forecast!$D:$D, "Bound project"), 0), 0)</f>
        <v>890.29471358833746</v>
      </c>
      <c r="AM64" s="335">
        <f>IFERROR(MAX(SUMIFS(Forecast!BG:BG, Forecast!$A:$A, Outcomes!$A64, Forecast!$C:$C, "2024", Forecast!$D:$D, "Bound project"), 0), 0)</f>
        <v>362.01305035191865</v>
      </c>
      <c r="AN64" s="335">
        <f>IFERROR(MAX(SUMIFS(Forecast!BH:BH, Forecast!$A:$A, Outcomes!$A64, Forecast!$C:$C, "2024", Forecast!$D:$D, "Bound project"), 0), 0)</f>
        <v>519.66874188677264</v>
      </c>
      <c r="AO64" s="335">
        <f>IFERROR(MAX(SUMIFS(Forecast!BI:BI, Forecast!$A:$A, Outcomes!$A64, Forecast!$C:$C, "2024", Forecast!$D:$D, "Bound project"), 0), 0)</f>
        <v>304.1718987995348</v>
      </c>
      <c r="AP64" s="335">
        <f>IFERROR(MAX(SUMIFS(Forecast!BJ:BJ, Forecast!$A:$A, Outcomes!$A64, Forecast!$C:$C, "2024", Forecast!$D:$D, "Bound project"), 0), 0)</f>
        <v>427.14353842959463</v>
      </c>
      <c r="AQ64" s="335">
        <f>IFERROR(MAX(SUMIFS(Forecast!BK:BK, Forecast!$A:$A, Outcomes!$A64, Forecast!$C:$C, "2024", Forecast!$D:$D, "Bound project"), 0), 0)</f>
        <v>94.770586079209437</v>
      </c>
      <c r="AR64" s="335">
        <f>IFERROR(MAX(SUMIFS(Forecast!BL:BL, Forecast!$A:$A, Outcomes!$A64, Forecast!$C:$C, "2024", Forecast!$D:$D, "Bound project"), 0), 0)</f>
        <v>251.39639124298824</v>
      </c>
      <c r="AS64" s="335">
        <f>IFERROR(MAX(SUMIFS(Forecast!BM:BM, Forecast!$A:$A, Outcomes!$A64, Forecast!$C:$C, "2024", Forecast!$D:$D, "Bound project"), 0), 0)</f>
        <v>210.04080957523286</v>
      </c>
      <c r="AT64" s="335">
        <f>IFERROR(MAX(SUMIFS(Forecast!BS:BS, Forecast!$A:$A, Outcomes!$A64, Forecast!$C:$C, "2024", Forecast!$D:$D, "Bound project"), 0), 0)</f>
        <v>0</v>
      </c>
      <c r="AU64" s="335">
        <f>IFERROR(MAX(SUMIFS(Forecast!BT:BT, Forecast!$A:$A, Outcomes!$A64, Forecast!$C:$C, "2024", Forecast!$D:$D, "Bound project"), 0), 0)</f>
        <v>0</v>
      </c>
      <c r="AV64" s="335">
        <f>IFERROR(MAX(SUMIFS(Forecast!BU:BU, Forecast!$A:$A, Outcomes!$A64, Forecast!$C:$C, "2024", Forecast!$D:$D, "Bound project"), 0), 0)</f>
        <v>0</v>
      </c>
      <c r="AW64" s="335">
        <f>IFERROR(MAX(SUMIFS(Forecast!BV:BV, Forecast!$A:$A, Outcomes!$A64, Forecast!$C:$C, "2024", Forecast!$D:$D, "Bound project"), 0), 0)</f>
        <v>0</v>
      </c>
      <c r="AX64" s="335">
        <f>IFERROR(MAX(SUMIFS(Forecast!BW:BW, Forecast!$A:$A, Outcomes!$A64, Forecast!$C:$C, "2024", Forecast!$D:$D, "Bound project"), 0), 0)</f>
        <v>0</v>
      </c>
      <c r="AY64" s="335">
        <f>IFERROR(MAX(SUMIFS(Forecast!BX:BX, Forecast!$A:$A, Outcomes!$A64, Forecast!$C:$C, "2024", Forecast!$D:$D, "Bound project"), 0), 0)</f>
        <v>0</v>
      </c>
      <c r="AZ64" s="335">
        <f>IFERROR(MAX(SUMIFS(Forecast!BY:BY, Forecast!$A:$A, Outcomes!$A64, Forecast!$C:$C, "2024", Forecast!$D:$D, "Bound project"), 0), 0)</f>
        <v>0</v>
      </c>
      <c r="BA64" s="335">
        <f>IFERROR(MAX(SUMIFS(Forecast!BZ:BZ, Forecast!$A:$A, Outcomes!$A64, Forecast!$C:$C, "2024", Forecast!$D:$D, "Bound project"), 0), 0)</f>
        <v>0</v>
      </c>
      <c r="BB64" s="335">
        <f>IFERROR(MAX(SUMIFS(Forecast!AO:AO, Forecast!$A:$A, Outcomes!$A64, Forecast!$C:$C, "2024", Forecast!$D:$D, "Bound project"), 0), 0)</f>
        <v>61.600000000000009</v>
      </c>
      <c r="BC64" s="335">
        <f>IFERROR(MAX(SUMIFS(Forecast!BN:BN, Forecast!$A:$A, Outcomes!$A64, Forecast!$C:$C, "2024", Forecast!$D:$D, "Bound project"), 0), 0)</f>
        <v>140.80000000000001</v>
      </c>
      <c r="BD64" s="335">
        <f>IFERROR(MAX(SUMIFS(Forecast!CA:CA, Forecast!$A:$A, Outcomes!$A64, Forecast!$C:$C, "2024", Forecast!$D:$D, "Bound project"), 0), 0)</f>
        <v>0</v>
      </c>
    </row>
    <row r="65" spans="1:56">
      <c r="A65" s="21" t="s">
        <v>53</v>
      </c>
      <c r="B65" s="18" t="s">
        <v>54</v>
      </c>
      <c r="C65" s="335">
        <f>IFERROR(MAX(SUMIFS(Forecast!E:E, Forecast!$A:$A, Outcomes!$A65, Forecast!$C:$C, "2024", Forecast!$D:$D, "Bound project"), 0), 0)</f>
        <v>551.8828536103872</v>
      </c>
      <c r="D65" s="335">
        <f>IFERROR(MAX(SUMIFS(Forecast!F:F, Forecast!$A:$A, Outcomes!$A65, Forecast!$C:$C, "2024", Forecast!$D:$D, "Bound project"), 0), 0)</f>
        <v>353.15736720750954</v>
      </c>
      <c r="E65" s="335">
        <f>IFERROR(MAX(SUMIFS(Forecast!G:G, Forecast!$A:$A, Outcomes!$A65, Forecast!$C:$C, "2024", Forecast!$D:$D, "Bound project"), 0), 0)</f>
        <v>217.66633767625868</v>
      </c>
      <c r="F65" s="335">
        <f>IFERROR(MAX(SUMIFS(Forecast!H:H, Forecast!$A:$A, Outcomes!$A65, Forecast!$C:$C, "2024", Forecast!$D:$D, "Bound project"), 0), 0)</f>
        <v>155.90431911375398</v>
      </c>
      <c r="G65" s="335">
        <f>IFERROR(MAX(SUMIFS(Forecast!I:I, Forecast!$A:$A, Outcomes!$A65, Forecast!$C:$C, "2024", Forecast!$D:$D, "Bound project"), 0), 0)</f>
        <v>60.170668752078647</v>
      </c>
      <c r="H65" s="335">
        <f>IFERROR(MAX(SUMIFS(Forecast!J:J, Forecast!$A:$A, Outcomes!$A65, Forecast!$C:$C, "2024", Forecast!$D:$D, "Bound project"), 0), 0)</f>
        <v>0</v>
      </c>
      <c r="I65" s="335">
        <f>IFERROR(MAX(SUMIFS(Forecast!K:K, Forecast!$A:$A, Outcomes!$A65, Forecast!$C:$C, "2024", Forecast!$D:$D, "Bound project"), 0), 0)</f>
        <v>0</v>
      </c>
      <c r="J65" s="335">
        <f>IFERROR(MAX(SUMIFS(Forecast!L:L, Forecast!$A:$A, Outcomes!$A65, Forecast!$C:$C, "2024", Forecast!$D:$D, "Bound project"), 0), 0)</f>
        <v>0</v>
      </c>
      <c r="K65" s="335">
        <f>IFERROR(MAX(SUMIFS(Forecast!M:M, Forecast!$A:$A, Outcomes!$A65, Forecast!$C:$C, "2024", Forecast!$D:$D, "Bound project"), 0), 0)</f>
        <v>0</v>
      </c>
      <c r="L65" s="335">
        <f>IFERROR(MAX(SUMIFS(Forecast!O:O, Forecast!$A:$A, Outcomes!$A65, Forecast!$C:$C, "2024", Forecast!$D:$D, "Bound project"), 0), 0)</f>
        <v>11.000000000000002</v>
      </c>
      <c r="M65" s="335">
        <f>IFERROR(MAX(SUMIFS(Forecast!P:P, Forecast!$A:$A, Outcomes!$A65, Forecast!$C:$C, "2024", Forecast!$D:$D, "Bound project"), 0), 0)</f>
        <v>235.40000000000003</v>
      </c>
      <c r="N65" s="335">
        <f>IFERROR(MAX(SUMIFS(Forecast!U:U, Forecast!$A:$A, Outcomes!$A65, Forecast!$C:$C, "2024", Forecast!$D:$D, "Bound project"), 0), 0)</f>
        <v>5.5</v>
      </c>
      <c r="O65" s="563"/>
      <c r="P65" s="563"/>
      <c r="Q65" s="563"/>
      <c r="R65" s="335">
        <f>IFERROR(MAX(SUMIFS(Forecast!Y:Y, Forecast!$A:$A, Outcomes!$A65, Forecast!$C:$C, "2024", Forecast!$D:$D, "Bound project"), 0), 0)</f>
        <v>165</v>
      </c>
      <c r="S65" s="563"/>
      <c r="T65" s="563"/>
      <c r="U65" s="563"/>
      <c r="V65" s="335">
        <f>IFERROR(MAX(SUMIFS(Forecast!AG:AG, Forecast!$A:$A, Outcomes!$A65, Forecast!$C:$C, "2024", Forecast!$D:$D, "Bound project"), 0), 0)</f>
        <v>115.32891989618679</v>
      </c>
      <c r="W65" s="335">
        <f>IFERROR(MAX(SUMIFS(Forecast!AH:AH, Forecast!$A:$A, Outcomes!$A65, Forecast!$C:$C, "2024", Forecast!$D:$D, "Bound project"), 0), 0)</f>
        <v>60.954166000219679</v>
      </c>
      <c r="X65" s="335">
        <f>IFERROR(MAX(SUMIFS(Forecast!AI:AI, Forecast!$A:$A, Outcomes!$A65, Forecast!$C:$C, "2024", Forecast!$D:$D, "Bound project"), 0), 0)</f>
        <v>79.258723558935003</v>
      </c>
      <c r="Y65" s="335">
        <f>IFERROR(MAX(SUMIFS(Forecast!AJ:AJ, Forecast!$A:$A, Outcomes!$A65, Forecast!$C:$C, "2024", Forecast!$D:$D, "Bound project"), 0), 0)</f>
        <v>63.679207518344079</v>
      </c>
      <c r="Z65" s="335">
        <f>IFERROR(MAX(SUMIFS(Forecast!AK:AK, Forecast!$A:$A, Outcomes!$A65, Forecast!$C:$C, "2024", Forecast!$D:$D, "Bound project"), 0), 0)</f>
        <v>319.77108010381312</v>
      </c>
      <c r="AA65" s="335">
        <f>IFERROR(MAX(SUMIFS(Forecast!AL:AL, Forecast!$A:$A, Outcomes!$A65, Forecast!$C:$C, "2024", Forecast!$D:$D, "Bound project"), 0), 0)</f>
        <v>139.3713888448664</v>
      </c>
      <c r="AB65" s="335">
        <f>IFERROR(MAX(SUMIFS(Forecast!AM:AM, Forecast!$A:$A, Outcomes!$A65, Forecast!$C:$C, "2024", Forecast!$D:$D, "Bound project"), 0), 0)</f>
        <v>164.78286777070642</v>
      </c>
      <c r="AC65" s="335">
        <f>IFERROR(MAX(SUMIFS(Forecast!AN:AN, Forecast!$A:$A, Outcomes!$A65, Forecast!$C:$C, "2024", Forecast!$D:$D, "Bound project"), 0), 0)</f>
        <v>142.27083483165379</v>
      </c>
      <c r="AD65" s="335">
        <f>IFERROR(MAX(SUMIFS(Forecast!AT:AT, Forecast!$A:$A, Outcomes!$A65, Forecast!$C:$C, "2024", Forecast!$D:$D, "Bound project"), 0), 0)</f>
        <v>0</v>
      </c>
      <c r="AE65" s="335">
        <f>IFERROR(MAX(SUMIFS(Forecast!AU:AU, Forecast!$A:$A, Outcomes!$A65, Forecast!$C:$C, "2024", Forecast!$D:$D, "Bound project"), 0), 0)</f>
        <v>0</v>
      </c>
      <c r="AF65" s="335">
        <f>IFERROR(MAX(SUMIFS(Forecast!AV:AV, Forecast!$A:$A, Outcomes!$A65, Forecast!$C:$C, "2024", Forecast!$D:$D, "Bound project"), 0), 0)</f>
        <v>0</v>
      </c>
      <c r="AG65" s="335">
        <f>IFERROR(MAX(SUMIFS(Forecast!AW:AW, Forecast!$A:$A, Outcomes!$A65, Forecast!$C:$C, "2024", Forecast!$D:$D, "Bound project"), 0), 0)</f>
        <v>0</v>
      </c>
      <c r="AH65" s="335">
        <f>IFERROR(MAX(SUMIFS(Forecast!AX:AX, Forecast!$A:$A, Outcomes!$A65, Forecast!$C:$C, "2024", Forecast!$D:$D, "Bound project"), 0), 0)</f>
        <v>0</v>
      </c>
      <c r="AI65" s="335">
        <f>IFERROR(MAX(SUMIFS(Forecast!AY:AY, Forecast!$A:$A, Outcomes!$A65, Forecast!$C:$C, "2024", Forecast!$D:$D, "Bound project"), 0), 0)</f>
        <v>0</v>
      </c>
      <c r="AJ65" s="335">
        <f>IFERROR(MAX(SUMIFS(Forecast!AZ:AZ, Forecast!$A:$A, Outcomes!$A65, Forecast!$C:$C, "2024", Forecast!$D:$D, "Bound project"), 0), 0)</f>
        <v>0</v>
      </c>
      <c r="AK65" s="335">
        <f>IFERROR(MAX(SUMIFS(Forecast!BA:BA, Forecast!$A:$A, Outcomes!$A65, Forecast!$C:$C, "2024", Forecast!$D:$D, "Bound project"), 0), 0)</f>
        <v>0</v>
      </c>
      <c r="AL65" s="335">
        <f>IFERROR(MAX(SUMIFS(Forecast!BF:BF, Forecast!$A:$A, Outcomes!$A65, Forecast!$C:$C, "2024", Forecast!$D:$D, "Bound project"), 0), 0)</f>
        <v>268.25990903894092</v>
      </c>
      <c r="AM65" s="335">
        <f>IFERROR(MAX(SUMIFS(Forecast!BG:BG, Forecast!$A:$A, Outcomes!$A65, Forecast!$C:$C, "2024", Forecast!$D:$D, "Bound project"), 0), 0)</f>
        <v>150.61585806603935</v>
      </c>
      <c r="AN65" s="335">
        <f>IFERROR(MAX(SUMIFS(Forecast!BH:BH, Forecast!$A:$A, Outcomes!$A65, Forecast!$C:$C, "2024", Forecast!$D:$D, "Bound project"), 0), 0)</f>
        <v>153.69365692271535</v>
      </c>
      <c r="AO65" s="335">
        <f>IFERROR(MAX(SUMIFS(Forecast!BI:BI, Forecast!$A:$A, Outcomes!$A65, Forecast!$C:$C, "2024", Forecast!$D:$D, "Bound project"), 0), 0)</f>
        <v>69.771389761066914</v>
      </c>
      <c r="AP65" s="335">
        <f>IFERROR(MAX(SUMIFS(Forecast!BJ:BJ, Forecast!$A:$A, Outcomes!$A65, Forecast!$C:$C, "2024", Forecast!$D:$D, "Bound project"), 0), 0)</f>
        <v>182.16009397533847</v>
      </c>
      <c r="AQ65" s="335">
        <f>IFERROR(MAX(SUMIFS(Forecast!BK:BK, Forecast!$A:$A, Outcomes!$A65, Forecast!$C:$C, "2024", Forecast!$D:$D, "Bound project"), 0), 0)</f>
        <v>84.297003984123037</v>
      </c>
      <c r="AR65" s="335">
        <f>IFERROR(MAX(SUMIFS(Forecast!BL:BL, Forecast!$A:$A, Outcomes!$A65, Forecast!$C:$C, "2024", Forecast!$D:$D, "Bound project"), 0), 0)</f>
        <v>108.83416917854029</v>
      </c>
      <c r="AS65" s="335">
        <f>IFERROR(MAX(SUMIFS(Forecast!BM:BM, Forecast!$A:$A, Outcomes!$A65, Forecast!$C:$C, "2024", Forecast!$D:$D, "Bound project"), 0), 0)</f>
        <v>80.601825310329318</v>
      </c>
      <c r="AT65" s="335">
        <f>IFERROR(MAX(SUMIFS(Forecast!BS:BS, Forecast!$A:$A, Outcomes!$A65, Forecast!$C:$C, "2024", Forecast!$D:$D, "Bound project"), 0), 0)</f>
        <v>0</v>
      </c>
      <c r="AU65" s="335">
        <f>IFERROR(MAX(SUMIFS(Forecast!BT:BT, Forecast!$A:$A, Outcomes!$A65, Forecast!$C:$C, "2024", Forecast!$D:$D, "Bound project"), 0), 0)</f>
        <v>0</v>
      </c>
      <c r="AV65" s="335">
        <f>IFERROR(MAX(SUMIFS(Forecast!BU:BU, Forecast!$A:$A, Outcomes!$A65, Forecast!$C:$C, "2024", Forecast!$D:$D, "Bound project"), 0), 0)</f>
        <v>0</v>
      </c>
      <c r="AW65" s="335">
        <f>IFERROR(MAX(SUMIFS(Forecast!BV:BV, Forecast!$A:$A, Outcomes!$A65, Forecast!$C:$C, "2024", Forecast!$D:$D, "Bound project"), 0), 0)</f>
        <v>0</v>
      </c>
      <c r="AX65" s="335">
        <f>IFERROR(MAX(SUMIFS(Forecast!BW:BW, Forecast!$A:$A, Outcomes!$A65, Forecast!$C:$C, "2024", Forecast!$D:$D, "Bound project"), 0), 0)</f>
        <v>0</v>
      </c>
      <c r="AY65" s="335">
        <f>IFERROR(MAX(SUMIFS(Forecast!BX:BX, Forecast!$A:$A, Outcomes!$A65, Forecast!$C:$C, "2024", Forecast!$D:$D, "Bound project"), 0), 0)</f>
        <v>0</v>
      </c>
      <c r="AZ65" s="335">
        <f>IFERROR(MAX(SUMIFS(Forecast!BY:BY, Forecast!$A:$A, Outcomes!$A65, Forecast!$C:$C, "2024", Forecast!$D:$D, "Bound project"), 0), 0)</f>
        <v>0</v>
      </c>
      <c r="BA65" s="335">
        <f>IFERROR(MAX(SUMIFS(Forecast!BZ:BZ, Forecast!$A:$A, Outcomes!$A65, Forecast!$C:$C, "2024", Forecast!$D:$D, "Bound project"), 0), 0)</f>
        <v>0</v>
      </c>
      <c r="BB65" s="335">
        <f>IFERROR(MAX(SUMIFS(Forecast!AO:AO, Forecast!$A:$A, Outcomes!$A65, Forecast!$C:$C, "2024", Forecast!$D:$D, "Bound project"), 0), 0)</f>
        <v>23.1</v>
      </c>
      <c r="BC65" s="335">
        <f>IFERROR(MAX(SUMIFS(Forecast!BN:BN, Forecast!$A:$A, Outcomes!$A65, Forecast!$C:$C, "2024", Forecast!$D:$D, "Bound project"), 0), 0)</f>
        <v>33</v>
      </c>
      <c r="BD65" s="335">
        <f>IFERROR(MAX(SUMIFS(Forecast!CA:CA, Forecast!$A:$A, Outcomes!$A65, Forecast!$C:$C, "2024", Forecast!$D:$D, "Bound project"), 0), 0)</f>
        <v>0</v>
      </c>
    </row>
    <row r="66" spans="1:56">
      <c r="A66" s="21" t="s">
        <v>55</v>
      </c>
      <c r="B66" s="18" t="s">
        <v>56</v>
      </c>
      <c r="C66" s="335">
        <f>IFERROR(MAX(SUMIFS(Forecast!E:E, Forecast!$A:$A, Outcomes!$A66, Forecast!$C:$C, "2024", Forecast!$D:$D, "Bound project"), 0), 0)</f>
        <v>2097.5445411249621</v>
      </c>
      <c r="D66" s="335">
        <f>IFERROR(MAX(SUMIFS(Forecast!F:F, Forecast!$A:$A, Outcomes!$A66, Forecast!$C:$C, "2024", Forecast!$D:$D, "Bound project"), 0), 0)</f>
        <v>2730.2962668142632</v>
      </c>
      <c r="E66" s="335">
        <f>IFERROR(MAX(SUMIFS(Forecast!G:G, Forecast!$A:$A, Outcomes!$A66, Forecast!$C:$C, "2024", Forecast!$D:$D, "Bound project"), 0), 0)</f>
        <v>1064.0649915123374</v>
      </c>
      <c r="F66" s="335">
        <f>IFERROR(MAX(SUMIFS(Forecast!H:H, Forecast!$A:$A, Outcomes!$A66, Forecast!$C:$C, "2024", Forecast!$D:$D, "Bound project"), 0), 0)</f>
        <v>787.52078495891794</v>
      </c>
      <c r="G66" s="335">
        <f>IFERROR(MAX(SUMIFS(Forecast!I:I, Forecast!$A:$A, Outcomes!$A66, Forecast!$C:$C, "2024", Forecast!$D:$D, "Bound project"), 0), 0)</f>
        <v>496.91591996404844</v>
      </c>
      <c r="H66" s="335">
        <f>IFERROR(MAX(SUMIFS(Forecast!J:J, Forecast!$A:$A, Outcomes!$A66, Forecast!$C:$C, "2024", Forecast!$D:$D, "Bound project"), 0), 0)</f>
        <v>204.60000000000002</v>
      </c>
      <c r="I66" s="335">
        <f>IFERROR(MAX(SUMIFS(Forecast!K:K, Forecast!$A:$A, Outcomes!$A66, Forecast!$C:$C, "2024", Forecast!$D:$D, "Bound project"), 0), 0)</f>
        <v>49.288441127045793</v>
      </c>
      <c r="J66" s="335">
        <f>IFERROR(MAX(SUMIFS(Forecast!L:L, Forecast!$A:$A, Outcomes!$A66, Forecast!$C:$C, "2024", Forecast!$D:$D, "Bound project"), 0), 0)</f>
        <v>64.290769179606386</v>
      </c>
      <c r="K66" s="335">
        <f>IFERROR(MAX(SUMIFS(Forecast!M:M, Forecast!$A:$A, Outcomes!$A66, Forecast!$C:$C, "2024", Forecast!$D:$D, "Bound project"), 0), 0)</f>
        <v>0.30720720720720723</v>
      </c>
      <c r="L66" s="335">
        <f>IFERROR(MAX(SUMIFS(Forecast!O:O, Forecast!$A:$A, Outcomes!$A66, Forecast!$C:$C, "2024", Forecast!$D:$D, "Bound project"), 0), 0)</f>
        <v>6.2817258883248739</v>
      </c>
      <c r="M66" s="335">
        <f>IFERROR(MAX(SUMIFS(Forecast!P:P, Forecast!$A:$A, Outcomes!$A66, Forecast!$C:$C, "2024", Forecast!$D:$D, "Bound project"), 0), 0)</f>
        <v>191.71827411167516</v>
      </c>
      <c r="N66" s="335">
        <f>IFERROR(MAX(SUMIFS(Forecast!U:U, Forecast!$A:$A, Outcomes!$A66, Forecast!$C:$C, "2024", Forecast!$D:$D, "Bound project"), 0), 0)</f>
        <v>240.70780282968792</v>
      </c>
      <c r="O66" s="563"/>
      <c r="P66" s="563"/>
      <c r="Q66" s="563"/>
      <c r="R66" s="335">
        <f>IFERROR(MAX(SUMIFS(Forecast!Y:Y, Forecast!$A:$A, Outcomes!$A66, Forecast!$C:$C, "2024", Forecast!$D:$D, "Bound project"), 0), 0)</f>
        <v>1082.6421971703121</v>
      </c>
      <c r="S66" s="563"/>
      <c r="T66" s="563"/>
      <c r="U66" s="563"/>
      <c r="V66" s="335">
        <f>IFERROR(MAX(SUMIFS(Forecast!AG:AG, Forecast!$A:$A, Outcomes!$A66, Forecast!$C:$C, "2024", Forecast!$D:$D, "Bound project"), 0), 0)</f>
        <v>695.44489359738918</v>
      </c>
      <c r="W66" s="335">
        <f>IFERROR(MAX(SUMIFS(Forecast!AH:AH, Forecast!$A:$A, Outcomes!$A66, Forecast!$C:$C, "2024", Forecast!$D:$D, "Bound project"), 0), 0)</f>
        <v>250.82485885006707</v>
      </c>
      <c r="X66" s="335">
        <f>IFERROR(MAX(SUMIFS(Forecast!AI:AI, Forecast!$A:$A, Outcomes!$A66, Forecast!$C:$C, "2024", Forecast!$D:$D, "Bound project"), 0), 0)</f>
        <v>197.93757428528241</v>
      </c>
      <c r="Y66" s="335">
        <f>IFERROR(MAX(SUMIFS(Forecast!AJ:AJ, Forecast!$A:$A, Outcomes!$A66, Forecast!$C:$C, "2024", Forecast!$D:$D, "Bound project"), 0), 0)</f>
        <v>413.66342568684109</v>
      </c>
      <c r="Z66" s="335">
        <f>IFERROR(MAX(SUMIFS(Forecast!AK:AK, Forecast!$A:$A, Outcomes!$A66, Forecast!$C:$C, "2024", Forecast!$D:$D, "Bound project"), 0), 0)</f>
        <v>851.15510640261095</v>
      </c>
      <c r="AA66" s="335">
        <f>IFERROR(MAX(SUMIFS(Forecast!AL:AL, Forecast!$A:$A, Outcomes!$A66, Forecast!$C:$C, "2024", Forecast!$D:$D, "Bound project"), 0), 0)</f>
        <v>278.22680921228812</v>
      </c>
      <c r="AB66" s="335">
        <f>IFERROR(MAX(SUMIFS(Forecast!AM:AM, Forecast!$A:$A, Outcomes!$A66, Forecast!$C:$C, "2024", Forecast!$D:$D, "Bound project"), 0), 0)</f>
        <v>263.9464713435342</v>
      </c>
      <c r="AC66" s="335">
        <f>IFERROR(MAX(SUMIFS(Forecast!AN:AN, Forecast!$A:$A, Outcomes!$A66, Forecast!$C:$C, "2024", Forecast!$D:$D, "Bound project"), 0), 0)</f>
        <v>555.48065870736741</v>
      </c>
      <c r="AD66" s="335">
        <f>IFERROR(MAX(SUMIFS(Forecast!AT:AT, Forecast!$A:$A, Outcomes!$A66, Forecast!$C:$C, "2024", Forecast!$D:$D, "Bound project"), 0), 0)</f>
        <v>18.321288692281296</v>
      </c>
      <c r="AE66" s="335">
        <f>IFERROR(MAX(SUMIFS(Forecast!AU:AU, Forecast!$A:$A, Outcomes!$A66, Forecast!$C:$C, "2024", Forecast!$D:$D, "Bound project"), 0), 0)</f>
        <v>0.93813929743723523</v>
      </c>
      <c r="AF66" s="335">
        <f>IFERROR(MAX(SUMIFS(Forecast!AV:AV, Forecast!$A:$A, Outcomes!$A66, Forecast!$C:$C, "2024", Forecast!$D:$D, "Bound project"), 0), 0)</f>
        <v>0.28047206030892735</v>
      </c>
      <c r="AG66" s="335">
        <f>IFERROR(MAX(SUMIFS(Forecast!AW:AW, Forecast!$A:$A, Outcomes!$A66, Forecast!$C:$C, "2024", Forecast!$D:$D, "Bound project"), 0), 0)</f>
        <v>16.522242541396235</v>
      </c>
      <c r="AH66" s="335">
        <f>IFERROR(MAX(SUMIFS(Forecast!AX:AX, Forecast!$A:$A, Outcomes!$A66, Forecast!$C:$C, "2024", Forecast!$D:$D, "Bound project"), 0), 0)</f>
        <v>88.146967360067961</v>
      </c>
      <c r="AI66" s="335">
        <f>IFERROR(MAX(SUMIFS(Forecast!AY:AY, Forecast!$A:$A, Outcomes!$A66, Forecast!$C:$C, "2024", Forecast!$D:$D, "Bound project"), 0), 0)</f>
        <v>4.8209618707523694</v>
      </c>
      <c r="AJ66" s="335">
        <f>IFERROR(MAX(SUMIFS(Forecast!AZ:AZ, Forecast!$A:$A, Outcomes!$A66, Forecast!$C:$C, "2024", Forecast!$D:$D, "Bound project"), 0), 0)</f>
        <v>10.938410352048168</v>
      </c>
      <c r="AK66" s="335">
        <f>IFERROR(MAX(SUMIFS(Forecast!BA:BA, Forecast!$A:$A, Outcomes!$A66, Forecast!$C:$C, "2024", Forecast!$D:$D, "Bound project"), 0), 0)</f>
        <v>80.17219674190126</v>
      </c>
      <c r="AL66" s="335">
        <f>IFERROR(MAX(SUMIFS(Forecast!BF:BF, Forecast!$A:$A, Outcomes!$A66, Forecast!$C:$C, "2024", Forecast!$D:$D, "Bound project"), 0), 0)</f>
        <v>3597.5719795436498</v>
      </c>
      <c r="AM66" s="335">
        <f>IFERROR(MAX(SUMIFS(Forecast!BG:BG, Forecast!$A:$A, Outcomes!$A66, Forecast!$C:$C, "2024", Forecast!$D:$D, "Bound project"), 0), 0)</f>
        <v>1059.7664466258045</v>
      </c>
      <c r="AN66" s="335">
        <f>IFERROR(MAX(SUMIFS(Forecast!BH:BH, Forecast!$A:$A, Outcomes!$A66, Forecast!$C:$C, "2024", Forecast!$D:$D, "Bound project"), 0), 0)</f>
        <v>1215.8744607719966</v>
      </c>
      <c r="AO66" s="335">
        <f>IFERROR(MAX(SUMIFS(Forecast!BI:BI, Forecast!$A:$A, Outcomes!$A66, Forecast!$C:$C, "2024", Forecast!$D:$D, "Bound project"), 0), 0)</f>
        <v>1139.4688135344431</v>
      </c>
      <c r="AP66" s="335">
        <f>IFERROR(MAX(SUMIFS(Forecast!BJ:BJ, Forecast!$A:$A, Outcomes!$A66, Forecast!$C:$C, "2024", Forecast!$D:$D, "Bound project"), 0), 0)</f>
        <v>1217.2459904974601</v>
      </c>
      <c r="AQ66" s="335">
        <f>IFERROR(MAX(SUMIFS(Forecast!BK:BK, Forecast!$A:$A, Outcomes!$A66, Forecast!$C:$C, "2024", Forecast!$D:$D, "Bound project"), 0), 0)</f>
        <v>224.29636129057801</v>
      </c>
      <c r="AR66" s="335">
        <f>IFERROR(MAX(SUMIFS(Forecast!BL:BL, Forecast!$A:$A, Outcomes!$A66, Forecast!$C:$C, "2024", Forecast!$D:$D, "Bound project"), 0), 0)</f>
        <v>488.4798308221844</v>
      </c>
      <c r="AS66" s="335">
        <f>IFERROR(MAX(SUMIFS(Forecast!BM:BM, Forecast!$A:$A, Outcomes!$A66, Forecast!$C:$C, "2024", Forecast!$D:$D, "Bound project"), 0), 0)</f>
        <v>769.70309519881005</v>
      </c>
      <c r="AT66" s="335">
        <f>IFERROR(MAX(SUMIFS(Forecast!BS:BS, Forecast!$A:$A, Outcomes!$A66, Forecast!$C:$C, "2024", Forecast!$D:$D, "Bound project"), 0), 0)</f>
        <v>0</v>
      </c>
      <c r="AU66" s="335">
        <f>IFERROR(MAX(SUMIFS(Forecast!BT:BT, Forecast!$A:$A, Outcomes!$A66, Forecast!$C:$C, "2024", Forecast!$D:$D, "Bound project"), 0), 0)</f>
        <v>0</v>
      </c>
      <c r="AV66" s="335">
        <f>IFERROR(MAX(SUMIFS(Forecast!BU:BU, Forecast!$A:$A, Outcomes!$A66, Forecast!$C:$C, "2024", Forecast!$D:$D, "Bound project"), 0), 0)</f>
        <v>0</v>
      </c>
      <c r="AW66" s="335">
        <f>IFERROR(MAX(SUMIFS(Forecast!BV:BV, Forecast!$A:$A, Outcomes!$A66, Forecast!$C:$C, "2024", Forecast!$D:$D, "Bound project"), 0), 0)</f>
        <v>0</v>
      </c>
      <c r="AX66" s="335">
        <f>IFERROR(MAX(SUMIFS(Forecast!BW:BW, Forecast!$A:$A, Outcomes!$A66, Forecast!$C:$C, "2024", Forecast!$D:$D, "Bound project"), 0), 0)</f>
        <v>83.600000000000009</v>
      </c>
      <c r="AY66" s="335">
        <f>IFERROR(MAX(SUMIFS(Forecast!BX:BX, Forecast!$A:$A, Outcomes!$A66, Forecast!$C:$C, "2024", Forecast!$D:$D, "Bound project"), 0), 0)</f>
        <v>1.453913043478261</v>
      </c>
      <c r="AZ66" s="335">
        <f>IFERROR(MAX(SUMIFS(Forecast!BY:BY, Forecast!$A:$A, Outcomes!$A66, Forecast!$C:$C, "2024", Forecast!$D:$D, "Bound project"), 0), 0)</f>
        <v>31.872822636300899</v>
      </c>
      <c r="BA66" s="335">
        <f>IFERROR(MAX(SUMIFS(Forecast!BZ:BZ, Forecast!$A:$A, Outcomes!$A66, Forecast!$C:$C, "2024", Forecast!$D:$D, "Bound project"), 0), 0)</f>
        <v>68.418026224982754</v>
      </c>
      <c r="BB66" s="335">
        <f>IFERROR(MAX(SUMIFS(Forecast!AO:AO, Forecast!$A:$A, Outcomes!$A66, Forecast!$C:$C, "2024", Forecast!$D:$D, "Bound project"), 0), 0)</f>
        <v>41.800000000000004</v>
      </c>
      <c r="BC66" s="335">
        <f>IFERROR(MAX(SUMIFS(Forecast!BN:BN, Forecast!$A:$A, Outcomes!$A66, Forecast!$C:$C, "2024", Forecast!$D:$D, "Bound project"), 0), 0)</f>
        <v>247.50000000000003</v>
      </c>
      <c r="BD66" s="335">
        <f>IFERROR(MAX(SUMIFS(Forecast!CA:CA, Forecast!$A:$A, Outcomes!$A66, Forecast!$C:$C, "2024", Forecast!$D:$D, "Bound project"), 0), 0)</f>
        <v>0</v>
      </c>
    </row>
    <row r="67" spans="1:56">
      <c r="A67" s="21" t="s">
        <v>57</v>
      </c>
      <c r="B67" s="18" t="s">
        <v>58</v>
      </c>
      <c r="C67" s="335">
        <f>IFERROR(MAX(SUMIFS(Forecast!E:E, Forecast!$A:$A, Outcomes!$A67, Forecast!$C:$C, "2024", Forecast!$D:$D, "Bound project"), 0), 0)</f>
        <v>442.7</v>
      </c>
      <c r="D67" s="335">
        <f>IFERROR(MAX(SUMIFS(Forecast!F:F, Forecast!$A:$A, Outcomes!$A67, Forecast!$C:$C, "2024", Forecast!$D:$D, "Bound project"), 0), 0)</f>
        <v>3343.0895006135065</v>
      </c>
      <c r="E67" s="335">
        <f>IFERROR(MAX(SUMIFS(Forecast!G:G, Forecast!$A:$A, Outcomes!$A67, Forecast!$C:$C, "2024", Forecast!$D:$D, "Bound project"), 0), 0)</f>
        <v>685.32858086402791</v>
      </c>
      <c r="F67" s="335">
        <f>IFERROR(MAX(SUMIFS(Forecast!H:H, Forecast!$A:$A, Outcomes!$A67, Forecast!$C:$C, "2024", Forecast!$D:$D, "Bound project"), 0), 0)</f>
        <v>693.42328499254279</v>
      </c>
      <c r="G67" s="335">
        <f>IFERROR(MAX(SUMIFS(Forecast!I:I, Forecast!$A:$A, Outcomes!$A67, Forecast!$C:$C, "2024", Forecast!$D:$D, "Bound project"), 0), 0)</f>
        <v>128.9988717946612</v>
      </c>
      <c r="H67" s="335">
        <f>IFERROR(MAX(SUMIFS(Forecast!J:J, Forecast!$A:$A, Outcomes!$A67, Forecast!$C:$C, "2024", Forecast!$D:$D, "Bound project"), 0), 0)</f>
        <v>875.9</v>
      </c>
      <c r="I67" s="335">
        <f>IFERROR(MAX(SUMIFS(Forecast!K:K, Forecast!$A:$A, Outcomes!$A67, Forecast!$C:$C, "2024", Forecast!$D:$D, "Bound project"), 0), 0)</f>
        <v>5.7614049410656927</v>
      </c>
      <c r="J67" s="335">
        <f>IFERROR(MAX(SUMIFS(Forecast!L:L, Forecast!$A:$A, Outcomes!$A67, Forecast!$C:$C, "2024", Forecast!$D:$D, "Bound project"), 0), 0)</f>
        <v>153.69132951113613</v>
      </c>
      <c r="K67" s="335">
        <f>IFERROR(MAX(SUMIFS(Forecast!M:M, Forecast!$A:$A, Outcomes!$A67, Forecast!$C:$C, "2024", Forecast!$D:$D, "Bound project"), 0), 0)</f>
        <v>0.48205111519009308</v>
      </c>
      <c r="L67" s="335">
        <f>IFERROR(MAX(SUMIFS(Forecast!O:O, Forecast!$A:$A, Outcomes!$A67, Forecast!$C:$C, "2024", Forecast!$D:$D, "Bound project"), 0), 0)</f>
        <v>5.9679974380107526</v>
      </c>
      <c r="M67" s="335">
        <f>IFERROR(MAX(SUMIFS(Forecast!P:P, Forecast!$A:$A, Outcomes!$A67, Forecast!$C:$C, "2024", Forecast!$D:$D, "Bound project"), 0), 0)</f>
        <v>199.4276114645607</v>
      </c>
      <c r="N67" s="335">
        <f>IFERROR(MAX(SUMIFS(Forecast!U:U, Forecast!$A:$A, Outcomes!$A67, Forecast!$C:$C, "2024", Forecast!$D:$D, "Bound project"), 0), 0)</f>
        <v>50.725873180488165</v>
      </c>
      <c r="O67" s="563"/>
      <c r="P67" s="563"/>
      <c r="Q67" s="563"/>
      <c r="R67" s="335">
        <f>IFERROR(MAX(SUMIFS(Forecast!Y:Y, Forecast!$A:$A, Outcomes!$A67, Forecast!$C:$C, "2024", Forecast!$D:$D, "Bound project"), 0), 0)</f>
        <v>47.174126819511834</v>
      </c>
      <c r="S67" s="563"/>
      <c r="T67" s="563"/>
      <c r="U67" s="563"/>
      <c r="V67" s="335">
        <f>IFERROR(MAX(SUMIFS(Forecast!AG:AG, Forecast!$A:$A, Outcomes!$A67, Forecast!$C:$C, "2024", Forecast!$D:$D, "Bound project"), 0), 0)</f>
        <v>130.69734800253286</v>
      </c>
      <c r="W67" s="335">
        <f>IFERROR(MAX(SUMIFS(Forecast!AH:AH, Forecast!$A:$A, Outcomes!$A67, Forecast!$C:$C, "2024", Forecast!$D:$D, "Bound project"), 0), 0)</f>
        <v>55.102887146758519</v>
      </c>
      <c r="X67" s="335">
        <f>IFERROR(MAX(SUMIFS(Forecast!AI:AI, Forecast!$A:$A, Outcomes!$A67, Forecast!$C:$C, "2024", Forecast!$D:$D, "Bound project"), 0), 0)</f>
        <v>35.897997285868406</v>
      </c>
      <c r="Y67" s="335">
        <f>IFERROR(MAX(SUMIFS(Forecast!AJ:AJ, Forecast!$A:$A, Outcomes!$A67, Forecast!$C:$C, "2024", Forecast!$D:$D, "Bound project"), 0), 0)</f>
        <v>59.493494016550812</v>
      </c>
      <c r="Z67" s="335">
        <f>IFERROR(MAX(SUMIFS(Forecast!AK:AK, Forecast!$A:$A, Outcomes!$A67, Forecast!$C:$C, "2024", Forecast!$D:$D, "Bound project"), 0), 0)</f>
        <v>111.07395995677361</v>
      </c>
      <c r="AA67" s="335">
        <f>IFERROR(MAX(SUMIFS(Forecast!AL:AL, Forecast!$A:$A, Outcomes!$A67, Forecast!$C:$C, "2024", Forecast!$D:$D, "Bound project"), 0), 0)</f>
        <v>30.958085849895895</v>
      </c>
      <c r="AB67" s="335">
        <f>IFERROR(MAX(SUMIFS(Forecast!AM:AM, Forecast!$A:$A, Outcomes!$A67, Forecast!$C:$C, "2024", Forecast!$D:$D, "Bound project"), 0), 0)</f>
        <v>56.364338092571295</v>
      </c>
      <c r="AC67" s="335">
        <f>IFERROR(MAX(SUMIFS(Forecast!AN:AN, Forecast!$A:$A, Outcomes!$A67, Forecast!$C:$C, "2024", Forecast!$D:$D, "Bound project"), 0), 0)</f>
        <v>61.578706820278924</v>
      </c>
      <c r="AD67" s="335">
        <f>IFERROR(MAX(SUMIFS(Forecast!AT:AT, Forecast!$A:$A, Outcomes!$A67, Forecast!$C:$C, "2024", Forecast!$D:$D, "Bound project"), 0), 0)</f>
        <v>1.9032732881726242</v>
      </c>
      <c r="AE67" s="335">
        <f>IFERROR(MAX(SUMIFS(Forecast!AU:AU, Forecast!$A:$A, Outcomes!$A67, Forecast!$C:$C, "2024", Forecast!$D:$D, "Bound project"), 0), 0)</f>
        <v>0</v>
      </c>
      <c r="AF67" s="335">
        <f>IFERROR(MAX(SUMIFS(Forecast!AV:AV, Forecast!$A:$A, Outcomes!$A67, Forecast!$C:$C, "2024", Forecast!$D:$D, "Bound project"), 0), 0)</f>
        <v>0.31721221469543737</v>
      </c>
      <c r="AG67" s="335">
        <f>IFERROR(MAX(SUMIFS(Forecast!AW:AW, Forecast!$A:$A, Outcomes!$A67, Forecast!$C:$C, "2024", Forecast!$D:$D, "Bound project"), 0), 0)</f>
        <v>0.9516366440863121</v>
      </c>
      <c r="AH67" s="335">
        <f>IFERROR(MAX(SUMIFS(Forecast!AX:AX, Forecast!$A:$A, Outcomes!$A67, Forecast!$C:$C, "2024", Forecast!$D:$D, "Bound project"), 0), 0)</f>
        <v>0</v>
      </c>
      <c r="AI67" s="335">
        <f>IFERROR(MAX(SUMIFS(Forecast!AY:AY, Forecast!$A:$A, Outcomes!$A67, Forecast!$C:$C, "2024", Forecast!$D:$D, "Bound project"), 0), 0)</f>
        <v>0</v>
      </c>
      <c r="AJ67" s="335">
        <f>IFERROR(MAX(SUMIFS(Forecast!AZ:AZ, Forecast!$A:$A, Outcomes!$A67, Forecast!$C:$C, "2024", Forecast!$D:$D, "Bound project"), 0), 0)</f>
        <v>0</v>
      </c>
      <c r="AK67" s="335">
        <f>IFERROR(MAX(SUMIFS(Forecast!BA:BA, Forecast!$A:$A, Outcomes!$A67, Forecast!$C:$C, "2024", Forecast!$D:$D, "Bound project"), 0), 0)</f>
        <v>0</v>
      </c>
      <c r="AL67" s="335">
        <f>IFERROR(MAX(SUMIFS(Forecast!BF:BF, Forecast!$A:$A, Outcomes!$A67, Forecast!$C:$C, "2024", Forecast!$D:$D, "Bound project"), 0), 0)</f>
        <v>1754.9339913570038</v>
      </c>
      <c r="AM67" s="335">
        <f>IFERROR(MAX(SUMIFS(Forecast!BG:BG, Forecast!$A:$A, Outcomes!$A67, Forecast!$C:$C, "2024", Forecast!$D:$D, "Bound project"), 0), 0)</f>
        <v>396.97323660848542</v>
      </c>
      <c r="AN67" s="335">
        <f>IFERROR(MAX(SUMIFS(Forecast!BH:BH, Forecast!$A:$A, Outcomes!$A67, Forecast!$C:$C, "2024", Forecast!$D:$D, "Bound project"), 0), 0)</f>
        <v>516.49621189146524</v>
      </c>
      <c r="AO67" s="335">
        <f>IFERROR(MAX(SUMIFS(Forecast!BI:BI, Forecast!$A:$A, Outcomes!$A67, Forecast!$C:$C, "2024", Forecast!$D:$D, "Bound project"), 0), 0)</f>
        <v>154.00484841371571</v>
      </c>
      <c r="AP67" s="335">
        <f>IFERROR(MAX(SUMIFS(Forecast!BJ:BJ, Forecast!$A:$A, Outcomes!$A67, Forecast!$C:$C, "2024", Forecast!$D:$D, "Bound project"), 0), 0)</f>
        <v>444.43003240621886</v>
      </c>
      <c r="AQ67" s="335">
        <f>IFERROR(MAX(SUMIFS(Forecast!BK:BK, Forecast!$A:$A, Outcomes!$A67, Forecast!$C:$C, "2024", Forecast!$D:$D, "Bound project"), 0), 0)</f>
        <v>62.528360735344322</v>
      </c>
      <c r="AR67" s="335">
        <f>IFERROR(MAX(SUMIFS(Forecast!BL:BL, Forecast!$A:$A, Outcomes!$A67, Forecast!$C:$C, "2024", Forecast!$D:$D, "Bound project"), 0), 0)</f>
        <v>155.56301375982341</v>
      </c>
      <c r="AS67" s="335">
        <f>IFERROR(MAX(SUMIFS(Forecast!BM:BM, Forecast!$A:$A, Outcomes!$A67, Forecast!$C:$C, "2024", Forecast!$D:$D, "Bound project"), 0), 0)</f>
        <v>119.00364285604186</v>
      </c>
      <c r="AT67" s="335">
        <f>IFERROR(MAX(SUMIFS(Forecast!BS:BS, Forecast!$A:$A, Outcomes!$A67, Forecast!$C:$C, "2024", Forecast!$D:$D, "Bound project"), 0), 0)</f>
        <v>0</v>
      </c>
      <c r="AU67" s="335">
        <f>IFERROR(MAX(SUMIFS(Forecast!BT:BT, Forecast!$A:$A, Outcomes!$A67, Forecast!$C:$C, "2024", Forecast!$D:$D, "Bound project"), 0), 0)</f>
        <v>0</v>
      </c>
      <c r="AV67" s="335">
        <f>IFERROR(MAX(SUMIFS(Forecast!BU:BU, Forecast!$A:$A, Outcomes!$A67, Forecast!$C:$C, "2024", Forecast!$D:$D, "Bound project"), 0), 0)</f>
        <v>0</v>
      </c>
      <c r="AW67" s="335">
        <f>IFERROR(MAX(SUMIFS(Forecast!BV:BV, Forecast!$A:$A, Outcomes!$A67, Forecast!$C:$C, "2024", Forecast!$D:$D, "Bound project"), 0), 0)</f>
        <v>0</v>
      </c>
      <c r="AX67" s="335">
        <f>IFERROR(MAX(SUMIFS(Forecast!BW:BW, Forecast!$A:$A, Outcomes!$A67, Forecast!$C:$C, "2024", Forecast!$D:$D, "Bound project"), 0), 0)</f>
        <v>0</v>
      </c>
      <c r="AY67" s="335">
        <f>IFERROR(MAX(SUMIFS(Forecast!BX:BX, Forecast!$A:$A, Outcomes!$A67, Forecast!$C:$C, "2024", Forecast!$D:$D, "Bound project"), 0), 0)</f>
        <v>0</v>
      </c>
      <c r="AZ67" s="335">
        <f>IFERROR(MAX(SUMIFS(Forecast!BY:BY, Forecast!$A:$A, Outcomes!$A67, Forecast!$C:$C, "2024", Forecast!$D:$D, "Bound project"), 0), 0)</f>
        <v>0</v>
      </c>
      <c r="BA67" s="335">
        <f>IFERROR(MAX(SUMIFS(Forecast!BZ:BZ, Forecast!$A:$A, Outcomes!$A67, Forecast!$C:$C, "2024", Forecast!$D:$D, "Bound project"), 0), 0)</f>
        <v>0</v>
      </c>
      <c r="BB67" s="335">
        <f>IFERROR(MAX(SUMIFS(Forecast!AO:AO, Forecast!$A:$A, Outcomes!$A67, Forecast!$C:$C, "2024", Forecast!$D:$D, "Bound project"), 0), 0)</f>
        <v>20.796531851403127</v>
      </c>
      <c r="BC67" s="335">
        <f>IFERROR(MAX(SUMIFS(Forecast!BN:BN, Forecast!$A:$A, Outcomes!$A67, Forecast!$C:$C, "2024", Forecast!$D:$D, "Bound project"), 0), 0)</f>
        <v>59.400000000000006</v>
      </c>
      <c r="BD67" s="335">
        <f>IFERROR(MAX(SUMIFS(Forecast!CA:CA, Forecast!$A:$A, Outcomes!$A67, Forecast!$C:$C, "2024", Forecast!$D:$D, "Bound project"), 0), 0)</f>
        <v>0</v>
      </c>
    </row>
    <row r="68" spans="1:56">
      <c r="A68" s="21" t="s">
        <v>59</v>
      </c>
      <c r="B68" s="18" t="s">
        <v>60</v>
      </c>
      <c r="C68" s="335">
        <f>IFERROR(MAX(SUMIFS(Forecast!E:E, Forecast!$A:$A, Outcomes!$A68, Forecast!$C:$C, "2024", Forecast!$D:$D, "Bound project"), 0), 0)</f>
        <v>299.25</v>
      </c>
      <c r="D68" s="335">
        <f>IFERROR(MAX(SUMIFS(Forecast!F:F, Forecast!$A:$A, Outcomes!$A68, Forecast!$C:$C, "2024", Forecast!$D:$D, "Bound project"), 0), 0)</f>
        <v>199.5</v>
      </c>
      <c r="E68" s="335">
        <f>IFERROR(MAX(SUMIFS(Forecast!G:G, Forecast!$A:$A, Outcomes!$A68, Forecast!$C:$C, "2024", Forecast!$D:$D, "Bound project"), 0), 0)</f>
        <v>98.448654882735141</v>
      </c>
      <c r="F68" s="335">
        <f>IFERROR(MAX(SUMIFS(Forecast!H:H, Forecast!$A:$A, Outcomes!$A68, Forecast!$C:$C, "2024", Forecast!$D:$D, "Bound project"), 0), 0)</f>
        <v>46.205515788327851</v>
      </c>
      <c r="G68" s="335">
        <f>IFERROR(MAX(SUMIFS(Forecast!I:I, Forecast!$A:$A, Outcomes!$A68, Forecast!$C:$C, "2024", Forecast!$D:$D, "Bound project"), 0), 0)</f>
        <v>23.209734709389501</v>
      </c>
      <c r="H68" s="335">
        <f>IFERROR(MAX(SUMIFS(Forecast!J:J, Forecast!$A:$A, Outcomes!$A68, Forecast!$C:$C, "2024", Forecast!$D:$D, "Bound project"), 0), 0)</f>
        <v>0</v>
      </c>
      <c r="I68" s="335">
        <f>IFERROR(MAX(SUMIFS(Forecast!K:K, Forecast!$A:$A, Outcomes!$A68, Forecast!$C:$C, "2024", Forecast!$D:$D, "Bound project"), 0), 0)</f>
        <v>0</v>
      </c>
      <c r="J68" s="335">
        <f>IFERROR(MAX(SUMIFS(Forecast!L:L, Forecast!$A:$A, Outcomes!$A68, Forecast!$C:$C, "2024", Forecast!$D:$D, "Bound project"), 0), 0)</f>
        <v>0</v>
      </c>
      <c r="K68" s="335">
        <f>IFERROR(MAX(SUMIFS(Forecast!M:M, Forecast!$A:$A, Outcomes!$A68, Forecast!$C:$C, "2024", Forecast!$D:$D, "Bound project"), 0), 0)</f>
        <v>0</v>
      </c>
      <c r="L68" s="335">
        <f>IFERROR(MAX(SUMIFS(Forecast!O:O, Forecast!$A:$A, Outcomes!$A68, Forecast!$C:$C, "2024", Forecast!$D:$D, "Bound project"), 0), 0)</f>
        <v>0.94722222222222219</v>
      </c>
      <c r="M68" s="335">
        <f>IFERROR(MAX(SUMIFS(Forecast!P:P, Forecast!$A:$A, Outcomes!$A68, Forecast!$C:$C, "2024", Forecast!$D:$D, "Bound project"), 0), 0)</f>
        <v>67.25277777777778</v>
      </c>
      <c r="N68" s="335">
        <f>IFERROR(MAX(SUMIFS(Forecast!U:U, Forecast!$A:$A, Outcomes!$A68, Forecast!$C:$C, "2024", Forecast!$D:$D, "Bound project"), 0), 0)</f>
        <v>21.375</v>
      </c>
      <c r="O68" s="563"/>
      <c r="P68" s="563"/>
      <c r="Q68" s="563"/>
      <c r="R68" s="335">
        <f>IFERROR(MAX(SUMIFS(Forecast!Y:Y, Forecast!$A:$A, Outcomes!$A68, Forecast!$C:$C, "2024", Forecast!$D:$D, "Bound project"), 0), 0)</f>
        <v>2.375</v>
      </c>
      <c r="S68" s="563"/>
      <c r="T68" s="563"/>
      <c r="U68" s="563"/>
      <c r="V68" s="335">
        <f>IFERROR(MAX(SUMIFS(Forecast!AG:AG, Forecast!$A:$A, Outcomes!$A68, Forecast!$C:$C, "2024", Forecast!$D:$D, "Bound project"), 0), 0)</f>
        <v>319.02854615775777</v>
      </c>
      <c r="W68" s="335">
        <f>IFERROR(MAX(SUMIFS(Forecast!AH:AH, Forecast!$A:$A, Outcomes!$A68, Forecast!$C:$C, "2024", Forecast!$D:$D, "Bound project"), 0), 0)</f>
        <v>76.318604454337375</v>
      </c>
      <c r="X68" s="335">
        <f>IFERROR(MAX(SUMIFS(Forecast!AI:AI, Forecast!$A:$A, Outcomes!$A68, Forecast!$C:$C, "2024", Forecast!$D:$D, "Bound project"), 0), 0)</f>
        <v>76.098496041187857</v>
      </c>
      <c r="Y68" s="335">
        <f>IFERROR(MAX(SUMIFS(Forecast!AJ:AJ, Forecast!$A:$A, Outcomes!$A68, Forecast!$C:$C, "2024", Forecast!$D:$D, "Bound project"), 0), 0)</f>
        <v>171.79505545712246</v>
      </c>
      <c r="Z68" s="335">
        <f>IFERROR(MAX(SUMIFS(Forecast!AK:AK, Forecast!$A:$A, Outcomes!$A68, Forecast!$C:$C, "2024", Forecast!$D:$D, "Bound project"), 0), 0)</f>
        <v>195.87145384224215</v>
      </c>
      <c r="AA68" s="335">
        <f>IFERROR(MAX(SUMIFS(Forecast!AL:AL, Forecast!$A:$A, Outcomes!$A68, Forecast!$C:$C, "2024", Forecast!$D:$D, "Bound project"), 0), 0)</f>
        <v>42.565721575731409</v>
      </c>
      <c r="AB68" s="335">
        <f>IFERROR(MAX(SUMIFS(Forecast!AM:AM, Forecast!$A:$A, Outcomes!$A68, Forecast!$C:$C, "2024", Forecast!$D:$D, "Bound project"), 0), 0)</f>
        <v>43.655565987533713</v>
      </c>
      <c r="AC68" s="335">
        <f>IFERROR(MAX(SUMIFS(Forecast!AN:AN, Forecast!$A:$A, Outcomes!$A68, Forecast!$C:$C, "2024", Forecast!$D:$D, "Bound project"), 0), 0)</f>
        <v>111.03162624429315</v>
      </c>
      <c r="AD68" s="335">
        <f>IFERROR(MAX(SUMIFS(Forecast!AT:AT, Forecast!$A:$A, Outcomes!$A68, Forecast!$C:$C, "2024", Forecast!$D:$D, "Bound project"), 0), 0)</f>
        <v>0</v>
      </c>
      <c r="AE68" s="335">
        <f>IFERROR(MAX(SUMIFS(Forecast!AU:AU, Forecast!$A:$A, Outcomes!$A68, Forecast!$C:$C, "2024", Forecast!$D:$D, "Bound project"), 0), 0)</f>
        <v>0</v>
      </c>
      <c r="AF68" s="335">
        <f>IFERROR(MAX(SUMIFS(Forecast!AV:AV, Forecast!$A:$A, Outcomes!$A68, Forecast!$C:$C, "2024", Forecast!$D:$D, "Bound project"), 0), 0)</f>
        <v>0</v>
      </c>
      <c r="AG68" s="335">
        <f>IFERROR(MAX(SUMIFS(Forecast!AW:AW, Forecast!$A:$A, Outcomes!$A68, Forecast!$C:$C, "2024", Forecast!$D:$D, "Bound project"), 0), 0)</f>
        <v>0</v>
      </c>
      <c r="AH68" s="335">
        <f>IFERROR(MAX(SUMIFS(Forecast!AX:AX, Forecast!$A:$A, Outcomes!$A68, Forecast!$C:$C, "2024", Forecast!$D:$D, "Bound project"), 0), 0)</f>
        <v>0</v>
      </c>
      <c r="AI68" s="335">
        <f>IFERROR(MAX(SUMIFS(Forecast!AY:AY, Forecast!$A:$A, Outcomes!$A68, Forecast!$C:$C, "2024", Forecast!$D:$D, "Bound project"), 0), 0)</f>
        <v>0</v>
      </c>
      <c r="AJ68" s="335">
        <f>IFERROR(MAX(SUMIFS(Forecast!AZ:AZ, Forecast!$A:$A, Outcomes!$A68, Forecast!$C:$C, "2024", Forecast!$D:$D, "Bound project"), 0), 0)</f>
        <v>0</v>
      </c>
      <c r="AK68" s="335">
        <f>IFERROR(MAX(SUMIFS(Forecast!BA:BA, Forecast!$A:$A, Outcomes!$A68, Forecast!$C:$C, "2024", Forecast!$D:$D, "Bound project"), 0), 0)</f>
        <v>0</v>
      </c>
      <c r="AL68" s="335">
        <f>IFERROR(MAX(SUMIFS(Forecast!BF:BF, Forecast!$A:$A, Outcomes!$A68, Forecast!$C:$C, "2024", Forecast!$D:$D, "Bound project"), 0), 0)</f>
        <v>418.52083902823688</v>
      </c>
      <c r="AM68" s="335">
        <f>IFERROR(MAX(SUMIFS(Forecast!BG:BG, Forecast!$A:$A, Outcomes!$A68, Forecast!$C:$C, "2024", Forecast!$D:$D, "Bound project"), 0), 0)</f>
        <v>176.89904617279674</v>
      </c>
      <c r="AN68" s="335">
        <f>IFERROR(MAX(SUMIFS(Forecast!BH:BH, Forecast!$A:$A, Outcomes!$A68, Forecast!$C:$C, "2024", Forecast!$D:$D, "Bound project"), 0), 0)</f>
        <v>128.95932487137878</v>
      </c>
      <c r="AO68" s="335">
        <f>IFERROR(MAX(SUMIFS(Forecast!BI:BI, Forecast!$A:$A, Outcomes!$A68, Forecast!$C:$C, "2024", Forecast!$D:$D, "Bound project"), 0), 0)</f>
        <v>123.97379517150598</v>
      </c>
      <c r="AP68" s="335">
        <f>IFERROR(MAX(SUMIFS(Forecast!BJ:BJ, Forecast!$A:$A, Outcomes!$A68, Forecast!$C:$C, "2024", Forecast!$D:$D, "Bound project"), 0), 0)</f>
        <v>115.99280917771563</v>
      </c>
      <c r="AQ68" s="335">
        <f>IFERROR(MAX(SUMIFS(Forecast!BK:BK, Forecast!$A:$A, Outcomes!$A68, Forecast!$C:$C, "2024", Forecast!$D:$D, "Bound project"), 0), 0)</f>
        <v>30.116908942599277</v>
      </c>
      <c r="AR68" s="335">
        <f>IFERROR(MAX(SUMIFS(Forecast!BL:BL, Forecast!$A:$A, Outcomes!$A68, Forecast!$C:$C, "2024", Forecast!$D:$D, "Bound project"), 0), 0)</f>
        <v>30.568309464522851</v>
      </c>
      <c r="AS68" s="335">
        <f>IFERROR(MAX(SUMIFS(Forecast!BM:BM, Forecast!$A:$A, Outcomes!$A68, Forecast!$C:$C, "2024", Forecast!$D:$D, "Bound project"), 0), 0)</f>
        <v>62.748899234812207</v>
      </c>
      <c r="AT68" s="335">
        <f>IFERROR(MAX(SUMIFS(Forecast!BS:BS, Forecast!$A:$A, Outcomes!$A68, Forecast!$C:$C, "2024", Forecast!$D:$D, "Bound project"), 0), 0)</f>
        <v>70.395407077733438</v>
      </c>
      <c r="AU68" s="335">
        <f>IFERROR(MAX(SUMIFS(Forecast!BT:BT, Forecast!$A:$A, Outcomes!$A68, Forecast!$C:$C, "2024", Forecast!$D:$D, "Bound project"), 0), 0)</f>
        <v>5.1240897268951651</v>
      </c>
      <c r="AV68" s="335">
        <f>IFERROR(MAX(SUMIFS(Forecast!BU:BU, Forecast!$A:$A, Outcomes!$A68, Forecast!$C:$C, "2024", Forecast!$D:$D, "Bound project"), 0), 0)</f>
        <v>22.668041206941609</v>
      </c>
      <c r="AW68" s="335">
        <f>IFERROR(MAX(SUMIFS(Forecast!BV:BV, Forecast!$A:$A, Outcomes!$A68, Forecast!$C:$C, "2024", Forecast!$D:$D, "Bound project"), 0), 0)</f>
        <v>55.65774389384223</v>
      </c>
      <c r="AX68" s="335">
        <f>IFERROR(MAX(SUMIFS(Forecast!BW:BW, Forecast!$A:$A, Outcomes!$A68, Forecast!$C:$C, "2024", Forecast!$D:$D, "Bound project"), 0), 0)</f>
        <v>23.094383696287768</v>
      </c>
      <c r="AY68" s="335">
        <f>IFERROR(MAX(SUMIFS(Forecast!BX:BX, Forecast!$A:$A, Outcomes!$A68, Forecast!$C:$C, "2024", Forecast!$D:$D, "Bound project"), 0), 0)</f>
        <v>2.8790524429005289</v>
      </c>
      <c r="AZ68" s="335">
        <f>IFERROR(MAX(SUMIFS(Forecast!BY:BY, Forecast!$A:$A, Outcomes!$A68, Forecast!$C:$C, "2024", Forecast!$D:$D, "Bound project"), 0), 0)</f>
        <v>12.219170044061547</v>
      </c>
      <c r="BA68" s="335">
        <f>IFERROR(MAX(SUMIFS(Forecast!BZ:BZ, Forecast!$A:$A, Outcomes!$A68, Forecast!$C:$C, "2024", Forecast!$D:$D, "Bound project"), 0), 0)</f>
        <v>15.132750643947885</v>
      </c>
      <c r="BB68" s="335">
        <f>IFERROR(MAX(SUMIFS(Forecast!AO:AO, Forecast!$A:$A, Outcomes!$A68, Forecast!$C:$C, "2024", Forecast!$D:$D, "Bound project"), 0), 0)</f>
        <v>89.580006649458994</v>
      </c>
      <c r="BC68" s="335">
        <f>IFERROR(MAX(SUMIFS(Forecast!BN:BN, Forecast!$A:$A, Outcomes!$A68, Forecast!$C:$C, "2024", Forecast!$D:$D, "Bound project"), 0), 0)</f>
        <v>119.28665274548511</v>
      </c>
      <c r="BD68" s="335">
        <f>IFERROR(MAX(SUMIFS(Forecast!CA:CA, Forecast!$A:$A, Outcomes!$A68, Forecast!$C:$C, "2024", Forecast!$D:$D, "Bound project"), 0), 0)</f>
        <v>4.75</v>
      </c>
    </row>
    <row r="69" spans="1:56">
      <c r="A69" s="21" t="s">
        <v>61</v>
      </c>
      <c r="B69" s="18" t="s">
        <v>62</v>
      </c>
      <c r="C69" s="335">
        <f>IFERROR(MAX(SUMIFS(Forecast!E:E, Forecast!$A:$A, Outcomes!$A69, Forecast!$C:$C, "2024", Forecast!$D:$D, "Bound project"), 0), 0)</f>
        <v>504.82893026727186</v>
      </c>
      <c r="D69" s="335">
        <f>IFERROR(MAX(SUMIFS(Forecast!F:F, Forecast!$A:$A, Outcomes!$A69, Forecast!$C:$C, "2024", Forecast!$D:$D, "Bound project"), 0), 0)</f>
        <v>633.65</v>
      </c>
      <c r="E69" s="335">
        <f>IFERROR(MAX(SUMIFS(Forecast!G:G, Forecast!$A:$A, Outcomes!$A69, Forecast!$C:$C, "2024", Forecast!$D:$D, "Bound project"), 0), 0)</f>
        <v>370.35924276165457</v>
      </c>
      <c r="F69" s="335">
        <f>IFERROR(MAX(SUMIFS(Forecast!H:H, Forecast!$A:$A, Outcomes!$A69, Forecast!$C:$C, "2024", Forecast!$D:$D, "Bound project"), 0), 0)</f>
        <v>254.22651760599325</v>
      </c>
      <c r="G69" s="335">
        <f>IFERROR(MAX(SUMIFS(Forecast!I:I, Forecast!$A:$A, Outcomes!$A69, Forecast!$C:$C, "2024", Forecast!$D:$D, "Bound project"), 0), 0)</f>
        <v>216.50628039990065</v>
      </c>
      <c r="H69" s="335">
        <f>IFERROR(MAX(SUMIFS(Forecast!J:J, Forecast!$A:$A, Outcomes!$A69, Forecast!$C:$C, "2024", Forecast!$D:$D, "Bound project"), 0), 0)</f>
        <v>0</v>
      </c>
      <c r="I69" s="335">
        <f>IFERROR(MAX(SUMIFS(Forecast!K:K, Forecast!$A:$A, Outcomes!$A69, Forecast!$C:$C, "2024", Forecast!$D:$D, "Bound project"), 0), 0)</f>
        <v>0</v>
      </c>
      <c r="J69" s="335">
        <f>IFERROR(MAX(SUMIFS(Forecast!L:L, Forecast!$A:$A, Outcomes!$A69, Forecast!$C:$C, "2024", Forecast!$D:$D, "Bound project"), 0), 0)</f>
        <v>0</v>
      </c>
      <c r="K69" s="335">
        <f>IFERROR(MAX(SUMIFS(Forecast!M:M, Forecast!$A:$A, Outcomes!$A69, Forecast!$C:$C, "2024", Forecast!$D:$D, "Bound project"), 0), 0)</f>
        <v>0</v>
      </c>
      <c r="L69" s="335">
        <f>IFERROR(MAX(SUMIFS(Forecast!O:O, Forecast!$A:$A, Outcomes!$A69, Forecast!$C:$C, "2024", Forecast!$D:$D, "Bound project"), 0), 0)</f>
        <v>83.966504424778762</v>
      </c>
      <c r="M69" s="335">
        <f>IFERROR(MAX(SUMIFS(Forecast!P:P, Forecast!$A:$A, Outcomes!$A69, Forecast!$C:$C, "2024", Forecast!$D:$D, "Bound project"), 0), 0)</f>
        <v>110.73349557522124</v>
      </c>
      <c r="N69" s="335">
        <f>IFERROR(MAX(SUMIFS(Forecast!U:U, Forecast!$A:$A, Outcomes!$A69, Forecast!$C:$C, "2024", Forecast!$D:$D, "Bound project"), 0), 0)</f>
        <v>0</v>
      </c>
      <c r="O69" s="563"/>
      <c r="P69" s="563"/>
      <c r="Q69" s="563"/>
      <c r="R69" s="335">
        <f>IFERROR(MAX(SUMIFS(Forecast!Y:Y, Forecast!$A:$A, Outcomes!$A69, Forecast!$C:$C, "2024", Forecast!$D:$D, "Bound project"), 0), 0)</f>
        <v>6.4302067963214293</v>
      </c>
      <c r="S69" s="563"/>
      <c r="T69" s="563"/>
      <c r="U69" s="563"/>
      <c r="V69" s="335">
        <f>IFERROR(MAX(SUMIFS(Forecast!AG:AG, Forecast!$A:$A, Outcomes!$A69, Forecast!$C:$C, "2024", Forecast!$D:$D, "Bound project"), 0), 0)</f>
        <v>533.48461932767611</v>
      </c>
      <c r="W69" s="335">
        <f>IFERROR(MAX(SUMIFS(Forecast!AH:AH, Forecast!$A:$A, Outcomes!$A69, Forecast!$C:$C, "2024", Forecast!$D:$D, "Bound project"), 0), 0)</f>
        <v>270.36988249654297</v>
      </c>
      <c r="X69" s="335">
        <f>IFERROR(MAX(SUMIFS(Forecast!AI:AI, Forecast!$A:$A, Outcomes!$A69, Forecast!$C:$C, "2024", Forecast!$D:$D, "Bound project"), 0), 0)</f>
        <v>212.96336123581497</v>
      </c>
      <c r="Y69" s="335">
        <f>IFERROR(MAX(SUMIFS(Forecast!AJ:AJ, Forecast!$A:$A, Outcomes!$A69, Forecast!$C:$C, "2024", Forecast!$D:$D, "Bound project"), 0), 0)</f>
        <v>426.56075212060375</v>
      </c>
      <c r="Z69" s="335">
        <f>IFERROR(MAX(SUMIFS(Forecast!AK:AK, Forecast!$A:$A, Outcomes!$A69, Forecast!$C:$C, "2024", Forecast!$D:$D, "Bound project"), 0), 0)</f>
        <v>367.84993436937884</v>
      </c>
      <c r="AA69" s="335">
        <f>IFERROR(MAX(SUMIFS(Forecast!AL:AL, Forecast!$A:$A, Outcomes!$A69, Forecast!$C:$C, "2024", Forecast!$D:$D, "Bound project"), 0), 0)</f>
        <v>193.27838935345261</v>
      </c>
      <c r="AB69" s="335">
        <f>IFERROR(MAX(SUMIFS(Forecast!AM:AM, Forecast!$A:$A, Outcomes!$A69, Forecast!$C:$C, "2024", Forecast!$D:$D, "Bound project"), 0), 0)</f>
        <v>171.70053818197903</v>
      </c>
      <c r="AC69" s="335">
        <f>IFERROR(MAX(SUMIFS(Forecast!AN:AN, Forecast!$A:$A, Outcomes!$A69, Forecast!$C:$C, "2024", Forecast!$D:$D, "Bound project"), 0), 0)</f>
        <v>285.78237796262374</v>
      </c>
      <c r="AD69" s="335">
        <f>IFERROR(MAX(SUMIFS(Forecast!AT:AT, Forecast!$A:$A, Outcomes!$A69, Forecast!$C:$C, "2024", Forecast!$D:$D, "Bound project"), 0), 0)</f>
        <v>0</v>
      </c>
      <c r="AE69" s="335">
        <f>IFERROR(MAX(SUMIFS(Forecast!AU:AU, Forecast!$A:$A, Outcomes!$A69, Forecast!$C:$C, "2024", Forecast!$D:$D, "Bound project"), 0), 0)</f>
        <v>0</v>
      </c>
      <c r="AF69" s="335">
        <f>IFERROR(MAX(SUMIFS(Forecast!AV:AV, Forecast!$A:$A, Outcomes!$A69, Forecast!$C:$C, "2024", Forecast!$D:$D, "Bound project"), 0), 0)</f>
        <v>0</v>
      </c>
      <c r="AG69" s="335">
        <f>IFERROR(MAX(SUMIFS(Forecast!AW:AW, Forecast!$A:$A, Outcomes!$A69, Forecast!$C:$C, "2024", Forecast!$D:$D, "Bound project"), 0), 0)</f>
        <v>0</v>
      </c>
      <c r="AH69" s="335">
        <f>IFERROR(MAX(SUMIFS(Forecast!AX:AX, Forecast!$A:$A, Outcomes!$A69, Forecast!$C:$C, "2024", Forecast!$D:$D, "Bound project"), 0), 0)</f>
        <v>0</v>
      </c>
      <c r="AI69" s="335">
        <f>IFERROR(MAX(SUMIFS(Forecast!AY:AY, Forecast!$A:$A, Outcomes!$A69, Forecast!$C:$C, "2024", Forecast!$D:$D, "Bound project"), 0), 0)</f>
        <v>0</v>
      </c>
      <c r="AJ69" s="335">
        <f>IFERROR(MAX(SUMIFS(Forecast!AZ:AZ, Forecast!$A:$A, Outcomes!$A69, Forecast!$C:$C, "2024", Forecast!$D:$D, "Bound project"), 0), 0)</f>
        <v>0</v>
      </c>
      <c r="AK69" s="335">
        <f>IFERROR(MAX(SUMIFS(Forecast!BA:BA, Forecast!$A:$A, Outcomes!$A69, Forecast!$C:$C, "2024", Forecast!$D:$D, "Bound project"), 0), 0)</f>
        <v>0</v>
      </c>
      <c r="AL69" s="335">
        <f>IFERROR(MAX(SUMIFS(Forecast!BF:BF, Forecast!$A:$A, Outcomes!$A69, Forecast!$C:$C, "2024", Forecast!$D:$D, "Bound project"), 0), 0)</f>
        <v>1031.088110990821</v>
      </c>
      <c r="AM69" s="335">
        <f>IFERROR(MAX(SUMIFS(Forecast!BG:BG, Forecast!$A:$A, Outcomes!$A69, Forecast!$C:$C, "2024", Forecast!$D:$D, "Bound project"), 0), 0)</f>
        <v>568.12993122449632</v>
      </c>
      <c r="AN69" s="335">
        <f>IFERROR(MAX(SUMIFS(Forecast!BH:BH, Forecast!$A:$A, Outcomes!$A69, Forecast!$C:$C, "2024", Forecast!$D:$D, "Bound project"), 0), 0)</f>
        <v>447.38046675544535</v>
      </c>
      <c r="AO69" s="335">
        <f>IFERROR(MAX(SUMIFS(Forecast!BI:BI, Forecast!$A:$A, Outcomes!$A69, Forecast!$C:$C, "2024", Forecast!$D:$D, "Bound project"), 0), 0)</f>
        <v>457.59827754670471</v>
      </c>
      <c r="AP69" s="335">
        <f>IFERROR(MAX(SUMIFS(Forecast!BJ:BJ, Forecast!$A:$A, Outcomes!$A69, Forecast!$C:$C, "2024", Forecast!$D:$D, "Bound project"), 0), 0)</f>
        <v>188.71188900917909</v>
      </c>
      <c r="AQ69" s="335">
        <f>IFERROR(MAX(SUMIFS(Forecast!BK:BK, Forecast!$A:$A, Outcomes!$A69, Forecast!$C:$C, "2024", Forecast!$D:$D, "Bound project"), 0), 0)</f>
        <v>89.017051057242867</v>
      </c>
      <c r="AR69" s="335">
        <f>IFERROR(MAX(SUMIFS(Forecast!BL:BL, Forecast!$A:$A, Outcomes!$A69, Forecast!$C:$C, "2024", Forecast!$D:$D, "Bound project"), 0), 0)</f>
        <v>97.365622720883167</v>
      </c>
      <c r="AS69" s="335">
        <f>IFERROR(MAX(SUMIFS(Forecast!BM:BM, Forecast!$A:$A, Outcomes!$A69, Forecast!$C:$C, "2024", Forecast!$D:$D, "Bound project"), 0), 0)</f>
        <v>128.41442137609206</v>
      </c>
      <c r="AT69" s="335">
        <f>IFERROR(MAX(SUMIFS(Forecast!BS:BS, Forecast!$A:$A, Outcomes!$A69, Forecast!$C:$C, "2024", Forecast!$D:$D, "Bound project"), 0), 0)</f>
        <v>0</v>
      </c>
      <c r="AU69" s="335">
        <f>IFERROR(MAX(SUMIFS(Forecast!BT:BT, Forecast!$A:$A, Outcomes!$A69, Forecast!$C:$C, "2024", Forecast!$D:$D, "Bound project"), 0), 0)</f>
        <v>0</v>
      </c>
      <c r="AV69" s="335">
        <f>IFERROR(MAX(SUMIFS(Forecast!BU:BU, Forecast!$A:$A, Outcomes!$A69, Forecast!$C:$C, "2024", Forecast!$D:$D, "Bound project"), 0), 0)</f>
        <v>0</v>
      </c>
      <c r="AW69" s="335">
        <f>IFERROR(MAX(SUMIFS(Forecast!BV:BV, Forecast!$A:$A, Outcomes!$A69, Forecast!$C:$C, "2024", Forecast!$D:$D, "Bound project"), 0), 0)</f>
        <v>0</v>
      </c>
      <c r="AX69" s="335">
        <f>IFERROR(MAX(SUMIFS(Forecast!BW:BW, Forecast!$A:$A, Outcomes!$A69, Forecast!$C:$C, "2024", Forecast!$D:$D, "Bound project"), 0), 0)</f>
        <v>0</v>
      </c>
      <c r="AY69" s="335">
        <f>IFERROR(MAX(SUMIFS(Forecast!BX:BX, Forecast!$A:$A, Outcomes!$A69, Forecast!$C:$C, "2024", Forecast!$D:$D, "Bound project"), 0), 0)</f>
        <v>0</v>
      </c>
      <c r="AZ69" s="335">
        <f>IFERROR(MAX(SUMIFS(Forecast!BY:BY, Forecast!$A:$A, Outcomes!$A69, Forecast!$C:$C, "2024", Forecast!$D:$D, "Bound project"), 0), 0)</f>
        <v>0</v>
      </c>
      <c r="BA69" s="335">
        <f>IFERROR(MAX(SUMIFS(Forecast!BZ:BZ, Forecast!$A:$A, Outcomes!$A69, Forecast!$C:$C, "2024", Forecast!$D:$D, "Bound project"), 0), 0)</f>
        <v>0</v>
      </c>
      <c r="BB69" s="335">
        <f>IFERROR(MAX(SUMIFS(Forecast!AO:AO, Forecast!$A:$A, Outcomes!$A69, Forecast!$C:$C, "2024", Forecast!$D:$D, "Bound project"), 0), 0)</f>
        <v>44</v>
      </c>
      <c r="BC69" s="335">
        <f>IFERROR(MAX(SUMIFS(Forecast!BN:BN, Forecast!$A:$A, Outcomes!$A69, Forecast!$C:$C, "2024", Forecast!$D:$D, "Bound project"), 0), 0)</f>
        <v>55.901017318507058</v>
      </c>
      <c r="BD69" s="335">
        <f>IFERROR(MAX(SUMIFS(Forecast!CA:CA, Forecast!$A:$A, Outcomes!$A69, Forecast!$C:$C, "2024", Forecast!$D:$D, "Bound project"), 0), 0)</f>
        <v>0</v>
      </c>
    </row>
    <row r="70" spans="1:56">
      <c r="A70" s="21" t="s">
        <v>63</v>
      </c>
      <c r="B70" s="18" t="s">
        <v>64</v>
      </c>
      <c r="C70" s="335">
        <f>IFERROR(MAX(SUMIFS(Forecast!E:E, Forecast!$A:$A, Outcomes!$A70, Forecast!$C:$C, "2024", Forecast!$D:$D, "Bound project"), 0), 0)</f>
        <v>413.22280899406337</v>
      </c>
      <c r="D70" s="335">
        <f>IFERROR(MAX(SUMIFS(Forecast!F:F, Forecast!$A:$A, Outcomes!$A70, Forecast!$C:$C, "2024", Forecast!$D:$D, "Bound project"), 0), 0)</f>
        <v>260.6625292380258</v>
      </c>
      <c r="E70" s="335">
        <f>IFERROR(MAX(SUMIFS(Forecast!G:G, Forecast!$A:$A, Outcomes!$A70, Forecast!$C:$C, "2024", Forecast!$D:$D, "Bound project"), 0), 0)</f>
        <v>124.79306442446278</v>
      </c>
      <c r="F70" s="335">
        <f>IFERROR(MAX(SUMIFS(Forecast!H:H, Forecast!$A:$A, Outcomes!$A70, Forecast!$C:$C, "2024", Forecast!$D:$D, "Bound project"), 0), 0)</f>
        <v>99.048093185820321</v>
      </c>
      <c r="G70" s="335">
        <f>IFERROR(MAX(SUMIFS(Forecast!I:I, Forecast!$A:$A, Outcomes!$A70, Forecast!$C:$C, "2024", Forecast!$D:$D, "Bound project"), 0), 0)</f>
        <v>37.644932733151308</v>
      </c>
      <c r="H70" s="335">
        <f>IFERROR(MAX(SUMIFS(Forecast!J:J, Forecast!$A:$A, Outcomes!$A70, Forecast!$C:$C, "2024", Forecast!$D:$D, "Bound project"), 0), 0)</f>
        <v>0</v>
      </c>
      <c r="I70" s="335">
        <f>IFERROR(MAX(SUMIFS(Forecast!K:K, Forecast!$A:$A, Outcomes!$A70, Forecast!$C:$C, "2024", Forecast!$D:$D, "Bound project"), 0), 0)</f>
        <v>0</v>
      </c>
      <c r="J70" s="335">
        <f>IFERROR(MAX(SUMIFS(Forecast!L:L, Forecast!$A:$A, Outcomes!$A70, Forecast!$C:$C, "2024", Forecast!$D:$D, "Bound project"), 0), 0)</f>
        <v>0</v>
      </c>
      <c r="K70" s="335">
        <f>IFERROR(MAX(SUMIFS(Forecast!M:M, Forecast!$A:$A, Outcomes!$A70, Forecast!$C:$C, "2024", Forecast!$D:$D, "Bound project"), 0), 0)</f>
        <v>0</v>
      </c>
      <c r="L70" s="335">
        <f>IFERROR(MAX(SUMIFS(Forecast!O:O, Forecast!$A:$A, Outcomes!$A70, Forecast!$C:$C, "2024", Forecast!$D:$D, "Bound project"), 0), 0)</f>
        <v>1.8448009856551724</v>
      </c>
      <c r="M70" s="335">
        <f>IFERROR(MAX(SUMIFS(Forecast!P:P, Forecast!$A:$A, Outcomes!$A70, Forecast!$C:$C, "2024", Forecast!$D:$D, "Bound project"), 0), 0)</f>
        <v>212.15211335034485</v>
      </c>
      <c r="N70" s="335">
        <f>IFERROR(MAX(SUMIFS(Forecast!U:U, Forecast!$A:$A, Outcomes!$A70, Forecast!$C:$C, "2024", Forecast!$D:$D, "Bound project"), 0), 0)</f>
        <v>5.6725173177379062</v>
      </c>
      <c r="O70" s="563"/>
      <c r="P70" s="563"/>
      <c r="Q70" s="563"/>
      <c r="R70" s="335">
        <f>IFERROR(MAX(SUMIFS(Forecast!Y:Y, Forecast!$A:$A, Outcomes!$A70, Forecast!$C:$C, "2024", Forecast!$D:$D, "Bound project"), 0), 0)</f>
        <v>8.5774826822620938</v>
      </c>
      <c r="S70" s="563"/>
      <c r="T70" s="563"/>
      <c r="U70" s="563"/>
      <c r="V70" s="335">
        <f>IFERROR(MAX(SUMIFS(Forecast!AG:AG, Forecast!$A:$A, Outcomes!$A70, Forecast!$C:$C, "2024", Forecast!$D:$D, "Bound project"), 0), 0)</f>
        <v>74.972514456975588</v>
      </c>
      <c r="W70" s="335">
        <f>IFERROR(MAX(SUMIFS(Forecast!AH:AH, Forecast!$A:$A, Outcomes!$A70, Forecast!$C:$C, "2024", Forecast!$D:$D, "Bound project"), 0), 0)</f>
        <v>35.736452290913967</v>
      </c>
      <c r="X70" s="335">
        <f>IFERROR(MAX(SUMIFS(Forecast!AI:AI, Forecast!$A:$A, Outcomes!$A70, Forecast!$C:$C, "2024", Forecast!$D:$D, "Bound project"), 0), 0)</f>
        <v>31.692839294050323</v>
      </c>
      <c r="Y70" s="335">
        <f>IFERROR(MAX(SUMIFS(Forecast!AJ:AJ, Forecast!$A:$A, Outcomes!$A70, Forecast!$C:$C, "2024", Forecast!$D:$D, "Bound project"), 0), 0)</f>
        <v>34.949878367999816</v>
      </c>
      <c r="Z70" s="335">
        <f>IFERROR(MAX(SUMIFS(Forecast!AK:AK, Forecast!$A:$A, Outcomes!$A70, Forecast!$C:$C, "2024", Forecast!$D:$D, "Bound project"), 0), 0)</f>
        <v>117.19867357950842</v>
      </c>
      <c r="AA70" s="335">
        <f>IFERROR(MAX(SUMIFS(Forecast!AL:AL, Forecast!$A:$A, Outcomes!$A70, Forecast!$C:$C, "2024", Forecast!$D:$D, "Bound project"), 0), 0)</f>
        <v>64.025622123708374</v>
      </c>
      <c r="AB70" s="335">
        <f>IFERROR(MAX(SUMIFS(Forecast!AM:AM, Forecast!$A:$A, Outcomes!$A70, Forecast!$C:$C, "2024", Forecast!$D:$D, "Bound project"), 0), 0)</f>
        <v>78.958179320695095</v>
      </c>
      <c r="AC70" s="335">
        <f>IFERROR(MAX(SUMIFS(Forecast!AN:AN, Forecast!$A:$A, Outcomes!$A70, Forecast!$C:$C, "2024", Forecast!$D:$D, "Bound project"), 0), 0)</f>
        <v>66.833516171220509</v>
      </c>
      <c r="AD70" s="335">
        <f>IFERROR(MAX(SUMIFS(Forecast!AT:AT, Forecast!$A:$A, Outcomes!$A70, Forecast!$C:$C, "2024", Forecast!$D:$D, "Bound project"), 0), 0)</f>
        <v>0</v>
      </c>
      <c r="AE70" s="335">
        <f>IFERROR(MAX(SUMIFS(Forecast!AU:AU, Forecast!$A:$A, Outcomes!$A70, Forecast!$C:$C, "2024", Forecast!$D:$D, "Bound project"), 0), 0)</f>
        <v>0</v>
      </c>
      <c r="AF70" s="335">
        <f>IFERROR(MAX(SUMIFS(Forecast!AV:AV, Forecast!$A:$A, Outcomes!$A70, Forecast!$C:$C, "2024", Forecast!$D:$D, "Bound project"), 0), 0)</f>
        <v>0</v>
      </c>
      <c r="AG70" s="335">
        <f>IFERROR(MAX(SUMIFS(Forecast!AW:AW, Forecast!$A:$A, Outcomes!$A70, Forecast!$C:$C, "2024", Forecast!$D:$D, "Bound project"), 0), 0)</f>
        <v>0</v>
      </c>
      <c r="AH70" s="335">
        <f>IFERROR(MAX(SUMIFS(Forecast!AX:AX, Forecast!$A:$A, Outcomes!$A70, Forecast!$C:$C, "2024", Forecast!$D:$D, "Bound project"), 0), 0)</f>
        <v>0</v>
      </c>
      <c r="AI70" s="335">
        <f>IFERROR(MAX(SUMIFS(Forecast!AY:AY, Forecast!$A:$A, Outcomes!$A70, Forecast!$C:$C, "2024", Forecast!$D:$D, "Bound project"), 0), 0)</f>
        <v>0</v>
      </c>
      <c r="AJ70" s="335">
        <f>IFERROR(MAX(SUMIFS(Forecast!AZ:AZ, Forecast!$A:$A, Outcomes!$A70, Forecast!$C:$C, "2024", Forecast!$D:$D, "Bound project"), 0), 0)</f>
        <v>0</v>
      </c>
      <c r="AK70" s="335">
        <f>IFERROR(MAX(SUMIFS(Forecast!BA:BA, Forecast!$A:$A, Outcomes!$A70, Forecast!$C:$C, "2024", Forecast!$D:$D, "Bound project"), 0), 0)</f>
        <v>0</v>
      </c>
      <c r="AL70" s="335">
        <f>IFERROR(MAX(SUMIFS(Forecast!BF:BF, Forecast!$A:$A, Outcomes!$A70, Forecast!$C:$C, "2024", Forecast!$D:$D, "Bound project"), 0), 0)</f>
        <v>349.05135310316069</v>
      </c>
      <c r="AM70" s="335">
        <f>IFERROR(MAX(SUMIFS(Forecast!BG:BG, Forecast!$A:$A, Outcomes!$A70, Forecast!$C:$C, "2024", Forecast!$D:$D, "Bound project"), 0), 0)</f>
        <v>167.79110829291159</v>
      </c>
      <c r="AN70" s="335">
        <f>IFERROR(MAX(SUMIFS(Forecast!BH:BH, Forecast!$A:$A, Outcomes!$A70, Forecast!$C:$C, "2024", Forecast!$D:$D, "Bound project"), 0), 0)</f>
        <v>163.4613418025863</v>
      </c>
      <c r="AO70" s="335">
        <f>IFERROR(MAX(SUMIFS(Forecast!BI:BI, Forecast!$A:$A, Outcomes!$A70, Forecast!$C:$C, "2024", Forecast!$D:$D, "Bound project"), 0), 0)</f>
        <v>83.759264186808252</v>
      </c>
      <c r="AP70" s="335">
        <f>IFERROR(MAX(SUMIFS(Forecast!BJ:BJ, Forecast!$A:$A, Outcomes!$A70, Forecast!$C:$C, "2024", Forecast!$D:$D, "Bound project"), 0), 0)</f>
        <v>88.608068915192135</v>
      </c>
      <c r="AQ70" s="335">
        <f>IFERROR(MAX(SUMIFS(Forecast!BK:BK, Forecast!$A:$A, Outcomes!$A70, Forecast!$C:$C, "2024", Forecast!$D:$D, "Bound project"), 0), 0)</f>
        <v>35.840945149926235</v>
      </c>
      <c r="AR70" s="335">
        <f>IFERROR(MAX(SUMIFS(Forecast!BL:BL, Forecast!$A:$A, Outcomes!$A70, Forecast!$C:$C, "2024", Forecast!$D:$D, "Bound project"), 0), 0)</f>
        <v>53.757008817275434</v>
      </c>
      <c r="AS70" s="335">
        <f>IFERROR(MAX(SUMIFS(Forecast!BM:BM, Forecast!$A:$A, Outcomes!$A70, Forecast!$C:$C, "2024", Forecast!$D:$D, "Bound project"), 0), 0)</f>
        <v>61.796941321944779</v>
      </c>
      <c r="AT70" s="335">
        <f>IFERROR(MAX(SUMIFS(Forecast!BS:BS, Forecast!$A:$A, Outcomes!$A70, Forecast!$C:$C, "2024", Forecast!$D:$D, "Bound project"), 0), 0)</f>
        <v>0</v>
      </c>
      <c r="AU70" s="335">
        <f>IFERROR(MAX(SUMIFS(Forecast!BT:BT, Forecast!$A:$A, Outcomes!$A70, Forecast!$C:$C, "2024", Forecast!$D:$D, "Bound project"), 0), 0)</f>
        <v>0</v>
      </c>
      <c r="AV70" s="335">
        <f>IFERROR(MAX(SUMIFS(Forecast!BU:BU, Forecast!$A:$A, Outcomes!$A70, Forecast!$C:$C, "2024", Forecast!$D:$D, "Bound project"), 0), 0)</f>
        <v>0</v>
      </c>
      <c r="AW70" s="335">
        <f>IFERROR(MAX(SUMIFS(Forecast!BV:BV, Forecast!$A:$A, Outcomes!$A70, Forecast!$C:$C, "2024", Forecast!$D:$D, "Bound project"), 0), 0)</f>
        <v>0</v>
      </c>
      <c r="AX70" s="335">
        <f>IFERROR(MAX(SUMIFS(Forecast!BW:BW, Forecast!$A:$A, Outcomes!$A70, Forecast!$C:$C, "2024", Forecast!$D:$D, "Bound project"), 0), 0)</f>
        <v>0</v>
      </c>
      <c r="AY70" s="335">
        <f>IFERROR(MAX(SUMIFS(Forecast!BX:BX, Forecast!$A:$A, Outcomes!$A70, Forecast!$C:$C, "2024", Forecast!$D:$D, "Bound project"), 0), 0)</f>
        <v>0</v>
      </c>
      <c r="AZ70" s="335">
        <f>IFERROR(MAX(SUMIFS(Forecast!BY:BY, Forecast!$A:$A, Outcomes!$A70, Forecast!$C:$C, "2024", Forecast!$D:$D, "Bound project"), 0), 0)</f>
        <v>0</v>
      </c>
      <c r="BA70" s="335">
        <f>IFERROR(MAX(SUMIFS(Forecast!BZ:BZ, Forecast!$A:$A, Outcomes!$A70, Forecast!$C:$C, "2024", Forecast!$D:$D, "Bound project"), 0), 0)</f>
        <v>0</v>
      </c>
      <c r="BB70" s="335">
        <f>IFERROR(MAX(SUMIFS(Forecast!AO:AO, Forecast!$A:$A, Outcomes!$A70, Forecast!$C:$C, "2024", Forecast!$D:$D, "Bound project"), 0), 0)</f>
        <v>10.395790829805611</v>
      </c>
      <c r="BC70" s="335">
        <f>IFERROR(MAX(SUMIFS(Forecast!BN:BN, Forecast!$A:$A, Outcomes!$A70, Forecast!$C:$C, "2024", Forecast!$D:$D, "Bound project"), 0), 0)</f>
        <v>25.65</v>
      </c>
      <c r="BD70" s="335">
        <f>IFERROR(MAX(SUMIFS(Forecast!CA:CA, Forecast!$A:$A, Outcomes!$A70, Forecast!$C:$C, "2024", Forecast!$D:$D, "Bound project"), 0), 0)</f>
        <v>0</v>
      </c>
    </row>
    <row r="71" spans="1:56">
      <c r="A71" s="21" t="s">
        <v>65</v>
      </c>
      <c r="B71" s="18" t="s">
        <v>66</v>
      </c>
      <c r="C71" s="335">
        <f>IFERROR(MAX(SUMIFS(Forecast!E:E, Forecast!$A:$A, Outcomes!$A71, Forecast!$C:$C, "2024", Forecast!$D:$D, "Bound project"), 0), 0)</f>
        <v>228.06053832443831</v>
      </c>
      <c r="D71" s="335">
        <f>IFERROR(MAX(SUMIFS(Forecast!F:F, Forecast!$A:$A, Outcomes!$A71, Forecast!$C:$C, "2024", Forecast!$D:$D, "Bound project"), 0), 0)</f>
        <v>123.20000000000002</v>
      </c>
      <c r="E71" s="335">
        <f>IFERROR(MAX(SUMIFS(Forecast!G:G, Forecast!$A:$A, Outcomes!$A71, Forecast!$C:$C, "2024", Forecast!$D:$D, "Bound project"), 0), 0)</f>
        <v>99.414156263031145</v>
      </c>
      <c r="F71" s="335">
        <f>IFERROR(MAX(SUMIFS(Forecast!H:H, Forecast!$A:$A, Outcomes!$A71, Forecast!$C:$C, "2024", Forecast!$D:$D, "Bound project"), 0), 0)</f>
        <v>41.994802947909498</v>
      </c>
      <c r="G71" s="335">
        <f>IFERROR(MAX(SUMIFS(Forecast!I:I, Forecast!$A:$A, Outcomes!$A71, Forecast!$C:$C, "2024", Forecast!$D:$D, "Bound project"), 0), 0)</f>
        <v>13.931448055576833</v>
      </c>
      <c r="H71" s="335">
        <f>IFERROR(MAX(SUMIFS(Forecast!J:J, Forecast!$A:$A, Outcomes!$A71, Forecast!$C:$C, "2024", Forecast!$D:$D, "Bound project"), 0), 0)</f>
        <v>0</v>
      </c>
      <c r="I71" s="335">
        <f>IFERROR(MAX(SUMIFS(Forecast!K:K, Forecast!$A:$A, Outcomes!$A71, Forecast!$C:$C, "2024", Forecast!$D:$D, "Bound project"), 0), 0)</f>
        <v>0</v>
      </c>
      <c r="J71" s="335">
        <f>IFERROR(MAX(SUMIFS(Forecast!L:L, Forecast!$A:$A, Outcomes!$A71, Forecast!$C:$C, "2024", Forecast!$D:$D, "Bound project"), 0), 0)</f>
        <v>0</v>
      </c>
      <c r="K71" s="335">
        <f>IFERROR(MAX(SUMIFS(Forecast!M:M, Forecast!$A:$A, Outcomes!$A71, Forecast!$C:$C, "2024", Forecast!$D:$D, "Bound project"), 0), 0)</f>
        <v>0</v>
      </c>
      <c r="L71" s="335">
        <f>IFERROR(MAX(SUMIFS(Forecast!O:O, Forecast!$A:$A, Outcomes!$A71, Forecast!$C:$C, "2024", Forecast!$D:$D, "Bound project"), 0), 0)</f>
        <v>0</v>
      </c>
      <c r="M71" s="335">
        <f>IFERROR(MAX(SUMIFS(Forecast!P:P, Forecast!$A:$A, Outcomes!$A71, Forecast!$C:$C, "2024", Forecast!$D:$D, "Bound project"), 0), 0)</f>
        <v>79.2</v>
      </c>
      <c r="N71" s="335">
        <f>IFERROR(MAX(SUMIFS(Forecast!U:U, Forecast!$A:$A, Outcomes!$A71, Forecast!$C:$C, "2024", Forecast!$D:$D, "Bound project"), 0), 0)</f>
        <v>0</v>
      </c>
      <c r="O71" s="563"/>
      <c r="P71" s="563"/>
      <c r="Q71" s="563"/>
      <c r="R71" s="335">
        <f>IFERROR(MAX(SUMIFS(Forecast!Y:Y, Forecast!$A:$A, Outcomes!$A71, Forecast!$C:$C, "2024", Forecast!$D:$D, "Bound project"), 0), 0)</f>
        <v>0</v>
      </c>
      <c r="S71" s="563"/>
      <c r="T71" s="563"/>
      <c r="U71" s="563"/>
      <c r="V71" s="335">
        <f>IFERROR(MAX(SUMIFS(Forecast!AG:AG, Forecast!$A:$A, Outcomes!$A71, Forecast!$C:$C, "2024", Forecast!$D:$D, "Bound project"), 0), 0)</f>
        <v>37.513249573688817</v>
      </c>
      <c r="W71" s="335">
        <f>IFERROR(MAX(SUMIFS(Forecast!AH:AH, Forecast!$A:$A, Outcomes!$A71, Forecast!$C:$C, "2024", Forecast!$D:$D, "Bound project"), 0), 0)</f>
        <v>36.568960363778523</v>
      </c>
      <c r="X71" s="335">
        <f>IFERROR(MAX(SUMIFS(Forecast!AI:AI, Forecast!$A:$A, Outcomes!$A71, Forecast!$C:$C, "2024", Forecast!$D:$D, "Bound project"), 0), 0)</f>
        <v>18.040226826790736</v>
      </c>
      <c r="Y71" s="335">
        <f>IFERROR(MAX(SUMIFS(Forecast!AJ:AJ, Forecast!$A:$A, Outcomes!$A71, Forecast!$C:$C, "2024", Forecast!$D:$D, "Bound project"), 0), 0)</f>
        <v>5.0170953155469418</v>
      </c>
      <c r="Z71" s="335">
        <f>IFERROR(MAX(SUMIFS(Forecast!AK:AK, Forecast!$A:$A, Outcomes!$A71, Forecast!$C:$C, "2024", Forecast!$D:$D, "Bound project"), 0), 0)</f>
        <v>144.88675042631112</v>
      </c>
      <c r="AA71" s="335">
        <f>IFERROR(MAX(SUMIFS(Forecast!AL:AL, Forecast!$A:$A, Outcomes!$A71, Forecast!$C:$C, "2024", Forecast!$D:$D, "Bound project"), 0), 0)</f>
        <v>134.9182709346064</v>
      </c>
      <c r="AB71" s="335">
        <f>IFERROR(MAX(SUMIFS(Forecast!AM:AM, Forecast!$A:$A, Outcomes!$A71, Forecast!$C:$C, "2024", Forecast!$D:$D, "Bound project"), 0), 0)</f>
        <v>75.029979348464053</v>
      </c>
      <c r="AC71" s="335">
        <f>IFERROR(MAX(SUMIFS(Forecast!AN:AN, Forecast!$A:$A, Outcomes!$A71, Forecast!$C:$C, "2024", Forecast!$D:$D, "Bound project"), 0), 0)</f>
        <v>43.498146185726583</v>
      </c>
      <c r="AD71" s="335">
        <f>IFERROR(MAX(SUMIFS(Forecast!AT:AT, Forecast!$A:$A, Outcomes!$A71, Forecast!$C:$C, "2024", Forecast!$D:$D, "Bound project"), 0), 0)</f>
        <v>0</v>
      </c>
      <c r="AE71" s="335">
        <f>IFERROR(MAX(SUMIFS(Forecast!AU:AU, Forecast!$A:$A, Outcomes!$A71, Forecast!$C:$C, "2024", Forecast!$D:$D, "Bound project"), 0), 0)</f>
        <v>0</v>
      </c>
      <c r="AF71" s="335">
        <f>IFERROR(MAX(SUMIFS(Forecast!AV:AV, Forecast!$A:$A, Outcomes!$A71, Forecast!$C:$C, "2024", Forecast!$D:$D, "Bound project"), 0), 0)</f>
        <v>0</v>
      </c>
      <c r="AG71" s="335">
        <f>IFERROR(MAX(SUMIFS(Forecast!AW:AW, Forecast!$A:$A, Outcomes!$A71, Forecast!$C:$C, "2024", Forecast!$D:$D, "Bound project"), 0), 0)</f>
        <v>0</v>
      </c>
      <c r="AH71" s="335">
        <f>IFERROR(MAX(SUMIFS(Forecast!AX:AX, Forecast!$A:$A, Outcomes!$A71, Forecast!$C:$C, "2024", Forecast!$D:$D, "Bound project"), 0), 0)</f>
        <v>0</v>
      </c>
      <c r="AI71" s="335">
        <f>IFERROR(MAX(SUMIFS(Forecast!AY:AY, Forecast!$A:$A, Outcomes!$A71, Forecast!$C:$C, "2024", Forecast!$D:$D, "Bound project"), 0), 0)</f>
        <v>0</v>
      </c>
      <c r="AJ71" s="335">
        <f>IFERROR(MAX(SUMIFS(Forecast!AZ:AZ, Forecast!$A:$A, Outcomes!$A71, Forecast!$C:$C, "2024", Forecast!$D:$D, "Bound project"), 0), 0)</f>
        <v>0</v>
      </c>
      <c r="AK71" s="335">
        <f>IFERROR(MAX(SUMIFS(Forecast!BA:BA, Forecast!$A:$A, Outcomes!$A71, Forecast!$C:$C, "2024", Forecast!$D:$D, "Bound project"), 0), 0)</f>
        <v>0</v>
      </c>
      <c r="AL71" s="335">
        <f>IFERROR(MAX(SUMIFS(Forecast!BF:BF, Forecast!$A:$A, Outcomes!$A71, Forecast!$C:$C, "2024", Forecast!$D:$D, "Bound project"), 0), 0)</f>
        <v>107.31187259769492</v>
      </c>
      <c r="AM71" s="335">
        <f>IFERROR(MAX(SUMIFS(Forecast!BG:BG, Forecast!$A:$A, Outcomes!$A71, Forecast!$C:$C, "2024", Forecast!$D:$D, "Bound project"), 0), 0)</f>
        <v>92.327887356666295</v>
      </c>
      <c r="AN71" s="335">
        <f>IFERROR(MAX(SUMIFS(Forecast!BH:BH, Forecast!$A:$A, Outcomes!$A71, Forecast!$C:$C, "2024", Forecast!$D:$D, "Bound project"), 0), 0)</f>
        <v>60.495421448552285</v>
      </c>
      <c r="AO71" s="335">
        <f>IFERROR(MAX(SUMIFS(Forecast!BI:BI, Forecast!$A:$A, Outcomes!$A71, Forecast!$C:$C, "2024", Forecast!$D:$D, "Bound project"), 0), 0)</f>
        <v>29.160968400493875</v>
      </c>
      <c r="AP71" s="335">
        <f>IFERROR(MAX(SUMIFS(Forecast!BJ:BJ, Forecast!$A:$A, Outcomes!$A71, Forecast!$C:$C, "2024", Forecast!$D:$D, "Bound project"), 0), 0)</f>
        <v>34.506316672099182</v>
      </c>
      <c r="AQ71" s="335">
        <f>IFERROR(MAX(SUMIFS(Forecast!BK:BK, Forecast!$A:$A, Outcomes!$A71, Forecast!$C:$C, "2024", Forecast!$D:$D, "Bound project"), 0), 0)</f>
        <v>26.248319819164799</v>
      </c>
      <c r="AR71" s="335">
        <f>IFERROR(MAX(SUMIFS(Forecast!BL:BL, Forecast!$A:$A, Outcomes!$A71, Forecast!$C:$C, "2024", Forecast!$D:$D, "Bound project"), 0), 0)</f>
        <v>21.783166389795287</v>
      </c>
      <c r="AS71" s="335">
        <f>IFERROR(MAX(SUMIFS(Forecast!BM:BM, Forecast!$A:$A, Outcomes!$A71, Forecast!$C:$C, "2024", Forecast!$D:$D, "Bound project"), 0), 0)</f>
        <v>20.411807141052364</v>
      </c>
      <c r="AT71" s="335">
        <f>IFERROR(MAX(SUMIFS(Forecast!BS:BS, Forecast!$A:$A, Outcomes!$A71, Forecast!$C:$C, "2024", Forecast!$D:$D, "Bound project"), 0), 0)</f>
        <v>0</v>
      </c>
      <c r="AU71" s="335">
        <f>IFERROR(MAX(SUMIFS(Forecast!BT:BT, Forecast!$A:$A, Outcomes!$A71, Forecast!$C:$C, "2024", Forecast!$D:$D, "Bound project"), 0), 0)</f>
        <v>0</v>
      </c>
      <c r="AV71" s="335">
        <f>IFERROR(MAX(SUMIFS(Forecast!BU:BU, Forecast!$A:$A, Outcomes!$A71, Forecast!$C:$C, "2024", Forecast!$D:$D, "Bound project"), 0), 0)</f>
        <v>0</v>
      </c>
      <c r="AW71" s="335">
        <f>IFERROR(MAX(SUMIFS(Forecast!BV:BV, Forecast!$A:$A, Outcomes!$A71, Forecast!$C:$C, "2024", Forecast!$D:$D, "Bound project"), 0), 0)</f>
        <v>0</v>
      </c>
      <c r="AX71" s="335">
        <f>IFERROR(MAX(SUMIFS(Forecast!BW:BW, Forecast!$A:$A, Outcomes!$A71, Forecast!$C:$C, "2024", Forecast!$D:$D, "Bound project"), 0), 0)</f>
        <v>0</v>
      </c>
      <c r="AY71" s="335">
        <f>IFERROR(MAX(SUMIFS(Forecast!BX:BX, Forecast!$A:$A, Outcomes!$A71, Forecast!$C:$C, "2024", Forecast!$D:$D, "Bound project"), 0), 0)</f>
        <v>0</v>
      </c>
      <c r="AZ71" s="335">
        <f>IFERROR(MAX(SUMIFS(Forecast!BY:BY, Forecast!$A:$A, Outcomes!$A71, Forecast!$C:$C, "2024", Forecast!$D:$D, "Bound project"), 0), 0)</f>
        <v>0</v>
      </c>
      <c r="BA71" s="335">
        <f>IFERROR(MAX(SUMIFS(Forecast!BZ:BZ, Forecast!$A:$A, Outcomes!$A71, Forecast!$C:$C, "2024", Forecast!$D:$D, "Bound project"), 0), 0)</f>
        <v>0</v>
      </c>
      <c r="BB71" s="335">
        <f>IFERROR(MAX(SUMIFS(Forecast!AO:AO, Forecast!$A:$A, Outcomes!$A71, Forecast!$C:$C, "2024", Forecast!$D:$D, "Bound project"), 0), 0)</f>
        <v>10.45</v>
      </c>
      <c r="BC71" s="335">
        <f>IFERROR(MAX(SUMIFS(Forecast!BN:BN, Forecast!$A:$A, Outcomes!$A71, Forecast!$C:$C, "2024", Forecast!$D:$D, "Bound project"), 0), 0)</f>
        <v>5.5</v>
      </c>
      <c r="BD71" s="335">
        <f>IFERROR(MAX(SUMIFS(Forecast!CA:CA, Forecast!$A:$A, Outcomes!$A71, Forecast!$C:$C, "2024", Forecast!$D:$D, "Bound project"), 0), 0)</f>
        <v>0</v>
      </c>
    </row>
    <row r="72" spans="1:56">
      <c r="A72" s="21" t="s">
        <v>67</v>
      </c>
      <c r="B72" s="18" t="s">
        <v>68</v>
      </c>
      <c r="C72" s="335">
        <f>IFERROR(MAX(SUMIFS(Forecast!E:E, Forecast!$A:$A, Outcomes!$A72, Forecast!$C:$C, "2024", Forecast!$D:$D, "Bound project"), 0), 0)</f>
        <v>482.59999999999997</v>
      </c>
      <c r="D72" s="335">
        <f>IFERROR(MAX(SUMIFS(Forecast!F:F, Forecast!$A:$A, Outcomes!$A72, Forecast!$C:$C, "2024", Forecast!$D:$D, "Bound project"), 0), 0)</f>
        <v>320.5141444626816</v>
      </c>
      <c r="E72" s="335">
        <f>IFERROR(MAX(SUMIFS(Forecast!G:G, Forecast!$A:$A, Outcomes!$A72, Forecast!$C:$C, "2024", Forecast!$D:$D, "Bound project"), 0), 0)</f>
        <v>266.66522648683974</v>
      </c>
      <c r="F72" s="335">
        <f>IFERROR(MAX(SUMIFS(Forecast!H:H, Forecast!$A:$A, Outcomes!$A72, Forecast!$C:$C, "2024", Forecast!$D:$D, "Bound project"), 0), 0)</f>
        <v>104.10556619229854</v>
      </c>
      <c r="G72" s="335">
        <f>IFERROR(MAX(SUMIFS(Forecast!I:I, Forecast!$A:$A, Outcomes!$A72, Forecast!$C:$C, "2024", Forecast!$D:$D, "Bound project"), 0), 0)</f>
        <v>47.18166180534304</v>
      </c>
      <c r="H72" s="335">
        <f>IFERROR(MAX(SUMIFS(Forecast!J:J, Forecast!$A:$A, Outcomes!$A72, Forecast!$C:$C, "2024", Forecast!$D:$D, "Bound project"), 0), 0)</f>
        <v>0</v>
      </c>
      <c r="I72" s="335">
        <f>IFERROR(MAX(SUMIFS(Forecast!K:K, Forecast!$A:$A, Outcomes!$A72, Forecast!$C:$C, "2024", Forecast!$D:$D, "Bound project"), 0), 0)</f>
        <v>0</v>
      </c>
      <c r="J72" s="335">
        <f>IFERROR(MAX(SUMIFS(Forecast!L:L, Forecast!$A:$A, Outcomes!$A72, Forecast!$C:$C, "2024", Forecast!$D:$D, "Bound project"), 0), 0)</f>
        <v>0</v>
      </c>
      <c r="K72" s="335">
        <f>IFERROR(MAX(SUMIFS(Forecast!M:M, Forecast!$A:$A, Outcomes!$A72, Forecast!$C:$C, "2024", Forecast!$D:$D, "Bound project"), 0), 0)</f>
        <v>0</v>
      </c>
      <c r="L72" s="335">
        <f>IFERROR(MAX(SUMIFS(Forecast!O:O, Forecast!$A:$A, Outcomes!$A72, Forecast!$C:$C, "2024", Forecast!$D:$D, "Bound project"), 0), 0)</f>
        <v>35.200000000000003</v>
      </c>
      <c r="M72" s="335">
        <f>IFERROR(MAX(SUMIFS(Forecast!P:P, Forecast!$A:$A, Outcomes!$A72, Forecast!$C:$C, "2024", Forecast!$D:$D, "Bound project"), 0), 0)</f>
        <v>277.2</v>
      </c>
      <c r="N72" s="335">
        <f>IFERROR(MAX(SUMIFS(Forecast!U:U, Forecast!$A:$A, Outcomes!$A72, Forecast!$C:$C, "2024", Forecast!$D:$D, "Bound project"), 0), 0)</f>
        <v>21.89840099628573</v>
      </c>
      <c r="O72" s="563"/>
      <c r="P72" s="563"/>
      <c r="Q72" s="563"/>
      <c r="R72" s="335">
        <f>IFERROR(MAX(SUMIFS(Forecast!Y:Y, Forecast!$A:$A, Outcomes!$A72, Forecast!$C:$C, "2024", Forecast!$D:$D, "Bound project"), 0), 0)</f>
        <v>12.389884774214295</v>
      </c>
      <c r="S72" s="563"/>
      <c r="T72" s="563"/>
      <c r="U72" s="563"/>
      <c r="V72" s="335">
        <f>IFERROR(MAX(SUMIFS(Forecast!AG:AG, Forecast!$A:$A, Outcomes!$A72, Forecast!$C:$C, "2024", Forecast!$D:$D, "Bound project"), 0), 0)</f>
        <v>156.40836651319211</v>
      </c>
      <c r="W72" s="335">
        <f>IFERROR(MAX(SUMIFS(Forecast!AH:AH, Forecast!$A:$A, Outcomes!$A72, Forecast!$C:$C, "2024", Forecast!$D:$D, "Bound project"), 0), 0)</f>
        <v>149.86344007115861</v>
      </c>
      <c r="X72" s="335">
        <f>IFERROR(MAX(SUMIFS(Forecast!AI:AI, Forecast!$A:$A, Outcomes!$A72, Forecast!$C:$C, "2024", Forecast!$D:$D, "Bound project"), 0), 0)</f>
        <v>42.529992658678083</v>
      </c>
      <c r="Y72" s="335">
        <f>IFERROR(MAX(SUMIFS(Forecast!AJ:AJ, Forecast!$A:$A, Outcomes!$A72, Forecast!$C:$C, "2024", Forecast!$D:$D, "Bound project"), 0), 0)</f>
        <v>19.088305013956059</v>
      </c>
      <c r="Z72" s="335">
        <f>IFERROR(MAX(SUMIFS(Forecast!AK:AK, Forecast!$A:$A, Outcomes!$A72, Forecast!$C:$C, "2024", Forecast!$D:$D, "Bound project"), 0), 0)</f>
        <v>137.14163348680788</v>
      </c>
      <c r="AA72" s="335">
        <f>IFERROR(MAX(SUMIFS(Forecast!AL:AL, Forecast!$A:$A, Outcomes!$A72, Forecast!$C:$C, "2024", Forecast!$D:$D, "Bound project"), 0), 0)</f>
        <v>116.60761624100968</v>
      </c>
      <c r="AB72" s="335">
        <f>IFERROR(MAX(SUMIFS(Forecast!AM:AM, Forecast!$A:$A, Outcomes!$A72, Forecast!$C:$C, "2024", Forecast!$D:$D, "Bound project"), 0), 0)</f>
        <v>84.686673268467345</v>
      </c>
      <c r="AC72" s="335">
        <f>IFERROR(MAX(SUMIFS(Forecast!AN:AN, Forecast!$A:$A, Outcomes!$A72, Forecast!$C:$C, "2024", Forecast!$D:$D, "Bound project"), 0), 0)</f>
        <v>56.163199108365433</v>
      </c>
      <c r="AD72" s="335">
        <f>IFERROR(MAX(SUMIFS(Forecast!AT:AT, Forecast!$A:$A, Outcomes!$A72, Forecast!$C:$C, "2024", Forecast!$D:$D, "Bound project"), 0), 0)</f>
        <v>0</v>
      </c>
      <c r="AE72" s="335">
        <f>IFERROR(MAX(SUMIFS(Forecast!AU:AU, Forecast!$A:$A, Outcomes!$A72, Forecast!$C:$C, "2024", Forecast!$D:$D, "Bound project"), 0), 0)</f>
        <v>0</v>
      </c>
      <c r="AF72" s="335">
        <f>IFERROR(MAX(SUMIFS(Forecast!AV:AV, Forecast!$A:$A, Outcomes!$A72, Forecast!$C:$C, "2024", Forecast!$D:$D, "Bound project"), 0), 0)</f>
        <v>0</v>
      </c>
      <c r="AG72" s="335">
        <f>IFERROR(MAX(SUMIFS(Forecast!AW:AW, Forecast!$A:$A, Outcomes!$A72, Forecast!$C:$C, "2024", Forecast!$D:$D, "Bound project"), 0), 0)</f>
        <v>0</v>
      </c>
      <c r="AH72" s="335">
        <f>IFERROR(MAX(SUMIFS(Forecast!AX:AX, Forecast!$A:$A, Outcomes!$A72, Forecast!$C:$C, "2024", Forecast!$D:$D, "Bound project"), 0), 0)</f>
        <v>0.11399128990070147</v>
      </c>
      <c r="AI72" s="335">
        <f>IFERROR(MAX(SUMIFS(Forecast!AY:AY, Forecast!$A:$A, Outcomes!$A72, Forecast!$C:$C, "2024", Forecast!$D:$D, "Bound project"), 0), 0)</f>
        <v>0</v>
      </c>
      <c r="AJ72" s="335">
        <f>IFERROR(MAX(SUMIFS(Forecast!AZ:AZ, Forecast!$A:$A, Outcomes!$A72, Forecast!$C:$C, "2024", Forecast!$D:$D, "Bound project"), 0), 0)</f>
        <v>0.11399128990070147</v>
      </c>
      <c r="AK72" s="335">
        <f>IFERROR(MAX(SUMIFS(Forecast!BA:BA, Forecast!$A:$A, Outcomes!$A72, Forecast!$C:$C, "2024", Forecast!$D:$D, "Bound project"), 0), 0)</f>
        <v>0</v>
      </c>
      <c r="AL72" s="335">
        <f>IFERROR(MAX(SUMIFS(Forecast!BF:BF, Forecast!$A:$A, Outcomes!$A72, Forecast!$C:$C, "2024", Forecast!$D:$D, "Bound project"), 0), 0)</f>
        <v>301.00597283497672</v>
      </c>
      <c r="AM72" s="335">
        <f>IFERROR(MAX(SUMIFS(Forecast!BG:BG, Forecast!$A:$A, Outcomes!$A72, Forecast!$C:$C, "2024", Forecast!$D:$D, "Bound project"), 0), 0)</f>
        <v>261.93779110381729</v>
      </c>
      <c r="AN72" s="335">
        <f>IFERROR(MAX(SUMIFS(Forecast!BH:BH, Forecast!$A:$A, Outcomes!$A72, Forecast!$C:$C, "2024", Forecast!$D:$D, "Bound project"), 0), 0)</f>
        <v>156.97543504430388</v>
      </c>
      <c r="AO72" s="335">
        <f>IFERROR(MAX(SUMIFS(Forecast!BI:BI, Forecast!$A:$A, Outcomes!$A72, Forecast!$C:$C, "2024", Forecast!$D:$D, "Bound project"), 0), 0)</f>
        <v>65.101137972854644</v>
      </c>
      <c r="AP72" s="335">
        <f>IFERROR(MAX(SUMIFS(Forecast!BJ:BJ, Forecast!$A:$A, Outcomes!$A72, Forecast!$C:$C, "2024", Forecast!$D:$D, "Bound project"), 0), 0)</f>
        <v>161.14880921188708</v>
      </c>
      <c r="AQ72" s="335">
        <f>IFERROR(MAX(SUMIFS(Forecast!BK:BK, Forecast!$A:$A, Outcomes!$A72, Forecast!$C:$C, "2024", Forecast!$D:$D, "Bound project"), 0), 0)</f>
        <v>107.54006769980282</v>
      </c>
      <c r="AR72" s="335">
        <f>IFERROR(MAX(SUMIFS(Forecast!BL:BL, Forecast!$A:$A, Outcomes!$A72, Forecast!$C:$C, "2024", Forecast!$D:$D, "Bound project"), 0), 0)</f>
        <v>93.548224219395138</v>
      </c>
      <c r="AS72" s="335">
        <f>IFERROR(MAX(SUMIFS(Forecast!BM:BM, Forecast!$A:$A, Outcomes!$A72, Forecast!$C:$C, "2024", Forecast!$D:$D, "Bound project"), 0), 0)</f>
        <v>101.71696386305661</v>
      </c>
      <c r="AT72" s="335">
        <f>IFERROR(MAX(SUMIFS(Forecast!BS:BS, Forecast!$A:$A, Outcomes!$A72, Forecast!$C:$C, "2024", Forecast!$D:$D, "Bound project"), 0), 0)</f>
        <v>0</v>
      </c>
      <c r="AU72" s="335">
        <f>IFERROR(MAX(SUMIFS(Forecast!BT:BT, Forecast!$A:$A, Outcomes!$A72, Forecast!$C:$C, "2024", Forecast!$D:$D, "Bound project"), 0), 0)</f>
        <v>0</v>
      </c>
      <c r="AV72" s="335">
        <f>IFERROR(MAX(SUMIFS(Forecast!BU:BU, Forecast!$A:$A, Outcomes!$A72, Forecast!$C:$C, "2024", Forecast!$D:$D, "Bound project"), 0), 0)</f>
        <v>0</v>
      </c>
      <c r="AW72" s="335">
        <f>IFERROR(MAX(SUMIFS(Forecast!BV:BV, Forecast!$A:$A, Outcomes!$A72, Forecast!$C:$C, "2024", Forecast!$D:$D, "Bound project"), 0), 0)</f>
        <v>0</v>
      </c>
      <c r="AX72" s="335">
        <f>IFERROR(MAX(SUMIFS(Forecast!BW:BW, Forecast!$A:$A, Outcomes!$A72, Forecast!$C:$C, "2024", Forecast!$D:$D, "Bound project"), 0), 0)</f>
        <v>0</v>
      </c>
      <c r="AY72" s="335">
        <f>IFERROR(MAX(SUMIFS(Forecast!BX:BX, Forecast!$A:$A, Outcomes!$A72, Forecast!$C:$C, "2024", Forecast!$D:$D, "Bound project"), 0), 0)</f>
        <v>0</v>
      </c>
      <c r="AZ72" s="335">
        <f>IFERROR(MAX(SUMIFS(Forecast!BY:BY, Forecast!$A:$A, Outcomes!$A72, Forecast!$C:$C, "2024", Forecast!$D:$D, "Bound project"), 0), 0)</f>
        <v>0</v>
      </c>
      <c r="BA72" s="335">
        <f>IFERROR(MAX(SUMIFS(Forecast!BZ:BZ, Forecast!$A:$A, Outcomes!$A72, Forecast!$C:$C, "2024", Forecast!$D:$D, "Bound project"), 0), 0)</f>
        <v>0</v>
      </c>
      <c r="BB72" s="335">
        <f>IFERROR(MAX(SUMIFS(Forecast!AO:AO, Forecast!$A:$A, Outcomes!$A72, Forecast!$C:$C, "2024", Forecast!$D:$D, "Bound project"), 0), 0)</f>
        <v>5.2861121171491012</v>
      </c>
      <c r="BC72" s="335">
        <f>IFERROR(MAX(SUMIFS(Forecast!BN:BN, Forecast!$A:$A, Outcomes!$A72, Forecast!$C:$C, "2024", Forecast!$D:$D, "Bound project"), 0), 0)</f>
        <v>11</v>
      </c>
      <c r="BD72" s="335">
        <f>IFERROR(MAX(SUMIFS(Forecast!CA:CA, Forecast!$A:$A, Outcomes!$A72, Forecast!$C:$C, "2024", Forecast!$D:$D, "Bound project"), 0), 0)</f>
        <v>0</v>
      </c>
    </row>
    <row r="73" spans="1:56">
      <c r="A73" s="21" t="s">
        <v>69</v>
      </c>
      <c r="B73" s="18" t="s">
        <v>70</v>
      </c>
      <c r="C73" s="335">
        <f>IFERROR(MAX(SUMIFS(Forecast!E:E, Forecast!$A:$A, Outcomes!$A73, Forecast!$C:$C, "2024", Forecast!$D:$D, "Bound project"), 0), 0)</f>
        <v>463.65046653429016</v>
      </c>
      <c r="D73" s="335">
        <f>IFERROR(MAX(SUMIFS(Forecast!F:F, Forecast!$A:$A, Outcomes!$A73, Forecast!$C:$C, "2024", Forecast!$D:$D, "Bound project"), 0), 0)</f>
        <v>292.26321968808037</v>
      </c>
      <c r="E73" s="335">
        <f>IFERROR(MAX(SUMIFS(Forecast!G:G, Forecast!$A:$A, Outcomes!$A73, Forecast!$C:$C, "2024", Forecast!$D:$D, "Bound project"), 0), 0)</f>
        <v>129.37067514263478</v>
      </c>
      <c r="F73" s="335">
        <f>IFERROR(MAX(SUMIFS(Forecast!H:H, Forecast!$A:$A, Outcomes!$A73, Forecast!$C:$C, "2024", Forecast!$D:$D, "Bound project"), 0), 0)</f>
        <v>89.47493975420231</v>
      </c>
      <c r="G73" s="335">
        <f>IFERROR(MAX(SUMIFS(Forecast!I:I, Forecast!$A:$A, Outcomes!$A73, Forecast!$C:$C, "2024", Forecast!$D:$D, "Bound project"), 0), 0)</f>
        <v>62.597439310363846</v>
      </c>
      <c r="H73" s="335">
        <f>IFERROR(MAX(SUMIFS(Forecast!J:J, Forecast!$A:$A, Outcomes!$A73, Forecast!$C:$C, "2024", Forecast!$D:$D, "Bound project"), 0), 0)</f>
        <v>0</v>
      </c>
      <c r="I73" s="335">
        <f>IFERROR(MAX(SUMIFS(Forecast!K:K, Forecast!$A:$A, Outcomes!$A73, Forecast!$C:$C, "2024", Forecast!$D:$D, "Bound project"), 0), 0)</f>
        <v>0</v>
      </c>
      <c r="J73" s="335">
        <f>IFERROR(MAX(SUMIFS(Forecast!L:L, Forecast!$A:$A, Outcomes!$A73, Forecast!$C:$C, "2024", Forecast!$D:$D, "Bound project"), 0), 0)</f>
        <v>0</v>
      </c>
      <c r="K73" s="335">
        <f>IFERROR(MAX(SUMIFS(Forecast!M:M, Forecast!$A:$A, Outcomes!$A73, Forecast!$C:$C, "2024", Forecast!$D:$D, "Bound project"), 0), 0)</f>
        <v>0</v>
      </c>
      <c r="L73" s="335">
        <f>IFERROR(MAX(SUMIFS(Forecast!O:O, Forecast!$A:$A, Outcomes!$A73, Forecast!$C:$C, "2024", Forecast!$D:$D, "Bound project"), 0), 0)</f>
        <v>0</v>
      </c>
      <c r="M73" s="335">
        <f>IFERROR(MAX(SUMIFS(Forecast!P:P, Forecast!$A:$A, Outcomes!$A73, Forecast!$C:$C, "2024", Forecast!$D:$D, "Bound project"), 0), 0)</f>
        <v>69.300000000000011</v>
      </c>
      <c r="N73" s="335">
        <f>IFERROR(MAX(SUMIFS(Forecast!U:U, Forecast!$A:$A, Outcomes!$A73, Forecast!$C:$C, "2024", Forecast!$D:$D, "Bound project"), 0), 0)</f>
        <v>0</v>
      </c>
      <c r="O73" s="563"/>
      <c r="P73" s="563"/>
      <c r="Q73" s="563"/>
      <c r="R73" s="335">
        <f>IFERROR(MAX(SUMIFS(Forecast!Y:Y, Forecast!$A:$A, Outcomes!$A73, Forecast!$C:$C, "2024", Forecast!$D:$D, "Bound project"), 0), 0)</f>
        <v>14.3</v>
      </c>
      <c r="S73" s="563"/>
      <c r="T73" s="563"/>
      <c r="U73" s="563"/>
      <c r="V73" s="335">
        <f>IFERROR(MAX(SUMIFS(Forecast!AG:AG, Forecast!$A:$A, Outcomes!$A73, Forecast!$C:$C, "2024", Forecast!$D:$D, "Bound project"), 0), 0)</f>
        <v>149.13604265894475</v>
      </c>
      <c r="W73" s="335">
        <f>IFERROR(MAX(SUMIFS(Forecast!AH:AH, Forecast!$A:$A, Outcomes!$A73, Forecast!$C:$C, "2024", Forecast!$D:$D, "Bound project"), 0), 0)</f>
        <v>63.670420803685424</v>
      </c>
      <c r="X73" s="335">
        <f>IFERROR(MAX(SUMIFS(Forecast!AI:AI, Forecast!$A:$A, Outcomes!$A73, Forecast!$C:$C, "2024", Forecast!$D:$D, "Bound project"), 0), 0)</f>
        <v>43.257593963210248</v>
      </c>
      <c r="Y73" s="335">
        <f>IFERROR(MAX(SUMIFS(Forecast!AJ:AJ, Forecast!$A:$A, Outcomes!$A73, Forecast!$C:$C, "2024", Forecast!$D:$D, "Bound project"), 0), 0)</f>
        <v>94.467378081883055</v>
      </c>
      <c r="Z73" s="335">
        <f>IFERROR(MAX(SUMIFS(Forecast!AK:AK, Forecast!$A:$A, Outcomes!$A73, Forecast!$C:$C, "2024", Forecast!$D:$D, "Bound project"), 0), 0)</f>
        <v>150.11395734105525</v>
      </c>
      <c r="AA73" s="335">
        <f>IFERROR(MAX(SUMIFS(Forecast!AL:AL, Forecast!$A:$A, Outcomes!$A73, Forecast!$C:$C, "2024", Forecast!$D:$D, "Bound project"), 0), 0)</f>
        <v>82.185279602189766</v>
      </c>
      <c r="AB73" s="335">
        <f>IFERROR(MAX(SUMIFS(Forecast!AM:AM, Forecast!$A:$A, Outcomes!$A73, Forecast!$C:$C, "2024", Forecast!$D:$D, "Bound project"), 0), 0)</f>
        <v>63.923919436228729</v>
      </c>
      <c r="AC73" s="335">
        <f>IFERROR(MAX(SUMIFS(Forecast!AN:AN, Forecast!$A:$A, Outcomes!$A73, Forecast!$C:$C, "2024", Forecast!$D:$D, "Bound project"), 0), 0)</f>
        <v>90.904094530533072</v>
      </c>
      <c r="AD73" s="335">
        <f>IFERROR(MAX(SUMIFS(Forecast!AT:AT, Forecast!$A:$A, Outcomes!$A73, Forecast!$C:$C, "2024", Forecast!$D:$D, "Bound project"), 0), 0)</f>
        <v>0</v>
      </c>
      <c r="AE73" s="335">
        <f>IFERROR(MAX(SUMIFS(Forecast!AU:AU, Forecast!$A:$A, Outcomes!$A73, Forecast!$C:$C, "2024", Forecast!$D:$D, "Bound project"), 0), 0)</f>
        <v>0</v>
      </c>
      <c r="AF73" s="335">
        <f>IFERROR(MAX(SUMIFS(Forecast!AV:AV, Forecast!$A:$A, Outcomes!$A73, Forecast!$C:$C, "2024", Forecast!$D:$D, "Bound project"), 0), 0)</f>
        <v>0</v>
      </c>
      <c r="AG73" s="335">
        <f>IFERROR(MAX(SUMIFS(Forecast!AW:AW, Forecast!$A:$A, Outcomes!$A73, Forecast!$C:$C, "2024", Forecast!$D:$D, "Bound project"), 0), 0)</f>
        <v>0</v>
      </c>
      <c r="AH73" s="335">
        <f>IFERROR(MAX(SUMIFS(Forecast!AX:AX, Forecast!$A:$A, Outcomes!$A73, Forecast!$C:$C, "2024", Forecast!$D:$D, "Bound project"), 0), 0)</f>
        <v>0</v>
      </c>
      <c r="AI73" s="335">
        <f>IFERROR(MAX(SUMIFS(Forecast!AY:AY, Forecast!$A:$A, Outcomes!$A73, Forecast!$C:$C, "2024", Forecast!$D:$D, "Bound project"), 0), 0)</f>
        <v>0</v>
      </c>
      <c r="AJ73" s="335">
        <f>IFERROR(MAX(SUMIFS(Forecast!AZ:AZ, Forecast!$A:$A, Outcomes!$A73, Forecast!$C:$C, "2024", Forecast!$D:$D, "Bound project"), 0), 0)</f>
        <v>0</v>
      </c>
      <c r="AK73" s="335">
        <f>IFERROR(MAX(SUMIFS(Forecast!BA:BA, Forecast!$A:$A, Outcomes!$A73, Forecast!$C:$C, "2024", Forecast!$D:$D, "Bound project"), 0), 0)</f>
        <v>0</v>
      </c>
      <c r="AL73" s="335">
        <f>IFERROR(MAX(SUMIFS(Forecast!BF:BF, Forecast!$A:$A, Outcomes!$A73, Forecast!$C:$C, "2024", Forecast!$D:$D, "Bound project"), 0), 0)</f>
        <v>460.60229642179974</v>
      </c>
      <c r="AM73" s="335">
        <f>IFERROR(MAX(SUMIFS(Forecast!BG:BG, Forecast!$A:$A, Outcomes!$A73, Forecast!$C:$C, "2024", Forecast!$D:$D, "Bound project"), 0), 0)</f>
        <v>191.68039491785376</v>
      </c>
      <c r="AN73" s="335">
        <f>IFERROR(MAX(SUMIFS(Forecast!BH:BH, Forecast!$A:$A, Outcomes!$A73, Forecast!$C:$C, "2024", Forecast!$D:$D, "Bound project"), 0), 0)</f>
        <v>167.22351687948134</v>
      </c>
      <c r="AO73" s="335">
        <f>IFERROR(MAX(SUMIFS(Forecast!BI:BI, Forecast!$A:$A, Outcomes!$A73, Forecast!$C:$C, "2024", Forecast!$D:$D, "Bound project"), 0), 0)</f>
        <v>139.90660667386805</v>
      </c>
      <c r="AP73" s="335">
        <f>IFERROR(MAX(SUMIFS(Forecast!BJ:BJ, Forecast!$A:$A, Outcomes!$A73, Forecast!$C:$C, "2024", Forecast!$D:$D, "Bound project"), 0), 0)</f>
        <v>104.40487971980077</v>
      </c>
      <c r="AQ73" s="335">
        <f>IFERROR(MAX(SUMIFS(Forecast!BK:BK, Forecast!$A:$A, Outcomes!$A73, Forecast!$C:$C, "2024", Forecast!$D:$D, "Bound project"), 0), 0)</f>
        <v>14.546398424923099</v>
      </c>
      <c r="AR73" s="335">
        <f>IFERROR(MAX(SUMIFS(Forecast!BL:BL, Forecast!$A:$A, Outcomes!$A73, Forecast!$C:$C, "2024", Forecast!$D:$D, "Bound project"), 0), 0)</f>
        <v>41.263289687962867</v>
      </c>
      <c r="AS73" s="335">
        <f>IFERROR(MAX(SUMIFS(Forecast!BM:BM, Forecast!$A:$A, Outcomes!$A73, Forecast!$C:$C, "2024", Forecast!$D:$D, "Bound project"), 0), 0)</f>
        <v>79.927322760432872</v>
      </c>
      <c r="AT73" s="335">
        <f>IFERROR(MAX(SUMIFS(Forecast!BS:BS, Forecast!$A:$A, Outcomes!$A73, Forecast!$C:$C, "2024", Forecast!$D:$D, "Bound project"), 0), 0)</f>
        <v>0</v>
      </c>
      <c r="AU73" s="335">
        <f>IFERROR(MAX(SUMIFS(Forecast!BT:BT, Forecast!$A:$A, Outcomes!$A73, Forecast!$C:$C, "2024", Forecast!$D:$D, "Bound project"), 0), 0)</f>
        <v>0</v>
      </c>
      <c r="AV73" s="335">
        <f>IFERROR(MAX(SUMIFS(Forecast!BU:BU, Forecast!$A:$A, Outcomes!$A73, Forecast!$C:$C, "2024", Forecast!$D:$D, "Bound project"), 0), 0)</f>
        <v>0</v>
      </c>
      <c r="AW73" s="335">
        <f>IFERROR(MAX(SUMIFS(Forecast!BV:BV, Forecast!$A:$A, Outcomes!$A73, Forecast!$C:$C, "2024", Forecast!$D:$D, "Bound project"), 0), 0)</f>
        <v>0</v>
      </c>
      <c r="AX73" s="335">
        <f>IFERROR(MAX(SUMIFS(Forecast!BW:BW, Forecast!$A:$A, Outcomes!$A73, Forecast!$C:$C, "2024", Forecast!$D:$D, "Bound project"), 0), 0)</f>
        <v>7.6</v>
      </c>
      <c r="AY73" s="335">
        <f>IFERROR(MAX(SUMIFS(Forecast!BX:BX, Forecast!$A:$A, Outcomes!$A73, Forecast!$C:$C, "2024", Forecast!$D:$D, "Bound project"), 0), 0)</f>
        <v>0</v>
      </c>
      <c r="AZ73" s="335">
        <f>IFERROR(MAX(SUMIFS(Forecast!BY:BY, Forecast!$A:$A, Outcomes!$A73, Forecast!$C:$C, "2024", Forecast!$D:$D, "Bound project"), 0), 0)</f>
        <v>0.95</v>
      </c>
      <c r="BA73" s="335">
        <f>IFERROR(MAX(SUMIFS(Forecast!BZ:BZ, Forecast!$A:$A, Outcomes!$A73, Forecast!$C:$C, "2024", Forecast!$D:$D, "Bound project"), 0), 0)</f>
        <v>7.6</v>
      </c>
      <c r="BB73" s="335">
        <f>IFERROR(MAX(SUMIFS(Forecast!AO:AO, Forecast!$A:$A, Outcomes!$A73, Forecast!$C:$C, "2024", Forecast!$D:$D, "Bound project"), 0), 0)</f>
        <v>43.699999999999996</v>
      </c>
      <c r="BC73" s="335">
        <f>IFERROR(MAX(SUMIFS(Forecast!BN:BN, Forecast!$A:$A, Outcomes!$A73, Forecast!$C:$C, "2024", Forecast!$D:$D, "Bound project"), 0), 0)</f>
        <v>78.716035861542935</v>
      </c>
      <c r="BD73" s="335">
        <f>IFERROR(MAX(SUMIFS(Forecast!CA:CA, Forecast!$A:$A, Outcomes!$A73, Forecast!$C:$C, "2024", Forecast!$D:$D, "Bound project"), 0), 0)</f>
        <v>0</v>
      </c>
    </row>
    <row r="74" spans="1:56">
      <c r="A74" s="21" t="s">
        <v>71</v>
      </c>
      <c r="B74" s="18" t="s">
        <v>72</v>
      </c>
      <c r="C74" s="335">
        <f>IFERROR(MAX(SUMIFS(Forecast!E:E, Forecast!$A:$A, Outcomes!$A74, Forecast!$C:$C, "2024", Forecast!$D:$D, "Bound project"), 0), 0)</f>
        <v>2900.7000000000003</v>
      </c>
      <c r="D74" s="335">
        <f>IFERROR(MAX(SUMIFS(Forecast!F:F, Forecast!$A:$A, Outcomes!$A74, Forecast!$C:$C, "2024", Forecast!$D:$D, "Bound project"), 0), 0)</f>
        <v>3510.4264947809484</v>
      </c>
      <c r="E74" s="335">
        <f>IFERROR(MAX(SUMIFS(Forecast!G:G, Forecast!$A:$A, Outcomes!$A74, Forecast!$C:$C, "2024", Forecast!$D:$D, "Bound project"), 0), 0)</f>
        <v>1207.3006735085464</v>
      </c>
      <c r="F74" s="335">
        <f>IFERROR(MAX(SUMIFS(Forecast!H:H, Forecast!$A:$A, Outcomes!$A74, Forecast!$C:$C, "2024", Forecast!$D:$D, "Bound project"), 0), 0)</f>
        <v>934.40834352644424</v>
      </c>
      <c r="G74" s="335">
        <f>IFERROR(MAX(SUMIFS(Forecast!I:I, Forecast!$A:$A, Outcomes!$A74, Forecast!$C:$C, "2024", Forecast!$D:$D, "Bound project"), 0), 0)</f>
        <v>441.57359363600256</v>
      </c>
      <c r="H74" s="335">
        <f>IFERROR(MAX(SUMIFS(Forecast!J:J, Forecast!$A:$A, Outcomes!$A74, Forecast!$C:$C, "2024", Forecast!$D:$D, "Bound project"), 0), 0)</f>
        <v>4.3440872880721981</v>
      </c>
      <c r="I74" s="335">
        <f>IFERROR(MAX(SUMIFS(Forecast!K:K, Forecast!$A:$A, Outcomes!$A74, Forecast!$C:$C, "2024", Forecast!$D:$D, "Bound project"), 0), 0)</f>
        <v>0.54301091100902477</v>
      </c>
      <c r="J74" s="335">
        <f>IFERROR(MAX(SUMIFS(Forecast!L:L, Forecast!$A:$A, Outcomes!$A74, Forecast!$C:$C, "2024", Forecast!$D:$D, "Bound project"), 0), 0)</f>
        <v>1.6290327330270742</v>
      </c>
      <c r="K74" s="335">
        <f>IFERROR(MAX(SUMIFS(Forecast!M:M, Forecast!$A:$A, Outcomes!$A74, Forecast!$C:$C, "2024", Forecast!$D:$D, "Bound project"), 0), 0)</f>
        <v>0</v>
      </c>
      <c r="L74" s="335">
        <f>IFERROR(MAX(SUMIFS(Forecast!O:O, Forecast!$A:$A, Outcomes!$A74, Forecast!$C:$C, "2024", Forecast!$D:$D, "Bound project"), 0), 0)</f>
        <v>0</v>
      </c>
      <c r="M74" s="335">
        <f>IFERROR(MAX(SUMIFS(Forecast!P:P, Forecast!$A:$A, Outcomes!$A74, Forecast!$C:$C, "2024", Forecast!$D:$D, "Bound project"), 0), 0)</f>
        <v>0</v>
      </c>
      <c r="N74" s="335">
        <f>IFERROR(MAX(SUMIFS(Forecast!U:U, Forecast!$A:$A, Outcomes!$A74, Forecast!$C:$C, "2024", Forecast!$D:$D, "Bound project"), 0), 0)</f>
        <v>308.5158111497625</v>
      </c>
      <c r="O74" s="563"/>
      <c r="P74" s="563"/>
      <c r="Q74" s="563"/>
      <c r="R74" s="335">
        <f>IFERROR(MAX(SUMIFS(Forecast!Y:Y, Forecast!$A:$A, Outcomes!$A74, Forecast!$C:$C, "2024", Forecast!$D:$D, "Bound project"), 0), 0)</f>
        <v>848.68418885023743</v>
      </c>
      <c r="S74" s="563"/>
      <c r="T74" s="563"/>
      <c r="U74" s="563"/>
      <c r="V74" s="335">
        <f>IFERROR(MAX(SUMIFS(Forecast!AG:AG, Forecast!$A:$A, Outcomes!$A74, Forecast!$C:$C, "2024", Forecast!$D:$D, "Bound project"), 0), 0)</f>
        <v>1469.2412529030221</v>
      </c>
      <c r="W74" s="335">
        <f>IFERROR(MAX(SUMIFS(Forecast!AH:AH, Forecast!$A:$A, Outcomes!$A74, Forecast!$C:$C, "2024", Forecast!$D:$D, "Bound project"), 0), 0)</f>
        <v>561.45608587503216</v>
      </c>
      <c r="X74" s="335">
        <f>IFERROR(MAX(SUMIFS(Forecast!AI:AI, Forecast!$A:$A, Outcomes!$A74, Forecast!$C:$C, "2024", Forecast!$D:$D, "Bound project"), 0), 0)</f>
        <v>344.35213655721623</v>
      </c>
      <c r="Y74" s="335">
        <f>IFERROR(MAX(SUMIFS(Forecast!AJ:AJ, Forecast!$A:$A, Outcomes!$A74, Forecast!$C:$C, "2024", Forecast!$D:$D, "Bound project"), 0), 0)</f>
        <v>701.40828409857716</v>
      </c>
      <c r="Z74" s="335">
        <f>IFERROR(MAX(SUMIFS(Forecast!AK:AK, Forecast!$A:$A, Outcomes!$A74, Forecast!$C:$C, "2024", Forecast!$D:$D, "Bound project"), 0), 0)</f>
        <v>937.55874709697821</v>
      </c>
      <c r="AA74" s="335">
        <f>IFERROR(MAX(SUMIFS(Forecast!AL:AL, Forecast!$A:$A, Outcomes!$A74, Forecast!$C:$C, "2024", Forecast!$D:$D, "Bound project"), 0), 0)</f>
        <v>342.39055796042175</v>
      </c>
      <c r="AB74" s="335">
        <f>IFERROR(MAX(SUMIFS(Forecast!AM:AM, Forecast!$A:$A, Outcomes!$A74, Forecast!$C:$C, "2024", Forecast!$D:$D, "Bound project"), 0), 0)</f>
        <v>234.81746881764826</v>
      </c>
      <c r="AC74" s="335">
        <f>IFERROR(MAX(SUMIFS(Forecast!AN:AN, Forecast!$A:$A, Outcomes!$A74, Forecast!$C:$C, "2024", Forecast!$D:$D, "Bound project"), 0), 0)</f>
        <v>515.82151387079944</v>
      </c>
      <c r="AD74" s="335">
        <f>IFERROR(MAX(SUMIFS(Forecast!AT:AT, Forecast!$A:$A, Outcomes!$A74, Forecast!$C:$C, "2024", Forecast!$D:$D, "Bound project"), 0), 0)</f>
        <v>0</v>
      </c>
      <c r="AE74" s="335">
        <f>IFERROR(MAX(SUMIFS(Forecast!AU:AU, Forecast!$A:$A, Outcomes!$A74, Forecast!$C:$C, "2024", Forecast!$D:$D, "Bound project"), 0), 0)</f>
        <v>0</v>
      </c>
      <c r="AF74" s="335">
        <f>IFERROR(MAX(SUMIFS(Forecast!AV:AV, Forecast!$A:$A, Outcomes!$A74, Forecast!$C:$C, "2024", Forecast!$D:$D, "Bound project"), 0), 0)</f>
        <v>0</v>
      </c>
      <c r="AG74" s="335">
        <f>IFERROR(MAX(SUMIFS(Forecast!AW:AW, Forecast!$A:$A, Outcomes!$A74, Forecast!$C:$C, "2024", Forecast!$D:$D, "Bound project"), 0), 0)</f>
        <v>0</v>
      </c>
      <c r="AH74" s="335">
        <f>IFERROR(MAX(SUMIFS(Forecast!AX:AX, Forecast!$A:$A, Outcomes!$A74, Forecast!$C:$C, "2024", Forecast!$D:$D, "Bound project"), 0), 0)</f>
        <v>8.8000000000000007</v>
      </c>
      <c r="AI74" s="335">
        <f>IFERROR(MAX(SUMIFS(Forecast!AY:AY, Forecast!$A:$A, Outcomes!$A74, Forecast!$C:$C, "2024", Forecast!$D:$D, "Bound project"), 0), 0)</f>
        <v>0.24444444444444446</v>
      </c>
      <c r="AJ74" s="335">
        <f>IFERROR(MAX(SUMIFS(Forecast!AZ:AZ, Forecast!$A:$A, Outcomes!$A74, Forecast!$C:$C, "2024", Forecast!$D:$D, "Bound project"), 0), 0)</f>
        <v>1.4788888888888891</v>
      </c>
      <c r="AK74" s="335">
        <f>IFERROR(MAX(SUMIFS(Forecast!BA:BA, Forecast!$A:$A, Outcomes!$A74, Forecast!$C:$C, "2024", Forecast!$D:$D, "Bound project"), 0), 0)</f>
        <v>8.5555555555555554</v>
      </c>
      <c r="AL74" s="335">
        <f>IFERROR(MAX(SUMIFS(Forecast!BF:BF, Forecast!$A:$A, Outcomes!$A74, Forecast!$C:$C, "2024", Forecast!$D:$D, "Bound project"), 0), 0)</f>
        <v>3999.7213290913064</v>
      </c>
      <c r="AM74" s="335">
        <f>IFERROR(MAX(SUMIFS(Forecast!BG:BG, Forecast!$A:$A, Outcomes!$A74, Forecast!$C:$C, "2024", Forecast!$D:$D, "Bound project"), 0), 0)</f>
        <v>1245.51467542207</v>
      </c>
      <c r="AN74" s="335">
        <f>IFERROR(MAX(SUMIFS(Forecast!BH:BH, Forecast!$A:$A, Outcomes!$A74, Forecast!$C:$C, "2024", Forecast!$D:$D, "Bound project"), 0), 0)</f>
        <v>1179.2387059575476</v>
      </c>
      <c r="AO74" s="335">
        <f>IFERROR(MAX(SUMIFS(Forecast!BI:BI, Forecast!$A:$A, Outcomes!$A74, Forecast!$C:$C, "2024", Forecast!$D:$D, "Bound project"), 0), 0)</f>
        <v>930.4169187649353</v>
      </c>
      <c r="AP74" s="335">
        <f>IFERROR(MAX(SUMIFS(Forecast!BJ:BJ, Forecast!$A:$A, Outcomes!$A74, Forecast!$C:$C, "2024", Forecast!$D:$D, "Bound project"), 0), 0)</f>
        <v>716.88830011591756</v>
      </c>
      <c r="AQ74" s="335">
        <f>IFERROR(MAX(SUMIFS(Forecast!BK:BK, Forecast!$A:$A, Outcomes!$A74, Forecast!$C:$C, "2024", Forecast!$D:$D, "Bound project"), 0), 0)</f>
        <v>152.64595485469872</v>
      </c>
      <c r="AR74" s="335">
        <f>IFERROR(MAX(SUMIFS(Forecast!BL:BL, Forecast!$A:$A, Outcomes!$A74, Forecast!$C:$C, "2024", Forecast!$D:$D, "Bound project"), 0), 0)</f>
        <v>213.59731020398721</v>
      </c>
      <c r="AS74" s="335">
        <f>IFERROR(MAX(SUMIFS(Forecast!BM:BM, Forecast!$A:$A, Outcomes!$A74, Forecast!$C:$C, "2024", Forecast!$D:$D, "Bound project"), 0), 0)</f>
        <v>360.44655011494933</v>
      </c>
      <c r="AT74" s="335">
        <f>IFERROR(MAX(SUMIFS(Forecast!BS:BS, Forecast!$A:$A, Outcomes!$A74, Forecast!$C:$C, "2024", Forecast!$D:$D, "Bound project"), 0), 0)</f>
        <v>0</v>
      </c>
      <c r="AU74" s="335">
        <f>IFERROR(MAX(SUMIFS(Forecast!BT:BT, Forecast!$A:$A, Outcomes!$A74, Forecast!$C:$C, "2024", Forecast!$D:$D, "Bound project"), 0), 0)</f>
        <v>0</v>
      </c>
      <c r="AV74" s="335">
        <f>IFERROR(MAX(SUMIFS(Forecast!BU:BU, Forecast!$A:$A, Outcomes!$A74, Forecast!$C:$C, "2024", Forecast!$D:$D, "Bound project"), 0), 0)</f>
        <v>0</v>
      </c>
      <c r="AW74" s="335">
        <f>IFERROR(MAX(SUMIFS(Forecast!BV:BV, Forecast!$A:$A, Outcomes!$A74, Forecast!$C:$C, "2024", Forecast!$D:$D, "Bound project"), 0), 0)</f>
        <v>0</v>
      </c>
      <c r="AX74" s="335">
        <f>IFERROR(MAX(SUMIFS(Forecast!BW:BW, Forecast!$A:$A, Outcomes!$A74, Forecast!$C:$C, "2024", Forecast!$D:$D, "Bound project"), 0), 0)</f>
        <v>118.89511463690896</v>
      </c>
      <c r="AY74" s="335">
        <f>IFERROR(MAX(SUMIFS(Forecast!BX:BX, Forecast!$A:$A, Outcomes!$A74, Forecast!$C:$C, "2024", Forecast!$D:$D, "Bound project"), 0), 0)</f>
        <v>6.9302499975524476</v>
      </c>
      <c r="AZ74" s="335">
        <f>IFERROR(MAX(SUMIFS(Forecast!BY:BY, Forecast!$A:$A, Outcomes!$A74, Forecast!$C:$C, "2024", Forecast!$D:$D, "Bound project"), 0), 0)</f>
        <v>27.931420424823109</v>
      </c>
      <c r="BA74" s="335">
        <f>IFERROR(MAX(SUMIFS(Forecast!BZ:BZ, Forecast!$A:$A, Outcomes!$A74, Forecast!$C:$C, "2024", Forecast!$D:$D, "Bound project"), 0), 0)</f>
        <v>76.848873116153342</v>
      </c>
      <c r="BB74" s="335">
        <f>IFERROR(MAX(SUMIFS(Forecast!AO:AO, Forecast!$A:$A, Outcomes!$A74, Forecast!$C:$C, "2024", Forecast!$D:$D, "Bound project"), 0), 0)</f>
        <v>84.7</v>
      </c>
      <c r="BC74" s="335">
        <f>IFERROR(MAX(SUMIFS(Forecast!BN:BN, Forecast!$A:$A, Outcomes!$A74, Forecast!$C:$C, "2024", Forecast!$D:$D, "Bound project"), 0), 0)</f>
        <v>452.1</v>
      </c>
      <c r="BD74" s="335">
        <f>IFERROR(MAX(SUMIFS(Forecast!CA:CA, Forecast!$A:$A, Outcomes!$A74, Forecast!$C:$C, "2024", Forecast!$D:$D, "Bound project"), 0), 0)</f>
        <v>0</v>
      </c>
    </row>
    <row r="75" spans="1:56">
      <c r="A75" s="21" t="s">
        <v>73</v>
      </c>
      <c r="B75" s="18" t="s">
        <v>74</v>
      </c>
      <c r="C75" s="335">
        <f>IFERROR(MAX(SUMIFS(Forecast!E:E, Forecast!$A:$A, Outcomes!$A75, Forecast!$C:$C, "2024", Forecast!$D:$D, "Bound project"), 0), 0)</f>
        <v>3635.6085380733384</v>
      </c>
      <c r="D75" s="335">
        <f>IFERROR(MAX(SUMIFS(Forecast!F:F, Forecast!$A:$A, Outcomes!$A75, Forecast!$C:$C, "2024", Forecast!$D:$D, "Bound project"), 0), 0)</f>
        <v>5097.7553213316896</v>
      </c>
      <c r="E75" s="335">
        <f>IFERROR(MAX(SUMIFS(Forecast!G:G, Forecast!$A:$A, Outcomes!$A75, Forecast!$C:$C, "2024", Forecast!$D:$D, "Bound project"), 0), 0)</f>
        <v>2749.2531991803544</v>
      </c>
      <c r="F75" s="335">
        <f>IFERROR(MAX(SUMIFS(Forecast!H:H, Forecast!$A:$A, Outcomes!$A75, Forecast!$C:$C, "2024", Forecast!$D:$D, "Bound project"), 0), 0)</f>
        <v>1883.5209896974231</v>
      </c>
      <c r="G75" s="335">
        <f>IFERROR(MAX(SUMIFS(Forecast!I:I, Forecast!$A:$A, Outcomes!$A75, Forecast!$C:$C, "2024", Forecast!$D:$D, "Bound project"), 0), 0)</f>
        <v>934.76894147309497</v>
      </c>
      <c r="H75" s="335">
        <f>IFERROR(MAX(SUMIFS(Forecast!J:J, Forecast!$A:$A, Outcomes!$A75, Forecast!$C:$C, "2024", Forecast!$D:$D, "Bound project"), 0), 0)</f>
        <v>1.1000000000000001</v>
      </c>
      <c r="I75" s="335">
        <f>IFERROR(MAX(SUMIFS(Forecast!K:K, Forecast!$A:$A, Outcomes!$A75, Forecast!$C:$C, "2024", Forecast!$D:$D, "Bound project"), 0), 0)</f>
        <v>0.73333333333333339</v>
      </c>
      <c r="J75" s="335">
        <f>IFERROR(MAX(SUMIFS(Forecast!L:L, Forecast!$A:$A, Outcomes!$A75, Forecast!$C:$C, "2024", Forecast!$D:$D, "Bound project"), 0), 0)</f>
        <v>0.79444444444444451</v>
      </c>
      <c r="K75" s="335">
        <f>IFERROR(MAX(SUMIFS(Forecast!M:M, Forecast!$A:$A, Outcomes!$A75, Forecast!$C:$C, "2024", Forecast!$D:$D, "Bound project"), 0), 0)</f>
        <v>0</v>
      </c>
      <c r="L75" s="335">
        <f>IFERROR(MAX(SUMIFS(Forecast!O:O, Forecast!$A:$A, Outcomes!$A75, Forecast!$C:$C, "2024", Forecast!$D:$D, "Bound project"), 0), 0)</f>
        <v>137.33676524976855</v>
      </c>
      <c r="M75" s="335">
        <f>IFERROR(MAX(SUMIFS(Forecast!P:P, Forecast!$A:$A, Outcomes!$A75, Forecast!$C:$C, "2024", Forecast!$D:$D, "Bound project"), 0), 0)</f>
        <v>538.11323475023141</v>
      </c>
      <c r="N75" s="335">
        <f>IFERROR(MAX(SUMIFS(Forecast!U:U, Forecast!$A:$A, Outcomes!$A75, Forecast!$C:$C, "2024", Forecast!$D:$D, "Bound project"), 0), 0)</f>
        <v>24.209528152978319</v>
      </c>
      <c r="O75" s="563"/>
      <c r="P75" s="563"/>
      <c r="Q75" s="563"/>
      <c r="R75" s="335">
        <f>IFERROR(MAX(SUMIFS(Forecast!Y:Y, Forecast!$A:$A, Outcomes!$A75, Forecast!$C:$C, "2024", Forecast!$D:$D, "Bound project"), 0), 0)</f>
        <v>69.290471847021692</v>
      </c>
      <c r="S75" s="563"/>
      <c r="T75" s="563"/>
      <c r="U75" s="563"/>
      <c r="V75" s="335">
        <f>IFERROR(MAX(SUMIFS(Forecast!AG:AG, Forecast!$A:$A, Outcomes!$A75, Forecast!$C:$C, "2024", Forecast!$D:$D, "Bound project"), 0), 0)</f>
        <v>1899.862681727358</v>
      </c>
      <c r="W75" s="335">
        <f>IFERROR(MAX(SUMIFS(Forecast!AH:AH, Forecast!$A:$A, Outcomes!$A75, Forecast!$C:$C, "2024", Forecast!$D:$D, "Bound project"), 0), 0)</f>
        <v>1091.7898767139925</v>
      </c>
      <c r="X75" s="335">
        <f>IFERROR(MAX(SUMIFS(Forecast!AI:AI, Forecast!$A:$A, Outcomes!$A75, Forecast!$C:$C, "2024", Forecast!$D:$D, "Bound project"), 0), 0)</f>
        <v>630.07232234827882</v>
      </c>
      <c r="Y75" s="335">
        <f>IFERROR(MAX(SUMIFS(Forecast!AJ:AJ, Forecast!$A:$A, Outcomes!$A75, Forecast!$C:$C, "2024", Forecast!$D:$D, "Bound project"), 0), 0)</f>
        <v>964.89216337626226</v>
      </c>
      <c r="Z75" s="335">
        <f>IFERROR(MAX(SUMIFS(Forecast!AK:AK, Forecast!$A:$A, Outcomes!$A75, Forecast!$C:$C, "2024", Forecast!$D:$D, "Bound project"), 0), 0)</f>
        <v>2096.7873182726416</v>
      </c>
      <c r="AA75" s="335">
        <f>IFERROR(MAX(SUMIFS(Forecast!AL:AL, Forecast!$A:$A, Outcomes!$A75, Forecast!$C:$C, "2024", Forecast!$D:$D, "Bound project"), 0), 0)</f>
        <v>1262.1849338427785</v>
      </c>
      <c r="AB75" s="335">
        <f>IFERROR(MAX(SUMIFS(Forecast!AM:AM, Forecast!$A:$A, Outcomes!$A75, Forecast!$C:$C, "2024", Forecast!$D:$D, "Bound project"), 0), 0)</f>
        <v>651.42302631235248</v>
      </c>
      <c r="AC75" s="335">
        <f>IFERROR(MAX(SUMIFS(Forecast!AN:AN, Forecast!$A:$A, Outcomes!$A75, Forecast!$C:$C, "2024", Forecast!$D:$D, "Bound project"), 0), 0)</f>
        <v>937.92803371239313</v>
      </c>
      <c r="AD75" s="335">
        <f>IFERROR(MAX(SUMIFS(Forecast!AT:AT, Forecast!$A:$A, Outcomes!$A75, Forecast!$C:$C, "2024", Forecast!$D:$D, "Bound project"), 0), 0)</f>
        <v>0.6222040612192431</v>
      </c>
      <c r="AE75" s="335">
        <f>IFERROR(MAX(SUMIFS(Forecast!AU:AU, Forecast!$A:$A, Outcomes!$A75, Forecast!$C:$C, "2024", Forecast!$D:$D, "Bound project"), 0), 0)</f>
        <v>0.11541379084149021</v>
      </c>
      <c r="AF75" s="335">
        <f>IFERROR(MAX(SUMIFS(Forecast!AV:AV, Forecast!$A:$A, Outcomes!$A75, Forecast!$C:$C, "2024", Forecast!$D:$D, "Bound project"), 0), 0)</f>
        <v>9.7831267284819931E-2</v>
      </c>
      <c r="AG75" s="335">
        <f>IFERROR(MAX(SUMIFS(Forecast!AW:AW, Forecast!$A:$A, Outcomes!$A75, Forecast!$C:$C, "2024", Forecast!$D:$D, "Bound project"), 0), 0)</f>
        <v>0.45895545342240684</v>
      </c>
      <c r="AH75" s="335">
        <f>IFERROR(MAX(SUMIFS(Forecast!AX:AX, Forecast!$A:$A, Outcomes!$A75, Forecast!$C:$C, "2024", Forecast!$D:$D, "Bound project"), 0), 0)</f>
        <v>22.881228069816867</v>
      </c>
      <c r="AI75" s="335">
        <f>IFERROR(MAX(SUMIFS(Forecast!AY:AY, Forecast!$A:$A, Outcomes!$A75, Forecast!$C:$C, "2024", Forecast!$D:$D, "Bound project"), 0), 0)</f>
        <v>4.7319654245010989</v>
      </c>
      <c r="AJ75" s="335">
        <f>IFERROR(MAX(SUMIFS(Forecast!AZ:AZ, Forecast!$A:$A, Outcomes!$A75, Forecast!$C:$C, "2024", Forecast!$D:$D, "Bound project"), 0), 0)</f>
        <v>4.0110819586776172</v>
      </c>
      <c r="AK75" s="335">
        <f>IFERROR(MAX(SUMIFS(Forecast!BA:BA, Forecast!$A:$A, Outcomes!$A75, Forecast!$C:$C, "2024", Forecast!$D:$D, "Bound project"), 0), 0)</f>
        <v>21.101598478782087</v>
      </c>
      <c r="AL75" s="335">
        <f>IFERROR(MAX(SUMIFS(Forecast!BF:BF, Forecast!$A:$A, Outcomes!$A75, Forecast!$C:$C, "2024", Forecast!$D:$D, "Bound project"), 0), 0)</f>
        <v>6314.1991089576059</v>
      </c>
      <c r="AM75" s="335">
        <f>IFERROR(MAX(SUMIFS(Forecast!BG:BG, Forecast!$A:$A, Outcomes!$A75, Forecast!$C:$C, "2024", Forecast!$D:$D, "Bound project"), 0), 0)</f>
        <v>3231.9248708558603</v>
      </c>
      <c r="AN75" s="335">
        <f>IFERROR(MAX(SUMIFS(Forecast!BH:BH, Forecast!$A:$A, Outcomes!$A75, Forecast!$C:$C, "2024", Forecast!$D:$D, "Bound project"), 0), 0)</f>
        <v>2291.5898827233123</v>
      </c>
      <c r="AO75" s="335">
        <f>IFERROR(MAX(SUMIFS(Forecast!BI:BI, Forecast!$A:$A, Outcomes!$A75, Forecast!$C:$C, "2024", Forecast!$D:$D, "Bound project"), 0), 0)</f>
        <v>1632.6766234385475</v>
      </c>
      <c r="AP75" s="335">
        <f>IFERROR(MAX(SUMIFS(Forecast!BJ:BJ, Forecast!$A:$A, Outcomes!$A75, Forecast!$C:$C, "2024", Forecast!$D:$D, "Bound project"), 0), 0)</f>
        <v>1075.4259038991661</v>
      </c>
      <c r="AQ75" s="335">
        <f>IFERROR(MAX(SUMIFS(Forecast!BK:BK, Forecast!$A:$A, Outcomes!$A75, Forecast!$C:$C, "2024", Forecast!$D:$D, "Bound project"), 0), 0)</f>
        <v>457.04430930394477</v>
      </c>
      <c r="AR75" s="335">
        <f>IFERROR(MAX(SUMIFS(Forecast!BL:BL, Forecast!$A:$A, Outcomes!$A75, Forecast!$C:$C, "2024", Forecast!$D:$D, "Bound project"), 0), 0)</f>
        <v>436.65153787695652</v>
      </c>
      <c r="AS75" s="335">
        <f>IFERROR(MAX(SUMIFS(Forecast!BM:BM, Forecast!$A:$A, Outcomes!$A75, Forecast!$C:$C, "2024", Forecast!$D:$D, "Bound project"), 0), 0)</f>
        <v>563.50170143754383</v>
      </c>
      <c r="AT75" s="335">
        <f>IFERROR(MAX(SUMIFS(Forecast!BS:BS, Forecast!$A:$A, Outcomes!$A75, Forecast!$C:$C, "2024", Forecast!$D:$D, "Bound project"), 0), 0)</f>
        <v>0</v>
      </c>
      <c r="AU75" s="335">
        <f>IFERROR(MAX(SUMIFS(Forecast!BT:BT, Forecast!$A:$A, Outcomes!$A75, Forecast!$C:$C, "2024", Forecast!$D:$D, "Bound project"), 0), 0)</f>
        <v>0</v>
      </c>
      <c r="AV75" s="335">
        <f>IFERROR(MAX(SUMIFS(Forecast!BU:BU, Forecast!$A:$A, Outcomes!$A75, Forecast!$C:$C, "2024", Forecast!$D:$D, "Bound project"), 0), 0)</f>
        <v>0</v>
      </c>
      <c r="AW75" s="335">
        <f>IFERROR(MAX(SUMIFS(Forecast!BV:BV, Forecast!$A:$A, Outcomes!$A75, Forecast!$C:$C, "2024", Forecast!$D:$D, "Bound project"), 0), 0)</f>
        <v>0</v>
      </c>
      <c r="AX75" s="335">
        <f>IFERROR(MAX(SUMIFS(Forecast!BW:BW, Forecast!$A:$A, Outcomes!$A75, Forecast!$C:$C, "2024", Forecast!$D:$D, "Bound project"), 0), 0)</f>
        <v>83.6</v>
      </c>
      <c r="AY75" s="335">
        <f>IFERROR(MAX(SUMIFS(Forecast!BX:BX, Forecast!$A:$A, Outcomes!$A75, Forecast!$C:$C, "2024", Forecast!$D:$D, "Bound project"), 0), 0)</f>
        <v>33.249999999999993</v>
      </c>
      <c r="AZ75" s="335">
        <f>IFERROR(MAX(SUMIFS(Forecast!BY:BY, Forecast!$A:$A, Outcomes!$A75, Forecast!$C:$C, "2024", Forecast!$D:$D, "Bound project"), 0), 0)</f>
        <v>49.4</v>
      </c>
      <c r="BA75" s="335">
        <f>IFERROR(MAX(SUMIFS(Forecast!BZ:BZ, Forecast!$A:$A, Outcomes!$A75, Forecast!$C:$C, "2024", Forecast!$D:$D, "Bound project"), 0), 0)</f>
        <v>38.949999999999996</v>
      </c>
      <c r="BB75" s="335">
        <f>IFERROR(MAX(SUMIFS(Forecast!AO:AO, Forecast!$A:$A, Outcomes!$A75, Forecast!$C:$C, "2024", Forecast!$D:$D, "Bound project"), 0), 0)</f>
        <v>163.9</v>
      </c>
      <c r="BC75" s="335">
        <f>IFERROR(MAX(SUMIFS(Forecast!BN:BN, Forecast!$A:$A, Outcomes!$A75, Forecast!$C:$C, "2024", Forecast!$D:$D, "Bound project"), 0), 0)</f>
        <v>825.88963280109522</v>
      </c>
      <c r="BD75" s="335">
        <f>IFERROR(MAX(SUMIFS(Forecast!CA:CA, Forecast!$A:$A, Outcomes!$A75, Forecast!$C:$C, "2024", Forecast!$D:$D, "Bound project"), 0), 0)</f>
        <v>0</v>
      </c>
    </row>
    <row r="76" spans="1:56">
      <c r="A76" s="21" t="s">
        <v>75</v>
      </c>
      <c r="B76" s="18" t="s">
        <v>76</v>
      </c>
      <c r="C76" s="335">
        <f>IFERROR(MAX(SUMIFS(Forecast!E:E, Forecast!$A:$A, Outcomes!$A76, Forecast!$C:$C, "2024", Forecast!$D:$D, "Bound project"), 0), 0)</f>
        <v>883.83259158816736</v>
      </c>
      <c r="D76" s="335">
        <f>IFERROR(MAX(SUMIFS(Forecast!F:F, Forecast!$A:$A, Outcomes!$A76, Forecast!$C:$C, "2024", Forecast!$D:$D, "Bound project"), 0), 0)</f>
        <v>655.48625003667235</v>
      </c>
      <c r="E76" s="335">
        <f>IFERROR(MAX(SUMIFS(Forecast!G:G, Forecast!$A:$A, Outcomes!$A76, Forecast!$C:$C, "2024", Forecast!$D:$D, "Bound project"), 0), 0)</f>
        <v>288.12793918151726</v>
      </c>
      <c r="F76" s="335">
        <f>IFERROR(MAX(SUMIFS(Forecast!H:H, Forecast!$A:$A, Outcomes!$A76, Forecast!$C:$C, "2024", Forecast!$D:$D, "Bound project"), 0), 0)</f>
        <v>262.73326858092167</v>
      </c>
      <c r="G76" s="335">
        <f>IFERROR(MAX(SUMIFS(Forecast!I:I, Forecast!$A:$A, Outcomes!$A76, Forecast!$C:$C, "2024", Forecast!$D:$D, "Bound project"), 0), 0)</f>
        <v>160.08774104782259</v>
      </c>
      <c r="H76" s="335">
        <f>IFERROR(MAX(SUMIFS(Forecast!J:J, Forecast!$A:$A, Outcomes!$A76, Forecast!$C:$C, "2024", Forecast!$D:$D, "Bound project"), 0), 0)</f>
        <v>1.1000000000000001</v>
      </c>
      <c r="I76" s="335">
        <f>IFERROR(MAX(SUMIFS(Forecast!K:K, Forecast!$A:$A, Outcomes!$A76, Forecast!$C:$C, "2024", Forecast!$D:$D, "Bound project"), 0), 0)</f>
        <v>0.93500000000000005</v>
      </c>
      <c r="J76" s="335">
        <f>IFERROR(MAX(SUMIFS(Forecast!L:L, Forecast!$A:$A, Outcomes!$A76, Forecast!$C:$C, "2024", Forecast!$D:$D, "Bound project"), 0), 0)</f>
        <v>0.44000000000000006</v>
      </c>
      <c r="K76" s="335">
        <f>IFERROR(MAX(SUMIFS(Forecast!M:M, Forecast!$A:$A, Outcomes!$A76, Forecast!$C:$C, "2024", Forecast!$D:$D, "Bound project"), 0), 0)</f>
        <v>0</v>
      </c>
      <c r="L76" s="335">
        <f>IFERROR(MAX(SUMIFS(Forecast!O:O, Forecast!$A:$A, Outcomes!$A76, Forecast!$C:$C, "2024", Forecast!$D:$D, "Bound project"), 0), 0)</f>
        <v>89.092751613097761</v>
      </c>
      <c r="M76" s="335">
        <f>IFERROR(MAX(SUMIFS(Forecast!P:P, Forecast!$A:$A, Outcomes!$A76, Forecast!$C:$C, "2024", Forecast!$D:$D, "Bound project"), 0), 0)</f>
        <v>2658.7072483869024</v>
      </c>
      <c r="N76" s="335">
        <f>IFERROR(MAX(SUMIFS(Forecast!U:U, Forecast!$A:$A, Outcomes!$A76, Forecast!$C:$C, "2024", Forecast!$D:$D, "Bound project"), 0), 0)</f>
        <v>65.22438725490197</v>
      </c>
      <c r="O76" s="563"/>
      <c r="P76" s="563"/>
      <c r="Q76" s="563"/>
      <c r="R76" s="335">
        <f>IFERROR(MAX(SUMIFS(Forecast!Y:Y, Forecast!$A:$A, Outcomes!$A76, Forecast!$C:$C, "2024", Forecast!$D:$D, "Bound project"), 0), 0)</f>
        <v>81.075612745098042</v>
      </c>
      <c r="S76" s="563"/>
      <c r="T76" s="563"/>
      <c r="U76" s="563"/>
      <c r="V76" s="335">
        <f>IFERROR(MAX(SUMIFS(Forecast!AG:AG, Forecast!$A:$A, Outcomes!$A76, Forecast!$C:$C, "2024", Forecast!$D:$D, "Bound project"), 0), 0)</f>
        <v>253.59319420076579</v>
      </c>
      <c r="W76" s="335">
        <f>IFERROR(MAX(SUMIFS(Forecast!AH:AH, Forecast!$A:$A, Outcomes!$A76, Forecast!$C:$C, "2024", Forecast!$D:$D, "Bound project"), 0), 0)</f>
        <v>163.84791067377094</v>
      </c>
      <c r="X76" s="335">
        <f>IFERROR(MAX(SUMIFS(Forecast!AI:AI, Forecast!$A:$A, Outcomes!$A76, Forecast!$C:$C, "2024", Forecast!$D:$D, "Bound project"), 0), 0)</f>
        <v>83.210915826069552</v>
      </c>
      <c r="Y76" s="335">
        <f>IFERROR(MAX(SUMIFS(Forecast!AJ:AJ, Forecast!$A:$A, Outcomes!$A76, Forecast!$C:$C, "2024", Forecast!$D:$D, "Bound project"), 0), 0)</f>
        <v>102.95788406008531</v>
      </c>
      <c r="Z76" s="335">
        <f>IFERROR(MAX(SUMIFS(Forecast!AK:AK, Forecast!$A:$A, Outcomes!$A76, Forecast!$C:$C, "2024", Forecast!$D:$D, "Bound project"), 0), 0)</f>
        <v>288.91727497297848</v>
      </c>
      <c r="AA76" s="335">
        <f>IFERROR(MAX(SUMIFS(Forecast!AL:AL, Forecast!$A:$A, Outcomes!$A76, Forecast!$C:$C, "2024", Forecast!$D:$D, "Bound project"), 0), 0)</f>
        <v>180.87081901135124</v>
      </c>
      <c r="AB76" s="335">
        <f>IFERROR(MAX(SUMIFS(Forecast!AM:AM, Forecast!$A:$A, Outcomes!$A76, Forecast!$C:$C, "2024", Forecast!$D:$D, "Bound project"), 0), 0)</f>
        <v>148.59202067495482</v>
      </c>
      <c r="AC76" s="335">
        <f>IFERROR(MAX(SUMIFS(Forecast!AN:AN, Forecast!$A:$A, Outcomes!$A76, Forecast!$C:$C, "2024", Forecast!$D:$D, "Bound project"), 0), 0)</f>
        <v>142.91627768716091</v>
      </c>
      <c r="AD76" s="335">
        <f>IFERROR(MAX(SUMIFS(Forecast!AT:AT, Forecast!$A:$A, Outcomes!$A76, Forecast!$C:$C, "2024", Forecast!$D:$D, "Bound project"), 0), 0)</f>
        <v>0</v>
      </c>
      <c r="AE76" s="335">
        <f>IFERROR(MAX(SUMIFS(Forecast!AU:AU, Forecast!$A:$A, Outcomes!$A76, Forecast!$C:$C, "2024", Forecast!$D:$D, "Bound project"), 0), 0)</f>
        <v>0</v>
      </c>
      <c r="AF76" s="335">
        <f>IFERROR(MAX(SUMIFS(Forecast!AV:AV, Forecast!$A:$A, Outcomes!$A76, Forecast!$C:$C, "2024", Forecast!$D:$D, "Bound project"), 0), 0)</f>
        <v>0</v>
      </c>
      <c r="AG76" s="335">
        <f>IFERROR(MAX(SUMIFS(Forecast!AW:AW, Forecast!$A:$A, Outcomes!$A76, Forecast!$C:$C, "2024", Forecast!$D:$D, "Bound project"), 0), 0)</f>
        <v>0</v>
      </c>
      <c r="AH76" s="335">
        <f>IFERROR(MAX(SUMIFS(Forecast!AX:AX, Forecast!$A:$A, Outcomes!$A76, Forecast!$C:$C, "2024", Forecast!$D:$D, "Bound project"), 0), 0)</f>
        <v>0.28498516638663307</v>
      </c>
      <c r="AI76" s="335">
        <f>IFERROR(MAX(SUMIFS(Forecast!AY:AY, Forecast!$A:$A, Outcomes!$A76, Forecast!$C:$C, "2024", Forecast!$D:$D, "Bound project"), 0), 0)</f>
        <v>2.8498516638663308E-2</v>
      </c>
      <c r="AJ76" s="335">
        <f>IFERROR(MAX(SUMIFS(Forecast!AZ:AZ, Forecast!$A:$A, Outcomes!$A76, Forecast!$C:$C, "2024", Forecast!$D:$D, "Bound project"), 0), 0)</f>
        <v>0</v>
      </c>
      <c r="AK76" s="335">
        <f>IFERROR(MAX(SUMIFS(Forecast!BA:BA, Forecast!$A:$A, Outcomes!$A76, Forecast!$C:$C, "2024", Forecast!$D:$D, "Bound project"), 0), 0)</f>
        <v>0.26598615529419084</v>
      </c>
      <c r="AL76" s="335">
        <f>IFERROR(MAX(SUMIFS(Forecast!BF:BF, Forecast!$A:$A, Outcomes!$A76, Forecast!$C:$C, "2024", Forecast!$D:$D, "Bound project"), 0), 0)</f>
        <v>582.72217386784666</v>
      </c>
      <c r="AM76" s="335">
        <f>IFERROR(MAX(SUMIFS(Forecast!BG:BG, Forecast!$A:$A, Outcomes!$A76, Forecast!$C:$C, "2024", Forecast!$D:$D, "Bound project"), 0), 0)</f>
        <v>256.43456839072456</v>
      </c>
      <c r="AN76" s="335">
        <f>IFERROR(MAX(SUMIFS(Forecast!BH:BH, Forecast!$A:$A, Outcomes!$A76, Forecast!$C:$C, "2024", Forecast!$D:$D, "Bound project"), 0), 0)</f>
        <v>270.04277611917036</v>
      </c>
      <c r="AO76" s="335">
        <f>IFERROR(MAX(SUMIFS(Forecast!BI:BI, Forecast!$A:$A, Outcomes!$A76, Forecast!$C:$C, "2024", Forecast!$D:$D, "Bound project"), 0), 0)</f>
        <v>226.17402010006475</v>
      </c>
      <c r="AP76" s="335">
        <f>IFERROR(MAX(SUMIFS(Forecast!BJ:BJ, Forecast!$A:$A, Outcomes!$A76, Forecast!$C:$C, "2024", Forecast!$D:$D, "Bound project"), 0), 0)</f>
        <v>558.7305861364373</v>
      </c>
      <c r="AQ76" s="335">
        <f>IFERROR(MAX(SUMIFS(Forecast!BK:BK, Forecast!$A:$A, Outcomes!$A76, Forecast!$C:$C, "2024", Forecast!$D:$D, "Bound project"), 0), 0)</f>
        <v>176.31414510229777</v>
      </c>
      <c r="AR76" s="335">
        <f>IFERROR(MAX(SUMIFS(Forecast!BL:BL, Forecast!$A:$A, Outcomes!$A76, Forecast!$C:$C, "2024", Forecast!$D:$D, "Bound project"), 0), 0)</f>
        <v>310.08782984430587</v>
      </c>
      <c r="AS76" s="335">
        <f>IFERROR(MAX(SUMIFS(Forecast!BM:BM, Forecast!$A:$A, Outcomes!$A76, Forecast!$C:$C, "2024", Forecast!$D:$D, "Bound project"), 0), 0)</f>
        <v>309.75609483450353</v>
      </c>
      <c r="AT76" s="335">
        <f>IFERROR(MAX(SUMIFS(Forecast!BS:BS, Forecast!$A:$A, Outcomes!$A76, Forecast!$C:$C, "2024", Forecast!$D:$D, "Bound project"), 0), 0)</f>
        <v>0</v>
      </c>
      <c r="AU76" s="335">
        <f>IFERROR(MAX(SUMIFS(Forecast!BT:BT, Forecast!$A:$A, Outcomes!$A76, Forecast!$C:$C, "2024", Forecast!$D:$D, "Bound project"), 0), 0)</f>
        <v>0</v>
      </c>
      <c r="AV76" s="335">
        <f>IFERROR(MAX(SUMIFS(Forecast!BU:BU, Forecast!$A:$A, Outcomes!$A76, Forecast!$C:$C, "2024", Forecast!$D:$D, "Bound project"), 0), 0)</f>
        <v>0</v>
      </c>
      <c r="AW76" s="335">
        <f>IFERROR(MAX(SUMIFS(Forecast!BV:BV, Forecast!$A:$A, Outcomes!$A76, Forecast!$C:$C, "2024", Forecast!$D:$D, "Bound project"), 0), 0)</f>
        <v>0</v>
      </c>
      <c r="AX76" s="335">
        <f>IFERROR(MAX(SUMIFS(Forecast!BW:BW, Forecast!$A:$A, Outcomes!$A76, Forecast!$C:$C, "2024", Forecast!$D:$D, "Bound project"), 0), 0)</f>
        <v>13.200000000000001</v>
      </c>
      <c r="AY76" s="335">
        <f>IFERROR(MAX(SUMIFS(Forecast!BX:BX, Forecast!$A:$A, Outcomes!$A76, Forecast!$C:$C, "2024", Forecast!$D:$D, "Bound project"), 0), 0)</f>
        <v>1.0214285714285716</v>
      </c>
      <c r="AZ76" s="335">
        <f>IFERROR(MAX(SUMIFS(Forecast!BY:BY, Forecast!$A:$A, Outcomes!$A76, Forecast!$C:$C, "2024", Forecast!$D:$D, "Bound project"), 0), 0)</f>
        <v>7.0714285714285721</v>
      </c>
      <c r="BA76" s="335">
        <f>IFERROR(MAX(SUMIFS(Forecast!BZ:BZ, Forecast!$A:$A, Outcomes!$A76, Forecast!$C:$C, "2024", Forecast!$D:$D, "Bound project"), 0), 0)</f>
        <v>10.607142857142858</v>
      </c>
      <c r="BB76" s="335">
        <f>IFERROR(MAX(SUMIFS(Forecast!AO:AO, Forecast!$A:$A, Outcomes!$A76, Forecast!$C:$C, "2024", Forecast!$D:$D, "Bound project"), 0), 0)</f>
        <v>16.5</v>
      </c>
      <c r="BC76" s="335">
        <f>IFERROR(MAX(SUMIFS(Forecast!BN:BN, Forecast!$A:$A, Outcomes!$A76, Forecast!$C:$C, "2024", Forecast!$D:$D, "Bound project"), 0), 0)</f>
        <v>54.995237423323161</v>
      </c>
      <c r="BD76" s="335">
        <f>IFERROR(MAX(SUMIFS(Forecast!CA:CA, Forecast!$A:$A, Outcomes!$A76, Forecast!$C:$C, "2024", Forecast!$D:$D, "Bound project"), 0), 0)</f>
        <v>0</v>
      </c>
    </row>
    <row r="77" spans="1:56">
      <c r="A77" s="21" t="s">
        <v>77</v>
      </c>
      <c r="B77" s="18" t="s">
        <v>78</v>
      </c>
      <c r="C77" s="335">
        <f>IFERROR(MAX(SUMIFS(Forecast!E:E, Forecast!$A:$A, Outcomes!$A77, Forecast!$C:$C, "2024", Forecast!$D:$D, "Bound project"), 0), 0)</f>
        <v>2572.244169237088</v>
      </c>
      <c r="D77" s="335">
        <f>IFERROR(MAX(SUMIFS(Forecast!F:F, Forecast!$A:$A, Outcomes!$A77, Forecast!$C:$C, "2024", Forecast!$D:$D, "Bound project"), 0), 0)</f>
        <v>1801.1999999999998</v>
      </c>
      <c r="E77" s="335">
        <f>IFERROR(MAX(SUMIFS(Forecast!G:G, Forecast!$A:$A, Outcomes!$A77, Forecast!$C:$C, "2024", Forecast!$D:$D, "Bound project"), 0), 0)</f>
        <v>1032.6158006943454</v>
      </c>
      <c r="F77" s="335">
        <f>IFERROR(MAX(SUMIFS(Forecast!H:H, Forecast!$A:$A, Outcomes!$A77, Forecast!$C:$C, "2024", Forecast!$D:$D, "Bound project"), 0), 0)</f>
        <v>1103.3632455815789</v>
      </c>
      <c r="G77" s="335">
        <f>IFERROR(MAX(SUMIFS(Forecast!I:I, Forecast!$A:$A, Outcomes!$A77, Forecast!$C:$C, "2024", Forecast!$D:$D, "Bound project"), 0), 0)</f>
        <v>309.18582148307797</v>
      </c>
      <c r="H77" s="335">
        <f>IFERROR(MAX(SUMIFS(Forecast!J:J, Forecast!$A:$A, Outcomes!$A77, Forecast!$C:$C, "2024", Forecast!$D:$D, "Bound project"), 0), 0)</f>
        <v>0</v>
      </c>
      <c r="I77" s="335">
        <f>IFERROR(MAX(SUMIFS(Forecast!K:K, Forecast!$A:$A, Outcomes!$A77, Forecast!$C:$C, "2024", Forecast!$D:$D, "Bound project"), 0), 0)</f>
        <v>0</v>
      </c>
      <c r="J77" s="335">
        <f>IFERROR(MAX(SUMIFS(Forecast!L:L, Forecast!$A:$A, Outcomes!$A77, Forecast!$C:$C, "2024", Forecast!$D:$D, "Bound project"), 0), 0)</f>
        <v>0</v>
      </c>
      <c r="K77" s="335">
        <f>IFERROR(MAX(SUMIFS(Forecast!M:M, Forecast!$A:$A, Outcomes!$A77, Forecast!$C:$C, "2024", Forecast!$D:$D, "Bound project"), 0), 0)</f>
        <v>0</v>
      </c>
      <c r="L77" s="335">
        <f>IFERROR(MAX(SUMIFS(Forecast!O:O, Forecast!$A:$A, Outcomes!$A77, Forecast!$C:$C, "2024", Forecast!$D:$D, "Bound project"), 0), 0)</f>
        <v>307.82322467933062</v>
      </c>
      <c r="M77" s="335">
        <f>IFERROR(MAX(SUMIFS(Forecast!P:P, Forecast!$A:$A, Outcomes!$A77, Forecast!$C:$C, "2024", Forecast!$D:$D, "Bound project"), 0), 0)</f>
        <v>175.72677532066939</v>
      </c>
      <c r="N77" s="335">
        <f>IFERROR(MAX(SUMIFS(Forecast!U:U, Forecast!$A:$A, Outcomes!$A77, Forecast!$C:$C, "2024", Forecast!$D:$D, "Bound project"), 0), 0)</f>
        <v>0</v>
      </c>
      <c r="O77" s="563"/>
      <c r="P77" s="563"/>
      <c r="Q77" s="563"/>
      <c r="R77" s="335">
        <f>IFERROR(MAX(SUMIFS(Forecast!Y:Y, Forecast!$A:$A, Outcomes!$A77, Forecast!$C:$C, "2024", Forecast!$D:$D, "Bound project"), 0), 0)</f>
        <v>0</v>
      </c>
      <c r="S77" s="563"/>
      <c r="T77" s="563"/>
      <c r="U77" s="563"/>
      <c r="V77" s="335">
        <f>IFERROR(MAX(SUMIFS(Forecast!AG:AG, Forecast!$A:$A, Outcomes!$A77, Forecast!$C:$C, "2024", Forecast!$D:$D, "Bound project"), 0), 0)</f>
        <v>254.30676993914906</v>
      </c>
      <c r="W77" s="335">
        <f>IFERROR(MAX(SUMIFS(Forecast!AH:AH, Forecast!$A:$A, Outcomes!$A77, Forecast!$C:$C, "2024", Forecast!$D:$D, "Bound project"), 0), 0)</f>
        <v>105.16793510983155</v>
      </c>
      <c r="X77" s="335">
        <f>IFERROR(MAX(SUMIFS(Forecast!AI:AI, Forecast!$A:$A, Outcomes!$A77, Forecast!$C:$C, "2024", Forecast!$D:$D, "Bound project"), 0), 0)</f>
        <v>141.56794055012489</v>
      </c>
      <c r="Y77" s="335">
        <f>IFERROR(MAX(SUMIFS(Forecast!AJ:AJ, Forecast!$A:$A, Outcomes!$A77, Forecast!$C:$C, "2024", Forecast!$D:$D, "Bound project"), 0), 0)</f>
        <v>126.65946439956262</v>
      </c>
      <c r="Z77" s="335">
        <f>IFERROR(MAX(SUMIFS(Forecast!AK:AK, Forecast!$A:$A, Outcomes!$A77, Forecast!$C:$C, "2024", Forecast!$D:$D, "Bound project"), 0), 0)</f>
        <v>556.04323006085099</v>
      </c>
      <c r="AA77" s="335">
        <f>IFERROR(MAX(SUMIFS(Forecast!AL:AL, Forecast!$A:$A, Outcomes!$A77, Forecast!$C:$C, "2024", Forecast!$D:$D, "Bound project"), 0), 0)</f>
        <v>195.58027720696765</v>
      </c>
      <c r="AB77" s="335">
        <f>IFERROR(MAX(SUMIFS(Forecast!AM:AM, Forecast!$A:$A, Outcomes!$A77, Forecast!$C:$C, "2024", Forecast!$D:$D, "Bound project"), 0), 0)</f>
        <v>324.56488441936511</v>
      </c>
      <c r="AC77" s="335">
        <f>IFERROR(MAX(SUMIFS(Forecast!AN:AN, Forecast!$A:$A, Outcomes!$A77, Forecast!$C:$C, "2024", Forecast!$D:$D, "Bound project"), 0), 0)</f>
        <v>320.49774897988578</v>
      </c>
      <c r="AD77" s="335">
        <f>IFERROR(MAX(SUMIFS(Forecast!AT:AT, Forecast!$A:$A, Outcomes!$A77, Forecast!$C:$C, "2024", Forecast!$D:$D, "Bound project"), 0), 0)</f>
        <v>3.666666666666667</v>
      </c>
      <c r="AE77" s="335">
        <f>IFERROR(MAX(SUMIFS(Forecast!AU:AU, Forecast!$A:$A, Outcomes!$A77, Forecast!$C:$C, "2024", Forecast!$D:$D, "Bound project"), 0), 0)</f>
        <v>1.8569444444444445</v>
      </c>
      <c r="AF77" s="335">
        <f>IFERROR(MAX(SUMIFS(Forecast!AV:AV, Forecast!$A:$A, Outcomes!$A77, Forecast!$C:$C, "2024", Forecast!$D:$D, "Bound project"), 0), 0)</f>
        <v>2.2666666666666666</v>
      </c>
      <c r="AG77" s="335">
        <f>IFERROR(MAX(SUMIFS(Forecast!AW:AW, Forecast!$A:$A, Outcomes!$A77, Forecast!$C:$C, "2024", Forecast!$D:$D, "Bound project"), 0), 0)</f>
        <v>3.5000000000000009</v>
      </c>
      <c r="AH77" s="335">
        <f>IFERROR(MAX(SUMIFS(Forecast!AX:AX, Forecast!$A:$A, Outcomes!$A77, Forecast!$C:$C, "2024", Forecast!$D:$D, "Bound project"), 0), 0)</f>
        <v>0.73333333333333339</v>
      </c>
      <c r="AI77" s="335">
        <f>IFERROR(MAX(SUMIFS(Forecast!AY:AY, Forecast!$A:$A, Outcomes!$A77, Forecast!$C:$C, "2024", Forecast!$D:$D, "Bound project"), 0), 0)</f>
        <v>0.26527777777777778</v>
      </c>
      <c r="AJ77" s="335">
        <f>IFERROR(MAX(SUMIFS(Forecast!AZ:AZ, Forecast!$A:$A, Outcomes!$A77, Forecast!$C:$C, "2024", Forecast!$D:$D, "Bound project"), 0), 0)</f>
        <v>0.37777777777777777</v>
      </c>
      <c r="AK77" s="335">
        <f>IFERROR(MAX(SUMIFS(Forecast!BA:BA, Forecast!$A:$A, Outcomes!$A77, Forecast!$C:$C, "2024", Forecast!$D:$D, "Bound project"), 0), 0)</f>
        <v>0.50000000000000011</v>
      </c>
      <c r="AL77" s="335">
        <f>IFERROR(MAX(SUMIFS(Forecast!BF:BF, Forecast!$A:$A, Outcomes!$A77, Forecast!$C:$C, "2024", Forecast!$D:$D, "Bound project"), 0), 0)</f>
        <v>2560.5691187997118</v>
      </c>
      <c r="AM77" s="335">
        <f>IFERROR(MAX(SUMIFS(Forecast!BG:BG, Forecast!$A:$A, Outcomes!$A77, Forecast!$C:$C, "2024", Forecast!$D:$D, "Bound project"), 0), 0)</f>
        <v>1487.7836001093569</v>
      </c>
      <c r="AN77" s="335">
        <f>IFERROR(MAX(SUMIFS(Forecast!BH:BH, Forecast!$A:$A, Outcomes!$A77, Forecast!$C:$C, "2024", Forecast!$D:$D, "Bound project"), 0), 0)</f>
        <v>1260.4660414237412</v>
      </c>
      <c r="AO77" s="335">
        <f>IFERROR(MAX(SUMIFS(Forecast!BI:BI, Forecast!$A:$A, Outcomes!$A77, Forecast!$C:$C, "2024", Forecast!$D:$D, "Bound project"), 0), 0)</f>
        <v>563.25943064010028</v>
      </c>
      <c r="AP77" s="335">
        <f>IFERROR(MAX(SUMIFS(Forecast!BJ:BJ, Forecast!$A:$A, Outcomes!$A77, Forecast!$C:$C, "2024", Forecast!$D:$D, "Bound project"), 0), 0)</f>
        <v>616.60684484439878</v>
      </c>
      <c r="AQ77" s="335">
        <f>IFERROR(MAX(SUMIFS(Forecast!BK:BK, Forecast!$A:$A, Outcomes!$A77, Forecast!$C:$C, "2024", Forecast!$D:$D, "Bound project"), 0), 0)</f>
        <v>259.60780475876413</v>
      </c>
      <c r="AR77" s="335">
        <f>IFERROR(MAX(SUMIFS(Forecast!BL:BL, Forecast!$A:$A, Outcomes!$A77, Forecast!$C:$C, "2024", Forecast!$D:$D, "Bound project"), 0), 0)</f>
        <v>407.57579232937155</v>
      </c>
      <c r="AS77" s="335">
        <f>IFERROR(MAX(SUMIFS(Forecast!BM:BM, Forecast!$A:$A, Outcomes!$A77, Forecast!$C:$C, "2024", Forecast!$D:$D, "Bound project"), 0), 0)</f>
        <v>295.47668984982533</v>
      </c>
      <c r="AT77" s="335">
        <f>IFERROR(MAX(SUMIFS(Forecast!BS:BS, Forecast!$A:$A, Outcomes!$A77, Forecast!$C:$C, "2024", Forecast!$D:$D, "Bound project"), 0), 0)</f>
        <v>0</v>
      </c>
      <c r="AU77" s="335">
        <f>IFERROR(MAX(SUMIFS(Forecast!BT:BT, Forecast!$A:$A, Outcomes!$A77, Forecast!$C:$C, "2024", Forecast!$D:$D, "Bound project"), 0), 0)</f>
        <v>0</v>
      </c>
      <c r="AV77" s="335">
        <f>IFERROR(MAX(SUMIFS(Forecast!BU:BU, Forecast!$A:$A, Outcomes!$A77, Forecast!$C:$C, "2024", Forecast!$D:$D, "Bound project"), 0), 0)</f>
        <v>0</v>
      </c>
      <c r="AW77" s="335">
        <f>IFERROR(MAX(SUMIFS(Forecast!BV:BV, Forecast!$A:$A, Outcomes!$A77, Forecast!$C:$C, "2024", Forecast!$D:$D, "Bound project"), 0), 0)</f>
        <v>0</v>
      </c>
      <c r="AX77" s="335">
        <f>IFERROR(MAX(SUMIFS(Forecast!BW:BW, Forecast!$A:$A, Outcomes!$A77, Forecast!$C:$C, "2024", Forecast!$D:$D, "Bound project"), 0), 0)</f>
        <v>0</v>
      </c>
      <c r="AY77" s="335">
        <f>IFERROR(MAX(SUMIFS(Forecast!BX:BX, Forecast!$A:$A, Outcomes!$A77, Forecast!$C:$C, "2024", Forecast!$D:$D, "Bound project"), 0), 0)</f>
        <v>0</v>
      </c>
      <c r="AZ77" s="335">
        <f>IFERROR(MAX(SUMIFS(Forecast!BY:BY, Forecast!$A:$A, Outcomes!$A77, Forecast!$C:$C, "2024", Forecast!$D:$D, "Bound project"), 0), 0)</f>
        <v>0</v>
      </c>
      <c r="BA77" s="335">
        <f>IFERROR(MAX(SUMIFS(Forecast!BZ:BZ, Forecast!$A:$A, Outcomes!$A77, Forecast!$C:$C, "2024", Forecast!$D:$D, "Bound project"), 0), 0)</f>
        <v>0</v>
      </c>
      <c r="BB77" s="335">
        <f>IFERROR(MAX(SUMIFS(Forecast!AO:AO, Forecast!$A:$A, Outcomes!$A77, Forecast!$C:$C, "2024", Forecast!$D:$D, "Bound project"), 0), 0)</f>
        <v>10.24551331567382</v>
      </c>
      <c r="BC77" s="335">
        <f>IFERROR(MAX(SUMIFS(Forecast!BN:BN, Forecast!$A:$A, Outcomes!$A77, Forecast!$C:$C, "2024", Forecast!$D:$D, "Bound project"), 0), 0)</f>
        <v>55.000000000000007</v>
      </c>
      <c r="BD77" s="335">
        <f>IFERROR(MAX(SUMIFS(Forecast!CA:CA, Forecast!$A:$A, Outcomes!$A77, Forecast!$C:$C, "2024", Forecast!$D:$D, "Bound project"), 0), 0)</f>
        <v>0</v>
      </c>
    </row>
    <row r="78" spans="1:56">
      <c r="A78" s="21" t="s">
        <v>79</v>
      </c>
      <c r="B78" s="18" t="s">
        <v>80</v>
      </c>
      <c r="C78" s="335">
        <f>IFERROR(MAX(SUMIFS(Forecast!E:E, Forecast!$A:$A, Outcomes!$A78, Forecast!$C:$C, "2024", Forecast!$D:$D, "Bound project"), 0), 0)</f>
        <v>357.06951389113397</v>
      </c>
      <c r="D78" s="335">
        <f>IFERROR(MAX(SUMIFS(Forecast!F:F, Forecast!$A:$A, Outcomes!$A78, Forecast!$C:$C, "2024", Forecast!$D:$D, "Bound project"), 0), 0)</f>
        <v>104.5</v>
      </c>
      <c r="E78" s="335">
        <f>IFERROR(MAX(SUMIFS(Forecast!G:G, Forecast!$A:$A, Outcomes!$A78, Forecast!$C:$C, "2024", Forecast!$D:$D, "Bound project"), 0), 0)</f>
        <v>97.850224515029922</v>
      </c>
      <c r="F78" s="335">
        <f>IFERROR(MAX(SUMIFS(Forecast!H:H, Forecast!$A:$A, Outcomes!$A78, Forecast!$C:$C, "2024", Forecast!$D:$D, "Bound project"), 0), 0)</f>
        <v>29.886798382101048</v>
      </c>
      <c r="G78" s="335">
        <f>IFERROR(MAX(SUMIFS(Forecast!I:I, Forecast!$A:$A, Outcomes!$A78, Forecast!$C:$C, "2024", Forecast!$D:$D, "Bound project"), 0), 0)</f>
        <v>9.7333264717847747</v>
      </c>
      <c r="H78" s="335">
        <f>IFERROR(MAX(SUMIFS(Forecast!J:J, Forecast!$A:$A, Outcomes!$A78, Forecast!$C:$C, "2024", Forecast!$D:$D, "Bound project"), 0), 0)</f>
        <v>0</v>
      </c>
      <c r="I78" s="335">
        <f>IFERROR(MAX(SUMIFS(Forecast!K:K, Forecast!$A:$A, Outcomes!$A78, Forecast!$C:$C, "2024", Forecast!$D:$D, "Bound project"), 0), 0)</f>
        <v>0</v>
      </c>
      <c r="J78" s="335">
        <f>IFERROR(MAX(SUMIFS(Forecast!L:L, Forecast!$A:$A, Outcomes!$A78, Forecast!$C:$C, "2024", Forecast!$D:$D, "Bound project"), 0), 0)</f>
        <v>0</v>
      </c>
      <c r="K78" s="335">
        <f>IFERROR(MAX(SUMIFS(Forecast!M:M, Forecast!$A:$A, Outcomes!$A78, Forecast!$C:$C, "2024", Forecast!$D:$D, "Bound project"), 0), 0)</f>
        <v>0</v>
      </c>
      <c r="L78" s="335">
        <f>IFERROR(MAX(SUMIFS(Forecast!O:O, Forecast!$A:$A, Outcomes!$A78, Forecast!$C:$C, "2024", Forecast!$D:$D, "Bound project"), 0), 0)</f>
        <v>2.284737851662404</v>
      </c>
      <c r="M78" s="335">
        <f>IFERROR(MAX(SUMIFS(Forecast!P:P, Forecast!$A:$A, Outcomes!$A78, Forecast!$C:$C, "2024", Forecast!$D:$D, "Bound project"), 0), 0)</f>
        <v>11.015262148337595</v>
      </c>
      <c r="N78" s="335">
        <f>IFERROR(MAX(SUMIFS(Forecast!U:U, Forecast!$A:$A, Outcomes!$A78, Forecast!$C:$C, "2024", Forecast!$D:$D, "Bound project"), 0), 0)</f>
        <v>92.040010219608817</v>
      </c>
      <c r="O78" s="563"/>
      <c r="P78" s="563"/>
      <c r="Q78" s="563"/>
      <c r="R78" s="335">
        <f>IFERROR(MAX(SUMIFS(Forecast!Y:Y, Forecast!$A:$A, Outcomes!$A78, Forecast!$C:$C, "2024", Forecast!$D:$D, "Bound project"), 0), 0)</f>
        <v>72.951599475212646</v>
      </c>
      <c r="S78" s="563"/>
      <c r="T78" s="563"/>
      <c r="U78" s="563"/>
      <c r="V78" s="335">
        <f>IFERROR(MAX(SUMIFS(Forecast!AG:AG, Forecast!$A:$A, Outcomes!$A78, Forecast!$C:$C, "2024", Forecast!$D:$D, "Bound project"), 0), 0)</f>
        <v>21.139987242329436</v>
      </c>
      <c r="W78" s="335">
        <f>IFERROR(MAX(SUMIFS(Forecast!AH:AH, Forecast!$A:$A, Outcomes!$A78, Forecast!$C:$C, "2024", Forecast!$D:$D, "Bound project"), 0), 0)</f>
        <v>19.719155615204446</v>
      </c>
      <c r="X78" s="335">
        <f>IFERROR(MAX(SUMIFS(Forecast!AI:AI, Forecast!$A:$A, Outcomes!$A78, Forecast!$C:$C, "2024", Forecast!$D:$D, "Bound project"), 0), 0)</f>
        <v>9.5190918272493796</v>
      </c>
      <c r="Y78" s="335">
        <f>IFERROR(MAX(SUMIFS(Forecast!AJ:AJ, Forecast!$A:$A, Outcomes!$A78, Forecast!$C:$C, "2024", Forecast!$D:$D, "Bound project"), 0), 0)</f>
        <v>3.9917340848130531</v>
      </c>
      <c r="Z78" s="335">
        <f>IFERROR(MAX(SUMIFS(Forecast!AK:AK, Forecast!$A:$A, Outcomes!$A78, Forecast!$C:$C, "2024", Forecast!$D:$D, "Bound project"), 0), 0)</f>
        <v>128.10875563204357</v>
      </c>
      <c r="AA78" s="335">
        <f>IFERROR(MAX(SUMIFS(Forecast!AL:AL, Forecast!$A:$A, Outcomes!$A78, Forecast!$C:$C, "2024", Forecast!$D:$D, "Bound project"), 0), 0)</f>
        <v>115.84740542860311</v>
      </c>
      <c r="AB78" s="335">
        <f>IFERROR(MAX(SUMIFS(Forecast!AM:AM, Forecast!$A:$A, Outcomes!$A78, Forecast!$C:$C, "2024", Forecast!$D:$D, "Bound project"), 0), 0)</f>
        <v>65.914458959132119</v>
      </c>
      <c r="AC78" s="335">
        <f>IFERROR(MAX(SUMIFS(Forecast!AN:AN, Forecast!$A:$A, Outcomes!$A78, Forecast!$C:$C, "2024", Forecast!$D:$D, "Bound project"), 0), 0)</f>
        <v>54.481570927409436</v>
      </c>
      <c r="AD78" s="335">
        <f>IFERROR(MAX(SUMIFS(Forecast!AT:AT, Forecast!$A:$A, Outcomes!$A78, Forecast!$C:$C, "2024", Forecast!$D:$D, "Bound project"), 0), 0)</f>
        <v>0</v>
      </c>
      <c r="AE78" s="335">
        <f>IFERROR(MAX(SUMIFS(Forecast!AU:AU, Forecast!$A:$A, Outcomes!$A78, Forecast!$C:$C, "2024", Forecast!$D:$D, "Bound project"), 0), 0)</f>
        <v>0</v>
      </c>
      <c r="AF78" s="335">
        <f>IFERROR(MAX(SUMIFS(Forecast!AV:AV, Forecast!$A:$A, Outcomes!$A78, Forecast!$C:$C, "2024", Forecast!$D:$D, "Bound project"), 0), 0)</f>
        <v>0</v>
      </c>
      <c r="AG78" s="335">
        <f>IFERROR(MAX(SUMIFS(Forecast!AW:AW, Forecast!$A:$A, Outcomes!$A78, Forecast!$C:$C, "2024", Forecast!$D:$D, "Bound project"), 0), 0)</f>
        <v>0</v>
      </c>
      <c r="AH78" s="335">
        <f>IFERROR(MAX(SUMIFS(Forecast!AX:AX, Forecast!$A:$A, Outcomes!$A78, Forecast!$C:$C, "2024", Forecast!$D:$D, "Bound project"), 0), 0)</f>
        <v>0</v>
      </c>
      <c r="AI78" s="335">
        <f>IFERROR(MAX(SUMIFS(Forecast!AY:AY, Forecast!$A:$A, Outcomes!$A78, Forecast!$C:$C, "2024", Forecast!$D:$D, "Bound project"), 0), 0)</f>
        <v>0</v>
      </c>
      <c r="AJ78" s="335">
        <f>IFERROR(MAX(SUMIFS(Forecast!AZ:AZ, Forecast!$A:$A, Outcomes!$A78, Forecast!$C:$C, "2024", Forecast!$D:$D, "Bound project"), 0), 0)</f>
        <v>0</v>
      </c>
      <c r="AK78" s="335">
        <f>IFERROR(MAX(SUMIFS(Forecast!BA:BA, Forecast!$A:$A, Outcomes!$A78, Forecast!$C:$C, "2024", Forecast!$D:$D, "Bound project"), 0), 0)</f>
        <v>0</v>
      </c>
      <c r="AL78" s="335">
        <f>IFERROR(MAX(SUMIFS(Forecast!BF:BF, Forecast!$A:$A, Outcomes!$A78, Forecast!$C:$C, "2024", Forecast!$D:$D, "Bound project"), 0), 0)</f>
        <v>142.86844690143351</v>
      </c>
      <c r="AM78" s="335">
        <f>IFERROR(MAX(SUMIFS(Forecast!BG:BG, Forecast!$A:$A, Outcomes!$A78, Forecast!$C:$C, "2024", Forecast!$D:$D, "Bound project"), 0), 0)</f>
        <v>132.82845626150038</v>
      </c>
      <c r="AN78" s="335">
        <f>IFERROR(MAX(SUMIFS(Forecast!BH:BH, Forecast!$A:$A, Outcomes!$A78, Forecast!$C:$C, "2024", Forecast!$D:$D, "Bound project"), 0), 0)</f>
        <v>56.157475377805532</v>
      </c>
      <c r="AO78" s="335">
        <f>IFERROR(MAX(SUMIFS(Forecast!BI:BI, Forecast!$A:$A, Outcomes!$A78, Forecast!$C:$C, "2024", Forecast!$D:$D, "Bound project"), 0), 0)</f>
        <v>19.821365745411256</v>
      </c>
      <c r="AP78" s="335">
        <f>IFERROR(MAX(SUMIFS(Forecast!BJ:BJ, Forecast!$A:$A, Outcomes!$A78, Forecast!$C:$C, "2024", Forecast!$D:$D, "Bound project"), 0), 0)</f>
        <v>17.105705164352884</v>
      </c>
      <c r="AQ78" s="335">
        <f>IFERROR(MAX(SUMIFS(Forecast!BK:BK, Forecast!$A:$A, Outcomes!$A78, Forecast!$C:$C, "2024", Forecast!$D:$D, "Bound project"), 0), 0)</f>
        <v>14.915556503388933</v>
      </c>
      <c r="AR78" s="335">
        <f>IFERROR(MAX(SUMIFS(Forecast!BL:BL, Forecast!$A:$A, Outcomes!$A78, Forecast!$C:$C, "2024", Forecast!$D:$D, "Bound project"), 0), 0)</f>
        <v>8.6912471953552597</v>
      </c>
      <c r="AS78" s="335">
        <f>IFERROR(MAX(SUMIFS(Forecast!BM:BM, Forecast!$A:$A, Outcomes!$A78, Forecast!$C:$C, "2024", Forecast!$D:$D, "Bound project"), 0), 0)</f>
        <v>4.3894510304278223</v>
      </c>
      <c r="AT78" s="335">
        <f>IFERROR(MAX(SUMIFS(Forecast!BS:BS, Forecast!$A:$A, Outcomes!$A78, Forecast!$C:$C, "2024", Forecast!$D:$D, "Bound project"), 0), 0)</f>
        <v>0</v>
      </c>
      <c r="AU78" s="335">
        <f>IFERROR(MAX(SUMIFS(Forecast!BT:BT, Forecast!$A:$A, Outcomes!$A78, Forecast!$C:$C, "2024", Forecast!$D:$D, "Bound project"), 0), 0)</f>
        <v>0</v>
      </c>
      <c r="AV78" s="335">
        <f>IFERROR(MAX(SUMIFS(Forecast!BU:BU, Forecast!$A:$A, Outcomes!$A78, Forecast!$C:$C, "2024", Forecast!$D:$D, "Bound project"), 0), 0)</f>
        <v>0</v>
      </c>
      <c r="AW78" s="335">
        <f>IFERROR(MAX(SUMIFS(Forecast!BV:BV, Forecast!$A:$A, Outcomes!$A78, Forecast!$C:$C, "2024", Forecast!$D:$D, "Bound project"), 0), 0)</f>
        <v>0</v>
      </c>
      <c r="AX78" s="335">
        <f>IFERROR(MAX(SUMIFS(Forecast!BW:BW, Forecast!$A:$A, Outcomes!$A78, Forecast!$C:$C, "2024", Forecast!$D:$D, "Bound project"), 0), 0)</f>
        <v>0</v>
      </c>
      <c r="AY78" s="335">
        <f>IFERROR(MAX(SUMIFS(Forecast!BX:BX, Forecast!$A:$A, Outcomes!$A78, Forecast!$C:$C, "2024", Forecast!$D:$D, "Bound project"), 0), 0)</f>
        <v>0</v>
      </c>
      <c r="AZ78" s="335">
        <f>IFERROR(MAX(SUMIFS(Forecast!BY:BY, Forecast!$A:$A, Outcomes!$A78, Forecast!$C:$C, "2024", Forecast!$D:$D, "Bound project"), 0), 0)</f>
        <v>0</v>
      </c>
      <c r="BA78" s="335">
        <f>IFERROR(MAX(SUMIFS(Forecast!BZ:BZ, Forecast!$A:$A, Outcomes!$A78, Forecast!$C:$C, "2024", Forecast!$D:$D, "Bound project"), 0), 0)</f>
        <v>0</v>
      </c>
      <c r="BB78" s="335">
        <f>IFERROR(MAX(SUMIFS(Forecast!AO:AO, Forecast!$A:$A, Outcomes!$A78, Forecast!$C:$C, "2024", Forecast!$D:$D, "Bound project"), 0), 0)</f>
        <v>16.5</v>
      </c>
      <c r="BC78" s="335">
        <f>IFERROR(MAX(SUMIFS(Forecast!BN:BN, Forecast!$A:$A, Outcomes!$A78, Forecast!$C:$C, "2024", Forecast!$D:$D, "Bound project"), 0), 0)</f>
        <v>4.4000000000000004</v>
      </c>
      <c r="BD78" s="335">
        <f>IFERROR(MAX(SUMIFS(Forecast!CA:CA, Forecast!$A:$A, Outcomes!$A78, Forecast!$C:$C, "2024", Forecast!$D:$D, "Bound project"), 0), 0)</f>
        <v>0</v>
      </c>
    </row>
    <row r="79" spans="1:56">
      <c r="A79" s="21" t="s">
        <v>81</v>
      </c>
      <c r="B79" s="18" t="s">
        <v>82</v>
      </c>
      <c r="C79" s="335">
        <f>IFERROR(MAX(SUMIFS(Forecast!E:E, Forecast!$A:$A, Outcomes!$A79, Forecast!$C:$C, "2024", Forecast!$D:$D, "Bound project"), 0), 0)</f>
        <v>137.75</v>
      </c>
      <c r="D79" s="335">
        <f>IFERROR(MAX(SUMIFS(Forecast!F:F, Forecast!$A:$A, Outcomes!$A79, Forecast!$C:$C, "2024", Forecast!$D:$D, "Bound project"), 0), 0)</f>
        <v>126.35</v>
      </c>
      <c r="E79" s="335">
        <f>IFERROR(MAX(SUMIFS(Forecast!G:G, Forecast!$A:$A, Outcomes!$A79, Forecast!$C:$C, "2024", Forecast!$D:$D, "Bound project"), 0), 0)</f>
        <v>54.894688289219467</v>
      </c>
      <c r="F79" s="335">
        <f>IFERROR(MAX(SUMIFS(Forecast!H:H, Forecast!$A:$A, Outcomes!$A79, Forecast!$C:$C, "2024", Forecast!$D:$D, "Bound project"), 0), 0)</f>
        <v>46.592701976051657</v>
      </c>
      <c r="G79" s="335">
        <f>IFERROR(MAX(SUMIFS(Forecast!I:I, Forecast!$A:$A, Outcomes!$A79, Forecast!$C:$C, "2024", Forecast!$D:$D, "Bound project"), 0), 0)</f>
        <v>26.008088766092754</v>
      </c>
      <c r="H79" s="335">
        <f>IFERROR(MAX(SUMIFS(Forecast!J:J, Forecast!$A:$A, Outcomes!$A79, Forecast!$C:$C, "2024", Forecast!$D:$D, "Bound project"), 0), 0)</f>
        <v>0</v>
      </c>
      <c r="I79" s="335">
        <f>IFERROR(MAX(SUMIFS(Forecast!K:K, Forecast!$A:$A, Outcomes!$A79, Forecast!$C:$C, "2024", Forecast!$D:$D, "Bound project"), 0), 0)</f>
        <v>0</v>
      </c>
      <c r="J79" s="335">
        <f>IFERROR(MAX(SUMIFS(Forecast!L:L, Forecast!$A:$A, Outcomes!$A79, Forecast!$C:$C, "2024", Forecast!$D:$D, "Bound project"), 0), 0)</f>
        <v>0</v>
      </c>
      <c r="K79" s="335">
        <f>IFERROR(MAX(SUMIFS(Forecast!M:M, Forecast!$A:$A, Outcomes!$A79, Forecast!$C:$C, "2024", Forecast!$D:$D, "Bound project"), 0), 0)</f>
        <v>0</v>
      </c>
      <c r="L79" s="335">
        <f>IFERROR(MAX(SUMIFS(Forecast!O:O, Forecast!$A:$A, Outcomes!$A79, Forecast!$C:$C, "2024", Forecast!$D:$D, "Bound project"), 0), 0)</f>
        <v>0</v>
      </c>
      <c r="M79" s="335">
        <f>IFERROR(MAX(SUMIFS(Forecast!P:P, Forecast!$A:$A, Outcomes!$A79, Forecast!$C:$C, "2024", Forecast!$D:$D, "Bound project"), 0), 0)</f>
        <v>0</v>
      </c>
      <c r="N79" s="335">
        <f>IFERROR(MAX(SUMIFS(Forecast!U:U, Forecast!$A:$A, Outcomes!$A79, Forecast!$C:$C, "2024", Forecast!$D:$D, "Bound project"), 0), 0)</f>
        <v>33.09565413533835</v>
      </c>
      <c r="O79" s="563"/>
      <c r="P79" s="563"/>
      <c r="Q79" s="563"/>
      <c r="R79" s="335">
        <f>IFERROR(MAX(SUMIFS(Forecast!Y:Y, Forecast!$A:$A, Outcomes!$A79, Forecast!$C:$C, "2024", Forecast!$D:$D, "Bound project"), 0), 0)</f>
        <v>138.50434586466167</v>
      </c>
      <c r="S79" s="563"/>
      <c r="T79" s="563"/>
      <c r="U79" s="563"/>
      <c r="V79" s="335">
        <f>IFERROR(MAX(SUMIFS(Forecast!AG:AG, Forecast!$A:$A, Outcomes!$A79, Forecast!$C:$C, "2024", Forecast!$D:$D, "Bound project"), 0), 0)</f>
        <v>102.40337053288864</v>
      </c>
      <c r="W79" s="335">
        <f>IFERROR(MAX(SUMIFS(Forecast!AH:AH, Forecast!$A:$A, Outcomes!$A79, Forecast!$C:$C, "2024", Forecast!$D:$D, "Bound project"), 0), 0)</f>
        <v>74.691780059769869</v>
      </c>
      <c r="X79" s="335">
        <f>IFERROR(MAX(SUMIFS(Forecast!AI:AI, Forecast!$A:$A, Outcomes!$A79, Forecast!$C:$C, "2024", Forecast!$D:$D, "Bound project"), 0), 0)</f>
        <v>35.085549326328611</v>
      </c>
      <c r="Y79" s="335">
        <f>IFERROR(MAX(SUMIFS(Forecast!AJ:AJ, Forecast!$A:$A, Outcomes!$A79, Forecast!$C:$C, "2024", Forecast!$D:$D, "Bound project"), 0), 0)</f>
        <v>29.499914497733933</v>
      </c>
      <c r="Z79" s="335">
        <f>IFERROR(MAX(SUMIFS(Forecast!AK:AK, Forecast!$A:$A, Outcomes!$A79, Forecast!$C:$C, "2024", Forecast!$D:$D, "Bound project"), 0), 0)</f>
        <v>183.47333924979048</v>
      </c>
      <c r="AA79" s="335">
        <f>IFERROR(MAX(SUMIFS(Forecast!AL:AL, Forecast!$A:$A, Outcomes!$A79, Forecast!$C:$C, "2024", Forecast!$D:$D, "Bound project"), 0), 0)</f>
        <v>99.53441873858776</v>
      </c>
      <c r="AB79" s="335">
        <f>IFERROR(MAX(SUMIFS(Forecast!AM:AM, Forecast!$A:$A, Outcomes!$A79, Forecast!$C:$C, "2024", Forecast!$D:$D, "Bound project"), 0), 0)</f>
        <v>95.652826861608844</v>
      </c>
      <c r="AC79" s="335">
        <f>IFERROR(MAX(SUMIFS(Forecast!AN:AN, Forecast!$A:$A, Outcomes!$A79, Forecast!$C:$C, "2024", Forecast!$D:$D, "Bound project"), 0), 0)</f>
        <v>106.00338508252227</v>
      </c>
      <c r="AD79" s="335">
        <f>IFERROR(MAX(SUMIFS(Forecast!AT:AT, Forecast!$A:$A, Outcomes!$A79, Forecast!$C:$C, "2024", Forecast!$D:$D, "Bound project"), 0), 0)</f>
        <v>0</v>
      </c>
      <c r="AE79" s="335">
        <f>IFERROR(MAX(SUMIFS(Forecast!AU:AU, Forecast!$A:$A, Outcomes!$A79, Forecast!$C:$C, "2024", Forecast!$D:$D, "Bound project"), 0), 0)</f>
        <v>0</v>
      </c>
      <c r="AF79" s="335">
        <f>IFERROR(MAX(SUMIFS(Forecast!AV:AV, Forecast!$A:$A, Outcomes!$A79, Forecast!$C:$C, "2024", Forecast!$D:$D, "Bound project"), 0), 0)</f>
        <v>0</v>
      </c>
      <c r="AG79" s="335">
        <f>IFERROR(MAX(SUMIFS(Forecast!AW:AW, Forecast!$A:$A, Outcomes!$A79, Forecast!$C:$C, "2024", Forecast!$D:$D, "Bound project"), 0), 0)</f>
        <v>0</v>
      </c>
      <c r="AH79" s="335">
        <f>IFERROR(MAX(SUMIFS(Forecast!AX:AX, Forecast!$A:$A, Outcomes!$A79, Forecast!$C:$C, "2024", Forecast!$D:$D, "Bound project"), 0), 0)</f>
        <v>54.15</v>
      </c>
      <c r="AI79" s="335">
        <f>IFERROR(MAX(SUMIFS(Forecast!AY:AY, Forecast!$A:$A, Outcomes!$A79, Forecast!$C:$C, "2024", Forecast!$D:$D, "Bound project"), 0), 0)</f>
        <v>1.8266098773923045</v>
      </c>
      <c r="AJ79" s="335">
        <f>IFERROR(MAX(SUMIFS(Forecast!AZ:AZ, Forecast!$A:$A, Outcomes!$A79, Forecast!$C:$C, "2024", Forecast!$D:$D, "Bound project"), 0), 0)</f>
        <v>10.389548634061416</v>
      </c>
      <c r="AK79" s="335">
        <f>IFERROR(MAX(SUMIFS(Forecast!BA:BA, Forecast!$A:$A, Outcomes!$A79, Forecast!$C:$C, "2024", Forecast!$D:$D, "Bound project"), 0), 0)</f>
        <v>41.243803403460625</v>
      </c>
      <c r="AL79" s="335">
        <f>IFERROR(MAX(SUMIFS(Forecast!BF:BF, Forecast!$A:$A, Outcomes!$A79, Forecast!$C:$C, "2024", Forecast!$D:$D, "Bound project"), 0), 0)</f>
        <v>193.23109694282624</v>
      </c>
      <c r="AM79" s="335">
        <f>IFERROR(MAX(SUMIFS(Forecast!BG:BG, Forecast!$A:$A, Outcomes!$A79, Forecast!$C:$C, "2024", Forecast!$D:$D, "Bound project"), 0), 0)</f>
        <v>80.442291720446818</v>
      </c>
      <c r="AN79" s="335">
        <f>IFERROR(MAX(SUMIFS(Forecast!BH:BH, Forecast!$A:$A, Outcomes!$A79, Forecast!$C:$C, "2024", Forecast!$D:$D, "Bound project"), 0), 0)</f>
        <v>99.13989852775714</v>
      </c>
      <c r="AO79" s="335">
        <f>IFERROR(MAX(SUMIFS(Forecast!BI:BI, Forecast!$A:$A, Outcomes!$A79, Forecast!$C:$C, "2024", Forecast!$D:$D, "Bound project"), 0), 0)</f>
        <v>55.877949654511994</v>
      </c>
      <c r="AP79" s="335">
        <f>IFERROR(MAX(SUMIFS(Forecast!BJ:BJ, Forecast!$A:$A, Outcomes!$A79, Forecast!$C:$C, "2024", Forecast!$D:$D, "Bound project"), 0), 0)</f>
        <v>155.30033693494968</v>
      </c>
      <c r="AQ79" s="335">
        <f>IFERROR(MAX(SUMIFS(Forecast!BK:BK, Forecast!$A:$A, Outcomes!$A79, Forecast!$C:$C, "2024", Forecast!$D:$D, "Bound project"), 0), 0)</f>
        <v>41.334199013435423</v>
      </c>
      <c r="AR79" s="335">
        <f>IFERROR(MAX(SUMIFS(Forecast!BL:BL, Forecast!$A:$A, Outcomes!$A79, Forecast!$C:$C, "2024", Forecast!$D:$D, "Bound project"), 0), 0)</f>
        <v>80.425092683632414</v>
      </c>
      <c r="AS79" s="335">
        <f>IFERROR(MAX(SUMIFS(Forecast!BM:BM, Forecast!$A:$A, Outcomes!$A79, Forecast!$C:$C, "2024", Forecast!$D:$D, "Bound project"), 0), 0)</f>
        <v>91.381667405017808</v>
      </c>
      <c r="AT79" s="335">
        <f>IFERROR(MAX(SUMIFS(Forecast!BS:BS, Forecast!$A:$A, Outcomes!$A79, Forecast!$C:$C, "2024", Forecast!$D:$D, "Bound project"), 0), 0)</f>
        <v>0</v>
      </c>
      <c r="AU79" s="335">
        <f>IFERROR(MAX(SUMIFS(Forecast!BT:BT, Forecast!$A:$A, Outcomes!$A79, Forecast!$C:$C, "2024", Forecast!$D:$D, "Bound project"), 0), 0)</f>
        <v>0</v>
      </c>
      <c r="AV79" s="335">
        <f>IFERROR(MAX(SUMIFS(Forecast!BU:BU, Forecast!$A:$A, Outcomes!$A79, Forecast!$C:$C, "2024", Forecast!$D:$D, "Bound project"), 0), 0)</f>
        <v>0</v>
      </c>
      <c r="AW79" s="335">
        <f>IFERROR(MAX(SUMIFS(Forecast!BV:BV, Forecast!$A:$A, Outcomes!$A79, Forecast!$C:$C, "2024", Forecast!$D:$D, "Bound project"), 0), 0)</f>
        <v>0</v>
      </c>
      <c r="AX79" s="335">
        <f>IFERROR(MAX(SUMIFS(Forecast!BW:BW, Forecast!$A:$A, Outcomes!$A79, Forecast!$C:$C, "2024", Forecast!$D:$D, "Bound project"), 0), 0)</f>
        <v>25.3</v>
      </c>
      <c r="AY79" s="335">
        <f>IFERROR(MAX(SUMIFS(Forecast!BX:BX, Forecast!$A:$A, Outcomes!$A79, Forecast!$C:$C, "2024", Forecast!$D:$D, "Bound project"), 0), 0)</f>
        <v>1.6270833333333332</v>
      </c>
      <c r="AZ79" s="335">
        <f>IFERROR(MAX(SUMIFS(Forecast!BY:BY, Forecast!$A:$A, Outcomes!$A79, Forecast!$C:$C, "2024", Forecast!$D:$D, "Bound project"), 0), 0)</f>
        <v>12.240773809523811</v>
      </c>
      <c r="BA79" s="335">
        <f>IFERROR(MAX(SUMIFS(Forecast!BZ:BZ, Forecast!$A:$A, Outcomes!$A79, Forecast!$C:$C, "2024", Forecast!$D:$D, "Bound project"), 0), 0)</f>
        <v>21.263392857142858</v>
      </c>
      <c r="BB79" s="335">
        <f>IFERROR(MAX(SUMIFS(Forecast!AO:AO, Forecast!$A:$A, Outcomes!$A79, Forecast!$C:$C, "2024", Forecast!$D:$D, "Bound project"), 0), 0)</f>
        <v>11.346504780602666</v>
      </c>
      <c r="BC79" s="335">
        <f>IFERROR(MAX(SUMIFS(Forecast!BN:BN, Forecast!$A:$A, Outcomes!$A79, Forecast!$C:$C, "2024", Forecast!$D:$D, "Bound project"), 0), 0)</f>
        <v>22.72046880559418</v>
      </c>
      <c r="BD79" s="335">
        <f>IFERROR(MAX(SUMIFS(Forecast!CA:CA, Forecast!$A:$A, Outcomes!$A79, Forecast!$C:$C, "2024", Forecast!$D:$D, "Bound project"), 0), 0)</f>
        <v>0</v>
      </c>
    </row>
    <row r="80" spans="1:56">
      <c r="A80" s="21" t="s">
        <v>83</v>
      </c>
      <c r="B80" s="18" t="s">
        <v>84</v>
      </c>
      <c r="C80" s="335">
        <f>IFERROR(MAX(SUMIFS(Forecast!E:E, Forecast!$A:$A, Outcomes!$A80, Forecast!$C:$C, "2024", Forecast!$D:$D, "Bound project"), 0), 0)</f>
        <v>363.12532595436909</v>
      </c>
      <c r="D80" s="335">
        <f>IFERROR(MAX(SUMIFS(Forecast!F:F, Forecast!$A:$A, Outcomes!$A80, Forecast!$C:$C, "2024", Forecast!$D:$D, "Bound project"), 0), 0)</f>
        <v>179.54999999999998</v>
      </c>
      <c r="E80" s="335">
        <f>IFERROR(MAX(SUMIFS(Forecast!G:G, Forecast!$A:$A, Outcomes!$A80, Forecast!$C:$C, "2024", Forecast!$D:$D, "Bound project"), 0), 0)</f>
        <v>132.71508284407543</v>
      </c>
      <c r="F80" s="335">
        <f>IFERROR(MAX(SUMIFS(Forecast!H:H, Forecast!$A:$A, Outcomes!$A80, Forecast!$C:$C, "2024", Forecast!$D:$D, "Bound project"), 0), 0)</f>
        <v>70.288434244056319</v>
      </c>
      <c r="G80" s="335">
        <f>IFERROR(MAX(SUMIFS(Forecast!I:I, Forecast!$A:$A, Outcomes!$A80, Forecast!$C:$C, "2024", Forecast!$D:$D, "Bound project"), 0), 0)</f>
        <v>36.892554342036973</v>
      </c>
      <c r="H80" s="335">
        <f>IFERROR(MAX(SUMIFS(Forecast!J:J, Forecast!$A:$A, Outcomes!$A80, Forecast!$C:$C, "2024", Forecast!$D:$D, "Bound project"), 0), 0)</f>
        <v>0</v>
      </c>
      <c r="I80" s="335">
        <f>IFERROR(MAX(SUMIFS(Forecast!K:K, Forecast!$A:$A, Outcomes!$A80, Forecast!$C:$C, "2024", Forecast!$D:$D, "Bound project"), 0), 0)</f>
        <v>0</v>
      </c>
      <c r="J80" s="335">
        <f>IFERROR(MAX(SUMIFS(Forecast!L:L, Forecast!$A:$A, Outcomes!$A80, Forecast!$C:$C, "2024", Forecast!$D:$D, "Bound project"), 0), 0)</f>
        <v>0</v>
      </c>
      <c r="K80" s="335">
        <f>IFERROR(MAX(SUMIFS(Forecast!M:M, Forecast!$A:$A, Outcomes!$A80, Forecast!$C:$C, "2024", Forecast!$D:$D, "Bound project"), 0), 0)</f>
        <v>0</v>
      </c>
      <c r="L80" s="335">
        <f>IFERROR(MAX(SUMIFS(Forecast!O:O, Forecast!$A:$A, Outcomes!$A80, Forecast!$C:$C, "2024", Forecast!$D:$D, "Bound project"), 0), 0)</f>
        <v>0</v>
      </c>
      <c r="M80" s="335">
        <f>IFERROR(MAX(SUMIFS(Forecast!P:P, Forecast!$A:$A, Outcomes!$A80, Forecast!$C:$C, "2024", Forecast!$D:$D, "Bound project"), 0), 0)</f>
        <v>200.20000000000002</v>
      </c>
      <c r="N80" s="335">
        <f>IFERROR(MAX(SUMIFS(Forecast!U:U, Forecast!$A:$A, Outcomes!$A80, Forecast!$C:$C, "2024", Forecast!$D:$D, "Bound project"), 0), 0)</f>
        <v>5.5</v>
      </c>
      <c r="O80" s="563"/>
      <c r="P80" s="563"/>
      <c r="Q80" s="563"/>
      <c r="R80" s="335">
        <f>IFERROR(MAX(SUMIFS(Forecast!Y:Y, Forecast!$A:$A, Outcomes!$A80, Forecast!$C:$C, "2024", Forecast!$D:$D, "Bound project"), 0), 0)</f>
        <v>148.5</v>
      </c>
      <c r="S80" s="563"/>
      <c r="T80" s="563"/>
      <c r="U80" s="563"/>
      <c r="V80" s="335">
        <f>IFERROR(MAX(SUMIFS(Forecast!AG:AG, Forecast!$A:$A, Outcomes!$A80, Forecast!$C:$C, "2024", Forecast!$D:$D, "Bound project"), 0), 0)</f>
        <v>152.88069656462312</v>
      </c>
      <c r="W80" s="335">
        <f>IFERROR(MAX(SUMIFS(Forecast!AH:AH, Forecast!$A:$A, Outcomes!$A80, Forecast!$C:$C, "2024", Forecast!$D:$D, "Bound project"), 0), 0)</f>
        <v>101.2173533368163</v>
      </c>
      <c r="X80" s="335">
        <f>IFERROR(MAX(SUMIFS(Forecast!AI:AI, Forecast!$A:$A, Outcomes!$A80, Forecast!$C:$C, "2024", Forecast!$D:$D, "Bound project"), 0), 0)</f>
        <v>70.786033794736909</v>
      </c>
      <c r="Y80" s="335">
        <f>IFERROR(MAX(SUMIFS(Forecast!AJ:AJ, Forecast!$A:$A, Outcomes!$A80, Forecast!$C:$C, "2024", Forecast!$D:$D, "Bound project"), 0), 0)</f>
        <v>72.681161301499571</v>
      </c>
      <c r="Z80" s="335">
        <f>IFERROR(MAX(SUMIFS(Forecast!AK:AK, Forecast!$A:$A, Outcomes!$A80, Forecast!$C:$C, "2024", Forecast!$D:$D, "Bound project"), 0), 0)</f>
        <v>204.3193034353769</v>
      </c>
      <c r="AA80" s="335">
        <f>IFERROR(MAX(SUMIFS(Forecast!AL:AL, Forecast!$A:$A, Outcomes!$A80, Forecast!$C:$C, "2024", Forecast!$D:$D, "Bound project"), 0), 0)</f>
        <v>127.73472357022375</v>
      </c>
      <c r="AB80" s="335">
        <f>IFERROR(MAX(SUMIFS(Forecast!AM:AM, Forecast!$A:$A, Outcomes!$A80, Forecast!$C:$C, "2024", Forecast!$D:$D, "Bound project"), 0), 0)</f>
        <v>109.76404895450527</v>
      </c>
      <c r="AC80" s="335">
        <f>IFERROR(MAX(SUMIFS(Forecast!AN:AN, Forecast!$A:$A, Outcomes!$A80, Forecast!$C:$C, "2024", Forecast!$D:$D, "Bound project"), 0), 0)</f>
        <v>103.24790747203079</v>
      </c>
      <c r="AD80" s="335">
        <f>IFERROR(MAX(SUMIFS(Forecast!AT:AT, Forecast!$A:$A, Outcomes!$A80, Forecast!$C:$C, "2024", Forecast!$D:$D, "Bound project"), 0), 0)</f>
        <v>0</v>
      </c>
      <c r="AE80" s="335">
        <f>IFERROR(MAX(SUMIFS(Forecast!AU:AU, Forecast!$A:$A, Outcomes!$A80, Forecast!$C:$C, "2024", Forecast!$D:$D, "Bound project"), 0), 0)</f>
        <v>0</v>
      </c>
      <c r="AF80" s="335">
        <f>IFERROR(MAX(SUMIFS(Forecast!AV:AV, Forecast!$A:$A, Outcomes!$A80, Forecast!$C:$C, "2024", Forecast!$D:$D, "Bound project"), 0), 0)</f>
        <v>0</v>
      </c>
      <c r="AG80" s="335">
        <f>IFERROR(MAX(SUMIFS(Forecast!AW:AW, Forecast!$A:$A, Outcomes!$A80, Forecast!$C:$C, "2024", Forecast!$D:$D, "Bound project"), 0), 0)</f>
        <v>0</v>
      </c>
      <c r="AH80" s="335">
        <f>IFERROR(MAX(SUMIFS(Forecast!AX:AX, Forecast!$A:$A, Outcomes!$A80, Forecast!$C:$C, "2024", Forecast!$D:$D, "Bound project"), 0), 0)</f>
        <v>0</v>
      </c>
      <c r="AI80" s="335">
        <f>IFERROR(MAX(SUMIFS(Forecast!AY:AY, Forecast!$A:$A, Outcomes!$A80, Forecast!$C:$C, "2024", Forecast!$D:$D, "Bound project"), 0), 0)</f>
        <v>0</v>
      </c>
      <c r="AJ80" s="335">
        <f>IFERROR(MAX(SUMIFS(Forecast!AZ:AZ, Forecast!$A:$A, Outcomes!$A80, Forecast!$C:$C, "2024", Forecast!$D:$D, "Bound project"), 0), 0)</f>
        <v>0</v>
      </c>
      <c r="AK80" s="335">
        <f>IFERROR(MAX(SUMIFS(Forecast!BA:BA, Forecast!$A:$A, Outcomes!$A80, Forecast!$C:$C, "2024", Forecast!$D:$D, "Bound project"), 0), 0)</f>
        <v>0</v>
      </c>
      <c r="AL80" s="335">
        <f>IFERROR(MAX(SUMIFS(Forecast!BF:BF, Forecast!$A:$A, Outcomes!$A80, Forecast!$C:$C, "2024", Forecast!$D:$D, "Bound project"), 0), 0)</f>
        <v>323.0187569258714</v>
      </c>
      <c r="AM80" s="335">
        <f>IFERROR(MAX(SUMIFS(Forecast!BG:BG, Forecast!$A:$A, Outcomes!$A80, Forecast!$C:$C, "2024", Forecast!$D:$D, "Bound project"), 0), 0)</f>
        <v>215.15171496693574</v>
      </c>
      <c r="AN80" s="335">
        <f>IFERROR(MAX(SUMIFS(Forecast!BH:BH, Forecast!$A:$A, Outcomes!$A80, Forecast!$C:$C, "2024", Forecast!$D:$D, "Bound project"), 0), 0)</f>
        <v>153.97559100350898</v>
      </c>
      <c r="AO80" s="335">
        <f>IFERROR(MAX(SUMIFS(Forecast!BI:BI, Forecast!$A:$A, Outcomes!$A80, Forecast!$C:$C, "2024", Forecast!$D:$D, "Bound project"), 0), 0)</f>
        <v>98.285758774408606</v>
      </c>
      <c r="AP80" s="335">
        <f>IFERROR(MAX(SUMIFS(Forecast!BJ:BJ, Forecast!$A:$A, Outcomes!$A80, Forecast!$C:$C, "2024", Forecast!$D:$D, "Bound project"), 0), 0)</f>
        <v>227.03124307412853</v>
      </c>
      <c r="AQ80" s="335">
        <f>IFERROR(MAX(SUMIFS(Forecast!BK:BK, Forecast!$A:$A, Outcomes!$A80, Forecast!$C:$C, "2024", Forecast!$D:$D, "Bound project"), 0), 0)</f>
        <v>141.73233598719423</v>
      </c>
      <c r="AR80" s="335">
        <f>IFERROR(MAX(SUMIFS(Forecast!BL:BL, Forecast!$A:$A, Outcomes!$A80, Forecast!$C:$C, "2024", Forecast!$D:$D, "Bound project"), 0), 0)</f>
        <v>124.84090004811367</v>
      </c>
      <c r="AS80" s="335">
        <f>IFERROR(MAX(SUMIFS(Forecast!BM:BM, Forecast!$A:$A, Outcomes!$A80, Forecast!$C:$C, "2024", Forecast!$D:$D, "Bound project"), 0), 0)</f>
        <v>122.17710850292353</v>
      </c>
      <c r="AT80" s="335">
        <f>IFERROR(MAX(SUMIFS(Forecast!BS:BS, Forecast!$A:$A, Outcomes!$A80, Forecast!$C:$C, "2024", Forecast!$D:$D, "Bound project"), 0), 0)</f>
        <v>0</v>
      </c>
      <c r="AU80" s="335">
        <f>IFERROR(MAX(SUMIFS(Forecast!BT:BT, Forecast!$A:$A, Outcomes!$A80, Forecast!$C:$C, "2024", Forecast!$D:$D, "Bound project"), 0), 0)</f>
        <v>0</v>
      </c>
      <c r="AV80" s="335">
        <f>IFERROR(MAX(SUMIFS(Forecast!BU:BU, Forecast!$A:$A, Outcomes!$A80, Forecast!$C:$C, "2024", Forecast!$D:$D, "Bound project"), 0), 0)</f>
        <v>0</v>
      </c>
      <c r="AW80" s="335">
        <f>IFERROR(MAX(SUMIFS(Forecast!BV:BV, Forecast!$A:$A, Outcomes!$A80, Forecast!$C:$C, "2024", Forecast!$D:$D, "Bound project"), 0), 0)</f>
        <v>0</v>
      </c>
      <c r="AX80" s="335">
        <f>IFERROR(MAX(SUMIFS(Forecast!BW:BW, Forecast!$A:$A, Outcomes!$A80, Forecast!$C:$C, "2024", Forecast!$D:$D, "Bound project"), 0), 0)</f>
        <v>55.000000000000007</v>
      </c>
      <c r="AY80" s="335">
        <f>IFERROR(MAX(SUMIFS(Forecast!BX:BX, Forecast!$A:$A, Outcomes!$A80, Forecast!$C:$C, "2024", Forecast!$D:$D, "Bound project"), 0), 0)</f>
        <v>20.259478272183191</v>
      </c>
      <c r="AZ80" s="335">
        <f>IFERROR(MAX(SUMIFS(Forecast!BY:BY, Forecast!$A:$A, Outcomes!$A80, Forecast!$C:$C, "2024", Forecast!$D:$D, "Bound project"), 0), 0)</f>
        <v>21.407555481208881</v>
      </c>
      <c r="BA80" s="335">
        <f>IFERROR(MAX(SUMIFS(Forecast!BZ:BZ, Forecast!$A:$A, Outcomes!$A80, Forecast!$C:$C, "2024", Forecast!$D:$D, "Bound project"), 0), 0)</f>
        <v>34.854545370060599</v>
      </c>
      <c r="BB80" s="335">
        <f>IFERROR(MAX(SUMIFS(Forecast!AO:AO, Forecast!$A:$A, Outcomes!$A80, Forecast!$C:$C, "2024", Forecast!$D:$D, "Bound project"), 0), 0)</f>
        <v>19.95</v>
      </c>
      <c r="BC80" s="335">
        <f>IFERROR(MAX(SUMIFS(Forecast!BN:BN, Forecast!$A:$A, Outcomes!$A80, Forecast!$C:$C, "2024", Forecast!$D:$D, "Bound project"), 0), 0)</f>
        <v>38.034232047316181</v>
      </c>
      <c r="BD80" s="335">
        <f>IFERROR(MAX(SUMIFS(Forecast!CA:CA, Forecast!$A:$A, Outcomes!$A80, Forecast!$C:$C, "2024", Forecast!$D:$D, "Bound project"), 0), 0)</f>
        <v>0</v>
      </c>
    </row>
    <row r="81" spans="1:56">
      <c r="A81" s="21" t="s">
        <v>85</v>
      </c>
      <c r="B81" s="18" t="s">
        <v>86</v>
      </c>
      <c r="C81" s="335">
        <f>IFERROR(MAX(SUMIFS(Forecast!E:E, Forecast!$A:$A, Outcomes!$A81, Forecast!$C:$C, "2024", Forecast!$D:$D, "Bound project"), 0), 0)</f>
        <v>397.09999999999997</v>
      </c>
      <c r="D81" s="335">
        <f>IFERROR(MAX(SUMIFS(Forecast!F:F, Forecast!$A:$A, Outcomes!$A81, Forecast!$C:$C, "2024", Forecast!$D:$D, "Bound project"), 0), 0)</f>
        <v>355.77180678525872</v>
      </c>
      <c r="E81" s="335">
        <f>IFERROR(MAX(SUMIFS(Forecast!G:G, Forecast!$A:$A, Outcomes!$A81, Forecast!$C:$C, "2024", Forecast!$D:$D, "Bound project"), 0), 0)</f>
        <v>182.24563842785889</v>
      </c>
      <c r="F81" s="335">
        <f>IFERROR(MAX(SUMIFS(Forecast!H:H, Forecast!$A:$A, Outcomes!$A81, Forecast!$C:$C, "2024", Forecast!$D:$D, "Bound project"), 0), 0)</f>
        <v>104.13823852481417</v>
      </c>
      <c r="G81" s="335">
        <f>IFERROR(MAX(SUMIFS(Forecast!I:I, Forecast!$A:$A, Outcomes!$A81, Forecast!$C:$C, "2024", Forecast!$D:$D, "Bound project"), 0), 0)</f>
        <v>47.714521057593167</v>
      </c>
      <c r="H81" s="335">
        <f>IFERROR(MAX(SUMIFS(Forecast!J:J, Forecast!$A:$A, Outcomes!$A81, Forecast!$C:$C, "2024", Forecast!$D:$D, "Bound project"), 0), 0)</f>
        <v>0</v>
      </c>
      <c r="I81" s="335">
        <f>IFERROR(MAX(SUMIFS(Forecast!K:K, Forecast!$A:$A, Outcomes!$A81, Forecast!$C:$C, "2024", Forecast!$D:$D, "Bound project"), 0), 0)</f>
        <v>0</v>
      </c>
      <c r="J81" s="335">
        <f>IFERROR(MAX(SUMIFS(Forecast!L:L, Forecast!$A:$A, Outcomes!$A81, Forecast!$C:$C, "2024", Forecast!$D:$D, "Bound project"), 0), 0)</f>
        <v>0</v>
      </c>
      <c r="K81" s="335">
        <f>IFERROR(MAX(SUMIFS(Forecast!M:M, Forecast!$A:$A, Outcomes!$A81, Forecast!$C:$C, "2024", Forecast!$D:$D, "Bound project"), 0), 0)</f>
        <v>0</v>
      </c>
      <c r="L81" s="335">
        <f>IFERROR(MAX(SUMIFS(Forecast!O:O, Forecast!$A:$A, Outcomes!$A81, Forecast!$C:$C, "2024", Forecast!$D:$D, "Bound project"), 0), 0)</f>
        <v>0</v>
      </c>
      <c r="M81" s="335">
        <f>IFERROR(MAX(SUMIFS(Forecast!P:P, Forecast!$A:$A, Outcomes!$A81, Forecast!$C:$C, "2024", Forecast!$D:$D, "Bound project"), 0), 0)</f>
        <v>31.349999999999998</v>
      </c>
      <c r="N81" s="335">
        <f>IFERROR(MAX(SUMIFS(Forecast!U:U, Forecast!$A:$A, Outcomes!$A81, Forecast!$C:$C, "2024", Forecast!$D:$D, "Bound project"), 0), 0)</f>
        <v>85.918621558392857</v>
      </c>
      <c r="O81" s="563"/>
      <c r="P81" s="563"/>
      <c r="Q81" s="563"/>
      <c r="R81" s="335">
        <f>IFERROR(MAX(SUMIFS(Forecast!Y:Y, Forecast!$A:$A, Outcomes!$A81, Forecast!$C:$C, "2024", Forecast!$D:$D, "Bound project"), 0), 0)</f>
        <v>0</v>
      </c>
      <c r="S81" s="563"/>
      <c r="T81" s="563"/>
      <c r="U81" s="563"/>
      <c r="V81" s="335">
        <f>IFERROR(MAX(SUMIFS(Forecast!AG:AG, Forecast!$A:$A, Outcomes!$A81, Forecast!$C:$C, "2024", Forecast!$D:$D, "Bound project"), 0), 0)</f>
        <v>108.2227798250444</v>
      </c>
      <c r="W81" s="335">
        <f>IFERROR(MAX(SUMIFS(Forecast!AH:AH, Forecast!$A:$A, Outcomes!$A81, Forecast!$C:$C, "2024", Forecast!$D:$D, "Bound project"), 0), 0)</f>
        <v>52.405582827731337</v>
      </c>
      <c r="X81" s="335">
        <f>IFERROR(MAX(SUMIFS(Forecast!AI:AI, Forecast!$A:$A, Outcomes!$A81, Forecast!$C:$C, "2024", Forecast!$D:$D, "Bound project"), 0), 0)</f>
        <v>50.753644292101761</v>
      </c>
      <c r="Y81" s="335">
        <f>IFERROR(MAX(SUMIFS(Forecast!AJ:AJ, Forecast!$A:$A, Outcomes!$A81, Forecast!$C:$C, "2024", Forecast!$D:$D, "Bound project"), 0), 0)</f>
        <v>40.978992637559145</v>
      </c>
      <c r="Z81" s="335">
        <f>IFERROR(MAX(SUMIFS(Forecast!AK:AK, Forecast!$A:$A, Outcomes!$A81, Forecast!$C:$C, "2024", Forecast!$D:$D, "Bound project"), 0), 0)</f>
        <v>97.190892550497097</v>
      </c>
      <c r="AA81" s="335">
        <f>IFERROR(MAX(SUMIFS(Forecast!AL:AL, Forecast!$A:$A, Outcomes!$A81, Forecast!$C:$C, "2024", Forecast!$D:$D, "Bound project"), 0), 0)</f>
        <v>46.655131046628327</v>
      </c>
      <c r="AB81" s="335">
        <f>IFERROR(MAX(SUMIFS(Forecast!AM:AM, Forecast!$A:$A, Outcomes!$A81, Forecast!$C:$C, "2024", Forecast!$D:$D, "Bound project"), 0), 0)</f>
        <v>47.634684472372044</v>
      </c>
      <c r="AC81" s="335">
        <f>IFERROR(MAX(SUMIFS(Forecast!AN:AN, Forecast!$A:$A, Outcomes!$A81, Forecast!$C:$C, "2024", Forecast!$D:$D, "Bound project"), 0), 0)</f>
        <v>40.206414849866121</v>
      </c>
      <c r="AD81" s="335">
        <f>IFERROR(MAX(SUMIFS(Forecast!AT:AT, Forecast!$A:$A, Outcomes!$A81, Forecast!$C:$C, "2024", Forecast!$D:$D, "Bound project"), 0), 0)</f>
        <v>0</v>
      </c>
      <c r="AE81" s="335">
        <f>IFERROR(MAX(SUMIFS(Forecast!AU:AU, Forecast!$A:$A, Outcomes!$A81, Forecast!$C:$C, "2024", Forecast!$D:$D, "Bound project"), 0), 0)</f>
        <v>0</v>
      </c>
      <c r="AF81" s="335">
        <f>IFERROR(MAX(SUMIFS(Forecast!AV:AV, Forecast!$A:$A, Outcomes!$A81, Forecast!$C:$C, "2024", Forecast!$D:$D, "Bound project"), 0), 0)</f>
        <v>0</v>
      </c>
      <c r="AG81" s="335">
        <f>IFERROR(MAX(SUMIFS(Forecast!AW:AW, Forecast!$A:$A, Outcomes!$A81, Forecast!$C:$C, "2024", Forecast!$D:$D, "Bound project"), 0), 0)</f>
        <v>0</v>
      </c>
      <c r="AH81" s="335">
        <f>IFERROR(MAX(SUMIFS(Forecast!AX:AX, Forecast!$A:$A, Outcomes!$A81, Forecast!$C:$C, "2024", Forecast!$D:$D, "Bound project"), 0), 0)</f>
        <v>0</v>
      </c>
      <c r="AI81" s="335">
        <f>IFERROR(MAX(SUMIFS(Forecast!AY:AY, Forecast!$A:$A, Outcomes!$A81, Forecast!$C:$C, "2024", Forecast!$D:$D, "Bound project"), 0), 0)</f>
        <v>0</v>
      </c>
      <c r="AJ81" s="335">
        <f>IFERROR(MAX(SUMIFS(Forecast!AZ:AZ, Forecast!$A:$A, Outcomes!$A81, Forecast!$C:$C, "2024", Forecast!$D:$D, "Bound project"), 0), 0)</f>
        <v>0</v>
      </c>
      <c r="AK81" s="335">
        <f>IFERROR(MAX(SUMIFS(Forecast!BA:BA, Forecast!$A:$A, Outcomes!$A81, Forecast!$C:$C, "2024", Forecast!$D:$D, "Bound project"), 0), 0)</f>
        <v>0</v>
      </c>
      <c r="AL81" s="335">
        <f>IFERROR(MAX(SUMIFS(Forecast!BF:BF, Forecast!$A:$A, Outcomes!$A81, Forecast!$C:$C, "2024", Forecast!$D:$D, "Bound project"), 0), 0)</f>
        <v>308.77078147631823</v>
      </c>
      <c r="AM81" s="335">
        <f>IFERROR(MAX(SUMIFS(Forecast!BG:BG, Forecast!$A:$A, Outcomes!$A81, Forecast!$C:$C, "2024", Forecast!$D:$D, "Bound project"), 0), 0)</f>
        <v>188.6836787260701</v>
      </c>
      <c r="AN81" s="335">
        <f>IFERROR(MAX(SUMIFS(Forecast!BH:BH, Forecast!$A:$A, Outcomes!$A81, Forecast!$C:$C, "2024", Forecast!$D:$D, "Bound project"), 0), 0)</f>
        <v>135.00185736152463</v>
      </c>
      <c r="AO81" s="335">
        <f>IFERROR(MAX(SUMIFS(Forecast!BI:BI, Forecast!$A:$A, Outcomes!$A81, Forecast!$C:$C, "2024", Forecast!$D:$D, "Bound project"), 0), 0)</f>
        <v>73.710028766909673</v>
      </c>
      <c r="AP81" s="335">
        <f>IFERROR(MAX(SUMIFS(Forecast!BJ:BJ, Forecast!$A:$A, Outcomes!$A81, Forecast!$C:$C, "2024", Forecast!$D:$D, "Bound project"), 0), 0)</f>
        <v>77.029465435176249</v>
      </c>
      <c r="AQ81" s="335">
        <f>IFERROR(MAX(SUMIFS(Forecast!BK:BK, Forecast!$A:$A, Outcomes!$A81, Forecast!$C:$C, "2024", Forecast!$D:$D, "Bound project"), 0), 0)</f>
        <v>39.28221501489876</v>
      </c>
      <c r="AR81" s="335">
        <f>IFERROR(MAX(SUMIFS(Forecast!BL:BL, Forecast!$A:$A, Outcomes!$A81, Forecast!$C:$C, "2024", Forecast!$D:$D, "Bound project"), 0), 0)</f>
        <v>42.051009873993578</v>
      </c>
      <c r="AS81" s="335">
        <f>IFERROR(MAX(SUMIFS(Forecast!BM:BM, Forecast!$A:$A, Outcomes!$A81, Forecast!$C:$C, "2024", Forecast!$D:$D, "Bound project"), 0), 0)</f>
        <v>31.963358514760312</v>
      </c>
      <c r="AT81" s="335">
        <f>IFERROR(MAX(SUMIFS(Forecast!BS:BS, Forecast!$A:$A, Outcomes!$A81, Forecast!$C:$C, "2024", Forecast!$D:$D, "Bound project"), 0), 0)</f>
        <v>0</v>
      </c>
      <c r="AU81" s="335">
        <f>IFERROR(MAX(SUMIFS(Forecast!BT:BT, Forecast!$A:$A, Outcomes!$A81, Forecast!$C:$C, "2024", Forecast!$D:$D, "Bound project"), 0), 0)</f>
        <v>0</v>
      </c>
      <c r="AV81" s="335">
        <f>IFERROR(MAX(SUMIFS(Forecast!BU:BU, Forecast!$A:$A, Outcomes!$A81, Forecast!$C:$C, "2024", Forecast!$D:$D, "Bound project"), 0), 0)</f>
        <v>0</v>
      </c>
      <c r="AW81" s="335">
        <f>IFERROR(MAX(SUMIFS(Forecast!BV:BV, Forecast!$A:$A, Outcomes!$A81, Forecast!$C:$C, "2024", Forecast!$D:$D, "Bound project"), 0), 0)</f>
        <v>0</v>
      </c>
      <c r="AX81" s="335">
        <f>IFERROR(MAX(SUMIFS(Forecast!BW:BW, Forecast!$A:$A, Outcomes!$A81, Forecast!$C:$C, "2024", Forecast!$D:$D, "Bound project"), 0), 0)</f>
        <v>0</v>
      </c>
      <c r="AY81" s="335">
        <f>IFERROR(MAX(SUMIFS(Forecast!BX:BX, Forecast!$A:$A, Outcomes!$A81, Forecast!$C:$C, "2024", Forecast!$D:$D, "Bound project"), 0), 0)</f>
        <v>0</v>
      </c>
      <c r="AZ81" s="335">
        <f>IFERROR(MAX(SUMIFS(Forecast!BY:BY, Forecast!$A:$A, Outcomes!$A81, Forecast!$C:$C, "2024", Forecast!$D:$D, "Bound project"), 0), 0)</f>
        <v>0</v>
      </c>
      <c r="BA81" s="335">
        <f>IFERROR(MAX(SUMIFS(Forecast!BZ:BZ, Forecast!$A:$A, Outcomes!$A81, Forecast!$C:$C, "2024", Forecast!$D:$D, "Bound project"), 0), 0)</f>
        <v>0</v>
      </c>
      <c r="BB81" s="335">
        <f>IFERROR(MAX(SUMIFS(Forecast!AO:AO, Forecast!$A:$A, Outcomes!$A81, Forecast!$C:$C, "2024", Forecast!$D:$D, "Bound project"), 0), 0)</f>
        <v>4.4000000000000004</v>
      </c>
      <c r="BC81" s="335">
        <f>IFERROR(MAX(SUMIFS(Forecast!BN:BN, Forecast!$A:$A, Outcomes!$A81, Forecast!$C:$C, "2024", Forecast!$D:$D, "Bound project"), 0), 0)</f>
        <v>25.895586498686544</v>
      </c>
      <c r="BD81" s="335">
        <f>IFERROR(MAX(SUMIFS(Forecast!CA:CA, Forecast!$A:$A, Outcomes!$A81, Forecast!$C:$C, "2024", Forecast!$D:$D, "Bound project"), 0), 0)</f>
        <v>0</v>
      </c>
    </row>
    <row r="82" spans="1:56">
      <c r="A82" s="21" t="s">
        <v>87</v>
      </c>
      <c r="B82" s="18" t="s">
        <v>88</v>
      </c>
      <c r="C82" s="335">
        <f>IFERROR(MAX(SUMIFS(Forecast!E:E, Forecast!$A:$A, Outcomes!$A82, Forecast!$C:$C, "2024", Forecast!$D:$D, "Bound project"), 0), 0)</f>
        <v>2391.9757556364625</v>
      </c>
      <c r="D82" s="335">
        <f>IFERROR(MAX(SUMIFS(Forecast!F:F, Forecast!$A:$A, Outcomes!$A82, Forecast!$C:$C, "2024", Forecast!$D:$D, "Bound project"), 0), 0)</f>
        <v>3482.6678893146632</v>
      </c>
      <c r="E82" s="335">
        <f>IFERROR(MAX(SUMIFS(Forecast!G:G, Forecast!$A:$A, Outcomes!$A82, Forecast!$C:$C, "2024", Forecast!$D:$D, "Bound project"), 0), 0)</f>
        <v>2210.6236113638392</v>
      </c>
      <c r="F82" s="335">
        <f>IFERROR(MAX(SUMIFS(Forecast!H:H, Forecast!$A:$A, Outcomes!$A82, Forecast!$C:$C, "2024", Forecast!$D:$D, "Bound project"), 0), 0)</f>
        <v>1809.0315636005867</v>
      </c>
      <c r="G82" s="335">
        <f>IFERROR(MAX(SUMIFS(Forecast!I:I, Forecast!$A:$A, Outcomes!$A82, Forecast!$C:$C, "2024", Forecast!$D:$D, "Bound project"), 0), 0)</f>
        <v>982.32223335360698</v>
      </c>
      <c r="H82" s="335">
        <f>IFERROR(MAX(SUMIFS(Forecast!J:J, Forecast!$A:$A, Outcomes!$A82, Forecast!$C:$C, "2024", Forecast!$D:$D, "Bound project"), 0), 0)</f>
        <v>59.849999999999994</v>
      </c>
      <c r="I82" s="335">
        <f>IFERROR(MAX(SUMIFS(Forecast!K:K, Forecast!$A:$A, Outcomes!$A82, Forecast!$C:$C, "2024", Forecast!$D:$D, "Bound project"), 0), 0)</f>
        <v>18.049999999999997</v>
      </c>
      <c r="J82" s="335">
        <f>IFERROR(MAX(SUMIFS(Forecast!L:L, Forecast!$A:$A, Outcomes!$A82, Forecast!$C:$C, "2024", Forecast!$D:$D, "Bound project"), 0), 0)</f>
        <v>14.249999999999998</v>
      </c>
      <c r="K82" s="335">
        <f>IFERROR(MAX(SUMIFS(Forecast!M:M, Forecast!$A:$A, Outcomes!$A82, Forecast!$C:$C, "2024", Forecast!$D:$D, "Bound project"), 0), 0)</f>
        <v>0</v>
      </c>
      <c r="L82" s="335">
        <f>IFERROR(MAX(SUMIFS(Forecast!O:O, Forecast!$A:$A, Outcomes!$A82, Forecast!$C:$C, "2024", Forecast!$D:$D, "Bound project"), 0), 0)</f>
        <v>414.02534637082749</v>
      </c>
      <c r="M82" s="335">
        <f>IFERROR(MAX(SUMIFS(Forecast!P:P, Forecast!$A:$A, Outcomes!$A82, Forecast!$C:$C, "2024", Forecast!$D:$D, "Bound project"), 0), 0)</f>
        <v>651.8746536291726</v>
      </c>
      <c r="N82" s="335">
        <f>IFERROR(MAX(SUMIFS(Forecast!U:U, Forecast!$A:$A, Outcomes!$A82, Forecast!$C:$C, "2024", Forecast!$D:$D, "Bound project"), 0), 0)</f>
        <v>179.91492471885158</v>
      </c>
      <c r="O82" s="563"/>
      <c r="P82" s="563"/>
      <c r="Q82" s="563"/>
      <c r="R82" s="335">
        <f>IFERROR(MAX(SUMIFS(Forecast!Y:Y, Forecast!$A:$A, Outcomes!$A82, Forecast!$C:$C, "2024", Forecast!$D:$D, "Bound project"), 0), 0)</f>
        <v>876.52327842611271</v>
      </c>
      <c r="S82" s="563"/>
      <c r="T82" s="563"/>
      <c r="U82" s="563"/>
      <c r="V82" s="335">
        <f>IFERROR(MAX(SUMIFS(Forecast!AG:AG, Forecast!$A:$A, Outcomes!$A82, Forecast!$C:$C, "2024", Forecast!$D:$D, "Bound project"), 0), 0)</f>
        <v>686.97454254116917</v>
      </c>
      <c r="W82" s="335">
        <f>IFERROR(MAX(SUMIFS(Forecast!AH:AH, Forecast!$A:$A, Outcomes!$A82, Forecast!$C:$C, "2024", Forecast!$D:$D, "Bound project"), 0), 0)</f>
        <v>188.08701994136419</v>
      </c>
      <c r="X82" s="335">
        <f>IFERROR(MAX(SUMIFS(Forecast!AI:AI, Forecast!$A:$A, Outcomes!$A82, Forecast!$C:$C, "2024", Forecast!$D:$D, "Bound project"), 0), 0)</f>
        <v>285.60877973836079</v>
      </c>
      <c r="Y82" s="335">
        <f>IFERROR(MAX(SUMIFS(Forecast!AJ:AJ, Forecast!$A:$A, Outcomes!$A82, Forecast!$C:$C, "2024", Forecast!$D:$D, "Bound project"), 0), 0)</f>
        <v>379.63377648015802</v>
      </c>
      <c r="Z82" s="335">
        <f>IFERROR(MAX(SUMIFS(Forecast!AK:AK, Forecast!$A:$A, Outcomes!$A82, Forecast!$C:$C, "2024", Forecast!$D:$D, "Bound project"), 0), 0)</f>
        <v>786.52426958488172</v>
      </c>
      <c r="AA82" s="335">
        <f>IFERROR(MAX(SUMIFS(Forecast!AL:AL, Forecast!$A:$A, Outcomes!$A82, Forecast!$C:$C, "2024", Forecast!$D:$D, "Bound project"), 0), 0)</f>
        <v>320.67877331181404</v>
      </c>
      <c r="AB82" s="335">
        <f>IFERROR(MAX(SUMIFS(Forecast!AM:AM, Forecast!$A:$A, Outcomes!$A82, Forecast!$C:$C, "2024", Forecast!$D:$D, "Bound project"), 0), 0)</f>
        <v>365.96465922735905</v>
      </c>
      <c r="AC82" s="335">
        <f>IFERROR(MAX(SUMIFS(Forecast!AN:AN, Forecast!$A:$A, Outcomes!$A82, Forecast!$C:$C, "2024", Forecast!$D:$D, "Bound project"), 0), 0)</f>
        <v>441.5356732195919</v>
      </c>
      <c r="AD82" s="335">
        <f>IFERROR(MAX(SUMIFS(Forecast!AT:AT, Forecast!$A:$A, Outcomes!$A82, Forecast!$C:$C, "2024", Forecast!$D:$D, "Bound project"), 0), 0)</f>
        <v>0.6333333333333333</v>
      </c>
      <c r="AE82" s="335">
        <f>IFERROR(MAX(SUMIFS(Forecast!AU:AU, Forecast!$A:$A, Outcomes!$A82, Forecast!$C:$C, "2024", Forecast!$D:$D, "Bound project"), 0), 0)</f>
        <v>0</v>
      </c>
      <c r="AF82" s="335">
        <f>IFERROR(MAX(SUMIFS(Forecast!AV:AV, Forecast!$A:$A, Outcomes!$A82, Forecast!$C:$C, "2024", Forecast!$D:$D, "Bound project"), 0), 0)</f>
        <v>0</v>
      </c>
      <c r="AG82" s="335">
        <f>IFERROR(MAX(SUMIFS(Forecast!AW:AW, Forecast!$A:$A, Outcomes!$A82, Forecast!$C:$C, "2024", Forecast!$D:$D, "Bound project"), 0), 0)</f>
        <v>0.66230647130647136</v>
      </c>
      <c r="AH82" s="335">
        <f>IFERROR(MAX(SUMIFS(Forecast!AX:AX, Forecast!$A:$A, Outcomes!$A82, Forecast!$C:$C, "2024", Forecast!$D:$D, "Bound project"), 0), 0)</f>
        <v>27.866666666666667</v>
      </c>
      <c r="AI82" s="335">
        <f>IFERROR(MAX(SUMIFS(Forecast!AY:AY, Forecast!$A:$A, Outcomes!$A82, Forecast!$C:$C, "2024", Forecast!$D:$D, "Bound project"), 0), 0)</f>
        <v>3.8082692307692314</v>
      </c>
      <c r="AJ82" s="335">
        <f>IFERROR(MAX(SUMIFS(Forecast!AZ:AZ, Forecast!$A:$A, Outcomes!$A82, Forecast!$C:$C, "2024", Forecast!$D:$D, "Bound project"), 0), 0)</f>
        <v>1.9950000000000001</v>
      </c>
      <c r="AK82" s="335">
        <f>IFERROR(MAX(SUMIFS(Forecast!BA:BA, Forecast!$A:$A, Outcomes!$A82, Forecast!$C:$C, "2024", Forecast!$D:$D, "Bound project"), 0), 0)</f>
        <v>24.174186202686201</v>
      </c>
      <c r="AL82" s="335">
        <f>IFERROR(MAX(SUMIFS(Forecast!BF:BF, Forecast!$A:$A, Outcomes!$A82, Forecast!$C:$C, "2024", Forecast!$D:$D, "Bound project"), 0), 0)</f>
        <v>4268.3525682655172</v>
      </c>
      <c r="AM82" s="335">
        <f>IFERROR(MAX(SUMIFS(Forecast!BG:BG, Forecast!$A:$A, Outcomes!$A82, Forecast!$C:$C, "2024", Forecast!$D:$D, "Bound project"), 0), 0)</f>
        <v>2625.3617770446281</v>
      </c>
      <c r="AN82" s="335">
        <f>IFERROR(MAX(SUMIFS(Forecast!BH:BH, Forecast!$A:$A, Outcomes!$A82, Forecast!$C:$C, "2024", Forecast!$D:$D, "Bound project"), 0), 0)</f>
        <v>2029.6956480569481</v>
      </c>
      <c r="AO82" s="335">
        <f>IFERROR(MAX(SUMIFS(Forecast!BI:BI, Forecast!$A:$A, Outcomes!$A82, Forecast!$C:$C, "2024", Forecast!$D:$D, "Bound project"), 0), 0)</f>
        <v>1728.8584378165892</v>
      </c>
      <c r="AP82" s="335">
        <f>IFERROR(MAX(SUMIFS(Forecast!BJ:BJ, Forecast!$A:$A, Outcomes!$A82, Forecast!$C:$C, "2024", Forecast!$D:$D, "Bound project"), 0), 0)</f>
        <v>741.32889035190033</v>
      </c>
      <c r="AQ82" s="335">
        <f>IFERROR(MAX(SUMIFS(Forecast!BK:BK, Forecast!$A:$A, Outcomes!$A82, Forecast!$C:$C, "2024", Forecast!$D:$D, "Bound project"), 0), 0)</f>
        <v>357.00294823460422</v>
      </c>
      <c r="AR82" s="335">
        <f>IFERROR(MAX(SUMIFS(Forecast!BL:BL, Forecast!$A:$A, Outcomes!$A82, Forecast!$C:$C, "2024", Forecast!$D:$D, "Bound project"), 0), 0)</f>
        <v>328.09920640356933</v>
      </c>
      <c r="AS82" s="335">
        <f>IFERROR(MAX(SUMIFS(Forecast!BM:BM, Forecast!$A:$A, Outcomes!$A82, Forecast!$C:$C, "2024", Forecast!$D:$D, "Bound project"), 0), 0)</f>
        <v>461.42240373250945</v>
      </c>
      <c r="AT82" s="335">
        <f>IFERROR(MAX(SUMIFS(Forecast!BS:BS, Forecast!$A:$A, Outcomes!$A82, Forecast!$C:$C, "2024", Forecast!$D:$D, "Bound project"), 0), 0)</f>
        <v>0</v>
      </c>
      <c r="AU82" s="335">
        <f>IFERROR(MAX(SUMIFS(Forecast!BT:BT, Forecast!$A:$A, Outcomes!$A82, Forecast!$C:$C, "2024", Forecast!$D:$D, "Bound project"), 0), 0)</f>
        <v>0</v>
      </c>
      <c r="AV82" s="335">
        <f>IFERROR(MAX(SUMIFS(Forecast!BU:BU, Forecast!$A:$A, Outcomes!$A82, Forecast!$C:$C, "2024", Forecast!$D:$D, "Bound project"), 0), 0)</f>
        <v>0</v>
      </c>
      <c r="AW82" s="335">
        <f>IFERROR(MAX(SUMIFS(Forecast!BV:BV, Forecast!$A:$A, Outcomes!$A82, Forecast!$C:$C, "2024", Forecast!$D:$D, "Bound project"), 0), 0)</f>
        <v>0</v>
      </c>
      <c r="AX82" s="335">
        <f>IFERROR(MAX(SUMIFS(Forecast!BW:BW, Forecast!$A:$A, Outcomes!$A82, Forecast!$C:$C, "2024", Forecast!$D:$D, "Bound project"), 0), 0)</f>
        <v>0</v>
      </c>
      <c r="AY82" s="335">
        <f>IFERROR(MAX(SUMIFS(Forecast!BX:BX, Forecast!$A:$A, Outcomes!$A82, Forecast!$C:$C, "2024", Forecast!$D:$D, "Bound project"), 0), 0)</f>
        <v>0</v>
      </c>
      <c r="AZ82" s="335">
        <f>IFERROR(MAX(SUMIFS(Forecast!BY:BY, Forecast!$A:$A, Outcomes!$A82, Forecast!$C:$C, "2024", Forecast!$D:$D, "Bound project"), 0), 0)</f>
        <v>0</v>
      </c>
      <c r="BA82" s="335">
        <f>IFERROR(MAX(SUMIFS(Forecast!BZ:BZ, Forecast!$A:$A, Outcomes!$A82, Forecast!$C:$C, "2024", Forecast!$D:$D, "Bound project"), 0), 0)</f>
        <v>0</v>
      </c>
      <c r="BB82" s="335">
        <f>IFERROR(MAX(SUMIFS(Forecast!AO:AO, Forecast!$A:$A, Outcomes!$A82, Forecast!$C:$C, "2024", Forecast!$D:$D, "Bound project"), 0), 0)</f>
        <v>97.323082264772722</v>
      </c>
      <c r="BC82" s="335">
        <f>IFERROR(MAX(SUMIFS(Forecast!BN:BN, Forecast!$A:$A, Outcomes!$A82, Forecast!$C:$C, "2024", Forecast!$D:$D, "Bound project"), 0), 0)</f>
        <v>298.3</v>
      </c>
      <c r="BD82" s="335">
        <f>IFERROR(MAX(SUMIFS(Forecast!CA:CA, Forecast!$A:$A, Outcomes!$A82, Forecast!$C:$C, "2024", Forecast!$D:$D, "Bound project"), 0), 0)</f>
        <v>0</v>
      </c>
    </row>
    <row r="83" spans="1:56">
      <c r="A83" s="21" t="s">
        <v>89</v>
      </c>
      <c r="B83" s="18" t="s">
        <v>90</v>
      </c>
      <c r="C83" s="335">
        <f>IFERROR(MAX(SUMIFS(Forecast!E:E, Forecast!$A:$A, Outcomes!$A83, Forecast!$C:$C, "2024", Forecast!$D:$D, "Bound project"), 0), 0)</f>
        <v>459.79999999999995</v>
      </c>
      <c r="D83" s="335">
        <f>IFERROR(MAX(SUMIFS(Forecast!F:F, Forecast!$A:$A, Outcomes!$A83, Forecast!$C:$C, "2024", Forecast!$D:$D, "Bound project"), 0), 0)</f>
        <v>232.97055184257985</v>
      </c>
      <c r="E83" s="335">
        <f>IFERROR(MAX(SUMIFS(Forecast!G:G, Forecast!$A:$A, Outcomes!$A83, Forecast!$C:$C, "2024", Forecast!$D:$D, "Bound project"), 0), 0)</f>
        <v>104.38912383018206</v>
      </c>
      <c r="F83" s="335">
        <f>IFERROR(MAX(SUMIFS(Forecast!H:H, Forecast!$A:$A, Outcomes!$A83, Forecast!$C:$C, "2024", Forecast!$D:$D, "Bound project"), 0), 0)</f>
        <v>103.21836231387407</v>
      </c>
      <c r="G83" s="335">
        <f>IFERROR(MAX(SUMIFS(Forecast!I:I, Forecast!$A:$A, Outcomes!$A83, Forecast!$C:$C, "2024", Forecast!$D:$D, "Bound project"), 0), 0)</f>
        <v>63.014706700224799</v>
      </c>
      <c r="H83" s="335">
        <f>IFERROR(MAX(SUMIFS(Forecast!J:J, Forecast!$A:$A, Outcomes!$A83, Forecast!$C:$C, "2024", Forecast!$D:$D, "Bound project"), 0), 0)</f>
        <v>0</v>
      </c>
      <c r="I83" s="335">
        <f>IFERROR(MAX(SUMIFS(Forecast!K:K, Forecast!$A:$A, Outcomes!$A83, Forecast!$C:$C, "2024", Forecast!$D:$D, "Bound project"), 0), 0)</f>
        <v>0</v>
      </c>
      <c r="J83" s="335">
        <f>IFERROR(MAX(SUMIFS(Forecast!L:L, Forecast!$A:$A, Outcomes!$A83, Forecast!$C:$C, "2024", Forecast!$D:$D, "Bound project"), 0), 0)</f>
        <v>0</v>
      </c>
      <c r="K83" s="335">
        <f>IFERROR(MAX(SUMIFS(Forecast!M:M, Forecast!$A:$A, Outcomes!$A83, Forecast!$C:$C, "2024", Forecast!$D:$D, "Bound project"), 0), 0)</f>
        <v>0</v>
      </c>
      <c r="L83" s="335">
        <f>IFERROR(MAX(SUMIFS(Forecast!O:O, Forecast!$A:$A, Outcomes!$A83, Forecast!$C:$C, "2024", Forecast!$D:$D, "Bound project"), 0), 0)</f>
        <v>38.395619744175249</v>
      </c>
      <c r="M83" s="335">
        <f>IFERROR(MAX(SUMIFS(Forecast!P:P, Forecast!$A:$A, Outcomes!$A83, Forecast!$C:$C, "2024", Forecast!$D:$D, "Bound project"), 0), 0)</f>
        <v>627.74734570782471</v>
      </c>
      <c r="N83" s="335">
        <f>IFERROR(MAX(SUMIFS(Forecast!U:U, Forecast!$A:$A, Outcomes!$A83, Forecast!$C:$C, "2024", Forecast!$D:$D, "Bound project"), 0), 0)</f>
        <v>0</v>
      </c>
      <c r="O83" s="563"/>
      <c r="P83" s="563"/>
      <c r="Q83" s="563"/>
      <c r="R83" s="335">
        <f>IFERROR(MAX(SUMIFS(Forecast!Y:Y, Forecast!$A:$A, Outcomes!$A83, Forecast!$C:$C, "2024", Forecast!$D:$D, "Bound project"), 0), 0)</f>
        <v>0</v>
      </c>
      <c r="S83" s="563"/>
      <c r="T83" s="563"/>
      <c r="U83" s="563"/>
      <c r="V83" s="335">
        <f>IFERROR(MAX(SUMIFS(Forecast!AG:AG, Forecast!$A:$A, Outcomes!$A83, Forecast!$C:$C, "2024", Forecast!$D:$D, "Bound project"), 0), 0)</f>
        <v>19.290910300434422</v>
      </c>
      <c r="W83" s="335">
        <f>IFERROR(MAX(SUMIFS(Forecast!AH:AH, Forecast!$A:$A, Outcomes!$A83, Forecast!$C:$C, "2024", Forecast!$D:$D, "Bound project"), 0), 0)</f>
        <v>6.5613698687168611</v>
      </c>
      <c r="X83" s="335">
        <f>IFERROR(MAX(SUMIFS(Forecast!AI:AI, Forecast!$A:$A, Outcomes!$A83, Forecast!$C:$C, "2024", Forecast!$D:$D, "Bound project"), 0), 0)</f>
        <v>13.65965680251939</v>
      </c>
      <c r="Y83" s="335">
        <f>IFERROR(MAX(SUMIFS(Forecast!AJ:AJ, Forecast!$A:$A, Outcomes!$A83, Forecast!$C:$C, "2024", Forecast!$D:$D, "Bound project"), 0), 0)</f>
        <v>10.141894049685485</v>
      </c>
      <c r="Z83" s="335">
        <f>IFERROR(MAX(SUMIFS(Forecast!AK:AK, Forecast!$A:$A, Outcomes!$A83, Forecast!$C:$C, "2024", Forecast!$D:$D, "Bound project"), 0), 0)</f>
        <v>167.85677426641294</v>
      </c>
      <c r="AA83" s="335">
        <f>IFERROR(MAX(SUMIFS(Forecast!AL:AL, Forecast!$A:$A, Outcomes!$A83, Forecast!$C:$C, "2024", Forecast!$D:$D, "Bound project"), 0), 0)</f>
        <v>49.947307008226808</v>
      </c>
      <c r="AB83" s="335">
        <f>IFERROR(MAX(SUMIFS(Forecast!AM:AM, Forecast!$A:$A, Outcomes!$A83, Forecast!$C:$C, "2024", Forecast!$D:$D, "Bound project"), 0), 0)</f>
        <v>84.419351225832699</v>
      </c>
      <c r="AC83" s="335">
        <f>IFERROR(MAX(SUMIFS(Forecast!AN:AN, Forecast!$A:$A, Outcomes!$A83, Forecast!$C:$C, "2024", Forecast!$D:$D, "Bound project"), 0), 0)</f>
        <v>67.42405699267087</v>
      </c>
      <c r="AD83" s="335">
        <f>IFERROR(MAX(SUMIFS(Forecast!AT:AT, Forecast!$A:$A, Outcomes!$A83, Forecast!$C:$C, "2024", Forecast!$D:$D, "Bound project"), 0), 0)</f>
        <v>0</v>
      </c>
      <c r="AE83" s="335">
        <f>IFERROR(MAX(SUMIFS(Forecast!AU:AU, Forecast!$A:$A, Outcomes!$A83, Forecast!$C:$C, "2024", Forecast!$D:$D, "Bound project"), 0), 0)</f>
        <v>0</v>
      </c>
      <c r="AF83" s="335">
        <f>IFERROR(MAX(SUMIFS(Forecast!AV:AV, Forecast!$A:$A, Outcomes!$A83, Forecast!$C:$C, "2024", Forecast!$D:$D, "Bound project"), 0), 0)</f>
        <v>0</v>
      </c>
      <c r="AG83" s="335">
        <f>IFERROR(MAX(SUMIFS(Forecast!AW:AW, Forecast!$A:$A, Outcomes!$A83, Forecast!$C:$C, "2024", Forecast!$D:$D, "Bound project"), 0), 0)</f>
        <v>0</v>
      </c>
      <c r="AH83" s="335">
        <f>IFERROR(MAX(SUMIFS(Forecast!AX:AX, Forecast!$A:$A, Outcomes!$A83, Forecast!$C:$C, "2024", Forecast!$D:$D, "Bound project"), 0), 0)</f>
        <v>2.2000000000000002</v>
      </c>
      <c r="AI83" s="335">
        <f>IFERROR(MAX(SUMIFS(Forecast!AY:AY, Forecast!$A:$A, Outcomes!$A83, Forecast!$C:$C, "2024", Forecast!$D:$D, "Bound project"), 0), 0)</f>
        <v>0</v>
      </c>
      <c r="AJ83" s="335">
        <f>IFERROR(MAX(SUMIFS(Forecast!AZ:AZ, Forecast!$A:$A, Outcomes!$A83, Forecast!$C:$C, "2024", Forecast!$D:$D, "Bound project"), 0), 0)</f>
        <v>1.0022222222222223</v>
      </c>
      <c r="AK83" s="335">
        <f>IFERROR(MAX(SUMIFS(Forecast!BA:BA, Forecast!$A:$A, Outcomes!$A83, Forecast!$C:$C, "2024", Forecast!$D:$D, "Bound project"), 0), 0)</f>
        <v>1.9555555555555557</v>
      </c>
      <c r="AL83" s="335">
        <f>IFERROR(MAX(SUMIFS(Forecast!BF:BF, Forecast!$A:$A, Outcomes!$A83, Forecast!$C:$C, "2024", Forecast!$D:$D, "Bound project"), 0), 0)</f>
        <v>283.19855278512722</v>
      </c>
      <c r="AM83" s="335">
        <f>IFERROR(MAX(SUMIFS(Forecast!BG:BG, Forecast!$A:$A, Outcomes!$A83, Forecast!$C:$C, "2024", Forecast!$D:$D, "Bound project"), 0), 0)</f>
        <v>117.37579554348625</v>
      </c>
      <c r="AN83" s="335">
        <f>IFERROR(MAX(SUMIFS(Forecast!BH:BH, Forecast!$A:$A, Outcomes!$A83, Forecast!$C:$C, "2024", Forecast!$D:$D, "Bound project"), 0), 0)</f>
        <v>138.09143473500754</v>
      </c>
      <c r="AO83" s="335">
        <f>IFERROR(MAX(SUMIFS(Forecast!BI:BI, Forecast!$A:$A, Outcomes!$A83, Forecast!$C:$C, "2024", Forecast!$D:$D, "Bound project"), 0), 0)</f>
        <v>83.399413578932311</v>
      </c>
      <c r="AP83" s="335">
        <f>IFERROR(MAX(SUMIFS(Forecast!BJ:BJ, Forecast!$A:$A, Outcomes!$A83, Forecast!$C:$C, "2024", Forecast!$D:$D, "Bound project"), 0), 0)</f>
        <v>124.00038141014201</v>
      </c>
      <c r="AQ83" s="335">
        <f>IFERROR(MAX(SUMIFS(Forecast!BK:BK, Forecast!$A:$A, Outcomes!$A83, Forecast!$C:$C, "2024", Forecast!$D:$D, "Bound project"), 0), 0)</f>
        <v>28.246489905556928</v>
      </c>
      <c r="AR83" s="335">
        <f>IFERROR(MAX(SUMIFS(Forecast!BL:BL, Forecast!$A:$A, Outcomes!$A83, Forecast!$C:$C, "2024", Forecast!$D:$D, "Bound project"), 0), 0)</f>
        <v>67.313548299459441</v>
      </c>
      <c r="AS83" s="335">
        <f>IFERROR(MAX(SUMIFS(Forecast!BM:BM, Forecast!$A:$A, Outcomes!$A83, Forecast!$C:$C, "2024", Forecast!$D:$D, "Bound project"), 0), 0)</f>
        <v>72.944878943057248</v>
      </c>
      <c r="AT83" s="335">
        <f>IFERROR(MAX(SUMIFS(Forecast!BS:BS, Forecast!$A:$A, Outcomes!$A83, Forecast!$C:$C, "2024", Forecast!$D:$D, "Bound project"), 0), 0)</f>
        <v>0</v>
      </c>
      <c r="AU83" s="335">
        <f>IFERROR(MAX(SUMIFS(Forecast!BT:BT, Forecast!$A:$A, Outcomes!$A83, Forecast!$C:$C, "2024", Forecast!$D:$D, "Bound project"), 0), 0)</f>
        <v>0</v>
      </c>
      <c r="AV83" s="335">
        <f>IFERROR(MAX(SUMIFS(Forecast!BU:BU, Forecast!$A:$A, Outcomes!$A83, Forecast!$C:$C, "2024", Forecast!$D:$D, "Bound project"), 0), 0)</f>
        <v>0</v>
      </c>
      <c r="AW83" s="335">
        <f>IFERROR(MAX(SUMIFS(Forecast!BV:BV, Forecast!$A:$A, Outcomes!$A83, Forecast!$C:$C, "2024", Forecast!$D:$D, "Bound project"), 0), 0)</f>
        <v>0</v>
      </c>
      <c r="AX83" s="335">
        <f>IFERROR(MAX(SUMIFS(Forecast!BW:BW, Forecast!$A:$A, Outcomes!$A83, Forecast!$C:$C, "2024", Forecast!$D:$D, "Bound project"), 0), 0)</f>
        <v>0</v>
      </c>
      <c r="AY83" s="335">
        <f>IFERROR(MAX(SUMIFS(Forecast!BX:BX, Forecast!$A:$A, Outcomes!$A83, Forecast!$C:$C, "2024", Forecast!$D:$D, "Bound project"), 0), 0)</f>
        <v>0</v>
      </c>
      <c r="AZ83" s="335">
        <f>IFERROR(MAX(SUMIFS(Forecast!BY:BY, Forecast!$A:$A, Outcomes!$A83, Forecast!$C:$C, "2024", Forecast!$D:$D, "Bound project"), 0), 0)</f>
        <v>0</v>
      </c>
      <c r="BA83" s="335">
        <f>IFERROR(MAX(SUMIFS(Forecast!BZ:BZ, Forecast!$A:$A, Outcomes!$A83, Forecast!$C:$C, "2024", Forecast!$D:$D, "Bound project"), 0), 0)</f>
        <v>0</v>
      </c>
      <c r="BB83" s="335">
        <f>IFERROR(MAX(SUMIFS(Forecast!AO:AO, Forecast!$A:$A, Outcomes!$A83, Forecast!$C:$C, "2024", Forecast!$D:$D, "Bound project"), 0), 0)</f>
        <v>5.5</v>
      </c>
      <c r="BC83" s="335">
        <f>IFERROR(MAX(SUMIFS(Forecast!BN:BN, Forecast!$A:$A, Outcomes!$A83, Forecast!$C:$C, "2024", Forecast!$D:$D, "Bound project"), 0), 0)</f>
        <v>40.700000000000003</v>
      </c>
      <c r="BD83" s="335">
        <f>IFERROR(MAX(SUMIFS(Forecast!CA:CA, Forecast!$A:$A, Outcomes!$A83, Forecast!$C:$C, "2024", Forecast!$D:$D, "Bound project"), 0), 0)</f>
        <v>0</v>
      </c>
    </row>
    <row r="84" spans="1:56">
      <c r="A84" s="21" t="s">
        <v>91</v>
      </c>
      <c r="B84" s="18" t="s">
        <v>92</v>
      </c>
      <c r="C84" s="335">
        <f>IFERROR(MAX(SUMIFS(Forecast!E:E, Forecast!$A:$A, Outcomes!$A84, Forecast!$C:$C, "2024", Forecast!$D:$D, "Bound project"), 0), 0)</f>
        <v>584.343242065646</v>
      </c>
      <c r="D84" s="335">
        <f>IFERROR(MAX(SUMIFS(Forecast!F:F, Forecast!$A:$A, Outcomes!$A84, Forecast!$C:$C, "2024", Forecast!$D:$D, "Bound project"), 0), 0)</f>
        <v>366.59166023607577</v>
      </c>
      <c r="E84" s="335">
        <f>IFERROR(MAX(SUMIFS(Forecast!G:G, Forecast!$A:$A, Outcomes!$A84, Forecast!$C:$C, "2024", Forecast!$D:$D, "Bound project"), 0), 0)</f>
        <v>202.62526213991623</v>
      </c>
      <c r="F84" s="335">
        <f>IFERROR(MAX(SUMIFS(Forecast!H:H, Forecast!$A:$A, Outcomes!$A84, Forecast!$C:$C, "2024", Forecast!$D:$D, "Bound project"), 0), 0)</f>
        <v>180.515190871117</v>
      </c>
      <c r="G84" s="335">
        <f>IFERROR(MAX(SUMIFS(Forecast!I:I, Forecast!$A:$A, Outcomes!$A84, Forecast!$C:$C, "2024", Forecast!$D:$D, "Bound project"), 0), 0)</f>
        <v>80.683086857362298</v>
      </c>
      <c r="H84" s="335">
        <f>IFERROR(MAX(SUMIFS(Forecast!J:J, Forecast!$A:$A, Outcomes!$A84, Forecast!$C:$C, "2024", Forecast!$D:$D, "Bound project"), 0), 0)</f>
        <v>0</v>
      </c>
      <c r="I84" s="335">
        <f>IFERROR(MAX(SUMIFS(Forecast!K:K, Forecast!$A:$A, Outcomes!$A84, Forecast!$C:$C, "2024", Forecast!$D:$D, "Bound project"), 0), 0)</f>
        <v>0</v>
      </c>
      <c r="J84" s="335">
        <f>IFERROR(MAX(SUMIFS(Forecast!L:L, Forecast!$A:$A, Outcomes!$A84, Forecast!$C:$C, "2024", Forecast!$D:$D, "Bound project"), 0), 0)</f>
        <v>0</v>
      </c>
      <c r="K84" s="335">
        <f>IFERROR(MAX(SUMIFS(Forecast!M:M, Forecast!$A:$A, Outcomes!$A84, Forecast!$C:$C, "2024", Forecast!$D:$D, "Bound project"), 0), 0)</f>
        <v>0</v>
      </c>
      <c r="L84" s="335">
        <f>IFERROR(MAX(SUMIFS(Forecast!O:O, Forecast!$A:$A, Outcomes!$A84, Forecast!$C:$C, "2024", Forecast!$D:$D, "Bound project"), 0), 0)</f>
        <v>46.876783687038674</v>
      </c>
      <c r="M84" s="335">
        <f>IFERROR(MAX(SUMIFS(Forecast!P:P, Forecast!$A:$A, Outcomes!$A84, Forecast!$C:$C, "2024", Forecast!$D:$D, "Bound project"), 0), 0)</f>
        <v>276.44045349606841</v>
      </c>
      <c r="N84" s="335">
        <f>IFERROR(MAX(SUMIFS(Forecast!U:U, Forecast!$A:$A, Outcomes!$A84, Forecast!$C:$C, "2024", Forecast!$D:$D, "Bound project"), 0), 0)</f>
        <v>0.45406976744186051</v>
      </c>
      <c r="O84" s="563"/>
      <c r="P84" s="563"/>
      <c r="Q84" s="563"/>
      <c r="R84" s="335">
        <f>IFERROR(MAX(SUMIFS(Forecast!Y:Y, Forecast!$A:$A, Outcomes!$A84, Forecast!$C:$C, "2024", Forecast!$D:$D, "Bound project"), 0), 0)</f>
        <v>77.645930232558143</v>
      </c>
      <c r="S84" s="563"/>
      <c r="T84" s="563"/>
      <c r="U84" s="563"/>
      <c r="V84" s="335">
        <f>IFERROR(MAX(SUMIFS(Forecast!AG:AG, Forecast!$A:$A, Outcomes!$A84, Forecast!$C:$C, "2024", Forecast!$D:$D, "Bound project"), 0), 0)</f>
        <v>422.77370962122279</v>
      </c>
      <c r="W84" s="335">
        <f>IFERROR(MAX(SUMIFS(Forecast!AH:AH, Forecast!$A:$A, Outcomes!$A84, Forecast!$C:$C, "2024", Forecast!$D:$D, "Bound project"), 0), 0)</f>
        <v>69.419482603941745</v>
      </c>
      <c r="X84" s="335">
        <f>IFERROR(MAX(SUMIFS(Forecast!AI:AI, Forecast!$A:$A, Outcomes!$A84, Forecast!$C:$C, "2024", Forecast!$D:$D, "Bound project"), 0), 0)</f>
        <v>73.992179449931527</v>
      </c>
      <c r="Y84" s="335">
        <f>IFERROR(MAX(SUMIFS(Forecast!AJ:AJ, Forecast!$A:$A, Outcomes!$A84, Forecast!$C:$C, "2024", Forecast!$D:$D, "Bound project"), 0), 0)</f>
        <v>194.50525170391862</v>
      </c>
      <c r="Z84" s="335">
        <f>IFERROR(MAX(SUMIFS(Forecast!AK:AK, Forecast!$A:$A, Outcomes!$A84, Forecast!$C:$C, "2024", Forecast!$D:$D, "Bound project"), 0), 0)</f>
        <v>175.6262903787773</v>
      </c>
      <c r="AA84" s="335">
        <f>IFERROR(MAX(SUMIFS(Forecast!AL:AL, Forecast!$A:$A, Outcomes!$A84, Forecast!$C:$C, "2024", Forecast!$D:$D, "Bound project"), 0), 0)</f>
        <v>55.308613909937748</v>
      </c>
      <c r="AB84" s="335">
        <f>IFERROR(MAX(SUMIFS(Forecast!AM:AM, Forecast!$A:$A, Outcomes!$A84, Forecast!$C:$C, "2024", Forecast!$D:$D, "Bound project"), 0), 0)</f>
        <v>124.58082019966858</v>
      </c>
      <c r="AC84" s="335">
        <f>IFERROR(MAX(SUMIFS(Forecast!AN:AN, Forecast!$A:$A, Outcomes!$A84, Forecast!$C:$C, "2024", Forecast!$D:$D, "Bound project"), 0), 0)</f>
        <v>83.275212592865557</v>
      </c>
      <c r="AD84" s="335">
        <f>IFERROR(MAX(SUMIFS(Forecast!AT:AT, Forecast!$A:$A, Outcomes!$A84, Forecast!$C:$C, "2024", Forecast!$D:$D, "Bound project"), 0), 0)</f>
        <v>0</v>
      </c>
      <c r="AE84" s="335">
        <f>IFERROR(MAX(SUMIFS(Forecast!AU:AU, Forecast!$A:$A, Outcomes!$A84, Forecast!$C:$C, "2024", Forecast!$D:$D, "Bound project"), 0), 0)</f>
        <v>0</v>
      </c>
      <c r="AF84" s="335">
        <f>IFERROR(MAX(SUMIFS(Forecast!AV:AV, Forecast!$A:$A, Outcomes!$A84, Forecast!$C:$C, "2024", Forecast!$D:$D, "Bound project"), 0), 0)</f>
        <v>0</v>
      </c>
      <c r="AG84" s="335">
        <f>IFERROR(MAX(SUMIFS(Forecast!AW:AW, Forecast!$A:$A, Outcomes!$A84, Forecast!$C:$C, "2024", Forecast!$D:$D, "Bound project"), 0), 0)</f>
        <v>0</v>
      </c>
      <c r="AH84" s="335">
        <f>IFERROR(MAX(SUMIFS(Forecast!AX:AX, Forecast!$A:$A, Outcomes!$A84, Forecast!$C:$C, "2024", Forecast!$D:$D, "Bound project"), 0), 0)</f>
        <v>0</v>
      </c>
      <c r="AI84" s="335">
        <f>IFERROR(MAX(SUMIFS(Forecast!AY:AY, Forecast!$A:$A, Outcomes!$A84, Forecast!$C:$C, "2024", Forecast!$D:$D, "Bound project"), 0), 0)</f>
        <v>0</v>
      </c>
      <c r="AJ84" s="335">
        <f>IFERROR(MAX(SUMIFS(Forecast!AZ:AZ, Forecast!$A:$A, Outcomes!$A84, Forecast!$C:$C, "2024", Forecast!$D:$D, "Bound project"), 0), 0)</f>
        <v>0</v>
      </c>
      <c r="AK84" s="335">
        <f>IFERROR(MAX(SUMIFS(Forecast!BA:BA, Forecast!$A:$A, Outcomes!$A84, Forecast!$C:$C, "2024", Forecast!$D:$D, "Bound project"), 0), 0)</f>
        <v>0</v>
      </c>
      <c r="AL84" s="335">
        <f>IFERROR(MAX(SUMIFS(Forecast!BF:BF, Forecast!$A:$A, Outcomes!$A84, Forecast!$C:$C, "2024", Forecast!$D:$D, "Bound project"), 0), 0)</f>
        <v>500.56322901132944</v>
      </c>
      <c r="AM84" s="335">
        <f>IFERROR(MAX(SUMIFS(Forecast!BG:BG, Forecast!$A:$A, Outcomes!$A84, Forecast!$C:$C, "2024", Forecast!$D:$D, "Bound project"), 0), 0)</f>
        <v>280.65553863787318</v>
      </c>
      <c r="AN84" s="335">
        <f>IFERROR(MAX(SUMIFS(Forecast!BH:BH, Forecast!$A:$A, Outcomes!$A84, Forecast!$C:$C, "2024", Forecast!$D:$D, "Bound project"), 0), 0)</f>
        <v>278.09787955046625</v>
      </c>
      <c r="AO84" s="335">
        <f>IFERROR(MAX(SUMIFS(Forecast!BI:BI, Forecast!$A:$A, Outcomes!$A84, Forecast!$C:$C, "2024", Forecast!$D:$D, "Bound project"), 0), 0)</f>
        <v>139.72352120574945</v>
      </c>
      <c r="AP84" s="335">
        <f>IFERROR(MAX(SUMIFS(Forecast!BJ:BJ, Forecast!$A:$A, Outcomes!$A84, Forecast!$C:$C, "2024", Forecast!$D:$D, "Bound project"), 0), 0)</f>
        <v>140.7702074072433</v>
      </c>
      <c r="AQ84" s="335">
        <f>IFERROR(MAX(SUMIFS(Forecast!BK:BK, Forecast!$A:$A, Outcomes!$A84, Forecast!$C:$C, "2024", Forecast!$D:$D, "Bound project"), 0), 0)</f>
        <v>57.908451321582078</v>
      </c>
      <c r="AR84" s="335">
        <f>IFERROR(MAX(SUMIFS(Forecast!BL:BL, Forecast!$A:$A, Outcomes!$A84, Forecast!$C:$C, "2024", Forecast!$D:$D, "Bound project"), 0), 0)</f>
        <v>91.675261436954401</v>
      </c>
      <c r="AS84" s="335">
        <f>IFERROR(MAX(SUMIFS(Forecast!BM:BM, Forecast!$A:$A, Outcomes!$A84, Forecast!$C:$C, "2024", Forecast!$D:$D, "Bound project"), 0), 0)</f>
        <v>77.382620150315319</v>
      </c>
      <c r="AT84" s="335">
        <f>IFERROR(MAX(SUMIFS(Forecast!BS:BS, Forecast!$A:$A, Outcomes!$A84, Forecast!$C:$C, "2024", Forecast!$D:$D, "Bound project"), 0), 0)</f>
        <v>0</v>
      </c>
      <c r="AU84" s="335">
        <f>IFERROR(MAX(SUMIFS(Forecast!BT:BT, Forecast!$A:$A, Outcomes!$A84, Forecast!$C:$C, "2024", Forecast!$D:$D, "Bound project"), 0), 0)</f>
        <v>0</v>
      </c>
      <c r="AV84" s="335">
        <f>IFERROR(MAX(SUMIFS(Forecast!BU:BU, Forecast!$A:$A, Outcomes!$A84, Forecast!$C:$C, "2024", Forecast!$D:$D, "Bound project"), 0), 0)</f>
        <v>0</v>
      </c>
      <c r="AW84" s="335">
        <f>IFERROR(MAX(SUMIFS(Forecast!BV:BV, Forecast!$A:$A, Outcomes!$A84, Forecast!$C:$C, "2024", Forecast!$D:$D, "Bound project"), 0), 0)</f>
        <v>0</v>
      </c>
      <c r="AX84" s="335">
        <f>IFERROR(MAX(SUMIFS(Forecast!BW:BW, Forecast!$A:$A, Outcomes!$A84, Forecast!$C:$C, "2024", Forecast!$D:$D, "Bound project"), 0), 0)</f>
        <v>0</v>
      </c>
      <c r="AY84" s="335">
        <f>IFERROR(MAX(SUMIFS(Forecast!BX:BX, Forecast!$A:$A, Outcomes!$A84, Forecast!$C:$C, "2024", Forecast!$D:$D, "Bound project"), 0), 0)</f>
        <v>0</v>
      </c>
      <c r="AZ84" s="335">
        <f>IFERROR(MAX(SUMIFS(Forecast!BY:BY, Forecast!$A:$A, Outcomes!$A84, Forecast!$C:$C, "2024", Forecast!$D:$D, "Bound project"), 0), 0)</f>
        <v>0</v>
      </c>
      <c r="BA84" s="335">
        <f>IFERROR(MAX(SUMIFS(Forecast!BZ:BZ, Forecast!$A:$A, Outcomes!$A84, Forecast!$C:$C, "2024", Forecast!$D:$D, "Bound project"), 0), 0)</f>
        <v>0</v>
      </c>
      <c r="BB84" s="335">
        <f>IFERROR(MAX(SUMIFS(Forecast!AO:AO, Forecast!$A:$A, Outcomes!$A84, Forecast!$C:$C, "2024", Forecast!$D:$D, "Bound project"), 0), 0)</f>
        <v>25.3</v>
      </c>
      <c r="BC84" s="335">
        <f>IFERROR(MAX(SUMIFS(Forecast!BN:BN, Forecast!$A:$A, Outcomes!$A84, Forecast!$C:$C, "2024", Forecast!$D:$D, "Bound project"), 0), 0)</f>
        <v>63.800000000000004</v>
      </c>
      <c r="BD84" s="335">
        <f>IFERROR(MAX(SUMIFS(Forecast!CA:CA, Forecast!$A:$A, Outcomes!$A84, Forecast!$C:$C, "2024", Forecast!$D:$D, "Bound project"), 0), 0)</f>
        <v>0</v>
      </c>
    </row>
    <row r="85" spans="1:56">
      <c r="A85" s="21" t="s">
        <v>93</v>
      </c>
      <c r="B85" s="18" t="s">
        <v>94</v>
      </c>
      <c r="C85" s="335">
        <f>IFERROR(MAX(SUMIFS(Forecast!E:E, Forecast!$A:$A, Outcomes!$A85, Forecast!$C:$C, "2024", Forecast!$D:$D, "Bound project"), 0), 0)</f>
        <v>1509.694806656516</v>
      </c>
      <c r="D85" s="335">
        <f>IFERROR(MAX(SUMIFS(Forecast!F:F, Forecast!$A:$A, Outcomes!$A85, Forecast!$C:$C, "2024", Forecast!$D:$D, "Bound project"), 0), 0)</f>
        <v>1167.584146534113</v>
      </c>
      <c r="E85" s="335">
        <f>IFERROR(MAX(SUMIFS(Forecast!G:G, Forecast!$A:$A, Outcomes!$A85, Forecast!$C:$C, "2024", Forecast!$D:$D, "Bound project"), 0), 0)</f>
        <v>734.11131526956183</v>
      </c>
      <c r="F85" s="335">
        <f>IFERROR(MAX(SUMIFS(Forecast!H:H, Forecast!$A:$A, Outcomes!$A85, Forecast!$C:$C, "2024", Forecast!$D:$D, "Bound project"), 0), 0)</f>
        <v>683.71793772081594</v>
      </c>
      <c r="G85" s="335">
        <f>IFERROR(MAX(SUMIFS(Forecast!I:I, Forecast!$A:$A, Outcomes!$A85, Forecast!$C:$C, "2024", Forecast!$D:$D, "Bound project"), 0), 0)</f>
        <v>125.56796337203745</v>
      </c>
      <c r="H85" s="335">
        <f>IFERROR(MAX(SUMIFS(Forecast!J:J, Forecast!$A:$A, Outcomes!$A85, Forecast!$C:$C, "2024", Forecast!$D:$D, "Bound project"), 0), 0)</f>
        <v>0</v>
      </c>
      <c r="I85" s="335">
        <f>IFERROR(MAX(SUMIFS(Forecast!K:K, Forecast!$A:$A, Outcomes!$A85, Forecast!$C:$C, "2024", Forecast!$D:$D, "Bound project"), 0), 0)</f>
        <v>0</v>
      </c>
      <c r="J85" s="335">
        <f>IFERROR(MAX(SUMIFS(Forecast!L:L, Forecast!$A:$A, Outcomes!$A85, Forecast!$C:$C, "2024", Forecast!$D:$D, "Bound project"), 0), 0)</f>
        <v>0</v>
      </c>
      <c r="K85" s="335">
        <f>IFERROR(MAX(SUMIFS(Forecast!M:M, Forecast!$A:$A, Outcomes!$A85, Forecast!$C:$C, "2024", Forecast!$D:$D, "Bound project"), 0), 0)</f>
        <v>0</v>
      </c>
      <c r="L85" s="335">
        <f>IFERROR(MAX(SUMIFS(Forecast!O:O, Forecast!$A:$A, Outcomes!$A85, Forecast!$C:$C, "2024", Forecast!$D:$D, "Bound project"), 0), 0)</f>
        <v>0</v>
      </c>
      <c r="M85" s="335">
        <f>IFERROR(MAX(SUMIFS(Forecast!P:P, Forecast!$A:$A, Outcomes!$A85, Forecast!$C:$C, "2024", Forecast!$D:$D, "Bound project"), 0), 0)</f>
        <v>438.90000000000003</v>
      </c>
      <c r="N85" s="335">
        <f>IFERROR(MAX(SUMIFS(Forecast!U:U, Forecast!$A:$A, Outcomes!$A85, Forecast!$C:$C, "2024", Forecast!$D:$D, "Bound project"), 0), 0)</f>
        <v>17.888487038908163</v>
      </c>
      <c r="O85" s="563"/>
      <c r="P85" s="563"/>
      <c r="Q85" s="563"/>
      <c r="R85" s="335">
        <f>IFERROR(MAX(SUMIFS(Forecast!Y:Y, Forecast!$A:$A, Outcomes!$A85, Forecast!$C:$C, "2024", Forecast!$D:$D, "Bound project"), 0), 0)</f>
        <v>232.55033150580613</v>
      </c>
      <c r="S85" s="563"/>
      <c r="T85" s="563"/>
      <c r="U85" s="563"/>
      <c r="V85" s="335">
        <f>IFERROR(MAX(SUMIFS(Forecast!AG:AG, Forecast!$A:$A, Outcomes!$A85, Forecast!$C:$C, "2024", Forecast!$D:$D, "Bound project"), 0), 0)</f>
        <v>303.89020691121982</v>
      </c>
      <c r="W85" s="335">
        <f>IFERROR(MAX(SUMIFS(Forecast!AH:AH, Forecast!$A:$A, Outcomes!$A85, Forecast!$C:$C, "2024", Forecast!$D:$D, "Bound project"), 0), 0)</f>
        <v>218.73026577246279</v>
      </c>
      <c r="X85" s="335">
        <f>IFERROR(MAX(SUMIFS(Forecast!AI:AI, Forecast!$A:$A, Outcomes!$A85, Forecast!$C:$C, "2024", Forecast!$D:$D, "Bound project"), 0), 0)</f>
        <v>129.32372155043464</v>
      </c>
      <c r="Y85" s="335">
        <f>IFERROR(MAX(SUMIFS(Forecast!AJ:AJ, Forecast!$A:$A, Outcomes!$A85, Forecast!$C:$C, "2024", Forecast!$D:$D, "Bound project"), 0), 0)</f>
        <v>58.624206891806715</v>
      </c>
      <c r="Z85" s="335">
        <f>IFERROR(MAX(SUMIFS(Forecast!AK:AK, Forecast!$A:$A, Outcomes!$A85, Forecast!$C:$C, "2024", Forecast!$D:$D, "Bound project"), 0), 0)</f>
        <v>391.5097930887801</v>
      </c>
      <c r="AA85" s="335">
        <f>IFERROR(MAX(SUMIFS(Forecast!AL:AL, Forecast!$A:$A, Outcomes!$A85, Forecast!$C:$C, "2024", Forecast!$D:$D, "Bound project"), 0), 0)</f>
        <v>268.20898684552253</v>
      </c>
      <c r="AB85" s="335">
        <f>IFERROR(MAX(SUMIFS(Forecast!AM:AM, Forecast!$A:$A, Outcomes!$A85, Forecast!$C:$C, "2024", Forecast!$D:$D, "Bound project"), 0), 0)</f>
        <v>228.02773075776062</v>
      </c>
      <c r="AC85" s="335">
        <f>IFERROR(MAX(SUMIFS(Forecast!AN:AN, Forecast!$A:$A, Outcomes!$A85, Forecast!$C:$C, "2024", Forecast!$D:$D, "Bound project"), 0), 0)</f>
        <v>109.41554005491146</v>
      </c>
      <c r="AD85" s="335">
        <f>IFERROR(MAX(SUMIFS(Forecast!AT:AT, Forecast!$A:$A, Outcomes!$A85, Forecast!$C:$C, "2024", Forecast!$D:$D, "Bound project"), 0), 0)</f>
        <v>0</v>
      </c>
      <c r="AE85" s="335">
        <f>IFERROR(MAX(SUMIFS(Forecast!AU:AU, Forecast!$A:$A, Outcomes!$A85, Forecast!$C:$C, "2024", Forecast!$D:$D, "Bound project"), 0), 0)</f>
        <v>0</v>
      </c>
      <c r="AF85" s="335">
        <f>IFERROR(MAX(SUMIFS(Forecast!AV:AV, Forecast!$A:$A, Outcomes!$A85, Forecast!$C:$C, "2024", Forecast!$D:$D, "Bound project"), 0), 0)</f>
        <v>0</v>
      </c>
      <c r="AG85" s="335">
        <f>IFERROR(MAX(SUMIFS(Forecast!AW:AW, Forecast!$A:$A, Outcomes!$A85, Forecast!$C:$C, "2024", Forecast!$D:$D, "Bound project"), 0), 0)</f>
        <v>0</v>
      </c>
      <c r="AH85" s="335">
        <f>IFERROR(MAX(SUMIFS(Forecast!AX:AX, Forecast!$A:$A, Outcomes!$A85, Forecast!$C:$C, "2024", Forecast!$D:$D, "Bound project"), 0), 0)</f>
        <v>0</v>
      </c>
      <c r="AI85" s="335">
        <f>IFERROR(MAX(SUMIFS(Forecast!AY:AY, Forecast!$A:$A, Outcomes!$A85, Forecast!$C:$C, "2024", Forecast!$D:$D, "Bound project"), 0), 0)</f>
        <v>0</v>
      </c>
      <c r="AJ85" s="335">
        <f>IFERROR(MAX(SUMIFS(Forecast!AZ:AZ, Forecast!$A:$A, Outcomes!$A85, Forecast!$C:$C, "2024", Forecast!$D:$D, "Bound project"), 0), 0)</f>
        <v>0</v>
      </c>
      <c r="AK85" s="335">
        <f>IFERROR(MAX(SUMIFS(Forecast!BA:BA, Forecast!$A:$A, Outcomes!$A85, Forecast!$C:$C, "2024", Forecast!$D:$D, "Bound project"), 0), 0)</f>
        <v>0</v>
      </c>
      <c r="AL85" s="335">
        <f>IFERROR(MAX(SUMIFS(Forecast!BF:BF, Forecast!$A:$A, Outcomes!$A85, Forecast!$C:$C, "2024", Forecast!$D:$D, "Bound project"), 0), 0)</f>
        <v>1078.7492292741256</v>
      </c>
      <c r="AM85" s="335">
        <f>IFERROR(MAX(SUMIFS(Forecast!BG:BG, Forecast!$A:$A, Outcomes!$A85, Forecast!$C:$C, "2024", Forecast!$D:$D, "Bound project"), 0), 0)</f>
        <v>657.75532593122387</v>
      </c>
      <c r="AN85" s="335">
        <f>IFERROR(MAX(SUMIFS(Forecast!BH:BH, Forecast!$A:$A, Outcomes!$A85, Forecast!$C:$C, "2024", Forecast!$D:$D, "Bound project"), 0), 0)</f>
        <v>672.29567581614685</v>
      </c>
      <c r="AO85" s="335">
        <f>IFERROR(MAX(SUMIFS(Forecast!BI:BI, Forecast!$A:$A, Outcomes!$A85, Forecast!$C:$C, "2024", Forecast!$D:$D, "Bound project"), 0), 0)</f>
        <v>165.16074240958693</v>
      </c>
      <c r="AP85" s="335">
        <f>IFERROR(MAX(SUMIFS(Forecast!BJ:BJ, Forecast!$A:$A, Outcomes!$A85, Forecast!$C:$C, "2024", Forecast!$D:$D, "Bound project"), 0), 0)</f>
        <v>151.0507707258744</v>
      </c>
      <c r="AQ85" s="335">
        <f>IFERROR(MAX(SUMIFS(Forecast!BK:BK, Forecast!$A:$A, Outcomes!$A85, Forecast!$C:$C, "2024", Forecast!$D:$D, "Bound project"), 0), 0)</f>
        <v>45.302517932524829</v>
      </c>
      <c r="AR85" s="335">
        <f>IFERROR(MAX(SUMIFS(Forecast!BL:BL, Forecast!$A:$A, Outcomes!$A85, Forecast!$C:$C, "2024", Forecast!$D:$D, "Bound project"), 0), 0)</f>
        <v>95.698906315043672</v>
      </c>
      <c r="AS85" s="335">
        <f>IFERROR(MAX(SUMIFS(Forecast!BM:BM, Forecast!$A:$A, Outcomes!$A85, Forecast!$C:$C, "2024", Forecast!$D:$D, "Bound project"), 0), 0)</f>
        <v>61.075536573654148</v>
      </c>
      <c r="AT85" s="335">
        <f>IFERROR(MAX(SUMIFS(Forecast!BS:BS, Forecast!$A:$A, Outcomes!$A85, Forecast!$C:$C, "2024", Forecast!$D:$D, "Bound project"), 0), 0)</f>
        <v>10.924999999999999</v>
      </c>
      <c r="AU85" s="335">
        <f>IFERROR(MAX(SUMIFS(Forecast!BT:BT, Forecast!$A:$A, Outcomes!$A85, Forecast!$C:$C, "2024", Forecast!$D:$D, "Bound project"), 0), 0)</f>
        <v>0.94999999999999984</v>
      </c>
      <c r="AV85" s="335">
        <f>IFERROR(MAX(SUMIFS(Forecast!BU:BU, Forecast!$A:$A, Outcomes!$A85, Forecast!$C:$C, "2024", Forecast!$D:$D, "Bound project"), 0), 0)</f>
        <v>2.6690476190476189</v>
      </c>
      <c r="AW85" s="335">
        <f>IFERROR(MAX(SUMIFS(Forecast!BV:BV, Forecast!$A:$A, Outcomes!$A85, Forecast!$C:$C, "2024", Forecast!$D:$D, "Bound project"), 0), 0)</f>
        <v>9.564772727272727</v>
      </c>
      <c r="AX85" s="335">
        <f>IFERROR(MAX(SUMIFS(Forecast!BW:BW, Forecast!$A:$A, Outcomes!$A85, Forecast!$C:$C, "2024", Forecast!$D:$D, "Bound project"), 0), 0)</f>
        <v>48.924999999999997</v>
      </c>
      <c r="AY85" s="335">
        <f>IFERROR(MAX(SUMIFS(Forecast!BX:BX, Forecast!$A:$A, Outcomes!$A85, Forecast!$C:$C, "2024", Forecast!$D:$D, "Bound project"), 0), 0)</f>
        <v>0.94999999999999984</v>
      </c>
      <c r="AZ85" s="335">
        <f>IFERROR(MAX(SUMIFS(Forecast!BY:BY, Forecast!$A:$A, Outcomes!$A85, Forecast!$C:$C, "2024", Forecast!$D:$D, "Bound project"), 0), 0)</f>
        <v>11.34345238095238</v>
      </c>
      <c r="BA85" s="335">
        <f>IFERROR(MAX(SUMIFS(Forecast!BZ:BZ, Forecast!$A:$A, Outcomes!$A85, Forecast!$C:$C, "2024", Forecast!$D:$D, "Bound project"), 0), 0)</f>
        <v>43.041477272727263</v>
      </c>
      <c r="BB85" s="335">
        <f>IFERROR(MAX(SUMIFS(Forecast!AO:AO, Forecast!$A:$A, Outcomes!$A85, Forecast!$C:$C, "2024", Forecast!$D:$D, "Bound project"), 0), 0)</f>
        <v>12.100000000000001</v>
      </c>
      <c r="BC85" s="335">
        <f>IFERROR(MAX(SUMIFS(Forecast!BN:BN, Forecast!$A:$A, Outcomes!$A85, Forecast!$C:$C, "2024", Forecast!$D:$D, "Bound project"), 0), 0)</f>
        <v>31.900000000000002</v>
      </c>
      <c r="BD85" s="335">
        <f>IFERROR(MAX(SUMIFS(Forecast!CA:CA, Forecast!$A:$A, Outcomes!$A85, Forecast!$C:$C, "2024", Forecast!$D:$D, "Bound project"), 0), 0)</f>
        <v>0</v>
      </c>
    </row>
    <row r="86" spans="1:56">
      <c r="A86" s="21" t="s">
        <v>95</v>
      </c>
      <c r="B86" s="18" t="s">
        <v>96</v>
      </c>
      <c r="C86" s="335">
        <f>IFERROR(MAX(SUMIFS(Forecast!E:E, Forecast!$A:$A, Outcomes!$A86, Forecast!$C:$C, "2024", Forecast!$D:$D, "Bound project"), 0), 0)</f>
        <v>816.17475832187688</v>
      </c>
      <c r="D86" s="335">
        <f>IFERROR(MAX(SUMIFS(Forecast!F:F, Forecast!$A:$A, Outcomes!$A86, Forecast!$C:$C, "2024", Forecast!$D:$D, "Bound project"), 0), 0)</f>
        <v>460.90000000000003</v>
      </c>
      <c r="E86" s="335">
        <f>IFERROR(MAX(SUMIFS(Forecast!G:G, Forecast!$A:$A, Outcomes!$A86, Forecast!$C:$C, "2024", Forecast!$D:$D, "Bound project"), 0), 0)</f>
        <v>266.79200782171228</v>
      </c>
      <c r="F86" s="335">
        <f>IFERROR(MAX(SUMIFS(Forecast!H:H, Forecast!$A:$A, Outcomes!$A86, Forecast!$C:$C, "2024", Forecast!$D:$D, "Bound project"), 0), 0)</f>
        <v>149.71152712587224</v>
      </c>
      <c r="G86" s="335">
        <f>IFERROR(MAX(SUMIFS(Forecast!I:I, Forecast!$A:$A, Outcomes!$A86, Forecast!$C:$C, "2024", Forecast!$D:$D, "Bound project"), 0), 0)</f>
        <v>81.427718465045686</v>
      </c>
      <c r="H86" s="335">
        <f>IFERROR(MAX(SUMIFS(Forecast!J:J, Forecast!$A:$A, Outcomes!$A86, Forecast!$C:$C, "2024", Forecast!$D:$D, "Bound project"), 0), 0)</f>
        <v>0</v>
      </c>
      <c r="I86" s="335">
        <f>IFERROR(MAX(SUMIFS(Forecast!K:K, Forecast!$A:$A, Outcomes!$A86, Forecast!$C:$C, "2024", Forecast!$D:$D, "Bound project"), 0), 0)</f>
        <v>0</v>
      </c>
      <c r="J86" s="335">
        <f>IFERROR(MAX(SUMIFS(Forecast!L:L, Forecast!$A:$A, Outcomes!$A86, Forecast!$C:$C, "2024", Forecast!$D:$D, "Bound project"), 0), 0)</f>
        <v>0</v>
      </c>
      <c r="K86" s="335">
        <f>IFERROR(MAX(SUMIFS(Forecast!M:M, Forecast!$A:$A, Outcomes!$A86, Forecast!$C:$C, "2024", Forecast!$D:$D, "Bound project"), 0), 0)</f>
        <v>0</v>
      </c>
      <c r="L86" s="335">
        <f>IFERROR(MAX(SUMIFS(Forecast!O:O, Forecast!$A:$A, Outcomes!$A86, Forecast!$C:$C, "2024", Forecast!$D:$D, "Bound project"), 0), 0)</f>
        <v>100.13644504697886</v>
      </c>
      <c r="M86" s="335">
        <f>IFERROR(MAX(SUMIFS(Forecast!P:P, Forecast!$A:$A, Outcomes!$A86, Forecast!$C:$C, "2024", Forecast!$D:$D, "Bound project"), 0), 0)</f>
        <v>221.0635549530212</v>
      </c>
      <c r="N86" s="335">
        <f>IFERROR(MAX(SUMIFS(Forecast!U:U, Forecast!$A:$A, Outcomes!$A86, Forecast!$C:$C, "2024", Forecast!$D:$D, "Bound project"), 0), 0)</f>
        <v>3.7187496292880624</v>
      </c>
      <c r="O86" s="563"/>
      <c r="P86" s="563"/>
      <c r="Q86" s="563"/>
      <c r="R86" s="335">
        <f>IFERROR(MAX(SUMIFS(Forecast!Y:Y, Forecast!$A:$A, Outcomes!$A86, Forecast!$C:$C, "2024", Forecast!$D:$D, "Bound project"), 0), 0)</f>
        <v>3.8179162860690772</v>
      </c>
      <c r="S86" s="563"/>
      <c r="T86" s="563"/>
      <c r="U86" s="563"/>
      <c r="V86" s="335">
        <f>IFERROR(MAX(SUMIFS(Forecast!AG:AG, Forecast!$A:$A, Outcomes!$A86, Forecast!$C:$C, "2024", Forecast!$D:$D, "Bound project"), 0), 0)</f>
        <v>1960.9105677900188</v>
      </c>
      <c r="W86" s="335">
        <f>IFERROR(MAX(SUMIFS(Forecast!AH:AH, Forecast!$A:$A, Outcomes!$A86, Forecast!$C:$C, "2024", Forecast!$D:$D, "Bound project"), 0), 0)</f>
        <v>1537.5533954410441</v>
      </c>
      <c r="X86" s="335">
        <f>IFERROR(MAX(SUMIFS(Forecast!AI:AI, Forecast!$A:$A, Outcomes!$A86, Forecast!$C:$C, "2024", Forecast!$D:$D, "Bound project"), 0), 0)</f>
        <v>1316.9400170918473</v>
      </c>
      <c r="Y86" s="335">
        <f>IFERROR(MAX(SUMIFS(Forecast!AJ:AJ, Forecast!$A:$A, Outcomes!$A86, Forecast!$C:$C, "2024", Forecast!$D:$D, "Bound project"), 0), 0)</f>
        <v>1698.0308306578993</v>
      </c>
      <c r="Z86" s="335">
        <f>IFERROR(MAX(SUMIFS(Forecast!AK:AK, Forecast!$A:$A, Outcomes!$A86, Forecast!$C:$C, "2024", Forecast!$D:$D, "Bound project"), 0), 0)</f>
        <v>603.21249572448392</v>
      </c>
      <c r="AA86" s="335">
        <f>IFERROR(MAX(SUMIFS(Forecast!AL:AL, Forecast!$A:$A, Outcomes!$A86, Forecast!$C:$C, "2024", Forecast!$D:$D, "Bound project"), 0), 0)</f>
        <v>370.18040723202802</v>
      </c>
      <c r="AB86" s="335">
        <f>IFERROR(MAX(SUMIFS(Forecast!AM:AM, Forecast!$A:$A, Outcomes!$A86, Forecast!$C:$C, "2024", Forecast!$D:$D, "Bound project"), 0), 0)</f>
        <v>267.65347057878535</v>
      </c>
      <c r="AC86" s="335">
        <f>IFERROR(MAX(SUMIFS(Forecast!AN:AN, Forecast!$A:$A, Outcomes!$A86, Forecast!$C:$C, "2024", Forecast!$D:$D, "Bound project"), 0), 0)</f>
        <v>334.1278300636373</v>
      </c>
      <c r="AD86" s="335">
        <f>IFERROR(MAX(SUMIFS(Forecast!AT:AT, Forecast!$A:$A, Outcomes!$A86, Forecast!$C:$C, "2024", Forecast!$D:$D, "Bound project"), 0), 0)</f>
        <v>0</v>
      </c>
      <c r="AE86" s="335">
        <f>IFERROR(MAX(SUMIFS(Forecast!AU:AU, Forecast!$A:$A, Outcomes!$A86, Forecast!$C:$C, "2024", Forecast!$D:$D, "Bound project"), 0), 0)</f>
        <v>0</v>
      </c>
      <c r="AF86" s="335">
        <f>IFERROR(MAX(SUMIFS(Forecast!AV:AV, Forecast!$A:$A, Outcomes!$A86, Forecast!$C:$C, "2024", Forecast!$D:$D, "Bound project"), 0), 0)</f>
        <v>0</v>
      </c>
      <c r="AG86" s="335">
        <f>IFERROR(MAX(SUMIFS(Forecast!AW:AW, Forecast!$A:$A, Outcomes!$A86, Forecast!$C:$C, "2024", Forecast!$D:$D, "Bound project"), 0), 0)</f>
        <v>0</v>
      </c>
      <c r="AH86" s="335">
        <f>IFERROR(MAX(SUMIFS(Forecast!AX:AX, Forecast!$A:$A, Outcomes!$A86, Forecast!$C:$C, "2024", Forecast!$D:$D, "Bound project"), 0), 0)</f>
        <v>0</v>
      </c>
      <c r="AI86" s="335">
        <f>IFERROR(MAX(SUMIFS(Forecast!AY:AY, Forecast!$A:$A, Outcomes!$A86, Forecast!$C:$C, "2024", Forecast!$D:$D, "Bound project"), 0), 0)</f>
        <v>0</v>
      </c>
      <c r="AJ86" s="335">
        <f>IFERROR(MAX(SUMIFS(Forecast!AZ:AZ, Forecast!$A:$A, Outcomes!$A86, Forecast!$C:$C, "2024", Forecast!$D:$D, "Bound project"), 0), 0)</f>
        <v>0</v>
      </c>
      <c r="AK86" s="335">
        <f>IFERROR(MAX(SUMIFS(Forecast!BA:BA, Forecast!$A:$A, Outcomes!$A86, Forecast!$C:$C, "2024", Forecast!$D:$D, "Bound project"), 0), 0)</f>
        <v>0</v>
      </c>
      <c r="AL86" s="335">
        <f>IFERROR(MAX(SUMIFS(Forecast!BF:BF, Forecast!$A:$A, Outcomes!$A86, Forecast!$C:$C, "2024", Forecast!$D:$D, "Bound project"), 0), 0)</f>
        <v>863.51108581256483</v>
      </c>
      <c r="AM86" s="335">
        <f>IFERROR(MAX(SUMIFS(Forecast!BG:BG, Forecast!$A:$A, Outcomes!$A86, Forecast!$C:$C, "2024", Forecast!$D:$D, "Bound project"), 0), 0)</f>
        <v>528.7950257641296</v>
      </c>
      <c r="AN86" s="335">
        <f>IFERROR(MAX(SUMIFS(Forecast!BH:BH, Forecast!$A:$A, Outcomes!$A86, Forecast!$C:$C, "2024", Forecast!$D:$D, "Bound project"), 0), 0)</f>
        <v>419.11333346473879</v>
      </c>
      <c r="AO86" s="335">
        <f>IFERROR(MAX(SUMIFS(Forecast!BI:BI, Forecast!$A:$A, Outcomes!$A86, Forecast!$C:$C, "2024", Forecast!$D:$D, "Bound project"), 0), 0)</f>
        <v>376.69007129898949</v>
      </c>
      <c r="AP86" s="335">
        <f>IFERROR(MAX(SUMIFS(Forecast!BJ:BJ, Forecast!$A:$A, Outcomes!$A86, Forecast!$C:$C, "2024", Forecast!$D:$D, "Bound project"), 0), 0)</f>
        <v>272.71243122473163</v>
      </c>
      <c r="AQ86" s="335">
        <f>IFERROR(MAX(SUMIFS(Forecast!BK:BK, Forecast!$A:$A, Outcomes!$A86, Forecast!$C:$C, "2024", Forecast!$D:$D, "Bound project"), 0), 0)</f>
        <v>124.15178182525223</v>
      </c>
      <c r="AR86" s="335">
        <f>IFERROR(MAX(SUMIFS(Forecast!BL:BL, Forecast!$A:$A, Outcomes!$A86, Forecast!$C:$C, "2024", Forecast!$D:$D, "Bound project"), 0), 0)</f>
        <v>128.89608210713124</v>
      </c>
      <c r="AS86" s="335">
        <f>IFERROR(MAX(SUMIFS(Forecast!BM:BM, Forecast!$A:$A, Outcomes!$A86, Forecast!$C:$C, "2024", Forecast!$D:$D, "Bound project"), 0), 0)</f>
        <v>140.62920988856362</v>
      </c>
      <c r="AT86" s="335">
        <f>IFERROR(MAX(SUMIFS(Forecast!BS:BS, Forecast!$A:$A, Outcomes!$A86, Forecast!$C:$C, "2024", Forecast!$D:$D, "Bound project"), 0), 0)</f>
        <v>0</v>
      </c>
      <c r="AU86" s="335">
        <f>IFERROR(MAX(SUMIFS(Forecast!BT:BT, Forecast!$A:$A, Outcomes!$A86, Forecast!$C:$C, "2024", Forecast!$D:$D, "Bound project"), 0), 0)</f>
        <v>0</v>
      </c>
      <c r="AV86" s="335">
        <f>IFERROR(MAX(SUMIFS(Forecast!BU:BU, Forecast!$A:$A, Outcomes!$A86, Forecast!$C:$C, "2024", Forecast!$D:$D, "Bound project"), 0), 0)</f>
        <v>0</v>
      </c>
      <c r="AW86" s="335">
        <f>IFERROR(MAX(SUMIFS(Forecast!BV:BV, Forecast!$A:$A, Outcomes!$A86, Forecast!$C:$C, "2024", Forecast!$D:$D, "Bound project"), 0), 0)</f>
        <v>0</v>
      </c>
      <c r="AX86" s="335">
        <f>IFERROR(MAX(SUMIFS(Forecast!BW:BW, Forecast!$A:$A, Outcomes!$A86, Forecast!$C:$C, "2024", Forecast!$D:$D, "Bound project"), 0), 0)</f>
        <v>0</v>
      </c>
      <c r="AY86" s="335">
        <f>IFERROR(MAX(SUMIFS(Forecast!BX:BX, Forecast!$A:$A, Outcomes!$A86, Forecast!$C:$C, "2024", Forecast!$D:$D, "Bound project"), 0), 0)</f>
        <v>0</v>
      </c>
      <c r="AZ86" s="335">
        <f>IFERROR(MAX(SUMIFS(Forecast!BY:BY, Forecast!$A:$A, Outcomes!$A86, Forecast!$C:$C, "2024", Forecast!$D:$D, "Bound project"), 0), 0)</f>
        <v>0</v>
      </c>
      <c r="BA86" s="335">
        <f>IFERROR(MAX(SUMIFS(Forecast!BZ:BZ, Forecast!$A:$A, Outcomes!$A86, Forecast!$C:$C, "2024", Forecast!$D:$D, "Bound project"), 0), 0)</f>
        <v>0</v>
      </c>
      <c r="BB86" s="335">
        <f>IFERROR(MAX(SUMIFS(Forecast!AO:AO, Forecast!$A:$A, Outcomes!$A86, Forecast!$C:$C, "2024", Forecast!$D:$D, "Bound project"), 0), 0)</f>
        <v>30.800000000000004</v>
      </c>
      <c r="BC86" s="335">
        <f>IFERROR(MAX(SUMIFS(Forecast!BN:BN, Forecast!$A:$A, Outcomes!$A86, Forecast!$C:$C, "2024", Forecast!$D:$D, "Bound project"), 0), 0)</f>
        <v>126.32061043410985</v>
      </c>
      <c r="BD86" s="335">
        <f>IFERROR(MAX(SUMIFS(Forecast!CA:CA, Forecast!$A:$A, Outcomes!$A86, Forecast!$C:$C, "2024", Forecast!$D:$D, "Bound project"), 0), 0)</f>
        <v>0</v>
      </c>
    </row>
    <row r="87" spans="1:56">
      <c r="A87" s="21" t="s">
        <v>97</v>
      </c>
      <c r="B87" s="18" t="s">
        <v>98</v>
      </c>
      <c r="C87" s="335">
        <f>IFERROR(MAX(SUMIFS(Forecast!E:E, Forecast!$A:$A, Outcomes!$A87, Forecast!$C:$C, "2024", Forecast!$D:$D, "Bound project"), 0), 0)</f>
        <v>7609.8</v>
      </c>
      <c r="D87" s="335">
        <f>IFERROR(MAX(SUMIFS(Forecast!F:F, Forecast!$A:$A, Outcomes!$A87, Forecast!$C:$C, "2024", Forecast!$D:$D, "Bound project"), 0), 0)</f>
        <v>6381.8849585581984</v>
      </c>
      <c r="E87" s="335">
        <f>IFERROR(MAX(SUMIFS(Forecast!G:G, Forecast!$A:$A, Outcomes!$A87, Forecast!$C:$C, "2024", Forecast!$D:$D, "Bound project"), 0), 0)</f>
        <v>3151.6044868441386</v>
      </c>
      <c r="F87" s="335">
        <f>IFERROR(MAX(SUMIFS(Forecast!H:H, Forecast!$A:$A, Outcomes!$A87, Forecast!$C:$C, "2024", Forecast!$D:$D, "Bound project"), 0), 0)</f>
        <v>2505.700576684721</v>
      </c>
      <c r="G87" s="335">
        <f>IFERROR(MAX(SUMIFS(Forecast!I:I, Forecast!$A:$A, Outcomes!$A87, Forecast!$C:$C, "2024", Forecast!$D:$D, "Bound project"), 0), 0)</f>
        <v>1171.0391916187018</v>
      </c>
      <c r="H87" s="335">
        <f>IFERROR(MAX(SUMIFS(Forecast!J:J, Forecast!$A:$A, Outcomes!$A87, Forecast!$C:$C, "2024", Forecast!$D:$D, "Bound project"), 0), 0)</f>
        <v>1.1000000000000001</v>
      </c>
      <c r="I87" s="335">
        <f>IFERROR(MAX(SUMIFS(Forecast!K:K, Forecast!$A:$A, Outcomes!$A87, Forecast!$C:$C, "2024", Forecast!$D:$D, "Bound project"), 0), 0)</f>
        <v>1.1000000000000001</v>
      </c>
      <c r="J87" s="335">
        <f>IFERROR(MAX(SUMIFS(Forecast!L:L, Forecast!$A:$A, Outcomes!$A87, Forecast!$C:$C, "2024", Forecast!$D:$D, "Bound project"), 0), 0)</f>
        <v>0.55000000000000004</v>
      </c>
      <c r="K87" s="335">
        <f>IFERROR(MAX(SUMIFS(Forecast!M:M, Forecast!$A:$A, Outcomes!$A87, Forecast!$C:$C, "2024", Forecast!$D:$D, "Bound project"), 0), 0)</f>
        <v>0</v>
      </c>
      <c r="L87" s="335">
        <f>IFERROR(MAX(SUMIFS(Forecast!O:O, Forecast!$A:$A, Outcomes!$A87, Forecast!$C:$C, "2024", Forecast!$D:$D, "Bound project"), 0), 0)</f>
        <v>0</v>
      </c>
      <c r="M87" s="335">
        <f>IFERROR(MAX(SUMIFS(Forecast!P:P, Forecast!$A:$A, Outcomes!$A87, Forecast!$C:$C, "2024", Forecast!$D:$D, "Bound project"), 0), 0)</f>
        <v>651.20000000000005</v>
      </c>
      <c r="N87" s="335">
        <f>IFERROR(MAX(SUMIFS(Forecast!U:U, Forecast!$A:$A, Outcomes!$A87, Forecast!$C:$C, "2024", Forecast!$D:$D, "Bound project"), 0), 0)</f>
        <v>28.728723342863891</v>
      </c>
      <c r="O87" s="563"/>
      <c r="P87" s="563"/>
      <c r="Q87" s="563"/>
      <c r="R87" s="335">
        <f>IFERROR(MAX(SUMIFS(Forecast!Y:Y, Forecast!$A:$A, Outcomes!$A87, Forecast!$C:$C, "2024", Forecast!$D:$D, "Bound project"), 0), 0)</f>
        <v>395.87127665713609</v>
      </c>
      <c r="S87" s="563"/>
      <c r="T87" s="563"/>
      <c r="U87" s="563"/>
      <c r="V87" s="335">
        <f>IFERROR(MAX(SUMIFS(Forecast!AG:AG, Forecast!$A:$A, Outcomes!$A87, Forecast!$C:$C, "2024", Forecast!$D:$D, "Bound project"), 0), 0)</f>
        <v>662.82906763704716</v>
      </c>
      <c r="W87" s="335">
        <f>IFERROR(MAX(SUMIFS(Forecast!AH:AH, Forecast!$A:$A, Outcomes!$A87, Forecast!$C:$C, "2024", Forecast!$D:$D, "Bound project"), 0), 0)</f>
        <v>419.80040153523584</v>
      </c>
      <c r="X87" s="335">
        <f>IFERROR(MAX(SUMIFS(Forecast!AI:AI, Forecast!$A:$A, Outcomes!$A87, Forecast!$C:$C, "2024", Forecast!$D:$D, "Bound project"), 0), 0)</f>
        <v>274.60864427628604</v>
      </c>
      <c r="Y87" s="335">
        <f>IFERROR(MAX(SUMIFS(Forecast!AJ:AJ, Forecast!$A:$A, Outcomes!$A87, Forecast!$C:$C, "2024", Forecast!$D:$D, "Bound project"), 0), 0)</f>
        <v>334.59677294480741</v>
      </c>
      <c r="Z87" s="335">
        <f>IFERROR(MAX(SUMIFS(Forecast!AK:AK, Forecast!$A:$A, Outcomes!$A87, Forecast!$C:$C, "2024", Forecast!$D:$D, "Bound project"), 0), 0)</f>
        <v>1184.7301595730351</v>
      </c>
      <c r="AA87" s="335">
        <f>IFERROR(MAX(SUMIFS(Forecast!AL:AL, Forecast!$A:$A, Outcomes!$A87, Forecast!$C:$C, "2024", Forecast!$D:$D, "Bound project"), 0), 0)</f>
        <v>590.01367219685801</v>
      </c>
      <c r="AB87" s="335">
        <f>IFERROR(MAX(SUMIFS(Forecast!AM:AM, Forecast!$A:$A, Outcomes!$A87, Forecast!$C:$C, "2024", Forecast!$D:$D, "Bound project"), 0), 0)</f>
        <v>470.80847101396523</v>
      </c>
      <c r="AC87" s="335">
        <f>IFERROR(MAX(SUMIFS(Forecast!AN:AN, Forecast!$A:$A, Outcomes!$A87, Forecast!$C:$C, "2024", Forecast!$D:$D, "Bound project"), 0), 0)</f>
        <v>681.77377749534321</v>
      </c>
      <c r="AD87" s="335">
        <f>IFERROR(MAX(SUMIFS(Forecast!AT:AT, Forecast!$A:$A, Outcomes!$A87, Forecast!$C:$C, "2024", Forecast!$D:$D, "Bound project"), 0), 0)</f>
        <v>7.7025222830441891</v>
      </c>
      <c r="AE87" s="335">
        <f>IFERROR(MAX(SUMIFS(Forecast!AU:AU, Forecast!$A:$A, Outcomes!$A87, Forecast!$C:$C, "2024", Forecast!$D:$D, "Bound project"), 0), 0)</f>
        <v>1.9528373573267184</v>
      </c>
      <c r="AF87" s="335">
        <f>IFERROR(MAX(SUMIFS(Forecast!AV:AV, Forecast!$A:$A, Outcomes!$A87, Forecast!$C:$C, "2024", Forecast!$D:$D, "Bound project"), 0), 0)</f>
        <v>1.5207881883182335</v>
      </c>
      <c r="AG87" s="335">
        <f>IFERROR(MAX(SUMIFS(Forecast!AW:AW, Forecast!$A:$A, Outcomes!$A87, Forecast!$C:$C, "2024", Forecast!$D:$D, "Bound project"), 0), 0)</f>
        <v>5.003198091558291</v>
      </c>
      <c r="AH87" s="335">
        <f>IFERROR(MAX(SUMIFS(Forecast!AX:AX, Forecast!$A:$A, Outcomes!$A87, Forecast!$C:$C, "2024", Forecast!$D:$D, "Bound project"), 0), 0)</f>
        <v>108.24814520744471</v>
      </c>
      <c r="AI87" s="335">
        <f>IFERROR(MAX(SUMIFS(Forecast!AY:AY, Forecast!$A:$A, Outcomes!$A87, Forecast!$C:$C, "2024", Forecast!$D:$D, "Bound project"), 0), 0)</f>
        <v>27.908802839269949</v>
      </c>
      <c r="AJ87" s="335">
        <f>IFERROR(MAX(SUMIFS(Forecast!AZ:AZ, Forecast!$A:$A, Outcomes!$A87, Forecast!$C:$C, "2024", Forecast!$D:$D, "Bound project"), 0), 0)</f>
        <v>19.117960083018254</v>
      </c>
      <c r="AK87" s="335">
        <f>IFERROR(MAX(SUMIFS(Forecast!BA:BA, Forecast!$A:$A, Outcomes!$A87, Forecast!$C:$C, "2024", Forecast!$D:$D, "Bound project"), 0), 0)</f>
        <v>89.178500165509973</v>
      </c>
      <c r="AL87" s="335">
        <f>IFERROR(MAX(SUMIFS(Forecast!BF:BF, Forecast!$A:$A, Outcomes!$A87, Forecast!$C:$C, "2024", Forecast!$D:$D, "Bound project"), 0), 0)</f>
        <v>7312.0091710711558</v>
      </c>
      <c r="AM87" s="335">
        <f>IFERROR(MAX(SUMIFS(Forecast!BG:BG, Forecast!$A:$A, Outcomes!$A87, Forecast!$C:$C, "2024", Forecast!$D:$D, "Bound project"), 0), 0)</f>
        <v>3523.4632940598908</v>
      </c>
      <c r="AN87" s="335">
        <f>IFERROR(MAX(SUMIFS(Forecast!BH:BH, Forecast!$A:$A, Outcomes!$A87, Forecast!$C:$C, "2024", Forecast!$D:$D, "Bound project"), 0), 0)</f>
        <v>2806.71764825735</v>
      </c>
      <c r="AO87" s="335">
        <f>IFERROR(MAX(SUMIFS(Forecast!BI:BI, Forecast!$A:$A, Outcomes!$A87, Forecast!$C:$C, "2024", Forecast!$D:$D, "Bound project"), 0), 0)</f>
        <v>1682.9112241316784</v>
      </c>
      <c r="AP87" s="335">
        <f>IFERROR(MAX(SUMIFS(Forecast!BJ:BJ, Forecast!$A:$A, Outcomes!$A87, Forecast!$C:$C, "2024", Forecast!$D:$D, "Bound project"), 0), 0)</f>
        <v>1139.2678040853882</v>
      </c>
      <c r="AQ87" s="335">
        <f>IFERROR(MAX(SUMIFS(Forecast!BK:BK, Forecast!$A:$A, Outcomes!$A87, Forecast!$C:$C, "2024", Forecast!$D:$D, "Bound project"), 0), 0)</f>
        <v>352.25370728965385</v>
      </c>
      <c r="AR87" s="335">
        <f>IFERROR(MAX(SUMIFS(Forecast!BL:BL, Forecast!$A:$A, Outcomes!$A87, Forecast!$C:$C, "2024", Forecast!$D:$D, "Bound project"), 0), 0)</f>
        <v>439.46402932812202</v>
      </c>
      <c r="AS87" s="335">
        <f>IFERROR(MAX(SUMIFS(Forecast!BM:BM, Forecast!$A:$A, Outcomes!$A87, Forecast!$C:$C, "2024", Forecast!$D:$D, "Bound project"), 0), 0)</f>
        <v>708.70150190492859</v>
      </c>
      <c r="AT87" s="335">
        <f>IFERROR(MAX(SUMIFS(Forecast!BS:BS, Forecast!$A:$A, Outcomes!$A87, Forecast!$C:$C, "2024", Forecast!$D:$D, "Bound project"), 0), 0)</f>
        <v>58.177777777777784</v>
      </c>
      <c r="AU87" s="335">
        <f>IFERROR(MAX(SUMIFS(Forecast!BT:BT, Forecast!$A:$A, Outcomes!$A87, Forecast!$C:$C, "2024", Forecast!$D:$D, "Bound project"), 0), 0)</f>
        <v>16.501851851851853</v>
      </c>
      <c r="AV87" s="335">
        <f>IFERROR(MAX(SUMIFS(Forecast!BU:BU, Forecast!$A:$A, Outcomes!$A87, Forecast!$C:$C, "2024", Forecast!$D:$D, "Bound project"), 0), 0)</f>
        <v>18.167428083872821</v>
      </c>
      <c r="AW87" s="335">
        <f>IFERROR(MAX(SUMIFS(Forecast!BV:BV, Forecast!$A:$A, Outcomes!$A87, Forecast!$C:$C, "2024", Forecast!$D:$D, "Bound project"), 0), 0)</f>
        <v>50.200253229793923</v>
      </c>
      <c r="AX87" s="335">
        <f>IFERROR(MAX(SUMIFS(Forecast!BW:BW, Forecast!$A:$A, Outcomes!$A87, Forecast!$C:$C, "2024", Forecast!$D:$D, "Bound project"), 0), 0)</f>
        <v>184.92222222222222</v>
      </c>
      <c r="AY87" s="335">
        <f>IFERROR(MAX(SUMIFS(Forecast!BX:BX, Forecast!$A:$A, Outcomes!$A87, Forecast!$C:$C, "2024", Forecast!$D:$D, "Bound project"), 0), 0)</f>
        <v>9.112962962962964</v>
      </c>
      <c r="AZ87" s="335">
        <f>IFERROR(MAX(SUMIFS(Forecast!BY:BY, Forecast!$A:$A, Outcomes!$A87, Forecast!$C:$C, "2024", Forecast!$D:$D, "Bound project"), 0), 0)</f>
        <v>58.998312656867917</v>
      </c>
      <c r="BA87" s="335">
        <f>IFERROR(MAX(SUMIFS(Forecast!BZ:BZ, Forecast!$A:$A, Outcomes!$A87, Forecast!$C:$C, "2024", Forecast!$D:$D, "Bound project"), 0), 0)</f>
        <v>158.65669121465049</v>
      </c>
      <c r="BB87" s="335">
        <f>IFERROR(MAX(SUMIFS(Forecast!AO:AO, Forecast!$A:$A, Outcomes!$A87, Forecast!$C:$C, "2024", Forecast!$D:$D, "Bound project"), 0), 0)</f>
        <v>81.156937680176128</v>
      </c>
      <c r="BC87" s="335">
        <f>IFERROR(MAX(SUMIFS(Forecast!BN:BN, Forecast!$A:$A, Outcomes!$A87, Forecast!$C:$C, "2024", Forecast!$D:$D, "Bound project"), 0), 0)</f>
        <v>630.30000000000007</v>
      </c>
      <c r="BD87" s="335">
        <f>IFERROR(MAX(SUMIFS(Forecast!CA:CA, Forecast!$A:$A, Outcomes!$A87, Forecast!$C:$C, "2024", Forecast!$D:$D, "Bound project"), 0), 0)</f>
        <v>0</v>
      </c>
    </row>
    <row r="88" spans="1:56">
      <c r="A88" s="21" t="s">
        <v>99</v>
      </c>
      <c r="B88" s="18" t="s">
        <v>100</v>
      </c>
      <c r="C88" s="335">
        <f>IFERROR(MAX(SUMIFS(Forecast!E:E, Forecast!$A:$A, Outcomes!$A88, Forecast!$C:$C, "2024", Forecast!$D:$D, "Bound project"), 0), 0)</f>
        <v>372.4</v>
      </c>
      <c r="D88" s="335">
        <f>IFERROR(MAX(SUMIFS(Forecast!F:F, Forecast!$A:$A, Outcomes!$A88, Forecast!$C:$C, "2024", Forecast!$D:$D, "Bound project"), 0), 0)</f>
        <v>585.19999999999993</v>
      </c>
      <c r="E88" s="335">
        <f>IFERROR(MAX(SUMIFS(Forecast!G:G, Forecast!$A:$A, Outcomes!$A88, Forecast!$C:$C, "2024", Forecast!$D:$D, "Bound project"), 0), 0)</f>
        <v>239.03245510726947</v>
      </c>
      <c r="F88" s="335">
        <f>IFERROR(MAX(SUMIFS(Forecast!H:H, Forecast!$A:$A, Outcomes!$A88, Forecast!$C:$C, "2024", Forecast!$D:$D, "Bound project"), 0), 0)</f>
        <v>278.50972738872457</v>
      </c>
      <c r="G88" s="335">
        <f>IFERROR(MAX(SUMIFS(Forecast!I:I, Forecast!$A:$A, Outcomes!$A88, Forecast!$C:$C, "2024", Forecast!$D:$D, "Bound project"), 0), 0)</f>
        <v>142.21188809913536</v>
      </c>
      <c r="H88" s="335">
        <f>IFERROR(MAX(SUMIFS(Forecast!J:J, Forecast!$A:$A, Outcomes!$A88, Forecast!$C:$C, "2024", Forecast!$D:$D, "Bound project"), 0), 0)</f>
        <v>0</v>
      </c>
      <c r="I88" s="335">
        <f>IFERROR(MAX(SUMIFS(Forecast!K:K, Forecast!$A:$A, Outcomes!$A88, Forecast!$C:$C, "2024", Forecast!$D:$D, "Bound project"), 0), 0)</f>
        <v>0</v>
      </c>
      <c r="J88" s="335">
        <f>IFERROR(MAX(SUMIFS(Forecast!L:L, Forecast!$A:$A, Outcomes!$A88, Forecast!$C:$C, "2024", Forecast!$D:$D, "Bound project"), 0), 0)</f>
        <v>0</v>
      </c>
      <c r="K88" s="335">
        <f>IFERROR(MAX(SUMIFS(Forecast!M:M, Forecast!$A:$A, Outcomes!$A88, Forecast!$C:$C, "2024", Forecast!$D:$D, "Bound project"), 0), 0)</f>
        <v>0</v>
      </c>
      <c r="L88" s="335">
        <f>IFERROR(MAX(SUMIFS(Forecast!O:O, Forecast!$A:$A, Outcomes!$A88, Forecast!$C:$C, "2024", Forecast!$D:$D, "Bound project"), 0), 0)</f>
        <v>0</v>
      </c>
      <c r="M88" s="335">
        <f>IFERROR(MAX(SUMIFS(Forecast!P:P, Forecast!$A:$A, Outcomes!$A88, Forecast!$C:$C, "2024", Forecast!$D:$D, "Bound project"), 0), 0)</f>
        <v>52.25</v>
      </c>
      <c r="N88" s="335">
        <f>IFERROR(MAX(SUMIFS(Forecast!U:U, Forecast!$A:$A, Outcomes!$A88, Forecast!$C:$C, "2024", Forecast!$D:$D, "Bound project"), 0), 0)</f>
        <v>20.837639064860156</v>
      </c>
      <c r="O88" s="563"/>
      <c r="P88" s="563"/>
      <c r="Q88" s="563"/>
      <c r="R88" s="335">
        <f>IFERROR(MAX(SUMIFS(Forecast!Y:Y, Forecast!$A:$A, Outcomes!$A88, Forecast!$C:$C, "2024", Forecast!$D:$D, "Bound project"), 0), 0)</f>
        <v>374.06236093513991</v>
      </c>
      <c r="S88" s="563"/>
      <c r="T88" s="563"/>
      <c r="U88" s="563"/>
      <c r="V88" s="335">
        <f>IFERROR(MAX(SUMIFS(Forecast!AG:AG, Forecast!$A:$A, Outcomes!$A88, Forecast!$C:$C, "2024", Forecast!$D:$D, "Bound project"), 0), 0)</f>
        <v>160.08884426669954</v>
      </c>
      <c r="W88" s="335">
        <f>IFERROR(MAX(SUMIFS(Forecast!AH:AH, Forecast!$A:$A, Outcomes!$A88, Forecast!$C:$C, "2024", Forecast!$D:$D, "Bound project"), 0), 0)</f>
        <v>59.599901853729392</v>
      </c>
      <c r="X88" s="335">
        <f>IFERROR(MAX(SUMIFS(Forecast!AI:AI, Forecast!$A:$A, Outcomes!$A88, Forecast!$C:$C, "2024", Forecast!$D:$D, "Bound project"), 0), 0)</f>
        <v>84.626515096050355</v>
      </c>
      <c r="Y88" s="335">
        <f>IFERROR(MAX(SUMIFS(Forecast!AJ:AJ, Forecast!$A:$A, Outcomes!$A88, Forecast!$C:$C, "2024", Forecast!$D:$D, "Bound project"), 0), 0)</f>
        <v>85.418213070511044</v>
      </c>
      <c r="Z88" s="335">
        <f>IFERROR(MAX(SUMIFS(Forecast!AK:AK, Forecast!$A:$A, Outcomes!$A88, Forecast!$C:$C, "2024", Forecast!$D:$D, "Bound project"), 0), 0)</f>
        <v>198.35705232818017</v>
      </c>
      <c r="AA88" s="335">
        <f>IFERROR(MAX(SUMIFS(Forecast!AL:AL, Forecast!$A:$A, Outcomes!$A88, Forecast!$C:$C, "2024", Forecast!$D:$D, "Bound project"), 0), 0)</f>
        <v>85.005431777537908</v>
      </c>
      <c r="AB88" s="335">
        <f>IFERROR(MAX(SUMIFS(Forecast!AM:AM, Forecast!$A:$A, Outcomes!$A88, Forecast!$C:$C, "2024", Forecast!$D:$D, "Bound project"), 0), 0)</f>
        <v>126.59795834643495</v>
      </c>
      <c r="AC88" s="335">
        <f>IFERROR(MAX(SUMIFS(Forecast!AN:AN, Forecast!$A:$A, Outcomes!$A88, Forecast!$C:$C, "2024", Forecast!$D:$D, "Bound project"), 0), 0)</f>
        <v>111.47944130348763</v>
      </c>
      <c r="AD88" s="335">
        <f>IFERROR(MAX(SUMIFS(Forecast!AT:AT, Forecast!$A:$A, Outcomes!$A88, Forecast!$C:$C, "2024", Forecast!$D:$D, "Bound project"), 0), 0)</f>
        <v>0</v>
      </c>
      <c r="AE88" s="335">
        <f>IFERROR(MAX(SUMIFS(Forecast!AU:AU, Forecast!$A:$A, Outcomes!$A88, Forecast!$C:$C, "2024", Forecast!$D:$D, "Bound project"), 0), 0)</f>
        <v>0</v>
      </c>
      <c r="AF88" s="335">
        <f>IFERROR(MAX(SUMIFS(Forecast!AV:AV, Forecast!$A:$A, Outcomes!$A88, Forecast!$C:$C, "2024", Forecast!$D:$D, "Bound project"), 0), 0)</f>
        <v>0</v>
      </c>
      <c r="AG88" s="335">
        <f>IFERROR(MAX(SUMIFS(Forecast!AW:AW, Forecast!$A:$A, Outcomes!$A88, Forecast!$C:$C, "2024", Forecast!$D:$D, "Bound project"), 0), 0)</f>
        <v>0</v>
      </c>
      <c r="AH88" s="335">
        <f>IFERROR(MAX(SUMIFS(Forecast!AX:AX, Forecast!$A:$A, Outcomes!$A88, Forecast!$C:$C, "2024", Forecast!$D:$D, "Bound project"), 0), 0)</f>
        <v>18.700000000000003</v>
      </c>
      <c r="AI88" s="335">
        <f>IFERROR(MAX(SUMIFS(Forecast!AY:AY, Forecast!$A:$A, Outcomes!$A88, Forecast!$C:$C, "2024", Forecast!$D:$D, "Bound project"), 0), 0)</f>
        <v>1.2384126984126986</v>
      </c>
      <c r="AJ88" s="335">
        <f>IFERROR(MAX(SUMIFS(Forecast!AZ:AZ, Forecast!$A:$A, Outcomes!$A88, Forecast!$C:$C, "2024", Forecast!$D:$D, "Bound project"), 0), 0)</f>
        <v>0.7150793650793652</v>
      </c>
      <c r="AK88" s="335">
        <f>IFERROR(MAX(SUMIFS(Forecast!BA:BA, Forecast!$A:$A, Outcomes!$A88, Forecast!$C:$C, "2024", Forecast!$D:$D, "Bound project"), 0), 0)</f>
        <v>16.712936507936512</v>
      </c>
      <c r="AL88" s="335">
        <f>IFERROR(MAX(SUMIFS(Forecast!BF:BF, Forecast!$A:$A, Outcomes!$A88, Forecast!$C:$C, "2024", Forecast!$D:$D, "Bound project"), 0), 0)</f>
        <v>821.79011250488929</v>
      </c>
      <c r="AM88" s="335">
        <f>IFERROR(MAX(SUMIFS(Forecast!BG:BG, Forecast!$A:$A, Outcomes!$A88, Forecast!$C:$C, "2024", Forecast!$D:$D, "Bound project"), 0), 0)</f>
        <v>323.09124365260686</v>
      </c>
      <c r="AN88" s="335">
        <f>IFERROR(MAX(SUMIFS(Forecast!BH:BH, Forecast!$A:$A, Outcomes!$A88, Forecast!$C:$C, "2024", Forecast!$D:$D, "Bound project"), 0), 0)</f>
        <v>450.11816478171733</v>
      </c>
      <c r="AO88" s="335">
        <f>IFERROR(MAX(SUMIFS(Forecast!BI:BI, Forecast!$A:$A, Outcomes!$A88, Forecast!$C:$C, "2024", Forecast!$D:$D, "Bound project"), 0), 0)</f>
        <v>248.93934476618099</v>
      </c>
      <c r="AP88" s="335">
        <f>IFERROR(MAX(SUMIFS(Forecast!BJ:BJ, Forecast!$A:$A, Outcomes!$A88, Forecast!$C:$C, "2024", Forecast!$D:$D, "Bound project"), 0), 0)</f>
        <v>248.54800202022338</v>
      </c>
      <c r="AQ88" s="335">
        <f>IFERROR(MAX(SUMIFS(Forecast!BK:BK, Forecast!$A:$A, Outcomes!$A88, Forecast!$C:$C, "2024", Forecast!$D:$D, "Bound project"), 0), 0)</f>
        <v>74.419827488610863</v>
      </c>
      <c r="AR88" s="335">
        <f>IFERROR(MAX(SUMIFS(Forecast!BL:BL, Forecast!$A:$A, Outcomes!$A88, Forecast!$C:$C, "2024", Forecast!$D:$D, "Bound project"), 0), 0)</f>
        <v>157.28334977643999</v>
      </c>
      <c r="AS88" s="335">
        <f>IFERROR(MAX(SUMIFS(Forecast!BM:BM, Forecast!$A:$A, Outcomes!$A88, Forecast!$C:$C, "2024", Forecast!$D:$D, "Bound project"), 0), 0)</f>
        <v>118.41625789454287</v>
      </c>
      <c r="AT88" s="335">
        <f>IFERROR(MAX(SUMIFS(Forecast!BS:BS, Forecast!$A:$A, Outcomes!$A88, Forecast!$C:$C, "2024", Forecast!$D:$D, "Bound project"), 0), 0)</f>
        <v>0</v>
      </c>
      <c r="AU88" s="335">
        <f>IFERROR(MAX(SUMIFS(Forecast!BT:BT, Forecast!$A:$A, Outcomes!$A88, Forecast!$C:$C, "2024", Forecast!$D:$D, "Bound project"), 0), 0)</f>
        <v>0</v>
      </c>
      <c r="AV88" s="335">
        <f>IFERROR(MAX(SUMIFS(Forecast!BU:BU, Forecast!$A:$A, Outcomes!$A88, Forecast!$C:$C, "2024", Forecast!$D:$D, "Bound project"), 0), 0)</f>
        <v>0</v>
      </c>
      <c r="AW88" s="335">
        <f>IFERROR(MAX(SUMIFS(Forecast!BV:BV, Forecast!$A:$A, Outcomes!$A88, Forecast!$C:$C, "2024", Forecast!$D:$D, "Bound project"), 0), 0)</f>
        <v>0</v>
      </c>
      <c r="AX88" s="335">
        <f>IFERROR(MAX(SUMIFS(Forecast!BW:BW, Forecast!$A:$A, Outcomes!$A88, Forecast!$C:$C, "2024", Forecast!$D:$D, "Bound project"), 0), 0)</f>
        <v>0</v>
      </c>
      <c r="AY88" s="335">
        <f>IFERROR(MAX(SUMIFS(Forecast!BX:BX, Forecast!$A:$A, Outcomes!$A88, Forecast!$C:$C, "2024", Forecast!$D:$D, "Bound project"), 0), 0)</f>
        <v>0</v>
      </c>
      <c r="AZ88" s="335">
        <f>IFERROR(MAX(SUMIFS(Forecast!BY:BY, Forecast!$A:$A, Outcomes!$A88, Forecast!$C:$C, "2024", Forecast!$D:$D, "Bound project"), 0), 0)</f>
        <v>0</v>
      </c>
      <c r="BA88" s="335">
        <f>IFERROR(MAX(SUMIFS(Forecast!BZ:BZ, Forecast!$A:$A, Outcomes!$A88, Forecast!$C:$C, "2024", Forecast!$D:$D, "Bound project"), 0), 0)</f>
        <v>0</v>
      </c>
      <c r="BB88" s="335">
        <f>IFERROR(MAX(SUMIFS(Forecast!AO:AO, Forecast!$A:$A, Outcomes!$A88, Forecast!$C:$C, "2024", Forecast!$D:$D, "Bound project"), 0), 0)</f>
        <v>17.600000000000001</v>
      </c>
      <c r="BC88" s="335">
        <f>IFERROR(MAX(SUMIFS(Forecast!BN:BN, Forecast!$A:$A, Outcomes!$A88, Forecast!$C:$C, "2024", Forecast!$D:$D, "Bound project"), 0), 0)</f>
        <v>61.600000000000009</v>
      </c>
      <c r="BD88" s="335">
        <f>IFERROR(MAX(SUMIFS(Forecast!CA:CA, Forecast!$A:$A, Outcomes!$A88, Forecast!$C:$C, "2024", Forecast!$D:$D, "Bound project"), 0), 0)</f>
        <v>0</v>
      </c>
    </row>
    <row r="89" spans="1:56">
      <c r="A89" s="21" t="s">
        <v>101</v>
      </c>
      <c r="B89" s="18" t="s">
        <v>102</v>
      </c>
      <c r="C89" s="335">
        <f>IFERROR(MAX(SUMIFS(Forecast!E:E, Forecast!$A:$A, Outcomes!$A89, Forecast!$C:$C, "2024", Forecast!$D:$D, "Bound project"), 0), 0)</f>
        <v>664.93438833151743</v>
      </c>
      <c r="D89" s="335">
        <f>IFERROR(MAX(SUMIFS(Forecast!F:F, Forecast!$A:$A, Outcomes!$A89, Forecast!$C:$C, "2024", Forecast!$D:$D, "Bound project"), 0), 0)</f>
        <v>421.44481583489033</v>
      </c>
      <c r="E89" s="335">
        <f>IFERROR(MAX(SUMIFS(Forecast!G:G, Forecast!$A:$A, Outcomes!$A89, Forecast!$C:$C, "2024", Forecast!$D:$D, "Bound project"), 0), 0)</f>
        <v>188.28787152646788</v>
      </c>
      <c r="F89" s="335">
        <f>IFERROR(MAX(SUMIFS(Forecast!H:H, Forecast!$A:$A, Outcomes!$A89, Forecast!$C:$C, "2024", Forecast!$D:$D, "Bound project"), 0), 0)</f>
        <v>107.14671559617719</v>
      </c>
      <c r="G89" s="335">
        <f>IFERROR(MAX(SUMIFS(Forecast!I:I, Forecast!$A:$A, Outcomes!$A89, Forecast!$C:$C, "2024", Forecast!$D:$D, "Bound project"), 0), 0)</f>
        <v>67.891487811217331</v>
      </c>
      <c r="H89" s="335">
        <f>IFERROR(MAX(SUMIFS(Forecast!J:J, Forecast!$A:$A, Outcomes!$A89, Forecast!$C:$C, "2024", Forecast!$D:$D, "Bound project"), 0), 0)</f>
        <v>8.7872139579256157</v>
      </c>
      <c r="I89" s="335">
        <f>IFERROR(MAX(SUMIFS(Forecast!K:K, Forecast!$A:$A, Outcomes!$A89, Forecast!$C:$C, "2024", Forecast!$D:$D, "Bound project"), 0), 0)</f>
        <v>0</v>
      </c>
      <c r="J89" s="335">
        <f>IFERROR(MAX(SUMIFS(Forecast!L:L, Forecast!$A:$A, Outcomes!$A89, Forecast!$C:$C, "2024", Forecast!$D:$D, "Bound project"), 0), 0)</f>
        <v>3.8444061065924569</v>
      </c>
      <c r="K89" s="335">
        <f>IFERROR(MAX(SUMIFS(Forecast!M:M, Forecast!$A:$A, Outcomes!$A89, Forecast!$C:$C, "2024", Forecast!$D:$D, "Bound project"), 0), 0)</f>
        <v>2.1968034894814039</v>
      </c>
      <c r="L89" s="335">
        <f>IFERROR(MAX(SUMIFS(Forecast!O:O, Forecast!$A:$A, Outcomes!$A89, Forecast!$C:$C, "2024", Forecast!$D:$D, "Bound project"), 0), 0)</f>
        <v>40.461223645309047</v>
      </c>
      <c r="M89" s="335">
        <f>IFERROR(MAX(SUMIFS(Forecast!P:P, Forecast!$A:$A, Outcomes!$A89, Forecast!$C:$C, "2024", Forecast!$D:$D, "Bound project"), 0), 0)</f>
        <v>219.13877635469098</v>
      </c>
      <c r="N89" s="335">
        <f>IFERROR(MAX(SUMIFS(Forecast!U:U, Forecast!$A:$A, Outcomes!$A89, Forecast!$C:$C, "2024", Forecast!$D:$D, "Bound project"), 0), 0)</f>
        <v>0</v>
      </c>
      <c r="O89" s="563"/>
      <c r="P89" s="563"/>
      <c r="Q89" s="563"/>
      <c r="R89" s="335">
        <f>IFERROR(MAX(SUMIFS(Forecast!Y:Y, Forecast!$A:$A, Outcomes!$A89, Forecast!$C:$C, "2024", Forecast!$D:$D, "Bound project"), 0), 0)</f>
        <v>10.45</v>
      </c>
      <c r="S89" s="563"/>
      <c r="T89" s="563"/>
      <c r="U89" s="563"/>
      <c r="V89" s="335">
        <f>IFERROR(MAX(SUMIFS(Forecast!AG:AG, Forecast!$A:$A, Outcomes!$A89, Forecast!$C:$C, "2024", Forecast!$D:$D, "Bound project"), 0), 0)</f>
        <v>258.7764280871458</v>
      </c>
      <c r="W89" s="335">
        <f>IFERROR(MAX(SUMIFS(Forecast!AH:AH, Forecast!$A:$A, Outcomes!$A89, Forecast!$C:$C, "2024", Forecast!$D:$D, "Bound project"), 0), 0)</f>
        <v>88.322774703412136</v>
      </c>
      <c r="X89" s="335">
        <f>IFERROR(MAX(SUMIFS(Forecast!AI:AI, Forecast!$A:$A, Outcomes!$A89, Forecast!$C:$C, "2024", Forecast!$D:$D, "Bound project"), 0), 0)</f>
        <v>49.420327451910737</v>
      </c>
      <c r="Y89" s="335">
        <f>IFERROR(MAX(SUMIFS(Forecast!AJ:AJ, Forecast!$A:$A, Outcomes!$A89, Forecast!$C:$C, "2024", Forecast!$D:$D, "Bound project"), 0), 0)</f>
        <v>63.536595669923102</v>
      </c>
      <c r="Z89" s="335">
        <f>IFERROR(MAX(SUMIFS(Forecast!AK:AK, Forecast!$A:$A, Outcomes!$A89, Forecast!$C:$C, "2024", Forecast!$D:$D, "Bound project"), 0), 0)</f>
        <v>462.82357191285416</v>
      </c>
      <c r="AA89" s="335">
        <f>IFERROR(MAX(SUMIFS(Forecast!AL:AL, Forecast!$A:$A, Outcomes!$A89, Forecast!$C:$C, "2024", Forecast!$D:$D, "Bound project"), 0), 0)</f>
        <v>153.7159293380009</v>
      </c>
      <c r="AB89" s="335">
        <f>IFERROR(MAX(SUMIFS(Forecast!AM:AM, Forecast!$A:$A, Outcomes!$A89, Forecast!$C:$C, "2024", Forecast!$D:$D, "Bound project"), 0), 0)</f>
        <v>148.01868050374455</v>
      </c>
      <c r="AC89" s="335">
        <f>IFERROR(MAX(SUMIFS(Forecast!AN:AN, Forecast!$A:$A, Outcomes!$A89, Forecast!$C:$C, "2024", Forecast!$D:$D, "Bound project"), 0), 0)</f>
        <v>224.89506158806932</v>
      </c>
      <c r="AD89" s="335">
        <f>IFERROR(MAX(SUMIFS(Forecast!AT:AT, Forecast!$A:$A, Outcomes!$A89, Forecast!$C:$C, "2024", Forecast!$D:$D, "Bound project"), 0), 0)</f>
        <v>0</v>
      </c>
      <c r="AE89" s="335">
        <f>IFERROR(MAX(SUMIFS(Forecast!AU:AU, Forecast!$A:$A, Outcomes!$A89, Forecast!$C:$C, "2024", Forecast!$D:$D, "Bound project"), 0), 0)</f>
        <v>0</v>
      </c>
      <c r="AF89" s="335">
        <f>IFERROR(MAX(SUMIFS(Forecast!AV:AV, Forecast!$A:$A, Outcomes!$A89, Forecast!$C:$C, "2024", Forecast!$D:$D, "Bound project"), 0), 0)</f>
        <v>0</v>
      </c>
      <c r="AG89" s="335">
        <f>IFERROR(MAX(SUMIFS(Forecast!AW:AW, Forecast!$A:$A, Outcomes!$A89, Forecast!$C:$C, "2024", Forecast!$D:$D, "Bound project"), 0), 0)</f>
        <v>0</v>
      </c>
      <c r="AH89" s="335">
        <f>IFERROR(MAX(SUMIFS(Forecast!AX:AX, Forecast!$A:$A, Outcomes!$A89, Forecast!$C:$C, "2024", Forecast!$D:$D, "Bound project"), 0), 0)</f>
        <v>0</v>
      </c>
      <c r="AI89" s="335">
        <f>IFERROR(MAX(SUMIFS(Forecast!AY:AY, Forecast!$A:$A, Outcomes!$A89, Forecast!$C:$C, "2024", Forecast!$D:$D, "Bound project"), 0), 0)</f>
        <v>0</v>
      </c>
      <c r="AJ89" s="335">
        <f>IFERROR(MAX(SUMIFS(Forecast!AZ:AZ, Forecast!$A:$A, Outcomes!$A89, Forecast!$C:$C, "2024", Forecast!$D:$D, "Bound project"), 0), 0)</f>
        <v>0</v>
      </c>
      <c r="AK89" s="335">
        <f>IFERROR(MAX(SUMIFS(Forecast!BA:BA, Forecast!$A:$A, Outcomes!$A89, Forecast!$C:$C, "2024", Forecast!$D:$D, "Bound project"), 0), 0)</f>
        <v>0</v>
      </c>
      <c r="AL89" s="335">
        <f>IFERROR(MAX(SUMIFS(Forecast!BF:BF, Forecast!$A:$A, Outcomes!$A89, Forecast!$C:$C, "2024", Forecast!$D:$D, "Bound project"), 0), 0)</f>
        <v>354.2178666282532</v>
      </c>
      <c r="AM89" s="335">
        <f>IFERROR(MAX(SUMIFS(Forecast!BG:BG, Forecast!$A:$A, Outcomes!$A89, Forecast!$C:$C, "2024", Forecast!$D:$D, "Bound project"), 0), 0)</f>
        <v>167.22352741744481</v>
      </c>
      <c r="AN89" s="335">
        <f>IFERROR(MAX(SUMIFS(Forecast!BH:BH, Forecast!$A:$A, Outcomes!$A89, Forecast!$C:$C, "2024", Forecast!$D:$D, "Bound project"), 0), 0)</f>
        <v>113.49688347542913</v>
      </c>
      <c r="AO89" s="335">
        <f>IFERROR(MAX(SUMIFS(Forecast!BI:BI, Forecast!$A:$A, Outcomes!$A89, Forecast!$C:$C, "2024", Forecast!$D:$D, "Bound project"), 0), 0)</f>
        <v>85.596470381407883</v>
      </c>
      <c r="AP89" s="335">
        <f>IFERROR(MAX(SUMIFS(Forecast!BJ:BJ, Forecast!$A:$A, Outcomes!$A89, Forecast!$C:$C, "2024", Forecast!$D:$D, "Bound project"), 0), 0)</f>
        <v>146.70608441287879</v>
      </c>
      <c r="AQ89" s="335">
        <f>IFERROR(MAX(SUMIFS(Forecast!BK:BK, Forecast!$A:$A, Outcomes!$A89, Forecast!$C:$C, "2024", Forecast!$D:$D, "Bound project"), 0), 0)</f>
        <v>47.827435473317628</v>
      </c>
      <c r="AR89" s="335">
        <f>IFERROR(MAX(SUMIFS(Forecast!BL:BL, Forecast!$A:$A, Outcomes!$A89, Forecast!$C:$C, "2024", Forecast!$D:$D, "Bound project"), 0), 0)</f>
        <v>69.611282711870828</v>
      </c>
      <c r="AS89" s="335">
        <f>IFERROR(MAX(SUMIFS(Forecast!BM:BM, Forecast!$A:$A, Outcomes!$A89, Forecast!$C:$C, "2024", Forecast!$D:$D, "Bound project"), 0), 0)</f>
        <v>83.746381518993957</v>
      </c>
      <c r="AT89" s="335">
        <f>IFERROR(MAX(SUMIFS(Forecast!BS:BS, Forecast!$A:$A, Outcomes!$A89, Forecast!$C:$C, "2024", Forecast!$D:$D, "Bound project"), 0), 0)</f>
        <v>8.8888665923448524</v>
      </c>
      <c r="AU89" s="335">
        <f>IFERROR(MAX(SUMIFS(Forecast!BT:BT, Forecast!$A:$A, Outcomes!$A89, Forecast!$C:$C, "2024", Forecast!$D:$D, "Bound project"), 0), 0)</f>
        <v>2.3353331784962217</v>
      </c>
      <c r="AV89" s="335">
        <f>IFERROR(MAX(SUMIFS(Forecast!BU:BU, Forecast!$A:$A, Outcomes!$A89, Forecast!$C:$C, "2024", Forecast!$D:$D, "Bound project"), 0), 0)</f>
        <v>3.4172643959804283</v>
      </c>
      <c r="AW89" s="335">
        <f>IFERROR(MAX(SUMIFS(Forecast!BV:BV, Forecast!$A:$A, Outcomes!$A89, Forecast!$C:$C, "2024", Forecast!$D:$D, "Bound project"), 0), 0)</f>
        <v>6.5032925771949008</v>
      </c>
      <c r="AX89" s="335">
        <f>IFERROR(MAX(SUMIFS(Forecast!BW:BW, Forecast!$A:$A, Outcomes!$A89, Forecast!$C:$C, "2024", Forecast!$D:$D, "Bound project"), 0), 0)</f>
        <v>2.1111334076551467</v>
      </c>
      <c r="AY89" s="335">
        <f>IFERROR(MAX(SUMIFS(Forecast!BX:BX, Forecast!$A:$A, Outcomes!$A89, Forecast!$C:$C, "2024", Forecast!$D:$D, "Bound project"), 0), 0)</f>
        <v>0.62494831537222828</v>
      </c>
      <c r="AZ89" s="335">
        <f>IFERROR(MAX(SUMIFS(Forecast!BY:BY, Forecast!$A:$A, Outcomes!$A89, Forecast!$C:$C, "2024", Forecast!$D:$D, "Bound project"), 0), 0)</f>
        <v>0.51313554827821128</v>
      </c>
      <c r="BA89" s="335">
        <f>IFERROR(MAX(SUMIFS(Forecast!BZ:BZ, Forecast!$A:$A, Outcomes!$A89, Forecast!$C:$C, "2024", Forecast!$D:$D, "Bound project"), 0), 0)</f>
        <v>1.3156645948600958</v>
      </c>
      <c r="BB89" s="335">
        <f>IFERROR(MAX(SUMIFS(Forecast!AO:AO, Forecast!$A:$A, Outcomes!$A89, Forecast!$C:$C, "2024", Forecast!$D:$D, "Bound project"), 0), 0)</f>
        <v>33</v>
      </c>
      <c r="BC89" s="335">
        <f>IFERROR(MAX(SUMIFS(Forecast!BN:BN, Forecast!$A:$A, Outcomes!$A89, Forecast!$C:$C, "2024", Forecast!$D:$D, "Bound project"), 0), 0)</f>
        <v>69.385454133207446</v>
      </c>
      <c r="BD89" s="335">
        <f>IFERROR(MAX(SUMIFS(Forecast!CA:CA, Forecast!$A:$A, Outcomes!$A89, Forecast!$C:$C, "2024", Forecast!$D:$D, "Bound project"), 0), 0)</f>
        <v>0</v>
      </c>
    </row>
    <row r="90" spans="1:56">
      <c r="A90" s="21" t="s">
        <v>103</v>
      </c>
      <c r="B90" s="18" t="s">
        <v>104</v>
      </c>
      <c r="C90" s="335">
        <f>IFERROR(MAX(SUMIFS(Forecast!E:E, Forecast!$A:$A, Outcomes!$A90, Forecast!$C:$C, "2024", Forecast!$D:$D, "Bound project"), 0), 0)</f>
        <v>672.6</v>
      </c>
      <c r="D90" s="335">
        <f>IFERROR(MAX(SUMIFS(Forecast!F:F, Forecast!$A:$A, Outcomes!$A90, Forecast!$C:$C, "2024", Forecast!$D:$D, "Bound project"), 0), 0)</f>
        <v>652.65</v>
      </c>
      <c r="E90" s="335">
        <f>IFERROR(MAX(SUMIFS(Forecast!G:G, Forecast!$A:$A, Outcomes!$A90, Forecast!$C:$C, "2024", Forecast!$D:$D, "Bound project"), 0), 0)</f>
        <v>388.57532467362233</v>
      </c>
      <c r="F90" s="335">
        <f>IFERROR(MAX(SUMIFS(Forecast!H:H, Forecast!$A:$A, Outcomes!$A90, Forecast!$C:$C, "2024", Forecast!$D:$D, "Bound project"), 0), 0)</f>
        <v>250.62600966536345</v>
      </c>
      <c r="G90" s="335">
        <f>IFERROR(MAX(SUMIFS(Forecast!I:I, Forecast!$A:$A, Outcomes!$A90, Forecast!$C:$C, "2024", Forecast!$D:$D, "Bound project"), 0), 0)</f>
        <v>93.500068487860531</v>
      </c>
      <c r="H90" s="335">
        <f>IFERROR(MAX(SUMIFS(Forecast!J:J, Forecast!$A:$A, Outcomes!$A90, Forecast!$C:$C, "2024", Forecast!$D:$D, "Bound project"), 0), 0)</f>
        <v>0</v>
      </c>
      <c r="I90" s="335">
        <f>IFERROR(MAX(SUMIFS(Forecast!K:K, Forecast!$A:$A, Outcomes!$A90, Forecast!$C:$C, "2024", Forecast!$D:$D, "Bound project"), 0), 0)</f>
        <v>0</v>
      </c>
      <c r="J90" s="335">
        <f>IFERROR(MAX(SUMIFS(Forecast!L:L, Forecast!$A:$A, Outcomes!$A90, Forecast!$C:$C, "2024", Forecast!$D:$D, "Bound project"), 0), 0)</f>
        <v>0</v>
      </c>
      <c r="K90" s="335">
        <f>IFERROR(MAX(SUMIFS(Forecast!M:M, Forecast!$A:$A, Outcomes!$A90, Forecast!$C:$C, "2024", Forecast!$D:$D, "Bound project"), 0), 0)</f>
        <v>0</v>
      </c>
      <c r="L90" s="335">
        <f>IFERROR(MAX(SUMIFS(Forecast!O:O, Forecast!$A:$A, Outcomes!$A90, Forecast!$C:$C, "2024", Forecast!$D:$D, "Bound project"), 0), 0)</f>
        <v>0</v>
      </c>
      <c r="M90" s="335">
        <f>IFERROR(MAX(SUMIFS(Forecast!P:P, Forecast!$A:$A, Outcomes!$A90, Forecast!$C:$C, "2024", Forecast!$D:$D, "Bound project"), 0), 0)</f>
        <v>114.4</v>
      </c>
      <c r="N90" s="335">
        <f>IFERROR(MAX(SUMIFS(Forecast!U:U, Forecast!$A:$A, Outcomes!$A90, Forecast!$C:$C, "2024", Forecast!$D:$D, "Bound project"), 0), 0)</f>
        <v>0</v>
      </c>
      <c r="O90" s="563"/>
      <c r="P90" s="563"/>
      <c r="Q90" s="563"/>
      <c r="R90" s="335">
        <f>IFERROR(MAX(SUMIFS(Forecast!Y:Y, Forecast!$A:$A, Outcomes!$A90, Forecast!$C:$C, "2024", Forecast!$D:$D, "Bound project"), 0), 0)</f>
        <v>0</v>
      </c>
      <c r="S90" s="563"/>
      <c r="T90" s="563"/>
      <c r="U90" s="563"/>
      <c r="V90" s="335">
        <f>IFERROR(MAX(SUMIFS(Forecast!AG:AG, Forecast!$A:$A, Outcomes!$A90, Forecast!$C:$C, "2024", Forecast!$D:$D, "Bound project"), 0), 0)</f>
        <v>132.51527939582726</v>
      </c>
      <c r="W90" s="335">
        <f>IFERROR(MAX(SUMIFS(Forecast!AH:AH, Forecast!$A:$A, Outcomes!$A90, Forecast!$C:$C, "2024", Forecast!$D:$D, "Bound project"), 0), 0)</f>
        <v>74.304452303213978</v>
      </c>
      <c r="X90" s="335">
        <f>IFERROR(MAX(SUMIFS(Forecast!AI:AI, Forecast!$A:$A, Outcomes!$A90, Forecast!$C:$C, "2024", Forecast!$D:$D, "Bound project"), 0), 0)</f>
        <v>32.823455058650339</v>
      </c>
      <c r="Y90" s="335">
        <f>IFERROR(MAX(SUMIFS(Forecast!AJ:AJ, Forecast!$A:$A, Outcomes!$A90, Forecast!$C:$C, "2024", Forecast!$D:$D, "Bound project"), 0), 0)</f>
        <v>42.043219701181286</v>
      </c>
      <c r="Z90" s="335">
        <f>IFERROR(MAX(SUMIFS(Forecast!AK:AK, Forecast!$A:$A, Outcomes!$A90, Forecast!$C:$C, "2024", Forecast!$D:$D, "Bound project"), 0), 0)</f>
        <v>244.63472060417271</v>
      </c>
      <c r="AA90" s="335">
        <f>IFERROR(MAX(SUMIFS(Forecast!AL:AL, Forecast!$A:$A, Outcomes!$A90, Forecast!$C:$C, "2024", Forecast!$D:$D, "Bound project"), 0), 0)</f>
        <v>128.02766604582129</v>
      </c>
      <c r="AB90" s="335">
        <f>IFERROR(MAX(SUMIFS(Forecast!AM:AM, Forecast!$A:$A, Outcomes!$A90, Forecast!$C:$C, "2024", Forecast!$D:$D, "Bound project"), 0), 0)</f>
        <v>112.31319566792597</v>
      </c>
      <c r="AC90" s="335">
        <f>IFERROR(MAX(SUMIFS(Forecast!AN:AN, Forecast!$A:$A, Outcomes!$A90, Forecast!$C:$C, "2024", Forecast!$D:$D, "Bound project"), 0), 0)</f>
        <v>78.57870538824244</v>
      </c>
      <c r="AD90" s="335">
        <f>IFERROR(MAX(SUMIFS(Forecast!AT:AT, Forecast!$A:$A, Outcomes!$A90, Forecast!$C:$C, "2024", Forecast!$D:$D, "Bound project"), 0), 0)</f>
        <v>0</v>
      </c>
      <c r="AE90" s="335">
        <f>IFERROR(MAX(SUMIFS(Forecast!AU:AU, Forecast!$A:$A, Outcomes!$A90, Forecast!$C:$C, "2024", Forecast!$D:$D, "Bound project"), 0), 0)</f>
        <v>0</v>
      </c>
      <c r="AF90" s="335">
        <f>IFERROR(MAX(SUMIFS(Forecast!AV:AV, Forecast!$A:$A, Outcomes!$A90, Forecast!$C:$C, "2024", Forecast!$D:$D, "Bound project"), 0), 0)</f>
        <v>0</v>
      </c>
      <c r="AG90" s="335">
        <f>IFERROR(MAX(SUMIFS(Forecast!AW:AW, Forecast!$A:$A, Outcomes!$A90, Forecast!$C:$C, "2024", Forecast!$D:$D, "Bound project"), 0), 0)</f>
        <v>0</v>
      </c>
      <c r="AH90" s="335">
        <f>IFERROR(MAX(SUMIFS(Forecast!AX:AX, Forecast!$A:$A, Outcomes!$A90, Forecast!$C:$C, "2024", Forecast!$D:$D, "Bound project"), 0), 0)</f>
        <v>0</v>
      </c>
      <c r="AI90" s="335">
        <f>IFERROR(MAX(SUMIFS(Forecast!AY:AY, Forecast!$A:$A, Outcomes!$A90, Forecast!$C:$C, "2024", Forecast!$D:$D, "Bound project"), 0), 0)</f>
        <v>0</v>
      </c>
      <c r="AJ90" s="335">
        <f>IFERROR(MAX(SUMIFS(Forecast!AZ:AZ, Forecast!$A:$A, Outcomes!$A90, Forecast!$C:$C, "2024", Forecast!$D:$D, "Bound project"), 0), 0)</f>
        <v>0</v>
      </c>
      <c r="AK90" s="335">
        <f>IFERROR(MAX(SUMIFS(Forecast!BA:BA, Forecast!$A:$A, Outcomes!$A90, Forecast!$C:$C, "2024", Forecast!$D:$D, "Bound project"), 0), 0)</f>
        <v>0</v>
      </c>
      <c r="AL90" s="335">
        <f>IFERROR(MAX(SUMIFS(Forecast!BF:BF, Forecast!$A:$A, Outcomes!$A90, Forecast!$C:$C, "2024", Forecast!$D:$D, "Bound project"), 0), 0)</f>
        <v>572.2466547231528</v>
      </c>
      <c r="AM90" s="335">
        <f>IFERROR(MAX(SUMIFS(Forecast!BG:BG, Forecast!$A:$A, Outcomes!$A90, Forecast!$C:$C, "2024", Forecast!$D:$D, "Bound project"), 0), 0)</f>
        <v>349.01245134773416</v>
      </c>
      <c r="AN90" s="335">
        <f>IFERROR(MAX(SUMIFS(Forecast!BH:BH, Forecast!$A:$A, Outcomes!$A90, Forecast!$C:$C, "2024", Forecast!$D:$D, "Bound project"), 0), 0)</f>
        <v>210.87845979680171</v>
      </c>
      <c r="AO90" s="335">
        <f>IFERROR(MAX(SUMIFS(Forecast!BI:BI, Forecast!$A:$A, Outcomes!$A90, Forecast!$C:$C, "2024", Forecast!$D:$D, "Bound project"), 0), 0)</f>
        <v>84.640987920936766</v>
      </c>
      <c r="AP90" s="335">
        <f>IFERROR(MAX(SUMIFS(Forecast!BJ:BJ, Forecast!$A:$A, Outcomes!$A90, Forecast!$C:$C, "2024", Forecast!$D:$D, "Bound project"), 0), 0)</f>
        <v>254.69925276281347</v>
      </c>
      <c r="AQ90" s="335">
        <f>IFERROR(MAX(SUMIFS(Forecast!BK:BK, Forecast!$A:$A, Outcomes!$A90, Forecast!$C:$C, "2024", Forecast!$D:$D, "Bound project"), 0), 0)</f>
        <v>90.350025374369764</v>
      </c>
      <c r="AR90" s="335">
        <f>IFERROR(MAX(SUMIFS(Forecast!BL:BL, Forecast!$A:$A, Outcomes!$A90, Forecast!$C:$C, "2024", Forecast!$D:$D, "Bound project"), 0), 0)</f>
        <v>143.0541177133853</v>
      </c>
      <c r="AS90" s="335">
        <f>IFERROR(MAX(SUMIFS(Forecast!BM:BM, Forecast!$A:$A, Outcomes!$A90, Forecast!$C:$C, "2024", Forecast!$D:$D, "Bound project"), 0), 0)</f>
        <v>103.55943645216162</v>
      </c>
      <c r="AT90" s="335">
        <f>IFERROR(MAX(SUMIFS(Forecast!BS:BS, Forecast!$A:$A, Outcomes!$A90, Forecast!$C:$C, "2024", Forecast!$D:$D, "Bound project"), 0), 0)</f>
        <v>0</v>
      </c>
      <c r="AU90" s="335">
        <f>IFERROR(MAX(SUMIFS(Forecast!BT:BT, Forecast!$A:$A, Outcomes!$A90, Forecast!$C:$C, "2024", Forecast!$D:$D, "Bound project"), 0), 0)</f>
        <v>0</v>
      </c>
      <c r="AV90" s="335">
        <f>IFERROR(MAX(SUMIFS(Forecast!BU:BU, Forecast!$A:$A, Outcomes!$A90, Forecast!$C:$C, "2024", Forecast!$D:$D, "Bound project"), 0), 0)</f>
        <v>0</v>
      </c>
      <c r="AW90" s="335">
        <f>IFERROR(MAX(SUMIFS(Forecast!BV:BV, Forecast!$A:$A, Outcomes!$A90, Forecast!$C:$C, "2024", Forecast!$D:$D, "Bound project"), 0), 0)</f>
        <v>0</v>
      </c>
      <c r="AX90" s="335">
        <f>IFERROR(MAX(SUMIFS(Forecast!BW:BW, Forecast!$A:$A, Outcomes!$A90, Forecast!$C:$C, "2024", Forecast!$D:$D, "Bound project"), 0), 0)</f>
        <v>0</v>
      </c>
      <c r="AY90" s="335">
        <f>IFERROR(MAX(SUMIFS(Forecast!BX:BX, Forecast!$A:$A, Outcomes!$A90, Forecast!$C:$C, "2024", Forecast!$D:$D, "Bound project"), 0), 0)</f>
        <v>0</v>
      </c>
      <c r="AZ90" s="335">
        <f>IFERROR(MAX(SUMIFS(Forecast!BY:BY, Forecast!$A:$A, Outcomes!$A90, Forecast!$C:$C, "2024", Forecast!$D:$D, "Bound project"), 0), 0)</f>
        <v>0</v>
      </c>
      <c r="BA90" s="335">
        <f>IFERROR(MAX(SUMIFS(Forecast!BZ:BZ, Forecast!$A:$A, Outcomes!$A90, Forecast!$C:$C, "2024", Forecast!$D:$D, "Bound project"), 0), 0)</f>
        <v>0</v>
      </c>
      <c r="BB90" s="335">
        <f>IFERROR(MAX(SUMIFS(Forecast!AO:AO, Forecast!$A:$A, Outcomes!$A90, Forecast!$C:$C, "2024", Forecast!$D:$D, "Bound project"), 0), 0)</f>
        <v>15.400000000000002</v>
      </c>
      <c r="BC90" s="335">
        <f>IFERROR(MAX(SUMIFS(Forecast!BN:BN, Forecast!$A:$A, Outcomes!$A90, Forecast!$C:$C, "2024", Forecast!$D:$D, "Bound project"), 0), 0)</f>
        <v>63.800000000000004</v>
      </c>
      <c r="BD90" s="335">
        <f>IFERROR(MAX(SUMIFS(Forecast!CA:CA, Forecast!$A:$A, Outcomes!$A90, Forecast!$C:$C, "2024", Forecast!$D:$D, "Bound project"), 0), 0)</f>
        <v>0</v>
      </c>
    </row>
    <row r="91" spans="1:56">
      <c r="A91" s="21" t="s">
        <v>105</v>
      </c>
      <c r="B91" s="18" t="s">
        <v>106</v>
      </c>
      <c r="C91" s="335">
        <f>IFERROR(MAX(SUMIFS(Forecast!E:E, Forecast!$A:$A, Outcomes!$A91, Forecast!$C:$C, "2024", Forecast!$D:$D, "Bound project"), 0), 0)</f>
        <v>514.27858923866711</v>
      </c>
      <c r="D91" s="335">
        <f>IFERROR(MAX(SUMIFS(Forecast!F:F, Forecast!$A:$A, Outcomes!$A91, Forecast!$C:$C, "2024", Forecast!$D:$D, "Bound project"), 0), 0)</f>
        <v>784.35408572897052</v>
      </c>
      <c r="E91" s="335">
        <f>IFERROR(MAX(SUMIFS(Forecast!G:G, Forecast!$A:$A, Outcomes!$A91, Forecast!$C:$C, "2024", Forecast!$D:$D, "Bound project"), 0), 0)</f>
        <v>342.23308556171202</v>
      </c>
      <c r="F91" s="335">
        <f>IFERROR(MAX(SUMIFS(Forecast!H:H, Forecast!$A:$A, Outcomes!$A91, Forecast!$C:$C, "2024", Forecast!$D:$D, "Bound project"), 0), 0)</f>
        <v>273.02570211197309</v>
      </c>
      <c r="G91" s="335">
        <f>IFERROR(MAX(SUMIFS(Forecast!I:I, Forecast!$A:$A, Outcomes!$A91, Forecast!$C:$C, "2024", Forecast!$D:$D, "Bound project"), 0), 0)</f>
        <v>135.01182263822682</v>
      </c>
      <c r="H91" s="335">
        <f>IFERROR(MAX(SUMIFS(Forecast!J:J, Forecast!$A:$A, Outcomes!$A91, Forecast!$C:$C, "2024", Forecast!$D:$D, "Bound project"), 0), 0)</f>
        <v>0</v>
      </c>
      <c r="I91" s="335">
        <f>IFERROR(MAX(SUMIFS(Forecast!K:K, Forecast!$A:$A, Outcomes!$A91, Forecast!$C:$C, "2024", Forecast!$D:$D, "Bound project"), 0), 0)</f>
        <v>0</v>
      </c>
      <c r="J91" s="335">
        <f>IFERROR(MAX(SUMIFS(Forecast!L:L, Forecast!$A:$A, Outcomes!$A91, Forecast!$C:$C, "2024", Forecast!$D:$D, "Bound project"), 0), 0)</f>
        <v>0</v>
      </c>
      <c r="K91" s="335">
        <f>IFERROR(MAX(SUMIFS(Forecast!M:M, Forecast!$A:$A, Outcomes!$A91, Forecast!$C:$C, "2024", Forecast!$D:$D, "Bound project"), 0), 0)</f>
        <v>0</v>
      </c>
      <c r="L91" s="335">
        <f>IFERROR(MAX(SUMIFS(Forecast!O:O, Forecast!$A:$A, Outcomes!$A91, Forecast!$C:$C, "2024", Forecast!$D:$D, "Bound project"), 0), 0)</f>
        <v>0</v>
      </c>
      <c r="M91" s="335">
        <f>IFERROR(MAX(SUMIFS(Forecast!P:P, Forecast!$A:$A, Outcomes!$A91, Forecast!$C:$C, "2024", Forecast!$D:$D, "Bound project"), 0), 0)</f>
        <v>239.40678311889286</v>
      </c>
      <c r="N91" s="335">
        <f>IFERROR(MAX(SUMIFS(Forecast!U:U, Forecast!$A:$A, Outcomes!$A91, Forecast!$C:$C, "2024", Forecast!$D:$D, "Bound project"), 0), 0)</f>
        <v>5.9165441176470575</v>
      </c>
      <c r="O91" s="563"/>
      <c r="P91" s="563"/>
      <c r="Q91" s="563"/>
      <c r="R91" s="335">
        <f>IFERROR(MAX(SUMIFS(Forecast!Y:Y, Forecast!$A:$A, Outcomes!$A91, Forecast!$C:$C, "2024", Forecast!$D:$D, "Bound project"), 0), 0)</f>
        <v>67.233455882352942</v>
      </c>
      <c r="S91" s="563"/>
      <c r="T91" s="563"/>
      <c r="U91" s="563"/>
      <c r="V91" s="335">
        <f>IFERROR(MAX(SUMIFS(Forecast!AG:AG, Forecast!$A:$A, Outcomes!$A91, Forecast!$C:$C, "2024", Forecast!$D:$D, "Bound project"), 0), 0)</f>
        <v>154.53696409581545</v>
      </c>
      <c r="W91" s="335">
        <f>IFERROR(MAX(SUMIFS(Forecast!AH:AH, Forecast!$A:$A, Outcomes!$A91, Forecast!$C:$C, "2024", Forecast!$D:$D, "Bound project"), 0), 0)</f>
        <v>38.471325439316878</v>
      </c>
      <c r="X91" s="335">
        <f>IFERROR(MAX(SUMIFS(Forecast!AI:AI, Forecast!$A:$A, Outcomes!$A91, Forecast!$C:$C, "2024", Forecast!$D:$D, "Bound project"), 0), 0)</f>
        <v>38.680692882166035</v>
      </c>
      <c r="Y91" s="335">
        <f>IFERROR(MAX(SUMIFS(Forecast!AJ:AJ, Forecast!$A:$A, Outcomes!$A91, Forecast!$C:$C, "2024", Forecast!$D:$D, "Bound project"), 0), 0)</f>
        <v>44.409679971423635</v>
      </c>
      <c r="Z91" s="335">
        <f>IFERROR(MAX(SUMIFS(Forecast!AK:AK, Forecast!$A:$A, Outcomes!$A91, Forecast!$C:$C, "2024", Forecast!$D:$D, "Bound project"), 0), 0)</f>
        <v>278.86303590418458</v>
      </c>
      <c r="AA91" s="335">
        <f>IFERROR(MAX(SUMIFS(Forecast!AL:AL, Forecast!$A:$A, Outcomes!$A91, Forecast!$C:$C, "2024", Forecast!$D:$D, "Bound project"), 0), 0)</f>
        <v>81.538852263772583</v>
      </c>
      <c r="AB91" s="335">
        <f>IFERROR(MAX(SUMIFS(Forecast!AM:AM, Forecast!$A:$A, Outcomes!$A91, Forecast!$C:$C, "2024", Forecast!$D:$D, "Bound project"), 0), 0)</f>
        <v>126.08076731563686</v>
      </c>
      <c r="AC91" s="335">
        <f>IFERROR(MAX(SUMIFS(Forecast!AN:AN, Forecast!$A:$A, Outcomes!$A91, Forecast!$C:$C, "2024", Forecast!$D:$D, "Bound project"), 0), 0)</f>
        <v>148.06846964949452</v>
      </c>
      <c r="AD91" s="335">
        <f>IFERROR(MAX(SUMIFS(Forecast!AT:AT, Forecast!$A:$A, Outcomes!$A91, Forecast!$C:$C, "2024", Forecast!$D:$D, "Bound project"), 0), 0)</f>
        <v>0</v>
      </c>
      <c r="AE91" s="335">
        <f>IFERROR(MAX(SUMIFS(Forecast!AU:AU, Forecast!$A:$A, Outcomes!$A91, Forecast!$C:$C, "2024", Forecast!$D:$D, "Bound project"), 0), 0)</f>
        <v>0</v>
      </c>
      <c r="AF91" s="335">
        <f>IFERROR(MAX(SUMIFS(Forecast!AV:AV, Forecast!$A:$A, Outcomes!$A91, Forecast!$C:$C, "2024", Forecast!$D:$D, "Bound project"), 0), 0)</f>
        <v>0</v>
      </c>
      <c r="AG91" s="335">
        <f>IFERROR(MAX(SUMIFS(Forecast!AW:AW, Forecast!$A:$A, Outcomes!$A91, Forecast!$C:$C, "2024", Forecast!$D:$D, "Bound project"), 0), 0)</f>
        <v>0</v>
      </c>
      <c r="AH91" s="335">
        <f>IFERROR(MAX(SUMIFS(Forecast!AX:AX, Forecast!$A:$A, Outcomes!$A91, Forecast!$C:$C, "2024", Forecast!$D:$D, "Bound project"), 0), 0)</f>
        <v>0</v>
      </c>
      <c r="AI91" s="335">
        <f>IFERROR(MAX(SUMIFS(Forecast!AY:AY, Forecast!$A:$A, Outcomes!$A91, Forecast!$C:$C, "2024", Forecast!$D:$D, "Bound project"), 0), 0)</f>
        <v>0</v>
      </c>
      <c r="AJ91" s="335">
        <f>IFERROR(MAX(SUMIFS(Forecast!AZ:AZ, Forecast!$A:$A, Outcomes!$A91, Forecast!$C:$C, "2024", Forecast!$D:$D, "Bound project"), 0), 0)</f>
        <v>0</v>
      </c>
      <c r="AK91" s="335">
        <f>IFERROR(MAX(SUMIFS(Forecast!BA:BA, Forecast!$A:$A, Outcomes!$A91, Forecast!$C:$C, "2024", Forecast!$D:$D, "Bound project"), 0), 0)</f>
        <v>0</v>
      </c>
      <c r="AL91" s="335">
        <f>IFERROR(MAX(SUMIFS(Forecast!BF:BF, Forecast!$A:$A, Outcomes!$A91, Forecast!$C:$C, "2024", Forecast!$D:$D, "Bound project"), 0), 0)</f>
        <v>922.90511608783117</v>
      </c>
      <c r="AM91" s="335">
        <f>IFERROR(MAX(SUMIFS(Forecast!BG:BG, Forecast!$A:$A, Outcomes!$A91, Forecast!$C:$C, "2024", Forecast!$D:$D, "Bound project"), 0), 0)</f>
        <v>410.32317803249254</v>
      </c>
      <c r="AN91" s="335">
        <f>IFERROR(MAX(SUMIFS(Forecast!BH:BH, Forecast!$A:$A, Outcomes!$A91, Forecast!$C:$C, "2024", Forecast!$D:$D, "Bound project"), 0), 0)</f>
        <v>395.55682263709576</v>
      </c>
      <c r="AO91" s="335">
        <f>IFERROR(MAX(SUMIFS(Forecast!BI:BI, Forecast!$A:$A, Outcomes!$A91, Forecast!$C:$C, "2024", Forecast!$D:$D, "Bound project"), 0), 0)</f>
        <v>241.16282393627955</v>
      </c>
      <c r="AP91" s="335">
        <f>IFERROR(MAX(SUMIFS(Forecast!BJ:BJ, Forecast!$A:$A, Outcomes!$A91, Forecast!$C:$C, "2024", Forecast!$D:$D, "Bound project"), 0), 0)</f>
        <v>240.7952504200839</v>
      </c>
      <c r="AQ91" s="335">
        <f>IFERROR(MAX(SUMIFS(Forecast!BK:BK, Forecast!$A:$A, Outcomes!$A91, Forecast!$C:$C, "2024", Forecast!$D:$D, "Bound project"), 0), 0)</f>
        <v>95.125243341720079</v>
      </c>
      <c r="AR91" s="335">
        <f>IFERROR(MAX(SUMIFS(Forecast!BL:BL, Forecast!$A:$A, Outcomes!$A91, Forecast!$C:$C, "2024", Forecast!$D:$D, "Bound project"), 0), 0)</f>
        <v>112.85084058956772</v>
      </c>
      <c r="AS91" s="335">
        <f>IFERROR(MAX(SUMIFS(Forecast!BM:BM, Forecast!$A:$A, Outcomes!$A91, Forecast!$C:$C, "2024", Forecast!$D:$D, "Bound project"), 0), 0)</f>
        <v>126.578727069282</v>
      </c>
      <c r="AT91" s="335">
        <f>IFERROR(MAX(SUMIFS(Forecast!BS:BS, Forecast!$A:$A, Outcomes!$A91, Forecast!$C:$C, "2024", Forecast!$D:$D, "Bound project"), 0), 0)</f>
        <v>0</v>
      </c>
      <c r="AU91" s="335">
        <f>IFERROR(MAX(SUMIFS(Forecast!BT:BT, Forecast!$A:$A, Outcomes!$A91, Forecast!$C:$C, "2024", Forecast!$D:$D, "Bound project"), 0), 0)</f>
        <v>0</v>
      </c>
      <c r="AV91" s="335">
        <f>IFERROR(MAX(SUMIFS(Forecast!BU:BU, Forecast!$A:$A, Outcomes!$A91, Forecast!$C:$C, "2024", Forecast!$D:$D, "Bound project"), 0), 0)</f>
        <v>0</v>
      </c>
      <c r="AW91" s="335">
        <f>IFERROR(MAX(SUMIFS(Forecast!BV:BV, Forecast!$A:$A, Outcomes!$A91, Forecast!$C:$C, "2024", Forecast!$D:$D, "Bound project"), 0), 0)</f>
        <v>0</v>
      </c>
      <c r="AX91" s="335">
        <f>IFERROR(MAX(SUMIFS(Forecast!BW:BW, Forecast!$A:$A, Outcomes!$A91, Forecast!$C:$C, "2024", Forecast!$D:$D, "Bound project"), 0), 0)</f>
        <v>0</v>
      </c>
      <c r="AY91" s="335">
        <f>IFERROR(MAX(SUMIFS(Forecast!BX:BX, Forecast!$A:$A, Outcomes!$A91, Forecast!$C:$C, "2024", Forecast!$D:$D, "Bound project"), 0), 0)</f>
        <v>0</v>
      </c>
      <c r="AZ91" s="335">
        <f>IFERROR(MAX(SUMIFS(Forecast!BY:BY, Forecast!$A:$A, Outcomes!$A91, Forecast!$C:$C, "2024", Forecast!$D:$D, "Bound project"), 0), 0)</f>
        <v>0</v>
      </c>
      <c r="BA91" s="335">
        <f>IFERROR(MAX(SUMIFS(Forecast!BZ:BZ, Forecast!$A:$A, Outcomes!$A91, Forecast!$C:$C, "2024", Forecast!$D:$D, "Bound project"), 0), 0)</f>
        <v>0</v>
      </c>
      <c r="BB91" s="335">
        <f>IFERROR(MAX(SUMIFS(Forecast!AO:AO, Forecast!$A:$A, Outcomes!$A91, Forecast!$C:$C, "2024", Forecast!$D:$D, "Bound project"), 0), 0)</f>
        <v>24.200000000000003</v>
      </c>
      <c r="BC91" s="335">
        <f>IFERROR(MAX(SUMIFS(Forecast!BN:BN, Forecast!$A:$A, Outcomes!$A91, Forecast!$C:$C, "2024", Forecast!$D:$D, "Bound project"), 0), 0)</f>
        <v>148.5</v>
      </c>
      <c r="BD91" s="335">
        <f>IFERROR(MAX(SUMIFS(Forecast!CA:CA, Forecast!$A:$A, Outcomes!$A91, Forecast!$C:$C, "2024", Forecast!$D:$D, "Bound project"), 0), 0)</f>
        <v>0</v>
      </c>
    </row>
    <row r="92" spans="1:56">
      <c r="A92" s="21" t="s">
        <v>107</v>
      </c>
      <c r="B92" s="18" t="s">
        <v>108</v>
      </c>
      <c r="C92" s="335">
        <f>IFERROR(MAX(SUMIFS(Forecast!E:E, Forecast!$A:$A, Outcomes!$A92, Forecast!$C:$C, "2024", Forecast!$D:$D, "Bound project"), 0), 0)</f>
        <v>285.73469387755102</v>
      </c>
      <c r="D92" s="335">
        <f>IFERROR(MAX(SUMIFS(Forecast!F:F, Forecast!$A:$A, Outcomes!$A92, Forecast!$C:$C, "2024", Forecast!$D:$D, "Bound project"), 0), 0)</f>
        <v>271.37023143554114</v>
      </c>
      <c r="E92" s="335">
        <f>IFERROR(MAX(SUMIFS(Forecast!G:G, Forecast!$A:$A, Outcomes!$A92, Forecast!$C:$C, "2024", Forecast!$D:$D, "Bound project"), 0), 0)</f>
        <v>179.14646481057966</v>
      </c>
      <c r="F92" s="335">
        <f>IFERROR(MAX(SUMIFS(Forecast!H:H, Forecast!$A:$A, Outcomes!$A92, Forecast!$C:$C, "2024", Forecast!$D:$D, "Bound project"), 0), 0)</f>
        <v>142.1142624117619</v>
      </c>
      <c r="G92" s="335">
        <f>IFERROR(MAX(SUMIFS(Forecast!I:I, Forecast!$A:$A, Outcomes!$A92, Forecast!$C:$C, "2024", Forecast!$D:$D, "Bound project"), 0), 0)</f>
        <v>55.277841779254892</v>
      </c>
      <c r="H92" s="335">
        <f>IFERROR(MAX(SUMIFS(Forecast!J:J, Forecast!$A:$A, Outcomes!$A92, Forecast!$C:$C, "2024", Forecast!$D:$D, "Bound project"), 0), 0)</f>
        <v>0</v>
      </c>
      <c r="I92" s="335">
        <f>IFERROR(MAX(SUMIFS(Forecast!K:K, Forecast!$A:$A, Outcomes!$A92, Forecast!$C:$C, "2024", Forecast!$D:$D, "Bound project"), 0), 0)</f>
        <v>0</v>
      </c>
      <c r="J92" s="335">
        <f>IFERROR(MAX(SUMIFS(Forecast!L:L, Forecast!$A:$A, Outcomes!$A92, Forecast!$C:$C, "2024", Forecast!$D:$D, "Bound project"), 0), 0)</f>
        <v>0</v>
      </c>
      <c r="K92" s="335">
        <f>IFERROR(MAX(SUMIFS(Forecast!M:M, Forecast!$A:$A, Outcomes!$A92, Forecast!$C:$C, "2024", Forecast!$D:$D, "Bound project"), 0), 0)</f>
        <v>0</v>
      </c>
      <c r="L92" s="335">
        <f>IFERROR(MAX(SUMIFS(Forecast!O:O, Forecast!$A:$A, Outcomes!$A92, Forecast!$C:$C, "2024", Forecast!$D:$D, "Bound project"), 0), 0)</f>
        <v>0</v>
      </c>
      <c r="M92" s="335">
        <f>IFERROR(MAX(SUMIFS(Forecast!P:P, Forecast!$A:$A, Outcomes!$A92, Forecast!$C:$C, "2024", Forecast!$D:$D, "Bound project"), 0), 0)</f>
        <v>27.549999999999997</v>
      </c>
      <c r="N92" s="335">
        <f>IFERROR(MAX(SUMIFS(Forecast!U:U, Forecast!$A:$A, Outcomes!$A92, Forecast!$C:$C, "2024", Forecast!$D:$D, "Bound project"), 0), 0)</f>
        <v>1.5959999999999999</v>
      </c>
      <c r="O92" s="563"/>
      <c r="P92" s="563"/>
      <c r="Q92" s="563"/>
      <c r="R92" s="335">
        <f>IFERROR(MAX(SUMIFS(Forecast!Y:Y, Forecast!$A:$A, Outcomes!$A92, Forecast!$C:$C, "2024", Forecast!$D:$D, "Bound project"), 0), 0)</f>
        <v>21.203999999999997</v>
      </c>
      <c r="S92" s="563"/>
      <c r="T92" s="563"/>
      <c r="U92" s="563"/>
      <c r="V92" s="335">
        <f>IFERROR(MAX(SUMIFS(Forecast!AG:AG, Forecast!$A:$A, Outcomes!$A92, Forecast!$C:$C, "2024", Forecast!$D:$D, "Bound project"), 0), 0)</f>
        <v>151.25600603966373</v>
      </c>
      <c r="W92" s="335">
        <f>IFERROR(MAX(SUMIFS(Forecast!AH:AH, Forecast!$A:$A, Outcomes!$A92, Forecast!$C:$C, "2024", Forecast!$D:$D, "Bound project"), 0), 0)</f>
        <v>101.20527885280629</v>
      </c>
      <c r="X92" s="335">
        <f>IFERROR(MAX(SUMIFS(Forecast!AI:AI, Forecast!$A:$A, Outcomes!$A92, Forecast!$C:$C, "2024", Forecast!$D:$D, "Bound project"), 0), 0)</f>
        <v>85.671085224365228</v>
      </c>
      <c r="Y92" s="335">
        <f>IFERROR(MAX(SUMIFS(Forecast!AJ:AJ, Forecast!$A:$A, Outcomes!$A92, Forecast!$C:$C, "2024", Forecast!$D:$D, "Bound project"), 0), 0)</f>
        <v>63.681255205362504</v>
      </c>
      <c r="Z92" s="335">
        <f>IFERROR(MAX(SUMIFS(Forecast!AK:AK, Forecast!$A:$A, Outcomes!$A92, Forecast!$C:$C, "2024", Forecast!$D:$D, "Bound project"), 0), 0)</f>
        <v>133.20997630000423</v>
      </c>
      <c r="AA92" s="335">
        <f>IFERROR(MAX(SUMIFS(Forecast!AL:AL, Forecast!$A:$A, Outcomes!$A92, Forecast!$C:$C, "2024", Forecast!$D:$D, "Bound project"), 0), 0)</f>
        <v>78.149375297443044</v>
      </c>
      <c r="AB92" s="335">
        <f>IFERROR(MAX(SUMIFS(Forecast!AM:AM, Forecast!$A:$A, Outcomes!$A92, Forecast!$C:$C, "2024", Forecast!$D:$D, "Bound project"), 0), 0)</f>
        <v>77.905507255470539</v>
      </c>
      <c r="AC92" s="335">
        <f>IFERROR(MAX(SUMIFS(Forecast!AN:AN, Forecast!$A:$A, Outcomes!$A92, Forecast!$C:$C, "2024", Forecast!$D:$D, "Bound project"), 0), 0)</f>
        <v>37.555639324652773</v>
      </c>
      <c r="AD92" s="335">
        <f>IFERROR(MAX(SUMIFS(Forecast!AT:AT, Forecast!$A:$A, Outcomes!$A92, Forecast!$C:$C, "2024", Forecast!$D:$D, "Bound project"), 0), 0)</f>
        <v>0</v>
      </c>
      <c r="AE92" s="335">
        <f>IFERROR(MAX(SUMIFS(Forecast!AU:AU, Forecast!$A:$A, Outcomes!$A92, Forecast!$C:$C, "2024", Forecast!$D:$D, "Bound project"), 0), 0)</f>
        <v>0</v>
      </c>
      <c r="AF92" s="335">
        <f>IFERROR(MAX(SUMIFS(Forecast!AV:AV, Forecast!$A:$A, Outcomes!$A92, Forecast!$C:$C, "2024", Forecast!$D:$D, "Bound project"), 0), 0)</f>
        <v>0</v>
      </c>
      <c r="AG92" s="335">
        <f>IFERROR(MAX(SUMIFS(Forecast!AW:AW, Forecast!$A:$A, Outcomes!$A92, Forecast!$C:$C, "2024", Forecast!$D:$D, "Bound project"), 0), 0)</f>
        <v>0</v>
      </c>
      <c r="AH92" s="335">
        <f>IFERROR(MAX(SUMIFS(Forecast!AX:AX, Forecast!$A:$A, Outcomes!$A92, Forecast!$C:$C, "2024", Forecast!$D:$D, "Bound project"), 0), 0)</f>
        <v>0</v>
      </c>
      <c r="AI92" s="335">
        <f>IFERROR(MAX(SUMIFS(Forecast!AY:AY, Forecast!$A:$A, Outcomes!$A92, Forecast!$C:$C, "2024", Forecast!$D:$D, "Bound project"), 0), 0)</f>
        <v>0</v>
      </c>
      <c r="AJ92" s="335">
        <f>IFERROR(MAX(SUMIFS(Forecast!AZ:AZ, Forecast!$A:$A, Outcomes!$A92, Forecast!$C:$C, "2024", Forecast!$D:$D, "Bound project"), 0), 0)</f>
        <v>0</v>
      </c>
      <c r="AK92" s="335">
        <f>IFERROR(MAX(SUMIFS(Forecast!BA:BA, Forecast!$A:$A, Outcomes!$A92, Forecast!$C:$C, "2024", Forecast!$D:$D, "Bound project"), 0), 0)</f>
        <v>0</v>
      </c>
      <c r="AL92" s="335">
        <f>IFERROR(MAX(SUMIFS(Forecast!BF:BF, Forecast!$A:$A, Outcomes!$A92, Forecast!$C:$C, "2024", Forecast!$D:$D, "Bound project"), 0), 0)</f>
        <v>268.06859816245196</v>
      </c>
      <c r="AM92" s="335">
        <f>IFERROR(MAX(SUMIFS(Forecast!BG:BG, Forecast!$A:$A, Outcomes!$A92, Forecast!$C:$C, "2024", Forecast!$D:$D, "Bound project"), 0), 0)</f>
        <v>174.42968576666271</v>
      </c>
      <c r="AN92" s="335">
        <f>IFERROR(MAX(SUMIFS(Forecast!BH:BH, Forecast!$A:$A, Outcomes!$A92, Forecast!$C:$C, "2024", Forecast!$D:$D, "Bound project"), 0), 0)</f>
        <v>168.73766757214207</v>
      </c>
      <c r="AO92" s="335">
        <f>IFERROR(MAX(SUMIFS(Forecast!BI:BI, Forecast!$A:$A, Outcomes!$A92, Forecast!$C:$C, "2024", Forecast!$D:$D, "Bound project"), 0), 0)</f>
        <v>68.084336808703952</v>
      </c>
      <c r="AP92" s="335">
        <f>IFERROR(MAX(SUMIFS(Forecast!BJ:BJ, Forecast!$A:$A, Outcomes!$A92, Forecast!$C:$C, "2024", Forecast!$D:$D, "Bound project"), 0), 0)</f>
        <v>105.90757274198522</v>
      </c>
      <c r="AQ92" s="335">
        <f>IFERROR(MAX(SUMIFS(Forecast!BK:BK, Forecast!$A:$A, Outcomes!$A92, Forecast!$C:$C, "2024", Forecast!$D:$D, "Bound project"), 0), 0)</f>
        <v>55.583424535516194</v>
      </c>
      <c r="AR92" s="335">
        <f>IFERROR(MAX(SUMIFS(Forecast!BL:BL, Forecast!$A:$A, Outcomes!$A92, Forecast!$C:$C, "2024", Forecast!$D:$D, "Bound project"), 0), 0)</f>
        <v>66.920348479170556</v>
      </c>
      <c r="AS92" s="335">
        <f>IFERROR(MAX(SUMIFS(Forecast!BM:BM, Forecast!$A:$A, Outcomes!$A92, Forecast!$C:$C, "2024", Forecast!$D:$D, "Bound project"), 0), 0)</f>
        <v>59.948733572260359</v>
      </c>
      <c r="AT92" s="335">
        <f>IFERROR(MAX(SUMIFS(Forecast!BS:BS, Forecast!$A:$A, Outcomes!$A92, Forecast!$C:$C, "2024", Forecast!$D:$D, "Bound project"), 0), 0)</f>
        <v>0</v>
      </c>
      <c r="AU92" s="335">
        <f>IFERROR(MAX(SUMIFS(Forecast!BT:BT, Forecast!$A:$A, Outcomes!$A92, Forecast!$C:$C, "2024", Forecast!$D:$D, "Bound project"), 0), 0)</f>
        <v>0</v>
      </c>
      <c r="AV92" s="335">
        <f>IFERROR(MAX(SUMIFS(Forecast!BU:BU, Forecast!$A:$A, Outcomes!$A92, Forecast!$C:$C, "2024", Forecast!$D:$D, "Bound project"), 0), 0)</f>
        <v>0</v>
      </c>
      <c r="AW92" s="335">
        <f>IFERROR(MAX(SUMIFS(Forecast!BV:BV, Forecast!$A:$A, Outcomes!$A92, Forecast!$C:$C, "2024", Forecast!$D:$D, "Bound project"), 0), 0)</f>
        <v>0</v>
      </c>
      <c r="AX92" s="335">
        <f>IFERROR(MAX(SUMIFS(Forecast!BW:BW, Forecast!$A:$A, Outcomes!$A92, Forecast!$C:$C, "2024", Forecast!$D:$D, "Bound project"), 0), 0)</f>
        <v>0</v>
      </c>
      <c r="AY92" s="335">
        <f>IFERROR(MAX(SUMIFS(Forecast!BX:BX, Forecast!$A:$A, Outcomes!$A92, Forecast!$C:$C, "2024", Forecast!$D:$D, "Bound project"), 0), 0)</f>
        <v>0</v>
      </c>
      <c r="AZ92" s="335">
        <f>IFERROR(MAX(SUMIFS(Forecast!BY:BY, Forecast!$A:$A, Outcomes!$A92, Forecast!$C:$C, "2024", Forecast!$D:$D, "Bound project"), 0), 0)</f>
        <v>0</v>
      </c>
      <c r="BA92" s="335">
        <f>IFERROR(MAX(SUMIFS(Forecast!BZ:BZ, Forecast!$A:$A, Outcomes!$A92, Forecast!$C:$C, "2024", Forecast!$D:$D, "Bound project"), 0), 0)</f>
        <v>0</v>
      </c>
      <c r="BB92" s="335">
        <f>IFERROR(MAX(SUMIFS(Forecast!AO:AO, Forecast!$A:$A, Outcomes!$A92, Forecast!$C:$C, "2024", Forecast!$D:$D, "Bound project"), 0), 0)</f>
        <v>15.400000000000002</v>
      </c>
      <c r="BC92" s="335">
        <f>IFERROR(MAX(SUMIFS(Forecast!BN:BN, Forecast!$A:$A, Outcomes!$A92, Forecast!$C:$C, "2024", Forecast!$D:$D, "Bound project"), 0), 0)</f>
        <v>24.200000000000003</v>
      </c>
      <c r="BD92" s="335">
        <f>IFERROR(MAX(SUMIFS(Forecast!CA:CA, Forecast!$A:$A, Outcomes!$A92, Forecast!$C:$C, "2024", Forecast!$D:$D, "Bound project"), 0), 0)</f>
        <v>0</v>
      </c>
    </row>
    <row r="93" spans="1:56">
      <c r="A93" s="21" t="s">
        <v>109</v>
      </c>
      <c r="B93" s="18" t="s">
        <v>110</v>
      </c>
      <c r="C93" s="335">
        <f>IFERROR(MAX(SUMIFS(Forecast!E:E, Forecast!$A:$A, Outcomes!$A93, Forecast!$C:$C, "2024", Forecast!$D:$D, "Bound project"), 0), 0)</f>
        <v>1346.1157085141192</v>
      </c>
      <c r="D93" s="335">
        <f>IFERROR(MAX(SUMIFS(Forecast!F:F, Forecast!$A:$A, Outcomes!$A93, Forecast!$C:$C, "2024", Forecast!$D:$D, "Bound project"), 0), 0)</f>
        <v>636.3840025020852</v>
      </c>
      <c r="E93" s="335">
        <f>IFERROR(MAX(SUMIFS(Forecast!G:G, Forecast!$A:$A, Outcomes!$A93, Forecast!$C:$C, "2024", Forecast!$D:$D, "Bound project"), 0), 0)</f>
        <v>428.34645811093969</v>
      </c>
      <c r="F93" s="335">
        <f>IFERROR(MAX(SUMIFS(Forecast!H:H, Forecast!$A:$A, Outcomes!$A93, Forecast!$C:$C, "2024", Forecast!$D:$D, "Bound project"), 0), 0)</f>
        <v>207.05890654518402</v>
      </c>
      <c r="G93" s="335">
        <f>IFERROR(MAX(SUMIFS(Forecast!I:I, Forecast!$A:$A, Outcomes!$A93, Forecast!$C:$C, "2024", Forecast!$D:$D, "Bound project"), 0), 0)</f>
        <v>151.49574357454941</v>
      </c>
      <c r="H93" s="335">
        <f>IFERROR(MAX(SUMIFS(Forecast!J:J, Forecast!$A:$A, Outcomes!$A93, Forecast!$C:$C, "2024", Forecast!$D:$D, "Bound project"), 0), 0)</f>
        <v>0</v>
      </c>
      <c r="I93" s="335">
        <f>IFERROR(MAX(SUMIFS(Forecast!K:K, Forecast!$A:$A, Outcomes!$A93, Forecast!$C:$C, "2024", Forecast!$D:$D, "Bound project"), 0), 0)</f>
        <v>0</v>
      </c>
      <c r="J93" s="335">
        <f>IFERROR(MAX(SUMIFS(Forecast!L:L, Forecast!$A:$A, Outcomes!$A93, Forecast!$C:$C, "2024", Forecast!$D:$D, "Bound project"), 0), 0)</f>
        <v>0</v>
      </c>
      <c r="K93" s="335">
        <f>IFERROR(MAX(SUMIFS(Forecast!M:M, Forecast!$A:$A, Outcomes!$A93, Forecast!$C:$C, "2024", Forecast!$D:$D, "Bound project"), 0), 0)</f>
        <v>0</v>
      </c>
      <c r="L93" s="335">
        <f>IFERROR(MAX(SUMIFS(Forecast!O:O, Forecast!$A:$A, Outcomes!$A93, Forecast!$C:$C, "2024", Forecast!$D:$D, "Bound project"), 0), 0)</f>
        <v>3.6003713187755824</v>
      </c>
      <c r="M93" s="335">
        <f>IFERROR(MAX(SUMIFS(Forecast!P:P, Forecast!$A:$A, Outcomes!$A93, Forecast!$C:$C, "2024", Forecast!$D:$D, "Bound project"), 0), 0)</f>
        <v>92.967794541010207</v>
      </c>
      <c r="N93" s="335">
        <f>IFERROR(MAX(SUMIFS(Forecast!U:U, Forecast!$A:$A, Outcomes!$A93, Forecast!$C:$C, "2024", Forecast!$D:$D, "Bound project"), 0), 0)</f>
        <v>0</v>
      </c>
      <c r="O93" s="563"/>
      <c r="P93" s="563"/>
      <c r="Q93" s="563"/>
      <c r="R93" s="335">
        <f>IFERROR(MAX(SUMIFS(Forecast!Y:Y, Forecast!$A:$A, Outcomes!$A93, Forecast!$C:$C, "2024", Forecast!$D:$D, "Bound project"), 0), 0)</f>
        <v>346.5</v>
      </c>
      <c r="S93" s="563"/>
      <c r="T93" s="563"/>
      <c r="U93" s="563"/>
      <c r="V93" s="335">
        <f>IFERROR(MAX(SUMIFS(Forecast!AG:AG, Forecast!$A:$A, Outcomes!$A93, Forecast!$C:$C, "2024", Forecast!$D:$D, "Bound project"), 0), 0)</f>
        <v>319.58741546426978</v>
      </c>
      <c r="W93" s="335">
        <f>IFERROR(MAX(SUMIFS(Forecast!AH:AH, Forecast!$A:$A, Outcomes!$A93, Forecast!$C:$C, "2024", Forecast!$D:$D, "Bound project"), 0), 0)</f>
        <v>259.59473390948216</v>
      </c>
      <c r="X93" s="335">
        <f>IFERROR(MAX(SUMIFS(Forecast!AI:AI, Forecast!$A:$A, Outcomes!$A93, Forecast!$C:$C, "2024", Forecast!$D:$D, "Bound project"), 0), 0)</f>
        <v>101.25216199793725</v>
      </c>
      <c r="Y93" s="335">
        <f>IFERROR(MAX(SUMIFS(Forecast!AJ:AJ, Forecast!$A:$A, Outcomes!$A93, Forecast!$C:$C, "2024", Forecast!$D:$D, "Bound project"), 0), 0)</f>
        <v>112.43776872227397</v>
      </c>
      <c r="Z93" s="335">
        <f>IFERROR(MAX(SUMIFS(Forecast!AK:AK, Forecast!$A:$A, Outcomes!$A93, Forecast!$C:$C, "2024", Forecast!$D:$D, "Bound project"), 0), 0)</f>
        <v>324.75424910702935</v>
      </c>
      <c r="AA93" s="335">
        <f>IFERROR(MAX(SUMIFS(Forecast!AL:AL, Forecast!$A:$A, Outcomes!$A93, Forecast!$C:$C, "2024", Forecast!$D:$D, "Bound project"), 0), 0)</f>
        <v>261.88055642385171</v>
      </c>
      <c r="AB93" s="335">
        <f>IFERROR(MAX(SUMIFS(Forecast!AM:AM, Forecast!$A:$A, Outcomes!$A93, Forecast!$C:$C, "2024", Forecast!$D:$D, "Bound project"), 0), 0)</f>
        <v>125.93999060845168</v>
      </c>
      <c r="AC93" s="335">
        <f>IFERROR(MAX(SUMIFS(Forecast!AN:AN, Forecast!$A:$A, Outcomes!$A93, Forecast!$C:$C, "2024", Forecast!$D:$D, "Bound project"), 0), 0)</f>
        <v>112.75592309938442</v>
      </c>
      <c r="AD93" s="335">
        <f>IFERROR(MAX(SUMIFS(Forecast!AT:AT, Forecast!$A:$A, Outcomes!$A93, Forecast!$C:$C, "2024", Forecast!$D:$D, "Bound project"), 0), 0)</f>
        <v>0</v>
      </c>
      <c r="AE93" s="335">
        <f>IFERROR(MAX(SUMIFS(Forecast!AU:AU, Forecast!$A:$A, Outcomes!$A93, Forecast!$C:$C, "2024", Forecast!$D:$D, "Bound project"), 0), 0)</f>
        <v>0</v>
      </c>
      <c r="AF93" s="335">
        <f>IFERROR(MAX(SUMIFS(Forecast!AV:AV, Forecast!$A:$A, Outcomes!$A93, Forecast!$C:$C, "2024", Forecast!$D:$D, "Bound project"), 0), 0)</f>
        <v>0</v>
      </c>
      <c r="AG93" s="335">
        <f>IFERROR(MAX(SUMIFS(Forecast!AW:AW, Forecast!$A:$A, Outcomes!$A93, Forecast!$C:$C, "2024", Forecast!$D:$D, "Bound project"), 0), 0)</f>
        <v>0</v>
      </c>
      <c r="AH93" s="335">
        <f>IFERROR(MAX(SUMIFS(Forecast!AX:AX, Forecast!$A:$A, Outcomes!$A93, Forecast!$C:$C, "2024", Forecast!$D:$D, "Bound project"), 0), 0)</f>
        <v>0</v>
      </c>
      <c r="AI93" s="335">
        <f>IFERROR(MAX(SUMIFS(Forecast!AY:AY, Forecast!$A:$A, Outcomes!$A93, Forecast!$C:$C, "2024", Forecast!$D:$D, "Bound project"), 0), 0)</f>
        <v>0</v>
      </c>
      <c r="AJ93" s="335">
        <f>IFERROR(MAX(SUMIFS(Forecast!AZ:AZ, Forecast!$A:$A, Outcomes!$A93, Forecast!$C:$C, "2024", Forecast!$D:$D, "Bound project"), 0), 0)</f>
        <v>0</v>
      </c>
      <c r="AK93" s="335">
        <f>IFERROR(MAX(SUMIFS(Forecast!BA:BA, Forecast!$A:$A, Outcomes!$A93, Forecast!$C:$C, "2024", Forecast!$D:$D, "Bound project"), 0), 0)</f>
        <v>0</v>
      </c>
      <c r="AL93" s="335">
        <f>IFERROR(MAX(SUMIFS(Forecast!BF:BF, Forecast!$A:$A, Outcomes!$A93, Forecast!$C:$C, "2024", Forecast!$D:$D, "Bound project"), 0), 0)</f>
        <v>995.46980315890505</v>
      </c>
      <c r="AM93" s="335">
        <f>IFERROR(MAX(SUMIFS(Forecast!BG:BG, Forecast!$A:$A, Outcomes!$A93, Forecast!$C:$C, "2024", Forecast!$D:$D, "Bound project"), 0), 0)</f>
        <v>632.20883224736656</v>
      </c>
      <c r="AN93" s="335">
        <f>IFERROR(MAX(SUMIFS(Forecast!BH:BH, Forecast!$A:$A, Outcomes!$A93, Forecast!$C:$C, "2024", Forecast!$D:$D, "Bound project"), 0), 0)</f>
        <v>393.33964052488318</v>
      </c>
      <c r="AO93" s="335">
        <f>IFERROR(MAX(SUMIFS(Forecast!BI:BI, Forecast!$A:$A, Outcomes!$A93, Forecast!$C:$C, "2024", Forecast!$D:$D, "Bound project"), 0), 0)</f>
        <v>313.53150008311741</v>
      </c>
      <c r="AP93" s="335">
        <f>IFERROR(MAX(SUMIFS(Forecast!BJ:BJ, Forecast!$A:$A, Outcomes!$A93, Forecast!$C:$C, "2024", Forecast!$D:$D, "Bound project"), 0), 0)</f>
        <v>256.8363752717795</v>
      </c>
      <c r="AQ93" s="335">
        <f>IFERROR(MAX(SUMIFS(Forecast!BK:BK, Forecast!$A:$A, Outcomes!$A93, Forecast!$C:$C, "2024", Forecast!$D:$D, "Bound project"), 0), 0)</f>
        <v>146.59167618787012</v>
      </c>
      <c r="AR93" s="335">
        <f>IFERROR(MAX(SUMIFS(Forecast!BL:BL, Forecast!$A:$A, Outcomes!$A93, Forecast!$C:$C, "2024", Forecast!$D:$D, "Bound project"), 0), 0)</f>
        <v>105.01345745942466</v>
      </c>
      <c r="AS93" s="335">
        <f>IFERROR(MAX(SUMIFS(Forecast!BM:BM, Forecast!$A:$A, Outcomes!$A93, Forecast!$C:$C, "2024", Forecast!$D:$D, "Bound project"), 0), 0)</f>
        <v>118.53324331177527</v>
      </c>
      <c r="AT93" s="335">
        <f>IFERROR(MAX(SUMIFS(Forecast!BS:BS, Forecast!$A:$A, Outcomes!$A93, Forecast!$C:$C, "2024", Forecast!$D:$D, "Bound project"), 0), 0)</f>
        <v>69.300000000000011</v>
      </c>
      <c r="AU93" s="335">
        <f>IFERROR(MAX(SUMIFS(Forecast!BT:BT, Forecast!$A:$A, Outcomes!$A93, Forecast!$C:$C, "2024", Forecast!$D:$D, "Bound project"), 0), 0)</f>
        <v>28.529829812206579</v>
      </c>
      <c r="AV93" s="335">
        <f>IFERROR(MAX(SUMIFS(Forecast!BU:BU, Forecast!$A:$A, Outcomes!$A93, Forecast!$C:$C, "2024", Forecast!$D:$D, "Bound project"), 0), 0)</f>
        <v>33.075786384976531</v>
      </c>
      <c r="AW93" s="335">
        <f>IFERROR(MAX(SUMIFS(Forecast!BV:BV, Forecast!$A:$A, Outcomes!$A93, Forecast!$C:$C, "2024", Forecast!$D:$D, "Bound project"), 0), 0)</f>
        <v>49.725938967136159</v>
      </c>
      <c r="AX93" s="335">
        <f>IFERROR(MAX(SUMIFS(Forecast!BW:BW, Forecast!$A:$A, Outcomes!$A93, Forecast!$C:$C, "2024", Forecast!$D:$D, "Bound project"), 0), 0)</f>
        <v>0</v>
      </c>
      <c r="AY93" s="335">
        <f>IFERROR(MAX(SUMIFS(Forecast!BX:BX, Forecast!$A:$A, Outcomes!$A93, Forecast!$C:$C, "2024", Forecast!$D:$D, "Bound project"), 0), 0)</f>
        <v>0</v>
      </c>
      <c r="AZ93" s="335">
        <f>IFERROR(MAX(SUMIFS(Forecast!BY:BY, Forecast!$A:$A, Outcomes!$A93, Forecast!$C:$C, "2024", Forecast!$D:$D, "Bound project"), 0), 0)</f>
        <v>0</v>
      </c>
      <c r="BA93" s="335">
        <f>IFERROR(MAX(SUMIFS(Forecast!BZ:BZ, Forecast!$A:$A, Outcomes!$A93, Forecast!$C:$C, "2024", Forecast!$D:$D, "Bound project"), 0), 0)</f>
        <v>0</v>
      </c>
      <c r="BB93" s="335">
        <f>IFERROR(MAX(SUMIFS(Forecast!AO:AO, Forecast!$A:$A, Outcomes!$A93, Forecast!$C:$C, "2024", Forecast!$D:$D, "Bound project"), 0), 0)</f>
        <v>60.500000000000007</v>
      </c>
      <c r="BC93" s="335">
        <f>IFERROR(MAX(SUMIFS(Forecast!BN:BN, Forecast!$A:$A, Outcomes!$A93, Forecast!$C:$C, "2024", Forecast!$D:$D, "Bound project"), 0), 0)</f>
        <v>188.83700074827979</v>
      </c>
      <c r="BD93" s="335">
        <f>IFERROR(MAX(SUMIFS(Forecast!CA:CA, Forecast!$A:$A, Outcomes!$A93, Forecast!$C:$C, "2024", Forecast!$D:$D, "Bound project"), 0), 0)</f>
        <v>0</v>
      </c>
    </row>
    <row r="94" spans="1:56">
      <c r="A94" s="21" t="s">
        <v>111</v>
      </c>
      <c r="B94" s="18" t="s">
        <v>112</v>
      </c>
      <c r="C94" s="335">
        <f>IFERROR(MAX(SUMIFS(Forecast!E:E, Forecast!$A:$A, Outcomes!$A94, Forecast!$C:$C, "2024", Forecast!$D:$D, "Bound project"), 0), 0)</f>
        <v>327.8</v>
      </c>
      <c r="D94" s="335">
        <f>IFERROR(MAX(SUMIFS(Forecast!F:F, Forecast!$A:$A, Outcomes!$A94, Forecast!$C:$C, "2024", Forecast!$D:$D, "Bound project"), 0), 0)</f>
        <v>155.79999999999998</v>
      </c>
      <c r="E94" s="335">
        <f>IFERROR(MAX(SUMIFS(Forecast!G:G, Forecast!$A:$A, Outcomes!$A94, Forecast!$C:$C, "2024", Forecast!$D:$D, "Bound project"), 0), 0)</f>
        <v>53.909072021198156</v>
      </c>
      <c r="F94" s="335">
        <f>IFERROR(MAX(SUMIFS(Forecast!H:H, Forecast!$A:$A, Outcomes!$A94, Forecast!$C:$C, "2024", Forecast!$D:$D, "Bound project"), 0), 0)</f>
        <v>70.707979784321978</v>
      </c>
      <c r="G94" s="335">
        <f>IFERROR(MAX(SUMIFS(Forecast!I:I, Forecast!$A:$A, Outcomes!$A94, Forecast!$C:$C, "2024", Forecast!$D:$D, "Bound project"), 0), 0)</f>
        <v>30.02778552732525</v>
      </c>
      <c r="H94" s="335">
        <f>IFERROR(MAX(SUMIFS(Forecast!J:J, Forecast!$A:$A, Outcomes!$A94, Forecast!$C:$C, "2024", Forecast!$D:$D, "Bound project"), 0), 0)</f>
        <v>0</v>
      </c>
      <c r="I94" s="335">
        <f>IFERROR(MAX(SUMIFS(Forecast!K:K, Forecast!$A:$A, Outcomes!$A94, Forecast!$C:$C, "2024", Forecast!$D:$D, "Bound project"), 0), 0)</f>
        <v>0</v>
      </c>
      <c r="J94" s="335">
        <f>IFERROR(MAX(SUMIFS(Forecast!L:L, Forecast!$A:$A, Outcomes!$A94, Forecast!$C:$C, "2024", Forecast!$D:$D, "Bound project"), 0), 0)</f>
        <v>0</v>
      </c>
      <c r="K94" s="335">
        <f>IFERROR(MAX(SUMIFS(Forecast!M:M, Forecast!$A:$A, Outcomes!$A94, Forecast!$C:$C, "2024", Forecast!$D:$D, "Bound project"), 0), 0)</f>
        <v>0</v>
      </c>
      <c r="L94" s="335">
        <f>IFERROR(MAX(SUMIFS(Forecast!O:O, Forecast!$A:$A, Outcomes!$A94, Forecast!$C:$C, "2024", Forecast!$D:$D, "Bound project"), 0), 0)</f>
        <v>0</v>
      </c>
      <c r="M94" s="335">
        <f>IFERROR(MAX(SUMIFS(Forecast!P:P, Forecast!$A:$A, Outcomes!$A94, Forecast!$C:$C, "2024", Forecast!$D:$D, "Bound project"), 0), 0)</f>
        <v>244.20000000000002</v>
      </c>
      <c r="N94" s="335">
        <f>IFERROR(MAX(SUMIFS(Forecast!U:U, Forecast!$A:$A, Outcomes!$A94, Forecast!$C:$C, "2024", Forecast!$D:$D, "Bound project"), 0), 0)</f>
        <v>6.6499999999999995</v>
      </c>
      <c r="O94" s="563"/>
      <c r="P94" s="563"/>
      <c r="Q94" s="563"/>
      <c r="R94" s="335">
        <f>IFERROR(MAX(SUMIFS(Forecast!Y:Y, Forecast!$A:$A, Outcomes!$A94, Forecast!$C:$C, "2024", Forecast!$D:$D, "Bound project"), 0), 0)</f>
        <v>0</v>
      </c>
      <c r="S94" s="563"/>
      <c r="T94" s="563"/>
      <c r="U94" s="563"/>
      <c r="V94" s="335">
        <f>IFERROR(MAX(SUMIFS(Forecast!AG:AG, Forecast!$A:$A, Outcomes!$A94, Forecast!$C:$C, "2024", Forecast!$D:$D, "Bound project"), 0), 0)</f>
        <v>200.91758395674717</v>
      </c>
      <c r="W94" s="335">
        <f>IFERROR(MAX(SUMIFS(Forecast!AH:AH, Forecast!$A:$A, Outcomes!$A94, Forecast!$C:$C, "2024", Forecast!$D:$D, "Bound project"), 0), 0)</f>
        <v>69.561149973816981</v>
      </c>
      <c r="X94" s="335">
        <f>IFERROR(MAX(SUMIFS(Forecast!AI:AI, Forecast!$A:$A, Outcomes!$A94, Forecast!$C:$C, "2024", Forecast!$D:$D, "Bound project"), 0), 0)</f>
        <v>84.105860482525514</v>
      </c>
      <c r="Y94" s="335">
        <f>IFERROR(MAX(SUMIFS(Forecast!AJ:AJ, Forecast!$A:$A, Outcomes!$A94, Forecast!$C:$C, "2024", Forecast!$D:$D, "Bound project"), 0), 0)</f>
        <v>59.598195342893604</v>
      </c>
      <c r="Z94" s="335">
        <f>IFERROR(MAX(SUMIFS(Forecast!AK:AK, Forecast!$A:$A, Outcomes!$A94, Forecast!$C:$C, "2024", Forecast!$D:$D, "Bound project"), 0), 0)</f>
        <v>173.38241604325276</v>
      </c>
      <c r="AA94" s="335">
        <f>IFERROR(MAX(SUMIFS(Forecast!AL:AL, Forecast!$A:$A, Outcomes!$A94, Forecast!$C:$C, "2024", Forecast!$D:$D, "Bound project"), 0), 0)</f>
        <v>52.730310170682323</v>
      </c>
      <c r="AB94" s="335">
        <f>IFERROR(MAX(SUMIFS(Forecast!AM:AM, Forecast!$A:$A, Outcomes!$A94, Forecast!$C:$C, "2024", Forecast!$D:$D, "Bound project"), 0), 0)</f>
        <v>120.76379093375277</v>
      </c>
      <c r="AC94" s="335">
        <f>IFERROR(MAX(SUMIFS(Forecast!AN:AN, Forecast!$A:$A, Outcomes!$A94, Forecast!$C:$C, "2024", Forecast!$D:$D, "Bound project"), 0), 0)</f>
        <v>77.973130872445807</v>
      </c>
      <c r="AD94" s="335">
        <f>IFERROR(MAX(SUMIFS(Forecast!AT:AT, Forecast!$A:$A, Outcomes!$A94, Forecast!$C:$C, "2024", Forecast!$D:$D, "Bound project"), 0), 0)</f>
        <v>0</v>
      </c>
      <c r="AE94" s="335">
        <f>IFERROR(MAX(SUMIFS(Forecast!AU:AU, Forecast!$A:$A, Outcomes!$A94, Forecast!$C:$C, "2024", Forecast!$D:$D, "Bound project"), 0), 0)</f>
        <v>0</v>
      </c>
      <c r="AF94" s="335">
        <f>IFERROR(MAX(SUMIFS(Forecast!AV:AV, Forecast!$A:$A, Outcomes!$A94, Forecast!$C:$C, "2024", Forecast!$D:$D, "Bound project"), 0), 0)</f>
        <v>0</v>
      </c>
      <c r="AG94" s="335">
        <f>IFERROR(MAX(SUMIFS(Forecast!AW:AW, Forecast!$A:$A, Outcomes!$A94, Forecast!$C:$C, "2024", Forecast!$D:$D, "Bound project"), 0), 0)</f>
        <v>0</v>
      </c>
      <c r="AH94" s="335">
        <f>IFERROR(MAX(SUMIFS(Forecast!AX:AX, Forecast!$A:$A, Outcomes!$A94, Forecast!$C:$C, "2024", Forecast!$D:$D, "Bound project"), 0), 0)</f>
        <v>0</v>
      </c>
      <c r="AI94" s="335">
        <f>IFERROR(MAX(SUMIFS(Forecast!AY:AY, Forecast!$A:$A, Outcomes!$A94, Forecast!$C:$C, "2024", Forecast!$D:$D, "Bound project"), 0), 0)</f>
        <v>0</v>
      </c>
      <c r="AJ94" s="335">
        <f>IFERROR(MAX(SUMIFS(Forecast!AZ:AZ, Forecast!$A:$A, Outcomes!$A94, Forecast!$C:$C, "2024", Forecast!$D:$D, "Bound project"), 0), 0)</f>
        <v>0</v>
      </c>
      <c r="AK94" s="335">
        <f>IFERROR(MAX(SUMIFS(Forecast!BA:BA, Forecast!$A:$A, Outcomes!$A94, Forecast!$C:$C, "2024", Forecast!$D:$D, "Bound project"), 0), 0)</f>
        <v>0</v>
      </c>
      <c r="AL94" s="335">
        <f>IFERROR(MAX(SUMIFS(Forecast!BF:BF, Forecast!$A:$A, Outcomes!$A94, Forecast!$C:$C, "2024", Forecast!$D:$D, "Bound project"), 0), 0)</f>
        <v>261.12199253975234</v>
      </c>
      <c r="AM94" s="335">
        <f>IFERROR(MAX(SUMIFS(Forecast!BG:BG, Forecast!$A:$A, Outcomes!$A94, Forecast!$C:$C, "2024", Forecast!$D:$D, "Bound project"), 0), 0)</f>
        <v>111.83675978498229</v>
      </c>
      <c r="AN94" s="335">
        <f>IFERROR(MAX(SUMIFS(Forecast!BH:BH, Forecast!$A:$A, Outcomes!$A94, Forecast!$C:$C, "2024", Forecast!$D:$D, "Bound project"), 0), 0)</f>
        <v>128.27851329734622</v>
      </c>
      <c r="AO94" s="335">
        <f>IFERROR(MAX(SUMIFS(Forecast!BI:BI, Forecast!$A:$A, Outcomes!$A94, Forecast!$C:$C, "2024", Forecast!$D:$D, "Bound project"), 0), 0)</f>
        <v>51.206915569135084</v>
      </c>
      <c r="AP94" s="335">
        <f>IFERROR(MAX(SUMIFS(Forecast!BJ:BJ, Forecast!$A:$A, Outcomes!$A94, Forecast!$C:$C, "2024", Forecast!$D:$D, "Bound project"), 0), 0)</f>
        <v>125.52800746024761</v>
      </c>
      <c r="AQ94" s="335">
        <f>IFERROR(MAX(SUMIFS(Forecast!BK:BK, Forecast!$A:$A, Outcomes!$A94, Forecast!$C:$C, "2024", Forecast!$D:$D, "Bound project"), 0), 0)</f>
        <v>28.596136651747162</v>
      </c>
      <c r="AR94" s="335">
        <f>IFERROR(MAX(SUMIFS(Forecast!BL:BL, Forecast!$A:$A, Outcomes!$A94, Forecast!$C:$C, "2024", Forecast!$D:$D, "Bound project"), 0), 0)</f>
        <v>78.608262356400687</v>
      </c>
      <c r="AS94" s="335">
        <f>IFERROR(MAX(SUMIFS(Forecast!BM:BM, Forecast!$A:$A, Outcomes!$A94, Forecast!$C:$C, "2024", Forecast!$D:$D, "Bound project"), 0), 0)</f>
        <v>67.48579970677055</v>
      </c>
      <c r="AT94" s="335">
        <f>IFERROR(MAX(SUMIFS(Forecast!BS:BS, Forecast!$A:$A, Outcomes!$A94, Forecast!$C:$C, "2024", Forecast!$D:$D, "Bound project"), 0), 0)</f>
        <v>0</v>
      </c>
      <c r="AU94" s="335">
        <f>IFERROR(MAX(SUMIFS(Forecast!BT:BT, Forecast!$A:$A, Outcomes!$A94, Forecast!$C:$C, "2024", Forecast!$D:$D, "Bound project"), 0), 0)</f>
        <v>0</v>
      </c>
      <c r="AV94" s="335">
        <f>IFERROR(MAX(SUMIFS(Forecast!BU:BU, Forecast!$A:$A, Outcomes!$A94, Forecast!$C:$C, "2024", Forecast!$D:$D, "Bound project"), 0), 0)</f>
        <v>0</v>
      </c>
      <c r="AW94" s="335">
        <f>IFERROR(MAX(SUMIFS(Forecast!BV:BV, Forecast!$A:$A, Outcomes!$A94, Forecast!$C:$C, "2024", Forecast!$D:$D, "Bound project"), 0), 0)</f>
        <v>0</v>
      </c>
      <c r="AX94" s="335">
        <f>IFERROR(MAX(SUMIFS(Forecast!BW:BW, Forecast!$A:$A, Outcomes!$A94, Forecast!$C:$C, "2024", Forecast!$D:$D, "Bound project"), 0), 0)</f>
        <v>0</v>
      </c>
      <c r="AY94" s="335">
        <f>IFERROR(MAX(SUMIFS(Forecast!BX:BX, Forecast!$A:$A, Outcomes!$A94, Forecast!$C:$C, "2024", Forecast!$D:$D, "Bound project"), 0), 0)</f>
        <v>0</v>
      </c>
      <c r="AZ94" s="335">
        <f>IFERROR(MAX(SUMIFS(Forecast!BY:BY, Forecast!$A:$A, Outcomes!$A94, Forecast!$C:$C, "2024", Forecast!$D:$D, "Bound project"), 0), 0)</f>
        <v>0</v>
      </c>
      <c r="BA94" s="335">
        <f>IFERROR(MAX(SUMIFS(Forecast!BZ:BZ, Forecast!$A:$A, Outcomes!$A94, Forecast!$C:$C, "2024", Forecast!$D:$D, "Bound project"), 0), 0)</f>
        <v>0</v>
      </c>
      <c r="BB94" s="335">
        <f>IFERROR(MAX(SUMIFS(Forecast!AO:AO, Forecast!$A:$A, Outcomes!$A94, Forecast!$C:$C, "2024", Forecast!$D:$D, "Bound project"), 0), 0)</f>
        <v>13.544260164982033</v>
      </c>
      <c r="BC94" s="335">
        <f>IFERROR(MAX(SUMIFS(Forecast!BN:BN, Forecast!$A:$A, Outcomes!$A94, Forecast!$C:$C, "2024", Forecast!$D:$D, "Bound project"), 0), 0)</f>
        <v>23.1</v>
      </c>
      <c r="BD94" s="335">
        <f>IFERROR(MAX(SUMIFS(Forecast!CA:CA, Forecast!$A:$A, Outcomes!$A94, Forecast!$C:$C, "2024", Forecast!$D:$D, "Bound project"), 0), 0)</f>
        <v>0</v>
      </c>
    </row>
    <row r="95" spans="1:56">
      <c r="A95" s="21" t="s">
        <v>113</v>
      </c>
      <c r="B95" s="18" t="s">
        <v>114</v>
      </c>
      <c r="C95" s="335">
        <f>IFERROR(MAX(SUMIFS(Forecast!E:E, Forecast!$A:$A, Outcomes!$A95, Forecast!$C:$C, "2024", Forecast!$D:$D, "Bound project"), 0), 0)</f>
        <v>711.55</v>
      </c>
      <c r="D95" s="335">
        <f>IFERROR(MAX(SUMIFS(Forecast!F:F, Forecast!$A:$A, Outcomes!$A95, Forecast!$C:$C, "2024", Forecast!$D:$D, "Bound project"), 0), 0)</f>
        <v>348.65</v>
      </c>
      <c r="E95" s="335">
        <f>IFERROR(MAX(SUMIFS(Forecast!G:G, Forecast!$A:$A, Outcomes!$A95, Forecast!$C:$C, "2024", Forecast!$D:$D, "Bound project"), 0), 0)</f>
        <v>231.27508772118097</v>
      </c>
      <c r="F95" s="335">
        <f>IFERROR(MAX(SUMIFS(Forecast!H:H, Forecast!$A:$A, Outcomes!$A95, Forecast!$C:$C, "2024", Forecast!$D:$D, "Bound project"), 0), 0)</f>
        <v>129.96874419795799</v>
      </c>
      <c r="G95" s="335">
        <f>IFERROR(MAX(SUMIFS(Forecast!I:I, Forecast!$A:$A, Outcomes!$A95, Forecast!$C:$C, "2024", Forecast!$D:$D, "Bound project"), 0), 0)</f>
        <v>53.627940025394622</v>
      </c>
      <c r="H95" s="335">
        <f>IFERROR(MAX(SUMIFS(Forecast!J:J, Forecast!$A:$A, Outcomes!$A95, Forecast!$C:$C, "2024", Forecast!$D:$D, "Bound project"), 0), 0)</f>
        <v>0.77099349081042834</v>
      </c>
      <c r="I95" s="335">
        <f>IFERROR(MAX(SUMIFS(Forecast!K:K, Forecast!$A:$A, Outcomes!$A95, Forecast!$C:$C, "2024", Forecast!$D:$D, "Bound project"), 0), 0)</f>
        <v>0.19274837270260708</v>
      </c>
      <c r="J95" s="335">
        <f>IFERROR(MAX(SUMIFS(Forecast!L:L, Forecast!$A:$A, Outcomes!$A95, Forecast!$C:$C, "2024", Forecast!$D:$D, "Bound project"), 0), 0)</f>
        <v>0</v>
      </c>
      <c r="K95" s="335">
        <f>IFERROR(MAX(SUMIFS(Forecast!M:M, Forecast!$A:$A, Outcomes!$A95, Forecast!$C:$C, "2024", Forecast!$D:$D, "Bound project"), 0), 0)</f>
        <v>0</v>
      </c>
      <c r="L95" s="335">
        <f>IFERROR(MAX(SUMIFS(Forecast!O:O, Forecast!$A:$A, Outcomes!$A95, Forecast!$C:$C, "2024", Forecast!$D:$D, "Bound project"), 0), 0)</f>
        <v>4.4354021220221433</v>
      </c>
      <c r="M95" s="335">
        <f>IFERROR(MAX(SUMIFS(Forecast!P:P, Forecast!$A:$A, Outcomes!$A95, Forecast!$C:$C, "2024", Forecast!$D:$D, "Bound project"), 0), 0)</f>
        <v>169.46401110612058</v>
      </c>
      <c r="N95" s="335">
        <f>IFERROR(MAX(SUMIFS(Forecast!U:U, Forecast!$A:$A, Outcomes!$A95, Forecast!$C:$C, "2024", Forecast!$D:$D, "Bound project"), 0), 0)</f>
        <v>0</v>
      </c>
      <c r="O95" s="563"/>
      <c r="P95" s="563"/>
      <c r="Q95" s="563"/>
      <c r="R95" s="335">
        <f>IFERROR(MAX(SUMIFS(Forecast!Y:Y, Forecast!$A:$A, Outcomes!$A95, Forecast!$C:$C, "2024", Forecast!$D:$D, "Bound project"), 0), 0)</f>
        <v>0</v>
      </c>
      <c r="S95" s="563"/>
      <c r="T95" s="563"/>
      <c r="U95" s="563"/>
      <c r="V95" s="335">
        <f>IFERROR(MAX(SUMIFS(Forecast!AG:AG, Forecast!$A:$A, Outcomes!$A95, Forecast!$C:$C, "2024", Forecast!$D:$D, "Bound project"), 0), 0)</f>
        <v>115.67232550525817</v>
      </c>
      <c r="W95" s="335">
        <f>IFERROR(MAX(SUMIFS(Forecast!AH:AH, Forecast!$A:$A, Outcomes!$A95, Forecast!$C:$C, "2024", Forecast!$D:$D, "Bound project"), 0), 0)</f>
        <v>63.887303297225074</v>
      </c>
      <c r="X95" s="335">
        <f>IFERROR(MAX(SUMIFS(Forecast!AI:AI, Forecast!$A:$A, Outcomes!$A95, Forecast!$C:$C, "2024", Forecast!$D:$D, "Bound project"), 0), 0)</f>
        <v>76.344449373641154</v>
      </c>
      <c r="Y95" s="335">
        <f>IFERROR(MAX(SUMIFS(Forecast!AJ:AJ, Forecast!$A:$A, Outcomes!$A95, Forecast!$C:$C, "2024", Forecast!$D:$D, "Bound project"), 0), 0)</f>
        <v>35.639119173677628</v>
      </c>
      <c r="Z95" s="335">
        <f>IFERROR(MAX(SUMIFS(Forecast!AK:AK, Forecast!$A:$A, Outcomes!$A95, Forecast!$C:$C, "2024", Forecast!$D:$D, "Bound project"), 0), 0)</f>
        <v>153.56215270182761</v>
      </c>
      <c r="AA95" s="335">
        <f>IFERROR(MAX(SUMIFS(Forecast!AL:AL, Forecast!$A:$A, Outcomes!$A95, Forecast!$C:$C, "2024", Forecast!$D:$D, "Bound project"), 0), 0)</f>
        <v>84.990168508994927</v>
      </c>
      <c r="AB95" s="335">
        <f>IFERROR(MAX(SUMIFS(Forecast!AM:AM, Forecast!$A:$A, Outcomes!$A95, Forecast!$C:$C, "2024", Forecast!$D:$D, "Bound project"), 0), 0)</f>
        <v>93.199830181749149</v>
      </c>
      <c r="AC95" s="335">
        <f>IFERROR(MAX(SUMIFS(Forecast!AN:AN, Forecast!$A:$A, Outcomes!$A95, Forecast!$C:$C, "2024", Forecast!$D:$D, "Bound project"), 0), 0)</f>
        <v>77.748796930153105</v>
      </c>
      <c r="AD95" s="335">
        <f>IFERROR(MAX(SUMIFS(Forecast!AT:AT, Forecast!$A:$A, Outcomes!$A95, Forecast!$C:$C, "2024", Forecast!$D:$D, "Bound project"), 0), 0)</f>
        <v>0</v>
      </c>
      <c r="AE95" s="335">
        <f>IFERROR(MAX(SUMIFS(Forecast!AU:AU, Forecast!$A:$A, Outcomes!$A95, Forecast!$C:$C, "2024", Forecast!$D:$D, "Bound project"), 0), 0)</f>
        <v>0</v>
      </c>
      <c r="AF95" s="335">
        <f>IFERROR(MAX(SUMIFS(Forecast!AV:AV, Forecast!$A:$A, Outcomes!$A95, Forecast!$C:$C, "2024", Forecast!$D:$D, "Bound project"), 0), 0)</f>
        <v>0</v>
      </c>
      <c r="AG95" s="335">
        <f>IFERROR(MAX(SUMIFS(Forecast!AW:AW, Forecast!$A:$A, Outcomes!$A95, Forecast!$C:$C, "2024", Forecast!$D:$D, "Bound project"), 0), 0)</f>
        <v>0</v>
      </c>
      <c r="AH95" s="335">
        <f>IFERROR(MAX(SUMIFS(Forecast!AX:AX, Forecast!$A:$A, Outcomes!$A95, Forecast!$C:$C, "2024", Forecast!$D:$D, "Bound project"), 0), 0)</f>
        <v>0</v>
      </c>
      <c r="AI95" s="335">
        <f>IFERROR(MAX(SUMIFS(Forecast!AY:AY, Forecast!$A:$A, Outcomes!$A95, Forecast!$C:$C, "2024", Forecast!$D:$D, "Bound project"), 0), 0)</f>
        <v>0</v>
      </c>
      <c r="AJ95" s="335">
        <f>IFERROR(MAX(SUMIFS(Forecast!AZ:AZ, Forecast!$A:$A, Outcomes!$A95, Forecast!$C:$C, "2024", Forecast!$D:$D, "Bound project"), 0), 0)</f>
        <v>0</v>
      </c>
      <c r="AK95" s="335">
        <f>IFERROR(MAX(SUMIFS(Forecast!BA:BA, Forecast!$A:$A, Outcomes!$A95, Forecast!$C:$C, "2024", Forecast!$D:$D, "Bound project"), 0), 0)</f>
        <v>0</v>
      </c>
      <c r="AL95" s="335">
        <f>IFERROR(MAX(SUMIFS(Forecast!BF:BF, Forecast!$A:$A, Outcomes!$A95, Forecast!$C:$C, "2024", Forecast!$D:$D, "Bound project"), 0), 0)</f>
        <v>368.50840219571398</v>
      </c>
      <c r="AM95" s="335">
        <f>IFERROR(MAX(SUMIFS(Forecast!BG:BG, Forecast!$A:$A, Outcomes!$A95, Forecast!$C:$C, "2024", Forecast!$D:$D, "Bound project"), 0), 0)</f>
        <v>249.01217242681872</v>
      </c>
      <c r="AN95" s="335">
        <f>IFERROR(MAX(SUMIFS(Forecast!BH:BH, Forecast!$A:$A, Outcomes!$A95, Forecast!$C:$C, "2024", Forecast!$D:$D, "Bound project"), 0), 0)</f>
        <v>174.92997570095241</v>
      </c>
      <c r="AO95" s="335">
        <f>IFERROR(MAX(SUMIFS(Forecast!BI:BI, Forecast!$A:$A, Outcomes!$A95, Forecast!$C:$C, "2024", Forecast!$D:$D, "Bound project"), 0), 0)</f>
        <v>79.45489219632546</v>
      </c>
      <c r="AP95" s="335">
        <f>IFERROR(MAX(SUMIFS(Forecast!BJ:BJ, Forecast!$A:$A, Outcomes!$A95, Forecast!$C:$C, "2024", Forecast!$D:$D, "Bound project"), 0), 0)</f>
        <v>206.7400801003553</v>
      </c>
      <c r="AQ95" s="335">
        <f>IFERROR(MAX(SUMIFS(Forecast!BK:BK, Forecast!$A:$A, Outcomes!$A95, Forecast!$C:$C, "2024", Forecast!$D:$D, "Bound project"), 0), 0)</f>
        <v>108.57665042942614</v>
      </c>
      <c r="AR95" s="335">
        <f>IFERROR(MAX(SUMIFS(Forecast!BL:BL, Forecast!$A:$A, Outcomes!$A95, Forecast!$C:$C, "2024", Forecast!$D:$D, "Bound project"), 0), 0)</f>
        <v>121.00791162249287</v>
      </c>
      <c r="AS95" s="335">
        <f>IFERROR(MAX(SUMIFS(Forecast!BM:BM, Forecast!$A:$A, Outcomes!$A95, Forecast!$C:$C, "2024", Forecast!$D:$D, "Bound project"), 0), 0)</f>
        <v>84.405289781500258</v>
      </c>
      <c r="AT95" s="335">
        <f>IFERROR(MAX(SUMIFS(Forecast!BS:BS, Forecast!$A:$A, Outcomes!$A95, Forecast!$C:$C, "2024", Forecast!$D:$D, "Bound project"), 0), 0)</f>
        <v>0</v>
      </c>
      <c r="AU95" s="335">
        <f>IFERROR(MAX(SUMIFS(Forecast!BT:BT, Forecast!$A:$A, Outcomes!$A95, Forecast!$C:$C, "2024", Forecast!$D:$D, "Bound project"), 0), 0)</f>
        <v>0</v>
      </c>
      <c r="AV95" s="335">
        <f>IFERROR(MAX(SUMIFS(Forecast!BU:BU, Forecast!$A:$A, Outcomes!$A95, Forecast!$C:$C, "2024", Forecast!$D:$D, "Bound project"), 0), 0)</f>
        <v>0</v>
      </c>
      <c r="AW95" s="335">
        <f>IFERROR(MAX(SUMIFS(Forecast!BV:BV, Forecast!$A:$A, Outcomes!$A95, Forecast!$C:$C, "2024", Forecast!$D:$D, "Bound project"), 0), 0)</f>
        <v>0</v>
      </c>
      <c r="AX95" s="335">
        <f>IFERROR(MAX(SUMIFS(Forecast!BW:BW, Forecast!$A:$A, Outcomes!$A95, Forecast!$C:$C, "2024", Forecast!$D:$D, "Bound project"), 0), 0)</f>
        <v>0</v>
      </c>
      <c r="AY95" s="335">
        <f>IFERROR(MAX(SUMIFS(Forecast!BX:BX, Forecast!$A:$A, Outcomes!$A95, Forecast!$C:$C, "2024", Forecast!$D:$D, "Bound project"), 0), 0)</f>
        <v>0</v>
      </c>
      <c r="AZ95" s="335">
        <f>IFERROR(MAX(SUMIFS(Forecast!BY:BY, Forecast!$A:$A, Outcomes!$A95, Forecast!$C:$C, "2024", Forecast!$D:$D, "Bound project"), 0), 0)</f>
        <v>0</v>
      </c>
      <c r="BA95" s="335">
        <f>IFERROR(MAX(SUMIFS(Forecast!BZ:BZ, Forecast!$A:$A, Outcomes!$A95, Forecast!$C:$C, "2024", Forecast!$D:$D, "Bound project"), 0), 0)</f>
        <v>0</v>
      </c>
      <c r="BB95" s="335">
        <f>IFERROR(MAX(SUMIFS(Forecast!AO:AO, Forecast!$A:$A, Outcomes!$A95, Forecast!$C:$C, "2024", Forecast!$D:$D, "Bound project"), 0), 0)</f>
        <v>5.5</v>
      </c>
      <c r="BC95" s="335">
        <f>IFERROR(MAX(SUMIFS(Forecast!BN:BN, Forecast!$A:$A, Outcomes!$A95, Forecast!$C:$C, "2024", Forecast!$D:$D, "Bound project"), 0), 0)</f>
        <v>33</v>
      </c>
      <c r="BD95" s="335">
        <f>IFERROR(MAX(SUMIFS(Forecast!CA:CA, Forecast!$A:$A, Outcomes!$A95, Forecast!$C:$C, "2024", Forecast!$D:$D, "Bound project"), 0), 0)</f>
        <v>0</v>
      </c>
    </row>
    <row r="96" spans="1:56">
      <c r="A96" s="21" t="s">
        <v>115</v>
      </c>
      <c r="B96" s="18" t="s">
        <v>116</v>
      </c>
      <c r="C96" s="335">
        <f>IFERROR(MAX(SUMIFS(Forecast!E:E, Forecast!$A:$A, Outcomes!$A96, Forecast!$C:$C, "2024", Forecast!$D:$D, "Bound project"), 0), 0)</f>
        <v>357.65115678101415</v>
      </c>
      <c r="D96" s="335">
        <f>IFERROR(MAX(SUMIFS(Forecast!F:F, Forecast!$A:$A, Outcomes!$A96, Forecast!$C:$C, "2024", Forecast!$D:$D, "Bound project"), 0), 0)</f>
        <v>229.89999999999998</v>
      </c>
      <c r="E96" s="335">
        <f>IFERROR(MAX(SUMIFS(Forecast!G:G, Forecast!$A:$A, Outcomes!$A96, Forecast!$C:$C, "2024", Forecast!$D:$D, "Bound project"), 0), 0)</f>
        <v>89.902083792398926</v>
      </c>
      <c r="F96" s="335">
        <f>IFERROR(MAX(SUMIFS(Forecast!H:H, Forecast!$A:$A, Outcomes!$A96, Forecast!$C:$C, "2024", Forecast!$D:$D, "Bound project"), 0), 0)</f>
        <v>80.480146595651775</v>
      </c>
      <c r="G96" s="335">
        <f>IFERROR(MAX(SUMIFS(Forecast!I:I, Forecast!$A:$A, Outcomes!$A96, Forecast!$C:$C, "2024", Forecast!$D:$D, "Bound project"), 0), 0)</f>
        <v>19.976341350242969</v>
      </c>
      <c r="H96" s="335">
        <f>IFERROR(MAX(SUMIFS(Forecast!J:J, Forecast!$A:$A, Outcomes!$A96, Forecast!$C:$C, "2024", Forecast!$D:$D, "Bound project"), 0), 0)</f>
        <v>0</v>
      </c>
      <c r="I96" s="335">
        <f>IFERROR(MAX(SUMIFS(Forecast!K:K, Forecast!$A:$A, Outcomes!$A96, Forecast!$C:$C, "2024", Forecast!$D:$D, "Bound project"), 0), 0)</f>
        <v>0</v>
      </c>
      <c r="J96" s="335">
        <f>IFERROR(MAX(SUMIFS(Forecast!L:L, Forecast!$A:$A, Outcomes!$A96, Forecast!$C:$C, "2024", Forecast!$D:$D, "Bound project"), 0), 0)</f>
        <v>0</v>
      </c>
      <c r="K96" s="335">
        <f>IFERROR(MAX(SUMIFS(Forecast!M:M, Forecast!$A:$A, Outcomes!$A96, Forecast!$C:$C, "2024", Forecast!$D:$D, "Bound project"), 0), 0)</f>
        <v>0</v>
      </c>
      <c r="L96" s="335">
        <f>IFERROR(MAX(SUMIFS(Forecast!O:O, Forecast!$A:$A, Outcomes!$A96, Forecast!$C:$C, "2024", Forecast!$D:$D, "Bound project"), 0), 0)</f>
        <v>15.4</v>
      </c>
      <c r="M96" s="335">
        <f>IFERROR(MAX(SUMIFS(Forecast!P:P, Forecast!$A:$A, Outcomes!$A96, Forecast!$C:$C, "2024", Forecast!$D:$D, "Bound project"), 0), 0)</f>
        <v>69.300000000000011</v>
      </c>
      <c r="N96" s="335">
        <f>IFERROR(MAX(SUMIFS(Forecast!U:U, Forecast!$A:$A, Outcomes!$A96, Forecast!$C:$C, "2024", Forecast!$D:$D, "Bound project"), 0), 0)</f>
        <v>0</v>
      </c>
      <c r="O96" s="563"/>
      <c r="P96" s="563"/>
      <c r="Q96" s="563"/>
      <c r="R96" s="335">
        <f>IFERROR(MAX(SUMIFS(Forecast!Y:Y, Forecast!$A:$A, Outcomes!$A96, Forecast!$C:$C, "2024", Forecast!$D:$D, "Bound project"), 0), 0)</f>
        <v>0</v>
      </c>
      <c r="S96" s="563"/>
      <c r="T96" s="563"/>
      <c r="U96" s="563"/>
      <c r="V96" s="335">
        <f>IFERROR(MAX(SUMIFS(Forecast!AG:AG, Forecast!$A:$A, Outcomes!$A96, Forecast!$C:$C, "2024", Forecast!$D:$D, "Bound project"), 0), 0)</f>
        <v>108.05930384382529</v>
      </c>
      <c r="W96" s="335">
        <f>IFERROR(MAX(SUMIFS(Forecast!AH:AH, Forecast!$A:$A, Outcomes!$A96, Forecast!$C:$C, "2024", Forecast!$D:$D, "Bound project"), 0), 0)</f>
        <v>24.182694757325045</v>
      </c>
      <c r="X96" s="335">
        <f>IFERROR(MAX(SUMIFS(Forecast!AI:AI, Forecast!$A:$A, Outcomes!$A96, Forecast!$C:$C, "2024", Forecast!$D:$D, "Bound project"), 0), 0)</f>
        <v>20.550661924062666</v>
      </c>
      <c r="Y96" s="335">
        <f>IFERROR(MAX(SUMIFS(Forecast!AJ:AJ, Forecast!$A:$A, Outcomes!$A96, Forecast!$C:$C, "2024", Forecast!$D:$D, "Bound project"), 0), 0)</f>
        <v>8.4646675552678285</v>
      </c>
      <c r="Z96" s="335">
        <f>IFERROR(MAX(SUMIFS(Forecast!AK:AK, Forecast!$A:$A, Outcomes!$A96, Forecast!$C:$C, "2024", Forecast!$D:$D, "Bound project"), 0), 0)</f>
        <v>80.107440563813725</v>
      </c>
      <c r="AA96" s="335">
        <f>IFERROR(MAX(SUMIFS(Forecast!AL:AL, Forecast!$A:$A, Outcomes!$A96, Forecast!$C:$C, "2024", Forecast!$D:$D, "Bound project"), 0), 0)</f>
        <v>13.576508441129352</v>
      </c>
      <c r="AB96" s="335">
        <f>IFERROR(MAX(SUMIFS(Forecast!AM:AM, Forecast!$A:$A, Outcomes!$A96, Forecast!$C:$C, "2024", Forecast!$D:$D, "Bound project"), 0), 0)</f>
        <v>44.566597529109437</v>
      </c>
      <c r="AC96" s="335">
        <f>IFERROR(MAX(SUMIFS(Forecast!AN:AN, Forecast!$A:$A, Outcomes!$A96, Forecast!$C:$C, "2024", Forecast!$D:$D, "Bound project"), 0), 0)</f>
        <v>28.43866691221578</v>
      </c>
      <c r="AD96" s="335">
        <f>IFERROR(MAX(SUMIFS(Forecast!AT:AT, Forecast!$A:$A, Outcomes!$A96, Forecast!$C:$C, "2024", Forecast!$D:$D, "Bound project"), 0), 0)</f>
        <v>0</v>
      </c>
      <c r="AE96" s="335">
        <f>IFERROR(MAX(SUMIFS(Forecast!AU:AU, Forecast!$A:$A, Outcomes!$A96, Forecast!$C:$C, "2024", Forecast!$D:$D, "Bound project"), 0), 0)</f>
        <v>0</v>
      </c>
      <c r="AF96" s="335">
        <f>IFERROR(MAX(SUMIFS(Forecast!AV:AV, Forecast!$A:$A, Outcomes!$A96, Forecast!$C:$C, "2024", Forecast!$D:$D, "Bound project"), 0), 0)</f>
        <v>0</v>
      </c>
      <c r="AG96" s="335">
        <f>IFERROR(MAX(SUMIFS(Forecast!AW:AW, Forecast!$A:$A, Outcomes!$A96, Forecast!$C:$C, "2024", Forecast!$D:$D, "Bound project"), 0), 0)</f>
        <v>0</v>
      </c>
      <c r="AH96" s="335">
        <f>IFERROR(MAX(SUMIFS(Forecast!AX:AX, Forecast!$A:$A, Outcomes!$A96, Forecast!$C:$C, "2024", Forecast!$D:$D, "Bound project"), 0), 0)</f>
        <v>0</v>
      </c>
      <c r="AI96" s="335">
        <f>IFERROR(MAX(SUMIFS(Forecast!AY:AY, Forecast!$A:$A, Outcomes!$A96, Forecast!$C:$C, "2024", Forecast!$D:$D, "Bound project"), 0), 0)</f>
        <v>0</v>
      </c>
      <c r="AJ96" s="335">
        <f>IFERROR(MAX(SUMIFS(Forecast!AZ:AZ, Forecast!$A:$A, Outcomes!$A96, Forecast!$C:$C, "2024", Forecast!$D:$D, "Bound project"), 0), 0)</f>
        <v>0</v>
      </c>
      <c r="AK96" s="335">
        <f>IFERROR(MAX(SUMIFS(Forecast!BA:BA, Forecast!$A:$A, Outcomes!$A96, Forecast!$C:$C, "2024", Forecast!$D:$D, "Bound project"), 0), 0)</f>
        <v>0</v>
      </c>
      <c r="AL96" s="335">
        <f>IFERROR(MAX(SUMIFS(Forecast!BF:BF, Forecast!$A:$A, Outcomes!$A96, Forecast!$C:$C, "2024", Forecast!$D:$D, "Bound project"), 0), 0)</f>
        <v>203.72419919754719</v>
      </c>
      <c r="AM96" s="335">
        <f>IFERROR(MAX(SUMIFS(Forecast!BG:BG, Forecast!$A:$A, Outcomes!$A96, Forecast!$C:$C, "2024", Forecast!$D:$D, "Bound project"), 0), 0)</f>
        <v>86.995480658633312</v>
      </c>
      <c r="AN96" s="335">
        <f>IFERROR(MAX(SUMIFS(Forecast!BH:BH, Forecast!$A:$A, Outcomes!$A96, Forecast!$C:$C, "2024", Forecast!$D:$D, "Bound project"), 0), 0)</f>
        <v>83.807725281860343</v>
      </c>
      <c r="AO96" s="335">
        <f>IFERROR(MAX(SUMIFS(Forecast!BI:BI, Forecast!$A:$A, Outcomes!$A96, Forecast!$C:$C, "2024", Forecast!$D:$D, "Bound project"), 0), 0)</f>
        <v>17.65576939965154</v>
      </c>
      <c r="AP96" s="335">
        <f>IFERROR(MAX(SUMIFS(Forecast!BJ:BJ, Forecast!$A:$A, Outcomes!$A96, Forecast!$C:$C, "2024", Forecast!$D:$D, "Bound project"), 0), 0)</f>
        <v>40.040256154579481</v>
      </c>
      <c r="AQ96" s="335">
        <f>IFERROR(MAX(SUMIFS(Forecast!BK:BK, Forecast!$A:$A, Outcomes!$A96, Forecast!$C:$C, "2024", Forecast!$D:$D, "Bound project"), 0), 0)</f>
        <v>7.951025139493745</v>
      </c>
      <c r="AR96" s="335">
        <f>IFERROR(MAX(SUMIFS(Forecast!BL:BL, Forecast!$A:$A, Outcomes!$A96, Forecast!$C:$C, "2024", Forecast!$D:$D, "Bound project"), 0), 0)</f>
        <v>24.970537824557809</v>
      </c>
      <c r="AS96" s="335">
        <f>IFERROR(MAX(SUMIFS(Forecast!BM:BM, Forecast!$A:$A, Outcomes!$A96, Forecast!$C:$C, "2024", Forecast!$D:$D, "Bound project"), 0), 0)</f>
        <v>24.097665376072595</v>
      </c>
      <c r="AT96" s="335">
        <f>IFERROR(MAX(SUMIFS(Forecast!BS:BS, Forecast!$A:$A, Outcomes!$A96, Forecast!$C:$C, "2024", Forecast!$D:$D, "Bound project"), 0), 0)</f>
        <v>0</v>
      </c>
      <c r="AU96" s="335">
        <f>IFERROR(MAX(SUMIFS(Forecast!BT:BT, Forecast!$A:$A, Outcomes!$A96, Forecast!$C:$C, "2024", Forecast!$D:$D, "Bound project"), 0), 0)</f>
        <v>0</v>
      </c>
      <c r="AV96" s="335">
        <f>IFERROR(MAX(SUMIFS(Forecast!BU:BU, Forecast!$A:$A, Outcomes!$A96, Forecast!$C:$C, "2024", Forecast!$D:$D, "Bound project"), 0), 0)</f>
        <v>0</v>
      </c>
      <c r="AW96" s="335">
        <f>IFERROR(MAX(SUMIFS(Forecast!BV:BV, Forecast!$A:$A, Outcomes!$A96, Forecast!$C:$C, "2024", Forecast!$D:$D, "Bound project"), 0), 0)</f>
        <v>0</v>
      </c>
      <c r="AX96" s="335">
        <f>IFERROR(MAX(SUMIFS(Forecast!BW:BW, Forecast!$A:$A, Outcomes!$A96, Forecast!$C:$C, "2024", Forecast!$D:$D, "Bound project"), 0), 0)</f>
        <v>0</v>
      </c>
      <c r="AY96" s="335">
        <f>IFERROR(MAX(SUMIFS(Forecast!BX:BX, Forecast!$A:$A, Outcomes!$A96, Forecast!$C:$C, "2024", Forecast!$D:$D, "Bound project"), 0), 0)</f>
        <v>0</v>
      </c>
      <c r="AZ96" s="335">
        <f>IFERROR(MAX(SUMIFS(Forecast!BY:BY, Forecast!$A:$A, Outcomes!$A96, Forecast!$C:$C, "2024", Forecast!$D:$D, "Bound project"), 0), 0)</f>
        <v>0</v>
      </c>
      <c r="BA96" s="335">
        <f>IFERROR(MAX(SUMIFS(Forecast!BZ:BZ, Forecast!$A:$A, Outcomes!$A96, Forecast!$C:$C, "2024", Forecast!$D:$D, "Bound project"), 0), 0)</f>
        <v>0</v>
      </c>
      <c r="BB96" s="335">
        <f>IFERROR(MAX(SUMIFS(Forecast!AO:AO, Forecast!$A:$A, Outcomes!$A96, Forecast!$C:$C, "2024", Forecast!$D:$D, "Bound project"), 0), 0)</f>
        <v>3.840146790678487</v>
      </c>
      <c r="BC96" s="335">
        <f>IFERROR(MAX(SUMIFS(Forecast!BN:BN, Forecast!$A:$A, Outcomes!$A96, Forecast!$C:$C, "2024", Forecast!$D:$D, "Bound project"), 0), 0)</f>
        <v>5.5</v>
      </c>
      <c r="BD96" s="335">
        <f>IFERROR(MAX(SUMIFS(Forecast!CA:CA, Forecast!$A:$A, Outcomes!$A96, Forecast!$C:$C, "2024", Forecast!$D:$D, "Bound project"), 0), 0)</f>
        <v>0</v>
      </c>
    </row>
    <row r="97" spans="1:56">
      <c r="A97" s="21" t="s">
        <v>117</v>
      </c>
      <c r="B97" s="18" t="s">
        <v>118</v>
      </c>
      <c r="C97" s="335">
        <f>IFERROR(MAX(SUMIFS(Forecast!E:E, Forecast!$A:$A, Outcomes!$A97, Forecast!$C:$C, "2024", Forecast!$D:$D, "Bound project"), 0), 0)</f>
        <v>2170.5851579174528</v>
      </c>
      <c r="D97" s="335">
        <f>IFERROR(MAX(SUMIFS(Forecast!F:F, Forecast!$A:$A, Outcomes!$A97, Forecast!$C:$C, "2024", Forecast!$D:$D, "Bound project"), 0), 0)</f>
        <v>2163.6025480429671</v>
      </c>
      <c r="E97" s="335">
        <f>IFERROR(MAX(SUMIFS(Forecast!G:G, Forecast!$A:$A, Outcomes!$A97, Forecast!$C:$C, "2024", Forecast!$D:$D, "Bound project"), 0), 0)</f>
        <v>738.88624322828673</v>
      </c>
      <c r="F97" s="335">
        <f>IFERROR(MAX(SUMIFS(Forecast!H:H, Forecast!$A:$A, Outcomes!$A97, Forecast!$C:$C, "2024", Forecast!$D:$D, "Bound project"), 0), 0)</f>
        <v>802.34859909096292</v>
      </c>
      <c r="G97" s="335">
        <f>IFERROR(MAX(SUMIFS(Forecast!I:I, Forecast!$A:$A, Outcomes!$A97, Forecast!$C:$C, "2024", Forecast!$D:$D, "Bound project"), 0), 0)</f>
        <v>421.48103417684456</v>
      </c>
      <c r="H97" s="335">
        <f>IFERROR(MAX(SUMIFS(Forecast!J:J, Forecast!$A:$A, Outcomes!$A97, Forecast!$C:$C, "2024", Forecast!$D:$D, "Bound project"), 0), 0)</f>
        <v>0</v>
      </c>
      <c r="I97" s="335">
        <f>IFERROR(MAX(SUMIFS(Forecast!K:K, Forecast!$A:$A, Outcomes!$A97, Forecast!$C:$C, "2024", Forecast!$D:$D, "Bound project"), 0), 0)</f>
        <v>0</v>
      </c>
      <c r="J97" s="335">
        <f>IFERROR(MAX(SUMIFS(Forecast!L:L, Forecast!$A:$A, Outcomes!$A97, Forecast!$C:$C, "2024", Forecast!$D:$D, "Bound project"), 0), 0)</f>
        <v>0</v>
      </c>
      <c r="K97" s="335">
        <f>IFERROR(MAX(SUMIFS(Forecast!M:M, Forecast!$A:$A, Outcomes!$A97, Forecast!$C:$C, "2024", Forecast!$D:$D, "Bound project"), 0), 0)</f>
        <v>0</v>
      </c>
      <c r="L97" s="335">
        <f>IFERROR(MAX(SUMIFS(Forecast!O:O, Forecast!$A:$A, Outcomes!$A97, Forecast!$C:$C, "2024", Forecast!$D:$D, "Bound project"), 0), 0)</f>
        <v>47.031037824427663</v>
      </c>
      <c r="M97" s="335">
        <f>IFERROR(MAX(SUMIFS(Forecast!P:P, Forecast!$A:$A, Outcomes!$A97, Forecast!$C:$C, "2024", Forecast!$D:$D, "Bound project"), 0), 0)</f>
        <v>169.12496322467962</v>
      </c>
      <c r="N97" s="335">
        <f>IFERROR(MAX(SUMIFS(Forecast!U:U, Forecast!$A:$A, Outcomes!$A97, Forecast!$C:$C, "2024", Forecast!$D:$D, "Bound project"), 0), 0)</f>
        <v>106.42500000000001</v>
      </c>
      <c r="O97" s="563"/>
      <c r="P97" s="563"/>
      <c r="Q97" s="563"/>
      <c r="R97" s="335">
        <f>IFERROR(MAX(SUMIFS(Forecast!Y:Y, Forecast!$A:$A, Outcomes!$A97, Forecast!$C:$C, "2024", Forecast!$D:$D, "Bound project"), 0), 0)</f>
        <v>35.475000000000001</v>
      </c>
      <c r="S97" s="563"/>
      <c r="T97" s="563"/>
      <c r="U97" s="563"/>
      <c r="V97" s="335">
        <f>IFERROR(MAX(SUMIFS(Forecast!AG:AG, Forecast!$A:$A, Outcomes!$A97, Forecast!$C:$C, "2024", Forecast!$D:$D, "Bound project"), 0), 0)</f>
        <v>1122.3009031854001</v>
      </c>
      <c r="W97" s="335">
        <f>IFERROR(MAX(SUMIFS(Forecast!AH:AH, Forecast!$A:$A, Outcomes!$A97, Forecast!$C:$C, "2024", Forecast!$D:$D, "Bound project"), 0), 0)</f>
        <v>465.35607954790783</v>
      </c>
      <c r="X97" s="335">
        <f>IFERROR(MAX(SUMIFS(Forecast!AI:AI, Forecast!$A:$A, Outcomes!$A97, Forecast!$C:$C, "2024", Forecast!$D:$D, "Bound project"), 0), 0)</f>
        <v>435.73646427965724</v>
      </c>
      <c r="Y97" s="335">
        <f>IFERROR(MAX(SUMIFS(Forecast!AJ:AJ, Forecast!$A:$A, Outcomes!$A97, Forecast!$C:$C, "2024", Forecast!$D:$D, "Bound project"), 0), 0)</f>
        <v>434.44398839138938</v>
      </c>
      <c r="Z97" s="335">
        <f>IFERROR(MAX(SUMIFS(Forecast!AK:AK, Forecast!$A:$A, Outcomes!$A97, Forecast!$C:$C, "2024", Forecast!$D:$D, "Bound project"), 0), 0)</f>
        <v>1460.7490968145996</v>
      </c>
      <c r="AA97" s="335">
        <f>IFERROR(MAX(SUMIFS(Forecast!AL:AL, Forecast!$A:$A, Outcomes!$A97, Forecast!$C:$C, "2024", Forecast!$D:$D, "Bound project"), 0), 0)</f>
        <v>503.36061850754106</v>
      </c>
      <c r="AB97" s="335">
        <f>IFERROR(MAX(SUMIFS(Forecast!AM:AM, Forecast!$A:$A, Outcomes!$A97, Forecast!$C:$C, "2024", Forecast!$D:$D, "Bound project"), 0), 0)</f>
        <v>565.16852856090554</v>
      </c>
      <c r="AC97" s="335">
        <f>IFERROR(MAX(SUMIFS(Forecast!AN:AN, Forecast!$A:$A, Outcomes!$A97, Forecast!$C:$C, "2024", Forecast!$D:$D, "Bound project"), 0), 0)</f>
        <v>650.00682077415456</v>
      </c>
      <c r="AD97" s="335">
        <f>IFERROR(MAX(SUMIFS(Forecast!AT:AT, Forecast!$A:$A, Outcomes!$A97, Forecast!$C:$C, "2024", Forecast!$D:$D, "Bound project"), 0), 0)</f>
        <v>0</v>
      </c>
      <c r="AE97" s="335">
        <f>IFERROR(MAX(SUMIFS(Forecast!AU:AU, Forecast!$A:$A, Outcomes!$A97, Forecast!$C:$C, "2024", Forecast!$D:$D, "Bound project"), 0), 0)</f>
        <v>0</v>
      </c>
      <c r="AF97" s="335">
        <f>IFERROR(MAX(SUMIFS(Forecast!AV:AV, Forecast!$A:$A, Outcomes!$A97, Forecast!$C:$C, "2024", Forecast!$D:$D, "Bound project"), 0), 0)</f>
        <v>0</v>
      </c>
      <c r="AG97" s="335">
        <f>IFERROR(MAX(SUMIFS(Forecast!AW:AW, Forecast!$A:$A, Outcomes!$A97, Forecast!$C:$C, "2024", Forecast!$D:$D, "Bound project"), 0), 0)</f>
        <v>0</v>
      </c>
      <c r="AH97" s="335">
        <f>IFERROR(MAX(SUMIFS(Forecast!AX:AX, Forecast!$A:$A, Outcomes!$A97, Forecast!$C:$C, "2024", Forecast!$D:$D, "Bound project"), 0), 0)</f>
        <v>0</v>
      </c>
      <c r="AI97" s="335">
        <f>IFERROR(MAX(SUMIFS(Forecast!AY:AY, Forecast!$A:$A, Outcomes!$A97, Forecast!$C:$C, "2024", Forecast!$D:$D, "Bound project"), 0), 0)</f>
        <v>0</v>
      </c>
      <c r="AJ97" s="335">
        <f>IFERROR(MAX(SUMIFS(Forecast!AZ:AZ, Forecast!$A:$A, Outcomes!$A97, Forecast!$C:$C, "2024", Forecast!$D:$D, "Bound project"), 0), 0)</f>
        <v>0</v>
      </c>
      <c r="AK97" s="335">
        <f>IFERROR(MAX(SUMIFS(Forecast!BA:BA, Forecast!$A:$A, Outcomes!$A97, Forecast!$C:$C, "2024", Forecast!$D:$D, "Bound project"), 0), 0)</f>
        <v>0</v>
      </c>
      <c r="AL97" s="335">
        <f>IFERROR(MAX(SUMIFS(Forecast!BF:BF, Forecast!$A:$A, Outcomes!$A97, Forecast!$C:$C, "2024", Forecast!$D:$D, "Bound project"), 0), 0)</f>
        <v>4235.1045759227272</v>
      </c>
      <c r="AM97" s="335">
        <f>IFERROR(MAX(SUMIFS(Forecast!BG:BG, Forecast!$A:$A, Outcomes!$A97, Forecast!$C:$C, "2024", Forecast!$D:$D, "Bound project"), 0), 0)</f>
        <v>1513.3471539167756</v>
      </c>
      <c r="AN97" s="335">
        <f>IFERROR(MAX(SUMIFS(Forecast!BH:BH, Forecast!$A:$A, Outcomes!$A97, Forecast!$C:$C, "2024", Forecast!$D:$D, "Bound project"), 0), 0)</f>
        <v>1512.6149244163773</v>
      </c>
      <c r="AO97" s="335">
        <f>IFERROR(MAX(SUMIFS(Forecast!BI:BI, Forecast!$A:$A, Outcomes!$A97, Forecast!$C:$C, "2024", Forecast!$D:$D, "Bound project"), 0), 0)</f>
        <v>1041.735430673981</v>
      </c>
      <c r="AP97" s="335">
        <f>IFERROR(MAX(SUMIFS(Forecast!BJ:BJ, Forecast!$A:$A, Outcomes!$A97, Forecast!$C:$C, "2024", Forecast!$D:$D, "Bound project"), 0), 0)</f>
        <v>1173.5954240772735</v>
      </c>
      <c r="AQ97" s="335">
        <f>IFERROR(MAX(SUMIFS(Forecast!BK:BK, Forecast!$A:$A, Outcomes!$A97, Forecast!$C:$C, "2024", Forecast!$D:$D, "Bound project"), 0), 0)</f>
        <v>279.68415127375243</v>
      </c>
      <c r="AR97" s="335">
        <f>IFERROR(MAX(SUMIFS(Forecast!BL:BL, Forecast!$A:$A, Outcomes!$A97, Forecast!$C:$C, "2024", Forecast!$D:$D, "Bound project"), 0), 0)</f>
        <v>451.85400537365535</v>
      </c>
      <c r="AS97" s="335">
        <f>IFERROR(MAX(SUMIFS(Forecast!BM:BM, Forecast!$A:$A, Outcomes!$A97, Forecast!$C:$C, "2024", Forecast!$D:$D, "Bound project"), 0), 0)</f>
        <v>565.16753628224285</v>
      </c>
      <c r="AT97" s="335">
        <f>IFERROR(MAX(SUMIFS(Forecast!BS:BS, Forecast!$A:$A, Outcomes!$A97, Forecast!$C:$C, "2024", Forecast!$D:$D, "Bound project"), 0), 0)</f>
        <v>0</v>
      </c>
      <c r="AU97" s="335">
        <f>IFERROR(MAX(SUMIFS(Forecast!BT:BT, Forecast!$A:$A, Outcomes!$A97, Forecast!$C:$C, "2024", Forecast!$D:$D, "Bound project"), 0), 0)</f>
        <v>0</v>
      </c>
      <c r="AV97" s="335">
        <f>IFERROR(MAX(SUMIFS(Forecast!BU:BU, Forecast!$A:$A, Outcomes!$A97, Forecast!$C:$C, "2024", Forecast!$D:$D, "Bound project"), 0), 0)</f>
        <v>0</v>
      </c>
      <c r="AW97" s="335">
        <f>IFERROR(MAX(SUMIFS(Forecast!BV:BV, Forecast!$A:$A, Outcomes!$A97, Forecast!$C:$C, "2024", Forecast!$D:$D, "Bound project"), 0), 0)</f>
        <v>0</v>
      </c>
      <c r="AX97" s="335">
        <f>IFERROR(MAX(SUMIFS(Forecast!BW:BW, Forecast!$A:$A, Outcomes!$A97, Forecast!$C:$C, "2024", Forecast!$D:$D, "Bound project"), 0), 0)</f>
        <v>18.700000000000003</v>
      </c>
      <c r="AY97" s="335">
        <f>IFERROR(MAX(SUMIFS(Forecast!BX:BX, Forecast!$A:$A, Outcomes!$A97, Forecast!$C:$C, "2024", Forecast!$D:$D, "Bound project"), 0), 0)</f>
        <v>0.27101449275362322</v>
      </c>
      <c r="AZ97" s="335">
        <f>IFERROR(MAX(SUMIFS(Forecast!BY:BY, Forecast!$A:$A, Outcomes!$A97, Forecast!$C:$C, "2024", Forecast!$D:$D, "Bound project"), 0), 0)</f>
        <v>3.3900724637681168</v>
      </c>
      <c r="BA97" s="335">
        <f>IFERROR(MAX(SUMIFS(Forecast!BZ:BZ, Forecast!$A:$A, Outcomes!$A97, Forecast!$C:$C, "2024", Forecast!$D:$D, "Bound project"), 0), 0)</f>
        <v>14.711304347826088</v>
      </c>
      <c r="BB97" s="335">
        <f>IFERROR(MAX(SUMIFS(Forecast!AO:AO, Forecast!$A:$A, Outcomes!$A97, Forecast!$C:$C, "2024", Forecast!$D:$D, "Bound project"), 0), 0)</f>
        <v>91.124257726299035</v>
      </c>
      <c r="BC97" s="335">
        <f>IFERROR(MAX(SUMIFS(Forecast!BN:BN, Forecast!$A:$A, Outcomes!$A97, Forecast!$C:$C, "2024", Forecast!$D:$D, "Bound project"), 0), 0)</f>
        <v>503.8333316353648</v>
      </c>
      <c r="BD97" s="335">
        <f>IFERROR(MAX(SUMIFS(Forecast!CA:CA, Forecast!$A:$A, Outcomes!$A97, Forecast!$C:$C, "2024", Forecast!$D:$D, "Bound project"), 0), 0)</f>
        <v>0</v>
      </c>
    </row>
    <row r="98" spans="1:56">
      <c r="A98" s="21" t="s">
        <v>119</v>
      </c>
      <c r="B98" s="18" t="s">
        <v>120</v>
      </c>
      <c r="C98" s="335">
        <f>IFERROR(MAX(SUMIFS(Forecast!E:E, Forecast!$A:$A, Outcomes!$A98, Forecast!$C:$C, "2024", Forecast!$D:$D, "Bound project"), 0), 0)</f>
        <v>759.00000000000011</v>
      </c>
      <c r="D98" s="335">
        <f>IFERROR(MAX(SUMIFS(Forecast!F:F, Forecast!$A:$A, Outcomes!$A98, Forecast!$C:$C, "2024", Forecast!$D:$D, "Bound project"), 0), 0)</f>
        <v>609.99704265814182</v>
      </c>
      <c r="E98" s="335">
        <f>IFERROR(MAX(SUMIFS(Forecast!G:G, Forecast!$A:$A, Outcomes!$A98, Forecast!$C:$C, "2024", Forecast!$D:$D, "Bound project"), 0), 0)</f>
        <v>384.870425611869</v>
      </c>
      <c r="F98" s="335">
        <f>IFERROR(MAX(SUMIFS(Forecast!H:H, Forecast!$A:$A, Outcomes!$A98, Forecast!$C:$C, "2024", Forecast!$D:$D, "Bound project"), 0), 0)</f>
        <v>264.29585745438266</v>
      </c>
      <c r="G98" s="335">
        <f>IFERROR(MAX(SUMIFS(Forecast!I:I, Forecast!$A:$A, Outcomes!$A98, Forecast!$C:$C, "2024", Forecast!$D:$D, "Bound project"), 0), 0)</f>
        <v>96.32701149492695</v>
      </c>
      <c r="H98" s="335">
        <f>IFERROR(MAX(SUMIFS(Forecast!J:J, Forecast!$A:$A, Outcomes!$A98, Forecast!$C:$C, "2024", Forecast!$D:$D, "Bound project"), 0), 0)</f>
        <v>19.95</v>
      </c>
      <c r="I98" s="335">
        <f>IFERROR(MAX(SUMIFS(Forecast!K:K, Forecast!$A:$A, Outcomes!$A98, Forecast!$C:$C, "2024", Forecast!$D:$D, "Bound project"), 0), 0)</f>
        <v>10.853243243243243</v>
      </c>
      <c r="J98" s="335">
        <f>IFERROR(MAX(SUMIFS(Forecast!L:L, Forecast!$A:$A, Outcomes!$A98, Forecast!$C:$C, "2024", Forecast!$D:$D, "Bound project"), 0), 0)</f>
        <v>7.5857207207207207</v>
      </c>
      <c r="K98" s="335">
        <f>IFERROR(MAX(SUMIFS(Forecast!M:M, Forecast!$A:$A, Outcomes!$A98, Forecast!$C:$C, "2024", Forecast!$D:$D, "Bound project"), 0), 0)</f>
        <v>0.44333333333333325</v>
      </c>
      <c r="L98" s="335">
        <f>IFERROR(MAX(SUMIFS(Forecast!O:O, Forecast!$A:$A, Outcomes!$A98, Forecast!$C:$C, "2024", Forecast!$D:$D, "Bound project"), 0), 0)</f>
        <v>0</v>
      </c>
      <c r="M98" s="335">
        <f>IFERROR(MAX(SUMIFS(Forecast!P:P, Forecast!$A:$A, Outcomes!$A98, Forecast!$C:$C, "2024", Forecast!$D:$D, "Bound project"), 0), 0)</f>
        <v>383.90000000000003</v>
      </c>
      <c r="N98" s="335">
        <f>IFERROR(MAX(SUMIFS(Forecast!U:U, Forecast!$A:$A, Outcomes!$A98, Forecast!$C:$C, "2024", Forecast!$D:$D, "Bound project"), 0), 0)</f>
        <v>23.995161290322581</v>
      </c>
      <c r="O98" s="563"/>
      <c r="P98" s="563"/>
      <c r="Q98" s="563"/>
      <c r="R98" s="335">
        <f>IFERROR(MAX(SUMIFS(Forecast!Y:Y, Forecast!$A:$A, Outcomes!$A98, Forecast!$C:$C, "2024", Forecast!$D:$D, "Bound project"), 0), 0)</f>
        <v>1.6548387096774193</v>
      </c>
      <c r="S98" s="563"/>
      <c r="T98" s="563"/>
      <c r="U98" s="563"/>
      <c r="V98" s="335">
        <f>IFERROR(MAX(SUMIFS(Forecast!AG:AG, Forecast!$A:$A, Outcomes!$A98, Forecast!$C:$C, "2024", Forecast!$D:$D, "Bound project"), 0), 0)</f>
        <v>402.28516444715035</v>
      </c>
      <c r="W98" s="335">
        <f>IFERROR(MAX(SUMIFS(Forecast!AH:AH, Forecast!$A:$A, Outcomes!$A98, Forecast!$C:$C, "2024", Forecast!$D:$D, "Bound project"), 0), 0)</f>
        <v>301.65133285542908</v>
      </c>
      <c r="X98" s="335">
        <f>IFERROR(MAX(SUMIFS(Forecast!AI:AI, Forecast!$A:$A, Outcomes!$A98, Forecast!$C:$C, "2024", Forecast!$D:$D, "Bound project"), 0), 0)</f>
        <v>227.01870876223487</v>
      </c>
      <c r="Y98" s="335">
        <f>IFERROR(MAX(SUMIFS(Forecast!AJ:AJ, Forecast!$A:$A, Outcomes!$A98, Forecast!$C:$C, "2024", Forecast!$D:$D, "Bound project"), 0), 0)</f>
        <v>130.26200612028126</v>
      </c>
      <c r="Z98" s="335">
        <f>IFERROR(MAX(SUMIFS(Forecast!AK:AK, Forecast!$A:$A, Outcomes!$A98, Forecast!$C:$C, "2024", Forecast!$D:$D, "Bound project"), 0), 0)</f>
        <v>352.44391827145284</v>
      </c>
      <c r="AA98" s="335">
        <f>IFERROR(MAX(SUMIFS(Forecast!AL:AL, Forecast!$A:$A, Outcomes!$A98, Forecast!$C:$C, "2024", Forecast!$D:$D, "Bound project"), 0), 0)</f>
        <v>250.47086387769454</v>
      </c>
      <c r="AB98" s="335">
        <f>IFERROR(MAX(SUMIFS(Forecast!AM:AM, Forecast!$A:$A, Outcomes!$A98, Forecast!$C:$C, "2024", Forecast!$D:$D, "Bound project"), 0), 0)</f>
        <v>218.75187072973819</v>
      </c>
      <c r="AC98" s="335">
        <f>IFERROR(MAX(SUMIFS(Forecast!AN:AN, Forecast!$A:$A, Outcomes!$A98, Forecast!$C:$C, "2024", Forecast!$D:$D, "Bound project"), 0), 0)</f>
        <v>125.56503928187331</v>
      </c>
      <c r="AD98" s="335">
        <f>IFERROR(MAX(SUMIFS(Forecast!AT:AT, Forecast!$A:$A, Outcomes!$A98, Forecast!$C:$C, "2024", Forecast!$D:$D, "Bound project"), 0), 0)</f>
        <v>0</v>
      </c>
      <c r="AE98" s="335">
        <f>IFERROR(MAX(SUMIFS(Forecast!AU:AU, Forecast!$A:$A, Outcomes!$A98, Forecast!$C:$C, "2024", Forecast!$D:$D, "Bound project"), 0), 0)</f>
        <v>0</v>
      </c>
      <c r="AF98" s="335">
        <f>IFERROR(MAX(SUMIFS(Forecast!AV:AV, Forecast!$A:$A, Outcomes!$A98, Forecast!$C:$C, "2024", Forecast!$D:$D, "Bound project"), 0), 0)</f>
        <v>0</v>
      </c>
      <c r="AG98" s="335">
        <f>IFERROR(MAX(SUMIFS(Forecast!AW:AW, Forecast!$A:$A, Outcomes!$A98, Forecast!$C:$C, "2024", Forecast!$D:$D, "Bound project"), 0), 0)</f>
        <v>0</v>
      </c>
      <c r="AH98" s="335">
        <f>IFERROR(MAX(SUMIFS(Forecast!AX:AX, Forecast!$A:$A, Outcomes!$A98, Forecast!$C:$C, "2024", Forecast!$D:$D, "Bound project"), 0), 0)</f>
        <v>0</v>
      </c>
      <c r="AI98" s="335">
        <f>IFERROR(MAX(SUMIFS(Forecast!AY:AY, Forecast!$A:$A, Outcomes!$A98, Forecast!$C:$C, "2024", Forecast!$D:$D, "Bound project"), 0), 0)</f>
        <v>0</v>
      </c>
      <c r="AJ98" s="335">
        <f>IFERROR(MAX(SUMIFS(Forecast!AZ:AZ, Forecast!$A:$A, Outcomes!$A98, Forecast!$C:$C, "2024", Forecast!$D:$D, "Bound project"), 0), 0)</f>
        <v>0</v>
      </c>
      <c r="AK98" s="335">
        <f>IFERROR(MAX(SUMIFS(Forecast!BA:BA, Forecast!$A:$A, Outcomes!$A98, Forecast!$C:$C, "2024", Forecast!$D:$D, "Bound project"), 0), 0)</f>
        <v>0</v>
      </c>
      <c r="AL98" s="335">
        <f>IFERROR(MAX(SUMIFS(Forecast!BF:BF, Forecast!$A:$A, Outcomes!$A98, Forecast!$C:$C, "2024", Forecast!$D:$D, "Bound project"), 0), 0)</f>
        <v>739.44431690465149</v>
      </c>
      <c r="AM98" s="335">
        <f>IFERROR(MAX(SUMIFS(Forecast!BG:BG, Forecast!$A:$A, Outcomes!$A98, Forecast!$C:$C, "2024", Forecast!$D:$D, "Bound project"), 0), 0)</f>
        <v>496.56418990786369</v>
      </c>
      <c r="AN98" s="335">
        <f>IFERROR(MAX(SUMIFS(Forecast!BH:BH, Forecast!$A:$A, Outcomes!$A98, Forecast!$C:$C, "2024", Forecast!$D:$D, "Bound project"), 0), 0)</f>
        <v>394.31121842761934</v>
      </c>
      <c r="AO98" s="335">
        <f>IFERROR(MAX(SUMIFS(Forecast!BI:BI, Forecast!$A:$A, Outcomes!$A98, Forecast!$C:$C, "2024", Forecast!$D:$D, "Bound project"), 0), 0)</f>
        <v>151.76634243649949</v>
      </c>
      <c r="AP98" s="335">
        <f>IFERROR(MAX(SUMIFS(Forecast!BJ:BJ, Forecast!$A:$A, Outcomes!$A98, Forecast!$C:$C, "2024", Forecast!$D:$D, "Bound project"), 0), 0)</f>
        <v>215.31630613559884</v>
      </c>
      <c r="AQ98" s="335">
        <f>IFERROR(MAX(SUMIFS(Forecast!BK:BK, Forecast!$A:$A, Outcomes!$A98, Forecast!$C:$C, "2024", Forecast!$D:$D, "Bound project"), 0), 0)</f>
        <v>143.52737164589891</v>
      </c>
      <c r="AR98" s="335">
        <f>IFERROR(MAX(SUMIFS(Forecast!BL:BL, Forecast!$A:$A, Outcomes!$A98, Forecast!$C:$C, "2024", Forecast!$D:$D, "Bound project"), 0), 0)</f>
        <v>121.63120272173173</v>
      </c>
      <c r="AS98" s="335">
        <f>IFERROR(MAX(SUMIFS(Forecast!BM:BM, Forecast!$A:$A, Outcomes!$A98, Forecast!$C:$C, "2024", Forecast!$D:$D, "Bound project"), 0), 0)</f>
        <v>100.08292076317379</v>
      </c>
      <c r="AT98" s="335">
        <f>IFERROR(MAX(SUMIFS(Forecast!BS:BS, Forecast!$A:$A, Outcomes!$A98, Forecast!$C:$C, "2024", Forecast!$D:$D, "Bound project"), 0), 0)</f>
        <v>0</v>
      </c>
      <c r="AU98" s="335">
        <f>IFERROR(MAX(SUMIFS(Forecast!BT:BT, Forecast!$A:$A, Outcomes!$A98, Forecast!$C:$C, "2024", Forecast!$D:$D, "Bound project"), 0), 0)</f>
        <v>0</v>
      </c>
      <c r="AV98" s="335">
        <f>IFERROR(MAX(SUMIFS(Forecast!BU:BU, Forecast!$A:$A, Outcomes!$A98, Forecast!$C:$C, "2024", Forecast!$D:$D, "Bound project"), 0), 0)</f>
        <v>0</v>
      </c>
      <c r="AW98" s="335">
        <f>IFERROR(MAX(SUMIFS(Forecast!BV:BV, Forecast!$A:$A, Outcomes!$A98, Forecast!$C:$C, "2024", Forecast!$D:$D, "Bound project"), 0), 0)</f>
        <v>0</v>
      </c>
      <c r="AX98" s="335">
        <f>IFERROR(MAX(SUMIFS(Forecast!BW:BW, Forecast!$A:$A, Outcomes!$A98, Forecast!$C:$C, "2024", Forecast!$D:$D, "Bound project"), 0), 0)</f>
        <v>0</v>
      </c>
      <c r="AY98" s="335">
        <f>IFERROR(MAX(SUMIFS(Forecast!BX:BX, Forecast!$A:$A, Outcomes!$A98, Forecast!$C:$C, "2024", Forecast!$D:$D, "Bound project"), 0), 0)</f>
        <v>0</v>
      </c>
      <c r="AZ98" s="335">
        <f>IFERROR(MAX(SUMIFS(Forecast!BY:BY, Forecast!$A:$A, Outcomes!$A98, Forecast!$C:$C, "2024", Forecast!$D:$D, "Bound project"), 0), 0)</f>
        <v>0</v>
      </c>
      <c r="BA98" s="335">
        <f>IFERROR(MAX(SUMIFS(Forecast!BZ:BZ, Forecast!$A:$A, Outcomes!$A98, Forecast!$C:$C, "2024", Forecast!$D:$D, "Bound project"), 0), 0)</f>
        <v>0</v>
      </c>
      <c r="BB98" s="335">
        <f>IFERROR(MAX(SUMIFS(Forecast!AO:AO, Forecast!$A:$A, Outcomes!$A98, Forecast!$C:$C, "2024", Forecast!$D:$D, "Bound project"), 0), 0)</f>
        <v>27.500000000000004</v>
      </c>
      <c r="BC98" s="335">
        <f>IFERROR(MAX(SUMIFS(Forecast!BN:BN, Forecast!$A:$A, Outcomes!$A98, Forecast!$C:$C, "2024", Forecast!$D:$D, "Bound project"), 0), 0)</f>
        <v>91.300000000000011</v>
      </c>
      <c r="BD98" s="335">
        <f>IFERROR(MAX(SUMIFS(Forecast!CA:CA, Forecast!$A:$A, Outcomes!$A98, Forecast!$C:$C, "2024", Forecast!$D:$D, "Bound project"), 0), 0)</f>
        <v>0</v>
      </c>
    </row>
    <row r="99" spans="1:56">
      <c r="A99" s="21" t="s">
        <v>121</v>
      </c>
      <c r="B99" s="18" t="s">
        <v>122</v>
      </c>
      <c r="C99" s="335">
        <f>IFERROR(MAX(SUMIFS(Forecast!E:E, Forecast!$A:$A, Outcomes!$A99, Forecast!$C:$C, "2024", Forecast!$D:$D, "Bound project"), 0), 0)</f>
        <v>3403.85</v>
      </c>
      <c r="D99" s="335">
        <f>IFERROR(MAX(SUMIFS(Forecast!F:F, Forecast!$A:$A, Outcomes!$A99, Forecast!$C:$C, "2024", Forecast!$D:$D, "Bound project"), 0), 0)</f>
        <v>2838.0000000000005</v>
      </c>
      <c r="E99" s="335">
        <f>IFERROR(MAX(SUMIFS(Forecast!G:G, Forecast!$A:$A, Outcomes!$A99, Forecast!$C:$C, "2024", Forecast!$D:$D, "Bound project"), 0), 0)</f>
        <v>1543.1276437239981</v>
      </c>
      <c r="F99" s="335">
        <f>IFERROR(MAX(SUMIFS(Forecast!H:H, Forecast!$A:$A, Outcomes!$A99, Forecast!$C:$C, "2024", Forecast!$D:$D, "Bound project"), 0), 0)</f>
        <v>1218.096438064093</v>
      </c>
      <c r="G99" s="335">
        <f>IFERROR(MAX(SUMIFS(Forecast!I:I, Forecast!$A:$A, Outcomes!$A99, Forecast!$C:$C, "2024", Forecast!$D:$D, "Bound project"), 0), 0)</f>
        <v>305.53337122552506</v>
      </c>
      <c r="H99" s="335">
        <f>IFERROR(MAX(SUMIFS(Forecast!J:J, Forecast!$A:$A, Outcomes!$A99, Forecast!$C:$C, "2024", Forecast!$D:$D, "Bound project"), 0), 0)</f>
        <v>0</v>
      </c>
      <c r="I99" s="335">
        <f>IFERROR(MAX(SUMIFS(Forecast!K:K, Forecast!$A:$A, Outcomes!$A99, Forecast!$C:$C, "2024", Forecast!$D:$D, "Bound project"), 0), 0)</f>
        <v>0</v>
      </c>
      <c r="J99" s="335">
        <f>IFERROR(MAX(SUMIFS(Forecast!L:L, Forecast!$A:$A, Outcomes!$A99, Forecast!$C:$C, "2024", Forecast!$D:$D, "Bound project"), 0), 0)</f>
        <v>0</v>
      </c>
      <c r="K99" s="335">
        <f>IFERROR(MAX(SUMIFS(Forecast!M:M, Forecast!$A:$A, Outcomes!$A99, Forecast!$C:$C, "2024", Forecast!$D:$D, "Bound project"), 0), 0)</f>
        <v>0</v>
      </c>
      <c r="L99" s="335">
        <f>IFERROR(MAX(SUMIFS(Forecast!O:O, Forecast!$A:$A, Outcomes!$A99, Forecast!$C:$C, "2024", Forecast!$D:$D, "Bound project"), 0), 0)</f>
        <v>94.678009842629933</v>
      </c>
      <c r="M99" s="335">
        <f>IFERROR(MAX(SUMIFS(Forecast!P:P, Forecast!$A:$A, Outcomes!$A99, Forecast!$C:$C, "2024", Forecast!$D:$D, "Bound project"), 0), 0)</f>
        <v>251.82199015737007</v>
      </c>
      <c r="N99" s="335">
        <f>IFERROR(MAX(SUMIFS(Forecast!U:U, Forecast!$A:$A, Outcomes!$A99, Forecast!$C:$C, "2024", Forecast!$D:$D, "Bound project"), 0), 0)</f>
        <v>731.85142612584423</v>
      </c>
      <c r="O99" s="563"/>
      <c r="P99" s="563"/>
      <c r="Q99" s="563"/>
      <c r="R99" s="335">
        <f>IFERROR(MAX(SUMIFS(Forecast!Y:Y, Forecast!$A:$A, Outcomes!$A99, Forecast!$C:$C, "2024", Forecast!$D:$D, "Bound project"), 0), 0)</f>
        <v>271.98359458783392</v>
      </c>
      <c r="S99" s="563"/>
      <c r="T99" s="563"/>
      <c r="U99" s="563"/>
      <c r="V99" s="335">
        <f>IFERROR(MAX(SUMIFS(Forecast!AG:AG, Forecast!$A:$A, Outcomes!$A99, Forecast!$C:$C, "2024", Forecast!$D:$D, "Bound project"), 0), 0)</f>
        <v>502.01340646971886</v>
      </c>
      <c r="W99" s="335">
        <f>IFERROR(MAX(SUMIFS(Forecast!AH:AH, Forecast!$A:$A, Outcomes!$A99, Forecast!$C:$C, "2024", Forecast!$D:$D, "Bound project"), 0), 0)</f>
        <v>369.88669551988272</v>
      </c>
      <c r="X99" s="335">
        <f>IFERROR(MAX(SUMIFS(Forecast!AI:AI, Forecast!$A:$A, Outcomes!$A99, Forecast!$C:$C, "2024", Forecast!$D:$D, "Bound project"), 0), 0)</f>
        <v>248.02413767980769</v>
      </c>
      <c r="Y99" s="335">
        <f>IFERROR(MAX(SUMIFS(Forecast!AJ:AJ, Forecast!$A:$A, Outcomes!$A99, Forecast!$C:$C, "2024", Forecast!$D:$D, "Bound project"), 0), 0)</f>
        <v>107.62485688828878</v>
      </c>
      <c r="Z99" s="335">
        <f>IFERROR(MAX(SUMIFS(Forecast!AK:AK, Forecast!$A:$A, Outcomes!$A99, Forecast!$C:$C, "2024", Forecast!$D:$D, "Bound project"), 0), 0)</f>
        <v>1063.5865935302811</v>
      </c>
      <c r="AA99" s="335">
        <f>IFERROR(MAX(SUMIFS(Forecast!AL:AL, Forecast!$A:$A, Outcomes!$A99, Forecast!$C:$C, "2024", Forecast!$D:$D, "Bound project"), 0), 0)</f>
        <v>639.92848513114984</v>
      </c>
      <c r="AB99" s="335">
        <f>IFERROR(MAX(SUMIFS(Forecast!AM:AM, Forecast!$A:$A, Outcomes!$A99, Forecast!$C:$C, "2024", Forecast!$D:$D, "Bound project"), 0), 0)</f>
        <v>611.80243401186328</v>
      </c>
      <c r="AC99" s="335">
        <f>IFERROR(MAX(SUMIFS(Forecast!AN:AN, Forecast!$A:$A, Outcomes!$A99, Forecast!$C:$C, "2024", Forecast!$D:$D, "Bound project"), 0), 0)</f>
        <v>299.9730823933163</v>
      </c>
      <c r="AD99" s="335">
        <f>IFERROR(MAX(SUMIFS(Forecast!AT:AT, Forecast!$A:$A, Outcomes!$A99, Forecast!$C:$C, "2024", Forecast!$D:$D, "Bound project"), 0), 0)</f>
        <v>0</v>
      </c>
      <c r="AE99" s="335">
        <f>IFERROR(MAX(SUMIFS(Forecast!AU:AU, Forecast!$A:$A, Outcomes!$A99, Forecast!$C:$C, "2024", Forecast!$D:$D, "Bound project"), 0), 0)</f>
        <v>0</v>
      </c>
      <c r="AF99" s="335">
        <f>IFERROR(MAX(SUMIFS(Forecast!AV:AV, Forecast!$A:$A, Outcomes!$A99, Forecast!$C:$C, "2024", Forecast!$D:$D, "Bound project"), 0), 0)</f>
        <v>0</v>
      </c>
      <c r="AG99" s="335">
        <f>IFERROR(MAX(SUMIFS(Forecast!AW:AW, Forecast!$A:$A, Outcomes!$A99, Forecast!$C:$C, "2024", Forecast!$D:$D, "Bound project"), 0), 0)</f>
        <v>0</v>
      </c>
      <c r="AH99" s="335">
        <f>IFERROR(MAX(SUMIFS(Forecast!AX:AX, Forecast!$A:$A, Outcomes!$A99, Forecast!$C:$C, "2024", Forecast!$D:$D, "Bound project"), 0), 0)</f>
        <v>3.8</v>
      </c>
      <c r="AI99" s="335">
        <f>IFERROR(MAX(SUMIFS(Forecast!AY:AY, Forecast!$A:$A, Outcomes!$A99, Forecast!$C:$C, "2024", Forecast!$D:$D, "Bound project"), 0), 0)</f>
        <v>0.66047619047619055</v>
      </c>
      <c r="AJ99" s="335">
        <f>IFERROR(MAX(SUMIFS(Forecast!AZ:AZ, Forecast!$A:$A, Outcomes!$A99, Forecast!$C:$C, "2024", Forecast!$D:$D, "Bound project"), 0), 0)</f>
        <v>1.3352777777777778</v>
      </c>
      <c r="AK99" s="335">
        <f>IFERROR(MAX(SUMIFS(Forecast!BA:BA, Forecast!$A:$A, Outcomes!$A99, Forecast!$C:$C, "2024", Forecast!$D:$D, "Bound project"), 0), 0)</f>
        <v>3.2247222222222218</v>
      </c>
      <c r="AL99" s="335">
        <f>IFERROR(MAX(SUMIFS(Forecast!BF:BF, Forecast!$A:$A, Outcomes!$A99, Forecast!$C:$C, "2024", Forecast!$D:$D, "Bound project"), 0), 0)</f>
        <v>2719.125591523371</v>
      </c>
      <c r="AM99" s="335">
        <f>IFERROR(MAX(SUMIFS(Forecast!BG:BG, Forecast!$A:$A, Outcomes!$A99, Forecast!$C:$C, "2024", Forecast!$D:$D, "Bound project"), 0), 0)</f>
        <v>1417.2058097396969</v>
      </c>
      <c r="AN99" s="335">
        <f>IFERROR(MAX(SUMIFS(Forecast!BH:BH, Forecast!$A:$A, Outcomes!$A99, Forecast!$C:$C, "2024", Forecast!$D:$D, "Bound project"), 0), 0)</f>
        <v>1098.3867534838337</v>
      </c>
      <c r="AO99" s="335">
        <f>IFERROR(MAX(SUMIFS(Forecast!BI:BI, Forecast!$A:$A, Outcomes!$A99, Forecast!$C:$C, "2024", Forecast!$D:$D, "Bound project"), 0), 0)</f>
        <v>429.80679431362393</v>
      </c>
      <c r="AP99" s="335">
        <f>IFERROR(MAX(SUMIFS(Forecast!BJ:BJ, Forecast!$A:$A, Outcomes!$A99, Forecast!$C:$C, "2024", Forecast!$D:$D, "Bound project"), 0), 0)</f>
        <v>960.22440847662926</v>
      </c>
      <c r="AQ99" s="335">
        <f>IFERROR(MAX(SUMIFS(Forecast!BK:BK, Forecast!$A:$A, Outcomes!$A99, Forecast!$C:$C, "2024", Forecast!$D:$D, "Bound project"), 0), 0)</f>
        <v>400.2303221892106</v>
      </c>
      <c r="AR99" s="335">
        <f>IFERROR(MAX(SUMIFS(Forecast!BL:BL, Forecast!$A:$A, Outcomes!$A99, Forecast!$C:$C, "2024", Forecast!$D:$D, "Bound project"), 0), 0)</f>
        <v>689.1392423225758</v>
      </c>
      <c r="AS99" s="335">
        <f>IFERROR(MAX(SUMIFS(Forecast!BM:BM, Forecast!$A:$A, Outcomes!$A99, Forecast!$C:$C, "2024", Forecast!$D:$D, "Bound project"), 0), 0)</f>
        <v>351.98497776634395</v>
      </c>
      <c r="AT99" s="335">
        <f>IFERROR(MAX(SUMIFS(Forecast!BS:BS, Forecast!$A:$A, Outcomes!$A99, Forecast!$C:$C, "2024", Forecast!$D:$D, "Bound project"), 0), 0)</f>
        <v>395.07645856481162</v>
      </c>
      <c r="AU99" s="335">
        <f>IFERROR(MAX(SUMIFS(Forecast!BT:BT, Forecast!$A:$A, Outcomes!$A99, Forecast!$C:$C, "2024", Forecast!$D:$D, "Bound project"), 0), 0)</f>
        <v>93.063584020154678</v>
      </c>
      <c r="AV99" s="335">
        <f>IFERROR(MAX(SUMIFS(Forecast!BU:BU, Forecast!$A:$A, Outcomes!$A99, Forecast!$C:$C, "2024", Forecast!$D:$D, "Bound project"), 0), 0)</f>
        <v>292.50105550532498</v>
      </c>
      <c r="AW99" s="335">
        <f>IFERROR(MAX(SUMIFS(Forecast!BV:BV, Forecast!$A:$A, Outcomes!$A99, Forecast!$C:$C, "2024", Forecast!$D:$D, "Bound project"), 0), 0)</f>
        <v>251.3637248301452</v>
      </c>
      <c r="AX99" s="335">
        <f>IFERROR(MAX(SUMIFS(Forecast!BW:BW, Forecast!$A:$A, Outcomes!$A99, Forecast!$C:$C, "2024", Forecast!$D:$D, "Bound project"), 0), 0)</f>
        <v>215.5808929370784</v>
      </c>
      <c r="AY99" s="335">
        <f>IFERROR(MAX(SUMIFS(Forecast!BX:BX, Forecast!$A:$A, Outcomes!$A99, Forecast!$C:$C, "2024", Forecast!$D:$D, "Bound project"), 0), 0)</f>
        <v>36.511239255593686</v>
      </c>
      <c r="AZ99" s="335">
        <f>IFERROR(MAX(SUMIFS(Forecast!BY:BY, Forecast!$A:$A, Outcomes!$A99, Forecast!$C:$C, "2024", Forecast!$D:$D, "Bound project"), 0), 0)</f>
        <v>153.24080572000847</v>
      </c>
      <c r="BA99" s="335">
        <f>IFERROR(MAX(SUMIFS(Forecast!BZ:BZ, Forecast!$A:$A, Outcomes!$A99, Forecast!$C:$C, "2024", Forecast!$D:$D, "Bound project"), 0), 0)</f>
        <v>120.18707179788663</v>
      </c>
      <c r="BB99" s="335">
        <f>IFERROR(MAX(SUMIFS(Forecast!AO:AO, Forecast!$A:$A, Outcomes!$A99, Forecast!$C:$C, "2024", Forecast!$D:$D, "Bound project"), 0), 0)</f>
        <v>23.1</v>
      </c>
      <c r="BC99" s="335">
        <f>IFERROR(MAX(SUMIFS(Forecast!BN:BN, Forecast!$A:$A, Outcomes!$A99, Forecast!$C:$C, "2024", Forecast!$D:$D, "Bound project"), 0), 0)</f>
        <v>76.482641213301207</v>
      </c>
      <c r="BD99" s="335">
        <f>IFERROR(MAX(SUMIFS(Forecast!CA:CA, Forecast!$A:$A, Outcomes!$A99, Forecast!$C:$C, "2024", Forecast!$D:$D, "Bound project"), 0), 0)</f>
        <v>18.05</v>
      </c>
    </row>
    <row r="100" spans="1:56">
      <c r="A100" s="21" t="s">
        <v>123</v>
      </c>
      <c r="B100" s="18" t="s">
        <v>124</v>
      </c>
      <c r="C100" s="335">
        <f>IFERROR(MAX(SUMIFS(Forecast!E:E, Forecast!$A:$A, Outcomes!$A100, Forecast!$C:$C, "2024", Forecast!$D:$D, "Bound project"), 0), 0)</f>
        <v>883.63681100161932</v>
      </c>
      <c r="D100" s="335">
        <f>IFERROR(MAX(SUMIFS(Forecast!F:F, Forecast!$A:$A, Outcomes!$A100, Forecast!$C:$C, "2024", Forecast!$D:$D, "Bound project"), 0), 0)</f>
        <v>605.51058383553084</v>
      </c>
      <c r="E100" s="335">
        <f>IFERROR(MAX(SUMIFS(Forecast!G:G, Forecast!$A:$A, Outcomes!$A100, Forecast!$C:$C, "2024", Forecast!$D:$D, "Bound project"), 0), 0)</f>
        <v>481.72279967431251</v>
      </c>
      <c r="F100" s="335">
        <f>IFERROR(MAX(SUMIFS(Forecast!H:H, Forecast!$A:$A, Outcomes!$A100, Forecast!$C:$C, "2024", Forecast!$D:$D, "Bound project"), 0), 0)</f>
        <v>316.14216878373907</v>
      </c>
      <c r="G100" s="335">
        <f>IFERROR(MAX(SUMIFS(Forecast!I:I, Forecast!$A:$A, Outcomes!$A100, Forecast!$C:$C, "2024", Forecast!$D:$D, "Bound project"), 0), 0)</f>
        <v>71.633263784725614</v>
      </c>
      <c r="H100" s="335">
        <f>IFERROR(MAX(SUMIFS(Forecast!J:J, Forecast!$A:$A, Outcomes!$A100, Forecast!$C:$C, "2024", Forecast!$D:$D, "Bound project"), 0), 0)</f>
        <v>0</v>
      </c>
      <c r="I100" s="335">
        <f>IFERROR(MAX(SUMIFS(Forecast!K:K, Forecast!$A:$A, Outcomes!$A100, Forecast!$C:$C, "2024", Forecast!$D:$D, "Bound project"), 0), 0)</f>
        <v>0</v>
      </c>
      <c r="J100" s="335">
        <f>IFERROR(MAX(SUMIFS(Forecast!L:L, Forecast!$A:$A, Outcomes!$A100, Forecast!$C:$C, "2024", Forecast!$D:$D, "Bound project"), 0), 0)</f>
        <v>0</v>
      </c>
      <c r="K100" s="335">
        <f>IFERROR(MAX(SUMIFS(Forecast!M:M, Forecast!$A:$A, Outcomes!$A100, Forecast!$C:$C, "2024", Forecast!$D:$D, "Bound project"), 0), 0)</f>
        <v>0</v>
      </c>
      <c r="L100" s="335">
        <f>IFERROR(MAX(SUMIFS(Forecast!O:O, Forecast!$A:$A, Outcomes!$A100, Forecast!$C:$C, "2024", Forecast!$D:$D, "Bound project"), 0), 0)</f>
        <v>0</v>
      </c>
      <c r="M100" s="335">
        <f>IFERROR(MAX(SUMIFS(Forecast!P:P, Forecast!$A:$A, Outcomes!$A100, Forecast!$C:$C, "2024", Forecast!$D:$D, "Bound project"), 0), 0)</f>
        <v>116.878391972</v>
      </c>
      <c r="N100" s="335">
        <f>IFERROR(MAX(SUMIFS(Forecast!U:U, Forecast!$A:$A, Outcomes!$A100, Forecast!$C:$C, "2024", Forecast!$D:$D, "Bound project"), 0), 0)</f>
        <v>2.2329676445579429</v>
      </c>
      <c r="O100" s="563"/>
      <c r="P100" s="563"/>
      <c r="Q100" s="563"/>
      <c r="R100" s="335">
        <f>IFERROR(MAX(SUMIFS(Forecast!Y:Y, Forecast!$A:$A, Outcomes!$A100, Forecast!$C:$C, "2024", Forecast!$D:$D, "Bound project"), 0), 0)</f>
        <v>11.934506117549159</v>
      </c>
      <c r="S100" s="563"/>
      <c r="T100" s="563"/>
      <c r="U100" s="563"/>
      <c r="V100" s="335">
        <f>IFERROR(MAX(SUMIFS(Forecast!AG:AG, Forecast!$A:$A, Outcomes!$A100, Forecast!$C:$C, "2024", Forecast!$D:$D, "Bound project"), 0), 0)</f>
        <v>213.69465604608391</v>
      </c>
      <c r="W100" s="335">
        <f>IFERROR(MAX(SUMIFS(Forecast!AH:AH, Forecast!$A:$A, Outcomes!$A100, Forecast!$C:$C, "2024", Forecast!$D:$D, "Bound project"), 0), 0)</f>
        <v>160.28974041182033</v>
      </c>
      <c r="X100" s="335">
        <f>IFERROR(MAX(SUMIFS(Forecast!AI:AI, Forecast!$A:$A, Outcomes!$A100, Forecast!$C:$C, "2024", Forecast!$D:$D, "Bound project"), 0), 0)</f>
        <v>101.58074521546945</v>
      </c>
      <c r="Y100" s="335">
        <f>IFERROR(MAX(SUMIFS(Forecast!AJ:AJ, Forecast!$A:$A, Outcomes!$A100, Forecast!$C:$C, "2024", Forecast!$D:$D, "Bound project"), 0), 0)</f>
        <v>65.006272967068028</v>
      </c>
      <c r="Z100" s="335">
        <f>IFERROR(MAX(SUMIFS(Forecast!AK:AK, Forecast!$A:$A, Outcomes!$A100, Forecast!$C:$C, "2024", Forecast!$D:$D, "Bound project"), 0), 0)</f>
        <v>315.50973120411032</v>
      </c>
      <c r="AA100" s="335">
        <f>IFERROR(MAX(SUMIFS(Forecast!AL:AL, Forecast!$A:$A, Outcomes!$A100, Forecast!$C:$C, "2024", Forecast!$D:$D, "Bound project"), 0), 0)</f>
        <v>243.53256203421287</v>
      </c>
      <c r="AB100" s="335">
        <f>IFERROR(MAX(SUMIFS(Forecast!AM:AM, Forecast!$A:$A, Outcomes!$A100, Forecast!$C:$C, "2024", Forecast!$D:$D, "Bound project"), 0), 0)</f>
        <v>188.91110116674963</v>
      </c>
      <c r="AC100" s="335">
        <f>IFERROR(MAX(SUMIFS(Forecast!AN:AN, Forecast!$A:$A, Outcomes!$A100, Forecast!$C:$C, "2024", Forecast!$D:$D, "Bound project"), 0), 0)</f>
        <v>85.860214855014419</v>
      </c>
      <c r="AD100" s="335">
        <f>IFERROR(MAX(SUMIFS(Forecast!AT:AT, Forecast!$A:$A, Outcomes!$A100, Forecast!$C:$C, "2024", Forecast!$D:$D, "Bound project"), 0), 0)</f>
        <v>0</v>
      </c>
      <c r="AE100" s="335">
        <f>IFERROR(MAX(SUMIFS(Forecast!AU:AU, Forecast!$A:$A, Outcomes!$A100, Forecast!$C:$C, "2024", Forecast!$D:$D, "Bound project"), 0), 0)</f>
        <v>0</v>
      </c>
      <c r="AF100" s="335">
        <f>IFERROR(MAX(SUMIFS(Forecast!AV:AV, Forecast!$A:$A, Outcomes!$A100, Forecast!$C:$C, "2024", Forecast!$D:$D, "Bound project"), 0), 0)</f>
        <v>0</v>
      </c>
      <c r="AG100" s="335">
        <f>IFERROR(MAX(SUMIFS(Forecast!AW:AW, Forecast!$A:$A, Outcomes!$A100, Forecast!$C:$C, "2024", Forecast!$D:$D, "Bound project"), 0), 0)</f>
        <v>0</v>
      </c>
      <c r="AH100" s="335">
        <f>IFERROR(MAX(SUMIFS(Forecast!AX:AX, Forecast!$A:$A, Outcomes!$A100, Forecast!$C:$C, "2024", Forecast!$D:$D, "Bound project"), 0), 0)</f>
        <v>0</v>
      </c>
      <c r="AI100" s="335">
        <f>IFERROR(MAX(SUMIFS(Forecast!AY:AY, Forecast!$A:$A, Outcomes!$A100, Forecast!$C:$C, "2024", Forecast!$D:$D, "Bound project"), 0), 0)</f>
        <v>0</v>
      </c>
      <c r="AJ100" s="335">
        <f>IFERROR(MAX(SUMIFS(Forecast!AZ:AZ, Forecast!$A:$A, Outcomes!$A100, Forecast!$C:$C, "2024", Forecast!$D:$D, "Bound project"), 0), 0)</f>
        <v>0</v>
      </c>
      <c r="AK100" s="335">
        <f>IFERROR(MAX(SUMIFS(Forecast!BA:BA, Forecast!$A:$A, Outcomes!$A100, Forecast!$C:$C, "2024", Forecast!$D:$D, "Bound project"), 0), 0)</f>
        <v>0</v>
      </c>
      <c r="AL100" s="335">
        <f>IFERROR(MAX(SUMIFS(Forecast!BF:BF, Forecast!$A:$A, Outcomes!$A100, Forecast!$C:$C, "2024", Forecast!$D:$D, "Bound project"), 0), 0)</f>
        <v>525.03175573041131</v>
      </c>
      <c r="AM100" s="335">
        <f>IFERROR(MAX(SUMIFS(Forecast!BG:BG, Forecast!$A:$A, Outcomes!$A100, Forecast!$C:$C, "2024", Forecast!$D:$D, "Bound project"), 0), 0)</f>
        <v>400.53449840556141</v>
      </c>
      <c r="AN100" s="335">
        <f>IFERROR(MAX(SUMIFS(Forecast!BH:BH, Forecast!$A:$A, Outcomes!$A100, Forecast!$C:$C, "2024", Forecast!$D:$D, "Bound project"), 0), 0)</f>
        <v>311.4131655006297</v>
      </c>
      <c r="AO100" s="335">
        <f>IFERROR(MAX(SUMIFS(Forecast!BI:BI, Forecast!$A:$A, Outcomes!$A100, Forecast!$C:$C, "2024", Forecast!$D:$D, "Bound project"), 0), 0)</f>
        <v>88.574444873852073</v>
      </c>
      <c r="AP100" s="335">
        <f>IFERROR(MAX(SUMIFS(Forecast!BJ:BJ, Forecast!$A:$A, Outcomes!$A100, Forecast!$C:$C, "2024", Forecast!$D:$D, "Bound project"), 0), 0)</f>
        <v>55.763268362671269</v>
      </c>
      <c r="AQ100" s="335">
        <f>IFERROR(MAX(SUMIFS(Forecast!BK:BK, Forecast!$A:$A, Outcomes!$A100, Forecast!$C:$C, "2024", Forecast!$D:$D, "Bound project"), 0), 0)</f>
        <v>23.839843283186454</v>
      </c>
      <c r="AR100" s="335">
        <f>IFERROR(MAX(SUMIFS(Forecast!BL:BL, Forecast!$A:$A, Outcomes!$A100, Forecast!$C:$C, "2024", Forecast!$D:$D, "Bound project"), 0), 0)</f>
        <v>42.223063333895695</v>
      </c>
      <c r="AS100" s="335">
        <f>IFERROR(MAX(SUMIFS(Forecast!BM:BM, Forecast!$A:$A, Outcomes!$A100, Forecast!$C:$C, "2024", Forecast!$D:$D, "Bound project"), 0), 0)</f>
        <v>27.484842663756336</v>
      </c>
      <c r="AT100" s="335">
        <f>IFERROR(MAX(SUMIFS(Forecast!BS:BS, Forecast!$A:$A, Outcomes!$A100, Forecast!$C:$C, "2024", Forecast!$D:$D, "Bound project"), 0), 0)</f>
        <v>0</v>
      </c>
      <c r="AU100" s="335">
        <f>IFERROR(MAX(SUMIFS(Forecast!BT:BT, Forecast!$A:$A, Outcomes!$A100, Forecast!$C:$C, "2024", Forecast!$D:$D, "Bound project"), 0), 0)</f>
        <v>0</v>
      </c>
      <c r="AV100" s="335">
        <f>IFERROR(MAX(SUMIFS(Forecast!BU:BU, Forecast!$A:$A, Outcomes!$A100, Forecast!$C:$C, "2024", Forecast!$D:$D, "Bound project"), 0), 0)</f>
        <v>0</v>
      </c>
      <c r="AW100" s="335">
        <f>IFERROR(MAX(SUMIFS(Forecast!BV:BV, Forecast!$A:$A, Outcomes!$A100, Forecast!$C:$C, "2024", Forecast!$D:$D, "Bound project"), 0), 0)</f>
        <v>0</v>
      </c>
      <c r="AX100" s="335">
        <f>IFERROR(MAX(SUMIFS(Forecast!BW:BW, Forecast!$A:$A, Outcomes!$A100, Forecast!$C:$C, "2024", Forecast!$D:$D, "Bound project"), 0), 0)</f>
        <v>0</v>
      </c>
      <c r="AY100" s="335">
        <f>IFERROR(MAX(SUMIFS(Forecast!BX:BX, Forecast!$A:$A, Outcomes!$A100, Forecast!$C:$C, "2024", Forecast!$D:$D, "Bound project"), 0), 0)</f>
        <v>0</v>
      </c>
      <c r="AZ100" s="335">
        <f>IFERROR(MAX(SUMIFS(Forecast!BY:BY, Forecast!$A:$A, Outcomes!$A100, Forecast!$C:$C, "2024", Forecast!$D:$D, "Bound project"), 0), 0)</f>
        <v>0</v>
      </c>
      <c r="BA100" s="335">
        <f>IFERROR(MAX(SUMIFS(Forecast!BZ:BZ, Forecast!$A:$A, Outcomes!$A100, Forecast!$C:$C, "2024", Forecast!$D:$D, "Bound project"), 0), 0)</f>
        <v>0</v>
      </c>
      <c r="BB100" s="335">
        <f>IFERROR(MAX(SUMIFS(Forecast!AO:AO, Forecast!$A:$A, Outcomes!$A100, Forecast!$C:$C, "2024", Forecast!$D:$D, "Bound project"), 0), 0)</f>
        <v>23.1</v>
      </c>
      <c r="BC100" s="335">
        <f>IFERROR(MAX(SUMIFS(Forecast!BN:BN, Forecast!$A:$A, Outcomes!$A100, Forecast!$C:$C, "2024", Forecast!$D:$D, "Bound project"), 0), 0)</f>
        <v>19.8</v>
      </c>
      <c r="BD100" s="335">
        <f>IFERROR(MAX(SUMIFS(Forecast!CA:CA, Forecast!$A:$A, Outcomes!$A100, Forecast!$C:$C, "2024", Forecast!$D:$D, "Bound project"), 0), 0)</f>
        <v>0</v>
      </c>
    </row>
    <row r="101" spans="1:56">
      <c r="A101" s="21" t="s">
        <v>125</v>
      </c>
      <c r="B101" s="18" t="s">
        <v>126</v>
      </c>
      <c r="C101" s="335">
        <f>IFERROR(MAX(SUMIFS(Forecast!E:E, Forecast!$A:$A, Outcomes!$A101, Forecast!$C:$C, "2024", Forecast!$D:$D, "Bound project"), 0), 0)</f>
        <v>2593.3935896967914</v>
      </c>
      <c r="D101" s="335">
        <f>IFERROR(MAX(SUMIFS(Forecast!F:F, Forecast!$A:$A, Outcomes!$A101, Forecast!$C:$C, "2024", Forecast!$D:$D, "Bound project"), 0), 0)</f>
        <v>3331.6499999999996</v>
      </c>
      <c r="E101" s="335">
        <f>IFERROR(MAX(SUMIFS(Forecast!G:G, Forecast!$A:$A, Outcomes!$A101, Forecast!$C:$C, "2024", Forecast!$D:$D, "Bound project"), 0), 0)</f>
        <v>1227.489753183512</v>
      </c>
      <c r="F101" s="335">
        <f>IFERROR(MAX(SUMIFS(Forecast!H:H, Forecast!$A:$A, Outcomes!$A101, Forecast!$C:$C, "2024", Forecast!$D:$D, "Bound project"), 0), 0)</f>
        <v>1398.0388315377438</v>
      </c>
      <c r="G101" s="335">
        <f>IFERROR(MAX(SUMIFS(Forecast!I:I, Forecast!$A:$A, Outcomes!$A101, Forecast!$C:$C, "2024", Forecast!$D:$D, "Bound project"), 0), 0)</f>
        <v>740.33566307281035</v>
      </c>
      <c r="H101" s="335">
        <f>IFERROR(MAX(SUMIFS(Forecast!J:J, Forecast!$A:$A, Outcomes!$A101, Forecast!$C:$C, "2024", Forecast!$D:$D, "Bound project"), 0), 0)</f>
        <v>0.3419738697021048</v>
      </c>
      <c r="I101" s="335">
        <f>IFERROR(MAX(SUMIFS(Forecast!K:K, Forecast!$A:$A, Outcomes!$A101, Forecast!$C:$C, "2024", Forecast!$D:$D, "Bound project"), 0), 0)</f>
        <v>0</v>
      </c>
      <c r="J101" s="335">
        <f>IFERROR(MAX(SUMIFS(Forecast!L:L, Forecast!$A:$A, Outcomes!$A101, Forecast!$C:$C, "2024", Forecast!$D:$D, "Bound project"), 0), 0)</f>
        <v>0.22798257980140318</v>
      </c>
      <c r="K101" s="335">
        <f>IFERROR(MAX(SUMIFS(Forecast!M:M, Forecast!$A:$A, Outcomes!$A101, Forecast!$C:$C, "2024", Forecast!$D:$D, "Bound project"), 0), 0)</f>
        <v>0</v>
      </c>
      <c r="L101" s="335">
        <f>IFERROR(MAX(SUMIFS(Forecast!O:O, Forecast!$A:$A, Outcomes!$A101, Forecast!$C:$C, "2024", Forecast!$D:$D, "Bound project"), 0), 0)</f>
        <v>4.581193971958859</v>
      </c>
      <c r="M101" s="335">
        <f>IFERROR(MAX(SUMIFS(Forecast!P:P, Forecast!$A:$A, Outcomes!$A101, Forecast!$C:$C, "2024", Forecast!$D:$D, "Bound project"), 0), 0)</f>
        <v>75.844211313541123</v>
      </c>
      <c r="N101" s="335">
        <f>IFERROR(MAX(SUMIFS(Forecast!U:U, Forecast!$A:$A, Outcomes!$A101, Forecast!$C:$C, "2024", Forecast!$D:$D, "Bound project"), 0), 0)</f>
        <v>5.0459551656920079</v>
      </c>
      <c r="O101" s="563"/>
      <c r="P101" s="563"/>
      <c r="Q101" s="563"/>
      <c r="R101" s="335">
        <f>IFERROR(MAX(SUMIFS(Forecast!Y:Y, Forecast!$A:$A, Outcomes!$A101, Forecast!$C:$C, "2024", Forecast!$D:$D, "Bound project"), 0), 0)</f>
        <v>58.754044834307997</v>
      </c>
      <c r="S101" s="563"/>
      <c r="T101" s="563"/>
      <c r="U101" s="563"/>
      <c r="V101" s="335">
        <f>IFERROR(MAX(SUMIFS(Forecast!AG:AG, Forecast!$A:$A, Outcomes!$A101, Forecast!$C:$C, "2024", Forecast!$D:$D, "Bound project"), 0), 0)</f>
        <v>872.28399296713064</v>
      </c>
      <c r="W101" s="335">
        <f>IFERROR(MAX(SUMIFS(Forecast!AH:AH, Forecast!$A:$A, Outcomes!$A101, Forecast!$C:$C, "2024", Forecast!$D:$D, "Bound project"), 0), 0)</f>
        <v>229.56927348044039</v>
      </c>
      <c r="X101" s="335">
        <f>IFERROR(MAX(SUMIFS(Forecast!AI:AI, Forecast!$A:$A, Outcomes!$A101, Forecast!$C:$C, "2024", Forecast!$D:$D, "Bound project"), 0), 0)</f>
        <v>374.33346972767504</v>
      </c>
      <c r="Y101" s="335">
        <f>IFERROR(MAX(SUMIFS(Forecast!AJ:AJ, Forecast!$A:$A, Outcomes!$A101, Forecast!$C:$C, "2024", Forecast!$D:$D, "Bound project"), 0), 0)</f>
        <v>550.78692530858484</v>
      </c>
      <c r="Z101" s="335">
        <f>IFERROR(MAX(SUMIFS(Forecast!AK:AK, Forecast!$A:$A, Outcomes!$A101, Forecast!$C:$C, "2024", Forecast!$D:$D, "Bound project"), 0), 0)</f>
        <v>819.66600703286929</v>
      </c>
      <c r="AA101" s="335">
        <f>IFERROR(MAX(SUMIFS(Forecast!AL:AL, Forecast!$A:$A, Outcomes!$A101, Forecast!$C:$C, "2024", Forecast!$D:$D, "Bound project"), 0), 0)</f>
        <v>222.63390097292756</v>
      </c>
      <c r="AB101" s="335">
        <f>IFERROR(MAX(SUMIFS(Forecast!AM:AM, Forecast!$A:$A, Outcomes!$A101, Forecast!$C:$C, "2024", Forecast!$D:$D, "Bound project"), 0), 0)</f>
        <v>374.35254756294728</v>
      </c>
      <c r="AC101" s="335">
        <f>IFERROR(MAX(SUMIFS(Forecast!AN:AN, Forecast!$A:$A, Outcomes!$A101, Forecast!$C:$C, "2024", Forecast!$D:$D, "Bound project"), 0), 0)</f>
        <v>517.03224172549574</v>
      </c>
      <c r="AD101" s="335">
        <f>IFERROR(MAX(SUMIFS(Forecast!AT:AT, Forecast!$A:$A, Outcomes!$A101, Forecast!$C:$C, "2024", Forecast!$D:$D, "Bound project"), 0), 0)</f>
        <v>14.494724752260055</v>
      </c>
      <c r="AE101" s="335">
        <f>IFERROR(MAX(SUMIFS(Forecast!AU:AU, Forecast!$A:$A, Outcomes!$A101, Forecast!$C:$C, "2024", Forecast!$D:$D, "Bound project"), 0), 0)</f>
        <v>1.1724008213849892</v>
      </c>
      <c r="AF101" s="335">
        <f>IFERROR(MAX(SUMIFS(Forecast!AV:AV, Forecast!$A:$A, Outcomes!$A101, Forecast!$C:$C, "2024", Forecast!$D:$D, "Bound project"), 0), 0)</f>
        <v>1.9436214523867985</v>
      </c>
      <c r="AG101" s="335">
        <f>IFERROR(MAX(SUMIFS(Forecast!AW:AW, Forecast!$A:$A, Outcomes!$A101, Forecast!$C:$C, "2024", Forecast!$D:$D, "Bound project"), 0), 0)</f>
        <v>12.030156291148513</v>
      </c>
      <c r="AH101" s="335">
        <f>IFERROR(MAX(SUMIFS(Forecast!AX:AX, Forecast!$A:$A, Outcomes!$A101, Forecast!$C:$C, "2024", Forecast!$D:$D, "Bound project"), 0), 0)</f>
        <v>9.705275247739948</v>
      </c>
      <c r="AI101" s="335">
        <f>IFERROR(MAX(SUMIFS(Forecast!AY:AY, Forecast!$A:$A, Outcomes!$A101, Forecast!$C:$C, "2024", Forecast!$D:$D, "Bound project"), 0), 0)</f>
        <v>1.6640527787399848</v>
      </c>
      <c r="AJ101" s="335">
        <f>IFERROR(MAX(SUMIFS(Forecast!AZ:AZ, Forecast!$A:$A, Outcomes!$A101, Forecast!$C:$C, "2024", Forecast!$D:$D, "Bound project"), 0), 0)</f>
        <v>3.9715411152789795</v>
      </c>
      <c r="AK101" s="335">
        <f>IFERROR(MAX(SUMIFS(Forecast!BA:BA, Forecast!$A:$A, Outcomes!$A101, Forecast!$C:$C, "2024", Forecast!$D:$D, "Bound project"), 0), 0)</f>
        <v>7.4771648572509433</v>
      </c>
      <c r="AL101" s="335">
        <f>IFERROR(MAX(SUMIFS(Forecast!BF:BF, Forecast!$A:$A, Outcomes!$A101, Forecast!$C:$C, "2024", Forecast!$D:$D, "Bound project"), 0), 0)</f>
        <v>4619.4307095923659</v>
      </c>
      <c r="AM101" s="335">
        <f>IFERROR(MAX(SUMIFS(Forecast!BG:BG, Forecast!$A:$A, Outcomes!$A101, Forecast!$C:$C, "2024", Forecast!$D:$D, "Bound project"), 0), 0)</f>
        <v>1637.8704386260147</v>
      </c>
      <c r="AN101" s="335">
        <f>IFERROR(MAX(SUMIFS(Forecast!BH:BH, Forecast!$A:$A, Outcomes!$A101, Forecast!$C:$C, "2024", Forecast!$D:$D, "Bound project"), 0), 0)</f>
        <v>2149.089974972353</v>
      </c>
      <c r="AO101" s="335">
        <f>IFERROR(MAX(SUMIFS(Forecast!BI:BI, Forecast!$A:$A, Outcomes!$A101, Forecast!$C:$C, "2024", Forecast!$D:$D, "Bound project"), 0), 0)</f>
        <v>1540.5323864719492</v>
      </c>
      <c r="AP101" s="335">
        <f>IFERROR(MAX(SUMIFS(Forecast!BJ:BJ, Forecast!$A:$A, Outcomes!$A101, Forecast!$C:$C, "2024", Forecast!$D:$D, "Bound project"), 0), 0)</f>
        <v>848.44975817179602</v>
      </c>
      <c r="AQ101" s="335">
        <f>IFERROR(MAX(SUMIFS(Forecast!BK:BK, Forecast!$A:$A, Outcomes!$A101, Forecast!$C:$C, "2024", Forecast!$D:$D, "Bound project"), 0), 0)</f>
        <v>140.82212503514384</v>
      </c>
      <c r="AR101" s="335">
        <f>IFERROR(MAX(SUMIFS(Forecast!BL:BL, Forecast!$A:$A, Outcomes!$A101, Forecast!$C:$C, "2024", Forecast!$D:$D, "Bound project"), 0), 0)</f>
        <v>403.26242826989994</v>
      </c>
      <c r="AS101" s="335">
        <f>IFERROR(MAX(SUMIFS(Forecast!BM:BM, Forecast!$A:$A, Outcomes!$A101, Forecast!$C:$C, "2024", Forecast!$D:$D, "Bound project"), 0), 0)</f>
        <v>527.26829944007852</v>
      </c>
      <c r="AT101" s="335">
        <f>IFERROR(MAX(SUMIFS(Forecast!BS:BS, Forecast!$A:$A, Outcomes!$A101, Forecast!$C:$C, "2024", Forecast!$D:$D, "Bound project"), 0), 0)</f>
        <v>0</v>
      </c>
      <c r="AU101" s="335">
        <f>IFERROR(MAX(SUMIFS(Forecast!BT:BT, Forecast!$A:$A, Outcomes!$A101, Forecast!$C:$C, "2024", Forecast!$D:$D, "Bound project"), 0), 0)</f>
        <v>0</v>
      </c>
      <c r="AV101" s="335">
        <f>IFERROR(MAX(SUMIFS(Forecast!BU:BU, Forecast!$A:$A, Outcomes!$A101, Forecast!$C:$C, "2024", Forecast!$D:$D, "Bound project"), 0), 0)</f>
        <v>0</v>
      </c>
      <c r="AW101" s="335">
        <f>IFERROR(MAX(SUMIFS(Forecast!BV:BV, Forecast!$A:$A, Outcomes!$A101, Forecast!$C:$C, "2024", Forecast!$D:$D, "Bound project"), 0), 0)</f>
        <v>0</v>
      </c>
      <c r="AX101" s="335">
        <f>IFERROR(MAX(SUMIFS(Forecast!BW:BW, Forecast!$A:$A, Outcomes!$A101, Forecast!$C:$C, "2024", Forecast!$D:$D, "Bound project"), 0), 0)</f>
        <v>0</v>
      </c>
      <c r="AY101" s="335">
        <f>IFERROR(MAX(SUMIFS(Forecast!BX:BX, Forecast!$A:$A, Outcomes!$A101, Forecast!$C:$C, "2024", Forecast!$D:$D, "Bound project"), 0), 0)</f>
        <v>0</v>
      </c>
      <c r="AZ101" s="335">
        <f>IFERROR(MAX(SUMIFS(Forecast!BY:BY, Forecast!$A:$A, Outcomes!$A101, Forecast!$C:$C, "2024", Forecast!$D:$D, "Bound project"), 0), 0)</f>
        <v>0</v>
      </c>
      <c r="BA101" s="335">
        <f>IFERROR(MAX(SUMIFS(Forecast!BZ:BZ, Forecast!$A:$A, Outcomes!$A101, Forecast!$C:$C, "2024", Forecast!$D:$D, "Bound project"), 0), 0)</f>
        <v>0</v>
      </c>
      <c r="BB101" s="335">
        <f>IFERROR(MAX(SUMIFS(Forecast!AO:AO, Forecast!$A:$A, Outcomes!$A101, Forecast!$C:$C, "2024", Forecast!$D:$D, "Bound project"), 0), 0)</f>
        <v>57.628126705763428</v>
      </c>
      <c r="BC101" s="335">
        <f>IFERROR(MAX(SUMIFS(Forecast!BN:BN, Forecast!$A:$A, Outcomes!$A101, Forecast!$C:$C, "2024", Forecast!$D:$D, "Bound project"), 0), 0)</f>
        <v>645.85446542863201</v>
      </c>
      <c r="BD101" s="335">
        <f>IFERROR(MAX(SUMIFS(Forecast!CA:CA, Forecast!$A:$A, Outcomes!$A101, Forecast!$C:$C, "2024", Forecast!$D:$D, "Bound project"), 0), 0)</f>
        <v>0</v>
      </c>
    </row>
    <row r="102" spans="1:56">
      <c r="A102" s="21" t="s">
        <v>127</v>
      </c>
      <c r="B102" s="18" t="s">
        <v>128</v>
      </c>
      <c r="C102" s="335">
        <f>IFERROR(MAX(SUMIFS(Forecast!E:E, Forecast!$A:$A, Outcomes!$A102, Forecast!$C:$C, "2024", Forecast!$D:$D, "Bound project"), 0), 0)</f>
        <v>389.93029776989243</v>
      </c>
      <c r="D102" s="335">
        <f>IFERROR(MAX(SUMIFS(Forecast!F:F, Forecast!$A:$A, Outcomes!$A102, Forecast!$C:$C, "2024", Forecast!$D:$D, "Bound project"), 0), 0)</f>
        <v>372.78585522493967</v>
      </c>
      <c r="E102" s="335">
        <f>IFERROR(MAX(SUMIFS(Forecast!G:G, Forecast!$A:$A, Outcomes!$A102, Forecast!$C:$C, "2024", Forecast!$D:$D, "Bound project"), 0), 0)</f>
        <v>111.70180698437679</v>
      </c>
      <c r="F102" s="335">
        <f>IFERROR(MAX(SUMIFS(Forecast!H:H, Forecast!$A:$A, Outcomes!$A102, Forecast!$C:$C, "2024", Forecast!$D:$D, "Bound project"), 0), 0)</f>
        <v>152.3229869114783</v>
      </c>
      <c r="G102" s="335">
        <f>IFERROR(MAX(SUMIFS(Forecast!I:I, Forecast!$A:$A, Outcomes!$A102, Forecast!$C:$C, "2024", Forecast!$D:$D, "Bound project"), 0), 0)</f>
        <v>97.310380114064785</v>
      </c>
      <c r="H102" s="335">
        <f>IFERROR(MAX(SUMIFS(Forecast!J:J, Forecast!$A:$A, Outcomes!$A102, Forecast!$C:$C, "2024", Forecast!$D:$D, "Bound project"), 0), 0)</f>
        <v>0</v>
      </c>
      <c r="I102" s="335">
        <f>IFERROR(MAX(SUMIFS(Forecast!K:K, Forecast!$A:$A, Outcomes!$A102, Forecast!$C:$C, "2024", Forecast!$D:$D, "Bound project"), 0), 0)</f>
        <v>0</v>
      </c>
      <c r="J102" s="335">
        <f>IFERROR(MAX(SUMIFS(Forecast!L:L, Forecast!$A:$A, Outcomes!$A102, Forecast!$C:$C, "2024", Forecast!$D:$D, "Bound project"), 0), 0)</f>
        <v>0</v>
      </c>
      <c r="K102" s="335">
        <f>IFERROR(MAX(SUMIFS(Forecast!M:M, Forecast!$A:$A, Outcomes!$A102, Forecast!$C:$C, "2024", Forecast!$D:$D, "Bound project"), 0), 0)</f>
        <v>0</v>
      </c>
      <c r="L102" s="335">
        <f>IFERROR(MAX(SUMIFS(Forecast!O:O, Forecast!$A:$A, Outcomes!$A102, Forecast!$C:$C, "2024", Forecast!$D:$D, "Bound project"), 0), 0)</f>
        <v>0</v>
      </c>
      <c r="M102" s="335">
        <f>IFERROR(MAX(SUMIFS(Forecast!P:P, Forecast!$A:$A, Outcomes!$A102, Forecast!$C:$C, "2024", Forecast!$D:$D, "Bound project"), 0), 0)</f>
        <v>308</v>
      </c>
      <c r="N102" s="335">
        <f>IFERROR(MAX(SUMIFS(Forecast!U:U, Forecast!$A:$A, Outcomes!$A102, Forecast!$C:$C, "2024", Forecast!$D:$D, "Bound project"), 0), 0)</f>
        <v>0</v>
      </c>
      <c r="O102" s="563"/>
      <c r="P102" s="563"/>
      <c r="Q102" s="563"/>
      <c r="R102" s="335">
        <f>IFERROR(MAX(SUMIFS(Forecast!Y:Y, Forecast!$A:$A, Outcomes!$A102, Forecast!$C:$C, "2024", Forecast!$D:$D, "Bound project"), 0), 0)</f>
        <v>0</v>
      </c>
      <c r="S102" s="563"/>
      <c r="T102" s="563"/>
      <c r="U102" s="563"/>
      <c r="V102" s="335">
        <f>IFERROR(MAX(SUMIFS(Forecast!AG:AG, Forecast!$A:$A, Outcomes!$A102, Forecast!$C:$C, "2024", Forecast!$D:$D, "Bound project"), 0), 0)</f>
        <v>35.551179871176352</v>
      </c>
      <c r="W102" s="335">
        <f>IFERROR(MAX(SUMIFS(Forecast!AH:AH, Forecast!$A:$A, Outcomes!$A102, Forecast!$C:$C, "2024", Forecast!$D:$D, "Bound project"), 0), 0)</f>
        <v>10.860840948880812</v>
      </c>
      <c r="X102" s="335">
        <f>IFERROR(MAX(SUMIFS(Forecast!AI:AI, Forecast!$A:$A, Outcomes!$A102, Forecast!$C:$C, "2024", Forecast!$D:$D, "Bound project"), 0), 0)</f>
        <v>13.468564040302597</v>
      </c>
      <c r="Y102" s="335">
        <f>IFERROR(MAX(SUMIFS(Forecast!AJ:AJ, Forecast!$A:$A, Outcomes!$A102, Forecast!$C:$C, "2024", Forecast!$D:$D, "Bound project"), 0), 0)</f>
        <v>25.639884024907204</v>
      </c>
      <c r="Z102" s="335">
        <f>IFERROR(MAX(SUMIFS(Forecast!AK:AK, Forecast!$A:$A, Outcomes!$A102, Forecast!$C:$C, "2024", Forecast!$D:$D, "Bound project"), 0), 0)</f>
        <v>82.248820128823652</v>
      </c>
      <c r="AA102" s="335">
        <f>IFERROR(MAX(SUMIFS(Forecast!AL:AL, Forecast!$A:$A, Outcomes!$A102, Forecast!$C:$C, "2024", Forecast!$D:$D, "Bound project"), 0), 0)</f>
        <v>27.239202236575288</v>
      </c>
      <c r="AB102" s="335">
        <f>IFERROR(MAX(SUMIFS(Forecast!AM:AM, Forecast!$A:$A, Outcomes!$A102, Forecast!$C:$C, "2024", Forecast!$D:$D, "Bound project"), 0), 0)</f>
        <v>51.741132907321102</v>
      </c>
      <c r="AC102" s="335">
        <f>IFERROR(MAX(SUMIFS(Forecast!AN:AN, Forecast!$A:$A, Outcomes!$A102, Forecast!$C:$C, "2024", Forecast!$D:$D, "Bound project"), 0), 0)</f>
        <v>59.090516085394178</v>
      </c>
      <c r="AD102" s="335">
        <f>IFERROR(MAX(SUMIFS(Forecast!AT:AT, Forecast!$A:$A, Outcomes!$A102, Forecast!$C:$C, "2024", Forecast!$D:$D, "Bound project"), 0), 0)</f>
        <v>0</v>
      </c>
      <c r="AE102" s="335">
        <f>IFERROR(MAX(SUMIFS(Forecast!AU:AU, Forecast!$A:$A, Outcomes!$A102, Forecast!$C:$C, "2024", Forecast!$D:$D, "Bound project"), 0), 0)</f>
        <v>0</v>
      </c>
      <c r="AF102" s="335">
        <f>IFERROR(MAX(SUMIFS(Forecast!AV:AV, Forecast!$A:$A, Outcomes!$A102, Forecast!$C:$C, "2024", Forecast!$D:$D, "Bound project"), 0), 0)</f>
        <v>0</v>
      </c>
      <c r="AG102" s="335">
        <f>IFERROR(MAX(SUMIFS(Forecast!AW:AW, Forecast!$A:$A, Outcomes!$A102, Forecast!$C:$C, "2024", Forecast!$D:$D, "Bound project"), 0), 0)</f>
        <v>0</v>
      </c>
      <c r="AH102" s="335">
        <f>IFERROR(MAX(SUMIFS(Forecast!AX:AX, Forecast!$A:$A, Outcomes!$A102, Forecast!$C:$C, "2024", Forecast!$D:$D, "Bound project"), 0), 0)</f>
        <v>8.5499999999999989</v>
      </c>
      <c r="AI102" s="335">
        <f>IFERROR(MAX(SUMIFS(Forecast!AY:AY, Forecast!$A:$A, Outcomes!$A102, Forecast!$C:$C, "2024", Forecast!$D:$D, "Bound project"), 0), 0)</f>
        <v>0.30083333333333334</v>
      </c>
      <c r="AJ102" s="335">
        <f>IFERROR(MAX(SUMIFS(Forecast!AZ:AZ, Forecast!$A:$A, Outcomes!$A102, Forecast!$C:$C, "2024", Forecast!$D:$D, "Bound project"), 0), 0)</f>
        <v>4.5513636363636358</v>
      </c>
      <c r="AK102" s="335">
        <f>IFERROR(MAX(SUMIFS(Forecast!BA:BA, Forecast!$A:$A, Outcomes!$A102, Forecast!$C:$C, "2024", Forecast!$D:$D, "Bound project"), 0), 0)</f>
        <v>4.4937878787878782</v>
      </c>
      <c r="AL102" s="335">
        <f>IFERROR(MAX(SUMIFS(Forecast!BF:BF, Forecast!$A:$A, Outcomes!$A102, Forecast!$C:$C, "2024", Forecast!$D:$D, "Bound project"), 0), 0)</f>
        <v>790.46570708763647</v>
      </c>
      <c r="AM102" s="335">
        <f>IFERROR(MAX(SUMIFS(Forecast!BG:BG, Forecast!$A:$A, Outcomes!$A102, Forecast!$C:$C, "2024", Forecast!$D:$D, "Bound project"), 0), 0)</f>
        <v>232.38039791099769</v>
      </c>
      <c r="AN102" s="335">
        <f>IFERROR(MAX(SUMIFS(Forecast!BH:BH, Forecast!$A:$A, Outcomes!$A102, Forecast!$C:$C, "2024", Forecast!$D:$D, "Bound project"), 0), 0)</f>
        <v>314.13659844026461</v>
      </c>
      <c r="AO102" s="335">
        <f>IFERROR(MAX(SUMIFS(Forecast!BI:BI, Forecast!$A:$A, Outcomes!$A102, Forecast!$C:$C, "2024", Forecast!$D:$D, "Bound project"), 0), 0)</f>
        <v>192.78956237665093</v>
      </c>
      <c r="AP102" s="335">
        <f>IFERROR(MAX(SUMIFS(Forecast!BJ:BJ, Forecast!$A:$A, Outcomes!$A102, Forecast!$C:$C, "2024", Forecast!$D:$D, "Bound project"), 0), 0)</f>
        <v>282.08429291236348</v>
      </c>
      <c r="AQ102" s="335">
        <f>IFERROR(MAX(SUMIFS(Forecast!BK:BK, Forecast!$A:$A, Outcomes!$A102, Forecast!$C:$C, "2024", Forecast!$D:$D, "Bound project"), 0), 0)</f>
        <v>40.97583638916025</v>
      </c>
      <c r="AR102" s="335">
        <f>IFERROR(MAX(SUMIFS(Forecast!BL:BL, Forecast!$A:$A, Outcomes!$A102, Forecast!$C:$C, "2024", Forecast!$D:$D, "Bound project"), 0), 0)</f>
        <v>164.74128779596489</v>
      </c>
      <c r="AS102" s="335">
        <f>IFERROR(MAX(SUMIFS(Forecast!BM:BM, Forecast!$A:$A, Outcomes!$A102, Forecast!$C:$C, "2024", Forecast!$D:$D, "Bound project"), 0), 0)</f>
        <v>170.78986477546442</v>
      </c>
      <c r="AT102" s="335">
        <f>IFERROR(MAX(SUMIFS(Forecast!BS:BS, Forecast!$A:$A, Outcomes!$A102, Forecast!$C:$C, "2024", Forecast!$D:$D, "Bound project"), 0), 0)</f>
        <v>0</v>
      </c>
      <c r="AU102" s="335">
        <f>IFERROR(MAX(SUMIFS(Forecast!BT:BT, Forecast!$A:$A, Outcomes!$A102, Forecast!$C:$C, "2024", Forecast!$D:$D, "Bound project"), 0), 0)</f>
        <v>0</v>
      </c>
      <c r="AV102" s="335">
        <f>IFERROR(MAX(SUMIFS(Forecast!BU:BU, Forecast!$A:$A, Outcomes!$A102, Forecast!$C:$C, "2024", Forecast!$D:$D, "Bound project"), 0), 0)</f>
        <v>0</v>
      </c>
      <c r="AW102" s="335">
        <f>IFERROR(MAX(SUMIFS(Forecast!BV:BV, Forecast!$A:$A, Outcomes!$A102, Forecast!$C:$C, "2024", Forecast!$D:$D, "Bound project"), 0), 0)</f>
        <v>0</v>
      </c>
      <c r="AX102" s="335">
        <f>IFERROR(MAX(SUMIFS(Forecast!BW:BW, Forecast!$A:$A, Outcomes!$A102, Forecast!$C:$C, "2024", Forecast!$D:$D, "Bound project"), 0), 0)</f>
        <v>0</v>
      </c>
      <c r="AY102" s="335">
        <f>IFERROR(MAX(SUMIFS(Forecast!BX:BX, Forecast!$A:$A, Outcomes!$A102, Forecast!$C:$C, "2024", Forecast!$D:$D, "Bound project"), 0), 0)</f>
        <v>0</v>
      </c>
      <c r="AZ102" s="335">
        <f>IFERROR(MAX(SUMIFS(Forecast!BY:BY, Forecast!$A:$A, Outcomes!$A102, Forecast!$C:$C, "2024", Forecast!$D:$D, "Bound project"), 0), 0)</f>
        <v>0</v>
      </c>
      <c r="BA102" s="335">
        <f>IFERROR(MAX(SUMIFS(Forecast!BZ:BZ, Forecast!$A:$A, Outcomes!$A102, Forecast!$C:$C, "2024", Forecast!$D:$D, "Bound project"), 0), 0)</f>
        <v>0</v>
      </c>
      <c r="BB102" s="335">
        <f>IFERROR(MAX(SUMIFS(Forecast!AO:AO, Forecast!$A:$A, Outcomes!$A102, Forecast!$C:$C, "2024", Forecast!$D:$D, "Bound project"), 0), 0)</f>
        <v>11.399999999999999</v>
      </c>
      <c r="BC102" s="335">
        <f>IFERROR(MAX(SUMIFS(Forecast!BN:BN, Forecast!$A:$A, Outcomes!$A102, Forecast!$C:$C, "2024", Forecast!$D:$D, "Bound project"), 0), 0)</f>
        <v>15.400000000000002</v>
      </c>
      <c r="BD102" s="335">
        <f>IFERROR(MAX(SUMIFS(Forecast!CA:CA, Forecast!$A:$A, Outcomes!$A102, Forecast!$C:$C, "2024", Forecast!$D:$D, "Bound project"), 0), 0)</f>
        <v>0</v>
      </c>
    </row>
    <row r="103" spans="1:56">
      <c r="A103" s="21" t="s">
        <v>129</v>
      </c>
      <c r="B103" s="18" t="s">
        <v>130</v>
      </c>
      <c r="C103" s="335">
        <f>IFERROR(MAX(SUMIFS(Forecast!E:E, Forecast!$A:$A, Outcomes!$A103, Forecast!$C:$C, "2024", Forecast!$D:$D, "Bound project"), 0), 0)</f>
        <v>559.95370227786532</v>
      </c>
      <c r="D103" s="335">
        <f>IFERROR(MAX(SUMIFS(Forecast!F:F, Forecast!$A:$A, Outcomes!$A103, Forecast!$C:$C, "2024", Forecast!$D:$D, "Bound project"), 0), 0)</f>
        <v>301.06783338998031</v>
      </c>
      <c r="E103" s="335">
        <f>IFERROR(MAX(SUMIFS(Forecast!G:G, Forecast!$A:$A, Outcomes!$A103, Forecast!$C:$C, "2024", Forecast!$D:$D, "Bound project"), 0), 0)</f>
        <v>131.96722781750779</v>
      </c>
      <c r="F103" s="335">
        <f>IFERROR(MAX(SUMIFS(Forecast!H:H, Forecast!$A:$A, Outcomes!$A103, Forecast!$C:$C, "2024", Forecast!$D:$D, "Bound project"), 0), 0)</f>
        <v>155.8586660256978</v>
      </c>
      <c r="G103" s="335">
        <f>IFERROR(MAX(SUMIFS(Forecast!I:I, Forecast!$A:$A, Outcomes!$A103, Forecast!$C:$C, "2024", Forecast!$D:$D, "Bound project"), 0), 0)</f>
        <v>89.744196520358301</v>
      </c>
      <c r="H103" s="335">
        <f>IFERROR(MAX(SUMIFS(Forecast!J:J, Forecast!$A:$A, Outcomes!$A103, Forecast!$C:$C, "2024", Forecast!$D:$D, "Bound project"), 0), 0)</f>
        <v>0</v>
      </c>
      <c r="I103" s="335">
        <f>IFERROR(MAX(SUMIFS(Forecast!K:K, Forecast!$A:$A, Outcomes!$A103, Forecast!$C:$C, "2024", Forecast!$D:$D, "Bound project"), 0), 0)</f>
        <v>0</v>
      </c>
      <c r="J103" s="335">
        <f>IFERROR(MAX(SUMIFS(Forecast!L:L, Forecast!$A:$A, Outcomes!$A103, Forecast!$C:$C, "2024", Forecast!$D:$D, "Bound project"), 0), 0)</f>
        <v>0</v>
      </c>
      <c r="K103" s="335">
        <f>IFERROR(MAX(SUMIFS(Forecast!M:M, Forecast!$A:$A, Outcomes!$A103, Forecast!$C:$C, "2024", Forecast!$D:$D, "Bound project"), 0), 0)</f>
        <v>0</v>
      </c>
      <c r="L103" s="335">
        <f>IFERROR(MAX(SUMIFS(Forecast!O:O, Forecast!$A:$A, Outcomes!$A103, Forecast!$C:$C, "2024", Forecast!$D:$D, "Bound project"), 0), 0)</f>
        <v>2.4750000000000005</v>
      </c>
      <c r="M103" s="335">
        <f>IFERROR(MAX(SUMIFS(Forecast!P:P, Forecast!$A:$A, Outcomes!$A103, Forecast!$C:$C, "2024", Forecast!$D:$D, "Bound project"), 0), 0)</f>
        <v>113.02500000000001</v>
      </c>
      <c r="N103" s="335">
        <f>IFERROR(MAX(SUMIFS(Forecast!U:U, Forecast!$A:$A, Outcomes!$A103, Forecast!$C:$C, "2024", Forecast!$D:$D, "Bound project"), 0), 0)</f>
        <v>0.61395348837209307</v>
      </c>
      <c r="O103" s="563"/>
      <c r="P103" s="563"/>
      <c r="Q103" s="563"/>
      <c r="R103" s="335">
        <f>IFERROR(MAX(SUMIFS(Forecast!Y:Y, Forecast!$A:$A, Outcomes!$A103, Forecast!$C:$C, "2024", Forecast!$D:$D, "Bound project"), 0), 0)</f>
        <v>25.786046511627909</v>
      </c>
      <c r="S103" s="563"/>
      <c r="T103" s="563"/>
      <c r="U103" s="563"/>
      <c r="V103" s="335">
        <f>IFERROR(MAX(SUMIFS(Forecast!AG:AG, Forecast!$A:$A, Outcomes!$A103, Forecast!$C:$C, "2024", Forecast!$D:$D, "Bound project"), 0), 0)</f>
        <v>180.6794534108773</v>
      </c>
      <c r="W103" s="335">
        <f>IFERROR(MAX(SUMIFS(Forecast!AH:AH, Forecast!$A:$A, Outcomes!$A103, Forecast!$C:$C, "2024", Forecast!$D:$D, "Bound project"), 0), 0)</f>
        <v>41.700207069405664</v>
      </c>
      <c r="X103" s="335">
        <f>IFERROR(MAX(SUMIFS(Forecast!AI:AI, Forecast!$A:$A, Outcomes!$A103, Forecast!$C:$C, "2024", Forecast!$D:$D, "Bound project"), 0), 0)</f>
        <v>85.16574252364849</v>
      </c>
      <c r="Y103" s="335">
        <f>IFERROR(MAX(SUMIFS(Forecast!AJ:AJ, Forecast!$A:$A, Outcomes!$A103, Forecast!$C:$C, "2024", Forecast!$D:$D, "Bound project"), 0), 0)</f>
        <v>111.67710549036971</v>
      </c>
      <c r="Z103" s="335">
        <f>IFERROR(MAX(SUMIFS(Forecast!AK:AK, Forecast!$A:$A, Outcomes!$A103, Forecast!$C:$C, "2024", Forecast!$D:$D, "Bound project"), 0), 0)</f>
        <v>189.82054658912273</v>
      </c>
      <c r="AA103" s="335">
        <f>IFERROR(MAX(SUMIFS(Forecast!AL:AL, Forecast!$A:$A, Outcomes!$A103, Forecast!$C:$C, "2024", Forecast!$D:$D, "Bound project"), 0), 0)</f>
        <v>47.125927811694417</v>
      </c>
      <c r="AB103" s="335">
        <f>IFERROR(MAX(SUMIFS(Forecast!AM:AM, Forecast!$A:$A, Outcomes!$A103, Forecast!$C:$C, "2024", Forecast!$D:$D, "Bound project"), 0), 0)</f>
        <v>91.77232682595448</v>
      </c>
      <c r="AC103" s="335">
        <f>IFERROR(MAX(SUMIFS(Forecast!AN:AN, Forecast!$A:$A, Outcomes!$A103, Forecast!$C:$C, "2024", Forecast!$D:$D, "Bound project"), 0), 0)</f>
        <v>126.77136879667752</v>
      </c>
      <c r="AD103" s="335">
        <f>IFERROR(MAX(SUMIFS(Forecast!AT:AT, Forecast!$A:$A, Outcomes!$A103, Forecast!$C:$C, "2024", Forecast!$D:$D, "Bound project"), 0), 0)</f>
        <v>0</v>
      </c>
      <c r="AE103" s="335">
        <f>IFERROR(MAX(SUMIFS(Forecast!AU:AU, Forecast!$A:$A, Outcomes!$A103, Forecast!$C:$C, "2024", Forecast!$D:$D, "Bound project"), 0), 0)</f>
        <v>0</v>
      </c>
      <c r="AF103" s="335">
        <f>IFERROR(MAX(SUMIFS(Forecast!AV:AV, Forecast!$A:$A, Outcomes!$A103, Forecast!$C:$C, "2024", Forecast!$D:$D, "Bound project"), 0), 0)</f>
        <v>0</v>
      </c>
      <c r="AG103" s="335">
        <f>IFERROR(MAX(SUMIFS(Forecast!AW:AW, Forecast!$A:$A, Outcomes!$A103, Forecast!$C:$C, "2024", Forecast!$D:$D, "Bound project"), 0), 0)</f>
        <v>0</v>
      </c>
      <c r="AH103" s="335">
        <f>IFERROR(MAX(SUMIFS(Forecast!AX:AX, Forecast!$A:$A, Outcomes!$A103, Forecast!$C:$C, "2024", Forecast!$D:$D, "Bound project"), 0), 0)</f>
        <v>0</v>
      </c>
      <c r="AI103" s="335">
        <f>IFERROR(MAX(SUMIFS(Forecast!AY:AY, Forecast!$A:$A, Outcomes!$A103, Forecast!$C:$C, "2024", Forecast!$D:$D, "Bound project"), 0), 0)</f>
        <v>0</v>
      </c>
      <c r="AJ103" s="335">
        <f>IFERROR(MAX(SUMIFS(Forecast!AZ:AZ, Forecast!$A:$A, Outcomes!$A103, Forecast!$C:$C, "2024", Forecast!$D:$D, "Bound project"), 0), 0)</f>
        <v>0</v>
      </c>
      <c r="AK103" s="335">
        <f>IFERROR(MAX(SUMIFS(Forecast!BA:BA, Forecast!$A:$A, Outcomes!$A103, Forecast!$C:$C, "2024", Forecast!$D:$D, "Bound project"), 0), 0)</f>
        <v>0</v>
      </c>
      <c r="AL103" s="335">
        <f>IFERROR(MAX(SUMIFS(Forecast!BF:BF, Forecast!$A:$A, Outcomes!$A103, Forecast!$C:$C, "2024", Forecast!$D:$D, "Bound project"), 0), 0)</f>
        <v>273.85134231673851</v>
      </c>
      <c r="AM103" s="335">
        <f>IFERROR(MAX(SUMIFS(Forecast!BG:BG, Forecast!$A:$A, Outcomes!$A103, Forecast!$C:$C, "2024", Forecast!$D:$D, "Bound project"), 0), 0)</f>
        <v>145.49519208118528</v>
      </c>
      <c r="AN103" s="335">
        <f>IFERROR(MAX(SUMIFS(Forecast!BH:BH, Forecast!$A:$A, Outcomes!$A103, Forecast!$C:$C, "2024", Forecast!$D:$D, "Bound project"), 0), 0)</f>
        <v>187.0204419248391</v>
      </c>
      <c r="AO103" s="335">
        <f>IFERROR(MAX(SUMIFS(Forecast!BI:BI, Forecast!$A:$A, Outcomes!$A103, Forecast!$C:$C, "2024", Forecast!$D:$D, "Bound project"), 0), 0)</f>
        <v>116.08391018774888</v>
      </c>
      <c r="AP103" s="335">
        <f>IFERROR(MAX(SUMIFS(Forecast!BJ:BJ, Forecast!$A:$A, Outcomes!$A103, Forecast!$C:$C, "2024", Forecast!$D:$D, "Bound project"), 0), 0)</f>
        <v>115.64865768326153</v>
      </c>
      <c r="AQ103" s="335">
        <f>IFERROR(MAX(SUMIFS(Forecast!BK:BK, Forecast!$A:$A, Outcomes!$A103, Forecast!$C:$C, "2024", Forecast!$D:$D, "Bound project"), 0), 0)</f>
        <v>58.380471123608913</v>
      </c>
      <c r="AR103" s="335">
        <f>IFERROR(MAX(SUMIFS(Forecast!BL:BL, Forecast!$A:$A, Outcomes!$A103, Forecast!$C:$C, "2024", Forecast!$D:$D, "Bound project"), 0), 0)</f>
        <v>81.881151653648914</v>
      </c>
      <c r="AS103" s="335">
        <f>IFERROR(MAX(SUMIFS(Forecast!BM:BM, Forecast!$A:$A, Outcomes!$A103, Forecast!$C:$C, "2024", Forecast!$D:$D, "Bound project"), 0), 0)</f>
        <v>62.883509281418867</v>
      </c>
      <c r="AT103" s="335">
        <f>IFERROR(MAX(SUMIFS(Forecast!BS:BS, Forecast!$A:$A, Outcomes!$A103, Forecast!$C:$C, "2024", Forecast!$D:$D, "Bound project"), 0), 0)</f>
        <v>0</v>
      </c>
      <c r="AU103" s="335">
        <f>IFERROR(MAX(SUMIFS(Forecast!BT:BT, Forecast!$A:$A, Outcomes!$A103, Forecast!$C:$C, "2024", Forecast!$D:$D, "Bound project"), 0), 0)</f>
        <v>0</v>
      </c>
      <c r="AV103" s="335">
        <f>IFERROR(MAX(SUMIFS(Forecast!BU:BU, Forecast!$A:$A, Outcomes!$A103, Forecast!$C:$C, "2024", Forecast!$D:$D, "Bound project"), 0), 0)</f>
        <v>0</v>
      </c>
      <c r="AW103" s="335">
        <f>IFERROR(MAX(SUMIFS(Forecast!BV:BV, Forecast!$A:$A, Outcomes!$A103, Forecast!$C:$C, "2024", Forecast!$D:$D, "Bound project"), 0), 0)</f>
        <v>0</v>
      </c>
      <c r="AX103" s="335">
        <f>IFERROR(MAX(SUMIFS(Forecast!BW:BW, Forecast!$A:$A, Outcomes!$A103, Forecast!$C:$C, "2024", Forecast!$D:$D, "Bound project"), 0), 0)</f>
        <v>0</v>
      </c>
      <c r="AY103" s="335">
        <f>IFERROR(MAX(SUMIFS(Forecast!BX:BX, Forecast!$A:$A, Outcomes!$A103, Forecast!$C:$C, "2024", Forecast!$D:$D, "Bound project"), 0), 0)</f>
        <v>0</v>
      </c>
      <c r="AZ103" s="335">
        <f>IFERROR(MAX(SUMIFS(Forecast!BY:BY, Forecast!$A:$A, Outcomes!$A103, Forecast!$C:$C, "2024", Forecast!$D:$D, "Bound project"), 0), 0)</f>
        <v>0</v>
      </c>
      <c r="BA103" s="335">
        <f>IFERROR(MAX(SUMIFS(Forecast!BZ:BZ, Forecast!$A:$A, Outcomes!$A103, Forecast!$C:$C, "2024", Forecast!$D:$D, "Bound project"), 0), 0)</f>
        <v>0</v>
      </c>
      <c r="BB103" s="335">
        <f>IFERROR(MAX(SUMIFS(Forecast!AO:AO, Forecast!$A:$A, Outcomes!$A103, Forecast!$C:$C, "2024", Forecast!$D:$D, "Bound project"), 0), 0)</f>
        <v>11</v>
      </c>
      <c r="BC103" s="335">
        <f>IFERROR(MAX(SUMIFS(Forecast!BN:BN, Forecast!$A:$A, Outcomes!$A103, Forecast!$C:$C, "2024", Forecast!$D:$D, "Bound project"), 0), 0)</f>
        <v>14.468367346938779</v>
      </c>
      <c r="BD103" s="335">
        <f>IFERROR(MAX(SUMIFS(Forecast!CA:CA, Forecast!$A:$A, Outcomes!$A103, Forecast!$C:$C, "2024", Forecast!$D:$D, "Bound project"), 0), 0)</f>
        <v>0</v>
      </c>
    </row>
    <row r="104" spans="1:56">
      <c r="A104" s="21" t="s">
        <v>131</v>
      </c>
      <c r="B104" s="18" t="s">
        <v>132</v>
      </c>
      <c r="C104" s="335">
        <f>IFERROR(MAX(SUMIFS(Forecast!E:E, Forecast!$A:$A, Outcomes!$A104, Forecast!$C:$C, "2024", Forecast!$D:$D, "Bound project"), 0), 0)</f>
        <v>1368.0359669837917</v>
      </c>
      <c r="D104" s="335">
        <f>IFERROR(MAX(SUMIFS(Forecast!F:F, Forecast!$A:$A, Outcomes!$A104, Forecast!$C:$C, "2024", Forecast!$D:$D, "Bound project"), 0), 0)</f>
        <v>1064.8000000000002</v>
      </c>
      <c r="E104" s="335">
        <f>IFERROR(MAX(SUMIFS(Forecast!G:G, Forecast!$A:$A, Outcomes!$A104, Forecast!$C:$C, "2024", Forecast!$D:$D, "Bound project"), 0), 0)</f>
        <v>672.15384353108993</v>
      </c>
      <c r="F104" s="335">
        <f>IFERROR(MAX(SUMIFS(Forecast!H:H, Forecast!$A:$A, Outcomes!$A104, Forecast!$C:$C, "2024", Forecast!$D:$D, "Bound project"), 0), 0)</f>
        <v>716.73365932981608</v>
      </c>
      <c r="G104" s="335">
        <f>IFERROR(MAX(SUMIFS(Forecast!I:I, Forecast!$A:$A, Outcomes!$A104, Forecast!$C:$C, "2024", Forecast!$D:$D, "Bound project"), 0), 0)</f>
        <v>162.57929062172741</v>
      </c>
      <c r="H104" s="335">
        <f>IFERROR(MAX(SUMIFS(Forecast!J:J, Forecast!$A:$A, Outcomes!$A104, Forecast!$C:$C, "2024", Forecast!$D:$D, "Bound project"), 0), 0)</f>
        <v>0</v>
      </c>
      <c r="I104" s="335">
        <f>IFERROR(MAX(SUMIFS(Forecast!K:K, Forecast!$A:$A, Outcomes!$A104, Forecast!$C:$C, "2024", Forecast!$D:$D, "Bound project"), 0), 0)</f>
        <v>0</v>
      </c>
      <c r="J104" s="335">
        <f>IFERROR(MAX(SUMIFS(Forecast!L:L, Forecast!$A:$A, Outcomes!$A104, Forecast!$C:$C, "2024", Forecast!$D:$D, "Bound project"), 0), 0)</f>
        <v>0</v>
      </c>
      <c r="K104" s="335">
        <f>IFERROR(MAX(SUMIFS(Forecast!M:M, Forecast!$A:$A, Outcomes!$A104, Forecast!$C:$C, "2024", Forecast!$D:$D, "Bound project"), 0), 0)</f>
        <v>0</v>
      </c>
      <c r="L104" s="335">
        <f>IFERROR(MAX(SUMIFS(Forecast!O:O, Forecast!$A:$A, Outcomes!$A104, Forecast!$C:$C, "2024", Forecast!$D:$D, "Bound project"), 0), 0)</f>
        <v>6.3193090732445398</v>
      </c>
      <c r="M104" s="335">
        <f>IFERROR(MAX(SUMIFS(Forecast!P:P, Forecast!$A:$A, Outcomes!$A104, Forecast!$C:$C, "2024", Forecast!$D:$D, "Bound project"), 0), 0)</f>
        <v>10.971085975755482</v>
      </c>
      <c r="N104" s="335">
        <f>IFERROR(MAX(SUMIFS(Forecast!U:U, Forecast!$A:$A, Outcomes!$A104, Forecast!$C:$C, "2024", Forecast!$D:$D, "Bound project"), 0), 0)</f>
        <v>172.70000000000002</v>
      </c>
      <c r="O104" s="563"/>
      <c r="P104" s="563"/>
      <c r="Q104" s="563"/>
      <c r="R104" s="335">
        <f>IFERROR(MAX(SUMIFS(Forecast!Y:Y, Forecast!$A:$A, Outcomes!$A104, Forecast!$C:$C, "2024", Forecast!$D:$D, "Bound project"), 0), 0)</f>
        <v>203.50000000000006</v>
      </c>
      <c r="S104" s="563"/>
      <c r="T104" s="563"/>
      <c r="U104" s="563"/>
      <c r="V104" s="335">
        <f>IFERROR(MAX(SUMIFS(Forecast!AG:AG, Forecast!$A:$A, Outcomes!$A104, Forecast!$C:$C, "2024", Forecast!$D:$D, "Bound project"), 0), 0)</f>
        <v>41.684236802632306</v>
      </c>
      <c r="W104" s="335">
        <f>IFERROR(MAX(SUMIFS(Forecast!AH:AH, Forecast!$A:$A, Outcomes!$A104, Forecast!$C:$C, "2024", Forecast!$D:$D, "Bound project"), 0), 0)</f>
        <v>9.7455961344315529</v>
      </c>
      <c r="X104" s="335">
        <f>IFERROR(MAX(SUMIFS(Forecast!AI:AI, Forecast!$A:$A, Outcomes!$A104, Forecast!$C:$C, "2024", Forecast!$D:$D, "Bound project"), 0), 0)</f>
        <v>12.653631164991165</v>
      </c>
      <c r="Y104" s="335">
        <f>IFERROR(MAX(SUMIFS(Forecast!AJ:AJ, Forecast!$A:$A, Outcomes!$A104, Forecast!$C:$C, "2024", Forecast!$D:$D, "Bound project"), 0), 0)</f>
        <v>17.150674129238499</v>
      </c>
      <c r="Z104" s="335">
        <f>IFERROR(MAX(SUMIFS(Forecast!AK:AK, Forecast!$A:$A, Outcomes!$A104, Forecast!$C:$C, "2024", Forecast!$D:$D, "Bound project"), 0), 0)</f>
        <v>97.015763197367676</v>
      </c>
      <c r="AA104" s="335">
        <f>IFERROR(MAX(SUMIFS(Forecast!AL:AL, Forecast!$A:$A, Outcomes!$A104, Forecast!$C:$C, "2024", Forecast!$D:$D, "Bound project"), 0), 0)</f>
        <v>39.190733124437408</v>
      </c>
      <c r="AB104" s="335">
        <f>IFERROR(MAX(SUMIFS(Forecast!AM:AM, Forecast!$A:$A, Outcomes!$A104, Forecast!$C:$C, "2024", Forecast!$D:$D, "Bound project"), 0), 0)</f>
        <v>70.982545269163936</v>
      </c>
      <c r="AC104" s="335">
        <f>IFERROR(MAX(SUMIFS(Forecast!AN:AN, Forecast!$A:$A, Outcomes!$A104, Forecast!$C:$C, "2024", Forecast!$D:$D, "Bound project"), 0), 0)</f>
        <v>34.613456490883131</v>
      </c>
      <c r="AD104" s="335">
        <f>IFERROR(MAX(SUMIFS(Forecast!AT:AT, Forecast!$A:$A, Outcomes!$A104, Forecast!$C:$C, "2024", Forecast!$D:$D, "Bound project"), 0), 0)</f>
        <v>0</v>
      </c>
      <c r="AE104" s="335">
        <f>IFERROR(MAX(SUMIFS(Forecast!AU:AU, Forecast!$A:$A, Outcomes!$A104, Forecast!$C:$C, "2024", Forecast!$D:$D, "Bound project"), 0), 0)</f>
        <v>0</v>
      </c>
      <c r="AF104" s="335">
        <f>IFERROR(MAX(SUMIFS(Forecast!AV:AV, Forecast!$A:$A, Outcomes!$A104, Forecast!$C:$C, "2024", Forecast!$D:$D, "Bound project"), 0), 0)</f>
        <v>0</v>
      </c>
      <c r="AG104" s="335">
        <f>IFERROR(MAX(SUMIFS(Forecast!AW:AW, Forecast!$A:$A, Outcomes!$A104, Forecast!$C:$C, "2024", Forecast!$D:$D, "Bound project"), 0), 0)</f>
        <v>0</v>
      </c>
      <c r="AH104" s="335">
        <f>IFERROR(MAX(SUMIFS(Forecast!AX:AX, Forecast!$A:$A, Outcomes!$A104, Forecast!$C:$C, "2024", Forecast!$D:$D, "Bound project"), 0), 0)</f>
        <v>0</v>
      </c>
      <c r="AI104" s="335">
        <f>IFERROR(MAX(SUMIFS(Forecast!AY:AY, Forecast!$A:$A, Outcomes!$A104, Forecast!$C:$C, "2024", Forecast!$D:$D, "Bound project"), 0), 0)</f>
        <v>0</v>
      </c>
      <c r="AJ104" s="335">
        <f>IFERROR(MAX(SUMIFS(Forecast!AZ:AZ, Forecast!$A:$A, Outcomes!$A104, Forecast!$C:$C, "2024", Forecast!$D:$D, "Bound project"), 0), 0)</f>
        <v>0</v>
      </c>
      <c r="AK104" s="335">
        <f>IFERROR(MAX(SUMIFS(Forecast!BA:BA, Forecast!$A:$A, Outcomes!$A104, Forecast!$C:$C, "2024", Forecast!$D:$D, "Bound project"), 0), 0)</f>
        <v>0</v>
      </c>
      <c r="AL104" s="335">
        <f>IFERROR(MAX(SUMIFS(Forecast!BF:BF, Forecast!$A:$A, Outcomes!$A104, Forecast!$C:$C, "2024", Forecast!$D:$D, "Bound project"), 0), 0)</f>
        <v>816.44879273161632</v>
      </c>
      <c r="AM104" s="335">
        <f>IFERROR(MAX(SUMIFS(Forecast!BG:BG, Forecast!$A:$A, Outcomes!$A104, Forecast!$C:$C, "2024", Forecast!$D:$D, "Bound project"), 0), 0)</f>
        <v>541.31705139555334</v>
      </c>
      <c r="AN104" s="335">
        <f>IFERROR(MAX(SUMIFS(Forecast!BH:BH, Forecast!$A:$A, Outcomes!$A104, Forecast!$C:$C, "2024", Forecast!$D:$D, "Bound project"), 0), 0)</f>
        <v>544.74211794987866</v>
      </c>
      <c r="AO104" s="335">
        <f>IFERROR(MAX(SUMIFS(Forecast!BI:BI, Forecast!$A:$A, Outcomes!$A104, Forecast!$C:$C, "2024", Forecast!$D:$D, "Bound project"), 0), 0)</f>
        <v>145.72432495306583</v>
      </c>
      <c r="AP104" s="335">
        <f>IFERROR(MAX(SUMIFS(Forecast!BJ:BJ, Forecast!$A:$A, Outcomes!$A104, Forecast!$C:$C, "2024", Forecast!$D:$D, "Bound project"), 0), 0)</f>
        <v>258.25120726838372</v>
      </c>
      <c r="AQ104" s="335">
        <f>IFERROR(MAX(SUMIFS(Forecast!BK:BK, Forecast!$A:$A, Outcomes!$A104, Forecast!$C:$C, "2024", Forecast!$D:$D, "Bound project"), 0), 0)</f>
        <v>138.45770995850128</v>
      </c>
      <c r="AR104" s="335">
        <f>IFERROR(MAX(SUMIFS(Forecast!BL:BL, Forecast!$A:$A, Outcomes!$A104, Forecast!$C:$C, "2024", Forecast!$D:$D, "Bound project"), 0), 0)</f>
        <v>206.9120039319489</v>
      </c>
      <c r="AS104" s="335">
        <f>IFERROR(MAX(SUMIFS(Forecast!BM:BM, Forecast!$A:$A, Outcomes!$A104, Forecast!$C:$C, "2024", Forecast!$D:$D, "Bound project"), 0), 0)</f>
        <v>91.309238717051088</v>
      </c>
      <c r="AT104" s="335">
        <f>IFERROR(MAX(SUMIFS(Forecast!BS:BS, Forecast!$A:$A, Outcomes!$A104, Forecast!$C:$C, "2024", Forecast!$D:$D, "Bound project"), 0), 0)</f>
        <v>0</v>
      </c>
      <c r="AU104" s="335">
        <f>IFERROR(MAX(SUMIFS(Forecast!BT:BT, Forecast!$A:$A, Outcomes!$A104, Forecast!$C:$C, "2024", Forecast!$D:$D, "Bound project"), 0), 0)</f>
        <v>0</v>
      </c>
      <c r="AV104" s="335">
        <f>IFERROR(MAX(SUMIFS(Forecast!BU:BU, Forecast!$A:$A, Outcomes!$A104, Forecast!$C:$C, "2024", Forecast!$D:$D, "Bound project"), 0), 0)</f>
        <v>0</v>
      </c>
      <c r="AW104" s="335">
        <f>IFERROR(MAX(SUMIFS(Forecast!BV:BV, Forecast!$A:$A, Outcomes!$A104, Forecast!$C:$C, "2024", Forecast!$D:$D, "Bound project"), 0), 0)</f>
        <v>0</v>
      </c>
      <c r="AX104" s="335">
        <f>IFERROR(MAX(SUMIFS(Forecast!BW:BW, Forecast!$A:$A, Outcomes!$A104, Forecast!$C:$C, "2024", Forecast!$D:$D, "Bound project"), 0), 0)</f>
        <v>0</v>
      </c>
      <c r="AY104" s="335">
        <f>IFERROR(MAX(SUMIFS(Forecast!BX:BX, Forecast!$A:$A, Outcomes!$A104, Forecast!$C:$C, "2024", Forecast!$D:$D, "Bound project"), 0), 0)</f>
        <v>0</v>
      </c>
      <c r="AZ104" s="335">
        <f>IFERROR(MAX(SUMIFS(Forecast!BY:BY, Forecast!$A:$A, Outcomes!$A104, Forecast!$C:$C, "2024", Forecast!$D:$D, "Bound project"), 0), 0)</f>
        <v>0</v>
      </c>
      <c r="BA104" s="335">
        <f>IFERROR(MAX(SUMIFS(Forecast!BZ:BZ, Forecast!$A:$A, Outcomes!$A104, Forecast!$C:$C, "2024", Forecast!$D:$D, "Bound project"), 0), 0)</f>
        <v>0</v>
      </c>
      <c r="BB104" s="335">
        <f>IFERROR(MAX(SUMIFS(Forecast!AO:AO, Forecast!$A:$A, Outcomes!$A104, Forecast!$C:$C, "2024", Forecast!$D:$D, "Bound project"), 0), 0)</f>
        <v>4.4000000000000004</v>
      </c>
      <c r="BC104" s="335">
        <f>IFERROR(MAX(SUMIFS(Forecast!BN:BN, Forecast!$A:$A, Outcomes!$A104, Forecast!$C:$C, "2024", Forecast!$D:$D, "Bound project"), 0), 0)</f>
        <v>35.200000000000003</v>
      </c>
      <c r="BD104" s="335">
        <f>IFERROR(MAX(SUMIFS(Forecast!CA:CA, Forecast!$A:$A, Outcomes!$A104, Forecast!$C:$C, "2024", Forecast!$D:$D, "Bound project"), 0), 0)</f>
        <v>0</v>
      </c>
    </row>
    <row r="105" spans="1:56">
      <c r="A105" s="21" t="s">
        <v>133</v>
      </c>
      <c r="B105" s="18" t="s">
        <v>134</v>
      </c>
      <c r="C105" s="335">
        <f>IFERROR(MAX(SUMIFS(Forecast!E:E, Forecast!$A:$A, Outcomes!$A105, Forecast!$C:$C, "2024", Forecast!$D:$D, "Bound project"), 0), 0)</f>
        <v>781.00000000000011</v>
      </c>
      <c r="D105" s="335">
        <f>IFERROR(MAX(SUMIFS(Forecast!F:F, Forecast!$A:$A, Outcomes!$A105, Forecast!$C:$C, "2024", Forecast!$D:$D, "Bound project"), 0), 0)</f>
        <v>476.64113764671384</v>
      </c>
      <c r="E105" s="335">
        <f>IFERROR(MAX(SUMIFS(Forecast!G:G, Forecast!$A:$A, Outcomes!$A105, Forecast!$C:$C, "2024", Forecast!$D:$D, "Bound project"), 0), 0)</f>
        <v>253.95053160607958</v>
      </c>
      <c r="F105" s="335">
        <f>IFERROR(MAX(SUMIFS(Forecast!H:H, Forecast!$A:$A, Outcomes!$A105, Forecast!$C:$C, "2024", Forecast!$D:$D, "Bound project"), 0), 0)</f>
        <v>174.31312647030305</v>
      </c>
      <c r="G105" s="335">
        <f>IFERROR(MAX(SUMIFS(Forecast!I:I, Forecast!$A:$A, Outcomes!$A105, Forecast!$C:$C, "2024", Forecast!$D:$D, "Bound project"), 0), 0)</f>
        <v>95.192019338999572</v>
      </c>
      <c r="H105" s="335">
        <f>IFERROR(MAX(SUMIFS(Forecast!J:J, Forecast!$A:$A, Outcomes!$A105, Forecast!$C:$C, "2024", Forecast!$D:$D, "Bound project"), 0), 0)</f>
        <v>0</v>
      </c>
      <c r="I105" s="335">
        <f>IFERROR(MAX(SUMIFS(Forecast!K:K, Forecast!$A:$A, Outcomes!$A105, Forecast!$C:$C, "2024", Forecast!$D:$D, "Bound project"), 0), 0)</f>
        <v>0</v>
      </c>
      <c r="J105" s="335">
        <f>IFERROR(MAX(SUMIFS(Forecast!L:L, Forecast!$A:$A, Outcomes!$A105, Forecast!$C:$C, "2024", Forecast!$D:$D, "Bound project"), 0), 0)</f>
        <v>0</v>
      </c>
      <c r="K105" s="335">
        <f>IFERROR(MAX(SUMIFS(Forecast!M:M, Forecast!$A:$A, Outcomes!$A105, Forecast!$C:$C, "2024", Forecast!$D:$D, "Bound project"), 0), 0)</f>
        <v>0</v>
      </c>
      <c r="L105" s="335">
        <f>IFERROR(MAX(SUMIFS(Forecast!O:O, Forecast!$A:$A, Outcomes!$A105, Forecast!$C:$C, "2024", Forecast!$D:$D, "Bound project"), 0), 0)</f>
        <v>0</v>
      </c>
      <c r="M105" s="335">
        <f>IFERROR(MAX(SUMIFS(Forecast!P:P, Forecast!$A:$A, Outcomes!$A105, Forecast!$C:$C, "2024", Forecast!$D:$D, "Bound project"), 0), 0)</f>
        <v>0</v>
      </c>
      <c r="N105" s="335">
        <f>IFERROR(MAX(SUMIFS(Forecast!U:U, Forecast!$A:$A, Outcomes!$A105, Forecast!$C:$C, "2024", Forecast!$D:$D, "Bound project"), 0), 0)</f>
        <v>0</v>
      </c>
      <c r="O105" s="563"/>
      <c r="P105" s="563"/>
      <c r="Q105" s="563"/>
      <c r="R105" s="335">
        <f>IFERROR(MAX(SUMIFS(Forecast!Y:Y, Forecast!$A:$A, Outcomes!$A105, Forecast!$C:$C, "2024", Forecast!$D:$D, "Bound project"), 0), 0)</f>
        <v>40.947641800750013</v>
      </c>
      <c r="S105" s="563"/>
      <c r="T105" s="563"/>
      <c r="U105" s="563"/>
      <c r="V105" s="335">
        <f>IFERROR(MAX(SUMIFS(Forecast!AG:AG, Forecast!$A:$A, Outcomes!$A105, Forecast!$C:$C, "2024", Forecast!$D:$D, "Bound project"), 0), 0)</f>
        <v>201.79183721274558</v>
      </c>
      <c r="W105" s="335">
        <f>IFERROR(MAX(SUMIFS(Forecast!AH:AH, Forecast!$A:$A, Outcomes!$A105, Forecast!$C:$C, "2024", Forecast!$D:$D, "Bound project"), 0), 0)</f>
        <v>178.58444049142952</v>
      </c>
      <c r="X105" s="335">
        <f>IFERROR(MAX(SUMIFS(Forecast!AI:AI, Forecast!$A:$A, Outcomes!$A105, Forecast!$C:$C, "2024", Forecast!$D:$D, "Bound project"), 0), 0)</f>
        <v>32.815025744232571</v>
      </c>
      <c r="Y105" s="335">
        <f>IFERROR(MAX(SUMIFS(Forecast!AJ:AJ, Forecast!$A:$A, Outcomes!$A105, Forecast!$C:$C, "2024", Forecast!$D:$D, "Bound project"), 0), 0)</f>
        <v>149.44059757014085</v>
      </c>
      <c r="Z105" s="335">
        <f>IFERROR(MAX(SUMIFS(Forecast!AK:AK, Forecast!$A:$A, Outcomes!$A105, Forecast!$C:$C, "2024", Forecast!$D:$D, "Bound project"), 0), 0)</f>
        <v>317.8581627872544</v>
      </c>
      <c r="AA105" s="335">
        <f>IFERROR(MAX(SUMIFS(Forecast!AL:AL, Forecast!$A:$A, Outcomes!$A105, Forecast!$C:$C, "2024", Forecast!$D:$D, "Bound project"), 0), 0)</f>
        <v>198.13165250972796</v>
      </c>
      <c r="AB105" s="335">
        <f>IFERROR(MAX(SUMIFS(Forecast!AM:AM, Forecast!$A:$A, Outcomes!$A105, Forecast!$C:$C, "2024", Forecast!$D:$D, "Bound project"), 0), 0)</f>
        <v>110.41285843274184</v>
      </c>
      <c r="AC105" s="335">
        <f>IFERROR(MAX(SUMIFS(Forecast!AN:AN, Forecast!$A:$A, Outcomes!$A105, Forecast!$C:$C, "2024", Forecast!$D:$D, "Bound project"), 0), 0)</f>
        <v>203.71108435152408</v>
      </c>
      <c r="AD105" s="335">
        <f>IFERROR(MAX(SUMIFS(Forecast!AT:AT, Forecast!$A:$A, Outcomes!$A105, Forecast!$C:$C, "2024", Forecast!$D:$D, "Bound project"), 0), 0)</f>
        <v>0</v>
      </c>
      <c r="AE105" s="335">
        <f>IFERROR(MAX(SUMIFS(Forecast!AU:AU, Forecast!$A:$A, Outcomes!$A105, Forecast!$C:$C, "2024", Forecast!$D:$D, "Bound project"), 0), 0)</f>
        <v>0</v>
      </c>
      <c r="AF105" s="335">
        <f>IFERROR(MAX(SUMIFS(Forecast!AV:AV, Forecast!$A:$A, Outcomes!$A105, Forecast!$C:$C, "2024", Forecast!$D:$D, "Bound project"), 0), 0)</f>
        <v>0</v>
      </c>
      <c r="AG105" s="335">
        <f>IFERROR(MAX(SUMIFS(Forecast!AW:AW, Forecast!$A:$A, Outcomes!$A105, Forecast!$C:$C, "2024", Forecast!$D:$D, "Bound project"), 0), 0)</f>
        <v>0</v>
      </c>
      <c r="AH105" s="335">
        <f>IFERROR(MAX(SUMIFS(Forecast!AX:AX, Forecast!$A:$A, Outcomes!$A105, Forecast!$C:$C, "2024", Forecast!$D:$D, "Bound project"), 0), 0)</f>
        <v>0</v>
      </c>
      <c r="AI105" s="335">
        <f>IFERROR(MAX(SUMIFS(Forecast!AY:AY, Forecast!$A:$A, Outcomes!$A105, Forecast!$C:$C, "2024", Forecast!$D:$D, "Bound project"), 0), 0)</f>
        <v>0</v>
      </c>
      <c r="AJ105" s="335">
        <f>IFERROR(MAX(SUMIFS(Forecast!AZ:AZ, Forecast!$A:$A, Outcomes!$A105, Forecast!$C:$C, "2024", Forecast!$D:$D, "Bound project"), 0), 0)</f>
        <v>0</v>
      </c>
      <c r="AK105" s="335">
        <f>IFERROR(MAX(SUMIFS(Forecast!BA:BA, Forecast!$A:$A, Outcomes!$A105, Forecast!$C:$C, "2024", Forecast!$D:$D, "Bound project"), 0), 0)</f>
        <v>0</v>
      </c>
      <c r="AL105" s="335">
        <f>IFERROR(MAX(SUMIFS(Forecast!BF:BF, Forecast!$A:$A, Outcomes!$A105, Forecast!$C:$C, "2024", Forecast!$D:$D, "Bound project"), 0), 0)</f>
        <v>747.20307089715197</v>
      </c>
      <c r="AM105" s="335">
        <f>IFERROR(MAX(SUMIFS(Forecast!BG:BG, Forecast!$A:$A, Outcomes!$A105, Forecast!$C:$C, "2024", Forecast!$D:$D, "Bound project"), 0), 0)</f>
        <v>422.44786022739959</v>
      </c>
      <c r="AN105" s="335">
        <f>IFERROR(MAX(SUMIFS(Forecast!BH:BH, Forecast!$A:$A, Outcomes!$A105, Forecast!$C:$C, "2024", Forecast!$D:$D, "Bound project"), 0), 0)</f>
        <v>311.63484244685554</v>
      </c>
      <c r="AO105" s="335">
        <f>IFERROR(MAX(SUMIFS(Forecast!BI:BI, Forecast!$A:$A, Outcomes!$A105, Forecast!$C:$C, "2024", Forecast!$D:$D, "Bound project"), 0), 0)</f>
        <v>183.13550944872</v>
      </c>
      <c r="AP105" s="335">
        <f>IFERROR(MAX(SUMIFS(Forecast!BJ:BJ, Forecast!$A:$A, Outcomes!$A105, Forecast!$C:$C, "2024", Forecast!$D:$D, "Bound project"), 0), 0)</f>
        <v>163.12212431117845</v>
      </c>
      <c r="AQ105" s="335">
        <f>IFERROR(MAX(SUMIFS(Forecast!BK:BK, Forecast!$A:$A, Outcomes!$A105, Forecast!$C:$C, "2024", Forecast!$D:$D, "Bound project"), 0), 0)</f>
        <v>72.6648648435486</v>
      </c>
      <c r="AR105" s="335">
        <f>IFERROR(MAX(SUMIFS(Forecast!BL:BL, Forecast!$A:$A, Outcomes!$A105, Forecast!$C:$C, "2024", Forecast!$D:$D, "Bound project"), 0), 0)</f>
        <v>95.275377971028348</v>
      </c>
      <c r="AS105" s="335">
        <f>IFERROR(MAX(SUMIFS(Forecast!BM:BM, Forecast!$A:$A, Outcomes!$A105, Forecast!$C:$C, "2024", Forecast!$D:$D, "Bound project"), 0), 0)</f>
        <v>113.66549005082686</v>
      </c>
      <c r="AT105" s="335">
        <f>IFERROR(MAX(SUMIFS(Forecast!BS:BS, Forecast!$A:$A, Outcomes!$A105, Forecast!$C:$C, "2024", Forecast!$D:$D, "Bound project"), 0), 0)</f>
        <v>0</v>
      </c>
      <c r="AU105" s="335">
        <f>IFERROR(MAX(SUMIFS(Forecast!BT:BT, Forecast!$A:$A, Outcomes!$A105, Forecast!$C:$C, "2024", Forecast!$D:$D, "Bound project"), 0), 0)</f>
        <v>0</v>
      </c>
      <c r="AV105" s="335">
        <f>IFERROR(MAX(SUMIFS(Forecast!BU:BU, Forecast!$A:$A, Outcomes!$A105, Forecast!$C:$C, "2024", Forecast!$D:$D, "Bound project"), 0), 0)</f>
        <v>0</v>
      </c>
      <c r="AW105" s="335">
        <f>IFERROR(MAX(SUMIFS(Forecast!BV:BV, Forecast!$A:$A, Outcomes!$A105, Forecast!$C:$C, "2024", Forecast!$D:$D, "Bound project"), 0), 0)</f>
        <v>0</v>
      </c>
      <c r="AX105" s="335">
        <f>IFERROR(MAX(SUMIFS(Forecast!BW:BW, Forecast!$A:$A, Outcomes!$A105, Forecast!$C:$C, "2024", Forecast!$D:$D, "Bound project"), 0), 0)</f>
        <v>30.800000000000004</v>
      </c>
      <c r="AY105" s="335">
        <f>IFERROR(MAX(SUMIFS(Forecast!BX:BX, Forecast!$A:$A, Outcomes!$A105, Forecast!$C:$C, "2024", Forecast!$D:$D, "Bound project"), 0), 0)</f>
        <v>20.533333333333339</v>
      </c>
      <c r="AZ105" s="335">
        <f>IFERROR(MAX(SUMIFS(Forecast!BY:BY, Forecast!$A:$A, Outcomes!$A105, Forecast!$C:$C, "2024", Forecast!$D:$D, "Bound project"), 0), 0)</f>
        <v>20.533333333333339</v>
      </c>
      <c r="BA105" s="335">
        <f>IFERROR(MAX(SUMIFS(Forecast!BZ:BZ, Forecast!$A:$A, Outcomes!$A105, Forecast!$C:$C, "2024", Forecast!$D:$D, "Bound project"), 0), 0)</f>
        <v>25.666666666666668</v>
      </c>
      <c r="BB105" s="335">
        <f>IFERROR(MAX(SUMIFS(Forecast!AO:AO, Forecast!$A:$A, Outcomes!$A105, Forecast!$C:$C, "2024", Forecast!$D:$D, "Bound project"), 0), 0)</f>
        <v>9.2859853649655264</v>
      </c>
      <c r="BC105" s="335">
        <f>IFERROR(MAX(SUMIFS(Forecast!BN:BN, Forecast!$A:$A, Outcomes!$A105, Forecast!$C:$C, "2024", Forecast!$D:$D, "Bound project"), 0), 0)</f>
        <v>52.774029763356381</v>
      </c>
      <c r="BD105" s="335">
        <f>IFERROR(MAX(SUMIFS(Forecast!CA:CA, Forecast!$A:$A, Outcomes!$A105, Forecast!$C:$C, "2024", Forecast!$D:$D, "Bound project"), 0), 0)</f>
        <v>0</v>
      </c>
    </row>
    <row r="106" spans="1:56">
      <c r="A106" s="21" t="s">
        <v>135</v>
      </c>
      <c r="B106" s="18" t="s">
        <v>136</v>
      </c>
      <c r="C106" s="335">
        <f>IFERROR(MAX(SUMIFS(Forecast!E:E, Forecast!$A:$A, Outcomes!$A106, Forecast!$C:$C, "2024", Forecast!$D:$D, "Bound project"), 0), 0)</f>
        <v>761.01901069071755</v>
      </c>
      <c r="D106" s="335">
        <f>IFERROR(MAX(SUMIFS(Forecast!F:F, Forecast!$A:$A, Outcomes!$A106, Forecast!$C:$C, "2024", Forecast!$D:$D, "Bound project"), 0), 0)</f>
        <v>989.33359285419476</v>
      </c>
      <c r="E106" s="335">
        <f>IFERROR(MAX(SUMIFS(Forecast!G:G, Forecast!$A:$A, Outcomes!$A106, Forecast!$C:$C, "2024", Forecast!$D:$D, "Bound project"), 0), 0)</f>
        <v>469.93382298853589</v>
      </c>
      <c r="F106" s="335">
        <f>IFERROR(MAX(SUMIFS(Forecast!H:H, Forecast!$A:$A, Outcomes!$A106, Forecast!$C:$C, "2024", Forecast!$D:$D, "Bound project"), 0), 0)</f>
        <v>481.16838711921957</v>
      </c>
      <c r="G106" s="335">
        <f>IFERROR(MAX(SUMIFS(Forecast!I:I, Forecast!$A:$A, Outcomes!$A106, Forecast!$C:$C, "2024", Forecast!$D:$D, "Bound project"), 0), 0)</f>
        <v>171.37539398140882</v>
      </c>
      <c r="H106" s="335">
        <f>IFERROR(MAX(SUMIFS(Forecast!J:J, Forecast!$A:$A, Outcomes!$A106, Forecast!$C:$C, "2024", Forecast!$D:$D, "Bound project"), 0), 0)</f>
        <v>0.95</v>
      </c>
      <c r="I106" s="335">
        <f>IFERROR(MAX(SUMIFS(Forecast!K:K, Forecast!$A:$A, Outcomes!$A106, Forecast!$C:$C, "2024", Forecast!$D:$D, "Bound project"), 0), 0)</f>
        <v>0.15833333333333333</v>
      </c>
      <c r="J106" s="335">
        <f>IFERROR(MAX(SUMIFS(Forecast!L:L, Forecast!$A:$A, Outcomes!$A106, Forecast!$C:$C, "2024", Forecast!$D:$D, "Bound project"), 0), 0)</f>
        <v>0.31666666666666665</v>
      </c>
      <c r="K106" s="335">
        <f>IFERROR(MAX(SUMIFS(Forecast!M:M, Forecast!$A:$A, Outcomes!$A106, Forecast!$C:$C, "2024", Forecast!$D:$D, "Bound project"), 0), 0)</f>
        <v>0</v>
      </c>
      <c r="L106" s="335">
        <f>IFERROR(MAX(SUMIFS(Forecast!O:O, Forecast!$A:$A, Outcomes!$A106, Forecast!$C:$C, "2024", Forecast!$D:$D, "Bound project"), 0), 0)</f>
        <v>56.210574003295513</v>
      </c>
      <c r="M106" s="335">
        <f>IFERROR(MAX(SUMIFS(Forecast!P:P, Forecast!$A:$A, Outcomes!$A106, Forecast!$C:$C, "2024", Forecast!$D:$D, "Bound project"), 0), 0)</f>
        <v>817.18942599670459</v>
      </c>
      <c r="N106" s="335">
        <f>IFERROR(MAX(SUMIFS(Forecast!U:U, Forecast!$A:$A, Outcomes!$A106, Forecast!$C:$C, "2024", Forecast!$D:$D, "Bound project"), 0), 0)</f>
        <v>7.7000000000000011</v>
      </c>
      <c r="O106" s="563"/>
      <c r="P106" s="563"/>
      <c r="Q106" s="563"/>
      <c r="R106" s="335">
        <f>IFERROR(MAX(SUMIFS(Forecast!Y:Y, Forecast!$A:$A, Outcomes!$A106, Forecast!$C:$C, "2024", Forecast!$D:$D, "Bound project"), 0), 0)</f>
        <v>0</v>
      </c>
      <c r="S106" s="563"/>
      <c r="T106" s="563"/>
      <c r="U106" s="563"/>
      <c r="V106" s="335">
        <f>IFERROR(MAX(SUMIFS(Forecast!AG:AG, Forecast!$A:$A, Outcomes!$A106, Forecast!$C:$C, "2024", Forecast!$D:$D, "Bound project"), 0), 0)</f>
        <v>260.67611128584599</v>
      </c>
      <c r="W106" s="335">
        <f>IFERROR(MAX(SUMIFS(Forecast!AH:AH, Forecast!$A:$A, Outcomes!$A106, Forecast!$C:$C, "2024", Forecast!$D:$D, "Bound project"), 0), 0)</f>
        <v>142.86711055761944</v>
      </c>
      <c r="X106" s="335">
        <f>IFERROR(MAX(SUMIFS(Forecast!AI:AI, Forecast!$A:$A, Outcomes!$A106, Forecast!$C:$C, "2024", Forecast!$D:$D, "Bound project"), 0), 0)</f>
        <v>114.13140054908062</v>
      </c>
      <c r="Y106" s="335">
        <f>IFERROR(MAX(SUMIFS(Forecast!AJ:AJ, Forecast!$A:$A, Outcomes!$A106, Forecast!$C:$C, "2024", Forecast!$D:$D, "Bound project"), 0), 0)</f>
        <v>84.614567817758385</v>
      </c>
      <c r="Z106" s="335">
        <f>IFERROR(MAX(SUMIFS(Forecast!AK:AK, Forecast!$A:$A, Outcomes!$A106, Forecast!$C:$C, "2024", Forecast!$D:$D, "Bound project"), 0), 0)</f>
        <v>335.08817442843969</v>
      </c>
      <c r="AA106" s="335">
        <f>IFERROR(MAX(SUMIFS(Forecast!AL:AL, Forecast!$A:$A, Outcomes!$A106, Forecast!$C:$C, "2024", Forecast!$D:$D, "Bound project"), 0), 0)</f>
        <v>163.85860156657748</v>
      </c>
      <c r="AB106" s="335">
        <f>IFERROR(MAX(SUMIFS(Forecast!AM:AM, Forecast!$A:$A, Outcomes!$A106, Forecast!$C:$C, "2024", Forecast!$D:$D, "Bound project"), 0), 0)</f>
        <v>207.35956423600257</v>
      </c>
      <c r="AC106" s="335">
        <f>IFERROR(MAX(SUMIFS(Forecast!AN:AN, Forecast!$A:$A, Outcomes!$A106, Forecast!$C:$C, "2024", Forecast!$D:$D, "Bound project"), 0), 0)</f>
        <v>169.38862660431298</v>
      </c>
      <c r="AD106" s="335">
        <f>IFERROR(MAX(SUMIFS(Forecast!AT:AT, Forecast!$A:$A, Outcomes!$A106, Forecast!$C:$C, "2024", Forecast!$D:$D, "Bound project"), 0), 0)</f>
        <v>0</v>
      </c>
      <c r="AE106" s="335">
        <f>IFERROR(MAX(SUMIFS(Forecast!AU:AU, Forecast!$A:$A, Outcomes!$A106, Forecast!$C:$C, "2024", Forecast!$D:$D, "Bound project"), 0), 0)</f>
        <v>0</v>
      </c>
      <c r="AF106" s="335">
        <f>IFERROR(MAX(SUMIFS(Forecast!AV:AV, Forecast!$A:$A, Outcomes!$A106, Forecast!$C:$C, "2024", Forecast!$D:$D, "Bound project"), 0), 0)</f>
        <v>0</v>
      </c>
      <c r="AG106" s="335">
        <f>IFERROR(MAX(SUMIFS(Forecast!AW:AW, Forecast!$A:$A, Outcomes!$A106, Forecast!$C:$C, "2024", Forecast!$D:$D, "Bound project"), 0), 0)</f>
        <v>0</v>
      </c>
      <c r="AH106" s="335">
        <f>IFERROR(MAX(SUMIFS(Forecast!AX:AX, Forecast!$A:$A, Outcomes!$A106, Forecast!$C:$C, "2024", Forecast!$D:$D, "Bound project"), 0), 0)</f>
        <v>0</v>
      </c>
      <c r="AI106" s="335">
        <f>IFERROR(MAX(SUMIFS(Forecast!AY:AY, Forecast!$A:$A, Outcomes!$A106, Forecast!$C:$C, "2024", Forecast!$D:$D, "Bound project"), 0), 0)</f>
        <v>0</v>
      </c>
      <c r="AJ106" s="335">
        <f>IFERROR(MAX(SUMIFS(Forecast!AZ:AZ, Forecast!$A:$A, Outcomes!$A106, Forecast!$C:$C, "2024", Forecast!$D:$D, "Bound project"), 0), 0)</f>
        <v>0</v>
      </c>
      <c r="AK106" s="335">
        <f>IFERROR(MAX(SUMIFS(Forecast!BA:BA, Forecast!$A:$A, Outcomes!$A106, Forecast!$C:$C, "2024", Forecast!$D:$D, "Bound project"), 0), 0)</f>
        <v>0</v>
      </c>
      <c r="AL106" s="335">
        <f>IFERROR(MAX(SUMIFS(Forecast!BF:BF, Forecast!$A:$A, Outcomes!$A106, Forecast!$C:$C, "2024", Forecast!$D:$D, "Bound project"), 0), 0)</f>
        <v>1187.8504267583323</v>
      </c>
      <c r="AM106" s="335">
        <f>IFERROR(MAX(SUMIFS(Forecast!BG:BG, Forecast!$A:$A, Outcomes!$A106, Forecast!$C:$C, "2024", Forecast!$D:$D, "Bound project"), 0), 0)</f>
        <v>599.53431719978687</v>
      </c>
      <c r="AN106" s="335">
        <f>IFERROR(MAX(SUMIFS(Forecast!BH:BH, Forecast!$A:$A, Outcomes!$A106, Forecast!$C:$C, "2024", Forecast!$D:$D, "Bound project"), 0), 0)</f>
        <v>569.01664153654337</v>
      </c>
      <c r="AO106" s="335">
        <f>IFERROR(MAX(SUMIFS(Forecast!BI:BI, Forecast!$A:$A, Outcomes!$A106, Forecast!$C:$C, "2024", Forecast!$D:$D, "Bound project"), 0), 0)</f>
        <v>214.67147629391985</v>
      </c>
      <c r="AP106" s="335">
        <f>IFERROR(MAX(SUMIFS(Forecast!BJ:BJ, Forecast!$A:$A, Outcomes!$A106, Forecast!$C:$C, "2024", Forecast!$D:$D, "Bound project"), 0), 0)</f>
        <v>526.51987550705564</v>
      </c>
      <c r="AQ106" s="335">
        <f>IFERROR(MAX(SUMIFS(Forecast!BK:BK, Forecast!$A:$A, Outcomes!$A106, Forecast!$C:$C, "2024", Forecast!$D:$D, "Bound project"), 0), 0)</f>
        <v>150.12225547991085</v>
      </c>
      <c r="AR106" s="335">
        <f>IFERROR(MAX(SUMIFS(Forecast!BL:BL, Forecast!$A:$A, Outcomes!$A106, Forecast!$C:$C, "2024", Forecast!$D:$D, "Bound project"), 0), 0)</f>
        <v>287.48350764950681</v>
      </c>
      <c r="AS106" s="335">
        <f>IFERROR(MAX(SUMIFS(Forecast!BM:BM, Forecast!$A:$A, Outcomes!$A106, Forecast!$C:$C, "2024", Forecast!$D:$D, "Bound project"), 0), 0)</f>
        <v>253.53480334564085</v>
      </c>
      <c r="AT106" s="335">
        <f>IFERROR(MAX(SUMIFS(Forecast!BS:BS, Forecast!$A:$A, Outcomes!$A106, Forecast!$C:$C, "2024", Forecast!$D:$D, "Bound project"), 0), 0)</f>
        <v>0</v>
      </c>
      <c r="AU106" s="335">
        <f>IFERROR(MAX(SUMIFS(Forecast!BT:BT, Forecast!$A:$A, Outcomes!$A106, Forecast!$C:$C, "2024", Forecast!$D:$D, "Bound project"), 0), 0)</f>
        <v>0</v>
      </c>
      <c r="AV106" s="335">
        <f>IFERROR(MAX(SUMIFS(Forecast!BU:BU, Forecast!$A:$A, Outcomes!$A106, Forecast!$C:$C, "2024", Forecast!$D:$D, "Bound project"), 0), 0)</f>
        <v>0</v>
      </c>
      <c r="AW106" s="335">
        <f>IFERROR(MAX(SUMIFS(Forecast!BV:BV, Forecast!$A:$A, Outcomes!$A106, Forecast!$C:$C, "2024", Forecast!$D:$D, "Bound project"), 0), 0)</f>
        <v>0</v>
      </c>
      <c r="AX106" s="335">
        <f>IFERROR(MAX(SUMIFS(Forecast!BW:BW, Forecast!$A:$A, Outcomes!$A106, Forecast!$C:$C, "2024", Forecast!$D:$D, "Bound project"), 0), 0)</f>
        <v>24.200000000000003</v>
      </c>
      <c r="AY106" s="335">
        <f>IFERROR(MAX(SUMIFS(Forecast!BX:BX, Forecast!$A:$A, Outcomes!$A106, Forecast!$C:$C, "2024", Forecast!$D:$D, "Bound project"), 0), 0)</f>
        <v>1.7531171375155199</v>
      </c>
      <c r="AZ106" s="335">
        <f>IFERROR(MAX(SUMIFS(Forecast!BY:BY, Forecast!$A:$A, Outcomes!$A106, Forecast!$C:$C, "2024", Forecast!$D:$D, "Bound project"), 0), 0)</f>
        <v>11.137459338025568</v>
      </c>
      <c r="BA106" s="335">
        <f>IFERROR(MAX(SUMIFS(Forecast!BZ:BZ, Forecast!$A:$A, Outcomes!$A106, Forecast!$C:$C, "2024", Forecast!$D:$D, "Bound project"), 0), 0)</f>
        <v>16.934434028690855</v>
      </c>
      <c r="BB106" s="335">
        <f>IFERROR(MAX(SUMIFS(Forecast!AO:AO, Forecast!$A:$A, Outcomes!$A106, Forecast!$C:$C, "2024", Forecast!$D:$D, "Bound project"), 0), 0)</f>
        <v>22</v>
      </c>
      <c r="BC106" s="335">
        <f>IFERROR(MAX(SUMIFS(Forecast!BN:BN, Forecast!$A:$A, Outcomes!$A106, Forecast!$C:$C, "2024", Forecast!$D:$D, "Bound project"), 0), 0)</f>
        <v>119.9</v>
      </c>
      <c r="BD106" s="335">
        <f>IFERROR(MAX(SUMIFS(Forecast!CA:CA, Forecast!$A:$A, Outcomes!$A106, Forecast!$C:$C, "2024", Forecast!$D:$D, "Bound project"), 0), 0)</f>
        <v>0</v>
      </c>
    </row>
    <row r="107" spans="1:56">
      <c r="A107" s="21" t="s">
        <v>137</v>
      </c>
      <c r="B107" s="18" t="s">
        <v>138</v>
      </c>
      <c r="C107" s="335">
        <f>IFERROR(MAX(SUMIFS(Forecast!E:E, Forecast!$A:$A, Outcomes!$A107, Forecast!$C:$C, "2024", Forecast!$D:$D, "Bound project"), 0), 0)</f>
        <v>212.67860136020366</v>
      </c>
      <c r="D107" s="335">
        <f>IFERROR(MAX(SUMIFS(Forecast!F:F, Forecast!$A:$A, Outcomes!$A107, Forecast!$C:$C, "2024", Forecast!$D:$D, "Bound project"), 0), 0)</f>
        <v>191.89999999999998</v>
      </c>
      <c r="E107" s="335">
        <f>IFERROR(MAX(SUMIFS(Forecast!G:G, Forecast!$A:$A, Outcomes!$A107, Forecast!$C:$C, "2024", Forecast!$D:$D, "Bound project"), 0), 0)</f>
        <v>60.471190360279977</v>
      </c>
      <c r="F107" s="335">
        <f>IFERROR(MAX(SUMIFS(Forecast!H:H, Forecast!$A:$A, Outcomes!$A107, Forecast!$C:$C, "2024", Forecast!$D:$D, "Bound project"), 0), 0)</f>
        <v>83.332397213254424</v>
      </c>
      <c r="G107" s="335">
        <f>IFERROR(MAX(SUMIFS(Forecast!I:I, Forecast!$A:$A, Outcomes!$A107, Forecast!$C:$C, "2024", Forecast!$D:$D, "Bound project"), 0), 0)</f>
        <v>48.705552600575373</v>
      </c>
      <c r="H107" s="335">
        <f>IFERROR(MAX(SUMIFS(Forecast!J:J, Forecast!$A:$A, Outcomes!$A107, Forecast!$C:$C, "2024", Forecast!$D:$D, "Bound project"), 0), 0)</f>
        <v>0</v>
      </c>
      <c r="I107" s="335">
        <f>IFERROR(MAX(SUMIFS(Forecast!K:K, Forecast!$A:$A, Outcomes!$A107, Forecast!$C:$C, "2024", Forecast!$D:$D, "Bound project"), 0), 0)</f>
        <v>0</v>
      </c>
      <c r="J107" s="335">
        <f>IFERROR(MAX(SUMIFS(Forecast!L:L, Forecast!$A:$A, Outcomes!$A107, Forecast!$C:$C, "2024", Forecast!$D:$D, "Bound project"), 0), 0)</f>
        <v>0</v>
      </c>
      <c r="K107" s="335">
        <f>IFERROR(MAX(SUMIFS(Forecast!M:M, Forecast!$A:$A, Outcomes!$A107, Forecast!$C:$C, "2024", Forecast!$D:$D, "Bound project"), 0), 0)</f>
        <v>0</v>
      </c>
      <c r="L107" s="335">
        <f>IFERROR(MAX(SUMIFS(Forecast!O:O, Forecast!$A:$A, Outcomes!$A107, Forecast!$C:$C, "2024", Forecast!$D:$D, "Bound project"), 0), 0)</f>
        <v>0</v>
      </c>
      <c r="M107" s="335">
        <f>IFERROR(MAX(SUMIFS(Forecast!P:P, Forecast!$A:$A, Outcomes!$A107, Forecast!$C:$C, "2024", Forecast!$D:$D, "Bound project"), 0), 0)</f>
        <v>176</v>
      </c>
      <c r="N107" s="335">
        <f>IFERROR(MAX(SUMIFS(Forecast!U:U, Forecast!$A:$A, Outcomes!$A107, Forecast!$C:$C, "2024", Forecast!$D:$D, "Bound project"), 0), 0)</f>
        <v>34.512500000000003</v>
      </c>
      <c r="O107" s="563"/>
      <c r="P107" s="563"/>
      <c r="Q107" s="563"/>
      <c r="R107" s="335">
        <f>IFERROR(MAX(SUMIFS(Forecast!Y:Y, Forecast!$A:$A, Outcomes!$A107, Forecast!$C:$C, "2024", Forecast!$D:$D, "Bound project"), 0), 0)</f>
        <v>156.88750000000002</v>
      </c>
      <c r="S107" s="563"/>
      <c r="T107" s="563"/>
      <c r="U107" s="563"/>
      <c r="V107" s="335">
        <f>IFERROR(MAX(SUMIFS(Forecast!AG:AG, Forecast!$A:$A, Outcomes!$A107, Forecast!$C:$C, "2024", Forecast!$D:$D, "Bound project"), 0), 0)</f>
        <v>59.539483978883609</v>
      </c>
      <c r="W107" s="335">
        <f>IFERROR(MAX(SUMIFS(Forecast!AH:AH, Forecast!$A:$A, Outcomes!$A107, Forecast!$C:$C, "2024", Forecast!$D:$D, "Bound project"), 0), 0)</f>
        <v>6.4507321861867046</v>
      </c>
      <c r="X107" s="335">
        <f>IFERROR(MAX(SUMIFS(Forecast!AI:AI, Forecast!$A:$A, Outcomes!$A107, Forecast!$C:$C, "2024", Forecast!$D:$D, "Bound project"), 0), 0)</f>
        <v>13.440105971344032</v>
      </c>
      <c r="Y107" s="335">
        <f>IFERROR(MAX(SUMIFS(Forecast!AJ:AJ, Forecast!$A:$A, Outcomes!$A107, Forecast!$C:$C, "2024", Forecast!$D:$D, "Bound project"), 0), 0)</f>
        <v>30.698112815072424</v>
      </c>
      <c r="Z107" s="335">
        <f>IFERROR(MAX(SUMIFS(Forecast!AK:AK, Forecast!$A:$A, Outcomes!$A107, Forecast!$C:$C, "2024", Forecast!$D:$D, "Bound project"), 0), 0)</f>
        <v>130.12284520181774</v>
      </c>
      <c r="AA107" s="335">
        <f>IFERROR(MAX(SUMIFS(Forecast!AL:AL, Forecast!$A:$A, Outcomes!$A107, Forecast!$C:$C, "2024", Forecast!$D:$D, "Bound project"), 0), 0)</f>
        <v>28.681350467276186</v>
      </c>
      <c r="AB107" s="335">
        <f>IFERROR(MAX(SUMIFS(Forecast!AM:AM, Forecast!$A:$A, Outcomes!$A107, Forecast!$C:$C, "2024", Forecast!$D:$D, "Bound project"), 0), 0)</f>
        <v>84.766413735206697</v>
      </c>
      <c r="AC107" s="335">
        <f>IFERROR(MAX(SUMIFS(Forecast!AN:AN, Forecast!$A:$A, Outcomes!$A107, Forecast!$C:$C, "2024", Forecast!$D:$D, "Bound project"), 0), 0)</f>
        <v>59.043182601882208</v>
      </c>
      <c r="AD107" s="335">
        <f>IFERROR(MAX(SUMIFS(Forecast!AT:AT, Forecast!$A:$A, Outcomes!$A107, Forecast!$C:$C, "2024", Forecast!$D:$D, "Bound project"), 0), 0)</f>
        <v>0</v>
      </c>
      <c r="AE107" s="335">
        <f>IFERROR(MAX(SUMIFS(Forecast!AU:AU, Forecast!$A:$A, Outcomes!$A107, Forecast!$C:$C, "2024", Forecast!$D:$D, "Bound project"), 0), 0)</f>
        <v>0</v>
      </c>
      <c r="AF107" s="335">
        <f>IFERROR(MAX(SUMIFS(Forecast!AV:AV, Forecast!$A:$A, Outcomes!$A107, Forecast!$C:$C, "2024", Forecast!$D:$D, "Bound project"), 0), 0)</f>
        <v>0</v>
      </c>
      <c r="AG107" s="335">
        <f>IFERROR(MAX(SUMIFS(Forecast!AW:AW, Forecast!$A:$A, Outcomes!$A107, Forecast!$C:$C, "2024", Forecast!$D:$D, "Bound project"), 0), 0)</f>
        <v>0</v>
      </c>
      <c r="AH107" s="335">
        <f>IFERROR(MAX(SUMIFS(Forecast!AX:AX, Forecast!$A:$A, Outcomes!$A107, Forecast!$C:$C, "2024", Forecast!$D:$D, "Bound project"), 0), 0)</f>
        <v>0</v>
      </c>
      <c r="AI107" s="335">
        <f>IFERROR(MAX(SUMIFS(Forecast!AY:AY, Forecast!$A:$A, Outcomes!$A107, Forecast!$C:$C, "2024", Forecast!$D:$D, "Bound project"), 0), 0)</f>
        <v>0</v>
      </c>
      <c r="AJ107" s="335">
        <f>IFERROR(MAX(SUMIFS(Forecast!AZ:AZ, Forecast!$A:$A, Outcomes!$A107, Forecast!$C:$C, "2024", Forecast!$D:$D, "Bound project"), 0), 0)</f>
        <v>0</v>
      </c>
      <c r="AK107" s="335">
        <f>IFERROR(MAX(SUMIFS(Forecast!BA:BA, Forecast!$A:$A, Outcomes!$A107, Forecast!$C:$C, "2024", Forecast!$D:$D, "Bound project"), 0), 0)</f>
        <v>0</v>
      </c>
      <c r="AL107" s="335">
        <f>IFERROR(MAX(SUMIFS(Forecast!BF:BF, Forecast!$A:$A, Outcomes!$A107, Forecast!$C:$C, "2024", Forecast!$D:$D, "Bound project"), 0), 0)</f>
        <v>139.64166875795726</v>
      </c>
      <c r="AM107" s="335">
        <f>IFERROR(MAX(SUMIFS(Forecast!BG:BG, Forecast!$A:$A, Outcomes!$A107, Forecast!$C:$C, "2024", Forecast!$D:$D, "Bound project"), 0), 0)</f>
        <v>48.294094657406738</v>
      </c>
      <c r="AN107" s="335">
        <f>IFERROR(MAX(SUMIFS(Forecast!BH:BH, Forecast!$A:$A, Outcomes!$A107, Forecast!$C:$C, "2024", Forecast!$D:$D, "Bound project"), 0), 0)</f>
        <v>77.99694333532301</v>
      </c>
      <c r="AO107" s="335">
        <f>IFERROR(MAX(SUMIFS(Forecast!BI:BI, Forecast!$A:$A, Outcomes!$A107, Forecast!$C:$C, "2024", Forecast!$D:$D, "Bound project"), 0), 0)</f>
        <v>47.210360092841853</v>
      </c>
      <c r="AP107" s="335">
        <f>IFERROR(MAX(SUMIFS(Forecast!BJ:BJ, Forecast!$A:$A, Outcomes!$A107, Forecast!$C:$C, "2024", Forecast!$D:$D, "Bound project"), 0), 0)</f>
        <v>115.61630881845993</v>
      </c>
      <c r="AQ107" s="335">
        <f>IFERROR(MAX(SUMIFS(Forecast!BK:BK, Forecast!$A:$A, Outcomes!$A107, Forecast!$C:$C, "2024", Forecast!$D:$D, "Bound project"), 0), 0)</f>
        <v>27.853353715157311</v>
      </c>
      <c r="AR107" s="335">
        <f>IFERROR(MAX(SUMIFS(Forecast!BL:BL, Forecast!$A:$A, Outcomes!$A107, Forecast!$C:$C, "2024", Forecast!$D:$D, "Bound project"), 0), 0)</f>
        <v>73.914459469330566</v>
      </c>
      <c r="AS107" s="335">
        <f>IFERROR(MAX(SUMIFS(Forecast!BM:BM, Forecast!$A:$A, Outcomes!$A107, Forecast!$C:$C, "2024", Forecast!$D:$D, "Bound project"), 0), 0)</f>
        <v>65.315538784262628</v>
      </c>
      <c r="AT107" s="335">
        <f>IFERROR(MAX(SUMIFS(Forecast!BS:BS, Forecast!$A:$A, Outcomes!$A107, Forecast!$C:$C, "2024", Forecast!$D:$D, "Bound project"), 0), 0)</f>
        <v>0</v>
      </c>
      <c r="AU107" s="335">
        <f>IFERROR(MAX(SUMIFS(Forecast!BT:BT, Forecast!$A:$A, Outcomes!$A107, Forecast!$C:$C, "2024", Forecast!$D:$D, "Bound project"), 0), 0)</f>
        <v>0</v>
      </c>
      <c r="AV107" s="335">
        <f>IFERROR(MAX(SUMIFS(Forecast!BU:BU, Forecast!$A:$A, Outcomes!$A107, Forecast!$C:$C, "2024", Forecast!$D:$D, "Bound project"), 0), 0)</f>
        <v>0</v>
      </c>
      <c r="AW107" s="335">
        <f>IFERROR(MAX(SUMIFS(Forecast!BV:BV, Forecast!$A:$A, Outcomes!$A107, Forecast!$C:$C, "2024", Forecast!$D:$D, "Bound project"), 0), 0)</f>
        <v>0</v>
      </c>
      <c r="AX107" s="335">
        <f>IFERROR(MAX(SUMIFS(Forecast!BW:BW, Forecast!$A:$A, Outcomes!$A107, Forecast!$C:$C, "2024", Forecast!$D:$D, "Bound project"), 0), 0)</f>
        <v>0</v>
      </c>
      <c r="AY107" s="335">
        <f>IFERROR(MAX(SUMIFS(Forecast!BX:BX, Forecast!$A:$A, Outcomes!$A107, Forecast!$C:$C, "2024", Forecast!$D:$D, "Bound project"), 0), 0)</f>
        <v>0</v>
      </c>
      <c r="AZ107" s="335">
        <f>IFERROR(MAX(SUMIFS(Forecast!BY:BY, Forecast!$A:$A, Outcomes!$A107, Forecast!$C:$C, "2024", Forecast!$D:$D, "Bound project"), 0), 0)</f>
        <v>0</v>
      </c>
      <c r="BA107" s="335">
        <f>IFERROR(MAX(SUMIFS(Forecast!BZ:BZ, Forecast!$A:$A, Outcomes!$A107, Forecast!$C:$C, "2024", Forecast!$D:$D, "Bound project"), 0), 0)</f>
        <v>0</v>
      </c>
      <c r="BB107" s="335">
        <f>IFERROR(MAX(SUMIFS(Forecast!AO:AO, Forecast!$A:$A, Outcomes!$A107, Forecast!$C:$C, "2024", Forecast!$D:$D, "Bound project"), 0), 0)</f>
        <v>13.055972684197059</v>
      </c>
      <c r="BC107" s="335">
        <f>IFERROR(MAX(SUMIFS(Forecast!BN:BN, Forecast!$A:$A, Outcomes!$A107, Forecast!$C:$C, "2024", Forecast!$D:$D, "Bound project"), 0), 0)</f>
        <v>17.600000000000001</v>
      </c>
      <c r="BD107" s="335">
        <f>IFERROR(MAX(SUMIFS(Forecast!CA:CA, Forecast!$A:$A, Outcomes!$A107, Forecast!$C:$C, "2024", Forecast!$D:$D, "Bound project"), 0), 0)</f>
        <v>0</v>
      </c>
    </row>
    <row r="108" spans="1:56">
      <c r="A108" s="21" t="s">
        <v>139</v>
      </c>
      <c r="B108" s="18" t="s">
        <v>140</v>
      </c>
      <c r="C108" s="335">
        <f>IFERROR(MAX(SUMIFS(Forecast!E:E, Forecast!$A:$A, Outcomes!$A108, Forecast!$C:$C, "2024", Forecast!$D:$D, "Bound project"), 0), 0)</f>
        <v>185.25</v>
      </c>
      <c r="D108" s="335">
        <f>IFERROR(MAX(SUMIFS(Forecast!F:F, Forecast!$A:$A, Outcomes!$A108, Forecast!$C:$C, "2024", Forecast!$D:$D, "Bound project"), 0), 0)</f>
        <v>198.60306554785109</v>
      </c>
      <c r="E108" s="335">
        <f>IFERROR(MAX(SUMIFS(Forecast!G:G, Forecast!$A:$A, Outcomes!$A108, Forecast!$C:$C, "2024", Forecast!$D:$D, "Bound project"), 0), 0)</f>
        <v>72.130835746523346</v>
      </c>
      <c r="F108" s="335">
        <f>IFERROR(MAX(SUMIFS(Forecast!H:H, Forecast!$A:$A, Outcomes!$A108, Forecast!$C:$C, "2024", Forecast!$D:$D, "Bound project"), 0), 0)</f>
        <v>85.577432934415228</v>
      </c>
      <c r="G108" s="335">
        <f>IFERROR(MAX(SUMIFS(Forecast!I:I, Forecast!$A:$A, Outcomes!$A108, Forecast!$C:$C, "2024", Forecast!$D:$D, "Bound project"), 0), 0)</f>
        <v>53.586388412901918</v>
      </c>
      <c r="H108" s="335">
        <f>IFERROR(MAX(SUMIFS(Forecast!J:J, Forecast!$A:$A, Outcomes!$A108, Forecast!$C:$C, "2024", Forecast!$D:$D, "Bound project"), 0), 0)</f>
        <v>1.9</v>
      </c>
      <c r="I108" s="335">
        <f>IFERROR(MAX(SUMIFS(Forecast!K:K, Forecast!$A:$A, Outcomes!$A108, Forecast!$C:$C, "2024", Forecast!$D:$D, "Bound project"), 0), 0)</f>
        <v>0.95</v>
      </c>
      <c r="J108" s="335">
        <f>IFERROR(MAX(SUMIFS(Forecast!L:L, Forecast!$A:$A, Outcomes!$A108, Forecast!$C:$C, "2024", Forecast!$D:$D, "Bound project"), 0), 0)</f>
        <v>0</v>
      </c>
      <c r="K108" s="335">
        <f>IFERROR(MAX(SUMIFS(Forecast!M:M, Forecast!$A:$A, Outcomes!$A108, Forecast!$C:$C, "2024", Forecast!$D:$D, "Bound project"), 0), 0)</f>
        <v>0</v>
      </c>
      <c r="L108" s="335">
        <f>IFERROR(MAX(SUMIFS(Forecast!O:O, Forecast!$A:$A, Outcomes!$A108, Forecast!$C:$C, "2024", Forecast!$D:$D, "Bound project"), 0), 0)</f>
        <v>88.761857886786657</v>
      </c>
      <c r="M108" s="335">
        <f>IFERROR(MAX(SUMIFS(Forecast!P:P, Forecast!$A:$A, Outcomes!$A108, Forecast!$C:$C, "2024", Forecast!$D:$D, "Bound project"), 0), 0)</f>
        <v>265.67407430482058</v>
      </c>
      <c r="N108" s="335">
        <f>IFERROR(MAX(SUMIFS(Forecast!U:U, Forecast!$A:$A, Outcomes!$A108, Forecast!$C:$C, "2024", Forecast!$D:$D, "Bound project"), 0), 0)</f>
        <v>86.723842407145071</v>
      </c>
      <c r="O108" s="563"/>
      <c r="P108" s="563"/>
      <c r="Q108" s="563"/>
      <c r="R108" s="335">
        <f>IFERROR(MAX(SUMIFS(Forecast!Y:Y, Forecast!$A:$A, Outcomes!$A108, Forecast!$C:$C, "2024", Forecast!$D:$D, "Bound project"), 0), 0)</f>
        <v>12.64358125010498</v>
      </c>
      <c r="S108" s="563"/>
      <c r="T108" s="563"/>
      <c r="U108" s="563"/>
      <c r="V108" s="335">
        <f>IFERROR(MAX(SUMIFS(Forecast!AG:AG, Forecast!$A:$A, Outcomes!$A108, Forecast!$C:$C, "2024", Forecast!$D:$D, "Bound project"), 0), 0)</f>
        <v>123.81892962753724</v>
      </c>
      <c r="W108" s="335">
        <f>IFERROR(MAX(SUMIFS(Forecast!AH:AH, Forecast!$A:$A, Outcomes!$A108, Forecast!$C:$C, "2024", Forecast!$D:$D, "Bound project"), 0), 0)</f>
        <v>52.983078548346164</v>
      </c>
      <c r="X108" s="335">
        <f>IFERROR(MAX(SUMIFS(Forecast!AI:AI, Forecast!$A:$A, Outcomes!$A108, Forecast!$C:$C, "2024", Forecast!$D:$D, "Bound project"), 0), 0)</f>
        <v>48.797615109287932</v>
      </c>
      <c r="Y108" s="335">
        <f>IFERROR(MAX(SUMIFS(Forecast!AJ:AJ, Forecast!$A:$A, Outcomes!$A108, Forecast!$C:$C, "2024", Forecast!$D:$D, "Bound project"), 0), 0)</f>
        <v>57.357263641395733</v>
      </c>
      <c r="Z108" s="335">
        <f>IFERROR(MAX(SUMIFS(Forecast!AK:AK, Forecast!$A:$A, Outcomes!$A108, Forecast!$C:$C, "2024", Forecast!$D:$D, "Bound project"), 0), 0)</f>
        <v>215.70818540888783</v>
      </c>
      <c r="AA108" s="335">
        <f>IFERROR(MAX(SUMIFS(Forecast!AL:AL, Forecast!$A:$A, Outcomes!$A108, Forecast!$C:$C, "2024", Forecast!$D:$D, "Bound project"), 0), 0)</f>
        <v>86.787506710576366</v>
      </c>
      <c r="AB108" s="335">
        <f>IFERROR(MAX(SUMIFS(Forecast!AM:AM, Forecast!$A:$A, Outcomes!$A108, Forecast!$C:$C, "2024", Forecast!$D:$D, "Bound project"), 0), 0)</f>
        <v>98.836092618632975</v>
      </c>
      <c r="AC108" s="335">
        <f>IFERROR(MAX(SUMIFS(Forecast!AN:AN, Forecast!$A:$A, Outcomes!$A108, Forecast!$C:$C, "2024", Forecast!$D:$D, "Bound project"), 0), 0)</f>
        <v>100.36752772474561</v>
      </c>
      <c r="AD108" s="335">
        <f>IFERROR(MAX(SUMIFS(Forecast!AT:AT, Forecast!$A:$A, Outcomes!$A108, Forecast!$C:$C, "2024", Forecast!$D:$D, "Bound project"), 0), 0)</f>
        <v>0</v>
      </c>
      <c r="AE108" s="335">
        <f>IFERROR(MAX(SUMIFS(Forecast!AU:AU, Forecast!$A:$A, Outcomes!$A108, Forecast!$C:$C, "2024", Forecast!$D:$D, "Bound project"), 0), 0)</f>
        <v>0</v>
      </c>
      <c r="AF108" s="335">
        <f>IFERROR(MAX(SUMIFS(Forecast!AV:AV, Forecast!$A:$A, Outcomes!$A108, Forecast!$C:$C, "2024", Forecast!$D:$D, "Bound project"), 0), 0)</f>
        <v>0</v>
      </c>
      <c r="AG108" s="335">
        <f>IFERROR(MAX(SUMIFS(Forecast!AW:AW, Forecast!$A:$A, Outcomes!$A108, Forecast!$C:$C, "2024", Forecast!$D:$D, "Bound project"), 0), 0)</f>
        <v>0</v>
      </c>
      <c r="AH108" s="335">
        <f>IFERROR(MAX(SUMIFS(Forecast!AX:AX, Forecast!$A:$A, Outcomes!$A108, Forecast!$C:$C, "2024", Forecast!$D:$D, "Bound project"), 0), 0)</f>
        <v>0</v>
      </c>
      <c r="AI108" s="335">
        <f>IFERROR(MAX(SUMIFS(Forecast!AY:AY, Forecast!$A:$A, Outcomes!$A108, Forecast!$C:$C, "2024", Forecast!$D:$D, "Bound project"), 0), 0)</f>
        <v>0</v>
      </c>
      <c r="AJ108" s="335">
        <f>IFERROR(MAX(SUMIFS(Forecast!AZ:AZ, Forecast!$A:$A, Outcomes!$A108, Forecast!$C:$C, "2024", Forecast!$D:$D, "Bound project"), 0), 0)</f>
        <v>0</v>
      </c>
      <c r="AK108" s="335">
        <f>IFERROR(MAX(SUMIFS(Forecast!BA:BA, Forecast!$A:$A, Outcomes!$A108, Forecast!$C:$C, "2024", Forecast!$D:$D, "Bound project"), 0), 0)</f>
        <v>0</v>
      </c>
      <c r="AL108" s="335">
        <f>IFERROR(MAX(SUMIFS(Forecast!BF:BF, Forecast!$A:$A, Outcomes!$A108, Forecast!$C:$C, "2024", Forecast!$D:$D, "Bound project"), 0), 0)</f>
        <v>199.73460931818462</v>
      </c>
      <c r="AM108" s="335">
        <f>IFERROR(MAX(SUMIFS(Forecast!BG:BG, Forecast!$A:$A, Outcomes!$A108, Forecast!$C:$C, "2024", Forecast!$D:$D, "Bound project"), 0), 0)</f>
        <v>73.682346357109012</v>
      </c>
      <c r="AN108" s="335">
        <f>IFERROR(MAX(SUMIFS(Forecast!BH:BH, Forecast!$A:$A, Outcomes!$A108, Forecast!$C:$C, "2024", Forecast!$D:$D, "Bound project"), 0), 0)</f>
        <v>94.866676955671991</v>
      </c>
      <c r="AO108" s="335">
        <f>IFERROR(MAX(SUMIFS(Forecast!BI:BI, Forecast!$A:$A, Outcomes!$A108, Forecast!$C:$C, "2024", Forecast!$D:$D, "Bound project"), 0), 0)</f>
        <v>64.131195769919032</v>
      </c>
      <c r="AP108" s="335">
        <f>IFERROR(MAX(SUMIFS(Forecast!BJ:BJ, Forecast!$A:$A, Outcomes!$A108, Forecast!$C:$C, "2024", Forecast!$D:$D, "Bound project"), 0), 0)</f>
        <v>130.86539068181531</v>
      </c>
      <c r="AQ108" s="335">
        <f>IFERROR(MAX(SUMIFS(Forecast!BK:BK, Forecast!$A:$A, Outcomes!$A108, Forecast!$C:$C, "2024", Forecast!$D:$D, "Bound project"), 0), 0)</f>
        <v>32.308139978149853</v>
      </c>
      <c r="AR108" s="335">
        <f>IFERROR(MAX(SUMIFS(Forecast!BL:BL, Forecast!$A:$A, Outcomes!$A108, Forecast!$C:$C, "2024", Forecast!$D:$D, "Bound project"), 0), 0)</f>
        <v>63.876458499871234</v>
      </c>
      <c r="AS108" s="335">
        <f>IFERROR(MAX(SUMIFS(Forecast!BM:BM, Forecast!$A:$A, Outcomes!$A108, Forecast!$C:$C, "2024", Forecast!$D:$D, "Bound project"), 0), 0)</f>
        <v>60.185955754920379</v>
      </c>
      <c r="AT108" s="335">
        <f>IFERROR(MAX(SUMIFS(Forecast!BS:BS, Forecast!$A:$A, Outcomes!$A108, Forecast!$C:$C, "2024", Forecast!$D:$D, "Bound project"), 0), 0)</f>
        <v>0</v>
      </c>
      <c r="AU108" s="335">
        <f>IFERROR(MAX(SUMIFS(Forecast!BT:BT, Forecast!$A:$A, Outcomes!$A108, Forecast!$C:$C, "2024", Forecast!$D:$D, "Bound project"), 0), 0)</f>
        <v>0</v>
      </c>
      <c r="AV108" s="335">
        <f>IFERROR(MAX(SUMIFS(Forecast!BU:BU, Forecast!$A:$A, Outcomes!$A108, Forecast!$C:$C, "2024", Forecast!$D:$D, "Bound project"), 0), 0)</f>
        <v>0</v>
      </c>
      <c r="AW108" s="335">
        <f>IFERROR(MAX(SUMIFS(Forecast!BV:BV, Forecast!$A:$A, Outcomes!$A108, Forecast!$C:$C, "2024", Forecast!$D:$D, "Bound project"), 0), 0)</f>
        <v>0</v>
      </c>
      <c r="AX108" s="335">
        <f>IFERROR(MAX(SUMIFS(Forecast!BW:BW, Forecast!$A:$A, Outcomes!$A108, Forecast!$C:$C, "2024", Forecast!$D:$D, "Bound project"), 0), 0)</f>
        <v>0</v>
      </c>
      <c r="AY108" s="335">
        <f>IFERROR(MAX(SUMIFS(Forecast!BX:BX, Forecast!$A:$A, Outcomes!$A108, Forecast!$C:$C, "2024", Forecast!$D:$D, "Bound project"), 0), 0)</f>
        <v>0</v>
      </c>
      <c r="AZ108" s="335">
        <f>IFERROR(MAX(SUMIFS(Forecast!BY:BY, Forecast!$A:$A, Outcomes!$A108, Forecast!$C:$C, "2024", Forecast!$D:$D, "Bound project"), 0), 0)</f>
        <v>0</v>
      </c>
      <c r="BA108" s="335">
        <f>IFERROR(MAX(SUMIFS(Forecast!BZ:BZ, Forecast!$A:$A, Outcomes!$A108, Forecast!$C:$C, "2024", Forecast!$D:$D, "Bound project"), 0), 0)</f>
        <v>0</v>
      </c>
      <c r="BB108" s="335">
        <f>IFERROR(MAX(SUMIFS(Forecast!AO:AO, Forecast!$A:$A, Outcomes!$A108, Forecast!$C:$C, "2024", Forecast!$D:$D, "Bound project"), 0), 0)</f>
        <v>24.007666769540048</v>
      </c>
      <c r="BC108" s="335">
        <f>IFERROR(MAX(SUMIFS(Forecast!BN:BN, Forecast!$A:$A, Outcomes!$A108, Forecast!$C:$C, "2024", Forecast!$D:$D, "Bound project"), 0), 0)</f>
        <v>47.4493362703573</v>
      </c>
      <c r="BD108" s="335">
        <f>IFERROR(MAX(SUMIFS(Forecast!CA:CA, Forecast!$A:$A, Outcomes!$A108, Forecast!$C:$C, "2024", Forecast!$D:$D, "Bound project"), 0), 0)</f>
        <v>0</v>
      </c>
    </row>
    <row r="109" spans="1:56">
      <c r="A109" s="21" t="s">
        <v>141</v>
      </c>
      <c r="B109" s="18" t="s">
        <v>142</v>
      </c>
      <c r="C109" s="335">
        <f>IFERROR(MAX(SUMIFS(Forecast!E:E, Forecast!$A:$A, Outcomes!$A109, Forecast!$C:$C, "2024", Forecast!$D:$D, "Bound project"), 0), 0)</f>
        <v>478.79999999999995</v>
      </c>
      <c r="D109" s="335">
        <f>IFERROR(MAX(SUMIFS(Forecast!F:F, Forecast!$A:$A, Outcomes!$A109, Forecast!$C:$C, "2024", Forecast!$D:$D, "Bound project"), 0), 0)</f>
        <v>463.6843817213051</v>
      </c>
      <c r="E109" s="335">
        <f>IFERROR(MAX(SUMIFS(Forecast!G:G, Forecast!$A:$A, Outcomes!$A109, Forecast!$C:$C, "2024", Forecast!$D:$D, "Bound project"), 0), 0)</f>
        <v>249.59023075410178</v>
      </c>
      <c r="F109" s="335">
        <f>IFERROR(MAX(SUMIFS(Forecast!H:H, Forecast!$A:$A, Outcomes!$A109, Forecast!$C:$C, "2024", Forecast!$D:$D, "Bound project"), 0), 0)</f>
        <v>144.97998765551409</v>
      </c>
      <c r="G109" s="335">
        <f>IFERROR(MAX(SUMIFS(Forecast!I:I, Forecast!$A:$A, Outcomes!$A109, Forecast!$C:$C, "2024", Forecast!$D:$D, "Bound project"), 0), 0)</f>
        <v>88.107789171683734</v>
      </c>
      <c r="H109" s="335">
        <f>IFERROR(MAX(SUMIFS(Forecast!J:J, Forecast!$A:$A, Outcomes!$A109, Forecast!$C:$C, "2024", Forecast!$D:$D, "Bound project"), 0), 0)</f>
        <v>0</v>
      </c>
      <c r="I109" s="335">
        <f>IFERROR(MAX(SUMIFS(Forecast!K:K, Forecast!$A:$A, Outcomes!$A109, Forecast!$C:$C, "2024", Forecast!$D:$D, "Bound project"), 0), 0)</f>
        <v>0</v>
      </c>
      <c r="J109" s="335">
        <f>IFERROR(MAX(SUMIFS(Forecast!L:L, Forecast!$A:$A, Outcomes!$A109, Forecast!$C:$C, "2024", Forecast!$D:$D, "Bound project"), 0), 0)</f>
        <v>0</v>
      </c>
      <c r="K109" s="335">
        <f>IFERROR(MAX(SUMIFS(Forecast!M:M, Forecast!$A:$A, Outcomes!$A109, Forecast!$C:$C, "2024", Forecast!$D:$D, "Bound project"), 0), 0)</f>
        <v>0</v>
      </c>
      <c r="L109" s="335">
        <f>IFERROR(MAX(SUMIFS(Forecast!O:O, Forecast!$A:$A, Outcomes!$A109, Forecast!$C:$C, "2024", Forecast!$D:$D, "Bound project"), 0), 0)</f>
        <v>64.926158294778588</v>
      </c>
      <c r="M109" s="335">
        <f>IFERROR(MAX(SUMIFS(Forecast!P:P, Forecast!$A:$A, Outcomes!$A109, Forecast!$C:$C, "2024", Forecast!$D:$D, "Bound project"), 0), 0)</f>
        <v>111.7738417052214</v>
      </c>
      <c r="N109" s="335">
        <f>IFERROR(MAX(SUMIFS(Forecast!U:U, Forecast!$A:$A, Outcomes!$A109, Forecast!$C:$C, "2024", Forecast!$D:$D, "Bound project"), 0), 0)</f>
        <v>19.598803418803421</v>
      </c>
      <c r="O109" s="563"/>
      <c r="P109" s="563"/>
      <c r="Q109" s="563"/>
      <c r="R109" s="335">
        <f>IFERROR(MAX(SUMIFS(Forecast!Y:Y, Forecast!$A:$A, Outcomes!$A109, Forecast!$C:$C, "2024", Forecast!$D:$D, "Bound project"), 0), 0)</f>
        <v>45.301196581196585</v>
      </c>
      <c r="S109" s="563"/>
      <c r="T109" s="563"/>
      <c r="U109" s="563"/>
      <c r="V109" s="335">
        <f>IFERROR(MAX(SUMIFS(Forecast!AG:AG, Forecast!$A:$A, Outcomes!$A109, Forecast!$C:$C, "2024", Forecast!$D:$D, "Bound project"), 0), 0)</f>
        <v>53.579854489586516</v>
      </c>
      <c r="W109" s="335">
        <f>IFERROR(MAX(SUMIFS(Forecast!AH:AH, Forecast!$A:$A, Outcomes!$A109, Forecast!$C:$C, "2024", Forecast!$D:$D, "Bound project"), 0), 0)</f>
        <v>35.347004283073332</v>
      </c>
      <c r="X109" s="335">
        <f>IFERROR(MAX(SUMIFS(Forecast!AI:AI, Forecast!$A:$A, Outcomes!$A109, Forecast!$C:$C, "2024", Forecast!$D:$D, "Bound project"), 0), 0)</f>
        <v>11.903693475793023</v>
      </c>
      <c r="Y109" s="335">
        <f>IFERROR(MAX(SUMIFS(Forecast!AJ:AJ, Forecast!$A:$A, Outcomes!$A109, Forecast!$C:$C, "2024", Forecast!$D:$D, "Bound project"), 0), 0)</f>
        <v>17.762738443267047</v>
      </c>
      <c r="Z109" s="335">
        <f>IFERROR(MAX(SUMIFS(Forecast!AK:AK, Forecast!$A:$A, Outcomes!$A109, Forecast!$C:$C, "2024", Forecast!$D:$D, "Bound project"), 0), 0)</f>
        <v>165.73414672691763</v>
      </c>
      <c r="AA109" s="335">
        <f>IFERROR(MAX(SUMIFS(Forecast!AL:AL, Forecast!$A:$A, Outcomes!$A109, Forecast!$C:$C, "2024", Forecast!$D:$D, "Bound project"), 0), 0)</f>
        <v>96.151406339461218</v>
      </c>
      <c r="AB109" s="335">
        <f>IFERROR(MAX(SUMIFS(Forecast!AM:AM, Forecast!$A:$A, Outcomes!$A109, Forecast!$C:$C, "2024", Forecast!$D:$D, "Bound project"), 0), 0)</f>
        <v>81.842082277778289</v>
      </c>
      <c r="AC109" s="335">
        <f>IFERROR(MAX(SUMIFS(Forecast!AN:AN, Forecast!$A:$A, Outcomes!$A109, Forecast!$C:$C, "2024", Forecast!$D:$D, "Bound project"), 0), 0)</f>
        <v>74.978781847238011</v>
      </c>
      <c r="AD109" s="335">
        <f>IFERROR(MAX(SUMIFS(Forecast!AT:AT, Forecast!$A:$A, Outcomes!$A109, Forecast!$C:$C, "2024", Forecast!$D:$D, "Bound project"), 0), 0)</f>
        <v>0</v>
      </c>
      <c r="AE109" s="335">
        <f>IFERROR(MAX(SUMIFS(Forecast!AU:AU, Forecast!$A:$A, Outcomes!$A109, Forecast!$C:$C, "2024", Forecast!$D:$D, "Bound project"), 0), 0)</f>
        <v>0</v>
      </c>
      <c r="AF109" s="335">
        <f>IFERROR(MAX(SUMIFS(Forecast!AV:AV, Forecast!$A:$A, Outcomes!$A109, Forecast!$C:$C, "2024", Forecast!$D:$D, "Bound project"), 0), 0)</f>
        <v>0</v>
      </c>
      <c r="AG109" s="335">
        <f>IFERROR(MAX(SUMIFS(Forecast!AW:AW, Forecast!$A:$A, Outcomes!$A109, Forecast!$C:$C, "2024", Forecast!$D:$D, "Bound project"), 0), 0)</f>
        <v>0</v>
      </c>
      <c r="AH109" s="335">
        <f>IFERROR(MAX(SUMIFS(Forecast!AX:AX, Forecast!$A:$A, Outcomes!$A109, Forecast!$C:$C, "2024", Forecast!$D:$D, "Bound project"), 0), 0)</f>
        <v>0</v>
      </c>
      <c r="AI109" s="335">
        <f>IFERROR(MAX(SUMIFS(Forecast!AY:AY, Forecast!$A:$A, Outcomes!$A109, Forecast!$C:$C, "2024", Forecast!$D:$D, "Bound project"), 0), 0)</f>
        <v>0</v>
      </c>
      <c r="AJ109" s="335">
        <f>IFERROR(MAX(SUMIFS(Forecast!AZ:AZ, Forecast!$A:$A, Outcomes!$A109, Forecast!$C:$C, "2024", Forecast!$D:$D, "Bound project"), 0), 0)</f>
        <v>0</v>
      </c>
      <c r="AK109" s="335">
        <f>IFERROR(MAX(SUMIFS(Forecast!BA:BA, Forecast!$A:$A, Outcomes!$A109, Forecast!$C:$C, "2024", Forecast!$D:$D, "Bound project"), 0), 0)</f>
        <v>0</v>
      </c>
      <c r="AL109" s="335">
        <f>IFERROR(MAX(SUMIFS(Forecast!BF:BF, Forecast!$A:$A, Outcomes!$A109, Forecast!$C:$C, "2024", Forecast!$D:$D, "Bound project"), 0), 0)</f>
        <v>458.73218831691651</v>
      </c>
      <c r="AM109" s="335">
        <f>IFERROR(MAX(SUMIFS(Forecast!BG:BG, Forecast!$A:$A, Outcomes!$A109, Forecast!$C:$C, "2024", Forecast!$D:$D, "Bound project"), 0), 0)</f>
        <v>276.85035785455716</v>
      </c>
      <c r="AN109" s="335">
        <f>IFERROR(MAX(SUMIFS(Forecast!BH:BH, Forecast!$A:$A, Outcomes!$A109, Forecast!$C:$C, "2024", Forecast!$D:$D, "Bound project"), 0), 0)</f>
        <v>168.08941830458932</v>
      </c>
      <c r="AO109" s="335">
        <f>IFERROR(MAX(SUMIFS(Forecast!BI:BI, Forecast!$A:$A, Outcomes!$A109, Forecast!$C:$C, "2024", Forecast!$D:$D, "Bound project"), 0), 0)</f>
        <v>109.88458712970512</v>
      </c>
      <c r="AP109" s="335">
        <f>IFERROR(MAX(SUMIFS(Forecast!BJ:BJ, Forecast!$A:$A, Outcomes!$A109, Forecast!$C:$C, "2024", Forecast!$D:$D, "Bound project"), 0), 0)</f>
        <v>294.6178116830834</v>
      </c>
      <c r="AQ109" s="335">
        <f>IFERROR(MAX(SUMIFS(Forecast!BK:BK, Forecast!$A:$A, Outcomes!$A109, Forecast!$C:$C, "2024", Forecast!$D:$D, "Bound project"), 0), 0)</f>
        <v>119.41551136852271</v>
      </c>
      <c r="AR109" s="335">
        <f>IFERROR(MAX(SUMIFS(Forecast!BL:BL, Forecast!$A:$A, Outcomes!$A109, Forecast!$C:$C, "2024", Forecast!$D:$D, "Bound project"), 0), 0)</f>
        <v>131.57084393255553</v>
      </c>
      <c r="AS109" s="335">
        <f>IFERROR(MAX(SUMIFS(Forecast!BM:BM, Forecast!$A:$A, Outcomes!$A109, Forecast!$C:$C, "2024", Forecast!$D:$D, "Bound project"), 0), 0)</f>
        <v>173.44606729077293</v>
      </c>
      <c r="AT109" s="335">
        <f>IFERROR(MAX(SUMIFS(Forecast!BS:BS, Forecast!$A:$A, Outcomes!$A109, Forecast!$C:$C, "2024", Forecast!$D:$D, "Bound project"), 0), 0)</f>
        <v>5.1333333333333337</v>
      </c>
      <c r="AU109" s="335">
        <f>IFERROR(MAX(SUMIFS(Forecast!BT:BT, Forecast!$A:$A, Outcomes!$A109, Forecast!$C:$C, "2024", Forecast!$D:$D, "Bound project"), 0), 0)</f>
        <v>2.7443589743589745</v>
      </c>
      <c r="AV109" s="335">
        <f>IFERROR(MAX(SUMIFS(Forecast!BU:BU, Forecast!$A:$A, Outcomes!$A109, Forecast!$C:$C, "2024", Forecast!$D:$D, "Bound project"), 0), 0)</f>
        <v>0.8436858974358975</v>
      </c>
      <c r="AW109" s="335">
        <f>IFERROR(MAX(SUMIFS(Forecast!BV:BV, Forecast!$A:$A, Outcomes!$A109, Forecast!$C:$C, "2024", Forecast!$D:$D, "Bound project"), 0), 0)</f>
        <v>4.2715301902398686</v>
      </c>
      <c r="AX109" s="335">
        <f>IFERROR(MAX(SUMIFS(Forecast!BW:BW, Forecast!$A:$A, Outcomes!$A109, Forecast!$C:$C, "2024", Forecast!$D:$D, "Bound project"), 0), 0)</f>
        <v>39.966666666666669</v>
      </c>
      <c r="AY109" s="335">
        <f>IFERROR(MAX(SUMIFS(Forecast!BX:BX, Forecast!$A:$A, Outcomes!$A109, Forecast!$C:$C, "2024", Forecast!$D:$D, "Bound project"), 0), 0)</f>
        <v>25.483333333333334</v>
      </c>
      <c r="AZ109" s="335">
        <f>IFERROR(MAX(SUMIFS(Forecast!BY:BY, Forecast!$A:$A, Outcomes!$A109, Forecast!$C:$C, "2024", Forecast!$D:$D, "Bound project"), 0), 0)</f>
        <v>12.655288461538463</v>
      </c>
      <c r="BA109" s="335">
        <f>IFERROR(MAX(SUMIFS(Forecast!BZ:BZ, Forecast!$A:$A, Outcomes!$A109, Forecast!$C:$C, "2024", Forecast!$D:$D, "Bound project"), 0), 0)</f>
        <v>31.842315963606293</v>
      </c>
      <c r="BB109" s="335">
        <f>IFERROR(MAX(SUMIFS(Forecast!AO:AO, Forecast!$A:$A, Outcomes!$A109, Forecast!$C:$C, "2024", Forecast!$D:$D, "Bound project"), 0), 0)</f>
        <v>18.700000000000003</v>
      </c>
      <c r="BC109" s="335">
        <f>IFERROR(MAX(SUMIFS(Forecast!BN:BN, Forecast!$A:$A, Outcomes!$A109, Forecast!$C:$C, "2024", Forecast!$D:$D, "Bound project"), 0), 0)</f>
        <v>57.949999999999996</v>
      </c>
      <c r="BD109" s="335">
        <f>IFERROR(MAX(SUMIFS(Forecast!CA:CA, Forecast!$A:$A, Outcomes!$A109, Forecast!$C:$C, "2024", Forecast!$D:$D, "Bound project"), 0), 0)</f>
        <v>0</v>
      </c>
    </row>
    <row r="110" spans="1:56">
      <c r="A110" s="21" t="s">
        <v>143</v>
      </c>
      <c r="B110" s="18" t="s">
        <v>144</v>
      </c>
      <c r="C110" s="335">
        <f>IFERROR(MAX(SUMIFS(Forecast!E:E, Forecast!$A:$A, Outcomes!$A110, Forecast!$C:$C, "2024", Forecast!$D:$D, "Bound project"), 0), 0)</f>
        <v>173.59781366447328</v>
      </c>
      <c r="D110" s="335">
        <f>IFERROR(MAX(SUMIFS(Forecast!F:F, Forecast!$A:$A, Outcomes!$A110, Forecast!$C:$C, "2024", Forecast!$D:$D, "Bound project"), 0), 0)</f>
        <v>129.80000000000001</v>
      </c>
      <c r="E110" s="335">
        <f>IFERROR(MAX(SUMIFS(Forecast!G:G, Forecast!$A:$A, Outcomes!$A110, Forecast!$C:$C, "2024", Forecast!$D:$D, "Bound project"), 0), 0)</f>
        <v>63.066664351731497</v>
      </c>
      <c r="F110" s="335">
        <f>IFERROR(MAX(SUMIFS(Forecast!H:H, Forecast!$A:$A, Outcomes!$A110, Forecast!$C:$C, "2024", Forecast!$D:$D, "Bound project"), 0), 0)</f>
        <v>31.792037566597369</v>
      </c>
      <c r="G110" s="335">
        <f>IFERROR(MAX(SUMIFS(Forecast!I:I, Forecast!$A:$A, Outcomes!$A110, Forecast!$C:$C, "2024", Forecast!$D:$D, "Bound project"), 0), 0)</f>
        <v>6.01327147059959</v>
      </c>
      <c r="H110" s="335">
        <f>IFERROR(MAX(SUMIFS(Forecast!J:J, Forecast!$A:$A, Outcomes!$A110, Forecast!$C:$C, "2024", Forecast!$D:$D, "Bound project"), 0), 0)</f>
        <v>0</v>
      </c>
      <c r="I110" s="335">
        <f>IFERROR(MAX(SUMIFS(Forecast!K:K, Forecast!$A:$A, Outcomes!$A110, Forecast!$C:$C, "2024", Forecast!$D:$D, "Bound project"), 0), 0)</f>
        <v>0</v>
      </c>
      <c r="J110" s="335">
        <f>IFERROR(MAX(SUMIFS(Forecast!L:L, Forecast!$A:$A, Outcomes!$A110, Forecast!$C:$C, "2024", Forecast!$D:$D, "Bound project"), 0), 0)</f>
        <v>0</v>
      </c>
      <c r="K110" s="335">
        <f>IFERROR(MAX(SUMIFS(Forecast!M:M, Forecast!$A:$A, Outcomes!$A110, Forecast!$C:$C, "2024", Forecast!$D:$D, "Bound project"), 0), 0)</f>
        <v>0</v>
      </c>
      <c r="L110" s="335">
        <f>IFERROR(MAX(SUMIFS(Forecast!O:O, Forecast!$A:$A, Outcomes!$A110, Forecast!$C:$C, "2024", Forecast!$D:$D, "Bound project"), 0), 0)</f>
        <v>0</v>
      </c>
      <c r="M110" s="335">
        <f>IFERROR(MAX(SUMIFS(Forecast!P:P, Forecast!$A:$A, Outcomes!$A110, Forecast!$C:$C, "2024", Forecast!$D:$D, "Bound project"), 0), 0)</f>
        <v>16.149999999999999</v>
      </c>
      <c r="N110" s="335">
        <f>IFERROR(MAX(SUMIFS(Forecast!U:U, Forecast!$A:$A, Outcomes!$A110, Forecast!$C:$C, "2024", Forecast!$D:$D, "Bound project"), 0), 0)</f>
        <v>56.375000000000007</v>
      </c>
      <c r="O110" s="563"/>
      <c r="P110" s="563"/>
      <c r="Q110" s="563"/>
      <c r="R110" s="335">
        <f>IFERROR(MAX(SUMIFS(Forecast!Y:Y, Forecast!$A:$A, Outcomes!$A110, Forecast!$C:$C, "2024", Forecast!$D:$D, "Bound project"), 0), 0)</f>
        <v>238.42500000000001</v>
      </c>
      <c r="S110" s="563"/>
      <c r="T110" s="563"/>
      <c r="U110" s="563"/>
      <c r="V110" s="335">
        <f>IFERROR(MAX(SUMIFS(Forecast!AG:AG, Forecast!$A:$A, Outcomes!$A110, Forecast!$C:$C, "2024", Forecast!$D:$D, "Bound project"), 0), 0)</f>
        <v>76.089119849211315</v>
      </c>
      <c r="W110" s="335">
        <f>IFERROR(MAX(SUMIFS(Forecast!AH:AH, Forecast!$A:$A, Outcomes!$A110, Forecast!$C:$C, "2024", Forecast!$D:$D, "Bound project"), 0), 0)</f>
        <v>35.103316241814184</v>
      </c>
      <c r="X110" s="335">
        <f>IFERROR(MAX(SUMIFS(Forecast!AI:AI, Forecast!$A:$A, Outcomes!$A110, Forecast!$C:$C, "2024", Forecast!$D:$D, "Bound project"), 0), 0)</f>
        <v>12.147669589043391</v>
      </c>
      <c r="Y110" s="335">
        <f>IFERROR(MAX(SUMIFS(Forecast!AJ:AJ, Forecast!$A:$A, Outcomes!$A110, Forecast!$C:$C, "2024", Forecast!$D:$D, "Bound project"), 0), 0)</f>
        <v>44.644448793179599</v>
      </c>
      <c r="Z110" s="335">
        <f>IFERROR(MAX(SUMIFS(Forecast!AK:AK, Forecast!$A:$A, Outcomes!$A110, Forecast!$C:$C, "2024", Forecast!$D:$D, "Bound project"), 0), 0)</f>
        <v>73.060880150788691</v>
      </c>
      <c r="AA110" s="335">
        <f>IFERROR(MAX(SUMIFS(Forecast!AL:AL, Forecast!$A:$A, Outcomes!$A110, Forecast!$C:$C, "2024", Forecast!$D:$D, "Bound project"), 0), 0)</f>
        <v>33.506773610745178</v>
      </c>
      <c r="AB110" s="335">
        <f>IFERROR(MAX(SUMIFS(Forecast!AM:AM, Forecast!$A:$A, Outcomes!$A110, Forecast!$C:$C, "2024", Forecast!$D:$D, "Bound project"), 0), 0)</f>
        <v>22.954389270871168</v>
      </c>
      <c r="AC110" s="335">
        <f>IFERROR(MAX(SUMIFS(Forecast!AN:AN, Forecast!$A:$A, Outcomes!$A110, Forecast!$C:$C, "2024", Forecast!$D:$D, "Bound project"), 0), 0)</f>
        <v>36.622917158393669</v>
      </c>
      <c r="AD110" s="335">
        <f>IFERROR(MAX(SUMIFS(Forecast!AT:AT, Forecast!$A:$A, Outcomes!$A110, Forecast!$C:$C, "2024", Forecast!$D:$D, "Bound project"), 0), 0)</f>
        <v>0</v>
      </c>
      <c r="AE110" s="335">
        <f>IFERROR(MAX(SUMIFS(Forecast!AU:AU, Forecast!$A:$A, Outcomes!$A110, Forecast!$C:$C, "2024", Forecast!$D:$D, "Bound project"), 0), 0)</f>
        <v>0</v>
      </c>
      <c r="AF110" s="335">
        <f>IFERROR(MAX(SUMIFS(Forecast!AV:AV, Forecast!$A:$A, Outcomes!$A110, Forecast!$C:$C, "2024", Forecast!$D:$D, "Bound project"), 0), 0)</f>
        <v>0</v>
      </c>
      <c r="AG110" s="335">
        <f>IFERROR(MAX(SUMIFS(Forecast!AW:AW, Forecast!$A:$A, Outcomes!$A110, Forecast!$C:$C, "2024", Forecast!$D:$D, "Bound project"), 0), 0)</f>
        <v>0</v>
      </c>
      <c r="AH110" s="335">
        <f>IFERROR(MAX(SUMIFS(Forecast!AX:AX, Forecast!$A:$A, Outcomes!$A110, Forecast!$C:$C, "2024", Forecast!$D:$D, "Bound project"), 0), 0)</f>
        <v>0</v>
      </c>
      <c r="AI110" s="335">
        <f>IFERROR(MAX(SUMIFS(Forecast!AY:AY, Forecast!$A:$A, Outcomes!$A110, Forecast!$C:$C, "2024", Forecast!$D:$D, "Bound project"), 0), 0)</f>
        <v>0</v>
      </c>
      <c r="AJ110" s="335">
        <f>IFERROR(MAX(SUMIFS(Forecast!AZ:AZ, Forecast!$A:$A, Outcomes!$A110, Forecast!$C:$C, "2024", Forecast!$D:$D, "Bound project"), 0), 0)</f>
        <v>0</v>
      </c>
      <c r="AK110" s="335">
        <f>IFERROR(MAX(SUMIFS(Forecast!BA:BA, Forecast!$A:$A, Outcomes!$A110, Forecast!$C:$C, "2024", Forecast!$D:$D, "Bound project"), 0), 0)</f>
        <v>0</v>
      </c>
      <c r="AL110" s="335">
        <f>IFERROR(MAX(SUMIFS(Forecast!BF:BF, Forecast!$A:$A, Outcomes!$A110, Forecast!$C:$C, "2024", Forecast!$D:$D, "Bound project"), 0), 0)</f>
        <v>176.72484524798517</v>
      </c>
      <c r="AM110" s="335">
        <f>IFERROR(MAX(SUMIFS(Forecast!BG:BG, Forecast!$A:$A, Outcomes!$A110, Forecast!$C:$C, "2024", Forecast!$D:$D, "Bound project"), 0), 0)</f>
        <v>94.545278692979437</v>
      </c>
      <c r="AN110" s="335">
        <f>IFERROR(MAX(SUMIFS(Forecast!BH:BH, Forecast!$A:$A, Outcomes!$A110, Forecast!$C:$C, "2024", Forecast!$D:$D, "Bound project"), 0), 0)</f>
        <v>48.295050425995136</v>
      </c>
      <c r="AO110" s="335">
        <f>IFERROR(MAX(SUMIFS(Forecast!BI:BI, Forecast!$A:$A, Outcomes!$A110, Forecast!$C:$C, "2024", Forecast!$D:$D, "Bound project"), 0), 0)</f>
        <v>18.781270993848516</v>
      </c>
      <c r="AP110" s="335">
        <f>IFERROR(MAX(SUMIFS(Forecast!BJ:BJ, Forecast!$A:$A, Outcomes!$A110, Forecast!$C:$C, "2024", Forecast!$D:$D, "Bound project"), 0), 0)</f>
        <v>21.342881367970019</v>
      </c>
      <c r="AQ110" s="335">
        <f>IFERROR(MAX(SUMIFS(Forecast!BK:BK, Forecast!$A:$A, Outcomes!$A110, Forecast!$C:$C, "2024", Forecast!$D:$D, "Bound project"), 0), 0)</f>
        <v>11.030938306165845</v>
      </c>
      <c r="AR110" s="335">
        <f>IFERROR(MAX(SUMIFS(Forecast!BL:BL, Forecast!$A:$A, Outcomes!$A110, Forecast!$C:$C, "2024", Forecast!$D:$D, "Bound project"), 0), 0)</f>
        <v>8.3144270591563192</v>
      </c>
      <c r="AS110" s="335">
        <f>IFERROR(MAX(SUMIFS(Forecast!BM:BM, Forecast!$A:$A, Outcomes!$A110, Forecast!$C:$C, "2024", Forecast!$D:$D, "Bound project"), 0), 0)</f>
        <v>8.8986370707664015</v>
      </c>
      <c r="AT110" s="335">
        <f>IFERROR(MAX(SUMIFS(Forecast!BS:BS, Forecast!$A:$A, Outcomes!$A110, Forecast!$C:$C, "2024", Forecast!$D:$D, "Bound project"), 0), 0)</f>
        <v>0</v>
      </c>
      <c r="AU110" s="335">
        <f>IFERROR(MAX(SUMIFS(Forecast!BT:BT, Forecast!$A:$A, Outcomes!$A110, Forecast!$C:$C, "2024", Forecast!$D:$D, "Bound project"), 0), 0)</f>
        <v>0</v>
      </c>
      <c r="AV110" s="335">
        <f>IFERROR(MAX(SUMIFS(Forecast!BU:BU, Forecast!$A:$A, Outcomes!$A110, Forecast!$C:$C, "2024", Forecast!$D:$D, "Bound project"), 0), 0)</f>
        <v>0</v>
      </c>
      <c r="AW110" s="335">
        <f>IFERROR(MAX(SUMIFS(Forecast!BV:BV, Forecast!$A:$A, Outcomes!$A110, Forecast!$C:$C, "2024", Forecast!$D:$D, "Bound project"), 0), 0)</f>
        <v>0</v>
      </c>
      <c r="AX110" s="335">
        <f>IFERROR(MAX(SUMIFS(Forecast!BW:BW, Forecast!$A:$A, Outcomes!$A110, Forecast!$C:$C, "2024", Forecast!$D:$D, "Bound project"), 0), 0)</f>
        <v>0</v>
      </c>
      <c r="AY110" s="335">
        <f>IFERROR(MAX(SUMIFS(Forecast!BX:BX, Forecast!$A:$A, Outcomes!$A110, Forecast!$C:$C, "2024", Forecast!$D:$D, "Bound project"), 0), 0)</f>
        <v>0</v>
      </c>
      <c r="AZ110" s="335">
        <f>IFERROR(MAX(SUMIFS(Forecast!BY:BY, Forecast!$A:$A, Outcomes!$A110, Forecast!$C:$C, "2024", Forecast!$D:$D, "Bound project"), 0), 0)</f>
        <v>0</v>
      </c>
      <c r="BA110" s="335">
        <f>IFERROR(MAX(SUMIFS(Forecast!BZ:BZ, Forecast!$A:$A, Outcomes!$A110, Forecast!$C:$C, "2024", Forecast!$D:$D, "Bound project"), 0), 0)</f>
        <v>0</v>
      </c>
      <c r="BB110" s="335">
        <f>IFERROR(MAX(SUMIFS(Forecast!AO:AO, Forecast!$A:$A, Outcomes!$A110, Forecast!$C:$C, "2024", Forecast!$D:$D, "Bound project"), 0), 0)</f>
        <v>1.1000000000000001</v>
      </c>
      <c r="BC110" s="335">
        <f>IFERROR(MAX(SUMIFS(Forecast!BN:BN, Forecast!$A:$A, Outcomes!$A110, Forecast!$C:$C, "2024", Forecast!$D:$D, "Bound project"), 0), 0)</f>
        <v>3.1361115151624315</v>
      </c>
      <c r="BD110" s="335">
        <f>IFERROR(MAX(SUMIFS(Forecast!CA:CA, Forecast!$A:$A, Outcomes!$A110, Forecast!$C:$C, "2024", Forecast!$D:$D, "Bound project"), 0), 0)</f>
        <v>0</v>
      </c>
    </row>
    <row r="111" spans="1:56">
      <c r="A111" s="21" t="s">
        <v>145</v>
      </c>
      <c r="B111" s="18" t="s">
        <v>146</v>
      </c>
      <c r="C111" s="335">
        <f>IFERROR(MAX(SUMIFS(Forecast!E:E, Forecast!$A:$A, Outcomes!$A111, Forecast!$C:$C, "2024", Forecast!$D:$D, "Bound project"), 0), 0)</f>
        <v>215.44194052558072</v>
      </c>
      <c r="D111" s="335">
        <f>IFERROR(MAX(SUMIFS(Forecast!F:F, Forecast!$A:$A, Outcomes!$A111, Forecast!$C:$C, "2024", Forecast!$D:$D, "Bound project"), 0), 0)</f>
        <v>566.31501859407831</v>
      </c>
      <c r="E111" s="335">
        <f>IFERROR(MAX(SUMIFS(Forecast!G:G, Forecast!$A:$A, Outcomes!$A111, Forecast!$C:$C, "2024", Forecast!$D:$D, "Bound project"), 0), 0)</f>
        <v>141.94848090883588</v>
      </c>
      <c r="F111" s="335">
        <f>IFERROR(MAX(SUMIFS(Forecast!H:H, Forecast!$A:$A, Outcomes!$A111, Forecast!$C:$C, "2024", Forecast!$D:$D, "Bound project"), 0), 0)</f>
        <v>202.97950438463789</v>
      </c>
      <c r="G111" s="335">
        <f>IFERROR(MAX(SUMIFS(Forecast!I:I, Forecast!$A:$A, Outcomes!$A111, Forecast!$C:$C, "2024", Forecast!$D:$D, "Bound project"), 0), 0)</f>
        <v>53.520629267257661</v>
      </c>
      <c r="H111" s="335">
        <f>IFERROR(MAX(SUMIFS(Forecast!J:J, Forecast!$A:$A, Outcomes!$A111, Forecast!$C:$C, "2024", Forecast!$D:$D, "Bound project"), 0), 0)</f>
        <v>0</v>
      </c>
      <c r="I111" s="335">
        <f>IFERROR(MAX(SUMIFS(Forecast!K:K, Forecast!$A:$A, Outcomes!$A111, Forecast!$C:$C, "2024", Forecast!$D:$D, "Bound project"), 0), 0)</f>
        <v>0</v>
      </c>
      <c r="J111" s="335">
        <f>IFERROR(MAX(SUMIFS(Forecast!L:L, Forecast!$A:$A, Outcomes!$A111, Forecast!$C:$C, "2024", Forecast!$D:$D, "Bound project"), 0), 0)</f>
        <v>0</v>
      </c>
      <c r="K111" s="335">
        <f>IFERROR(MAX(SUMIFS(Forecast!M:M, Forecast!$A:$A, Outcomes!$A111, Forecast!$C:$C, "2024", Forecast!$D:$D, "Bound project"), 0), 0)</f>
        <v>0</v>
      </c>
      <c r="L111" s="335">
        <f>IFERROR(MAX(SUMIFS(Forecast!O:O, Forecast!$A:$A, Outcomes!$A111, Forecast!$C:$C, "2024", Forecast!$D:$D, "Bound project"), 0), 0)</f>
        <v>2.2000000000000002</v>
      </c>
      <c r="M111" s="335">
        <f>IFERROR(MAX(SUMIFS(Forecast!P:P, Forecast!$A:$A, Outcomes!$A111, Forecast!$C:$C, "2024", Forecast!$D:$D, "Bound project"), 0), 0)</f>
        <v>152.9</v>
      </c>
      <c r="N111" s="335">
        <f>IFERROR(MAX(SUMIFS(Forecast!U:U, Forecast!$A:$A, Outcomes!$A111, Forecast!$C:$C, "2024", Forecast!$D:$D, "Bound project"), 0), 0)</f>
        <v>0</v>
      </c>
      <c r="O111" s="563"/>
      <c r="P111" s="563"/>
      <c r="Q111" s="563"/>
      <c r="R111" s="335">
        <f>IFERROR(MAX(SUMIFS(Forecast!Y:Y, Forecast!$A:$A, Outcomes!$A111, Forecast!$C:$C, "2024", Forecast!$D:$D, "Bound project"), 0), 0)</f>
        <v>0</v>
      </c>
      <c r="S111" s="563"/>
      <c r="T111" s="563"/>
      <c r="U111" s="563"/>
      <c r="V111" s="335">
        <f>IFERROR(MAX(SUMIFS(Forecast!AG:AG, Forecast!$A:$A, Outcomes!$A111, Forecast!$C:$C, "2024", Forecast!$D:$D, "Bound project"), 0), 0)</f>
        <v>106.11006591429386</v>
      </c>
      <c r="W111" s="335">
        <f>IFERROR(MAX(SUMIFS(Forecast!AH:AH, Forecast!$A:$A, Outcomes!$A111, Forecast!$C:$C, "2024", Forecast!$D:$D, "Bound project"), 0), 0)</f>
        <v>17.820165106278598</v>
      </c>
      <c r="X111" s="335">
        <f>IFERROR(MAX(SUMIFS(Forecast!AI:AI, Forecast!$A:$A, Outcomes!$A111, Forecast!$C:$C, "2024", Forecast!$D:$D, "Bound project"), 0), 0)</f>
        <v>34.906238005373751</v>
      </c>
      <c r="Y111" s="335">
        <f>IFERROR(MAX(SUMIFS(Forecast!AJ:AJ, Forecast!$A:$A, Outcomes!$A111, Forecast!$C:$C, "2024", Forecast!$D:$D, "Bound project"), 0), 0)</f>
        <v>49.47029363742508</v>
      </c>
      <c r="Z111" s="335">
        <f>IFERROR(MAX(SUMIFS(Forecast!AK:AK, Forecast!$A:$A, Outcomes!$A111, Forecast!$C:$C, "2024", Forecast!$D:$D, "Bound project"), 0), 0)</f>
        <v>209.65496820838371</v>
      </c>
      <c r="AA111" s="335">
        <f>IFERROR(MAX(SUMIFS(Forecast!AL:AL, Forecast!$A:$A, Outcomes!$A111, Forecast!$C:$C, "2024", Forecast!$D:$D, "Bound project"), 0), 0)</f>
        <v>39.252810663089029</v>
      </c>
      <c r="AB111" s="335">
        <f>IFERROR(MAX(SUMIFS(Forecast!AM:AM, Forecast!$A:$A, Outcomes!$A111, Forecast!$C:$C, "2024", Forecast!$D:$D, "Bound project"), 0), 0)</f>
        <v>83.232468421458094</v>
      </c>
      <c r="AC111" s="335">
        <f>IFERROR(MAX(SUMIFS(Forecast!AN:AN, Forecast!$A:$A, Outcomes!$A111, Forecast!$C:$C, "2024", Forecast!$D:$D, "Bound project"), 0), 0)</f>
        <v>71.678043238195642</v>
      </c>
      <c r="AD111" s="335">
        <f>IFERROR(MAX(SUMIFS(Forecast!AT:AT, Forecast!$A:$A, Outcomes!$A111, Forecast!$C:$C, "2024", Forecast!$D:$D, "Bound project"), 0), 0)</f>
        <v>0</v>
      </c>
      <c r="AE111" s="335">
        <f>IFERROR(MAX(SUMIFS(Forecast!AU:AU, Forecast!$A:$A, Outcomes!$A111, Forecast!$C:$C, "2024", Forecast!$D:$D, "Bound project"), 0), 0)</f>
        <v>0</v>
      </c>
      <c r="AF111" s="335">
        <f>IFERROR(MAX(SUMIFS(Forecast!AV:AV, Forecast!$A:$A, Outcomes!$A111, Forecast!$C:$C, "2024", Forecast!$D:$D, "Bound project"), 0), 0)</f>
        <v>0</v>
      </c>
      <c r="AG111" s="335">
        <f>IFERROR(MAX(SUMIFS(Forecast!AW:AW, Forecast!$A:$A, Outcomes!$A111, Forecast!$C:$C, "2024", Forecast!$D:$D, "Bound project"), 0), 0)</f>
        <v>0</v>
      </c>
      <c r="AH111" s="335">
        <f>IFERROR(MAX(SUMIFS(Forecast!AX:AX, Forecast!$A:$A, Outcomes!$A111, Forecast!$C:$C, "2024", Forecast!$D:$D, "Bound project"), 0), 0)</f>
        <v>0</v>
      </c>
      <c r="AI111" s="335">
        <f>IFERROR(MAX(SUMIFS(Forecast!AY:AY, Forecast!$A:$A, Outcomes!$A111, Forecast!$C:$C, "2024", Forecast!$D:$D, "Bound project"), 0), 0)</f>
        <v>0</v>
      </c>
      <c r="AJ111" s="335">
        <f>IFERROR(MAX(SUMIFS(Forecast!AZ:AZ, Forecast!$A:$A, Outcomes!$A111, Forecast!$C:$C, "2024", Forecast!$D:$D, "Bound project"), 0), 0)</f>
        <v>0</v>
      </c>
      <c r="AK111" s="335">
        <f>IFERROR(MAX(SUMIFS(Forecast!BA:BA, Forecast!$A:$A, Outcomes!$A111, Forecast!$C:$C, "2024", Forecast!$D:$D, "Bound project"), 0), 0)</f>
        <v>0</v>
      </c>
      <c r="AL111" s="335">
        <f>IFERROR(MAX(SUMIFS(Forecast!BF:BF, Forecast!$A:$A, Outcomes!$A111, Forecast!$C:$C, "2024", Forecast!$D:$D, "Bound project"), 0), 0)</f>
        <v>526.0124336154978</v>
      </c>
      <c r="AM111" s="335">
        <f>IFERROR(MAX(SUMIFS(Forecast!BG:BG, Forecast!$A:$A, Outcomes!$A111, Forecast!$C:$C, "2024", Forecast!$D:$D, "Bound project"), 0), 0)</f>
        <v>141.12593239884052</v>
      </c>
      <c r="AN111" s="335">
        <f>IFERROR(MAX(SUMIFS(Forecast!BH:BH, Forecast!$A:$A, Outcomes!$A111, Forecast!$C:$C, "2024", Forecast!$D:$D, "Bound project"), 0), 0)</f>
        <v>190.05640137778425</v>
      </c>
      <c r="AO111" s="335">
        <f>IFERROR(MAX(SUMIFS(Forecast!BI:BI, Forecast!$A:$A, Outcomes!$A111, Forecast!$C:$C, "2024", Forecast!$D:$D, "Bound project"), 0), 0)</f>
        <v>94.276724891532282</v>
      </c>
      <c r="AP111" s="335">
        <f>IFERROR(MAX(SUMIFS(Forecast!BJ:BJ, Forecast!$A:$A, Outcomes!$A111, Forecast!$C:$C, "2024", Forecast!$D:$D, "Bound project"), 0), 0)</f>
        <v>155.13756638450215</v>
      </c>
      <c r="AQ111" s="335">
        <f>IFERROR(MAX(SUMIFS(Forecast!BK:BK, Forecast!$A:$A, Outcomes!$A111, Forecast!$C:$C, "2024", Forecast!$D:$D, "Bound project"), 0), 0)</f>
        <v>24.501132849992079</v>
      </c>
      <c r="AR111" s="335">
        <f>IFERROR(MAX(SUMIFS(Forecast!BL:BL, Forecast!$A:$A, Outcomes!$A111, Forecast!$C:$C, "2024", Forecast!$D:$D, "Bound project"), 0), 0)</f>
        <v>56.240426185370772</v>
      </c>
      <c r="AS111" s="335">
        <f>IFERROR(MAX(SUMIFS(Forecast!BM:BM, Forecast!$A:$A, Outcomes!$A111, Forecast!$C:$C, "2024", Forecast!$D:$D, "Bound project"), 0), 0)</f>
        <v>61.69551832798539</v>
      </c>
      <c r="AT111" s="335">
        <f>IFERROR(MAX(SUMIFS(Forecast!BS:BS, Forecast!$A:$A, Outcomes!$A111, Forecast!$C:$C, "2024", Forecast!$D:$D, "Bound project"), 0), 0)</f>
        <v>0</v>
      </c>
      <c r="AU111" s="335">
        <f>IFERROR(MAX(SUMIFS(Forecast!BT:BT, Forecast!$A:$A, Outcomes!$A111, Forecast!$C:$C, "2024", Forecast!$D:$D, "Bound project"), 0), 0)</f>
        <v>0</v>
      </c>
      <c r="AV111" s="335">
        <f>IFERROR(MAX(SUMIFS(Forecast!BU:BU, Forecast!$A:$A, Outcomes!$A111, Forecast!$C:$C, "2024", Forecast!$D:$D, "Bound project"), 0), 0)</f>
        <v>0</v>
      </c>
      <c r="AW111" s="335">
        <f>IFERROR(MAX(SUMIFS(Forecast!BV:BV, Forecast!$A:$A, Outcomes!$A111, Forecast!$C:$C, "2024", Forecast!$D:$D, "Bound project"), 0), 0)</f>
        <v>0</v>
      </c>
      <c r="AX111" s="335">
        <f>IFERROR(MAX(SUMIFS(Forecast!BW:BW, Forecast!$A:$A, Outcomes!$A111, Forecast!$C:$C, "2024", Forecast!$D:$D, "Bound project"), 0), 0)</f>
        <v>0</v>
      </c>
      <c r="AY111" s="335">
        <f>IFERROR(MAX(SUMIFS(Forecast!BX:BX, Forecast!$A:$A, Outcomes!$A111, Forecast!$C:$C, "2024", Forecast!$D:$D, "Bound project"), 0), 0)</f>
        <v>0</v>
      </c>
      <c r="AZ111" s="335">
        <f>IFERROR(MAX(SUMIFS(Forecast!BY:BY, Forecast!$A:$A, Outcomes!$A111, Forecast!$C:$C, "2024", Forecast!$D:$D, "Bound project"), 0), 0)</f>
        <v>0</v>
      </c>
      <c r="BA111" s="335">
        <f>IFERROR(MAX(SUMIFS(Forecast!BZ:BZ, Forecast!$A:$A, Outcomes!$A111, Forecast!$C:$C, "2024", Forecast!$D:$D, "Bound project"), 0), 0)</f>
        <v>0</v>
      </c>
      <c r="BB111" s="335">
        <f>IFERROR(MAX(SUMIFS(Forecast!AO:AO, Forecast!$A:$A, Outcomes!$A111, Forecast!$C:$C, "2024", Forecast!$D:$D, "Bound project"), 0), 0)</f>
        <v>18.05</v>
      </c>
      <c r="BC111" s="335">
        <f>IFERROR(MAX(SUMIFS(Forecast!BN:BN, Forecast!$A:$A, Outcomes!$A111, Forecast!$C:$C, "2024", Forecast!$D:$D, "Bound project"), 0), 0)</f>
        <v>55.611425617089523</v>
      </c>
      <c r="BD111" s="335">
        <f>IFERROR(MAX(SUMIFS(Forecast!CA:CA, Forecast!$A:$A, Outcomes!$A111, Forecast!$C:$C, "2024", Forecast!$D:$D, "Bound project"), 0), 0)</f>
        <v>0</v>
      </c>
    </row>
    <row r="112" spans="1:56" s="17" customFormat="1">
      <c r="A112" s="84"/>
      <c r="B112" s="17" t="s">
        <v>147</v>
      </c>
      <c r="C112" s="93">
        <f t="shared" ref="C112:K112" si="2">SUM(C62:C111)</f>
        <v>54670.298520712327</v>
      </c>
      <c r="D112" s="93">
        <f t="shared" si="2"/>
        <v>56118.768424908754</v>
      </c>
      <c r="E112" s="93">
        <f t="shared" si="2"/>
        <v>26740.857415100076</v>
      </c>
      <c r="F112" s="93">
        <f t="shared" si="2"/>
        <v>22376.419643258814</v>
      </c>
      <c r="G112" s="93">
        <f t="shared" si="2"/>
        <v>10055.059617487435</v>
      </c>
      <c r="H112" s="93">
        <f t="shared" si="2"/>
        <v>1202.029034728816</v>
      </c>
      <c r="I112" s="93">
        <f t="shared" si="2"/>
        <v>95.876972148527599</v>
      </c>
      <c r="J112" s="93">
        <f t="shared" si="2"/>
        <v>255.08635806050373</v>
      </c>
      <c r="K112" s="93">
        <f t="shared" si="2"/>
        <v>3.4293951452120375</v>
      </c>
      <c r="L112" s="93">
        <f t="shared" ref="L112:V112" si="3">SUM(L62:L111)</f>
        <v>1732.0600631851</v>
      </c>
      <c r="M112" s="93">
        <f t="shared" si="3"/>
        <v>12601.926688995758</v>
      </c>
      <c r="N112" s="93">
        <f t="shared" si="3"/>
        <v>2645.3689396826185</v>
      </c>
      <c r="O112" s="93">
        <f t="shared" ref="O112:U112" si="4">SUM(O62:O111)</f>
        <v>0</v>
      </c>
      <c r="P112" s="93">
        <f t="shared" si="4"/>
        <v>0</v>
      </c>
      <c r="Q112" s="93">
        <f t="shared" si="4"/>
        <v>0</v>
      </c>
      <c r="R112" s="93">
        <f t="shared" si="4"/>
        <v>6926.2583730193455</v>
      </c>
      <c r="S112" s="93">
        <f t="shared" si="4"/>
        <v>0</v>
      </c>
      <c r="T112" s="93">
        <f t="shared" si="4"/>
        <v>0</v>
      </c>
      <c r="U112" s="93">
        <f t="shared" si="4"/>
        <v>0</v>
      </c>
      <c r="V112" s="93">
        <f t="shared" si="3"/>
        <v>17822.860330411004</v>
      </c>
      <c r="W112" s="94">
        <f t="shared" ref="W112:BD112" si="5">SUM(W62:W111)</f>
        <v>9177.8006749357974</v>
      </c>
      <c r="X112" s="94">
        <f t="shared" si="5"/>
        <v>7259.0993157027287</v>
      </c>
      <c r="Y112" s="94">
        <f t="shared" si="5"/>
        <v>9188.7316412477867</v>
      </c>
      <c r="Z112" s="94">
        <f t="shared" si="5"/>
        <v>20154.191368873413</v>
      </c>
      <c r="AA112" s="94">
        <f t="shared" si="5"/>
        <v>9522.7729782802035</v>
      </c>
      <c r="AB112" s="94">
        <f t="shared" si="5"/>
        <v>9073.8999549206183</v>
      </c>
      <c r="AC112" s="94">
        <f t="shared" si="5"/>
        <v>9899.5252210764193</v>
      </c>
      <c r="AD112" s="94">
        <f t="shared" si="5"/>
        <v>56.74123529919963</v>
      </c>
      <c r="AE112" s="94">
        <f t="shared" si="5"/>
        <v>7.8837179645212974</v>
      </c>
      <c r="AF112" s="93">
        <f t="shared" si="5"/>
        <v>9.4235710163275499</v>
      </c>
      <c r="AG112" s="93">
        <f t="shared" si="5"/>
        <v>47.547028892389136</v>
      </c>
      <c r="AH112" s="93">
        <f t="shared" si="5"/>
        <v>362.88337011913461</v>
      </c>
      <c r="AI112" s="93">
        <f t="shared" si="5"/>
        <v>51.479650507199416</v>
      </c>
      <c r="AJ112" s="93">
        <f t="shared" si="5"/>
        <v>64.47887226776146</v>
      </c>
      <c r="AK112" s="93">
        <f t="shared" si="5"/>
        <v>306.06919643658324</v>
      </c>
      <c r="AL112" s="93">
        <f t="shared" si="5"/>
        <v>68532.172910899812</v>
      </c>
      <c r="AM112" s="93">
        <f t="shared" si="5"/>
        <v>32023.627207452519</v>
      </c>
      <c r="AN112" s="93">
        <f t="shared" si="5"/>
        <v>29109.38225084349</v>
      </c>
      <c r="AO112" s="93">
        <f t="shared" si="5"/>
        <v>18222.330232963424</v>
      </c>
      <c r="AP112" s="93">
        <f t="shared" si="5"/>
        <v>16912.361234759985</v>
      </c>
      <c r="AQ112" s="93">
        <f t="shared" si="5"/>
        <v>5683.7952470843384</v>
      </c>
      <c r="AR112" s="93">
        <f t="shared" si="5"/>
        <v>8365.6617509509833</v>
      </c>
      <c r="AS112" s="93">
        <f t="shared" si="5"/>
        <v>8933.321012710705</v>
      </c>
      <c r="AT112" s="93">
        <f t="shared" si="5"/>
        <v>617.89684334600099</v>
      </c>
      <c r="AU112" s="93">
        <f t="shared" si="5"/>
        <v>149.24904756396347</v>
      </c>
      <c r="AV112" s="93">
        <f t="shared" si="5"/>
        <v>373.34230909357984</v>
      </c>
      <c r="AW112" s="93">
        <f t="shared" si="5"/>
        <v>427.287256415625</v>
      </c>
      <c r="AX112" s="93">
        <f t="shared" si="5"/>
        <v>1000.7954135668193</v>
      </c>
      <c r="AY112" s="93">
        <f t="shared" si="5"/>
        <v>163.84365449174101</v>
      </c>
      <c r="AZ112" s="93">
        <f t="shared" si="5"/>
        <v>441.45003087011929</v>
      </c>
      <c r="BA112" s="93">
        <f t="shared" si="5"/>
        <v>703.68535695634455</v>
      </c>
      <c r="BB112" s="93">
        <f t="shared" si="5"/>
        <v>1549.5168956954678</v>
      </c>
      <c r="BC112" s="93">
        <f t="shared" si="5"/>
        <v>6487.291637607349</v>
      </c>
      <c r="BD112" s="93">
        <f t="shared" si="5"/>
        <v>22.8</v>
      </c>
    </row>
    <row r="113" spans="1:56" s="17" customFormat="1">
      <c r="A113" s="84"/>
      <c r="C113" s="93"/>
      <c r="D113" s="93"/>
      <c r="E113" s="93"/>
      <c r="F113" s="93"/>
      <c r="G113" s="93"/>
      <c r="H113" s="93"/>
      <c r="I113" s="93"/>
      <c r="J113" s="93"/>
      <c r="K113" s="93"/>
      <c r="L113" s="91"/>
      <c r="M113" s="91"/>
      <c r="N113" s="91"/>
      <c r="O113" s="91"/>
      <c r="P113" s="91"/>
      <c r="Q113" s="91"/>
      <c r="R113" s="91"/>
      <c r="S113" s="91"/>
      <c r="T113" s="91"/>
      <c r="U113" s="91"/>
      <c r="V113" s="93"/>
      <c r="W113" s="94"/>
      <c r="X113" s="94"/>
      <c r="Y113" s="94"/>
      <c r="Z113" s="94"/>
      <c r="AA113" s="94"/>
      <c r="AB113" s="94"/>
      <c r="AC113" s="94"/>
      <c r="AD113" s="94"/>
      <c r="AE113" s="94"/>
      <c r="AF113" s="93"/>
      <c r="AG113" s="93"/>
      <c r="AH113" s="93"/>
      <c r="AI113" s="93"/>
      <c r="AJ113" s="93"/>
      <c r="AK113" s="93"/>
      <c r="AL113" s="93"/>
      <c r="AM113" s="93"/>
      <c r="AN113" s="93"/>
      <c r="AO113" s="93"/>
      <c r="AP113" s="93"/>
      <c r="AQ113" s="93"/>
      <c r="AR113" s="93"/>
      <c r="AS113" s="93"/>
      <c r="AT113" s="93"/>
      <c r="AU113" s="93"/>
      <c r="AV113" s="93"/>
      <c r="AW113" s="93"/>
      <c r="AX113" s="93"/>
      <c r="AY113" s="93"/>
      <c r="AZ113" s="93"/>
      <c r="BA113" s="93"/>
    </row>
    <row r="114" spans="1:56" s="85" customFormat="1">
      <c r="A114" s="85" t="s">
        <v>1914</v>
      </c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W114" s="88"/>
      <c r="X114" s="88"/>
      <c r="Y114" s="88"/>
      <c r="Z114" s="88"/>
      <c r="AA114" s="88"/>
      <c r="AB114" s="88"/>
      <c r="AC114" s="88"/>
      <c r="AD114" s="88"/>
      <c r="AE114" s="88"/>
      <c r="AF114" s="87"/>
      <c r="AG114" s="87"/>
      <c r="AH114" s="87"/>
      <c r="AI114" s="87"/>
      <c r="AJ114" s="87"/>
      <c r="AK114" s="87"/>
      <c r="AL114" s="87"/>
      <c r="AM114" s="87"/>
      <c r="AN114" s="87"/>
      <c r="AO114" s="87"/>
      <c r="AP114" s="87"/>
      <c r="AQ114" s="87"/>
      <c r="AR114" s="87"/>
      <c r="AS114" s="87"/>
      <c r="AT114" s="87"/>
      <c r="AU114" s="87"/>
      <c r="AV114" s="89"/>
      <c r="AW114" s="89"/>
      <c r="AX114" s="89"/>
      <c r="AY114" s="89"/>
      <c r="AZ114" s="89"/>
      <c r="BA114" s="89"/>
    </row>
    <row r="115" spans="1:56">
      <c r="A115" s="21" t="s">
        <v>45</v>
      </c>
      <c r="B115" s="18" t="s">
        <v>46</v>
      </c>
      <c r="C115" s="90">
        <f>SUMIFS(Forecast!E:E, Forecast!$A:$A, Outcomes!$A62, Forecast!$C:$C, "2023", Forecast!$D:$D, "Historical")</f>
        <v>3249</v>
      </c>
      <c r="D115" s="90">
        <f>SUMIFS(Forecast!F:F, Forecast!$A:$A, Outcomes!$A62, Forecast!$C:$C, "2023", Forecast!$D:$D, "Historical")</f>
        <v>4462</v>
      </c>
      <c r="E115" s="90">
        <f>SUMIFS(Forecast!G:G, Forecast!$A:$A, Outcomes!$A62, Forecast!$C:$C, "2023", Forecast!$D:$D, "Historical")</f>
        <v>2193</v>
      </c>
      <c r="F115" s="90">
        <f>SUMIFS(Forecast!H:H, Forecast!$A:$A, Outcomes!$A62, Forecast!$C:$C, "2023", Forecast!$D:$D, "Historical")</f>
        <v>1984</v>
      </c>
      <c r="G115" s="90">
        <f>SUMIFS(Forecast!I:I, Forecast!$A:$A, Outcomes!$A62, Forecast!$C:$C, "2023", Forecast!$D:$D, "Historical")</f>
        <v>959</v>
      </c>
      <c r="H115" s="90">
        <f>SUMIFS(Forecast!J:J, Forecast!$A:$A, Outcomes!$A62, Forecast!$C:$C, "2023", Forecast!$D:$D, "Historical")</f>
        <v>20</v>
      </c>
      <c r="I115" s="90">
        <f>SUMIFS(Forecast!K:K, Forecast!$A:$A, Outcomes!$A62, Forecast!$C:$C, "2023", Forecast!$D:$D, "Historical")</f>
        <v>5</v>
      </c>
      <c r="J115" s="90">
        <f>SUMIFS(Forecast!L:L, Forecast!$A:$A, Outcomes!$A62, Forecast!$C:$C, "2023", Forecast!$D:$D, "Historical")</f>
        <v>4</v>
      </c>
      <c r="K115" s="90">
        <f>SUMIFS(Forecast!M:M, Forecast!$A:$A, Outcomes!$A62, Forecast!$C:$C, "2023", Forecast!$D:$D, "Historical")</f>
        <v>0</v>
      </c>
      <c r="L115" s="90">
        <f>SUMIFS(Forecast!O:O, Forecast!$A:$A, Outcomes!$A62, Forecast!$C:$C, "2023", Forecast!$D:$D, "Historical")</f>
        <v>18</v>
      </c>
      <c r="M115" s="90">
        <f>SUMIFS(Forecast!P:P, Forecast!$A:$A, Outcomes!$A62, Forecast!$C:$C, "2023", Forecast!$D:$D, "Historical")</f>
        <v>370</v>
      </c>
      <c r="N115" s="90">
        <f>SUMIFS(Forecast!U:U, Forecast!$A:$A, Outcomes!$A62, Forecast!$C:$C, "2023", Forecast!$D:$D, "Historical")</f>
        <v>85</v>
      </c>
      <c r="O115" s="564"/>
      <c r="P115" s="564"/>
      <c r="Q115" s="564"/>
      <c r="R115" s="90">
        <f>SUMIFS(Forecast!Y:Y, Forecast!$A:$A, Outcomes!$A62, Forecast!$C:$C, "2023", Forecast!$D:$D, "Historical")</f>
        <v>562</v>
      </c>
      <c r="S115" s="564"/>
      <c r="T115" s="564"/>
      <c r="U115" s="564"/>
      <c r="V115" s="90">
        <f>SUMIFS(Forecast!AG:AG, Forecast!$A:$A, Outcomes!$A62, Forecast!$C:$C, "2023", Forecast!$D:$D, "Historical")</f>
        <v>928</v>
      </c>
      <c r="W115" s="90">
        <f>SUMIFS(Forecast!AH:AH, Forecast!$A:$A, Outcomes!$A62, Forecast!$C:$C, "2023", Forecast!$D:$D, "Historical")</f>
        <v>487</v>
      </c>
      <c r="X115" s="90">
        <f>SUMIFS(Forecast!AI:AI, Forecast!$A:$A, Outcomes!$A62, Forecast!$C:$C, "2023", Forecast!$D:$D, "Historical")</f>
        <v>482</v>
      </c>
      <c r="Y115" s="90">
        <f>SUMIFS(Forecast!AJ:AJ, Forecast!$A:$A, Outcomes!$A62, Forecast!$C:$C, "2023", Forecast!$D:$D, "Historical")</f>
        <v>421</v>
      </c>
      <c r="Z115" s="90">
        <f>SUMIFS(Forecast!AK:AK, Forecast!$A:$A, Outcomes!$A62, Forecast!$C:$C, "2023", Forecast!$D:$D, "Historical")</f>
        <v>1265</v>
      </c>
      <c r="AA115" s="90">
        <f>SUMIFS(Forecast!AL:AL, Forecast!$A:$A, Outcomes!$A62, Forecast!$C:$C, "2023", Forecast!$D:$D, "Historical")</f>
        <v>590</v>
      </c>
      <c r="AB115" s="90">
        <f>SUMIFS(Forecast!AM:AM, Forecast!$A:$A, Outcomes!$A62, Forecast!$C:$C, "2023", Forecast!$D:$D, "Historical")</f>
        <v>685</v>
      </c>
      <c r="AC115" s="90">
        <f>SUMIFS(Forecast!AN:AN, Forecast!$A:$A, Outcomes!$A62, Forecast!$C:$C, "2023", Forecast!$D:$D, "Historical")</f>
        <v>534</v>
      </c>
      <c r="AD115" s="90">
        <f>SUMIFS(Forecast!AT:AT, Forecast!$A:$A, Outcomes!$A62, Forecast!$C:$C, "2023", Forecast!$D:$D, "Historical")</f>
        <v>0</v>
      </c>
      <c r="AE115" s="90">
        <f>SUMIFS(Forecast!AU:AU, Forecast!$A:$A, Outcomes!$A62, Forecast!$C:$C, "2023", Forecast!$D:$D, "Historical")</f>
        <v>0</v>
      </c>
      <c r="AF115" s="90">
        <f>SUMIFS(Forecast!AV:AV, Forecast!$A:$A, Outcomes!$A62, Forecast!$C:$C, "2023", Forecast!$D:$D, "Historical")</f>
        <v>0</v>
      </c>
      <c r="AG115" s="90">
        <f>SUMIFS(Forecast!AW:AW, Forecast!$A:$A, Outcomes!$A62, Forecast!$C:$C, "2023", Forecast!$D:$D, "Historical")</f>
        <v>0</v>
      </c>
      <c r="AH115" s="90">
        <f>SUMIFS(Forecast!AX:AX, Forecast!$A:$A, Outcomes!$A62, Forecast!$C:$C, "2023", Forecast!$D:$D, "Historical")</f>
        <v>13</v>
      </c>
      <c r="AI115" s="90">
        <f>SUMIFS(Forecast!AY:AY, Forecast!$A:$A, Outcomes!$A62, Forecast!$C:$C, "2023", Forecast!$D:$D, "Historical")</f>
        <v>3</v>
      </c>
      <c r="AJ115" s="90">
        <f>SUMIFS(Forecast!AZ:AZ, Forecast!$A:$A, Outcomes!$A62, Forecast!$C:$C, "2023", Forecast!$D:$D, "Historical")</f>
        <v>5</v>
      </c>
      <c r="AK115" s="90">
        <f>SUMIFS(Forecast!BA:BA, Forecast!$A:$A, Outcomes!$A62, Forecast!$C:$C, "2023", Forecast!$D:$D, "Historical")</f>
        <v>9</v>
      </c>
      <c r="AL115" s="90">
        <f>SUMIFS(Forecast!BF:BF, Forecast!$A:$A, Outcomes!$A62, Forecast!$C:$C, "2023", Forecast!$D:$D, "Historical")</f>
        <v>7110</v>
      </c>
      <c r="AM115" s="90">
        <f>SUMIFS(Forecast!BG:BG, Forecast!$A:$A, Outcomes!$A62, Forecast!$C:$C, "2023", Forecast!$D:$D, "Historical")</f>
        <v>3302</v>
      </c>
      <c r="AN115" s="90">
        <f>SUMIFS(Forecast!BH:BH, Forecast!$A:$A, Outcomes!$A62, Forecast!$C:$C, "2023", Forecast!$D:$D, "Historical")</f>
        <v>3553</v>
      </c>
      <c r="AO115" s="90">
        <f>SUMIFS(Forecast!BI:BI, Forecast!$A:$A, Outcomes!$A62, Forecast!$C:$C, "2023", Forecast!$D:$D, "Historical")</f>
        <v>2002</v>
      </c>
      <c r="AP115" s="90">
        <f>SUMIFS(Forecast!BJ:BJ, Forecast!$A:$A, Outcomes!$A62, Forecast!$C:$C, "2023", Forecast!$D:$D, "Historical")</f>
        <v>968</v>
      </c>
      <c r="AQ115" s="90">
        <f>SUMIFS(Forecast!BK:BK, Forecast!$A:$A, Outcomes!$A62, Forecast!$C:$C, "2023", Forecast!$D:$D, "Historical")</f>
        <v>364</v>
      </c>
      <c r="AR115" s="90">
        <f>SUMIFS(Forecast!BL:BL, Forecast!$A:$A, Outcomes!$A62, Forecast!$C:$C, "2023", Forecast!$D:$D, "Historical")</f>
        <v>502</v>
      </c>
      <c r="AS115" s="90">
        <f>SUMIFS(Forecast!BM:BM, Forecast!$A:$A, Outcomes!$A62, Forecast!$C:$C, "2023", Forecast!$D:$D, "Historical")</f>
        <v>516</v>
      </c>
      <c r="AT115" s="90">
        <f>SUMIFS(Forecast!BS:BS, Forecast!$A:$A, Outcomes!$A62, Forecast!$C:$C, "2023", Forecast!$D:$D, "Historical")</f>
        <v>0</v>
      </c>
      <c r="AU115" s="90">
        <f>SUMIFS(Forecast!BT:BT, Forecast!$A:$A, Outcomes!$A62, Forecast!$C:$C, "2023", Forecast!$D:$D, "Historical")</f>
        <v>0</v>
      </c>
      <c r="AV115" s="90">
        <f>SUMIFS(Forecast!BU:BU, Forecast!$A:$A, Outcomes!$A62, Forecast!$C:$C, "2023", Forecast!$D:$D, "Historical")</f>
        <v>0</v>
      </c>
      <c r="AW115" s="90">
        <f>SUMIFS(Forecast!BV:BV, Forecast!$A:$A, Outcomes!$A62, Forecast!$C:$C, "2023", Forecast!$D:$D, "Historical")</f>
        <v>0</v>
      </c>
      <c r="AX115" s="90">
        <f>SUMIFS(Forecast!BW:BW, Forecast!$A:$A, Outcomes!$A62, Forecast!$C:$C, "2023", Forecast!$D:$D, "Historical")</f>
        <v>23</v>
      </c>
      <c r="AY115" s="90">
        <f>SUMIFS(Forecast!BX:BX, Forecast!$A:$A, Outcomes!$A62, Forecast!$C:$C, "2023", Forecast!$D:$D, "Historical")</f>
        <v>1</v>
      </c>
      <c r="AZ115" s="90">
        <f>SUMIFS(Forecast!BY:BY, Forecast!$A:$A, Outcomes!$A62, Forecast!$C:$C, "2023", Forecast!$D:$D, "Historical")</f>
        <v>5</v>
      </c>
      <c r="BA115" s="90">
        <f>SUMIFS(Forecast!BZ:BZ, Forecast!$A:$A, Outcomes!$A62, Forecast!$C:$C, "2023", Forecast!$D:$D, "Historical")</f>
        <v>16</v>
      </c>
      <c r="BB115" s="90">
        <f>SUMIFS(Forecast!AO:AO, Forecast!$A:$A, Outcomes!$A62, Forecast!$C:$C, "2023", Forecast!$D:$D, "Historical")</f>
        <v>48</v>
      </c>
      <c r="BC115" s="90">
        <f>SUMIFS(Forecast!BN:BN, Forecast!$A:$A, Outcomes!$A62, Forecast!$C:$C, "2023", Forecast!$D:$D, "Historical")</f>
        <v>560</v>
      </c>
      <c r="BD115" s="90">
        <f>SUMIFS(Forecast!CA:CA, Forecast!$A:$A, Outcomes!$A62, Forecast!$C:$C, "2023", Forecast!$D:$D, "Historical")</f>
        <v>0</v>
      </c>
    </row>
    <row r="116" spans="1:56">
      <c r="A116" s="21" t="s">
        <v>48</v>
      </c>
      <c r="B116" s="18" t="s">
        <v>49</v>
      </c>
      <c r="C116" s="90">
        <f>SUMIFS(Forecast!E:E, Forecast!$A:$A, Outcomes!$A63, Forecast!$C:$C, "2023", Forecast!$D:$D, "Historical")</f>
        <v>601</v>
      </c>
      <c r="D116" s="90">
        <f>SUMIFS(Forecast!F:F, Forecast!$A:$A, Outcomes!$A63, Forecast!$C:$C, "2023", Forecast!$D:$D, "Historical")</f>
        <v>449</v>
      </c>
      <c r="E116" s="90">
        <f>SUMIFS(Forecast!G:G, Forecast!$A:$A, Outcomes!$A63, Forecast!$C:$C, "2023", Forecast!$D:$D, "Historical")</f>
        <v>227</v>
      </c>
      <c r="F116" s="90">
        <f>SUMIFS(Forecast!H:H, Forecast!$A:$A, Outcomes!$A63, Forecast!$C:$C, "2023", Forecast!$D:$D, "Historical")</f>
        <v>100</v>
      </c>
      <c r="G116" s="90">
        <f>SUMIFS(Forecast!I:I, Forecast!$A:$A, Outcomes!$A63, Forecast!$C:$C, "2023", Forecast!$D:$D, "Historical")</f>
        <v>78</v>
      </c>
      <c r="H116" s="90">
        <f>SUMIFS(Forecast!J:J, Forecast!$A:$A, Outcomes!$A63, Forecast!$C:$C, "2023", Forecast!$D:$D, "Historical")</f>
        <v>0</v>
      </c>
      <c r="I116" s="90">
        <f>SUMIFS(Forecast!K:K, Forecast!$A:$A, Outcomes!$A63, Forecast!$C:$C, "2023", Forecast!$D:$D, "Historical")</f>
        <v>0</v>
      </c>
      <c r="J116" s="90">
        <f>SUMIFS(Forecast!L:L, Forecast!$A:$A, Outcomes!$A63, Forecast!$C:$C, "2023", Forecast!$D:$D, "Historical")</f>
        <v>0</v>
      </c>
      <c r="K116" s="90">
        <f>SUMIFS(Forecast!M:M, Forecast!$A:$A, Outcomes!$A63, Forecast!$C:$C, "2023", Forecast!$D:$D, "Historical")</f>
        <v>0</v>
      </c>
      <c r="L116" s="90">
        <f>SUMIFS(Forecast!O:O, Forecast!$A:$A, Outcomes!$A63, Forecast!$C:$C, "2023", Forecast!$D:$D, "Historical")</f>
        <v>0</v>
      </c>
      <c r="M116" s="90">
        <f>SUMIFS(Forecast!P:P, Forecast!$A:$A, Outcomes!$A63, Forecast!$C:$C, "2023", Forecast!$D:$D, "Historical")</f>
        <v>72</v>
      </c>
      <c r="N116" s="90">
        <f>SUMIFS(Forecast!U:U, Forecast!$A:$A, Outcomes!$A63, Forecast!$C:$C, "2023", Forecast!$D:$D, "Historical")</f>
        <v>3</v>
      </c>
      <c r="O116" s="564"/>
      <c r="P116" s="564"/>
      <c r="Q116" s="564"/>
      <c r="R116" s="90">
        <f>SUMIFS(Forecast!Y:Y, Forecast!$A:$A, Outcomes!$A63, Forecast!$C:$C, "2023", Forecast!$D:$D, "Historical")</f>
        <v>62</v>
      </c>
      <c r="S116" s="564"/>
      <c r="T116" s="564"/>
      <c r="U116" s="564"/>
      <c r="V116" s="90">
        <f>SUMIFS(Forecast!AG:AG, Forecast!$A:$A, Outcomes!$A63, Forecast!$C:$C, "2023", Forecast!$D:$D, "Historical")</f>
        <v>231</v>
      </c>
      <c r="W116" s="90">
        <f>SUMIFS(Forecast!AH:AH, Forecast!$A:$A, Outcomes!$A63, Forecast!$C:$C, "2023", Forecast!$D:$D, "Historical")</f>
        <v>126</v>
      </c>
      <c r="X116" s="90">
        <f>SUMIFS(Forecast!AI:AI, Forecast!$A:$A, Outcomes!$A63, Forecast!$C:$C, "2023", Forecast!$D:$D, "Historical")</f>
        <v>84</v>
      </c>
      <c r="Y116" s="90">
        <f>SUMIFS(Forecast!AJ:AJ, Forecast!$A:$A, Outcomes!$A63, Forecast!$C:$C, "2023", Forecast!$D:$D, "Historical")</f>
        <v>137</v>
      </c>
      <c r="Z116" s="90">
        <f>SUMIFS(Forecast!AK:AK, Forecast!$A:$A, Outcomes!$A63, Forecast!$C:$C, "2023", Forecast!$D:$D, "Historical")</f>
        <v>264</v>
      </c>
      <c r="AA116" s="90">
        <f>SUMIFS(Forecast!AL:AL, Forecast!$A:$A, Outcomes!$A63, Forecast!$C:$C, "2023", Forecast!$D:$D, "Historical")</f>
        <v>73</v>
      </c>
      <c r="AB116" s="90">
        <f>SUMIFS(Forecast!AM:AM, Forecast!$A:$A, Outcomes!$A63, Forecast!$C:$C, "2023", Forecast!$D:$D, "Historical")</f>
        <v>100</v>
      </c>
      <c r="AC116" s="90">
        <f>SUMIFS(Forecast!AN:AN, Forecast!$A:$A, Outcomes!$A63, Forecast!$C:$C, "2023", Forecast!$D:$D, "Historical")</f>
        <v>151</v>
      </c>
      <c r="AD116" s="90">
        <f>SUMIFS(Forecast!AT:AT, Forecast!$A:$A, Outcomes!$A63, Forecast!$C:$C, "2023", Forecast!$D:$D, "Historical")</f>
        <v>0</v>
      </c>
      <c r="AE116" s="90">
        <f>SUMIFS(Forecast!AU:AU, Forecast!$A:$A, Outcomes!$A63, Forecast!$C:$C, "2023", Forecast!$D:$D, "Historical")</f>
        <v>0</v>
      </c>
      <c r="AF116" s="90">
        <f>SUMIFS(Forecast!AV:AV, Forecast!$A:$A, Outcomes!$A63, Forecast!$C:$C, "2023", Forecast!$D:$D, "Historical")</f>
        <v>0</v>
      </c>
      <c r="AG116" s="90">
        <f>SUMIFS(Forecast!AW:AW, Forecast!$A:$A, Outcomes!$A63, Forecast!$C:$C, "2023", Forecast!$D:$D, "Historical")</f>
        <v>0</v>
      </c>
      <c r="AH116" s="90">
        <f>SUMIFS(Forecast!AX:AX, Forecast!$A:$A, Outcomes!$A63, Forecast!$C:$C, "2023", Forecast!$D:$D, "Historical")</f>
        <v>0</v>
      </c>
      <c r="AI116" s="90">
        <f>SUMIFS(Forecast!AY:AY, Forecast!$A:$A, Outcomes!$A63, Forecast!$C:$C, "2023", Forecast!$D:$D, "Historical")</f>
        <v>0</v>
      </c>
      <c r="AJ116" s="90">
        <f>SUMIFS(Forecast!AZ:AZ, Forecast!$A:$A, Outcomes!$A63, Forecast!$C:$C, "2023", Forecast!$D:$D, "Historical")</f>
        <v>0</v>
      </c>
      <c r="AK116" s="90">
        <f>SUMIFS(Forecast!BA:BA, Forecast!$A:$A, Outcomes!$A63, Forecast!$C:$C, "2023", Forecast!$D:$D, "Historical")</f>
        <v>0</v>
      </c>
      <c r="AL116" s="90">
        <f>SUMIFS(Forecast!BF:BF, Forecast!$A:$A, Outcomes!$A63, Forecast!$C:$C, "2023", Forecast!$D:$D, "Historical")</f>
        <v>650</v>
      </c>
      <c r="AM116" s="90">
        <f>SUMIFS(Forecast!BG:BG, Forecast!$A:$A, Outcomes!$A63, Forecast!$C:$C, "2023", Forecast!$D:$D, "Historical")</f>
        <v>307</v>
      </c>
      <c r="AN116" s="90">
        <f>SUMIFS(Forecast!BH:BH, Forecast!$A:$A, Outcomes!$A63, Forecast!$C:$C, "2023", Forecast!$D:$D, "Historical")</f>
        <v>163</v>
      </c>
      <c r="AO116" s="90">
        <f>SUMIFS(Forecast!BI:BI, Forecast!$A:$A, Outcomes!$A63, Forecast!$C:$C, "2023", Forecast!$D:$D, "Historical")</f>
        <v>140</v>
      </c>
      <c r="AP116" s="90">
        <f>SUMIFS(Forecast!BJ:BJ, Forecast!$A:$A, Outcomes!$A63, Forecast!$C:$C, "2023", Forecast!$D:$D, "Historical")</f>
        <v>161</v>
      </c>
      <c r="AQ116" s="90">
        <f>SUMIFS(Forecast!BK:BK, Forecast!$A:$A, Outcomes!$A63, Forecast!$C:$C, "2023", Forecast!$D:$D, "Historical")</f>
        <v>25</v>
      </c>
      <c r="AR116" s="90">
        <f>SUMIFS(Forecast!BL:BL, Forecast!$A:$A, Outcomes!$A63, Forecast!$C:$C, "2023", Forecast!$D:$D, "Historical")</f>
        <v>56</v>
      </c>
      <c r="AS116" s="90">
        <f>SUMIFS(Forecast!BM:BM, Forecast!$A:$A, Outcomes!$A63, Forecast!$C:$C, "2023", Forecast!$D:$D, "Historical")</f>
        <v>103</v>
      </c>
      <c r="AT116" s="90">
        <f>SUMIFS(Forecast!BS:BS, Forecast!$A:$A, Outcomes!$A63, Forecast!$C:$C, "2023", Forecast!$D:$D, "Historical")</f>
        <v>0</v>
      </c>
      <c r="AU116" s="90">
        <f>SUMIFS(Forecast!BT:BT, Forecast!$A:$A, Outcomes!$A63, Forecast!$C:$C, "2023", Forecast!$D:$D, "Historical")</f>
        <v>0</v>
      </c>
      <c r="AV116" s="90">
        <f>SUMIFS(Forecast!BU:BU, Forecast!$A:$A, Outcomes!$A63, Forecast!$C:$C, "2023", Forecast!$D:$D, "Historical")</f>
        <v>0</v>
      </c>
      <c r="AW116" s="90">
        <f>SUMIFS(Forecast!BV:BV, Forecast!$A:$A, Outcomes!$A63, Forecast!$C:$C, "2023", Forecast!$D:$D, "Historical")</f>
        <v>0</v>
      </c>
      <c r="AX116" s="90">
        <f>SUMIFS(Forecast!BW:BW, Forecast!$A:$A, Outcomes!$A63, Forecast!$C:$C, "2023", Forecast!$D:$D, "Historical")</f>
        <v>0</v>
      </c>
      <c r="AY116" s="90">
        <f>SUMIFS(Forecast!BX:BX, Forecast!$A:$A, Outcomes!$A63, Forecast!$C:$C, "2023", Forecast!$D:$D, "Historical")</f>
        <v>0</v>
      </c>
      <c r="AZ116" s="90">
        <f>SUMIFS(Forecast!BY:BY, Forecast!$A:$A, Outcomes!$A63, Forecast!$C:$C, "2023", Forecast!$D:$D, "Historical")</f>
        <v>0</v>
      </c>
      <c r="BA116" s="90">
        <f>SUMIFS(Forecast!BZ:BZ, Forecast!$A:$A, Outcomes!$A63, Forecast!$C:$C, "2023", Forecast!$D:$D, "Historical")</f>
        <v>0</v>
      </c>
      <c r="BB116" s="90">
        <f>SUMIFS(Forecast!AO:AO, Forecast!$A:$A, Outcomes!$A63, Forecast!$C:$C, "2023", Forecast!$D:$D, "Historical")</f>
        <v>23</v>
      </c>
      <c r="BC116" s="90">
        <f>SUMIFS(Forecast!BN:BN, Forecast!$A:$A, Outcomes!$A63, Forecast!$C:$C, "2023", Forecast!$D:$D, "Historical")</f>
        <v>45</v>
      </c>
      <c r="BD116" s="90">
        <f>SUMIFS(Forecast!CA:CA, Forecast!$A:$A, Outcomes!$A63, Forecast!$C:$C, "2023", Forecast!$D:$D, "Historical")</f>
        <v>0</v>
      </c>
    </row>
    <row r="117" spans="1:56">
      <c r="A117" s="21" t="s">
        <v>50</v>
      </c>
      <c r="B117" s="18" t="s">
        <v>51</v>
      </c>
      <c r="C117" s="90">
        <f>SUMIFS(Forecast!E:E, Forecast!$A:$A, Outcomes!$A64, Forecast!$C:$C, "2023", Forecast!$D:$D, "Historical")</f>
        <v>664</v>
      </c>
      <c r="D117" s="90">
        <f>SUMIFS(Forecast!F:F, Forecast!$A:$A, Outcomes!$A64, Forecast!$C:$C, "2023", Forecast!$D:$D, "Historical")</f>
        <v>732</v>
      </c>
      <c r="E117" s="90">
        <f>SUMIFS(Forecast!G:G, Forecast!$A:$A, Outcomes!$A64, Forecast!$C:$C, "2023", Forecast!$D:$D, "Historical")</f>
        <v>296</v>
      </c>
      <c r="F117" s="90">
        <f>SUMIFS(Forecast!H:H, Forecast!$A:$A, Outcomes!$A64, Forecast!$C:$C, "2023", Forecast!$D:$D, "Historical")</f>
        <v>367</v>
      </c>
      <c r="G117" s="90">
        <f>SUMIFS(Forecast!I:I, Forecast!$A:$A, Outcomes!$A64, Forecast!$C:$C, "2023", Forecast!$D:$D, "Historical")</f>
        <v>190</v>
      </c>
      <c r="H117" s="90">
        <f>SUMIFS(Forecast!J:J, Forecast!$A:$A, Outcomes!$A64, Forecast!$C:$C, "2023", Forecast!$D:$D, "Historical")</f>
        <v>0</v>
      </c>
      <c r="I117" s="90">
        <f>SUMIFS(Forecast!K:K, Forecast!$A:$A, Outcomes!$A64, Forecast!$C:$C, "2023", Forecast!$D:$D, "Historical")</f>
        <v>0</v>
      </c>
      <c r="J117" s="90">
        <f>SUMIFS(Forecast!L:L, Forecast!$A:$A, Outcomes!$A64, Forecast!$C:$C, "2023", Forecast!$D:$D, "Historical")</f>
        <v>0</v>
      </c>
      <c r="K117" s="90">
        <f>SUMIFS(Forecast!M:M, Forecast!$A:$A, Outcomes!$A64, Forecast!$C:$C, "2023", Forecast!$D:$D, "Historical")</f>
        <v>0</v>
      </c>
      <c r="L117" s="90">
        <f>SUMIFS(Forecast!O:O, Forecast!$A:$A, Outcomes!$A64, Forecast!$C:$C, "2023", Forecast!$D:$D, "Historical")</f>
        <v>0</v>
      </c>
      <c r="M117" s="90">
        <f>SUMIFS(Forecast!P:P, Forecast!$A:$A, Outcomes!$A64, Forecast!$C:$C, "2023", Forecast!$D:$D, "Historical")</f>
        <v>0</v>
      </c>
      <c r="N117" s="90">
        <f>SUMIFS(Forecast!U:U, Forecast!$A:$A, Outcomes!$A64, Forecast!$C:$C, "2023", Forecast!$D:$D, "Historical")</f>
        <v>64</v>
      </c>
      <c r="O117" s="564"/>
      <c r="P117" s="564"/>
      <c r="Q117" s="564"/>
      <c r="R117" s="90">
        <f>SUMIFS(Forecast!Y:Y, Forecast!$A:$A, Outcomes!$A64, Forecast!$C:$C, "2023", Forecast!$D:$D, "Historical")</f>
        <v>45</v>
      </c>
      <c r="S117" s="564"/>
      <c r="T117" s="564"/>
      <c r="U117" s="564"/>
      <c r="V117" s="90">
        <f>SUMIFS(Forecast!AG:AG, Forecast!$A:$A, Outcomes!$A64, Forecast!$C:$C, "2023", Forecast!$D:$D, "Historical")</f>
        <v>296</v>
      </c>
      <c r="W117" s="90">
        <f>SUMIFS(Forecast!AH:AH, Forecast!$A:$A, Outcomes!$A64, Forecast!$C:$C, "2023", Forecast!$D:$D, "Historical")</f>
        <v>137</v>
      </c>
      <c r="X117" s="90">
        <f>SUMIFS(Forecast!AI:AI, Forecast!$A:$A, Outcomes!$A64, Forecast!$C:$C, "2023", Forecast!$D:$D, "Historical")</f>
        <v>186</v>
      </c>
      <c r="Y117" s="90">
        <f>SUMIFS(Forecast!AJ:AJ, Forecast!$A:$A, Outcomes!$A64, Forecast!$C:$C, "2023", Forecast!$D:$D, "Historical")</f>
        <v>152</v>
      </c>
      <c r="Z117" s="90">
        <f>SUMIFS(Forecast!AK:AK, Forecast!$A:$A, Outcomes!$A64, Forecast!$C:$C, "2023", Forecast!$D:$D, "Historical")</f>
        <v>681</v>
      </c>
      <c r="AA117" s="90">
        <f>SUMIFS(Forecast!AL:AL, Forecast!$A:$A, Outcomes!$A64, Forecast!$C:$C, "2023", Forecast!$D:$D, "Historical")</f>
        <v>252</v>
      </c>
      <c r="AB117" s="90">
        <f>SUMIFS(Forecast!AM:AM, Forecast!$A:$A, Outcomes!$A64, Forecast!$C:$C, "2023", Forecast!$D:$D, "Historical")</f>
        <v>408</v>
      </c>
      <c r="AC117" s="90">
        <f>SUMIFS(Forecast!AN:AN, Forecast!$A:$A, Outcomes!$A64, Forecast!$C:$C, "2023", Forecast!$D:$D, "Historical")</f>
        <v>299</v>
      </c>
      <c r="AD117" s="90">
        <f>SUMIFS(Forecast!AT:AT, Forecast!$A:$A, Outcomes!$A64, Forecast!$C:$C, "2023", Forecast!$D:$D, "Historical")</f>
        <v>4</v>
      </c>
      <c r="AE117" s="90">
        <f>SUMIFS(Forecast!AU:AU, Forecast!$A:$A, Outcomes!$A64, Forecast!$C:$C, "2023", Forecast!$D:$D, "Historical")</f>
        <v>0</v>
      </c>
      <c r="AF117" s="90">
        <f>SUMIFS(Forecast!AV:AV, Forecast!$A:$A, Outcomes!$A64, Forecast!$C:$C, "2023", Forecast!$D:$D, "Historical")</f>
        <v>0</v>
      </c>
      <c r="AG117" s="90">
        <f>SUMIFS(Forecast!AW:AW, Forecast!$A:$A, Outcomes!$A64, Forecast!$C:$C, "2023", Forecast!$D:$D, "Historical")</f>
        <v>4</v>
      </c>
      <c r="AH117" s="90">
        <f>SUMIFS(Forecast!AX:AX, Forecast!$A:$A, Outcomes!$A64, Forecast!$C:$C, "2023", Forecast!$D:$D, "Historical")</f>
        <v>0</v>
      </c>
      <c r="AI117" s="90">
        <f>SUMIFS(Forecast!AY:AY, Forecast!$A:$A, Outcomes!$A64, Forecast!$C:$C, "2023", Forecast!$D:$D, "Historical")</f>
        <v>0</v>
      </c>
      <c r="AJ117" s="90">
        <f>SUMIFS(Forecast!AZ:AZ, Forecast!$A:$A, Outcomes!$A64, Forecast!$C:$C, "2023", Forecast!$D:$D, "Historical")</f>
        <v>0</v>
      </c>
      <c r="AK117" s="90">
        <f>SUMIFS(Forecast!BA:BA, Forecast!$A:$A, Outcomes!$A64, Forecast!$C:$C, "2023", Forecast!$D:$D, "Historical")</f>
        <v>0</v>
      </c>
      <c r="AL117" s="90">
        <f>SUMIFS(Forecast!BF:BF, Forecast!$A:$A, Outcomes!$A64, Forecast!$C:$C, "2023", Forecast!$D:$D, "Historical")</f>
        <v>880</v>
      </c>
      <c r="AM117" s="90">
        <f>SUMIFS(Forecast!BG:BG, Forecast!$A:$A, Outcomes!$A64, Forecast!$C:$C, "2023", Forecast!$D:$D, "Historical")</f>
        <v>340</v>
      </c>
      <c r="AN117" s="90">
        <f>SUMIFS(Forecast!BH:BH, Forecast!$A:$A, Outcomes!$A64, Forecast!$C:$C, "2023", Forecast!$D:$D, "Historical")</f>
        <v>523</v>
      </c>
      <c r="AO117" s="90">
        <f>SUMIFS(Forecast!BI:BI, Forecast!$A:$A, Outcomes!$A64, Forecast!$C:$C, "2023", Forecast!$D:$D, "Historical")</f>
        <v>280</v>
      </c>
      <c r="AP117" s="90">
        <f>SUMIFS(Forecast!BJ:BJ, Forecast!$A:$A, Outcomes!$A64, Forecast!$C:$C, "2023", Forecast!$D:$D, "Historical")</f>
        <v>407</v>
      </c>
      <c r="AQ117" s="90">
        <f>SUMIFS(Forecast!BK:BK, Forecast!$A:$A, Outcomes!$A64, Forecast!$C:$C, "2023", Forecast!$D:$D, "Historical")</f>
        <v>69</v>
      </c>
      <c r="AR117" s="90">
        <f>SUMIFS(Forecast!BL:BL, Forecast!$A:$A, Outcomes!$A64, Forecast!$C:$C, "2023", Forecast!$D:$D, "Historical")</f>
        <v>258</v>
      </c>
      <c r="AS117" s="90">
        <f>SUMIFS(Forecast!BM:BM, Forecast!$A:$A, Outcomes!$A64, Forecast!$C:$C, "2023", Forecast!$D:$D, "Historical")</f>
        <v>223</v>
      </c>
      <c r="AT117" s="90">
        <f>SUMIFS(Forecast!BS:BS, Forecast!$A:$A, Outcomes!$A64, Forecast!$C:$C, "2023", Forecast!$D:$D, "Historical")</f>
        <v>0</v>
      </c>
      <c r="AU117" s="90">
        <f>SUMIFS(Forecast!BT:BT, Forecast!$A:$A, Outcomes!$A64, Forecast!$C:$C, "2023", Forecast!$D:$D, "Historical")</f>
        <v>0</v>
      </c>
      <c r="AV117" s="90">
        <f>SUMIFS(Forecast!BU:BU, Forecast!$A:$A, Outcomes!$A64, Forecast!$C:$C, "2023", Forecast!$D:$D, "Historical")</f>
        <v>0</v>
      </c>
      <c r="AW117" s="90">
        <f>SUMIFS(Forecast!BV:BV, Forecast!$A:$A, Outcomes!$A64, Forecast!$C:$C, "2023", Forecast!$D:$D, "Historical")</f>
        <v>0</v>
      </c>
      <c r="AX117" s="90">
        <f>SUMIFS(Forecast!BW:BW, Forecast!$A:$A, Outcomes!$A64, Forecast!$C:$C, "2023", Forecast!$D:$D, "Historical")</f>
        <v>0</v>
      </c>
      <c r="AY117" s="90">
        <f>SUMIFS(Forecast!BX:BX, Forecast!$A:$A, Outcomes!$A64, Forecast!$C:$C, "2023", Forecast!$D:$D, "Historical")</f>
        <v>0</v>
      </c>
      <c r="AZ117" s="90">
        <f>SUMIFS(Forecast!BY:BY, Forecast!$A:$A, Outcomes!$A64, Forecast!$C:$C, "2023", Forecast!$D:$D, "Historical")</f>
        <v>0</v>
      </c>
      <c r="BA117" s="90">
        <f>SUMIFS(Forecast!BZ:BZ, Forecast!$A:$A, Outcomes!$A64, Forecast!$C:$C, "2023", Forecast!$D:$D, "Historical")</f>
        <v>0</v>
      </c>
      <c r="BB117" s="90">
        <f>SUMIFS(Forecast!AO:AO, Forecast!$A:$A, Outcomes!$A64, Forecast!$C:$C, "2023", Forecast!$D:$D, "Historical")</f>
        <v>56</v>
      </c>
      <c r="BC117" s="90">
        <f>SUMIFS(Forecast!BN:BN, Forecast!$A:$A, Outcomes!$A64, Forecast!$C:$C, "2023", Forecast!$D:$D, "Historical")</f>
        <v>128</v>
      </c>
      <c r="BD117" s="90">
        <f>SUMIFS(Forecast!CA:CA, Forecast!$A:$A, Outcomes!$A64, Forecast!$C:$C, "2023", Forecast!$D:$D, "Historical")</f>
        <v>0</v>
      </c>
    </row>
    <row r="118" spans="1:56">
      <c r="A118" s="21" t="s">
        <v>53</v>
      </c>
      <c r="B118" s="18" t="s">
        <v>54</v>
      </c>
      <c r="C118" s="90">
        <f>SUMIFS(Forecast!E:E, Forecast!$A:$A, Outcomes!$A65, Forecast!$C:$C, "2023", Forecast!$D:$D, "Historical")</f>
        <v>512</v>
      </c>
      <c r="D118" s="90">
        <f>SUMIFS(Forecast!F:F, Forecast!$A:$A, Outcomes!$A65, Forecast!$C:$C, "2023", Forecast!$D:$D, "Historical")</f>
        <v>366</v>
      </c>
      <c r="E118" s="90">
        <f>SUMIFS(Forecast!G:G, Forecast!$A:$A, Outcomes!$A65, Forecast!$C:$C, "2023", Forecast!$D:$D, "Historical")</f>
        <v>273</v>
      </c>
      <c r="F118" s="90">
        <f>SUMIFS(Forecast!H:H, Forecast!$A:$A, Outcomes!$A65, Forecast!$C:$C, "2023", Forecast!$D:$D, "Historical")</f>
        <v>133</v>
      </c>
      <c r="G118" s="90">
        <f>SUMIFS(Forecast!I:I, Forecast!$A:$A, Outcomes!$A65, Forecast!$C:$C, "2023", Forecast!$D:$D, "Historical")</f>
        <v>50</v>
      </c>
      <c r="H118" s="90">
        <f>SUMIFS(Forecast!J:J, Forecast!$A:$A, Outcomes!$A65, Forecast!$C:$C, "2023", Forecast!$D:$D, "Historical")</f>
        <v>0</v>
      </c>
      <c r="I118" s="90">
        <f>SUMIFS(Forecast!K:K, Forecast!$A:$A, Outcomes!$A65, Forecast!$C:$C, "2023", Forecast!$D:$D, "Historical")</f>
        <v>0</v>
      </c>
      <c r="J118" s="90">
        <f>SUMIFS(Forecast!L:L, Forecast!$A:$A, Outcomes!$A65, Forecast!$C:$C, "2023", Forecast!$D:$D, "Historical")</f>
        <v>0</v>
      </c>
      <c r="K118" s="90">
        <f>SUMIFS(Forecast!M:M, Forecast!$A:$A, Outcomes!$A65, Forecast!$C:$C, "2023", Forecast!$D:$D, "Historical")</f>
        <v>0</v>
      </c>
      <c r="L118" s="90">
        <f>SUMIFS(Forecast!O:O, Forecast!$A:$A, Outcomes!$A65, Forecast!$C:$C, "2023", Forecast!$D:$D, "Historical")</f>
        <v>10</v>
      </c>
      <c r="M118" s="90">
        <f>SUMIFS(Forecast!P:P, Forecast!$A:$A, Outcomes!$A65, Forecast!$C:$C, "2023", Forecast!$D:$D, "Historical")</f>
        <v>214</v>
      </c>
      <c r="N118" s="90">
        <f>SUMIFS(Forecast!U:U, Forecast!$A:$A, Outcomes!$A65, Forecast!$C:$C, "2023", Forecast!$D:$D, "Historical")</f>
        <v>20</v>
      </c>
      <c r="O118" s="564"/>
      <c r="P118" s="564"/>
      <c r="Q118" s="564"/>
      <c r="R118" s="90">
        <f>SUMIFS(Forecast!Y:Y, Forecast!$A:$A, Outcomes!$A65, Forecast!$C:$C, "2023", Forecast!$D:$D, "Historical")</f>
        <v>135</v>
      </c>
      <c r="S118" s="564"/>
      <c r="T118" s="564"/>
      <c r="U118" s="564"/>
      <c r="V118" s="90">
        <f>SUMIFS(Forecast!AG:AG, Forecast!$A:$A, Outcomes!$A65, Forecast!$C:$C, "2023", Forecast!$D:$D, "Historical")</f>
        <v>153</v>
      </c>
      <c r="W118" s="90">
        <f>SUMIFS(Forecast!AH:AH, Forecast!$A:$A, Outcomes!$A65, Forecast!$C:$C, "2023", Forecast!$D:$D, "Historical")</f>
        <v>106</v>
      </c>
      <c r="X118" s="90">
        <f>SUMIFS(Forecast!AI:AI, Forecast!$A:$A, Outcomes!$A65, Forecast!$C:$C, "2023", Forecast!$D:$D, "Historical")</f>
        <v>119</v>
      </c>
      <c r="Y118" s="90">
        <f>SUMIFS(Forecast!AJ:AJ, Forecast!$A:$A, Outcomes!$A65, Forecast!$C:$C, "2023", Forecast!$D:$D, "Historical")</f>
        <v>93</v>
      </c>
      <c r="Z118" s="90">
        <f>SUMIFS(Forecast!AK:AK, Forecast!$A:$A, Outcomes!$A65, Forecast!$C:$C, "2023", Forecast!$D:$D, "Historical")</f>
        <v>305</v>
      </c>
      <c r="AA118" s="90">
        <f>SUMIFS(Forecast!AL:AL, Forecast!$A:$A, Outcomes!$A65, Forecast!$C:$C, "2023", Forecast!$D:$D, "Historical")</f>
        <v>164</v>
      </c>
      <c r="AB118" s="90">
        <f>SUMIFS(Forecast!AM:AM, Forecast!$A:$A, Outcomes!$A65, Forecast!$C:$C, "2023", Forecast!$D:$D, "Historical")</f>
        <v>170</v>
      </c>
      <c r="AC118" s="90">
        <f>SUMIFS(Forecast!AN:AN, Forecast!$A:$A, Outcomes!$A65, Forecast!$C:$C, "2023", Forecast!$D:$D, "Historical")</f>
        <v>102</v>
      </c>
      <c r="AD118" s="90">
        <f>SUMIFS(Forecast!AT:AT, Forecast!$A:$A, Outcomes!$A65, Forecast!$C:$C, "2023", Forecast!$D:$D, "Historical")</f>
        <v>0</v>
      </c>
      <c r="AE118" s="90">
        <f>SUMIFS(Forecast!AU:AU, Forecast!$A:$A, Outcomes!$A65, Forecast!$C:$C, "2023", Forecast!$D:$D, "Historical")</f>
        <v>0</v>
      </c>
      <c r="AF118" s="90">
        <f>SUMIFS(Forecast!AV:AV, Forecast!$A:$A, Outcomes!$A65, Forecast!$C:$C, "2023", Forecast!$D:$D, "Historical")</f>
        <v>0</v>
      </c>
      <c r="AG118" s="90">
        <f>SUMIFS(Forecast!AW:AW, Forecast!$A:$A, Outcomes!$A65, Forecast!$C:$C, "2023", Forecast!$D:$D, "Historical")</f>
        <v>0</v>
      </c>
      <c r="AH118" s="90">
        <f>SUMIFS(Forecast!AX:AX, Forecast!$A:$A, Outcomes!$A65, Forecast!$C:$C, "2023", Forecast!$D:$D, "Historical")</f>
        <v>0</v>
      </c>
      <c r="AI118" s="90">
        <f>SUMIFS(Forecast!AY:AY, Forecast!$A:$A, Outcomes!$A65, Forecast!$C:$C, "2023", Forecast!$D:$D, "Historical")</f>
        <v>0</v>
      </c>
      <c r="AJ118" s="90">
        <f>SUMIFS(Forecast!AZ:AZ, Forecast!$A:$A, Outcomes!$A65, Forecast!$C:$C, "2023", Forecast!$D:$D, "Historical")</f>
        <v>0</v>
      </c>
      <c r="AK118" s="90">
        <f>SUMIFS(Forecast!BA:BA, Forecast!$A:$A, Outcomes!$A65, Forecast!$C:$C, "2023", Forecast!$D:$D, "Historical")</f>
        <v>0</v>
      </c>
      <c r="AL118" s="90">
        <f>SUMIFS(Forecast!BF:BF, Forecast!$A:$A, Outcomes!$A65, Forecast!$C:$C, "2023", Forecast!$D:$D, "Historical")</f>
        <v>308</v>
      </c>
      <c r="AM118" s="90">
        <f>SUMIFS(Forecast!BG:BG, Forecast!$A:$A, Outcomes!$A65, Forecast!$C:$C, "2023", Forecast!$D:$D, "Historical")</f>
        <v>196</v>
      </c>
      <c r="AN118" s="90">
        <f>SUMIFS(Forecast!BH:BH, Forecast!$A:$A, Outcomes!$A65, Forecast!$C:$C, "2023", Forecast!$D:$D, "Historical")</f>
        <v>184</v>
      </c>
      <c r="AO118" s="90">
        <f>SUMIFS(Forecast!BI:BI, Forecast!$A:$A, Outcomes!$A65, Forecast!$C:$C, "2023", Forecast!$D:$D, "Historical")</f>
        <v>91</v>
      </c>
      <c r="AP118" s="90">
        <f>SUMIFS(Forecast!BJ:BJ, Forecast!$A:$A, Outcomes!$A65, Forecast!$C:$C, "2023", Forecast!$D:$D, "Historical")</f>
        <v>154</v>
      </c>
      <c r="AQ118" s="90">
        <f>SUMIFS(Forecast!BK:BK, Forecast!$A:$A, Outcomes!$A65, Forecast!$C:$C, "2023", Forecast!$D:$D, "Historical")</f>
        <v>80</v>
      </c>
      <c r="AR118" s="90">
        <f>SUMIFS(Forecast!BL:BL, Forecast!$A:$A, Outcomes!$A65, Forecast!$C:$C, "2023", Forecast!$D:$D, "Historical")</f>
        <v>103</v>
      </c>
      <c r="AS118" s="90">
        <f>SUMIFS(Forecast!BM:BM, Forecast!$A:$A, Outcomes!$A65, Forecast!$C:$C, "2023", Forecast!$D:$D, "Historical")</f>
        <v>54</v>
      </c>
      <c r="AT118" s="90">
        <f>SUMIFS(Forecast!BS:BS, Forecast!$A:$A, Outcomes!$A65, Forecast!$C:$C, "2023", Forecast!$D:$D, "Historical")</f>
        <v>0</v>
      </c>
      <c r="AU118" s="90">
        <f>SUMIFS(Forecast!BT:BT, Forecast!$A:$A, Outcomes!$A65, Forecast!$C:$C, "2023", Forecast!$D:$D, "Historical")</f>
        <v>0</v>
      </c>
      <c r="AV118" s="90">
        <f>SUMIFS(Forecast!BU:BU, Forecast!$A:$A, Outcomes!$A65, Forecast!$C:$C, "2023", Forecast!$D:$D, "Historical")</f>
        <v>0</v>
      </c>
      <c r="AW118" s="90">
        <f>SUMIFS(Forecast!BV:BV, Forecast!$A:$A, Outcomes!$A65, Forecast!$C:$C, "2023", Forecast!$D:$D, "Historical")</f>
        <v>0</v>
      </c>
      <c r="AX118" s="90">
        <f>SUMIFS(Forecast!BW:BW, Forecast!$A:$A, Outcomes!$A65, Forecast!$C:$C, "2023", Forecast!$D:$D, "Historical")</f>
        <v>0</v>
      </c>
      <c r="AY118" s="90">
        <f>SUMIFS(Forecast!BX:BX, Forecast!$A:$A, Outcomes!$A65, Forecast!$C:$C, "2023", Forecast!$D:$D, "Historical")</f>
        <v>0</v>
      </c>
      <c r="AZ118" s="90">
        <f>SUMIFS(Forecast!BY:BY, Forecast!$A:$A, Outcomes!$A65, Forecast!$C:$C, "2023", Forecast!$D:$D, "Historical")</f>
        <v>0</v>
      </c>
      <c r="BA118" s="90">
        <f>SUMIFS(Forecast!BZ:BZ, Forecast!$A:$A, Outcomes!$A65, Forecast!$C:$C, "2023", Forecast!$D:$D, "Historical")</f>
        <v>0</v>
      </c>
      <c r="BB118" s="90">
        <f>SUMIFS(Forecast!AO:AO, Forecast!$A:$A, Outcomes!$A65, Forecast!$C:$C, "2023", Forecast!$D:$D, "Historical")</f>
        <v>21</v>
      </c>
      <c r="BC118" s="90">
        <f>SUMIFS(Forecast!BN:BN, Forecast!$A:$A, Outcomes!$A65, Forecast!$C:$C, "2023", Forecast!$D:$D, "Historical")</f>
        <v>30</v>
      </c>
      <c r="BD118" s="90">
        <f>SUMIFS(Forecast!CA:CA, Forecast!$A:$A, Outcomes!$A65, Forecast!$C:$C, "2023", Forecast!$D:$D, "Historical")</f>
        <v>0</v>
      </c>
    </row>
    <row r="119" spans="1:56">
      <c r="A119" s="21" t="s">
        <v>55</v>
      </c>
      <c r="B119" s="18" t="s">
        <v>56</v>
      </c>
      <c r="C119" s="90">
        <f>SUMIFS(Forecast!E:E, Forecast!$A:$A, Outcomes!$A66, Forecast!$C:$C, "2023", Forecast!$D:$D, "Historical")</f>
        <v>2034</v>
      </c>
      <c r="D119" s="90">
        <f>SUMIFS(Forecast!F:F, Forecast!$A:$A, Outcomes!$A66, Forecast!$C:$C, "2023", Forecast!$D:$D, "Historical")</f>
        <v>2641</v>
      </c>
      <c r="E119" s="90">
        <f>SUMIFS(Forecast!G:G, Forecast!$A:$A, Outcomes!$A66, Forecast!$C:$C, "2023", Forecast!$D:$D, "Historical")</f>
        <v>1267</v>
      </c>
      <c r="F119" s="90">
        <f>SUMIFS(Forecast!H:H, Forecast!$A:$A, Outcomes!$A66, Forecast!$C:$C, "2023", Forecast!$D:$D, "Historical")</f>
        <v>713</v>
      </c>
      <c r="G119" s="90">
        <f>SUMIFS(Forecast!I:I, Forecast!$A:$A, Outcomes!$A66, Forecast!$C:$C, "2023", Forecast!$D:$D, "Historical")</f>
        <v>438</v>
      </c>
      <c r="H119" s="90">
        <f>SUMIFS(Forecast!J:J, Forecast!$A:$A, Outcomes!$A66, Forecast!$C:$C, "2023", Forecast!$D:$D, "Historical")</f>
        <v>186</v>
      </c>
      <c r="I119" s="90">
        <f>SUMIFS(Forecast!K:K, Forecast!$A:$A, Outcomes!$A66, Forecast!$C:$C, "2023", Forecast!$D:$D, "Historical")</f>
        <v>46</v>
      </c>
      <c r="J119" s="90">
        <f>SUMIFS(Forecast!L:L, Forecast!$A:$A, Outcomes!$A66, Forecast!$C:$C, "2023", Forecast!$D:$D, "Historical")</f>
        <v>64</v>
      </c>
      <c r="K119" s="90">
        <f>SUMIFS(Forecast!M:M, Forecast!$A:$A, Outcomes!$A66, Forecast!$C:$C, "2023", Forecast!$D:$D, "Historical")</f>
        <v>0</v>
      </c>
      <c r="L119" s="90">
        <f>SUMIFS(Forecast!O:O, Forecast!$A:$A, Outcomes!$A66, Forecast!$C:$C, "2023", Forecast!$D:$D, "Historical")</f>
        <v>0</v>
      </c>
      <c r="M119" s="90">
        <f>SUMIFS(Forecast!P:P, Forecast!$A:$A, Outcomes!$A66, Forecast!$C:$C, "2023", Forecast!$D:$D, "Historical")</f>
        <v>180</v>
      </c>
      <c r="N119" s="90">
        <f>SUMIFS(Forecast!U:U, Forecast!$A:$A, Outcomes!$A66, Forecast!$C:$C, "2023", Forecast!$D:$D, "Historical")</f>
        <v>164</v>
      </c>
      <c r="O119" s="564"/>
      <c r="P119" s="564"/>
      <c r="Q119" s="564"/>
      <c r="R119" s="90">
        <f>SUMIFS(Forecast!Y:Y, Forecast!$A:$A, Outcomes!$A66, Forecast!$C:$C, "2023", Forecast!$D:$D, "Historical")</f>
        <v>1229</v>
      </c>
      <c r="S119" s="564"/>
      <c r="T119" s="564"/>
      <c r="U119" s="564"/>
      <c r="V119" s="90">
        <f>SUMIFS(Forecast!AG:AG, Forecast!$A:$A, Outcomes!$A66, Forecast!$C:$C, "2023", Forecast!$D:$D, "Historical")</f>
        <v>689</v>
      </c>
      <c r="W119" s="90">
        <f>SUMIFS(Forecast!AH:AH, Forecast!$A:$A, Outcomes!$A66, Forecast!$C:$C, "2023", Forecast!$D:$D, "Historical")</f>
        <v>289</v>
      </c>
      <c r="X119" s="90">
        <f>SUMIFS(Forecast!AI:AI, Forecast!$A:$A, Outcomes!$A66, Forecast!$C:$C, "2023", Forecast!$D:$D, "Historical")</f>
        <v>180</v>
      </c>
      <c r="Y119" s="90">
        <f>SUMIFS(Forecast!AJ:AJ, Forecast!$A:$A, Outcomes!$A66, Forecast!$C:$C, "2023", Forecast!$D:$D, "Historical")</f>
        <v>355</v>
      </c>
      <c r="Z119" s="90">
        <f>SUMIFS(Forecast!AK:AK, Forecast!$A:$A, Outcomes!$A66, Forecast!$C:$C, "2023", Forecast!$D:$D, "Historical")</f>
        <v>717</v>
      </c>
      <c r="AA119" s="90">
        <f>SUMIFS(Forecast!AL:AL, Forecast!$A:$A, Outcomes!$A66, Forecast!$C:$C, "2023", Forecast!$D:$D, "Historical")</f>
        <v>241</v>
      </c>
      <c r="AB119" s="90">
        <f>SUMIFS(Forecast!AM:AM, Forecast!$A:$A, Outcomes!$A66, Forecast!$C:$C, "2023", Forecast!$D:$D, "Historical")</f>
        <v>221</v>
      </c>
      <c r="AC119" s="90">
        <f>SUMIFS(Forecast!AN:AN, Forecast!$A:$A, Outcomes!$A66, Forecast!$C:$C, "2023", Forecast!$D:$D, "Historical")</f>
        <v>435</v>
      </c>
      <c r="AD119" s="90">
        <f>SUMIFS(Forecast!AT:AT, Forecast!$A:$A, Outcomes!$A66, Forecast!$C:$C, "2023", Forecast!$D:$D, "Historical")</f>
        <v>20</v>
      </c>
      <c r="AE119" s="90">
        <f>SUMIFS(Forecast!AU:AU, Forecast!$A:$A, Outcomes!$A66, Forecast!$C:$C, "2023", Forecast!$D:$D, "Historical")</f>
        <v>2</v>
      </c>
      <c r="AF119" s="90">
        <f>SUMIFS(Forecast!AV:AV, Forecast!$A:$A, Outcomes!$A66, Forecast!$C:$C, "2023", Forecast!$D:$D, "Historical")</f>
        <v>0</v>
      </c>
      <c r="AG119" s="90">
        <f>SUMIFS(Forecast!AW:AW, Forecast!$A:$A, Outcomes!$A66, Forecast!$C:$C, "2023", Forecast!$D:$D, "Historical")</f>
        <v>18</v>
      </c>
      <c r="AH119" s="90">
        <f>SUMIFS(Forecast!AX:AX, Forecast!$A:$A, Outcomes!$A66, Forecast!$C:$C, "2023", Forecast!$D:$D, "Historical")</f>
        <v>86</v>
      </c>
      <c r="AI119" s="90">
        <f>SUMIFS(Forecast!AY:AY, Forecast!$A:$A, Outcomes!$A66, Forecast!$C:$C, "2023", Forecast!$D:$D, "Historical")</f>
        <v>5</v>
      </c>
      <c r="AJ119" s="90">
        <f>SUMIFS(Forecast!AZ:AZ, Forecast!$A:$A, Outcomes!$A66, Forecast!$C:$C, "2023", Forecast!$D:$D, "Historical")</f>
        <v>12</v>
      </c>
      <c r="AK119" s="90">
        <f>SUMIFS(Forecast!BA:BA, Forecast!$A:$A, Outcomes!$A66, Forecast!$C:$C, "2023", Forecast!$D:$D, "Historical")</f>
        <v>74</v>
      </c>
      <c r="AL119" s="90">
        <f>SUMIFS(Forecast!BF:BF, Forecast!$A:$A, Outcomes!$A66, Forecast!$C:$C, "2023", Forecast!$D:$D, "Historical")</f>
        <v>3524</v>
      </c>
      <c r="AM119" s="90">
        <f>SUMIFS(Forecast!BG:BG, Forecast!$A:$A, Outcomes!$A66, Forecast!$C:$C, "2023", Forecast!$D:$D, "Historical")</f>
        <v>1044</v>
      </c>
      <c r="AN119" s="90">
        <f>SUMIFS(Forecast!BH:BH, Forecast!$A:$A, Outcomes!$A66, Forecast!$C:$C, "2023", Forecast!$D:$D, "Historical")</f>
        <v>1119</v>
      </c>
      <c r="AO119" s="90">
        <f>SUMIFS(Forecast!BI:BI, Forecast!$A:$A, Outcomes!$A66, Forecast!$C:$C, "2023", Forecast!$D:$D, "Historical")</f>
        <v>958</v>
      </c>
      <c r="AP119" s="90">
        <f>SUMIFS(Forecast!BJ:BJ, Forecast!$A:$A, Outcomes!$A66, Forecast!$C:$C, "2023", Forecast!$D:$D, "Historical")</f>
        <v>1091</v>
      </c>
      <c r="AQ119" s="90">
        <f>SUMIFS(Forecast!BK:BK, Forecast!$A:$A, Outcomes!$A66, Forecast!$C:$C, "2023", Forecast!$D:$D, "Historical")</f>
        <v>196</v>
      </c>
      <c r="AR119" s="90">
        <f>SUMIFS(Forecast!BL:BL, Forecast!$A:$A, Outcomes!$A66, Forecast!$C:$C, "2023", Forecast!$D:$D, "Historical")</f>
        <v>452</v>
      </c>
      <c r="AS119" s="90">
        <f>SUMIFS(Forecast!BM:BM, Forecast!$A:$A, Outcomes!$A66, Forecast!$C:$C, "2023", Forecast!$D:$D, "Historical")</f>
        <v>602</v>
      </c>
      <c r="AT119" s="90">
        <f>SUMIFS(Forecast!BS:BS, Forecast!$A:$A, Outcomes!$A66, Forecast!$C:$C, "2023", Forecast!$D:$D, "Historical")</f>
        <v>0</v>
      </c>
      <c r="AU119" s="90">
        <f>SUMIFS(Forecast!BT:BT, Forecast!$A:$A, Outcomes!$A66, Forecast!$C:$C, "2023", Forecast!$D:$D, "Historical")</f>
        <v>0</v>
      </c>
      <c r="AV119" s="90">
        <f>SUMIFS(Forecast!BU:BU, Forecast!$A:$A, Outcomes!$A66, Forecast!$C:$C, "2023", Forecast!$D:$D, "Historical")</f>
        <v>0</v>
      </c>
      <c r="AW119" s="90">
        <f>SUMIFS(Forecast!BV:BV, Forecast!$A:$A, Outcomes!$A66, Forecast!$C:$C, "2023", Forecast!$D:$D, "Historical")</f>
        <v>0</v>
      </c>
      <c r="AX119" s="90">
        <f>SUMIFS(Forecast!BW:BW, Forecast!$A:$A, Outcomes!$A66, Forecast!$C:$C, "2023", Forecast!$D:$D, "Historical")</f>
        <v>76</v>
      </c>
      <c r="AY119" s="90">
        <f>SUMIFS(Forecast!BX:BX, Forecast!$A:$A, Outcomes!$A66, Forecast!$C:$C, "2023", Forecast!$D:$D, "Historical")</f>
        <v>0</v>
      </c>
      <c r="AZ119" s="90">
        <f>SUMIFS(Forecast!BY:BY, Forecast!$A:$A, Outcomes!$A66, Forecast!$C:$C, "2023", Forecast!$D:$D, "Historical")</f>
        <v>26</v>
      </c>
      <c r="BA119" s="90">
        <f>SUMIFS(Forecast!BZ:BZ, Forecast!$A:$A, Outcomes!$A66, Forecast!$C:$C, "2023", Forecast!$D:$D, "Historical")</f>
        <v>62</v>
      </c>
      <c r="BB119" s="90">
        <f>SUMIFS(Forecast!AO:AO, Forecast!$A:$A, Outcomes!$A66, Forecast!$C:$C, "2023", Forecast!$D:$D, "Historical")</f>
        <v>38</v>
      </c>
      <c r="BC119" s="90">
        <f>SUMIFS(Forecast!BN:BN, Forecast!$A:$A, Outcomes!$A66, Forecast!$C:$C, "2023", Forecast!$D:$D, "Historical")</f>
        <v>225</v>
      </c>
      <c r="BD119" s="90">
        <f>SUMIFS(Forecast!CA:CA, Forecast!$A:$A, Outcomes!$A66, Forecast!$C:$C, "2023", Forecast!$D:$D, "Historical")</f>
        <v>0</v>
      </c>
    </row>
    <row r="120" spans="1:56">
      <c r="A120" s="21" t="s">
        <v>57</v>
      </c>
      <c r="B120" s="18" t="s">
        <v>58</v>
      </c>
      <c r="C120" s="90">
        <f>SUMIFS(Forecast!E:E, Forecast!$A:$A, Outcomes!$A67, Forecast!$C:$C, "2023", Forecast!$D:$D, "Historical")</f>
        <v>466</v>
      </c>
      <c r="D120" s="90">
        <f>SUMIFS(Forecast!F:F, Forecast!$A:$A, Outcomes!$A67, Forecast!$C:$C, "2023", Forecast!$D:$D, "Historical")</f>
        <v>3292</v>
      </c>
      <c r="E120" s="90">
        <f>SUMIFS(Forecast!G:G, Forecast!$A:$A, Outcomes!$A67, Forecast!$C:$C, "2023", Forecast!$D:$D, "Historical")</f>
        <v>782</v>
      </c>
      <c r="F120" s="90">
        <f>SUMIFS(Forecast!H:H, Forecast!$A:$A, Outcomes!$A67, Forecast!$C:$C, "2023", Forecast!$D:$D, "Historical")</f>
        <v>678</v>
      </c>
      <c r="G120" s="90">
        <f>SUMIFS(Forecast!I:I, Forecast!$A:$A, Outcomes!$A67, Forecast!$C:$C, "2023", Forecast!$D:$D, "Historical")</f>
        <v>130</v>
      </c>
      <c r="H120" s="90">
        <f>SUMIFS(Forecast!J:J, Forecast!$A:$A, Outcomes!$A67, Forecast!$C:$C, "2023", Forecast!$D:$D, "Historical")</f>
        <v>922</v>
      </c>
      <c r="I120" s="90">
        <f>SUMIFS(Forecast!K:K, Forecast!$A:$A, Outcomes!$A67, Forecast!$C:$C, "2023", Forecast!$D:$D, "Historical")</f>
        <v>3</v>
      </c>
      <c r="J120" s="90">
        <f>SUMIFS(Forecast!L:L, Forecast!$A:$A, Outcomes!$A67, Forecast!$C:$C, "2023", Forecast!$D:$D, "Historical")</f>
        <v>163</v>
      </c>
      <c r="K120" s="90">
        <f>SUMIFS(Forecast!M:M, Forecast!$A:$A, Outcomes!$A67, Forecast!$C:$C, "2023", Forecast!$D:$D, "Historical")</f>
        <v>0</v>
      </c>
      <c r="L120" s="90">
        <f>SUMIFS(Forecast!O:O, Forecast!$A:$A, Outcomes!$A67, Forecast!$C:$C, "2023", Forecast!$D:$D, "Historical")</f>
        <v>4</v>
      </c>
      <c r="M120" s="90">
        <f>SUMIFS(Forecast!P:P, Forecast!$A:$A, Outcomes!$A67, Forecast!$C:$C, "2023", Forecast!$D:$D, "Historical")</f>
        <v>207</v>
      </c>
      <c r="N120" s="90">
        <f>SUMIFS(Forecast!U:U, Forecast!$A:$A, Outcomes!$A67, Forecast!$C:$C, "2023", Forecast!$D:$D, "Historical")</f>
        <v>64</v>
      </c>
      <c r="O120" s="564"/>
      <c r="P120" s="564"/>
      <c r="Q120" s="564"/>
      <c r="R120" s="90">
        <f>SUMIFS(Forecast!Y:Y, Forecast!$A:$A, Outcomes!$A67, Forecast!$C:$C, "2023", Forecast!$D:$D, "Historical")</f>
        <v>25</v>
      </c>
      <c r="S120" s="564"/>
      <c r="T120" s="564"/>
      <c r="U120" s="564"/>
      <c r="V120" s="90">
        <f>SUMIFS(Forecast!AG:AG, Forecast!$A:$A, Outcomes!$A67, Forecast!$C:$C, "2023", Forecast!$D:$D, "Historical")</f>
        <v>154</v>
      </c>
      <c r="W120" s="90">
        <f>SUMIFS(Forecast!AH:AH, Forecast!$A:$A, Outcomes!$A67, Forecast!$C:$C, "2023", Forecast!$D:$D, "Historical")</f>
        <v>71</v>
      </c>
      <c r="X120" s="90">
        <f>SUMIFS(Forecast!AI:AI, Forecast!$A:$A, Outcomes!$A67, Forecast!$C:$C, "2023", Forecast!$D:$D, "Historical")</f>
        <v>33</v>
      </c>
      <c r="Y120" s="90">
        <f>SUMIFS(Forecast!AJ:AJ, Forecast!$A:$A, Outcomes!$A67, Forecast!$C:$C, "2023", Forecast!$D:$D, "Historical")</f>
        <v>71</v>
      </c>
      <c r="Z120" s="90">
        <f>SUMIFS(Forecast!AK:AK, Forecast!$A:$A, Outcomes!$A67, Forecast!$C:$C, "2023", Forecast!$D:$D, "Historical")</f>
        <v>96</v>
      </c>
      <c r="AA120" s="90">
        <f>SUMIFS(Forecast!AL:AL, Forecast!$A:$A, Outcomes!$A67, Forecast!$C:$C, "2023", Forecast!$D:$D, "Historical")</f>
        <v>24</v>
      </c>
      <c r="AB120" s="90">
        <f>SUMIFS(Forecast!AM:AM, Forecast!$A:$A, Outcomes!$A67, Forecast!$C:$C, "2023", Forecast!$D:$D, "Historical")</f>
        <v>51</v>
      </c>
      <c r="AC120" s="90">
        <f>SUMIFS(Forecast!AN:AN, Forecast!$A:$A, Outcomes!$A67, Forecast!$C:$C, "2023", Forecast!$D:$D, "Historical")</f>
        <v>51</v>
      </c>
      <c r="AD120" s="90">
        <f>SUMIFS(Forecast!AT:AT, Forecast!$A:$A, Outcomes!$A67, Forecast!$C:$C, "2023", Forecast!$D:$D, "Historical")</f>
        <v>2</v>
      </c>
      <c r="AE120" s="90">
        <f>SUMIFS(Forecast!AU:AU, Forecast!$A:$A, Outcomes!$A67, Forecast!$C:$C, "2023", Forecast!$D:$D, "Historical")</f>
        <v>0</v>
      </c>
      <c r="AF120" s="90">
        <f>SUMIFS(Forecast!AV:AV, Forecast!$A:$A, Outcomes!$A67, Forecast!$C:$C, "2023", Forecast!$D:$D, "Historical")</f>
        <v>0</v>
      </c>
      <c r="AG120" s="90">
        <f>SUMIFS(Forecast!AW:AW, Forecast!$A:$A, Outcomes!$A67, Forecast!$C:$C, "2023", Forecast!$D:$D, "Historical")</f>
        <v>0</v>
      </c>
      <c r="AH120" s="90">
        <f>SUMIFS(Forecast!AX:AX, Forecast!$A:$A, Outcomes!$A67, Forecast!$C:$C, "2023", Forecast!$D:$D, "Historical")</f>
        <v>0</v>
      </c>
      <c r="AI120" s="90">
        <f>SUMIFS(Forecast!AY:AY, Forecast!$A:$A, Outcomes!$A67, Forecast!$C:$C, "2023", Forecast!$D:$D, "Historical")</f>
        <v>0</v>
      </c>
      <c r="AJ120" s="90">
        <f>SUMIFS(Forecast!AZ:AZ, Forecast!$A:$A, Outcomes!$A67, Forecast!$C:$C, "2023", Forecast!$D:$D, "Historical")</f>
        <v>0</v>
      </c>
      <c r="AK120" s="90">
        <f>SUMIFS(Forecast!BA:BA, Forecast!$A:$A, Outcomes!$A67, Forecast!$C:$C, "2023", Forecast!$D:$D, "Historical")</f>
        <v>0</v>
      </c>
      <c r="AL120" s="90">
        <f>SUMIFS(Forecast!BF:BF, Forecast!$A:$A, Outcomes!$A67, Forecast!$C:$C, "2023", Forecast!$D:$D, "Historical")</f>
        <v>1647</v>
      </c>
      <c r="AM120" s="90">
        <f>SUMIFS(Forecast!BG:BG, Forecast!$A:$A, Outcomes!$A67, Forecast!$C:$C, "2023", Forecast!$D:$D, "Historical")</f>
        <v>478</v>
      </c>
      <c r="AN120" s="90">
        <f>SUMIFS(Forecast!BH:BH, Forecast!$A:$A, Outcomes!$A67, Forecast!$C:$C, "2023", Forecast!$D:$D, "Historical")</f>
        <v>478</v>
      </c>
      <c r="AO120" s="90">
        <f>SUMIFS(Forecast!BI:BI, Forecast!$A:$A, Outcomes!$A67, Forecast!$C:$C, "2023", Forecast!$D:$D, "Historical")</f>
        <v>146</v>
      </c>
      <c r="AP120" s="90">
        <f>SUMIFS(Forecast!BJ:BJ, Forecast!$A:$A, Outcomes!$A67, Forecast!$C:$C, "2023", Forecast!$D:$D, "Historical")</f>
        <v>459</v>
      </c>
      <c r="AQ120" s="90">
        <f>SUMIFS(Forecast!BK:BK, Forecast!$A:$A, Outcomes!$A67, Forecast!$C:$C, "2023", Forecast!$D:$D, "Historical")</f>
        <v>84</v>
      </c>
      <c r="AR120" s="90">
        <f>SUMIFS(Forecast!BL:BL, Forecast!$A:$A, Outcomes!$A67, Forecast!$C:$C, "2023", Forecast!$D:$D, "Historical")</f>
        <v>152</v>
      </c>
      <c r="AS120" s="90">
        <f>SUMIFS(Forecast!BM:BM, Forecast!$A:$A, Outcomes!$A67, Forecast!$C:$C, "2023", Forecast!$D:$D, "Historical")</f>
        <v>112</v>
      </c>
      <c r="AT120" s="90">
        <f>SUMIFS(Forecast!BS:BS, Forecast!$A:$A, Outcomes!$A67, Forecast!$C:$C, "2023", Forecast!$D:$D, "Historical")</f>
        <v>0</v>
      </c>
      <c r="AU120" s="90">
        <f>SUMIFS(Forecast!BT:BT, Forecast!$A:$A, Outcomes!$A67, Forecast!$C:$C, "2023", Forecast!$D:$D, "Historical")</f>
        <v>0</v>
      </c>
      <c r="AV120" s="90">
        <f>SUMIFS(Forecast!BU:BU, Forecast!$A:$A, Outcomes!$A67, Forecast!$C:$C, "2023", Forecast!$D:$D, "Historical")</f>
        <v>0</v>
      </c>
      <c r="AW120" s="90">
        <f>SUMIFS(Forecast!BV:BV, Forecast!$A:$A, Outcomes!$A67, Forecast!$C:$C, "2023", Forecast!$D:$D, "Historical")</f>
        <v>0</v>
      </c>
      <c r="AX120" s="90">
        <f>SUMIFS(Forecast!BW:BW, Forecast!$A:$A, Outcomes!$A67, Forecast!$C:$C, "2023", Forecast!$D:$D, "Historical")</f>
        <v>0</v>
      </c>
      <c r="AY120" s="90">
        <f>SUMIFS(Forecast!BX:BX, Forecast!$A:$A, Outcomes!$A67, Forecast!$C:$C, "2023", Forecast!$D:$D, "Historical")</f>
        <v>0</v>
      </c>
      <c r="AZ120" s="90">
        <f>SUMIFS(Forecast!BY:BY, Forecast!$A:$A, Outcomes!$A67, Forecast!$C:$C, "2023", Forecast!$D:$D, "Historical")</f>
        <v>0</v>
      </c>
      <c r="BA120" s="90">
        <f>SUMIFS(Forecast!BZ:BZ, Forecast!$A:$A, Outcomes!$A67, Forecast!$C:$C, "2023", Forecast!$D:$D, "Historical")</f>
        <v>0</v>
      </c>
      <c r="BB120" s="90">
        <f>SUMIFS(Forecast!AO:AO, Forecast!$A:$A, Outcomes!$A67, Forecast!$C:$C, "2023", Forecast!$D:$D, "Historical")</f>
        <v>19</v>
      </c>
      <c r="BC120" s="90">
        <f>SUMIFS(Forecast!BN:BN, Forecast!$A:$A, Outcomes!$A67, Forecast!$C:$C, "2023", Forecast!$D:$D, "Historical")</f>
        <v>54</v>
      </c>
      <c r="BD120" s="90">
        <f>SUMIFS(Forecast!CA:CA, Forecast!$A:$A, Outcomes!$A67, Forecast!$C:$C, "2023", Forecast!$D:$D, "Historical")</f>
        <v>0</v>
      </c>
    </row>
    <row r="121" spans="1:56">
      <c r="A121" s="21" t="s">
        <v>59</v>
      </c>
      <c r="B121" s="18" t="s">
        <v>60</v>
      </c>
      <c r="C121" s="90">
        <f>SUMIFS(Forecast!E:E, Forecast!$A:$A, Outcomes!$A68, Forecast!$C:$C, "2023", Forecast!$D:$D, "Historical")</f>
        <v>315</v>
      </c>
      <c r="D121" s="90">
        <f>SUMIFS(Forecast!F:F, Forecast!$A:$A, Outcomes!$A68, Forecast!$C:$C, "2023", Forecast!$D:$D, "Historical")</f>
        <v>210</v>
      </c>
      <c r="E121" s="90">
        <f>SUMIFS(Forecast!G:G, Forecast!$A:$A, Outcomes!$A68, Forecast!$C:$C, "2023", Forecast!$D:$D, "Historical")</f>
        <v>73</v>
      </c>
      <c r="F121" s="90">
        <f>SUMIFS(Forecast!H:H, Forecast!$A:$A, Outcomes!$A68, Forecast!$C:$C, "2023", Forecast!$D:$D, "Historical")</f>
        <v>44</v>
      </c>
      <c r="G121" s="90">
        <f>SUMIFS(Forecast!I:I, Forecast!$A:$A, Outcomes!$A68, Forecast!$C:$C, "2023", Forecast!$D:$D, "Historical")</f>
        <v>16</v>
      </c>
      <c r="H121" s="90">
        <f>SUMIFS(Forecast!J:J, Forecast!$A:$A, Outcomes!$A68, Forecast!$C:$C, "2023", Forecast!$D:$D, "Historical")</f>
        <v>0</v>
      </c>
      <c r="I121" s="90">
        <f>SUMIFS(Forecast!K:K, Forecast!$A:$A, Outcomes!$A68, Forecast!$C:$C, "2023", Forecast!$D:$D, "Historical")</f>
        <v>0</v>
      </c>
      <c r="J121" s="90">
        <f>SUMIFS(Forecast!L:L, Forecast!$A:$A, Outcomes!$A68, Forecast!$C:$C, "2023", Forecast!$D:$D, "Historical")</f>
        <v>0</v>
      </c>
      <c r="K121" s="90">
        <f>SUMIFS(Forecast!M:M, Forecast!$A:$A, Outcomes!$A68, Forecast!$C:$C, "2023", Forecast!$D:$D, "Historical")</f>
        <v>0</v>
      </c>
      <c r="L121" s="90">
        <f>SUMIFS(Forecast!O:O, Forecast!$A:$A, Outcomes!$A68, Forecast!$C:$C, "2023", Forecast!$D:$D, "Historical")</f>
        <v>0</v>
      </c>
      <c r="M121" s="90">
        <f>SUMIFS(Forecast!P:P, Forecast!$A:$A, Outcomes!$A68, Forecast!$C:$C, "2023", Forecast!$D:$D, "Historical")</f>
        <v>62</v>
      </c>
      <c r="N121" s="90">
        <f>SUMIFS(Forecast!U:U, Forecast!$A:$A, Outcomes!$A68, Forecast!$C:$C, "2023", Forecast!$D:$D, "Historical")</f>
        <v>15</v>
      </c>
      <c r="O121" s="564"/>
      <c r="P121" s="564"/>
      <c r="Q121" s="564"/>
      <c r="R121" s="90">
        <f>SUMIFS(Forecast!Y:Y, Forecast!$A:$A, Outcomes!$A68, Forecast!$C:$C, "2023", Forecast!$D:$D, "Historical")</f>
        <v>10</v>
      </c>
      <c r="S121" s="564"/>
      <c r="T121" s="564"/>
      <c r="U121" s="564"/>
      <c r="V121" s="90">
        <f>SUMIFS(Forecast!AG:AG, Forecast!$A:$A, Outcomes!$A68, Forecast!$C:$C, "2023", Forecast!$D:$D, "Historical")</f>
        <v>355</v>
      </c>
      <c r="W121" s="90">
        <f>SUMIFS(Forecast!AH:AH, Forecast!$A:$A, Outcomes!$A68, Forecast!$C:$C, "2023", Forecast!$D:$D, "Historical")</f>
        <v>112</v>
      </c>
      <c r="X121" s="90">
        <f>SUMIFS(Forecast!AI:AI, Forecast!$A:$A, Outcomes!$A68, Forecast!$C:$C, "2023", Forecast!$D:$D, "Historical")</f>
        <v>129</v>
      </c>
      <c r="Y121" s="90">
        <f>SUMIFS(Forecast!AJ:AJ, Forecast!$A:$A, Outcomes!$A68, Forecast!$C:$C, "2023", Forecast!$D:$D, "Historical")</f>
        <v>169</v>
      </c>
      <c r="Z121" s="90">
        <f>SUMIFS(Forecast!AK:AK, Forecast!$A:$A, Outcomes!$A68, Forecast!$C:$C, "2023", Forecast!$D:$D, "Historical")</f>
        <v>187</v>
      </c>
      <c r="AA121" s="90">
        <f>SUMIFS(Forecast!AL:AL, Forecast!$A:$A, Outcomes!$A68, Forecast!$C:$C, "2023", Forecast!$D:$D, "Historical")</f>
        <v>41</v>
      </c>
      <c r="AB121" s="90">
        <f>SUMIFS(Forecast!AM:AM, Forecast!$A:$A, Outcomes!$A68, Forecast!$C:$C, "2023", Forecast!$D:$D, "Historical")</f>
        <v>49</v>
      </c>
      <c r="AC121" s="90">
        <f>SUMIFS(Forecast!AN:AN, Forecast!$A:$A, Outcomes!$A68, Forecast!$C:$C, "2023", Forecast!$D:$D, "Historical")</f>
        <v>98</v>
      </c>
      <c r="AD121" s="90">
        <f>SUMIFS(Forecast!AT:AT, Forecast!$A:$A, Outcomes!$A68, Forecast!$C:$C, "2023", Forecast!$D:$D, "Historical")</f>
        <v>0</v>
      </c>
      <c r="AE121" s="90">
        <f>SUMIFS(Forecast!AU:AU, Forecast!$A:$A, Outcomes!$A68, Forecast!$C:$C, "2023", Forecast!$D:$D, "Historical")</f>
        <v>0</v>
      </c>
      <c r="AF121" s="90">
        <f>SUMIFS(Forecast!AV:AV, Forecast!$A:$A, Outcomes!$A68, Forecast!$C:$C, "2023", Forecast!$D:$D, "Historical")</f>
        <v>0</v>
      </c>
      <c r="AG121" s="90">
        <f>SUMIFS(Forecast!AW:AW, Forecast!$A:$A, Outcomes!$A68, Forecast!$C:$C, "2023", Forecast!$D:$D, "Historical")</f>
        <v>0</v>
      </c>
      <c r="AH121" s="90">
        <f>SUMIFS(Forecast!AX:AX, Forecast!$A:$A, Outcomes!$A68, Forecast!$C:$C, "2023", Forecast!$D:$D, "Historical")</f>
        <v>0</v>
      </c>
      <c r="AI121" s="90">
        <f>SUMIFS(Forecast!AY:AY, Forecast!$A:$A, Outcomes!$A68, Forecast!$C:$C, "2023", Forecast!$D:$D, "Historical")</f>
        <v>0</v>
      </c>
      <c r="AJ121" s="90">
        <f>SUMIFS(Forecast!AZ:AZ, Forecast!$A:$A, Outcomes!$A68, Forecast!$C:$C, "2023", Forecast!$D:$D, "Historical")</f>
        <v>0</v>
      </c>
      <c r="AK121" s="90">
        <f>SUMIFS(Forecast!BA:BA, Forecast!$A:$A, Outcomes!$A68, Forecast!$C:$C, "2023", Forecast!$D:$D, "Historical")</f>
        <v>0</v>
      </c>
      <c r="AL121" s="90">
        <f>SUMIFS(Forecast!BF:BF, Forecast!$A:$A, Outcomes!$A68, Forecast!$C:$C, "2023", Forecast!$D:$D, "Historical")</f>
        <v>457</v>
      </c>
      <c r="AM121" s="90">
        <f>SUMIFS(Forecast!BG:BG, Forecast!$A:$A, Outcomes!$A68, Forecast!$C:$C, "2023", Forecast!$D:$D, "Historical")</f>
        <v>172</v>
      </c>
      <c r="AN121" s="90">
        <f>SUMIFS(Forecast!BH:BH, Forecast!$A:$A, Outcomes!$A68, Forecast!$C:$C, "2023", Forecast!$D:$D, "Historical")</f>
        <v>160</v>
      </c>
      <c r="AO121" s="90">
        <f>SUMIFS(Forecast!BI:BI, Forecast!$A:$A, Outcomes!$A68, Forecast!$C:$C, "2023", Forecast!$D:$D, "Historical")</f>
        <v>141</v>
      </c>
      <c r="AP121" s="90">
        <f>SUMIFS(Forecast!BJ:BJ, Forecast!$A:$A, Outcomes!$A68, Forecast!$C:$C, "2023", Forecast!$D:$D, "Historical")</f>
        <v>97</v>
      </c>
      <c r="AQ121" s="90">
        <f>SUMIFS(Forecast!BK:BK, Forecast!$A:$A, Outcomes!$A68, Forecast!$C:$C, "2023", Forecast!$D:$D, "Historical")</f>
        <v>26</v>
      </c>
      <c r="AR121" s="90">
        <f>SUMIFS(Forecast!BL:BL, Forecast!$A:$A, Outcomes!$A68, Forecast!$C:$C, "2023", Forecast!$D:$D, "Historical")</f>
        <v>31</v>
      </c>
      <c r="AS121" s="90">
        <f>SUMIFS(Forecast!BM:BM, Forecast!$A:$A, Outcomes!$A68, Forecast!$C:$C, "2023", Forecast!$D:$D, "Historical")</f>
        <v>49</v>
      </c>
      <c r="AT121" s="90">
        <f>SUMIFS(Forecast!BS:BS, Forecast!$A:$A, Outcomes!$A68, Forecast!$C:$C, "2023", Forecast!$D:$D, "Historical")</f>
        <v>52</v>
      </c>
      <c r="AU121" s="90">
        <f>SUMIFS(Forecast!BT:BT, Forecast!$A:$A, Outcomes!$A68, Forecast!$C:$C, "2023", Forecast!$D:$D, "Historical")</f>
        <v>8</v>
      </c>
      <c r="AV121" s="90">
        <f>SUMIFS(Forecast!BU:BU, Forecast!$A:$A, Outcomes!$A68, Forecast!$C:$C, "2023", Forecast!$D:$D, "Historical")</f>
        <v>16</v>
      </c>
      <c r="AW121" s="90">
        <f>SUMIFS(Forecast!BV:BV, Forecast!$A:$A, Outcomes!$A68, Forecast!$C:$C, "2023", Forecast!$D:$D, "Historical")</f>
        <v>42</v>
      </c>
      <c r="AX121" s="90">
        <f>SUMIFS(Forecast!BW:BW, Forecast!$A:$A, Outcomes!$A68, Forecast!$C:$C, "2023", Forecast!$D:$D, "Historical")</f>
        <v>36</v>
      </c>
      <c r="AY121" s="90">
        <f>SUMIFS(Forecast!BX:BX, Forecast!$A:$A, Outcomes!$A68, Forecast!$C:$C, "2023", Forecast!$D:$D, "Historical")</f>
        <v>3</v>
      </c>
      <c r="AZ121" s="90">
        <f>SUMIFS(Forecast!BY:BY, Forecast!$A:$A, Outcomes!$A68, Forecast!$C:$C, "2023", Forecast!$D:$D, "Historical")</f>
        <v>21</v>
      </c>
      <c r="BA121" s="90">
        <f>SUMIFS(Forecast!BZ:BZ, Forecast!$A:$A, Outcomes!$A68, Forecast!$C:$C, "2023", Forecast!$D:$D, "Historical")</f>
        <v>27</v>
      </c>
      <c r="BB121" s="90">
        <f>SUMIFS(Forecast!AO:AO, Forecast!$A:$A, Outcomes!$A68, Forecast!$C:$C, "2023", Forecast!$D:$D, "Historical")</f>
        <v>85</v>
      </c>
      <c r="BC121" s="90">
        <f>SUMIFS(Forecast!BN:BN, Forecast!$A:$A, Outcomes!$A68, Forecast!$C:$C, "2023", Forecast!$D:$D, "Historical")</f>
        <v>113</v>
      </c>
      <c r="BD121" s="90">
        <f>SUMIFS(Forecast!CA:CA, Forecast!$A:$A, Outcomes!$A68, Forecast!$C:$C, "2023", Forecast!$D:$D, "Historical")</f>
        <v>5</v>
      </c>
    </row>
    <row r="122" spans="1:56">
      <c r="A122" s="21" t="s">
        <v>61</v>
      </c>
      <c r="B122" s="18" t="s">
        <v>62</v>
      </c>
      <c r="C122" s="90">
        <f>SUMIFS(Forecast!E:E, Forecast!$A:$A, Outcomes!$A69, Forecast!$C:$C, "2023", Forecast!$D:$D, "Historical")</f>
        <v>523</v>
      </c>
      <c r="D122" s="90">
        <f>SUMIFS(Forecast!F:F, Forecast!$A:$A, Outcomes!$A69, Forecast!$C:$C, "2023", Forecast!$D:$D, "Historical")</f>
        <v>667</v>
      </c>
      <c r="E122" s="90">
        <f>SUMIFS(Forecast!G:G, Forecast!$A:$A, Outcomes!$A69, Forecast!$C:$C, "2023", Forecast!$D:$D, "Historical")</f>
        <v>397</v>
      </c>
      <c r="F122" s="90">
        <f>SUMIFS(Forecast!H:H, Forecast!$A:$A, Outcomes!$A69, Forecast!$C:$C, "2023", Forecast!$D:$D, "Historical")</f>
        <v>242</v>
      </c>
      <c r="G122" s="90">
        <f>SUMIFS(Forecast!I:I, Forecast!$A:$A, Outcomes!$A69, Forecast!$C:$C, "2023", Forecast!$D:$D, "Historical")</f>
        <v>203</v>
      </c>
      <c r="H122" s="90">
        <f>SUMIFS(Forecast!J:J, Forecast!$A:$A, Outcomes!$A69, Forecast!$C:$C, "2023", Forecast!$D:$D, "Historical")</f>
        <v>0</v>
      </c>
      <c r="I122" s="90">
        <f>SUMIFS(Forecast!K:K, Forecast!$A:$A, Outcomes!$A69, Forecast!$C:$C, "2023", Forecast!$D:$D, "Historical")</f>
        <v>0</v>
      </c>
      <c r="J122" s="90">
        <f>SUMIFS(Forecast!L:L, Forecast!$A:$A, Outcomes!$A69, Forecast!$C:$C, "2023", Forecast!$D:$D, "Historical")</f>
        <v>0</v>
      </c>
      <c r="K122" s="90">
        <f>SUMIFS(Forecast!M:M, Forecast!$A:$A, Outcomes!$A69, Forecast!$C:$C, "2023", Forecast!$D:$D, "Historical")</f>
        <v>0</v>
      </c>
      <c r="L122" s="90">
        <f>SUMIFS(Forecast!O:O, Forecast!$A:$A, Outcomes!$A69, Forecast!$C:$C, "2023", Forecast!$D:$D, "Historical")</f>
        <v>40</v>
      </c>
      <c r="M122" s="90">
        <f>SUMIFS(Forecast!P:P, Forecast!$A:$A, Outcomes!$A69, Forecast!$C:$C, "2023", Forecast!$D:$D, "Historical")</f>
        <v>137</v>
      </c>
      <c r="N122" s="90">
        <f>SUMIFS(Forecast!U:U, Forecast!$A:$A, Outcomes!$A69, Forecast!$C:$C, "2023", Forecast!$D:$D, "Historical")</f>
        <v>0</v>
      </c>
      <c r="O122" s="564"/>
      <c r="P122" s="564"/>
      <c r="Q122" s="564"/>
      <c r="R122" s="90">
        <f>SUMIFS(Forecast!Y:Y, Forecast!$A:$A, Outcomes!$A69, Forecast!$C:$C, "2023", Forecast!$D:$D, "Historical")</f>
        <v>6</v>
      </c>
      <c r="S122" s="564"/>
      <c r="T122" s="564"/>
      <c r="U122" s="564"/>
      <c r="V122" s="90">
        <f>SUMIFS(Forecast!AG:AG, Forecast!$A:$A, Outcomes!$A69, Forecast!$C:$C, "2023", Forecast!$D:$D, "Historical")</f>
        <v>520</v>
      </c>
      <c r="W122" s="90">
        <f>SUMIFS(Forecast!AH:AH, Forecast!$A:$A, Outcomes!$A69, Forecast!$C:$C, "2023", Forecast!$D:$D, "Historical")</f>
        <v>259</v>
      </c>
      <c r="X122" s="90">
        <f>SUMIFS(Forecast!AI:AI, Forecast!$A:$A, Outcomes!$A69, Forecast!$C:$C, "2023", Forecast!$D:$D, "Historical")</f>
        <v>191</v>
      </c>
      <c r="Y122" s="90">
        <f>SUMIFS(Forecast!AJ:AJ, Forecast!$A:$A, Outcomes!$A69, Forecast!$C:$C, "2023", Forecast!$D:$D, "Historical")</f>
        <v>413</v>
      </c>
      <c r="Z122" s="90">
        <f>SUMIFS(Forecast!AK:AK, Forecast!$A:$A, Outcomes!$A69, Forecast!$C:$C, "2023", Forecast!$D:$D, "Historical")</f>
        <v>348</v>
      </c>
      <c r="AA122" s="90">
        <f>SUMIFS(Forecast!AL:AL, Forecast!$A:$A, Outcomes!$A69, Forecast!$C:$C, "2023", Forecast!$D:$D, "Historical")</f>
        <v>196</v>
      </c>
      <c r="AB122" s="90">
        <f>SUMIFS(Forecast!AM:AM, Forecast!$A:$A, Outcomes!$A69, Forecast!$C:$C, "2023", Forecast!$D:$D, "Historical")</f>
        <v>166</v>
      </c>
      <c r="AC122" s="90">
        <f>SUMIFS(Forecast!AN:AN, Forecast!$A:$A, Outcomes!$A69, Forecast!$C:$C, "2023", Forecast!$D:$D, "Historical")</f>
        <v>269</v>
      </c>
      <c r="AD122" s="90">
        <f>SUMIFS(Forecast!AT:AT, Forecast!$A:$A, Outcomes!$A69, Forecast!$C:$C, "2023", Forecast!$D:$D, "Historical")</f>
        <v>0</v>
      </c>
      <c r="AE122" s="90">
        <f>SUMIFS(Forecast!AU:AU, Forecast!$A:$A, Outcomes!$A69, Forecast!$C:$C, "2023", Forecast!$D:$D, "Historical")</f>
        <v>0</v>
      </c>
      <c r="AF122" s="90">
        <f>SUMIFS(Forecast!AV:AV, Forecast!$A:$A, Outcomes!$A69, Forecast!$C:$C, "2023", Forecast!$D:$D, "Historical")</f>
        <v>0</v>
      </c>
      <c r="AG122" s="90">
        <f>SUMIFS(Forecast!AW:AW, Forecast!$A:$A, Outcomes!$A69, Forecast!$C:$C, "2023", Forecast!$D:$D, "Historical")</f>
        <v>0</v>
      </c>
      <c r="AH122" s="90">
        <f>SUMIFS(Forecast!AX:AX, Forecast!$A:$A, Outcomes!$A69, Forecast!$C:$C, "2023", Forecast!$D:$D, "Historical")</f>
        <v>0</v>
      </c>
      <c r="AI122" s="90">
        <f>SUMIFS(Forecast!AY:AY, Forecast!$A:$A, Outcomes!$A69, Forecast!$C:$C, "2023", Forecast!$D:$D, "Historical")</f>
        <v>0</v>
      </c>
      <c r="AJ122" s="90">
        <f>SUMIFS(Forecast!AZ:AZ, Forecast!$A:$A, Outcomes!$A69, Forecast!$C:$C, "2023", Forecast!$D:$D, "Historical")</f>
        <v>0</v>
      </c>
      <c r="AK122" s="90">
        <f>SUMIFS(Forecast!BA:BA, Forecast!$A:$A, Outcomes!$A69, Forecast!$C:$C, "2023", Forecast!$D:$D, "Historical")</f>
        <v>0</v>
      </c>
      <c r="AL122" s="90">
        <f>SUMIFS(Forecast!BF:BF, Forecast!$A:$A, Outcomes!$A69, Forecast!$C:$C, "2023", Forecast!$D:$D, "Historical")</f>
        <v>1076</v>
      </c>
      <c r="AM122" s="90">
        <f>SUMIFS(Forecast!BG:BG, Forecast!$A:$A, Outcomes!$A69, Forecast!$C:$C, "2023", Forecast!$D:$D, "Historical")</f>
        <v>613</v>
      </c>
      <c r="AN122" s="90">
        <f>SUMIFS(Forecast!BH:BH, Forecast!$A:$A, Outcomes!$A69, Forecast!$C:$C, "2023", Forecast!$D:$D, "Historical")</f>
        <v>405</v>
      </c>
      <c r="AO122" s="90">
        <f>SUMIFS(Forecast!BI:BI, Forecast!$A:$A, Outcomes!$A69, Forecast!$C:$C, "2023", Forecast!$D:$D, "Historical")</f>
        <v>384</v>
      </c>
      <c r="AP122" s="90">
        <f>SUMIFS(Forecast!BJ:BJ, Forecast!$A:$A, Outcomes!$A69, Forecast!$C:$C, "2023", Forecast!$D:$D, "Historical")</f>
        <v>208</v>
      </c>
      <c r="AQ122" s="90">
        <f>SUMIFS(Forecast!BK:BK, Forecast!$A:$A, Outcomes!$A69, Forecast!$C:$C, "2023", Forecast!$D:$D, "Historical")</f>
        <v>95</v>
      </c>
      <c r="AR122" s="90">
        <f>SUMIFS(Forecast!BL:BL, Forecast!$A:$A, Outcomes!$A69, Forecast!$C:$C, "2023", Forecast!$D:$D, "Historical")</f>
        <v>108</v>
      </c>
      <c r="AS122" s="90">
        <f>SUMIFS(Forecast!BM:BM, Forecast!$A:$A, Outcomes!$A69, Forecast!$C:$C, "2023", Forecast!$D:$D, "Historical")</f>
        <v>129</v>
      </c>
      <c r="AT122" s="90">
        <f>SUMIFS(Forecast!BS:BS, Forecast!$A:$A, Outcomes!$A69, Forecast!$C:$C, "2023", Forecast!$D:$D, "Historical")</f>
        <v>0</v>
      </c>
      <c r="AU122" s="90">
        <f>SUMIFS(Forecast!BT:BT, Forecast!$A:$A, Outcomes!$A69, Forecast!$C:$C, "2023", Forecast!$D:$D, "Historical")</f>
        <v>0</v>
      </c>
      <c r="AV122" s="90">
        <f>SUMIFS(Forecast!BU:BU, Forecast!$A:$A, Outcomes!$A69, Forecast!$C:$C, "2023", Forecast!$D:$D, "Historical")</f>
        <v>0</v>
      </c>
      <c r="AW122" s="90">
        <f>SUMIFS(Forecast!BV:BV, Forecast!$A:$A, Outcomes!$A69, Forecast!$C:$C, "2023", Forecast!$D:$D, "Historical")</f>
        <v>0</v>
      </c>
      <c r="AX122" s="90">
        <f>SUMIFS(Forecast!BW:BW, Forecast!$A:$A, Outcomes!$A69, Forecast!$C:$C, "2023", Forecast!$D:$D, "Historical")</f>
        <v>0</v>
      </c>
      <c r="AY122" s="90">
        <f>SUMIFS(Forecast!BX:BX, Forecast!$A:$A, Outcomes!$A69, Forecast!$C:$C, "2023", Forecast!$D:$D, "Historical")</f>
        <v>0</v>
      </c>
      <c r="AZ122" s="90">
        <f>SUMIFS(Forecast!BY:BY, Forecast!$A:$A, Outcomes!$A69, Forecast!$C:$C, "2023", Forecast!$D:$D, "Historical")</f>
        <v>0</v>
      </c>
      <c r="BA122" s="90">
        <f>SUMIFS(Forecast!BZ:BZ, Forecast!$A:$A, Outcomes!$A69, Forecast!$C:$C, "2023", Forecast!$D:$D, "Historical")</f>
        <v>0</v>
      </c>
      <c r="BB122" s="90">
        <f>SUMIFS(Forecast!AO:AO, Forecast!$A:$A, Outcomes!$A69, Forecast!$C:$C, "2023", Forecast!$D:$D, "Historical")</f>
        <v>40</v>
      </c>
      <c r="BC122" s="90">
        <f>SUMIFS(Forecast!BN:BN, Forecast!$A:$A, Outcomes!$A69, Forecast!$C:$C, "2023", Forecast!$D:$D, "Historical")</f>
        <v>56</v>
      </c>
      <c r="BD122" s="90">
        <f>SUMIFS(Forecast!CA:CA, Forecast!$A:$A, Outcomes!$A69, Forecast!$C:$C, "2023", Forecast!$D:$D, "Historical")</f>
        <v>0</v>
      </c>
    </row>
    <row r="123" spans="1:56">
      <c r="A123" s="21" t="s">
        <v>63</v>
      </c>
      <c r="B123" s="18" t="s">
        <v>64</v>
      </c>
      <c r="C123" s="90">
        <f>SUMIFS(Forecast!E:E, Forecast!$A:$A, Outcomes!$A70, Forecast!$C:$C, "2023", Forecast!$D:$D, "Historical")</f>
        <v>390</v>
      </c>
      <c r="D123" s="90">
        <f>SUMIFS(Forecast!F:F, Forecast!$A:$A, Outcomes!$A70, Forecast!$C:$C, "2023", Forecast!$D:$D, "Historical")</f>
        <v>244</v>
      </c>
      <c r="E123" s="90">
        <f>SUMIFS(Forecast!G:G, Forecast!$A:$A, Outcomes!$A70, Forecast!$C:$C, "2023", Forecast!$D:$D, "Historical")</f>
        <v>104</v>
      </c>
      <c r="F123" s="90">
        <f>SUMIFS(Forecast!H:H, Forecast!$A:$A, Outcomes!$A70, Forecast!$C:$C, "2023", Forecast!$D:$D, "Historical")</f>
        <v>88</v>
      </c>
      <c r="G123" s="90">
        <f>SUMIFS(Forecast!I:I, Forecast!$A:$A, Outcomes!$A70, Forecast!$C:$C, "2023", Forecast!$D:$D, "Historical")</f>
        <v>23</v>
      </c>
      <c r="H123" s="90">
        <f>SUMIFS(Forecast!J:J, Forecast!$A:$A, Outcomes!$A70, Forecast!$C:$C, "2023", Forecast!$D:$D, "Historical")</f>
        <v>0</v>
      </c>
      <c r="I123" s="90">
        <f>SUMIFS(Forecast!K:K, Forecast!$A:$A, Outcomes!$A70, Forecast!$C:$C, "2023", Forecast!$D:$D, "Historical")</f>
        <v>0</v>
      </c>
      <c r="J123" s="90">
        <f>SUMIFS(Forecast!L:L, Forecast!$A:$A, Outcomes!$A70, Forecast!$C:$C, "2023", Forecast!$D:$D, "Historical")</f>
        <v>0</v>
      </c>
      <c r="K123" s="90">
        <f>SUMIFS(Forecast!M:M, Forecast!$A:$A, Outcomes!$A70, Forecast!$C:$C, "2023", Forecast!$D:$D, "Historical")</f>
        <v>0</v>
      </c>
      <c r="L123" s="90">
        <f>SUMIFS(Forecast!O:O, Forecast!$A:$A, Outcomes!$A70, Forecast!$C:$C, "2023", Forecast!$D:$D, "Historical")</f>
        <v>7</v>
      </c>
      <c r="M123" s="90">
        <f>SUMIFS(Forecast!P:P, Forecast!$A:$A, Outcomes!$A70, Forecast!$C:$C, "2023", Forecast!$D:$D, "Historical")</f>
        <v>196</v>
      </c>
      <c r="N123" s="90">
        <f>SUMIFS(Forecast!U:U, Forecast!$A:$A, Outcomes!$A70, Forecast!$C:$C, "2023", Forecast!$D:$D, "Historical")</f>
        <v>0</v>
      </c>
      <c r="O123" s="564"/>
      <c r="P123" s="564"/>
      <c r="Q123" s="564"/>
      <c r="R123" s="90">
        <f>SUMIFS(Forecast!Y:Y, Forecast!$A:$A, Outcomes!$A70, Forecast!$C:$C, "2023", Forecast!$D:$D, "Historical")</f>
        <v>15</v>
      </c>
      <c r="S123" s="564"/>
      <c r="T123" s="564"/>
      <c r="U123" s="564"/>
      <c r="V123" s="90">
        <f>SUMIFS(Forecast!AG:AG, Forecast!$A:$A, Outcomes!$A70, Forecast!$C:$C, "2023", Forecast!$D:$D, "Historical")</f>
        <v>79</v>
      </c>
      <c r="W123" s="90">
        <f>SUMIFS(Forecast!AH:AH, Forecast!$A:$A, Outcomes!$A70, Forecast!$C:$C, "2023", Forecast!$D:$D, "Historical")</f>
        <v>47</v>
      </c>
      <c r="X123" s="90">
        <f>SUMIFS(Forecast!AI:AI, Forecast!$A:$A, Outcomes!$A70, Forecast!$C:$C, "2023", Forecast!$D:$D, "Historical")</f>
        <v>35</v>
      </c>
      <c r="Y123" s="90">
        <f>SUMIFS(Forecast!AJ:AJ, Forecast!$A:$A, Outcomes!$A70, Forecast!$C:$C, "2023", Forecast!$D:$D, "Historical")</f>
        <v>42</v>
      </c>
      <c r="Z123" s="90">
        <f>SUMIFS(Forecast!AK:AK, Forecast!$A:$A, Outcomes!$A70, Forecast!$C:$C, "2023", Forecast!$D:$D, "Historical")</f>
        <v>121</v>
      </c>
      <c r="AA123" s="90">
        <f>SUMIFS(Forecast!AL:AL, Forecast!$A:$A, Outcomes!$A70, Forecast!$C:$C, "2023", Forecast!$D:$D, "Historical")</f>
        <v>76</v>
      </c>
      <c r="AB123" s="90">
        <f>SUMIFS(Forecast!AM:AM, Forecast!$A:$A, Outcomes!$A70, Forecast!$C:$C, "2023", Forecast!$D:$D, "Historical")</f>
        <v>80</v>
      </c>
      <c r="AC123" s="90">
        <f>SUMIFS(Forecast!AN:AN, Forecast!$A:$A, Outcomes!$A70, Forecast!$C:$C, "2023", Forecast!$D:$D, "Historical")</f>
        <v>58</v>
      </c>
      <c r="AD123" s="90">
        <f>SUMIFS(Forecast!AT:AT, Forecast!$A:$A, Outcomes!$A70, Forecast!$C:$C, "2023", Forecast!$D:$D, "Historical")</f>
        <v>0</v>
      </c>
      <c r="AE123" s="90">
        <f>SUMIFS(Forecast!AU:AU, Forecast!$A:$A, Outcomes!$A70, Forecast!$C:$C, "2023", Forecast!$D:$D, "Historical")</f>
        <v>0</v>
      </c>
      <c r="AF123" s="90">
        <f>SUMIFS(Forecast!AV:AV, Forecast!$A:$A, Outcomes!$A70, Forecast!$C:$C, "2023", Forecast!$D:$D, "Historical")</f>
        <v>0</v>
      </c>
      <c r="AG123" s="90">
        <f>SUMIFS(Forecast!AW:AW, Forecast!$A:$A, Outcomes!$A70, Forecast!$C:$C, "2023", Forecast!$D:$D, "Historical")</f>
        <v>0</v>
      </c>
      <c r="AH123" s="90">
        <f>SUMIFS(Forecast!AX:AX, Forecast!$A:$A, Outcomes!$A70, Forecast!$C:$C, "2023", Forecast!$D:$D, "Historical")</f>
        <v>0</v>
      </c>
      <c r="AI123" s="90">
        <f>SUMIFS(Forecast!AY:AY, Forecast!$A:$A, Outcomes!$A70, Forecast!$C:$C, "2023", Forecast!$D:$D, "Historical")</f>
        <v>0</v>
      </c>
      <c r="AJ123" s="90">
        <f>SUMIFS(Forecast!AZ:AZ, Forecast!$A:$A, Outcomes!$A70, Forecast!$C:$C, "2023", Forecast!$D:$D, "Historical")</f>
        <v>0</v>
      </c>
      <c r="AK123" s="90">
        <f>SUMIFS(Forecast!BA:BA, Forecast!$A:$A, Outcomes!$A70, Forecast!$C:$C, "2023", Forecast!$D:$D, "Historical")</f>
        <v>0</v>
      </c>
      <c r="AL123" s="90">
        <f>SUMIFS(Forecast!BF:BF, Forecast!$A:$A, Outcomes!$A70, Forecast!$C:$C, "2023", Forecast!$D:$D, "Historical")</f>
        <v>375</v>
      </c>
      <c r="AM123" s="90">
        <f>SUMIFS(Forecast!BG:BG, Forecast!$A:$A, Outcomes!$A70, Forecast!$C:$C, "2023", Forecast!$D:$D, "Historical")</f>
        <v>191</v>
      </c>
      <c r="AN123" s="90">
        <f>SUMIFS(Forecast!BH:BH, Forecast!$A:$A, Outcomes!$A70, Forecast!$C:$C, "2023", Forecast!$D:$D, "Historical")</f>
        <v>147</v>
      </c>
      <c r="AO123" s="90">
        <f>SUMIFS(Forecast!BI:BI, Forecast!$A:$A, Outcomes!$A70, Forecast!$C:$C, "2023", Forecast!$D:$D, "Historical")</f>
        <v>91</v>
      </c>
      <c r="AP123" s="90">
        <f>SUMIFS(Forecast!BJ:BJ, Forecast!$A:$A, Outcomes!$A70, Forecast!$C:$C, "2023", Forecast!$D:$D, "Historical")</f>
        <v>76</v>
      </c>
      <c r="AQ123" s="90">
        <f>SUMIFS(Forecast!BK:BK, Forecast!$A:$A, Outcomes!$A70, Forecast!$C:$C, "2023", Forecast!$D:$D, "Historical")</f>
        <v>24</v>
      </c>
      <c r="AR123" s="90">
        <f>SUMIFS(Forecast!BL:BL, Forecast!$A:$A, Outcomes!$A70, Forecast!$C:$C, "2023", Forecast!$D:$D, "Historical")</f>
        <v>41</v>
      </c>
      <c r="AS123" s="90">
        <f>SUMIFS(Forecast!BM:BM, Forecast!$A:$A, Outcomes!$A70, Forecast!$C:$C, "2023", Forecast!$D:$D, "Historical")</f>
        <v>50</v>
      </c>
      <c r="AT123" s="90">
        <f>SUMIFS(Forecast!BS:BS, Forecast!$A:$A, Outcomes!$A70, Forecast!$C:$C, "2023", Forecast!$D:$D, "Historical")</f>
        <v>0</v>
      </c>
      <c r="AU123" s="90">
        <f>SUMIFS(Forecast!BT:BT, Forecast!$A:$A, Outcomes!$A70, Forecast!$C:$C, "2023", Forecast!$D:$D, "Historical")</f>
        <v>0</v>
      </c>
      <c r="AV123" s="90">
        <f>SUMIFS(Forecast!BU:BU, Forecast!$A:$A, Outcomes!$A70, Forecast!$C:$C, "2023", Forecast!$D:$D, "Historical")</f>
        <v>0</v>
      </c>
      <c r="AW123" s="90">
        <f>SUMIFS(Forecast!BV:BV, Forecast!$A:$A, Outcomes!$A70, Forecast!$C:$C, "2023", Forecast!$D:$D, "Historical")</f>
        <v>0</v>
      </c>
      <c r="AX123" s="90">
        <f>SUMIFS(Forecast!BW:BW, Forecast!$A:$A, Outcomes!$A70, Forecast!$C:$C, "2023", Forecast!$D:$D, "Historical")</f>
        <v>0</v>
      </c>
      <c r="AY123" s="90">
        <f>SUMIFS(Forecast!BX:BX, Forecast!$A:$A, Outcomes!$A70, Forecast!$C:$C, "2023", Forecast!$D:$D, "Historical")</f>
        <v>0</v>
      </c>
      <c r="AZ123" s="90">
        <f>SUMIFS(Forecast!BY:BY, Forecast!$A:$A, Outcomes!$A70, Forecast!$C:$C, "2023", Forecast!$D:$D, "Historical")</f>
        <v>0</v>
      </c>
      <c r="BA123" s="90">
        <f>SUMIFS(Forecast!BZ:BZ, Forecast!$A:$A, Outcomes!$A70, Forecast!$C:$C, "2023", Forecast!$D:$D, "Historical")</f>
        <v>0</v>
      </c>
      <c r="BB123" s="90">
        <f>SUMIFS(Forecast!AO:AO, Forecast!$A:$A, Outcomes!$A70, Forecast!$C:$C, "2023", Forecast!$D:$D, "Historical")</f>
        <v>10</v>
      </c>
      <c r="BC123" s="90">
        <f>SUMIFS(Forecast!BN:BN, Forecast!$A:$A, Outcomes!$A70, Forecast!$C:$C, "2023", Forecast!$D:$D, "Historical")</f>
        <v>27</v>
      </c>
      <c r="BD123" s="90">
        <f>SUMIFS(Forecast!CA:CA, Forecast!$A:$A, Outcomes!$A70, Forecast!$C:$C, "2023", Forecast!$D:$D, "Historical")</f>
        <v>0</v>
      </c>
    </row>
    <row r="124" spans="1:56">
      <c r="A124" s="21" t="s">
        <v>65</v>
      </c>
      <c r="B124" s="18" t="s">
        <v>66</v>
      </c>
      <c r="C124" s="90">
        <f>SUMIFS(Forecast!E:E, Forecast!$A:$A, Outcomes!$A71, Forecast!$C:$C, "2023", Forecast!$D:$D, "Historical")</f>
        <v>217</v>
      </c>
      <c r="D124" s="90">
        <f>SUMIFS(Forecast!F:F, Forecast!$A:$A, Outcomes!$A71, Forecast!$C:$C, "2023", Forecast!$D:$D, "Historical")</f>
        <v>112</v>
      </c>
      <c r="E124" s="90">
        <f>SUMIFS(Forecast!G:G, Forecast!$A:$A, Outcomes!$A71, Forecast!$C:$C, "2023", Forecast!$D:$D, "Historical")</f>
        <v>102</v>
      </c>
      <c r="F124" s="90">
        <f>SUMIFS(Forecast!H:H, Forecast!$A:$A, Outcomes!$A71, Forecast!$C:$C, "2023", Forecast!$D:$D, "Historical")</f>
        <v>37</v>
      </c>
      <c r="G124" s="90">
        <f>SUMIFS(Forecast!I:I, Forecast!$A:$A, Outcomes!$A71, Forecast!$C:$C, "2023", Forecast!$D:$D, "Historical")</f>
        <v>12</v>
      </c>
      <c r="H124" s="90">
        <f>SUMIFS(Forecast!J:J, Forecast!$A:$A, Outcomes!$A71, Forecast!$C:$C, "2023", Forecast!$D:$D, "Historical")</f>
        <v>0</v>
      </c>
      <c r="I124" s="90">
        <f>SUMIFS(Forecast!K:K, Forecast!$A:$A, Outcomes!$A71, Forecast!$C:$C, "2023", Forecast!$D:$D, "Historical")</f>
        <v>0</v>
      </c>
      <c r="J124" s="90">
        <f>SUMIFS(Forecast!L:L, Forecast!$A:$A, Outcomes!$A71, Forecast!$C:$C, "2023", Forecast!$D:$D, "Historical")</f>
        <v>0</v>
      </c>
      <c r="K124" s="90">
        <f>SUMIFS(Forecast!M:M, Forecast!$A:$A, Outcomes!$A71, Forecast!$C:$C, "2023", Forecast!$D:$D, "Historical")</f>
        <v>0</v>
      </c>
      <c r="L124" s="90">
        <f>SUMIFS(Forecast!O:O, Forecast!$A:$A, Outcomes!$A71, Forecast!$C:$C, "2023", Forecast!$D:$D, "Historical")</f>
        <v>0</v>
      </c>
      <c r="M124" s="90">
        <f>SUMIFS(Forecast!P:P, Forecast!$A:$A, Outcomes!$A71, Forecast!$C:$C, "2023", Forecast!$D:$D, "Historical")</f>
        <v>72</v>
      </c>
      <c r="N124" s="90">
        <f>SUMIFS(Forecast!U:U, Forecast!$A:$A, Outcomes!$A71, Forecast!$C:$C, "2023", Forecast!$D:$D, "Historical")</f>
        <v>0</v>
      </c>
      <c r="O124" s="564"/>
      <c r="P124" s="564"/>
      <c r="Q124" s="564"/>
      <c r="R124" s="90">
        <f>SUMIFS(Forecast!Y:Y, Forecast!$A:$A, Outcomes!$A71, Forecast!$C:$C, "2023", Forecast!$D:$D, "Historical")</f>
        <v>0</v>
      </c>
      <c r="S124" s="564"/>
      <c r="T124" s="564"/>
      <c r="U124" s="564"/>
      <c r="V124" s="90">
        <f>SUMIFS(Forecast!AG:AG, Forecast!$A:$A, Outcomes!$A71, Forecast!$C:$C, "2023", Forecast!$D:$D, "Historical")</f>
        <v>33</v>
      </c>
      <c r="W124" s="90">
        <f>SUMIFS(Forecast!AH:AH, Forecast!$A:$A, Outcomes!$A71, Forecast!$C:$C, "2023", Forecast!$D:$D, "Historical")</f>
        <v>33</v>
      </c>
      <c r="X124" s="90">
        <f>SUMIFS(Forecast!AI:AI, Forecast!$A:$A, Outcomes!$A71, Forecast!$C:$C, "2023", Forecast!$D:$D, "Historical")</f>
        <v>21</v>
      </c>
      <c r="Y124" s="90">
        <f>SUMIFS(Forecast!AJ:AJ, Forecast!$A:$A, Outcomes!$A71, Forecast!$C:$C, "2023", Forecast!$D:$D, "Historical")</f>
        <v>1</v>
      </c>
      <c r="Z124" s="90">
        <f>SUMIFS(Forecast!AK:AK, Forecast!$A:$A, Outcomes!$A71, Forecast!$C:$C, "2023", Forecast!$D:$D, "Historical")</f>
        <v>159</v>
      </c>
      <c r="AA124" s="90">
        <f>SUMIFS(Forecast!AL:AL, Forecast!$A:$A, Outcomes!$A71, Forecast!$C:$C, "2023", Forecast!$D:$D, "Historical")</f>
        <v>152</v>
      </c>
      <c r="AB124" s="90">
        <f>SUMIFS(Forecast!AM:AM, Forecast!$A:$A, Outcomes!$A71, Forecast!$C:$C, "2023", Forecast!$D:$D, "Historical")</f>
        <v>74</v>
      </c>
      <c r="AC124" s="90">
        <f>SUMIFS(Forecast!AN:AN, Forecast!$A:$A, Outcomes!$A71, Forecast!$C:$C, "2023", Forecast!$D:$D, "Historical")</f>
        <v>33</v>
      </c>
      <c r="AD124" s="90">
        <f>SUMIFS(Forecast!AT:AT, Forecast!$A:$A, Outcomes!$A71, Forecast!$C:$C, "2023", Forecast!$D:$D, "Historical")</f>
        <v>0</v>
      </c>
      <c r="AE124" s="90">
        <f>SUMIFS(Forecast!AU:AU, Forecast!$A:$A, Outcomes!$A71, Forecast!$C:$C, "2023", Forecast!$D:$D, "Historical")</f>
        <v>0</v>
      </c>
      <c r="AF124" s="90">
        <f>SUMIFS(Forecast!AV:AV, Forecast!$A:$A, Outcomes!$A71, Forecast!$C:$C, "2023", Forecast!$D:$D, "Historical")</f>
        <v>0</v>
      </c>
      <c r="AG124" s="90">
        <f>SUMIFS(Forecast!AW:AW, Forecast!$A:$A, Outcomes!$A71, Forecast!$C:$C, "2023", Forecast!$D:$D, "Historical")</f>
        <v>0</v>
      </c>
      <c r="AH124" s="90">
        <f>SUMIFS(Forecast!AX:AX, Forecast!$A:$A, Outcomes!$A71, Forecast!$C:$C, "2023", Forecast!$D:$D, "Historical")</f>
        <v>0</v>
      </c>
      <c r="AI124" s="90">
        <f>SUMIFS(Forecast!AY:AY, Forecast!$A:$A, Outcomes!$A71, Forecast!$C:$C, "2023", Forecast!$D:$D, "Historical")</f>
        <v>0</v>
      </c>
      <c r="AJ124" s="90">
        <f>SUMIFS(Forecast!AZ:AZ, Forecast!$A:$A, Outcomes!$A71, Forecast!$C:$C, "2023", Forecast!$D:$D, "Historical")</f>
        <v>0</v>
      </c>
      <c r="AK124" s="90">
        <f>SUMIFS(Forecast!BA:BA, Forecast!$A:$A, Outcomes!$A71, Forecast!$C:$C, "2023", Forecast!$D:$D, "Historical")</f>
        <v>0</v>
      </c>
      <c r="AL124" s="90">
        <f>SUMIFS(Forecast!BF:BF, Forecast!$A:$A, Outcomes!$A71, Forecast!$C:$C, "2023", Forecast!$D:$D, "Historical")</f>
        <v>109</v>
      </c>
      <c r="AM124" s="90">
        <f>SUMIFS(Forecast!BG:BG, Forecast!$A:$A, Outcomes!$A71, Forecast!$C:$C, "2023", Forecast!$D:$D, "Historical")</f>
        <v>99</v>
      </c>
      <c r="AN124" s="90">
        <f>SUMIFS(Forecast!BH:BH, Forecast!$A:$A, Outcomes!$A71, Forecast!$C:$C, "2023", Forecast!$D:$D, "Historical")</f>
        <v>54</v>
      </c>
      <c r="AO124" s="90">
        <f>SUMIFS(Forecast!BI:BI, Forecast!$A:$A, Outcomes!$A71, Forecast!$C:$C, "2023", Forecast!$D:$D, "Historical")</f>
        <v>18</v>
      </c>
      <c r="AP124" s="90">
        <f>SUMIFS(Forecast!BJ:BJ, Forecast!$A:$A, Outcomes!$A71, Forecast!$C:$C, "2023", Forecast!$D:$D, "Historical")</f>
        <v>28</v>
      </c>
      <c r="AQ124" s="90">
        <f>SUMIFS(Forecast!BK:BK, Forecast!$A:$A, Outcomes!$A71, Forecast!$C:$C, "2023", Forecast!$D:$D, "Historical")</f>
        <v>21</v>
      </c>
      <c r="AR124" s="90">
        <f>SUMIFS(Forecast!BL:BL, Forecast!$A:$A, Outcomes!$A71, Forecast!$C:$C, "2023", Forecast!$D:$D, "Historical")</f>
        <v>21</v>
      </c>
      <c r="AS124" s="90">
        <f>SUMIFS(Forecast!BM:BM, Forecast!$A:$A, Outcomes!$A71, Forecast!$C:$C, "2023", Forecast!$D:$D, "Historical")</f>
        <v>18</v>
      </c>
      <c r="AT124" s="90">
        <f>SUMIFS(Forecast!BS:BS, Forecast!$A:$A, Outcomes!$A71, Forecast!$C:$C, "2023", Forecast!$D:$D, "Historical")</f>
        <v>0</v>
      </c>
      <c r="AU124" s="90">
        <f>SUMIFS(Forecast!BT:BT, Forecast!$A:$A, Outcomes!$A71, Forecast!$C:$C, "2023", Forecast!$D:$D, "Historical")</f>
        <v>0</v>
      </c>
      <c r="AV124" s="90">
        <f>SUMIFS(Forecast!BU:BU, Forecast!$A:$A, Outcomes!$A71, Forecast!$C:$C, "2023", Forecast!$D:$D, "Historical")</f>
        <v>0</v>
      </c>
      <c r="AW124" s="90">
        <f>SUMIFS(Forecast!BV:BV, Forecast!$A:$A, Outcomes!$A71, Forecast!$C:$C, "2023", Forecast!$D:$D, "Historical")</f>
        <v>0</v>
      </c>
      <c r="AX124" s="90">
        <f>SUMIFS(Forecast!BW:BW, Forecast!$A:$A, Outcomes!$A71, Forecast!$C:$C, "2023", Forecast!$D:$D, "Historical")</f>
        <v>0</v>
      </c>
      <c r="AY124" s="90">
        <f>SUMIFS(Forecast!BX:BX, Forecast!$A:$A, Outcomes!$A71, Forecast!$C:$C, "2023", Forecast!$D:$D, "Historical")</f>
        <v>0</v>
      </c>
      <c r="AZ124" s="90">
        <f>SUMIFS(Forecast!BY:BY, Forecast!$A:$A, Outcomes!$A71, Forecast!$C:$C, "2023", Forecast!$D:$D, "Historical")</f>
        <v>0</v>
      </c>
      <c r="BA124" s="90">
        <f>SUMIFS(Forecast!BZ:BZ, Forecast!$A:$A, Outcomes!$A71, Forecast!$C:$C, "2023", Forecast!$D:$D, "Historical")</f>
        <v>0</v>
      </c>
      <c r="BB124" s="90">
        <f>SUMIFS(Forecast!AO:AO, Forecast!$A:$A, Outcomes!$A71, Forecast!$C:$C, "2023", Forecast!$D:$D, "Historical")</f>
        <v>11</v>
      </c>
      <c r="BC124" s="90">
        <f>SUMIFS(Forecast!BN:BN, Forecast!$A:$A, Outcomes!$A71, Forecast!$C:$C, "2023", Forecast!$D:$D, "Historical")</f>
        <v>5</v>
      </c>
      <c r="BD124" s="90">
        <f>SUMIFS(Forecast!CA:CA, Forecast!$A:$A, Outcomes!$A71, Forecast!$C:$C, "2023", Forecast!$D:$D, "Historical")</f>
        <v>0</v>
      </c>
    </row>
    <row r="125" spans="1:56">
      <c r="A125" s="21" t="s">
        <v>67</v>
      </c>
      <c r="B125" s="18" t="s">
        <v>68</v>
      </c>
      <c r="C125" s="90">
        <f>SUMIFS(Forecast!E:E, Forecast!$A:$A, Outcomes!$A72, Forecast!$C:$C, "2023", Forecast!$D:$D, "Historical")</f>
        <v>508</v>
      </c>
      <c r="D125" s="90">
        <f>SUMIFS(Forecast!F:F, Forecast!$A:$A, Outcomes!$A72, Forecast!$C:$C, "2023", Forecast!$D:$D, "Historical")</f>
        <v>328</v>
      </c>
      <c r="E125" s="90">
        <f>SUMIFS(Forecast!G:G, Forecast!$A:$A, Outcomes!$A72, Forecast!$C:$C, "2023", Forecast!$D:$D, "Historical")</f>
        <v>278</v>
      </c>
      <c r="F125" s="90">
        <f>SUMIFS(Forecast!H:H, Forecast!$A:$A, Outcomes!$A72, Forecast!$C:$C, "2023", Forecast!$D:$D, "Historical")</f>
        <v>113</v>
      </c>
      <c r="G125" s="90">
        <f>SUMIFS(Forecast!I:I, Forecast!$A:$A, Outcomes!$A72, Forecast!$C:$C, "2023", Forecast!$D:$D, "Historical")</f>
        <v>58</v>
      </c>
      <c r="H125" s="90">
        <f>SUMIFS(Forecast!J:J, Forecast!$A:$A, Outcomes!$A72, Forecast!$C:$C, "2023", Forecast!$D:$D, "Historical")</f>
        <v>0</v>
      </c>
      <c r="I125" s="90">
        <f>SUMIFS(Forecast!K:K, Forecast!$A:$A, Outcomes!$A72, Forecast!$C:$C, "2023", Forecast!$D:$D, "Historical")</f>
        <v>0</v>
      </c>
      <c r="J125" s="90">
        <f>SUMIFS(Forecast!L:L, Forecast!$A:$A, Outcomes!$A72, Forecast!$C:$C, "2023", Forecast!$D:$D, "Historical")</f>
        <v>0</v>
      </c>
      <c r="K125" s="90">
        <f>SUMIFS(Forecast!M:M, Forecast!$A:$A, Outcomes!$A72, Forecast!$C:$C, "2023", Forecast!$D:$D, "Historical")</f>
        <v>0</v>
      </c>
      <c r="L125" s="90">
        <f>SUMIFS(Forecast!O:O, Forecast!$A:$A, Outcomes!$A72, Forecast!$C:$C, "2023", Forecast!$D:$D, "Historical")</f>
        <v>64</v>
      </c>
      <c r="M125" s="90">
        <f>SUMIFS(Forecast!P:P, Forecast!$A:$A, Outcomes!$A72, Forecast!$C:$C, "2023", Forecast!$D:$D, "Historical")</f>
        <v>220</v>
      </c>
      <c r="N125" s="90">
        <f>SUMIFS(Forecast!U:U, Forecast!$A:$A, Outcomes!$A72, Forecast!$C:$C, "2023", Forecast!$D:$D, "Historical")</f>
        <v>0</v>
      </c>
      <c r="O125" s="564"/>
      <c r="P125" s="564"/>
      <c r="Q125" s="564"/>
      <c r="R125" s="90">
        <f>SUMIFS(Forecast!Y:Y, Forecast!$A:$A, Outcomes!$A72, Forecast!$C:$C, "2023", Forecast!$D:$D, "Historical")</f>
        <v>0</v>
      </c>
      <c r="S125" s="564"/>
      <c r="T125" s="564"/>
      <c r="U125" s="564"/>
      <c r="V125" s="90">
        <f>SUMIFS(Forecast!AG:AG, Forecast!$A:$A, Outcomes!$A72, Forecast!$C:$C, "2023", Forecast!$D:$D, "Historical")</f>
        <v>68</v>
      </c>
      <c r="W125" s="90">
        <f>SUMIFS(Forecast!AH:AH, Forecast!$A:$A, Outcomes!$A72, Forecast!$C:$C, "2023", Forecast!$D:$D, "Historical")</f>
        <v>68</v>
      </c>
      <c r="X125" s="90">
        <f>SUMIFS(Forecast!AI:AI, Forecast!$A:$A, Outcomes!$A72, Forecast!$C:$C, "2023", Forecast!$D:$D, "Historical")</f>
        <v>8</v>
      </c>
      <c r="Y125" s="90">
        <f>SUMIFS(Forecast!AJ:AJ, Forecast!$A:$A, Outcomes!$A72, Forecast!$C:$C, "2023", Forecast!$D:$D, "Historical")</f>
        <v>5</v>
      </c>
      <c r="Z125" s="90">
        <f>SUMIFS(Forecast!AK:AK, Forecast!$A:$A, Outcomes!$A72, Forecast!$C:$C, "2023", Forecast!$D:$D, "Historical")</f>
        <v>241</v>
      </c>
      <c r="AA125" s="90">
        <f>SUMIFS(Forecast!AL:AL, Forecast!$A:$A, Outcomes!$A72, Forecast!$C:$C, "2023", Forecast!$D:$D, "Historical")</f>
        <v>186</v>
      </c>
      <c r="AB125" s="90">
        <f>SUMIFS(Forecast!AM:AM, Forecast!$A:$A, Outcomes!$A72, Forecast!$C:$C, "2023", Forecast!$D:$D, "Historical")</f>
        <v>136</v>
      </c>
      <c r="AC125" s="90">
        <f>SUMIFS(Forecast!AN:AN, Forecast!$A:$A, Outcomes!$A72, Forecast!$C:$C, "2023", Forecast!$D:$D, "Historical")</f>
        <v>59</v>
      </c>
      <c r="AD125" s="90">
        <f>SUMIFS(Forecast!AT:AT, Forecast!$A:$A, Outcomes!$A72, Forecast!$C:$C, "2023", Forecast!$D:$D, "Historical")</f>
        <v>0</v>
      </c>
      <c r="AE125" s="90">
        <f>SUMIFS(Forecast!AU:AU, Forecast!$A:$A, Outcomes!$A72, Forecast!$C:$C, "2023", Forecast!$D:$D, "Historical")</f>
        <v>0</v>
      </c>
      <c r="AF125" s="90">
        <f>SUMIFS(Forecast!AV:AV, Forecast!$A:$A, Outcomes!$A72, Forecast!$C:$C, "2023", Forecast!$D:$D, "Historical")</f>
        <v>0</v>
      </c>
      <c r="AG125" s="90">
        <f>SUMIFS(Forecast!AW:AW, Forecast!$A:$A, Outcomes!$A72, Forecast!$C:$C, "2023", Forecast!$D:$D, "Historical")</f>
        <v>0</v>
      </c>
      <c r="AH125" s="90">
        <f>SUMIFS(Forecast!AX:AX, Forecast!$A:$A, Outcomes!$A72, Forecast!$C:$C, "2023", Forecast!$D:$D, "Historical")</f>
        <v>0</v>
      </c>
      <c r="AI125" s="90">
        <f>SUMIFS(Forecast!AY:AY, Forecast!$A:$A, Outcomes!$A72, Forecast!$C:$C, "2023", Forecast!$D:$D, "Historical")</f>
        <v>0</v>
      </c>
      <c r="AJ125" s="90">
        <f>SUMIFS(Forecast!AZ:AZ, Forecast!$A:$A, Outcomes!$A72, Forecast!$C:$C, "2023", Forecast!$D:$D, "Historical")</f>
        <v>0</v>
      </c>
      <c r="AK125" s="90">
        <f>SUMIFS(Forecast!BA:BA, Forecast!$A:$A, Outcomes!$A72, Forecast!$C:$C, "2023", Forecast!$D:$D, "Historical")</f>
        <v>0</v>
      </c>
      <c r="AL125" s="90">
        <f>SUMIFS(Forecast!BF:BF, Forecast!$A:$A, Outcomes!$A72, Forecast!$C:$C, "2023", Forecast!$D:$D, "Historical")</f>
        <v>277</v>
      </c>
      <c r="AM125" s="90">
        <f>SUMIFS(Forecast!BG:BG, Forecast!$A:$A, Outcomes!$A72, Forecast!$C:$C, "2023", Forecast!$D:$D, "Historical")</f>
        <v>224</v>
      </c>
      <c r="AN125" s="90">
        <f>SUMIFS(Forecast!BH:BH, Forecast!$A:$A, Outcomes!$A72, Forecast!$C:$C, "2023", Forecast!$D:$D, "Historical")</f>
        <v>126</v>
      </c>
      <c r="AO125" s="90">
        <f>SUMIFS(Forecast!BI:BI, Forecast!$A:$A, Outcomes!$A72, Forecast!$C:$C, "2023", Forecast!$D:$D, "Historical")</f>
        <v>57</v>
      </c>
      <c r="AP125" s="90">
        <f>SUMIFS(Forecast!BJ:BJ, Forecast!$A:$A, Outcomes!$A72, Forecast!$C:$C, "2023", Forecast!$D:$D, "Historical")</f>
        <v>148</v>
      </c>
      <c r="AQ125" s="90">
        <f>SUMIFS(Forecast!BK:BK, Forecast!$A:$A, Outcomes!$A72, Forecast!$C:$C, "2023", Forecast!$D:$D, "Historical")</f>
        <v>63</v>
      </c>
      <c r="AR125" s="90">
        <f>SUMIFS(Forecast!BL:BL, Forecast!$A:$A, Outcomes!$A72, Forecast!$C:$C, "2023", Forecast!$D:$D, "Historical")</f>
        <v>89</v>
      </c>
      <c r="AS125" s="90">
        <f>SUMIFS(Forecast!BM:BM, Forecast!$A:$A, Outcomes!$A72, Forecast!$C:$C, "2023", Forecast!$D:$D, "Historical")</f>
        <v>99</v>
      </c>
      <c r="AT125" s="90">
        <f>SUMIFS(Forecast!BS:BS, Forecast!$A:$A, Outcomes!$A72, Forecast!$C:$C, "2023", Forecast!$D:$D, "Historical")</f>
        <v>0</v>
      </c>
      <c r="AU125" s="90">
        <f>SUMIFS(Forecast!BT:BT, Forecast!$A:$A, Outcomes!$A72, Forecast!$C:$C, "2023", Forecast!$D:$D, "Historical")</f>
        <v>0</v>
      </c>
      <c r="AV125" s="90">
        <f>SUMIFS(Forecast!BU:BU, Forecast!$A:$A, Outcomes!$A72, Forecast!$C:$C, "2023", Forecast!$D:$D, "Historical")</f>
        <v>0</v>
      </c>
      <c r="AW125" s="90">
        <f>SUMIFS(Forecast!BV:BV, Forecast!$A:$A, Outcomes!$A72, Forecast!$C:$C, "2023", Forecast!$D:$D, "Historical")</f>
        <v>0</v>
      </c>
      <c r="AX125" s="90">
        <f>SUMIFS(Forecast!BW:BW, Forecast!$A:$A, Outcomes!$A72, Forecast!$C:$C, "2023", Forecast!$D:$D, "Historical")</f>
        <v>0</v>
      </c>
      <c r="AY125" s="90">
        <f>SUMIFS(Forecast!BX:BX, Forecast!$A:$A, Outcomes!$A72, Forecast!$C:$C, "2023", Forecast!$D:$D, "Historical")</f>
        <v>0</v>
      </c>
      <c r="AZ125" s="90">
        <f>SUMIFS(Forecast!BY:BY, Forecast!$A:$A, Outcomes!$A72, Forecast!$C:$C, "2023", Forecast!$D:$D, "Historical")</f>
        <v>0</v>
      </c>
      <c r="BA125" s="90">
        <f>SUMIFS(Forecast!BZ:BZ, Forecast!$A:$A, Outcomes!$A72, Forecast!$C:$C, "2023", Forecast!$D:$D, "Historical")</f>
        <v>0</v>
      </c>
      <c r="BB125" s="90">
        <f>SUMIFS(Forecast!AO:AO, Forecast!$A:$A, Outcomes!$A72, Forecast!$C:$C, "2023", Forecast!$D:$D, "Historical")</f>
        <v>5</v>
      </c>
      <c r="BC125" s="90">
        <f>SUMIFS(Forecast!BN:BN, Forecast!$A:$A, Outcomes!$A72, Forecast!$C:$C, "2023", Forecast!$D:$D, "Historical")</f>
        <v>10</v>
      </c>
      <c r="BD125" s="90">
        <f>SUMIFS(Forecast!CA:CA, Forecast!$A:$A, Outcomes!$A72, Forecast!$C:$C, "2023", Forecast!$D:$D, "Historical")</f>
        <v>0</v>
      </c>
    </row>
    <row r="126" spans="1:56">
      <c r="A126" s="21" t="s">
        <v>69</v>
      </c>
      <c r="B126" s="18" t="s">
        <v>70</v>
      </c>
      <c r="C126" s="90">
        <f>SUMIFS(Forecast!E:E, Forecast!$A:$A, Outcomes!$A73, Forecast!$C:$C, "2023", Forecast!$D:$D, "Historical")</f>
        <v>466</v>
      </c>
      <c r="D126" s="90">
        <f>SUMIFS(Forecast!F:F, Forecast!$A:$A, Outcomes!$A73, Forecast!$C:$C, "2023", Forecast!$D:$D, "Historical")</f>
        <v>287</v>
      </c>
      <c r="E126" s="90">
        <f>SUMIFS(Forecast!G:G, Forecast!$A:$A, Outcomes!$A73, Forecast!$C:$C, "2023", Forecast!$D:$D, "Historical")</f>
        <v>149</v>
      </c>
      <c r="F126" s="90">
        <f>SUMIFS(Forecast!H:H, Forecast!$A:$A, Outcomes!$A73, Forecast!$C:$C, "2023", Forecast!$D:$D, "Historical")</f>
        <v>90</v>
      </c>
      <c r="G126" s="90">
        <f>SUMIFS(Forecast!I:I, Forecast!$A:$A, Outcomes!$A73, Forecast!$C:$C, "2023", Forecast!$D:$D, "Historical")</f>
        <v>54</v>
      </c>
      <c r="H126" s="90">
        <f>SUMIFS(Forecast!J:J, Forecast!$A:$A, Outcomes!$A73, Forecast!$C:$C, "2023", Forecast!$D:$D, "Historical")</f>
        <v>0</v>
      </c>
      <c r="I126" s="90">
        <f>SUMIFS(Forecast!K:K, Forecast!$A:$A, Outcomes!$A73, Forecast!$C:$C, "2023", Forecast!$D:$D, "Historical")</f>
        <v>0</v>
      </c>
      <c r="J126" s="90">
        <f>SUMIFS(Forecast!L:L, Forecast!$A:$A, Outcomes!$A73, Forecast!$C:$C, "2023", Forecast!$D:$D, "Historical")</f>
        <v>0</v>
      </c>
      <c r="K126" s="90">
        <f>SUMIFS(Forecast!M:M, Forecast!$A:$A, Outcomes!$A73, Forecast!$C:$C, "2023", Forecast!$D:$D, "Historical")</f>
        <v>0</v>
      </c>
      <c r="L126" s="90">
        <f>SUMIFS(Forecast!O:O, Forecast!$A:$A, Outcomes!$A73, Forecast!$C:$C, "2023", Forecast!$D:$D, "Historical")</f>
        <v>0</v>
      </c>
      <c r="M126" s="90">
        <f>SUMIFS(Forecast!P:P, Forecast!$A:$A, Outcomes!$A73, Forecast!$C:$C, "2023", Forecast!$D:$D, "Historical")</f>
        <v>63</v>
      </c>
      <c r="N126" s="90">
        <f>SUMIFS(Forecast!U:U, Forecast!$A:$A, Outcomes!$A73, Forecast!$C:$C, "2023", Forecast!$D:$D, "Historical")</f>
        <v>0</v>
      </c>
      <c r="O126" s="564"/>
      <c r="P126" s="564"/>
      <c r="Q126" s="564"/>
      <c r="R126" s="90">
        <f>SUMIFS(Forecast!Y:Y, Forecast!$A:$A, Outcomes!$A73, Forecast!$C:$C, "2023", Forecast!$D:$D, "Historical")</f>
        <v>13</v>
      </c>
      <c r="S126" s="564"/>
      <c r="T126" s="564"/>
      <c r="U126" s="564"/>
      <c r="V126" s="90">
        <f>SUMIFS(Forecast!AG:AG, Forecast!$A:$A, Outcomes!$A73, Forecast!$C:$C, "2023", Forecast!$D:$D, "Historical")</f>
        <v>107</v>
      </c>
      <c r="W126" s="90">
        <f>SUMIFS(Forecast!AH:AH, Forecast!$A:$A, Outcomes!$A73, Forecast!$C:$C, "2023", Forecast!$D:$D, "Historical")</f>
        <v>62</v>
      </c>
      <c r="X126" s="90">
        <f>SUMIFS(Forecast!AI:AI, Forecast!$A:$A, Outcomes!$A73, Forecast!$C:$C, "2023", Forecast!$D:$D, "Historical")</f>
        <v>31</v>
      </c>
      <c r="Y126" s="90">
        <f>SUMIFS(Forecast!AJ:AJ, Forecast!$A:$A, Outcomes!$A73, Forecast!$C:$C, "2023", Forecast!$D:$D, "Historical")</f>
        <v>60</v>
      </c>
      <c r="Z126" s="90">
        <f>SUMIFS(Forecast!AK:AK, Forecast!$A:$A, Outcomes!$A73, Forecast!$C:$C, "2023", Forecast!$D:$D, "Historical")</f>
        <v>208</v>
      </c>
      <c r="AA126" s="90">
        <f>SUMIFS(Forecast!AL:AL, Forecast!$A:$A, Outcomes!$A73, Forecast!$C:$C, "2023", Forecast!$D:$D, "Historical")</f>
        <v>135</v>
      </c>
      <c r="AB126" s="90">
        <f>SUMIFS(Forecast!AM:AM, Forecast!$A:$A, Outcomes!$A73, Forecast!$C:$C, "2023", Forecast!$D:$D, "Historical")</f>
        <v>99</v>
      </c>
      <c r="AC126" s="90">
        <f>SUMIFS(Forecast!AN:AN, Forecast!$A:$A, Outcomes!$A73, Forecast!$C:$C, "2023", Forecast!$D:$D, "Historical")</f>
        <v>97</v>
      </c>
      <c r="AD126" s="90">
        <f>SUMIFS(Forecast!AT:AT, Forecast!$A:$A, Outcomes!$A73, Forecast!$C:$C, "2023", Forecast!$D:$D, "Historical")</f>
        <v>0</v>
      </c>
      <c r="AE126" s="90">
        <f>SUMIFS(Forecast!AU:AU, Forecast!$A:$A, Outcomes!$A73, Forecast!$C:$C, "2023", Forecast!$D:$D, "Historical")</f>
        <v>0</v>
      </c>
      <c r="AF126" s="90">
        <f>SUMIFS(Forecast!AV:AV, Forecast!$A:$A, Outcomes!$A73, Forecast!$C:$C, "2023", Forecast!$D:$D, "Historical")</f>
        <v>0</v>
      </c>
      <c r="AG126" s="90">
        <f>SUMIFS(Forecast!AW:AW, Forecast!$A:$A, Outcomes!$A73, Forecast!$C:$C, "2023", Forecast!$D:$D, "Historical")</f>
        <v>0</v>
      </c>
      <c r="AH126" s="90">
        <f>SUMIFS(Forecast!AX:AX, Forecast!$A:$A, Outcomes!$A73, Forecast!$C:$C, "2023", Forecast!$D:$D, "Historical")</f>
        <v>0</v>
      </c>
      <c r="AI126" s="90">
        <f>SUMIFS(Forecast!AY:AY, Forecast!$A:$A, Outcomes!$A73, Forecast!$C:$C, "2023", Forecast!$D:$D, "Historical")</f>
        <v>0</v>
      </c>
      <c r="AJ126" s="90">
        <f>SUMIFS(Forecast!AZ:AZ, Forecast!$A:$A, Outcomes!$A73, Forecast!$C:$C, "2023", Forecast!$D:$D, "Historical")</f>
        <v>0</v>
      </c>
      <c r="AK126" s="90">
        <f>SUMIFS(Forecast!BA:BA, Forecast!$A:$A, Outcomes!$A73, Forecast!$C:$C, "2023", Forecast!$D:$D, "Historical")</f>
        <v>0</v>
      </c>
      <c r="AL126" s="90">
        <f>SUMIFS(Forecast!BF:BF, Forecast!$A:$A, Outcomes!$A73, Forecast!$C:$C, "2023", Forecast!$D:$D, "Historical")</f>
        <v>430</v>
      </c>
      <c r="AM126" s="90">
        <f>SUMIFS(Forecast!BG:BG, Forecast!$A:$A, Outcomes!$A73, Forecast!$C:$C, "2023", Forecast!$D:$D, "Historical")</f>
        <v>221</v>
      </c>
      <c r="AN126" s="90">
        <f>SUMIFS(Forecast!BH:BH, Forecast!$A:$A, Outcomes!$A73, Forecast!$C:$C, "2023", Forecast!$D:$D, "Historical")</f>
        <v>170</v>
      </c>
      <c r="AO126" s="90">
        <f>SUMIFS(Forecast!BI:BI, Forecast!$A:$A, Outcomes!$A73, Forecast!$C:$C, "2023", Forecast!$D:$D, "Historical")</f>
        <v>111</v>
      </c>
      <c r="AP126" s="90">
        <f>SUMIFS(Forecast!BJ:BJ, Forecast!$A:$A, Outcomes!$A73, Forecast!$C:$C, "2023", Forecast!$D:$D, "Historical")</f>
        <v>115</v>
      </c>
      <c r="AQ126" s="90">
        <f>SUMIFS(Forecast!BK:BK, Forecast!$A:$A, Outcomes!$A73, Forecast!$C:$C, "2023", Forecast!$D:$D, "Historical")</f>
        <v>19</v>
      </c>
      <c r="AR126" s="90">
        <f>SUMIFS(Forecast!BL:BL, Forecast!$A:$A, Outcomes!$A73, Forecast!$C:$C, "2023", Forecast!$D:$D, "Historical")</f>
        <v>51</v>
      </c>
      <c r="AS126" s="90">
        <f>SUMIFS(Forecast!BM:BM, Forecast!$A:$A, Outcomes!$A73, Forecast!$C:$C, "2023", Forecast!$D:$D, "Historical")</f>
        <v>77</v>
      </c>
      <c r="AT126" s="90">
        <f>SUMIFS(Forecast!BS:BS, Forecast!$A:$A, Outcomes!$A73, Forecast!$C:$C, "2023", Forecast!$D:$D, "Historical")</f>
        <v>0</v>
      </c>
      <c r="AU126" s="90">
        <f>SUMIFS(Forecast!BT:BT, Forecast!$A:$A, Outcomes!$A73, Forecast!$C:$C, "2023", Forecast!$D:$D, "Historical")</f>
        <v>0</v>
      </c>
      <c r="AV126" s="90">
        <f>SUMIFS(Forecast!BU:BU, Forecast!$A:$A, Outcomes!$A73, Forecast!$C:$C, "2023", Forecast!$D:$D, "Historical")</f>
        <v>0</v>
      </c>
      <c r="AW126" s="90">
        <f>SUMIFS(Forecast!BV:BV, Forecast!$A:$A, Outcomes!$A73, Forecast!$C:$C, "2023", Forecast!$D:$D, "Historical")</f>
        <v>0</v>
      </c>
      <c r="AX126" s="90">
        <f>SUMIFS(Forecast!BW:BW, Forecast!$A:$A, Outcomes!$A73, Forecast!$C:$C, "2023", Forecast!$D:$D, "Historical")</f>
        <v>8</v>
      </c>
      <c r="AY126" s="90">
        <f>SUMIFS(Forecast!BX:BX, Forecast!$A:$A, Outcomes!$A73, Forecast!$C:$C, "2023", Forecast!$D:$D, "Historical")</f>
        <v>0</v>
      </c>
      <c r="AZ126" s="90">
        <f>SUMIFS(Forecast!BY:BY, Forecast!$A:$A, Outcomes!$A73, Forecast!$C:$C, "2023", Forecast!$D:$D, "Historical")</f>
        <v>1</v>
      </c>
      <c r="BA126" s="90">
        <f>SUMIFS(Forecast!BZ:BZ, Forecast!$A:$A, Outcomes!$A73, Forecast!$C:$C, "2023", Forecast!$D:$D, "Historical")</f>
        <v>8</v>
      </c>
      <c r="BB126" s="90">
        <f>SUMIFS(Forecast!AO:AO, Forecast!$A:$A, Outcomes!$A73, Forecast!$C:$C, "2023", Forecast!$D:$D, "Historical")</f>
        <v>46</v>
      </c>
      <c r="BC126" s="90">
        <f>SUMIFS(Forecast!BN:BN, Forecast!$A:$A, Outcomes!$A73, Forecast!$C:$C, "2023", Forecast!$D:$D, "Historical")</f>
        <v>79</v>
      </c>
      <c r="BD126" s="90">
        <f>SUMIFS(Forecast!CA:CA, Forecast!$A:$A, Outcomes!$A73, Forecast!$C:$C, "2023", Forecast!$D:$D, "Historical")</f>
        <v>0</v>
      </c>
    </row>
    <row r="127" spans="1:56">
      <c r="A127" s="21" t="s">
        <v>71</v>
      </c>
      <c r="B127" s="18" t="s">
        <v>72</v>
      </c>
      <c r="C127" s="90">
        <f>SUMIFS(Forecast!E:E, Forecast!$A:$A, Outcomes!$A74, Forecast!$C:$C, "2023", Forecast!$D:$D, "Historical")</f>
        <v>2637</v>
      </c>
      <c r="D127" s="90">
        <f>SUMIFS(Forecast!F:F, Forecast!$A:$A, Outcomes!$A74, Forecast!$C:$C, "2023", Forecast!$D:$D, "Historical")</f>
        <v>3394</v>
      </c>
      <c r="E127" s="90">
        <f>SUMIFS(Forecast!G:G, Forecast!$A:$A, Outcomes!$A74, Forecast!$C:$C, "2023", Forecast!$D:$D, "Historical")</f>
        <v>1521</v>
      </c>
      <c r="F127" s="90">
        <f>SUMIFS(Forecast!H:H, Forecast!$A:$A, Outcomes!$A74, Forecast!$C:$C, "2023", Forecast!$D:$D, "Historical")</f>
        <v>863</v>
      </c>
      <c r="G127" s="90">
        <f>SUMIFS(Forecast!I:I, Forecast!$A:$A, Outcomes!$A74, Forecast!$C:$C, "2023", Forecast!$D:$D, "Historical")</f>
        <v>321</v>
      </c>
      <c r="H127" s="90">
        <f>SUMIFS(Forecast!J:J, Forecast!$A:$A, Outcomes!$A74, Forecast!$C:$C, "2023", Forecast!$D:$D, "Historical")</f>
        <v>0</v>
      </c>
      <c r="I127" s="90">
        <f>SUMIFS(Forecast!K:K, Forecast!$A:$A, Outcomes!$A74, Forecast!$C:$C, "2023", Forecast!$D:$D, "Historical")</f>
        <v>0</v>
      </c>
      <c r="J127" s="90">
        <f>SUMIFS(Forecast!L:L, Forecast!$A:$A, Outcomes!$A74, Forecast!$C:$C, "2023", Forecast!$D:$D, "Historical")</f>
        <v>0</v>
      </c>
      <c r="K127" s="90">
        <f>SUMIFS(Forecast!M:M, Forecast!$A:$A, Outcomes!$A74, Forecast!$C:$C, "2023", Forecast!$D:$D, "Historical")</f>
        <v>0</v>
      </c>
      <c r="L127" s="90">
        <f>SUMIFS(Forecast!O:O, Forecast!$A:$A, Outcomes!$A74, Forecast!$C:$C, "2023", Forecast!$D:$D, "Historical")</f>
        <v>0</v>
      </c>
      <c r="M127" s="90">
        <f>SUMIFS(Forecast!P:P, Forecast!$A:$A, Outcomes!$A74, Forecast!$C:$C, "2023", Forecast!$D:$D, "Historical")</f>
        <v>0</v>
      </c>
      <c r="N127" s="90">
        <f>SUMIFS(Forecast!U:U, Forecast!$A:$A, Outcomes!$A74, Forecast!$C:$C, "2023", Forecast!$D:$D, "Historical")</f>
        <v>387</v>
      </c>
      <c r="O127" s="564"/>
      <c r="P127" s="564"/>
      <c r="Q127" s="564"/>
      <c r="R127" s="90">
        <f>SUMIFS(Forecast!Y:Y, Forecast!$A:$A, Outcomes!$A74, Forecast!$C:$C, "2023", Forecast!$D:$D, "Historical")</f>
        <v>665</v>
      </c>
      <c r="S127" s="564"/>
      <c r="T127" s="564"/>
      <c r="U127" s="564"/>
      <c r="V127" s="90">
        <f>SUMIFS(Forecast!AG:AG, Forecast!$A:$A, Outcomes!$A74, Forecast!$C:$C, "2023", Forecast!$D:$D, "Historical")</f>
        <v>1162</v>
      </c>
      <c r="W127" s="90">
        <f>SUMIFS(Forecast!AH:AH, Forecast!$A:$A, Outcomes!$A74, Forecast!$C:$C, "2023", Forecast!$D:$D, "Historical")</f>
        <v>527</v>
      </c>
      <c r="X127" s="90">
        <f>SUMIFS(Forecast!AI:AI, Forecast!$A:$A, Outcomes!$A74, Forecast!$C:$C, "2023", Forecast!$D:$D, "Historical")</f>
        <v>272</v>
      </c>
      <c r="Y127" s="90">
        <f>SUMIFS(Forecast!AJ:AJ, Forecast!$A:$A, Outcomes!$A74, Forecast!$C:$C, "2023", Forecast!$D:$D, "Historical")</f>
        <v>456</v>
      </c>
      <c r="Z127" s="90">
        <f>SUMIFS(Forecast!AK:AK, Forecast!$A:$A, Outcomes!$A74, Forecast!$C:$C, "2023", Forecast!$D:$D, "Historical")</f>
        <v>1026</v>
      </c>
      <c r="AA127" s="90">
        <f>SUMIFS(Forecast!AL:AL, Forecast!$A:$A, Outcomes!$A74, Forecast!$C:$C, "2023", Forecast!$D:$D, "Historical")</f>
        <v>437</v>
      </c>
      <c r="AB127" s="90">
        <f>SUMIFS(Forecast!AM:AM, Forecast!$A:$A, Outcomes!$A74, Forecast!$C:$C, "2023", Forecast!$D:$D, "Historical")</f>
        <v>265</v>
      </c>
      <c r="AC127" s="90">
        <f>SUMIFS(Forecast!AN:AN, Forecast!$A:$A, Outcomes!$A74, Forecast!$C:$C, "2023", Forecast!$D:$D, "Historical")</f>
        <v>425</v>
      </c>
      <c r="AD127" s="90">
        <f>SUMIFS(Forecast!AT:AT, Forecast!$A:$A, Outcomes!$A74, Forecast!$C:$C, "2023", Forecast!$D:$D, "Historical")</f>
        <v>0</v>
      </c>
      <c r="AE127" s="90">
        <f>SUMIFS(Forecast!AU:AU, Forecast!$A:$A, Outcomes!$A74, Forecast!$C:$C, "2023", Forecast!$D:$D, "Historical")</f>
        <v>0</v>
      </c>
      <c r="AF127" s="90">
        <f>SUMIFS(Forecast!AV:AV, Forecast!$A:$A, Outcomes!$A74, Forecast!$C:$C, "2023", Forecast!$D:$D, "Historical")</f>
        <v>0</v>
      </c>
      <c r="AG127" s="90">
        <f>SUMIFS(Forecast!AW:AW, Forecast!$A:$A, Outcomes!$A74, Forecast!$C:$C, "2023", Forecast!$D:$D, "Historical")</f>
        <v>0</v>
      </c>
      <c r="AH127" s="90">
        <f>SUMIFS(Forecast!AX:AX, Forecast!$A:$A, Outcomes!$A74, Forecast!$C:$C, "2023", Forecast!$D:$D, "Historical")</f>
        <v>8</v>
      </c>
      <c r="AI127" s="90">
        <f>SUMIFS(Forecast!AY:AY, Forecast!$A:$A, Outcomes!$A74, Forecast!$C:$C, "2023", Forecast!$D:$D, "Historical")</f>
        <v>0</v>
      </c>
      <c r="AJ127" s="90">
        <f>SUMIFS(Forecast!AZ:AZ, Forecast!$A:$A, Outcomes!$A74, Forecast!$C:$C, "2023", Forecast!$D:$D, "Historical")</f>
        <v>2</v>
      </c>
      <c r="AK127" s="90">
        <f>SUMIFS(Forecast!BA:BA, Forecast!$A:$A, Outcomes!$A74, Forecast!$C:$C, "2023", Forecast!$D:$D, "Historical")</f>
        <v>8</v>
      </c>
      <c r="AL127" s="90">
        <f>SUMIFS(Forecast!BF:BF, Forecast!$A:$A, Outcomes!$A74, Forecast!$C:$C, "2023", Forecast!$D:$D, "Historical")</f>
        <v>3607</v>
      </c>
      <c r="AM127" s="90">
        <f>SUMIFS(Forecast!BG:BG, Forecast!$A:$A, Outcomes!$A74, Forecast!$C:$C, "2023", Forecast!$D:$D, "Historical")</f>
        <v>1420</v>
      </c>
      <c r="AN127" s="90">
        <f>SUMIFS(Forecast!BH:BH, Forecast!$A:$A, Outcomes!$A74, Forecast!$C:$C, "2023", Forecast!$D:$D, "Historical")</f>
        <v>1083</v>
      </c>
      <c r="AO127" s="90">
        <f>SUMIFS(Forecast!BI:BI, Forecast!$A:$A, Outcomes!$A74, Forecast!$C:$C, "2023", Forecast!$D:$D, "Historical")</f>
        <v>691</v>
      </c>
      <c r="AP127" s="90">
        <f>SUMIFS(Forecast!BJ:BJ, Forecast!$A:$A, Outcomes!$A74, Forecast!$C:$C, "2023", Forecast!$D:$D, "Historical")</f>
        <v>816</v>
      </c>
      <c r="AQ127" s="90">
        <f>SUMIFS(Forecast!BK:BK, Forecast!$A:$A, Outcomes!$A74, Forecast!$C:$C, "2023", Forecast!$D:$D, "Historical")</f>
        <v>214</v>
      </c>
      <c r="AR127" s="90">
        <f>SUMIFS(Forecast!BL:BL, Forecast!$A:$A, Outcomes!$A74, Forecast!$C:$C, "2023", Forecast!$D:$D, "Historical")</f>
        <v>246</v>
      </c>
      <c r="AS127" s="90">
        <f>SUMIFS(Forecast!BM:BM, Forecast!$A:$A, Outcomes!$A74, Forecast!$C:$C, "2023", Forecast!$D:$D, "Historical")</f>
        <v>339</v>
      </c>
      <c r="AT127" s="90">
        <f>SUMIFS(Forecast!BS:BS, Forecast!$A:$A, Outcomes!$A74, Forecast!$C:$C, "2023", Forecast!$D:$D, "Historical")</f>
        <v>0</v>
      </c>
      <c r="AU127" s="90">
        <f>SUMIFS(Forecast!BT:BT, Forecast!$A:$A, Outcomes!$A74, Forecast!$C:$C, "2023", Forecast!$D:$D, "Historical")</f>
        <v>0</v>
      </c>
      <c r="AV127" s="90">
        <f>SUMIFS(Forecast!BU:BU, Forecast!$A:$A, Outcomes!$A74, Forecast!$C:$C, "2023", Forecast!$D:$D, "Historical")</f>
        <v>0</v>
      </c>
      <c r="AW127" s="90">
        <f>SUMIFS(Forecast!BV:BV, Forecast!$A:$A, Outcomes!$A74, Forecast!$C:$C, "2023", Forecast!$D:$D, "Historical")</f>
        <v>0</v>
      </c>
      <c r="AX127" s="90">
        <f>SUMIFS(Forecast!BW:BW, Forecast!$A:$A, Outcomes!$A74, Forecast!$C:$C, "2023", Forecast!$D:$D, "Historical")</f>
        <v>110</v>
      </c>
      <c r="AY127" s="90">
        <f>SUMIFS(Forecast!BX:BX, Forecast!$A:$A, Outcomes!$A74, Forecast!$C:$C, "2023", Forecast!$D:$D, "Historical")</f>
        <v>16</v>
      </c>
      <c r="AZ127" s="90">
        <f>SUMIFS(Forecast!BY:BY, Forecast!$A:$A, Outcomes!$A74, Forecast!$C:$C, "2023", Forecast!$D:$D, "Historical")</f>
        <v>32</v>
      </c>
      <c r="BA127" s="90">
        <f>SUMIFS(Forecast!BZ:BZ, Forecast!$A:$A, Outcomes!$A74, Forecast!$C:$C, "2023", Forecast!$D:$D, "Historical")</f>
        <v>55</v>
      </c>
      <c r="BB127" s="90">
        <f>SUMIFS(Forecast!AO:AO, Forecast!$A:$A, Outcomes!$A74, Forecast!$C:$C, "2023", Forecast!$D:$D, "Historical")</f>
        <v>77</v>
      </c>
      <c r="BC127" s="90">
        <f>SUMIFS(Forecast!BN:BN, Forecast!$A:$A, Outcomes!$A74, Forecast!$C:$C, "2023", Forecast!$D:$D, "Historical")</f>
        <v>411</v>
      </c>
      <c r="BD127" s="90">
        <f>SUMIFS(Forecast!CA:CA, Forecast!$A:$A, Outcomes!$A74, Forecast!$C:$C, "2023", Forecast!$D:$D, "Historical")</f>
        <v>0</v>
      </c>
    </row>
    <row r="128" spans="1:56">
      <c r="A128" s="21" t="s">
        <v>73</v>
      </c>
      <c r="B128" s="18" t="s">
        <v>74</v>
      </c>
      <c r="C128" s="90">
        <f>SUMIFS(Forecast!E:E, Forecast!$A:$A, Outcomes!$A75, Forecast!$C:$C, "2023", Forecast!$D:$D, "Historical")</f>
        <v>3364</v>
      </c>
      <c r="D128" s="90">
        <f>SUMIFS(Forecast!F:F, Forecast!$A:$A, Outcomes!$A75, Forecast!$C:$C, "2023", Forecast!$D:$D, "Historical")</f>
        <v>5135</v>
      </c>
      <c r="E128" s="90">
        <f>SUMIFS(Forecast!G:G, Forecast!$A:$A, Outcomes!$A75, Forecast!$C:$C, "2023", Forecast!$D:$D, "Historical")</f>
        <v>3318</v>
      </c>
      <c r="F128" s="90">
        <f>SUMIFS(Forecast!H:H, Forecast!$A:$A, Outcomes!$A75, Forecast!$C:$C, "2023", Forecast!$D:$D, "Historical")</f>
        <v>1784</v>
      </c>
      <c r="G128" s="90">
        <f>SUMIFS(Forecast!I:I, Forecast!$A:$A, Outcomes!$A75, Forecast!$C:$C, "2023", Forecast!$D:$D, "Historical")</f>
        <v>720</v>
      </c>
      <c r="H128" s="90">
        <f>SUMIFS(Forecast!J:J, Forecast!$A:$A, Outcomes!$A75, Forecast!$C:$C, "2023", Forecast!$D:$D, "Historical")</f>
        <v>1</v>
      </c>
      <c r="I128" s="90">
        <f>SUMIFS(Forecast!K:K, Forecast!$A:$A, Outcomes!$A75, Forecast!$C:$C, "2023", Forecast!$D:$D, "Historical")</f>
        <v>1</v>
      </c>
      <c r="J128" s="90">
        <f>SUMIFS(Forecast!L:L, Forecast!$A:$A, Outcomes!$A75, Forecast!$C:$C, "2023", Forecast!$D:$D, "Historical")</f>
        <v>1</v>
      </c>
      <c r="K128" s="90">
        <f>SUMIFS(Forecast!M:M, Forecast!$A:$A, Outcomes!$A75, Forecast!$C:$C, "2023", Forecast!$D:$D, "Historical")</f>
        <v>0</v>
      </c>
      <c r="L128" s="90">
        <f>SUMIFS(Forecast!O:O, Forecast!$A:$A, Outcomes!$A75, Forecast!$C:$C, "2023", Forecast!$D:$D, "Historical")</f>
        <v>145</v>
      </c>
      <c r="M128" s="90">
        <f>SUMIFS(Forecast!P:P, Forecast!$A:$A, Outcomes!$A75, Forecast!$C:$C, "2023", Forecast!$D:$D, "Historical")</f>
        <v>566</v>
      </c>
      <c r="N128" s="90">
        <f>SUMIFS(Forecast!U:U, Forecast!$A:$A, Outcomes!$A75, Forecast!$C:$C, "2023", Forecast!$D:$D, "Historical")</f>
        <v>9</v>
      </c>
      <c r="O128" s="564"/>
      <c r="P128" s="564"/>
      <c r="Q128" s="564"/>
      <c r="R128" s="90">
        <f>SUMIFS(Forecast!Y:Y, Forecast!$A:$A, Outcomes!$A75, Forecast!$C:$C, "2023", Forecast!$D:$D, "Historical")</f>
        <v>76</v>
      </c>
      <c r="S128" s="564"/>
      <c r="T128" s="564"/>
      <c r="U128" s="564"/>
      <c r="V128" s="90">
        <f>SUMIFS(Forecast!AG:AG, Forecast!$A:$A, Outcomes!$A75, Forecast!$C:$C, "2023", Forecast!$D:$D, "Historical")</f>
        <v>1553</v>
      </c>
      <c r="W128" s="90">
        <f>SUMIFS(Forecast!AH:AH, Forecast!$A:$A, Outcomes!$A75, Forecast!$C:$C, "2023", Forecast!$D:$D, "Historical")</f>
        <v>963</v>
      </c>
      <c r="X128" s="90">
        <f>SUMIFS(Forecast!AI:AI, Forecast!$A:$A, Outcomes!$A75, Forecast!$C:$C, "2023", Forecast!$D:$D, "Historical")</f>
        <v>632</v>
      </c>
      <c r="Y128" s="90">
        <f>SUMIFS(Forecast!AJ:AJ, Forecast!$A:$A, Outcomes!$A75, Forecast!$C:$C, "2023", Forecast!$D:$D, "Historical")</f>
        <v>660</v>
      </c>
      <c r="Z128" s="90">
        <f>SUMIFS(Forecast!AK:AK, Forecast!$A:$A, Outcomes!$A75, Forecast!$C:$C, "2023", Forecast!$D:$D, "Historical")</f>
        <v>2654</v>
      </c>
      <c r="AA128" s="90">
        <f>SUMIFS(Forecast!AL:AL, Forecast!$A:$A, Outcomes!$A75, Forecast!$C:$C, "2023", Forecast!$D:$D, "Historical")</f>
        <v>1732</v>
      </c>
      <c r="AB128" s="90">
        <f>SUMIFS(Forecast!AM:AM, Forecast!$A:$A, Outcomes!$A75, Forecast!$C:$C, "2023", Forecast!$D:$D, "Historical")</f>
        <v>816</v>
      </c>
      <c r="AC128" s="90">
        <f>SUMIFS(Forecast!AN:AN, Forecast!$A:$A, Outcomes!$A75, Forecast!$C:$C, "2023", Forecast!$D:$D, "Historical")</f>
        <v>957</v>
      </c>
      <c r="AD128" s="90">
        <f>SUMIFS(Forecast!AT:AT, Forecast!$A:$A, Outcomes!$A75, Forecast!$C:$C, "2023", Forecast!$D:$D, "Historical")</f>
        <v>1</v>
      </c>
      <c r="AE128" s="90">
        <f>SUMIFS(Forecast!AU:AU, Forecast!$A:$A, Outcomes!$A75, Forecast!$C:$C, "2023", Forecast!$D:$D, "Historical")</f>
        <v>0</v>
      </c>
      <c r="AF128" s="90">
        <f>SUMIFS(Forecast!AV:AV, Forecast!$A:$A, Outcomes!$A75, Forecast!$C:$C, "2023", Forecast!$D:$D, "Historical")</f>
        <v>0</v>
      </c>
      <c r="AG128" s="90">
        <f>SUMIFS(Forecast!AW:AW, Forecast!$A:$A, Outcomes!$A75, Forecast!$C:$C, "2023", Forecast!$D:$D, "Historical")</f>
        <v>1</v>
      </c>
      <c r="AH128" s="90">
        <f>SUMIFS(Forecast!AX:AX, Forecast!$A:$A, Outcomes!$A75, Forecast!$C:$C, "2023", Forecast!$D:$D, "Historical")</f>
        <v>22</v>
      </c>
      <c r="AI128" s="90">
        <f>SUMIFS(Forecast!AY:AY, Forecast!$A:$A, Outcomes!$A75, Forecast!$C:$C, "2023", Forecast!$D:$D, "Historical")</f>
        <v>9</v>
      </c>
      <c r="AJ128" s="90">
        <f>SUMIFS(Forecast!AZ:AZ, Forecast!$A:$A, Outcomes!$A75, Forecast!$C:$C, "2023", Forecast!$D:$D, "Historical")</f>
        <v>2</v>
      </c>
      <c r="AK128" s="90">
        <f>SUMIFS(Forecast!BA:BA, Forecast!$A:$A, Outcomes!$A75, Forecast!$C:$C, "2023", Forecast!$D:$D, "Historical")</f>
        <v>21</v>
      </c>
      <c r="AL128" s="90">
        <f>SUMIFS(Forecast!BF:BF, Forecast!$A:$A, Outcomes!$A75, Forecast!$C:$C, "2023", Forecast!$D:$D, "Historical")</f>
        <v>6168</v>
      </c>
      <c r="AM128" s="90">
        <f>SUMIFS(Forecast!BG:BG, Forecast!$A:$A, Outcomes!$A75, Forecast!$C:$C, "2023", Forecast!$D:$D, "Historical")</f>
        <v>3981</v>
      </c>
      <c r="AN128" s="90">
        <f>SUMIFS(Forecast!BH:BH, Forecast!$A:$A, Outcomes!$A75, Forecast!$C:$C, "2023", Forecast!$D:$D, "Historical")</f>
        <v>2283</v>
      </c>
      <c r="AO128" s="90">
        <f>SUMIFS(Forecast!BI:BI, Forecast!$A:$A, Outcomes!$A75, Forecast!$C:$C, "2023", Forecast!$D:$D, "Historical")</f>
        <v>1320</v>
      </c>
      <c r="AP128" s="90">
        <f>SUMIFS(Forecast!BJ:BJ, Forecast!$A:$A, Outcomes!$A75, Forecast!$C:$C, "2023", Forecast!$D:$D, "Historical")</f>
        <v>1351</v>
      </c>
      <c r="AQ128" s="90">
        <f>SUMIFS(Forecast!BK:BK, Forecast!$A:$A, Outcomes!$A75, Forecast!$C:$C, "2023", Forecast!$D:$D, "Historical")</f>
        <v>665</v>
      </c>
      <c r="AR128" s="90">
        <f>SUMIFS(Forecast!BL:BL, Forecast!$A:$A, Outcomes!$A75, Forecast!$C:$C, "2023", Forecast!$D:$D, "Historical")</f>
        <v>534</v>
      </c>
      <c r="AS128" s="90">
        <f>SUMIFS(Forecast!BM:BM, Forecast!$A:$A, Outcomes!$A75, Forecast!$C:$C, "2023", Forecast!$D:$D, "Historical")</f>
        <v>654</v>
      </c>
      <c r="AT128" s="90">
        <f>SUMIFS(Forecast!BS:BS, Forecast!$A:$A, Outcomes!$A75, Forecast!$C:$C, "2023", Forecast!$D:$D, "Historical")</f>
        <v>0</v>
      </c>
      <c r="AU128" s="90">
        <f>SUMIFS(Forecast!BT:BT, Forecast!$A:$A, Outcomes!$A75, Forecast!$C:$C, "2023", Forecast!$D:$D, "Historical")</f>
        <v>0</v>
      </c>
      <c r="AV128" s="90">
        <f>SUMIFS(Forecast!BU:BU, Forecast!$A:$A, Outcomes!$A75, Forecast!$C:$C, "2023", Forecast!$D:$D, "Historical")</f>
        <v>0</v>
      </c>
      <c r="AW128" s="90">
        <f>SUMIFS(Forecast!BV:BV, Forecast!$A:$A, Outcomes!$A75, Forecast!$C:$C, "2023", Forecast!$D:$D, "Historical")</f>
        <v>0</v>
      </c>
      <c r="AX128" s="90">
        <f>SUMIFS(Forecast!BW:BW, Forecast!$A:$A, Outcomes!$A75, Forecast!$C:$C, "2023", Forecast!$D:$D, "Historical")</f>
        <v>88</v>
      </c>
      <c r="AY128" s="90">
        <f>SUMIFS(Forecast!BX:BX, Forecast!$A:$A, Outcomes!$A75, Forecast!$C:$C, "2023", Forecast!$D:$D, "Historical")</f>
        <v>35</v>
      </c>
      <c r="AZ128" s="90">
        <f>SUMIFS(Forecast!BY:BY, Forecast!$A:$A, Outcomes!$A75, Forecast!$C:$C, "2023", Forecast!$D:$D, "Historical")</f>
        <v>52</v>
      </c>
      <c r="BA128" s="90">
        <f>SUMIFS(Forecast!BZ:BZ, Forecast!$A:$A, Outcomes!$A75, Forecast!$C:$C, "2023", Forecast!$D:$D, "Historical")</f>
        <v>41</v>
      </c>
      <c r="BB128" s="90">
        <f>SUMIFS(Forecast!AO:AO, Forecast!$A:$A, Outcomes!$A75, Forecast!$C:$C, "2023", Forecast!$D:$D, "Historical")</f>
        <v>149</v>
      </c>
      <c r="BC128" s="90">
        <f>SUMIFS(Forecast!BN:BN, Forecast!$A:$A, Outcomes!$A75, Forecast!$C:$C, "2023", Forecast!$D:$D, "Historical")</f>
        <v>753</v>
      </c>
      <c r="BD128" s="90">
        <f>SUMIFS(Forecast!CA:CA, Forecast!$A:$A, Outcomes!$A75, Forecast!$C:$C, "2023", Forecast!$D:$D, "Historical")</f>
        <v>0</v>
      </c>
    </row>
    <row r="129" spans="1:56">
      <c r="A129" s="21" t="s">
        <v>75</v>
      </c>
      <c r="B129" s="18" t="s">
        <v>76</v>
      </c>
      <c r="C129" s="90">
        <f>SUMIFS(Forecast!E:E, Forecast!$A:$A, Outcomes!$A76, Forecast!$C:$C, "2023", Forecast!$D:$D, "Historical")</f>
        <v>841</v>
      </c>
      <c r="D129" s="90">
        <f>SUMIFS(Forecast!F:F, Forecast!$A:$A, Outcomes!$A76, Forecast!$C:$C, "2023", Forecast!$D:$D, "Historical")</f>
        <v>669</v>
      </c>
      <c r="E129" s="90">
        <f>SUMIFS(Forecast!G:G, Forecast!$A:$A, Outcomes!$A76, Forecast!$C:$C, "2023", Forecast!$D:$D, "Historical")</f>
        <v>281</v>
      </c>
      <c r="F129" s="90">
        <f>SUMIFS(Forecast!H:H, Forecast!$A:$A, Outcomes!$A76, Forecast!$C:$C, "2023", Forecast!$D:$D, "Historical")</f>
        <v>288</v>
      </c>
      <c r="G129" s="90">
        <f>SUMIFS(Forecast!I:I, Forecast!$A:$A, Outcomes!$A76, Forecast!$C:$C, "2023", Forecast!$D:$D, "Historical")</f>
        <v>154</v>
      </c>
      <c r="H129" s="90">
        <f>SUMIFS(Forecast!J:J, Forecast!$A:$A, Outcomes!$A76, Forecast!$C:$C, "2023", Forecast!$D:$D, "Historical")</f>
        <v>1</v>
      </c>
      <c r="I129" s="90">
        <f>SUMIFS(Forecast!K:K, Forecast!$A:$A, Outcomes!$A76, Forecast!$C:$C, "2023", Forecast!$D:$D, "Historical")</f>
        <v>1</v>
      </c>
      <c r="J129" s="90">
        <f>SUMIFS(Forecast!L:L, Forecast!$A:$A, Outcomes!$A76, Forecast!$C:$C, "2023", Forecast!$D:$D, "Historical")</f>
        <v>0</v>
      </c>
      <c r="K129" s="90">
        <f>SUMIFS(Forecast!M:M, Forecast!$A:$A, Outcomes!$A76, Forecast!$C:$C, "2023", Forecast!$D:$D, "Historical")</f>
        <v>0</v>
      </c>
      <c r="L129" s="90">
        <f>SUMIFS(Forecast!O:O, Forecast!$A:$A, Outcomes!$A76, Forecast!$C:$C, "2023", Forecast!$D:$D, "Historical")</f>
        <v>179</v>
      </c>
      <c r="M129" s="90">
        <f>SUMIFS(Forecast!P:P, Forecast!$A:$A, Outcomes!$A76, Forecast!$C:$C, "2023", Forecast!$D:$D, "Historical")</f>
        <v>2319</v>
      </c>
      <c r="N129" s="90">
        <f>SUMIFS(Forecast!U:U, Forecast!$A:$A, Outcomes!$A76, Forecast!$C:$C, "2023", Forecast!$D:$D, "Historical")</f>
        <v>49</v>
      </c>
      <c r="O129" s="564"/>
      <c r="P129" s="564"/>
      <c r="Q129" s="564"/>
      <c r="R129" s="90">
        <f>SUMIFS(Forecast!Y:Y, Forecast!$A:$A, Outcomes!$A76, Forecast!$C:$C, "2023", Forecast!$D:$D, "Historical")</f>
        <v>84</v>
      </c>
      <c r="S129" s="564"/>
      <c r="T129" s="564"/>
      <c r="U129" s="564"/>
      <c r="V129" s="90">
        <f>SUMIFS(Forecast!AG:AG, Forecast!$A:$A, Outcomes!$A76, Forecast!$C:$C, "2023", Forecast!$D:$D, "Historical")</f>
        <v>277</v>
      </c>
      <c r="W129" s="90">
        <f>SUMIFS(Forecast!AH:AH, Forecast!$A:$A, Outcomes!$A76, Forecast!$C:$C, "2023", Forecast!$D:$D, "Historical")</f>
        <v>226</v>
      </c>
      <c r="X129" s="90">
        <f>SUMIFS(Forecast!AI:AI, Forecast!$A:$A, Outcomes!$A76, Forecast!$C:$C, "2023", Forecast!$D:$D, "Historical")</f>
        <v>87</v>
      </c>
      <c r="Y129" s="90">
        <f>SUMIFS(Forecast!AJ:AJ, Forecast!$A:$A, Outcomes!$A76, Forecast!$C:$C, "2023", Forecast!$D:$D, "Historical")</f>
        <v>77</v>
      </c>
      <c r="Z129" s="90">
        <f>SUMIFS(Forecast!AK:AK, Forecast!$A:$A, Outcomes!$A76, Forecast!$C:$C, "2023", Forecast!$D:$D, "Historical")</f>
        <v>269</v>
      </c>
      <c r="AA129" s="90">
        <f>SUMIFS(Forecast!AL:AL, Forecast!$A:$A, Outcomes!$A76, Forecast!$C:$C, "2023", Forecast!$D:$D, "Historical")</f>
        <v>143</v>
      </c>
      <c r="AB129" s="90">
        <f>SUMIFS(Forecast!AM:AM, Forecast!$A:$A, Outcomes!$A76, Forecast!$C:$C, "2023", Forecast!$D:$D, "Historical")</f>
        <v>149</v>
      </c>
      <c r="AC129" s="90">
        <f>SUMIFS(Forecast!AN:AN, Forecast!$A:$A, Outcomes!$A76, Forecast!$C:$C, "2023", Forecast!$D:$D, "Historical")</f>
        <v>120</v>
      </c>
      <c r="AD129" s="90">
        <f>SUMIFS(Forecast!AT:AT, Forecast!$A:$A, Outcomes!$A76, Forecast!$C:$C, "2023", Forecast!$D:$D, "Historical")</f>
        <v>0</v>
      </c>
      <c r="AE129" s="90">
        <f>SUMIFS(Forecast!AU:AU, Forecast!$A:$A, Outcomes!$A76, Forecast!$C:$C, "2023", Forecast!$D:$D, "Historical")</f>
        <v>0</v>
      </c>
      <c r="AF129" s="90">
        <f>SUMIFS(Forecast!AV:AV, Forecast!$A:$A, Outcomes!$A76, Forecast!$C:$C, "2023", Forecast!$D:$D, "Historical")</f>
        <v>0</v>
      </c>
      <c r="AG129" s="90">
        <f>SUMIFS(Forecast!AW:AW, Forecast!$A:$A, Outcomes!$A76, Forecast!$C:$C, "2023", Forecast!$D:$D, "Historical")</f>
        <v>0</v>
      </c>
      <c r="AH129" s="90">
        <f>SUMIFS(Forecast!AX:AX, Forecast!$A:$A, Outcomes!$A76, Forecast!$C:$C, "2023", Forecast!$D:$D, "Historical")</f>
        <v>0</v>
      </c>
      <c r="AI129" s="90">
        <f>SUMIFS(Forecast!AY:AY, Forecast!$A:$A, Outcomes!$A76, Forecast!$C:$C, "2023", Forecast!$D:$D, "Historical")</f>
        <v>0</v>
      </c>
      <c r="AJ129" s="90">
        <f>SUMIFS(Forecast!AZ:AZ, Forecast!$A:$A, Outcomes!$A76, Forecast!$C:$C, "2023", Forecast!$D:$D, "Historical")</f>
        <v>0</v>
      </c>
      <c r="AK129" s="90">
        <f>SUMIFS(Forecast!BA:BA, Forecast!$A:$A, Outcomes!$A76, Forecast!$C:$C, "2023", Forecast!$D:$D, "Historical")</f>
        <v>0</v>
      </c>
      <c r="AL129" s="90">
        <f>SUMIFS(Forecast!BF:BF, Forecast!$A:$A, Outcomes!$A76, Forecast!$C:$C, "2023", Forecast!$D:$D, "Historical")</f>
        <v>442</v>
      </c>
      <c r="AM129" s="90">
        <f>SUMIFS(Forecast!BG:BG, Forecast!$A:$A, Outcomes!$A76, Forecast!$C:$C, "2023", Forecast!$D:$D, "Historical")</f>
        <v>193</v>
      </c>
      <c r="AN129" s="90">
        <f>SUMIFS(Forecast!BH:BH, Forecast!$A:$A, Outcomes!$A76, Forecast!$C:$C, "2023", Forecast!$D:$D, "Historical")</f>
        <v>216</v>
      </c>
      <c r="AO129" s="90">
        <f>SUMIFS(Forecast!BI:BI, Forecast!$A:$A, Outcomes!$A76, Forecast!$C:$C, "2023", Forecast!$D:$D, "Historical")</f>
        <v>148</v>
      </c>
      <c r="AP129" s="90">
        <f>SUMIFS(Forecast!BJ:BJ, Forecast!$A:$A, Outcomes!$A76, Forecast!$C:$C, "2023", Forecast!$D:$D, "Historical")</f>
        <v>633</v>
      </c>
      <c r="AQ129" s="90">
        <f>SUMIFS(Forecast!BK:BK, Forecast!$A:$A, Outcomes!$A76, Forecast!$C:$C, "2023", Forecast!$D:$D, "Historical")</f>
        <v>199</v>
      </c>
      <c r="AR129" s="90">
        <f>SUMIFS(Forecast!BL:BL, Forecast!$A:$A, Outcomes!$A76, Forecast!$C:$C, "2023", Forecast!$D:$D, "Historical")</f>
        <v>362</v>
      </c>
      <c r="AS129" s="90">
        <f>SUMIFS(Forecast!BM:BM, Forecast!$A:$A, Outcomes!$A76, Forecast!$C:$C, "2023", Forecast!$D:$D, "Historical")</f>
        <v>354</v>
      </c>
      <c r="AT129" s="90">
        <f>SUMIFS(Forecast!BS:BS, Forecast!$A:$A, Outcomes!$A76, Forecast!$C:$C, "2023", Forecast!$D:$D, "Historical")</f>
        <v>0</v>
      </c>
      <c r="AU129" s="90">
        <f>SUMIFS(Forecast!BT:BT, Forecast!$A:$A, Outcomes!$A76, Forecast!$C:$C, "2023", Forecast!$D:$D, "Historical")</f>
        <v>0</v>
      </c>
      <c r="AV129" s="90">
        <f>SUMIFS(Forecast!BU:BU, Forecast!$A:$A, Outcomes!$A76, Forecast!$C:$C, "2023", Forecast!$D:$D, "Historical")</f>
        <v>0</v>
      </c>
      <c r="AW129" s="90">
        <f>SUMIFS(Forecast!BV:BV, Forecast!$A:$A, Outcomes!$A76, Forecast!$C:$C, "2023", Forecast!$D:$D, "Historical")</f>
        <v>0</v>
      </c>
      <c r="AX129" s="90">
        <f>SUMIFS(Forecast!BW:BW, Forecast!$A:$A, Outcomes!$A76, Forecast!$C:$C, "2023", Forecast!$D:$D, "Historical")</f>
        <v>12</v>
      </c>
      <c r="AY129" s="90">
        <f>SUMIFS(Forecast!BX:BX, Forecast!$A:$A, Outcomes!$A76, Forecast!$C:$C, "2023", Forecast!$D:$D, "Historical")</f>
        <v>1</v>
      </c>
      <c r="AZ129" s="90">
        <f>SUMIFS(Forecast!BY:BY, Forecast!$A:$A, Outcomes!$A76, Forecast!$C:$C, "2023", Forecast!$D:$D, "Historical")</f>
        <v>6</v>
      </c>
      <c r="BA129" s="90">
        <f>SUMIFS(Forecast!BZ:BZ, Forecast!$A:$A, Outcomes!$A76, Forecast!$C:$C, "2023", Forecast!$D:$D, "Historical")</f>
        <v>9</v>
      </c>
      <c r="BB129" s="90">
        <f>SUMIFS(Forecast!AO:AO, Forecast!$A:$A, Outcomes!$A76, Forecast!$C:$C, "2023", Forecast!$D:$D, "Historical")</f>
        <v>15</v>
      </c>
      <c r="BC129" s="90">
        <f>SUMIFS(Forecast!BN:BN, Forecast!$A:$A, Outcomes!$A76, Forecast!$C:$C, "2023", Forecast!$D:$D, "Historical")</f>
        <v>53</v>
      </c>
      <c r="BD129" s="90">
        <f>SUMIFS(Forecast!CA:CA, Forecast!$A:$A, Outcomes!$A76, Forecast!$C:$C, "2023", Forecast!$D:$D, "Historical")</f>
        <v>0</v>
      </c>
    </row>
    <row r="130" spans="1:56">
      <c r="A130" s="21" t="s">
        <v>77</v>
      </c>
      <c r="B130" s="18" t="s">
        <v>78</v>
      </c>
      <c r="C130" s="90">
        <f>SUMIFS(Forecast!E:E, Forecast!$A:$A, Outcomes!$A77, Forecast!$C:$C, "2023", Forecast!$D:$D, "Historical")</f>
        <v>2534</v>
      </c>
      <c r="D130" s="90">
        <f>SUMIFS(Forecast!F:F, Forecast!$A:$A, Outcomes!$A77, Forecast!$C:$C, "2023", Forecast!$D:$D, "Historical")</f>
        <v>1896</v>
      </c>
      <c r="E130" s="90">
        <f>SUMIFS(Forecast!G:G, Forecast!$A:$A, Outcomes!$A77, Forecast!$C:$C, "2023", Forecast!$D:$D, "Historical")</f>
        <v>1071</v>
      </c>
      <c r="F130" s="90">
        <f>SUMIFS(Forecast!H:H, Forecast!$A:$A, Outcomes!$A77, Forecast!$C:$C, "2023", Forecast!$D:$D, "Historical")</f>
        <v>1129</v>
      </c>
      <c r="G130" s="90">
        <f>SUMIFS(Forecast!I:I, Forecast!$A:$A, Outcomes!$A77, Forecast!$C:$C, "2023", Forecast!$D:$D, "Historical")</f>
        <v>287</v>
      </c>
      <c r="H130" s="90">
        <f>SUMIFS(Forecast!J:J, Forecast!$A:$A, Outcomes!$A77, Forecast!$C:$C, "2023", Forecast!$D:$D, "Historical")</f>
        <v>0</v>
      </c>
      <c r="I130" s="90">
        <f>SUMIFS(Forecast!K:K, Forecast!$A:$A, Outcomes!$A77, Forecast!$C:$C, "2023", Forecast!$D:$D, "Historical")</f>
        <v>0</v>
      </c>
      <c r="J130" s="90">
        <f>SUMIFS(Forecast!L:L, Forecast!$A:$A, Outcomes!$A77, Forecast!$C:$C, "2023", Forecast!$D:$D, "Historical")</f>
        <v>0</v>
      </c>
      <c r="K130" s="90">
        <f>SUMIFS(Forecast!M:M, Forecast!$A:$A, Outcomes!$A77, Forecast!$C:$C, "2023", Forecast!$D:$D, "Historical")</f>
        <v>0</v>
      </c>
      <c r="L130" s="90">
        <f>SUMIFS(Forecast!O:O, Forecast!$A:$A, Outcomes!$A77, Forecast!$C:$C, "2023", Forecast!$D:$D, "Historical")</f>
        <v>509</v>
      </c>
      <c r="M130" s="90">
        <f>SUMIFS(Forecast!P:P, Forecast!$A:$A, Outcomes!$A77, Forecast!$C:$C, "2023", Forecast!$D:$D, "Historical")</f>
        <v>0</v>
      </c>
      <c r="N130" s="90">
        <f>SUMIFS(Forecast!U:U, Forecast!$A:$A, Outcomes!$A77, Forecast!$C:$C, "2023", Forecast!$D:$D, "Historical")</f>
        <v>0</v>
      </c>
      <c r="O130" s="564"/>
      <c r="P130" s="564"/>
      <c r="Q130" s="564"/>
      <c r="R130" s="90">
        <f>SUMIFS(Forecast!Y:Y, Forecast!$A:$A, Outcomes!$A77, Forecast!$C:$C, "2023", Forecast!$D:$D, "Historical")</f>
        <v>0</v>
      </c>
      <c r="S130" s="564"/>
      <c r="T130" s="564"/>
      <c r="U130" s="564"/>
      <c r="V130" s="90">
        <f>SUMIFS(Forecast!AG:AG, Forecast!$A:$A, Outcomes!$A77, Forecast!$C:$C, "2023", Forecast!$D:$D, "Historical")</f>
        <v>255</v>
      </c>
      <c r="W130" s="90">
        <f>SUMIFS(Forecast!AH:AH, Forecast!$A:$A, Outcomes!$A77, Forecast!$C:$C, "2023", Forecast!$D:$D, "Historical")</f>
        <v>102</v>
      </c>
      <c r="X130" s="90">
        <f>SUMIFS(Forecast!AI:AI, Forecast!$A:$A, Outcomes!$A77, Forecast!$C:$C, "2023", Forecast!$D:$D, "Historical")</f>
        <v>141</v>
      </c>
      <c r="Y130" s="90">
        <f>SUMIFS(Forecast!AJ:AJ, Forecast!$A:$A, Outcomes!$A77, Forecast!$C:$C, "2023", Forecast!$D:$D, "Historical")</f>
        <v>106</v>
      </c>
      <c r="Z130" s="90">
        <f>SUMIFS(Forecast!AK:AK, Forecast!$A:$A, Outcomes!$A77, Forecast!$C:$C, "2023", Forecast!$D:$D, "Historical")</f>
        <v>598</v>
      </c>
      <c r="AA130" s="90">
        <f>SUMIFS(Forecast!AL:AL, Forecast!$A:$A, Outcomes!$A77, Forecast!$C:$C, "2023", Forecast!$D:$D, "Historical")</f>
        <v>202</v>
      </c>
      <c r="AB130" s="90">
        <f>SUMIFS(Forecast!AM:AM, Forecast!$A:$A, Outcomes!$A77, Forecast!$C:$C, "2023", Forecast!$D:$D, "Historical")</f>
        <v>356</v>
      </c>
      <c r="AC130" s="90">
        <f>SUMIFS(Forecast!AN:AN, Forecast!$A:$A, Outcomes!$A77, Forecast!$C:$C, "2023", Forecast!$D:$D, "Historical")</f>
        <v>317</v>
      </c>
      <c r="AD130" s="90">
        <f>SUMIFS(Forecast!AT:AT, Forecast!$A:$A, Outcomes!$A77, Forecast!$C:$C, "2023", Forecast!$D:$D, "Historical")</f>
        <v>4</v>
      </c>
      <c r="AE130" s="90">
        <f>SUMIFS(Forecast!AU:AU, Forecast!$A:$A, Outcomes!$A77, Forecast!$C:$C, "2023", Forecast!$D:$D, "Historical")</f>
        <v>3</v>
      </c>
      <c r="AF130" s="90">
        <f>SUMIFS(Forecast!AV:AV, Forecast!$A:$A, Outcomes!$A77, Forecast!$C:$C, "2023", Forecast!$D:$D, "Historical")</f>
        <v>2</v>
      </c>
      <c r="AG130" s="90">
        <f>SUMIFS(Forecast!AW:AW, Forecast!$A:$A, Outcomes!$A77, Forecast!$C:$C, "2023", Forecast!$D:$D, "Historical")</f>
        <v>4</v>
      </c>
      <c r="AH130" s="90">
        <f>SUMIFS(Forecast!AX:AX, Forecast!$A:$A, Outcomes!$A77, Forecast!$C:$C, "2023", Forecast!$D:$D, "Historical")</f>
        <v>0</v>
      </c>
      <c r="AI130" s="90">
        <f>SUMIFS(Forecast!AY:AY, Forecast!$A:$A, Outcomes!$A77, Forecast!$C:$C, "2023", Forecast!$D:$D, "Historical")</f>
        <v>0</v>
      </c>
      <c r="AJ130" s="90">
        <f>SUMIFS(Forecast!AZ:AZ, Forecast!$A:$A, Outcomes!$A77, Forecast!$C:$C, "2023", Forecast!$D:$D, "Historical")</f>
        <v>0</v>
      </c>
      <c r="AK130" s="90">
        <f>SUMIFS(Forecast!BA:BA, Forecast!$A:$A, Outcomes!$A77, Forecast!$C:$C, "2023", Forecast!$D:$D, "Historical")</f>
        <v>0</v>
      </c>
      <c r="AL130" s="90">
        <f>SUMIFS(Forecast!BF:BF, Forecast!$A:$A, Outcomes!$A77, Forecast!$C:$C, "2023", Forecast!$D:$D, "Historical")</f>
        <v>2672</v>
      </c>
      <c r="AM130" s="90">
        <f>SUMIFS(Forecast!BG:BG, Forecast!$A:$A, Outcomes!$A77, Forecast!$C:$C, "2023", Forecast!$D:$D, "Historical")</f>
        <v>1630</v>
      </c>
      <c r="AN130" s="90">
        <f>SUMIFS(Forecast!BH:BH, Forecast!$A:$A, Outcomes!$A77, Forecast!$C:$C, "2023", Forecast!$D:$D, "Historical")</f>
        <v>1163</v>
      </c>
      <c r="AO130" s="90">
        <f>SUMIFS(Forecast!BI:BI, Forecast!$A:$A, Outcomes!$A77, Forecast!$C:$C, "2023", Forecast!$D:$D, "Historical")</f>
        <v>501</v>
      </c>
      <c r="AP130" s="90">
        <f>SUMIFS(Forecast!BJ:BJ, Forecast!$A:$A, Outcomes!$A77, Forecast!$C:$C, "2023", Forecast!$D:$D, "Historical")</f>
        <v>585</v>
      </c>
      <c r="AQ130" s="90">
        <f>SUMIFS(Forecast!BK:BK, Forecast!$A:$A, Outcomes!$A77, Forecast!$C:$C, "2023", Forecast!$D:$D, "Historical")</f>
        <v>233</v>
      </c>
      <c r="AR130" s="90">
        <f>SUMIFS(Forecast!BL:BL, Forecast!$A:$A, Outcomes!$A77, Forecast!$C:$C, "2023", Forecast!$D:$D, "Historical")</f>
        <v>364</v>
      </c>
      <c r="AS130" s="90">
        <f>SUMIFS(Forecast!BM:BM, Forecast!$A:$A, Outcomes!$A77, Forecast!$C:$C, "2023", Forecast!$D:$D, "Historical")</f>
        <v>288</v>
      </c>
      <c r="AT130" s="90">
        <f>SUMIFS(Forecast!BS:BS, Forecast!$A:$A, Outcomes!$A77, Forecast!$C:$C, "2023", Forecast!$D:$D, "Historical")</f>
        <v>0</v>
      </c>
      <c r="AU130" s="90">
        <f>SUMIFS(Forecast!BT:BT, Forecast!$A:$A, Outcomes!$A77, Forecast!$C:$C, "2023", Forecast!$D:$D, "Historical")</f>
        <v>0</v>
      </c>
      <c r="AV130" s="90">
        <f>SUMIFS(Forecast!BU:BU, Forecast!$A:$A, Outcomes!$A77, Forecast!$C:$C, "2023", Forecast!$D:$D, "Historical")</f>
        <v>0</v>
      </c>
      <c r="AW130" s="90">
        <f>SUMIFS(Forecast!BV:BV, Forecast!$A:$A, Outcomes!$A77, Forecast!$C:$C, "2023", Forecast!$D:$D, "Historical")</f>
        <v>0</v>
      </c>
      <c r="AX130" s="90">
        <f>SUMIFS(Forecast!BW:BW, Forecast!$A:$A, Outcomes!$A77, Forecast!$C:$C, "2023", Forecast!$D:$D, "Historical")</f>
        <v>0</v>
      </c>
      <c r="AY130" s="90">
        <f>SUMIFS(Forecast!BX:BX, Forecast!$A:$A, Outcomes!$A77, Forecast!$C:$C, "2023", Forecast!$D:$D, "Historical")</f>
        <v>0</v>
      </c>
      <c r="AZ130" s="90">
        <f>SUMIFS(Forecast!BY:BY, Forecast!$A:$A, Outcomes!$A77, Forecast!$C:$C, "2023", Forecast!$D:$D, "Historical")</f>
        <v>0</v>
      </c>
      <c r="BA130" s="90">
        <f>SUMIFS(Forecast!BZ:BZ, Forecast!$A:$A, Outcomes!$A77, Forecast!$C:$C, "2023", Forecast!$D:$D, "Historical")</f>
        <v>0</v>
      </c>
      <c r="BB130" s="90">
        <f>SUMIFS(Forecast!AO:AO, Forecast!$A:$A, Outcomes!$A77, Forecast!$C:$C, "2023", Forecast!$D:$D, "Historical")</f>
        <v>10</v>
      </c>
      <c r="BC130" s="90">
        <f>SUMIFS(Forecast!BN:BN, Forecast!$A:$A, Outcomes!$A77, Forecast!$C:$C, "2023", Forecast!$D:$D, "Historical")</f>
        <v>50</v>
      </c>
      <c r="BD130" s="90">
        <f>SUMIFS(Forecast!CA:CA, Forecast!$A:$A, Outcomes!$A77, Forecast!$C:$C, "2023", Forecast!$D:$D, "Historical")</f>
        <v>0</v>
      </c>
    </row>
    <row r="131" spans="1:56">
      <c r="A131" s="21" t="s">
        <v>79</v>
      </c>
      <c r="B131" s="18" t="s">
        <v>80</v>
      </c>
      <c r="C131" s="90">
        <f>SUMIFS(Forecast!E:E, Forecast!$A:$A, Outcomes!$A78, Forecast!$C:$C, "2023", Forecast!$D:$D, "Historical")</f>
        <v>358</v>
      </c>
      <c r="D131" s="90">
        <f>SUMIFS(Forecast!F:F, Forecast!$A:$A, Outcomes!$A78, Forecast!$C:$C, "2023", Forecast!$D:$D, "Historical")</f>
        <v>110</v>
      </c>
      <c r="E131" s="90">
        <f>SUMIFS(Forecast!G:G, Forecast!$A:$A, Outcomes!$A78, Forecast!$C:$C, "2023", Forecast!$D:$D, "Historical")</f>
        <v>106</v>
      </c>
      <c r="F131" s="90">
        <f>SUMIFS(Forecast!H:H, Forecast!$A:$A, Outcomes!$A78, Forecast!$C:$C, "2023", Forecast!$D:$D, "Historical")</f>
        <v>27</v>
      </c>
      <c r="G131" s="90">
        <f>SUMIFS(Forecast!I:I, Forecast!$A:$A, Outcomes!$A78, Forecast!$C:$C, "2023", Forecast!$D:$D, "Historical")</f>
        <v>11</v>
      </c>
      <c r="H131" s="90">
        <f>SUMIFS(Forecast!J:J, Forecast!$A:$A, Outcomes!$A78, Forecast!$C:$C, "2023", Forecast!$D:$D, "Historical")</f>
        <v>0</v>
      </c>
      <c r="I131" s="90">
        <f>SUMIFS(Forecast!K:K, Forecast!$A:$A, Outcomes!$A78, Forecast!$C:$C, "2023", Forecast!$D:$D, "Historical")</f>
        <v>0</v>
      </c>
      <c r="J131" s="90">
        <f>SUMIFS(Forecast!L:L, Forecast!$A:$A, Outcomes!$A78, Forecast!$C:$C, "2023", Forecast!$D:$D, "Historical")</f>
        <v>0</v>
      </c>
      <c r="K131" s="90">
        <f>SUMIFS(Forecast!M:M, Forecast!$A:$A, Outcomes!$A78, Forecast!$C:$C, "2023", Forecast!$D:$D, "Historical")</f>
        <v>0</v>
      </c>
      <c r="L131" s="90">
        <f>SUMIFS(Forecast!O:O, Forecast!$A:$A, Outcomes!$A78, Forecast!$C:$C, "2023", Forecast!$D:$D, "Historical")</f>
        <v>0</v>
      </c>
      <c r="M131" s="90">
        <f>SUMIFS(Forecast!P:P, Forecast!$A:$A, Outcomes!$A78, Forecast!$C:$C, "2023", Forecast!$D:$D, "Historical")</f>
        <v>14</v>
      </c>
      <c r="N131" s="90">
        <f>SUMIFS(Forecast!U:U, Forecast!$A:$A, Outcomes!$A78, Forecast!$C:$C, "2023", Forecast!$D:$D, "Historical")</f>
        <v>117</v>
      </c>
      <c r="O131" s="564"/>
      <c r="P131" s="564"/>
      <c r="Q131" s="564"/>
      <c r="R131" s="90">
        <f>SUMIFS(Forecast!Y:Y, Forecast!$A:$A, Outcomes!$A78, Forecast!$C:$C, "2023", Forecast!$D:$D, "Historical")</f>
        <v>39</v>
      </c>
      <c r="S131" s="564"/>
      <c r="T131" s="564"/>
      <c r="U131" s="564"/>
      <c r="V131" s="90">
        <f>SUMIFS(Forecast!AG:AG, Forecast!$A:$A, Outcomes!$A78, Forecast!$C:$C, "2023", Forecast!$D:$D, "Historical")</f>
        <v>41</v>
      </c>
      <c r="W131" s="90">
        <f>SUMIFS(Forecast!AH:AH, Forecast!$A:$A, Outcomes!$A78, Forecast!$C:$C, "2023", Forecast!$D:$D, "Historical")</f>
        <v>32</v>
      </c>
      <c r="X131" s="90">
        <f>SUMIFS(Forecast!AI:AI, Forecast!$A:$A, Outcomes!$A78, Forecast!$C:$C, "2023", Forecast!$D:$D, "Historical")</f>
        <v>11</v>
      </c>
      <c r="Y131" s="90">
        <f>SUMIFS(Forecast!AJ:AJ, Forecast!$A:$A, Outcomes!$A78, Forecast!$C:$C, "2023", Forecast!$D:$D, "Historical")</f>
        <v>4</v>
      </c>
      <c r="Z131" s="90">
        <f>SUMIFS(Forecast!AK:AK, Forecast!$A:$A, Outcomes!$A78, Forecast!$C:$C, "2023", Forecast!$D:$D, "Historical")</f>
        <v>96</v>
      </c>
      <c r="AA131" s="90">
        <f>SUMIFS(Forecast!AL:AL, Forecast!$A:$A, Outcomes!$A78, Forecast!$C:$C, "2023", Forecast!$D:$D, "Historical")</f>
        <v>80</v>
      </c>
      <c r="AB131" s="90">
        <f>SUMIFS(Forecast!AM:AM, Forecast!$A:$A, Outcomes!$A78, Forecast!$C:$C, "2023", Forecast!$D:$D, "Historical")</f>
        <v>45</v>
      </c>
      <c r="AC131" s="90">
        <f>SUMIFS(Forecast!AN:AN, Forecast!$A:$A, Outcomes!$A78, Forecast!$C:$C, "2023", Forecast!$D:$D, "Historical")</f>
        <v>35</v>
      </c>
      <c r="AD131" s="90">
        <f>SUMIFS(Forecast!AT:AT, Forecast!$A:$A, Outcomes!$A78, Forecast!$C:$C, "2023", Forecast!$D:$D, "Historical")</f>
        <v>0</v>
      </c>
      <c r="AE131" s="90">
        <f>SUMIFS(Forecast!AU:AU, Forecast!$A:$A, Outcomes!$A78, Forecast!$C:$C, "2023", Forecast!$D:$D, "Historical")</f>
        <v>0</v>
      </c>
      <c r="AF131" s="90">
        <f>SUMIFS(Forecast!AV:AV, Forecast!$A:$A, Outcomes!$A78, Forecast!$C:$C, "2023", Forecast!$D:$D, "Historical")</f>
        <v>0</v>
      </c>
      <c r="AG131" s="90">
        <f>SUMIFS(Forecast!AW:AW, Forecast!$A:$A, Outcomes!$A78, Forecast!$C:$C, "2023", Forecast!$D:$D, "Historical")</f>
        <v>0</v>
      </c>
      <c r="AH131" s="90">
        <f>SUMIFS(Forecast!AX:AX, Forecast!$A:$A, Outcomes!$A78, Forecast!$C:$C, "2023", Forecast!$D:$D, "Historical")</f>
        <v>0</v>
      </c>
      <c r="AI131" s="90">
        <f>SUMIFS(Forecast!AY:AY, Forecast!$A:$A, Outcomes!$A78, Forecast!$C:$C, "2023", Forecast!$D:$D, "Historical")</f>
        <v>0</v>
      </c>
      <c r="AJ131" s="90">
        <f>SUMIFS(Forecast!AZ:AZ, Forecast!$A:$A, Outcomes!$A78, Forecast!$C:$C, "2023", Forecast!$D:$D, "Historical")</f>
        <v>0</v>
      </c>
      <c r="AK131" s="90">
        <f>SUMIFS(Forecast!BA:BA, Forecast!$A:$A, Outcomes!$A78, Forecast!$C:$C, "2023", Forecast!$D:$D, "Historical")</f>
        <v>0</v>
      </c>
      <c r="AL131" s="90">
        <f>SUMIFS(Forecast!BF:BF, Forecast!$A:$A, Outcomes!$A78, Forecast!$C:$C, "2023", Forecast!$D:$D, "Historical")</f>
        <v>137</v>
      </c>
      <c r="AM131" s="90">
        <f>SUMIFS(Forecast!BG:BG, Forecast!$A:$A, Outcomes!$A78, Forecast!$C:$C, "2023", Forecast!$D:$D, "Historical")</f>
        <v>132</v>
      </c>
      <c r="AN131" s="90">
        <f>SUMIFS(Forecast!BH:BH, Forecast!$A:$A, Outcomes!$A78, Forecast!$C:$C, "2023", Forecast!$D:$D, "Historical")</f>
        <v>53</v>
      </c>
      <c r="AO131" s="90">
        <f>SUMIFS(Forecast!BI:BI, Forecast!$A:$A, Outcomes!$A78, Forecast!$C:$C, "2023", Forecast!$D:$D, "Historical")</f>
        <v>6</v>
      </c>
      <c r="AP131" s="90">
        <f>SUMIFS(Forecast!BJ:BJ, Forecast!$A:$A, Outcomes!$A78, Forecast!$C:$C, "2023", Forecast!$D:$D, "Historical")</f>
        <v>12</v>
      </c>
      <c r="AQ131" s="90">
        <f>SUMIFS(Forecast!BK:BK, Forecast!$A:$A, Outcomes!$A78, Forecast!$C:$C, "2023", Forecast!$D:$D, "Historical")</f>
        <v>9</v>
      </c>
      <c r="AR131" s="90">
        <f>SUMIFS(Forecast!BL:BL, Forecast!$A:$A, Outcomes!$A78, Forecast!$C:$C, "2023", Forecast!$D:$D, "Historical")</f>
        <v>6</v>
      </c>
      <c r="AS131" s="90">
        <f>SUMIFS(Forecast!BM:BM, Forecast!$A:$A, Outcomes!$A78, Forecast!$C:$C, "2023", Forecast!$D:$D, "Historical")</f>
        <v>0</v>
      </c>
      <c r="AT131" s="90">
        <f>SUMIFS(Forecast!BS:BS, Forecast!$A:$A, Outcomes!$A78, Forecast!$C:$C, "2023", Forecast!$D:$D, "Historical")</f>
        <v>0</v>
      </c>
      <c r="AU131" s="90">
        <f>SUMIFS(Forecast!BT:BT, Forecast!$A:$A, Outcomes!$A78, Forecast!$C:$C, "2023", Forecast!$D:$D, "Historical")</f>
        <v>0</v>
      </c>
      <c r="AV131" s="90">
        <f>SUMIFS(Forecast!BU:BU, Forecast!$A:$A, Outcomes!$A78, Forecast!$C:$C, "2023", Forecast!$D:$D, "Historical")</f>
        <v>0</v>
      </c>
      <c r="AW131" s="90">
        <f>SUMIFS(Forecast!BV:BV, Forecast!$A:$A, Outcomes!$A78, Forecast!$C:$C, "2023", Forecast!$D:$D, "Historical")</f>
        <v>0</v>
      </c>
      <c r="AX131" s="90">
        <f>SUMIFS(Forecast!BW:BW, Forecast!$A:$A, Outcomes!$A78, Forecast!$C:$C, "2023", Forecast!$D:$D, "Historical")</f>
        <v>0</v>
      </c>
      <c r="AY131" s="90">
        <f>SUMIFS(Forecast!BX:BX, Forecast!$A:$A, Outcomes!$A78, Forecast!$C:$C, "2023", Forecast!$D:$D, "Historical")</f>
        <v>0</v>
      </c>
      <c r="AZ131" s="90">
        <f>SUMIFS(Forecast!BY:BY, Forecast!$A:$A, Outcomes!$A78, Forecast!$C:$C, "2023", Forecast!$D:$D, "Historical")</f>
        <v>0</v>
      </c>
      <c r="BA131" s="90">
        <f>SUMIFS(Forecast!BZ:BZ, Forecast!$A:$A, Outcomes!$A78, Forecast!$C:$C, "2023", Forecast!$D:$D, "Historical")</f>
        <v>0</v>
      </c>
      <c r="BB131" s="90">
        <f>SUMIFS(Forecast!AO:AO, Forecast!$A:$A, Outcomes!$A78, Forecast!$C:$C, "2023", Forecast!$D:$D, "Historical")</f>
        <v>15</v>
      </c>
      <c r="BC131" s="90">
        <f>SUMIFS(Forecast!BN:BN, Forecast!$A:$A, Outcomes!$A78, Forecast!$C:$C, "2023", Forecast!$D:$D, "Historical")</f>
        <v>4</v>
      </c>
      <c r="BD131" s="90">
        <f>SUMIFS(Forecast!CA:CA, Forecast!$A:$A, Outcomes!$A78, Forecast!$C:$C, "2023", Forecast!$D:$D, "Historical")</f>
        <v>0</v>
      </c>
    </row>
    <row r="132" spans="1:56">
      <c r="A132" s="21" t="s">
        <v>81</v>
      </c>
      <c r="B132" s="18" t="s">
        <v>82</v>
      </c>
      <c r="C132" s="90">
        <f>SUMIFS(Forecast!E:E, Forecast!$A:$A, Outcomes!$A79, Forecast!$C:$C, "2023", Forecast!$D:$D, "Historical")</f>
        <v>145</v>
      </c>
      <c r="D132" s="90">
        <f>SUMIFS(Forecast!F:F, Forecast!$A:$A, Outcomes!$A79, Forecast!$C:$C, "2023", Forecast!$D:$D, "Historical")</f>
        <v>133</v>
      </c>
      <c r="E132" s="90">
        <f>SUMIFS(Forecast!G:G, Forecast!$A:$A, Outcomes!$A79, Forecast!$C:$C, "2023", Forecast!$D:$D, "Historical")</f>
        <v>61</v>
      </c>
      <c r="F132" s="90">
        <f>SUMIFS(Forecast!H:H, Forecast!$A:$A, Outcomes!$A79, Forecast!$C:$C, "2023", Forecast!$D:$D, "Historical")</f>
        <v>44</v>
      </c>
      <c r="G132" s="90">
        <f>SUMIFS(Forecast!I:I, Forecast!$A:$A, Outcomes!$A79, Forecast!$C:$C, "2023", Forecast!$D:$D, "Historical")</f>
        <v>23</v>
      </c>
      <c r="H132" s="90">
        <f>SUMIFS(Forecast!J:J, Forecast!$A:$A, Outcomes!$A79, Forecast!$C:$C, "2023", Forecast!$D:$D, "Historical")</f>
        <v>0</v>
      </c>
      <c r="I132" s="90">
        <f>SUMIFS(Forecast!K:K, Forecast!$A:$A, Outcomes!$A79, Forecast!$C:$C, "2023", Forecast!$D:$D, "Historical")</f>
        <v>0</v>
      </c>
      <c r="J132" s="90">
        <f>SUMIFS(Forecast!L:L, Forecast!$A:$A, Outcomes!$A79, Forecast!$C:$C, "2023", Forecast!$D:$D, "Historical")</f>
        <v>0</v>
      </c>
      <c r="K132" s="90">
        <f>SUMIFS(Forecast!M:M, Forecast!$A:$A, Outcomes!$A79, Forecast!$C:$C, "2023", Forecast!$D:$D, "Historical")</f>
        <v>0</v>
      </c>
      <c r="L132" s="90">
        <f>SUMIFS(Forecast!O:O, Forecast!$A:$A, Outcomes!$A79, Forecast!$C:$C, "2023", Forecast!$D:$D, "Historical")</f>
        <v>0</v>
      </c>
      <c r="M132" s="90">
        <f>SUMIFS(Forecast!P:P, Forecast!$A:$A, Outcomes!$A79, Forecast!$C:$C, "2023", Forecast!$D:$D, "Historical")</f>
        <v>0</v>
      </c>
      <c r="N132" s="90">
        <f>SUMIFS(Forecast!U:U, Forecast!$A:$A, Outcomes!$A79, Forecast!$C:$C, "2023", Forecast!$D:$D, "Historical")</f>
        <v>0</v>
      </c>
      <c r="O132" s="564"/>
      <c r="P132" s="564"/>
      <c r="Q132" s="564"/>
      <c r="R132" s="90">
        <f>SUMIFS(Forecast!Y:Y, Forecast!$A:$A, Outcomes!$A79, Forecast!$C:$C, "2023", Forecast!$D:$D, "Historical")</f>
        <v>156</v>
      </c>
      <c r="S132" s="564"/>
      <c r="T132" s="564"/>
      <c r="U132" s="564"/>
      <c r="V132" s="90">
        <f>SUMIFS(Forecast!AG:AG, Forecast!$A:$A, Outcomes!$A79, Forecast!$C:$C, "2023", Forecast!$D:$D, "Historical")</f>
        <v>79</v>
      </c>
      <c r="W132" s="90">
        <f>SUMIFS(Forecast!AH:AH, Forecast!$A:$A, Outcomes!$A79, Forecast!$C:$C, "2023", Forecast!$D:$D, "Historical")</f>
        <v>69</v>
      </c>
      <c r="X132" s="90">
        <f>SUMIFS(Forecast!AI:AI, Forecast!$A:$A, Outcomes!$A79, Forecast!$C:$C, "2023", Forecast!$D:$D, "Historical")</f>
        <v>38</v>
      </c>
      <c r="Y132" s="90">
        <f>SUMIFS(Forecast!AJ:AJ, Forecast!$A:$A, Outcomes!$A79, Forecast!$C:$C, "2023", Forecast!$D:$D, "Historical")</f>
        <v>21</v>
      </c>
      <c r="Z132" s="90">
        <f>SUMIFS(Forecast!AK:AK, Forecast!$A:$A, Outcomes!$A79, Forecast!$C:$C, "2023", Forecast!$D:$D, "Historical")</f>
        <v>190</v>
      </c>
      <c r="AA132" s="90">
        <f>SUMIFS(Forecast!AL:AL, Forecast!$A:$A, Outcomes!$A79, Forecast!$C:$C, "2023", Forecast!$D:$D, "Historical")</f>
        <v>102</v>
      </c>
      <c r="AB132" s="90">
        <f>SUMIFS(Forecast!AM:AM, Forecast!$A:$A, Outcomes!$A79, Forecast!$C:$C, "2023", Forecast!$D:$D, "Historical")</f>
        <v>112</v>
      </c>
      <c r="AC132" s="90">
        <f>SUMIFS(Forecast!AN:AN, Forecast!$A:$A, Outcomes!$A79, Forecast!$C:$C, "2023", Forecast!$D:$D, "Historical")</f>
        <v>112</v>
      </c>
      <c r="AD132" s="90">
        <f>SUMIFS(Forecast!AT:AT, Forecast!$A:$A, Outcomes!$A79, Forecast!$C:$C, "2023", Forecast!$D:$D, "Historical")</f>
        <v>0</v>
      </c>
      <c r="AE132" s="90">
        <f>SUMIFS(Forecast!AU:AU, Forecast!$A:$A, Outcomes!$A79, Forecast!$C:$C, "2023", Forecast!$D:$D, "Historical")</f>
        <v>0</v>
      </c>
      <c r="AF132" s="90">
        <f>SUMIFS(Forecast!AV:AV, Forecast!$A:$A, Outcomes!$A79, Forecast!$C:$C, "2023", Forecast!$D:$D, "Historical")</f>
        <v>0</v>
      </c>
      <c r="AG132" s="90">
        <f>SUMIFS(Forecast!AW:AW, Forecast!$A:$A, Outcomes!$A79, Forecast!$C:$C, "2023", Forecast!$D:$D, "Historical")</f>
        <v>0</v>
      </c>
      <c r="AH132" s="90">
        <f>SUMIFS(Forecast!AX:AX, Forecast!$A:$A, Outcomes!$A79, Forecast!$C:$C, "2023", Forecast!$D:$D, "Historical")</f>
        <v>57</v>
      </c>
      <c r="AI132" s="90">
        <f>SUMIFS(Forecast!AY:AY, Forecast!$A:$A, Outcomes!$A79, Forecast!$C:$C, "2023", Forecast!$D:$D, "Historical")</f>
        <v>2</v>
      </c>
      <c r="AJ132" s="90">
        <f>SUMIFS(Forecast!AZ:AZ, Forecast!$A:$A, Outcomes!$A79, Forecast!$C:$C, "2023", Forecast!$D:$D, "Historical")</f>
        <v>20</v>
      </c>
      <c r="AK132" s="90">
        <f>SUMIFS(Forecast!BA:BA, Forecast!$A:$A, Outcomes!$A79, Forecast!$C:$C, "2023", Forecast!$D:$D, "Historical")</f>
        <v>40</v>
      </c>
      <c r="AL132" s="90">
        <f>SUMIFS(Forecast!BF:BF, Forecast!$A:$A, Outcomes!$A79, Forecast!$C:$C, "2023", Forecast!$D:$D, "Historical")</f>
        <v>188</v>
      </c>
      <c r="AM132" s="90">
        <f>SUMIFS(Forecast!BG:BG, Forecast!$A:$A, Outcomes!$A79, Forecast!$C:$C, "2023", Forecast!$D:$D, "Historical")</f>
        <v>84</v>
      </c>
      <c r="AN132" s="90">
        <f>SUMIFS(Forecast!BH:BH, Forecast!$A:$A, Outcomes!$A79, Forecast!$C:$C, "2023", Forecast!$D:$D, "Historical")</f>
        <v>97</v>
      </c>
      <c r="AO132" s="90">
        <f>SUMIFS(Forecast!BI:BI, Forecast!$A:$A, Outcomes!$A79, Forecast!$C:$C, "2023", Forecast!$D:$D, "Historical")</f>
        <v>47</v>
      </c>
      <c r="AP132" s="90">
        <f>SUMIFS(Forecast!BJ:BJ, Forecast!$A:$A, Outcomes!$A79, Forecast!$C:$C, "2023", Forecast!$D:$D, "Historical")</f>
        <v>141</v>
      </c>
      <c r="AQ132" s="90">
        <f>SUMIFS(Forecast!BK:BK, Forecast!$A:$A, Outcomes!$A79, Forecast!$C:$C, "2023", Forecast!$D:$D, "Historical")</f>
        <v>29</v>
      </c>
      <c r="AR132" s="90">
        <f>SUMIFS(Forecast!BL:BL, Forecast!$A:$A, Outcomes!$A79, Forecast!$C:$C, "2023", Forecast!$D:$D, "Historical")</f>
        <v>77</v>
      </c>
      <c r="AS132" s="90">
        <f>SUMIFS(Forecast!BM:BM, Forecast!$A:$A, Outcomes!$A79, Forecast!$C:$C, "2023", Forecast!$D:$D, "Historical")</f>
        <v>86</v>
      </c>
      <c r="AT132" s="90">
        <f>SUMIFS(Forecast!BS:BS, Forecast!$A:$A, Outcomes!$A79, Forecast!$C:$C, "2023", Forecast!$D:$D, "Historical")</f>
        <v>0</v>
      </c>
      <c r="AU132" s="90">
        <f>SUMIFS(Forecast!BT:BT, Forecast!$A:$A, Outcomes!$A79, Forecast!$C:$C, "2023", Forecast!$D:$D, "Historical")</f>
        <v>0</v>
      </c>
      <c r="AV132" s="90">
        <f>SUMIFS(Forecast!BU:BU, Forecast!$A:$A, Outcomes!$A79, Forecast!$C:$C, "2023", Forecast!$D:$D, "Historical")</f>
        <v>0</v>
      </c>
      <c r="AW132" s="90">
        <f>SUMIFS(Forecast!BV:BV, Forecast!$A:$A, Outcomes!$A79, Forecast!$C:$C, "2023", Forecast!$D:$D, "Historical")</f>
        <v>0</v>
      </c>
      <c r="AX132" s="90">
        <f>SUMIFS(Forecast!BW:BW, Forecast!$A:$A, Outcomes!$A79, Forecast!$C:$C, "2023", Forecast!$D:$D, "Historical")</f>
        <v>23</v>
      </c>
      <c r="AY132" s="90">
        <f>SUMIFS(Forecast!BX:BX, Forecast!$A:$A, Outcomes!$A79, Forecast!$C:$C, "2023", Forecast!$D:$D, "Historical")</f>
        <v>3</v>
      </c>
      <c r="AZ132" s="90">
        <f>SUMIFS(Forecast!BY:BY, Forecast!$A:$A, Outcomes!$A79, Forecast!$C:$C, "2023", Forecast!$D:$D, "Historical")</f>
        <v>11</v>
      </c>
      <c r="BA132" s="90">
        <f>SUMIFS(Forecast!BZ:BZ, Forecast!$A:$A, Outcomes!$A79, Forecast!$C:$C, "2023", Forecast!$D:$D, "Historical")</f>
        <v>20</v>
      </c>
      <c r="BB132" s="90">
        <f>SUMIFS(Forecast!AO:AO, Forecast!$A:$A, Outcomes!$A79, Forecast!$C:$C, "2023", Forecast!$D:$D, "Historical")</f>
        <v>11</v>
      </c>
      <c r="BC132" s="90">
        <f>SUMIFS(Forecast!BN:BN, Forecast!$A:$A, Outcomes!$A79, Forecast!$C:$C, "2023", Forecast!$D:$D, "Historical")</f>
        <v>21</v>
      </c>
      <c r="BD132" s="90">
        <f>SUMIFS(Forecast!CA:CA, Forecast!$A:$A, Outcomes!$A79, Forecast!$C:$C, "2023", Forecast!$D:$D, "Historical")</f>
        <v>0</v>
      </c>
    </row>
    <row r="133" spans="1:56">
      <c r="A133" s="21" t="s">
        <v>83</v>
      </c>
      <c r="B133" s="18" t="s">
        <v>84</v>
      </c>
      <c r="C133" s="90">
        <f>SUMIFS(Forecast!E:E, Forecast!$A:$A, Outcomes!$A80, Forecast!$C:$C, "2023", Forecast!$D:$D, "Historical")</f>
        <v>351</v>
      </c>
      <c r="D133" s="90">
        <f>SUMIFS(Forecast!F:F, Forecast!$A:$A, Outcomes!$A80, Forecast!$C:$C, "2023", Forecast!$D:$D, "Historical")</f>
        <v>189</v>
      </c>
      <c r="E133" s="90">
        <f>SUMIFS(Forecast!G:G, Forecast!$A:$A, Outcomes!$A80, Forecast!$C:$C, "2023", Forecast!$D:$D, "Historical")</f>
        <v>116</v>
      </c>
      <c r="F133" s="90">
        <f>SUMIFS(Forecast!H:H, Forecast!$A:$A, Outcomes!$A80, Forecast!$C:$C, "2023", Forecast!$D:$D, "Historical")</f>
        <v>76</v>
      </c>
      <c r="G133" s="90">
        <f>SUMIFS(Forecast!I:I, Forecast!$A:$A, Outcomes!$A80, Forecast!$C:$C, "2023", Forecast!$D:$D, "Historical")</f>
        <v>27</v>
      </c>
      <c r="H133" s="90">
        <f>SUMIFS(Forecast!J:J, Forecast!$A:$A, Outcomes!$A80, Forecast!$C:$C, "2023", Forecast!$D:$D, "Historical")</f>
        <v>0</v>
      </c>
      <c r="I133" s="90">
        <f>SUMIFS(Forecast!K:K, Forecast!$A:$A, Outcomes!$A80, Forecast!$C:$C, "2023", Forecast!$D:$D, "Historical")</f>
        <v>0</v>
      </c>
      <c r="J133" s="90">
        <f>SUMIFS(Forecast!L:L, Forecast!$A:$A, Outcomes!$A80, Forecast!$C:$C, "2023", Forecast!$D:$D, "Historical")</f>
        <v>0</v>
      </c>
      <c r="K133" s="90">
        <f>SUMIFS(Forecast!M:M, Forecast!$A:$A, Outcomes!$A80, Forecast!$C:$C, "2023", Forecast!$D:$D, "Historical")</f>
        <v>0</v>
      </c>
      <c r="L133" s="90">
        <f>SUMIFS(Forecast!O:O, Forecast!$A:$A, Outcomes!$A80, Forecast!$C:$C, "2023", Forecast!$D:$D, "Historical")</f>
        <v>0</v>
      </c>
      <c r="M133" s="90">
        <f>SUMIFS(Forecast!P:P, Forecast!$A:$A, Outcomes!$A80, Forecast!$C:$C, "2023", Forecast!$D:$D, "Historical")</f>
        <v>182</v>
      </c>
      <c r="N133" s="90">
        <f>SUMIFS(Forecast!U:U, Forecast!$A:$A, Outcomes!$A80, Forecast!$C:$C, "2023", Forecast!$D:$D, "Historical")</f>
        <v>5</v>
      </c>
      <c r="O133" s="564"/>
      <c r="P133" s="564"/>
      <c r="Q133" s="564"/>
      <c r="R133" s="90">
        <f>SUMIFS(Forecast!Y:Y, Forecast!$A:$A, Outcomes!$A80, Forecast!$C:$C, "2023", Forecast!$D:$D, "Historical")</f>
        <v>135</v>
      </c>
      <c r="S133" s="564"/>
      <c r="T133" s="564"/>
      <c r="U133" s="564"/>
      <c r="V133" s="90">
        <f>SUMIFS(Forecast!AG:AG, Forecast!$A:$A, Outcomes!$A80, Forecast!$C:$C, "2023", Forecast!$D:$D, "Historical")</f>
        <v>174</v>
      </c>
      <c r="W133" s="90">
        <f>SUMIFS(Forecast!AH:AH, Forecast!$A:$A, Outcomes!$A80, Forecast!$C:$C, "2023", Forecast!$D:$D, "Historical")</f>
        <v>61</v>
      </c>
      <c r="X133" s="90">
        <f>SUMIFS(Forecast!AI:AI, Forecast!$A:$A, Outcomes!$A80, Forecast!$C:$C, "2023", Forecast!$D:$D, "Historical")</f>
        <v>76</v>
      </c>
      <c r="Y133" s="90">
        <f>SUMIFS(Forecast!AJ:AJ, Forecast!$A:$A, Outcomes!$A80, Forecast!$C:$C, "2023", Forecast!$D:$D, "Historical")</f>
        <v>74</v>
      </c>
      <c r="Z133" s="90">
        <f>SUMIFS(Forecast!AK:AK, Forecast!$A:$A, Outcomes!$A80, Forecast!$C:$C, "2023", Forecast!$D:$D, "Historical")</f>
        <v>202</v>
      </c>
      <c r="AA133" s="90">
        <f>SUMIFS(Forecast!AL:AL, Forecast!$A:$A, Outcomes!$A80, Forecast!$C:$C, "2023", Forecast!$D:$D, "Historical")</f>
        <v>66</v>
      </c>
      <c r="AB133" s="90">
        <f>SUMIFS(Forecast!AM:AM, Forecast!$A:$A, Outcomes!$A80, Forecast!$C:$C, "2023", Forecast!$D:$D, "Historical")</f>
        <v>111</v>
      </c>
      <c r="AC133" s="90">
        <f>SUMIFS(Forecast!AN:AN, Forecast!$A:$A, Outcomes!$A80, Forecast!$C:$C, "2023", Forecast!$D:$D, "Historical")</f>
        <v>95</v>
      </c>
      <c r="AD133" s="90">
        <f>SUMIFS(Forecast!AT:AT, Forecast!$A:$A, Outcomes!$A80, Forecast!$C:$C, "2023", Forecast!$D:$D, "Historical")</f>
        <v>0</v>
      </c>
      <c r="AE133" s="90">
        <f>SUMIFS(Forecast!AU:AU, Forecast!$A:$A, Outcomes!$A80, Forecast!$C:$C, "2023", Forecast!$D:$D, "Historical")</f>
        <v>0</v>
      </c>
      <c r="AF133" s="90">
        <f>SUMIFS(Forecast!AV:AV, Forecast!$A:$A, Outcomes!$A80, Forecast!$C:$C, "2023", Forecast!$D:$D, "Historical")</f>
        <v>0</v>
      </c>
      <c r="AG133" s="90">
        <f>SUMIFS(Forecast!AW:AW, Forecast!$A:$A, Outcomes!$A80, Forecast!$C:$C, "2023", Forecast!$D:$D, "Historical")</f>
        <v>0</v>
      </c>
      <c r="AH133" s="90">
        <f>SUMIFS(Forecast!AX:AX, Forecast!$A:$A, Outcomes!$A80, Forecast!$C:$C, "2023", Forecast!$D:$D, "Historical")</f>
        <v>0</v>
      </c>
      <c r="AI133" s="90">
        <f>SUMIFS(Forecast!AY:AY, Forecast!$A:$A, Outcomes!$A80, Forecast!$C:$C, "2023", Forecast!$D:$D, "Historical")</f>
        <v>0</v>
      </c>
      <c r="AJ133" s="90">
        <f>SUMIFS(Forecast!AZ:AZ, Forecast!$A:$A, Outcomes!$A80, Forecast!$C:$C, "2023", Forecast!$D:$D, "Historical")</f>
        <v>0</v>
      </c>
      <c r="AK133" s="90">
        <f>SUMIFS(Forecast!BA:BA, Forecast!$A:$A, Outcomes!$A80, Forecast!$C:$C, "2023", Forecast!$D:$D, "Historical")</f>
        <v>0</v>
      </c>
      <c r="AL133" s="90">
        <f>SUMIFS(Forecast!BF:BF, Forecast!$A:$A, Outcomes!$A80, Forecast!$C:$C, "2023", Forecast!$D:$D, "Historical")</f>
        <v>322</v>
      </c>
      <c r="AM133" s="90">
        <f>SUMIFS(Forecast!BG:BG, Forecast!$A:$A, Outcomes!$A80, Forecast!$C:$C, "2023", Forecast!$D:$D, "Historical")</f>
        <v>146</v>
      </c>
      <c r="AN133" s="90">
        <f>SUMIFS(Forecast!BH:BH, Forecast!$A:$A, Outcomes!$A80, Forecast!$C:$C, "2023", Forecast!$D:$D, "Historical")</f>
        <v>140</v>
      </c>
      <c r="AO133" s="90">
        <f>SUMIFS(Forecast!BI:BI, Forecast!$A:$A, Outcomes!$A80, Forecast!$C:$C, "2023", Forecast!$D:$D, "Historical")</f>
        <v>71</v>
      </c>
      <c r="AP133" s="90">
        <f>SUMIFS(Forecast!BJ:BJ, Forecast!$A:$A, Outcomes!$A80, Forecast!$C:$C, "2023", Forecast!$D:$D, "Historical")</f>
        <v>257</v>
      </c>
      <c r="AQ133" s="90">
        <f>SUMIFS(Forecast!BK:BK, Forecast!$A:$A, Outcomes!$A80, Forecast!$C:$C, "2023", Forecast!$D:$D, "Historical")</f>
        <v>102</v>
      </c>
      <c r="AR133" s="90">
        <f>SUMIFS(Forecast!BL:BL, Forecast!$A:$A, Outcomes!$A80, Forecast!$C:$C, "2023", Forecast!$D:$D, "Historical")</f>
        <v>143</v>
      </c>
      <c r="AS133" s="90">
        <f>SUMIFS(Forecast!BM:BM, Forecast!$A:$A, Outcomes!$A80, Forecast!$C:$C, "2023", Forecast!$D:$D, "Historical")</f>
        <v>132</v>
      </c>
      <c r="AT133" s="90">
        <f>SUMIFS(Forecast!BS:BS, Forecast!$A:$A, Outcomes!$A80, Forecast!$C:$C, "2023", Forecast!$D:$D, "Historical")</f>
        <v>0</v>
      </c>
      <c r="AU133" s="90">
        <f>SUMIFS(Forecast!BT:BT, Forecast!$A:$A, Outcomes!$A80, Forecast!$C:$C, "2023", Forecast!$D:$D, "Historical")</f>
        <v>0</v>
      </c>
      <c r="AV133" s="90">
        <f>SUMIFS(Forecast!BU:BU, Forecast!$A:$A, Outcomes!$A80, Forecast!$C:$C, "2023", Forecast!$D:$D, "Historical")</f>
        <v>0</v>
      </c>
      <c r="AW133" s="90">
        <f>SUMIFS(Forecast!BV:BV, Forecast!$A:$A, Outcomes!$A80, Forecast!$C:$C, "2023", Forecast!$D:$D, "Historical")</f>
        <v>0</v>
      </c>
      <c r="AX133" s="90">
        <f>SUMIFS(Forecast!BW:BW, Forecast!$A:$A, Outcomes!$A80, Forecast!$C:$C, "2023", Forecast!$D:$D, "Historical")</f>
        <v>50</v>
      </c>
      <c r="AY133" s="90">
        <f>SUMIFS(Forecast!BX:BX, Forecast!$A:$A, Outcomes!$A80, Forecast!$C:$C, "2023", Forecast!$D:$D, "Historical")</f>
        <v>9</v>
      </c>
      <c r="AZ133" s="90">
        <f>SUMIFS(Forecast!BY:BY, Forecast!$A:$A, Outcomes!$A80, Forecast!$C:$C, "2023", Forecast!$D:$D, "Historical")</f>
        <v>16</v>
      </c>
      <c r="BA133" s="90">
        <f>SUMIFS(Forecast!BZ:BZ, Forecast!$A:$A, Outcomes!$A80, Forecast!$C:$C, "2023", Forecast!$D:$D, "Historical")</f>
        <v>25</v>
      </c>
      <c r="BB133" s="90">
        <f>SUMIFS(Forecast!AO:AO, Forecast!$A:$A, Outcomes!$A80, Forecast!$C:$C, "2023", Forecast!$D:$D, "Historical")</f>
        <v>21</v>
      </c>
      <c r="BC133" s="90">
        <f>SUMIFS(Forecast!BN:BN, Forecast!$A:$A, Outcomes!$A80, Forecast!$C:$C, "2023", Forecast!$D:$D, "Historical")</f>
        <v>40</v>
      </c>
      <c r="BD133" s="90">
        <f>SUMIFS(Forecast!CA:CA, Forecast!$A:$A, Outcomes!$A80, Forecast!$C:$C, "2023", Forecast!$D:$D, "Historical")</f>
        <v>0</v>
      </c>
    </row>
    <row r="134" spans="1:56">
      <c r="A134" s="21" t="s">
        <v>85</v>
      </c>
      <c r="B134" s="18" t="s">
        <v>86</v>
      </c>
      <c r="C134" s="90">
        <f>SUMIFS(Forecast!E:E, Forecast!$A:$A, Outcomes!$A81, Forecast!$C:$C, "2023", Forecast!$D:$D, "Historical")</f>
        <v>418</v>
      </c>
      <c r="D134" s="90">
        <f>SUMIFS(Forecast!F:F, Forecast!$A:$A, Outcomes!$A81, Forecast!$C:$C, "2023", Forecast!$D:$D, "Historical")</f>
        <v>340</v>
      </c>
      <c r="E134" s="90">
        <f>SUMIFS(Forecast!G:G, Forecast!$A:$A, Outcomes!$A81, Forecast!$C:$C, "2023", Forecast!$D:$D, "Historical")</f>
        <v>287</v>
      </c>
      <c r="F134" s="90">
        <f>SUMIFS(Forecast!H:H, Forecast!$A:$A, Outcomes!$A81, Forecast!$C:$C, "2023", Forecast!$D:$D, "Historical")</f>
        <v>80</v>
      </c>
      <c r="G134" s="90">
        <f>SUMIFS(Forecast!I:I, Forecast!$A:$A, Outcomes!$A81, Forecast!$C:$C, "2023", Forecast!$D:$D, "Historical")</f>
        <v>33</v>
      </c>
      <c r="H134" s="90">
        <f>SUMIFS(Forecast!J:J, Forecast!$A:$A, Outcomes!$A81, Forecast!$C:$C, "2023", Forecast!$D:$D, "Historical")</f>
        <v>0</v>
      </c>
      <c r="I134" s="90">
        <f>SUMIFS(Forecast!K:K, Forecast!$A:$A, Outcomes!$A81, Forecast!$C:$C, "2023", Forecast!$D:$D, "Historical")</f>
        <v>0</v>
      </c>
      <c r="J134" s="90">
        <f>SUMIFS(Forecast!L:L, Forecast!$A:$A, Outcomes!$A81, Forecast!$C:$C, "2023", Forecast!$D:$D, "Historical")</f>
        <v>0</v>
      </c>
      <c r="K134" s="90">
        <f>SUMIFS(Forecast!M:M, Forecast!$A:$A, Outcomes!$A81, Forecast!$C:$C, "2023", Forecast!$D:$D, "Historical")</f>
        <v>0</v>
      </c>
      <c r="L134" s="90">
        <f>SUMIFS(Forecast!O:O, Forecast!$A:$A, Outcomes!$A81, Forecast!$C:$C, "2023", Forecast!$D:$D, "Historical")</f>
        <v>0</v>
      </c>
      <c r="M134" s="90">
        <f>SUMIFS(Forecast!P:P, Forecast!$A:$A, Outcomes!$A81, Forecast!$C:$C, "2023", Forecast!$D:$D, "Historical")</f>
        <v>33</v>
      </c>
      <c r="N134" s="90">
        <f>SUMIFS(Forecast!U:U, Forecast!$A:$A, Outcomes!$A81, Forecast!$C:$C, "2023", Forecast!$D:$D, "Historical")</f>
        <v>89</v>
      </c>
      <c r="O134" s="564"/>
      <c r="P134" s="564"/>
      <c r="Q134" s="564"/>
      <c r="R134" s="90">
        <f>SUMIFS(Forecast!Y:Y, Forecast!$A:$A, Outcomes!$A81, Forecast!$C:$C, "2023", Forecast!$D:$D, "Historical")</f>
        <v>0</v>
      </c>
      <c r="S134" s="564"/>
      <c r="T134" s="564"/>
      <c r="U134" s="564"/>
      <c r="V134" s="90">
        <f>SUMIFS(Forecast!AG:AG, Forecast!$A:$A, Outcomes!$A81, Forecast!$C:$C, "2023", Forecast!$D:$D, "Historical")</f>
        <v>111</v>
      </c>
      <c r="W134" s="90">
        <f>SUMIFS(Forecast!AH:AH, Forecast!$A:$A, Outcomes!$A81, Forecast!$C:$C, "2023", Forecast!$D:$D, "Historical")</f>
        <v>73</v>
      </c>
      <c r="X134" s="90">
        <f>SUMIFS(Forecast!AI:AI, Forecast!$A:$A, Outcomes!$A81, Forecast!$C:$C, "2023", Forecast!$D:$D, "Historical")</f>
        <v>38</v>
      </c>
      <c r="Y134" s="90">
        <f>SUMIFS(Forecast!AJ:AJ, Forecast!$A:$A, Outcomes!$A81, Forecast!$C:$C, "2023", Forecast!$D:$D, "Historical")</f>
        <v>31</v>
      </c>
      <c r="Z134" s="90">
        <f>SUMIFS(Forecast!AK:AK, Forecast!$A:$A, Outcomes!$A81, Forecast!$C:$C, "2023", Forecast!$D:$D, "Historical")</f>
        <v>88</v>
      </c>
      <c r="AA134" s="90">
        <f>SUMIFS(Forecast!AL:AL, Forecast!$A:$A, Outcomes!$A81, Forecast!$C:$C, "2023", Forecast!$D:$D, "Historical")</f>
        <v>60</v>
      </c>
      <c r="AB134" s="90">
        <f>SUMIFS(Forecast!AM:AM, Forecast!$A:$A, Outcomes!$A81, Forecast!$C:$C, "2023", Forecast!$D:$D, "Historical")</f>
        <v>38</v>
      </c>
      <c r="AC134" s="90">
        <f>SUMIFS(Forecast!AN:AN, Forecast!$A:$A, Outcomes!$A81, Forecast!$C:$C, "2023", Forecast!$D:$D, "Historical")</f>
        <v>30</v>
      </c>
      <c r="AD134" s="90">
        <f>SUMIFS(Forecast!AT:AT, Forecast!$A:$A, Outcomes!$A81, Forecast!$C:$C, "2023", Forecast!$D:$D, "Historical")</f>
        <v>0</v>
      </c>
      <c r="AE134" s="90">
        <f>SUMIFS(Forecast!AU:AU, Forecast!$A:$A, Outcomes!$A81, Forecast!$C:$C, "2023", Forecast!$D:$D, "Historical")</f>
        <v>0</v>
      </c>
      <c r="AF134" s="90">
        <f>SUMIFS(Forecast!AV:AV, Forecast!$A:$A, Outcomes!$A81, Forecast!$C:$C, "2023", Forecast!$D:$D, "Historical")</f>
        <v>0</v>
      </c>
      <c r="AG134" s="90">
        <f>SUMIFS(Forecast!AW:AW, Forecast!$A:$A, Outcomes!$A81, Forecast!$C:$C, "2023", Forecast!$D:$D, "Historical")</f>
        <v>0</v>
      </c>
      <c r="AH134" s="90">
        <f>SUMIFS(Forecast!AX:AX, Forecast!$A:$A, Outcomes!$A81, Forecast!$C:$C, "2023", Forecast!$D:$D, "Historical")</f>
        <v>0</v>
      </c>
      <c r="AI134" s="90">
        <f>SUMIFS(Forecast!AY:AY, Forecast!$A:$A, Outcomes!$A81, Forecast!$C:$C, "2023", Forecast!$D:$D, "Historical")</f>
        <v>0</v>
      </c>
      <c r="AJ134" s="90">
        <f>SUMIFS(Forecast!AZ:AZ, Forecast!$A:$A, Outcomes!$A81, Forecast!$C:$C, "2023", Forecast!$D:$D, "Historical")</f>
        <v>0</v>
      </c>
      <c r="AK134" s="90">
        <f>SUMIFS(Forecast!BA:BA, Forecast!$A:$A, Outcomes!$A81, Forecast!$C:$C, "2023", Forecast!$D:$D, "Historical")</f>
        <v>0</v>
      </c>
      <c r="AL134" s="90">
        <f>SUMIFS(Forecast!BF:BF, Forecast!$A:$A, Outcomes!$A81, Forecast!$C:$C, "2023", Forecast!$D:$D, "Historical")</f>
        <v>314</v>
      </c>
      <c r="AM134" s="90">
        <f>SUMIFS(Forecast!BG:BG, Forecast!$A:$A, Outcomes!$A81, Forecast!$C:$C, "2023", Forecast!$D:$D, "Historical")</f>
        <v>261</v>
      </c>
      <c r="AN134" s="90">
        <f>SUMIFS(Forecast!BH:BH, Forecast!$A:$A, Outcomes!$A81, Forecast!$C:$C, "2023", Forecast!$D:$D, "Historical")</f>
        <v>100</v>
      </c>
      <c r="AO134" s="90">
        <f>SUMIFS(Forecast!BI:BI, Forecast!$A:$A, Outcomes!$A81, Forecast!$C:$C, "2023", Forecast!$D:$D, "Historical")</f>
        <v>59</v>
      </c>
      <c r="AP134" s="90">
        <f>SUMIFS(Forecast!BJ:BJ, Forecast!$A:$A, Outcomes!$A81, Forecast!$C:$C, "2023", Forecast!$D:$D, "Historical")</f>
        <v>89</v>
      </c>
      <c r="AQ134" s="90">
        <f>SUMIFS(Forecast!BK:BK, Forecast!$A:$A, Outcomes!$A81, Forecast!$C:$C, "2023", Forecast!$D:$D, "Historical")</f>
        <v>76</v>
      </c>
      <c r="AR134" s="90">
        <f>SUMIFS(Forecast!BL:BL, Forecast!$A:$A, Outcomes!$A81, Forecast!$C:$C, "2023", Forecast!$D:$D, "Historical")</f>
        <v>51</v>
      </c>
      <c r="AS134" s="90">
        <f>SUMIFS(Forecast!BM:BM, Forecast!$A:$A, Outcomes!$A81, Forecast!$C:$C, "2023", Forecast!$D:$D, "Historical")</f>
        <v>42</v>
      </c>
      <c r="AT134" s="90">
        <f>SUMIFS(Forecast!BS:BS, Forecast!$A:$A, Outcomes!$A81, Forecast!$C:$C, "2023", Forecast!$D:$D, "Historical")</f>
        <v>0</v>
      </c>
      <c r="AU134" s="90">
        <f>SUMIFS(Forecast!BT:BT, Forecast!$A:$A, Outcomes!$A81, Forecast!$C:$C, "2023", Forecast!$D:$D, "Historical")</f>
        <v>0</v>
      </c>
      <c r="AV134" s="90">
        <f>SUMIFS(Forecast!BU:BU, Forecast!$A:$A, Outcomes!$A81, Forecast!$C:$C, "2023", Forecast!$D:$D, "Historical")</f>
        <v>0</v>
      </c>
      <c r="AW134" s="90">
        <f>SUMIFS(Forecast!BV:BV, Forecast!$A:$A, Outcomes!$A81, Forecast!$C:$C, "2023", Forecast!$D:$D, "Historical")</f>
        <v>0</v>
      </c>
      <c r="AX134" s="90">
        <f>SUMIFS(Forecast!BW:BW, Forecast!$A:$A, Outcomes!$A81, Forecast!$C:$C, "2023", Forecast!$D:$D, "Historical")</f>
        <v>0</v>
      </c>
      <c r="AY134" s="90">
        <f>SUMIFS(Forecast!BX:BX, Forecast!$A:$A, Outcomes!$A81, Forecast!$C:$C, "2023", Forecast!$D:$D, "Historical")</f>
        <v>0</v>
      </c>
      <c r="AZ134" s="90">
        <f>SUMIFS(Forecast!BY:BY, Forecast!$A:$A, Outcomes!$A81, Forecast!$C:$C, "2023", Forecast!$D:$D, "Historical")</f>
        <v>0</v>
      </c>
      <c r="BA134" s="90">
        <f>SUMIFS(Forecast!BZ:BZ, Forecast!$A:$A, Outcomes!$A81, Forecast!$C:$C, "2023", Forecast!$D:$D, "Historical")</f>
        <v>0</v>
      </c>
      <c r="BB134" s="90">
        <f>SUMIFS(Forecast!AO:AO, Forecast!$A:$A, Outcomes!$A81, Forecast!$C:$C, "2023", Forecast!$D:$D, "Historical")</f>
        <v>4</v>
      </c>
      <c r="BC134" s="90">
        <f>SUMIFS(Forecast!BN:BN, Forecast!$A:$A, Outcomes!$A81, Forecast!$C:$C, "2023", Forecast!$D:$D, "Historical")</f>
        <v>24</v>
      </c>
      <c r="BD134" s="90">
        <f>SUMIFS(Forecast!CA:CA, Forecast!$A:$A, Outcomes!$A81, Forecast!$C:$C, "2023", Forecast!$D:$D, "Historical")</f>
        <v>0</v>
      </c>
    </row>
    <row r="135" spans="1:56">
      <c r="A135" s="21" t="s">
        <v>87</v>
      </c>
      <c r="B135" s="18" t="s">
        <v>88</v>
      </c>
      <c r="C135" s="90">
        <f>SUMIFS(Forecast!E:E, Forecast!$A:$A, Outcomes!$A82, Forecast!$C:$C, "2023", Forecast!$D:$D, "Historical")</f>
        <v>2357</v>
      </c>
      <c r="D135" s="90">
        <f>SUMIFS(Forecast!F:F, Forecast!$A:$A, Outcomes!$A82, Forecast!$C:$C, "2023", Forecast!$D:$D, "Historical")</f>
        <v>3524</v>
      </c>
      <c r="E135" s="90">
        <f>SUMIFS(Forecast!G:G, Forecast!$A:$A, Outcomes!$A82, Forecast!$C:$C, "2023", Forecast!$D:$D, "Historical")</f>
        <v>1761</v>
      </c>
      <c r="F135" s="90">
        <f>SUMIFS(Forecast!H:H, Forecast!$A:$A, Outcomes!$A82, Forecast!$C:$C, "2023", Forecast!$D:$D, "Historical")</f>
        <v>1836</v>
      </c>
      <c r="G135" s="90">
        <f>SUMIFS(Forecast!I:I, Forecast!$A:$A, Outcomes!$A82, Forecast!$C:$C, "2023", Forecast!$D:$D, "Historical")</f>
        <v>885</v>
      </c>
      <c r="H135" s="90">
        <f>SUMIFS(Forecast!J:J, Forecast!$A:$A, Outcomes!$A82, Forecast!$C:$C, "2023", Forecast!$D:$D, "Historical")</f>
        <v>63</v>
      </c>
      <c r="I135" s="90">
        <f>SUMIFS(Forecast!K:K, Forecast!$A:$A, Outcomes!$A82, Forecast!$C:$C, "2023", Forecast!$D:$D, "Historical")</f>
        <v>19</v>
      </c>
      <c r="J135" s="90">
        <f>SUMIFS(Forecast!L:L, Forecast!$A:$A, Outcomes!$A82, Forecast!$C:$C, "2023", Forecast!$D:$D, "Historical")</f>
        <v>15</v>
      </c>
      <c r="K135" s="90">
        <f>SUMIFS(Forecast!M:M, Forecast!$A:$A, Outcomes!$A82, Forecast!$C:$C, "2023", Forecast!$D:$D, "Historical")</f>
        <v>0</v>
      </c>
      <c r="L135" s="90">
        <f>SUMIFS(Forecast!O:O, Forecast!$A:$A, Outcomes!$A82, Forecast!$C:$C, "2023", Forecast!$D:$D, "Historical")</f>
        <v>299</v>
      </c>
      <c r="M135" s="90">
        <f>SUMIFS(Forecast!P:P, Forecast!$A:$A, Outcomes!$A82, Forecast!$C:$C, "2023", Forecast!$D:$D, "Historical")</f>
        <v>670</v>
      </c>
      <c r="N135" s="90">
        <f>SUMIFS(Forecast!U:U, Forecast!$A:$A, Outcomes!$A82, Forecast!$C:$C, "2023", Forecast!$D:$D, "Historical")</f>
        <v>61</v>
      </c>
      <c r="O135" s="564"/>
      <c r="P135" s="564"/>
      <c r="Q135" s="564"/>
      <c r="R135" s="90">
        <f>SUMIFS(Forecast!Y:Y, Forecast!$A:$A, Outcomes!$A82, Forecast!$C:$C, "2023", Forecast!$D:$D, "Historical")</f>
        <v>908</v>
      </c>
      <c r="S135" s="564"/>
      <c r="T135" s="564"/>
      <c r="U135" s="564"/>
      <c r="V135" s="90">
        <f>SUMIFS(Forecast!AG:AG, Forecast!$A:$A, Outcomes!$A82, Forecast!$C:$C, "2023", Forecast!$D:$D, "Historical")</f>
        <v>817</v>
      </c>
      <c r="W135" s="90">
        <f>SUMIFS(Forecast!AH:AH, Forecast!$A:$A, Outcomes!$A82, Forecast!$C:$C, "2023", Forecast!$D:$D, "Historical")</f>
        <v>191</v>
      </c>
      <c r="X135" s="90">
        <f>SUMIFS(Forecast!AI:AI, Forecast!$A:$A, Outcomes!$A82, Forecast!$C:$C, "2023", Forecast!$D:$D, "Historical")</f>
        <v>291</v>
      </c>
      <c r="Y135" s="90">
        <f>SUMIFS(Forecast!AJ:AJ, Forecast!$A:$A, Outcomes!$A82, Forecast!$C:$C, "2023", Forecast!$D:$D, "Historical")</f>
        <v>400</v>
      </c>
      <c r="Z135" s="90">
        <f>SUMIFS(Forecast!AK:AK, Forecast!$A:$A, Outcomes!$A82, Forecast!$C:$C, "2023", Forecast!$D:$D, "Historical")</f>
        <v>729</v>
      </c>
      <c r="AA135" s="90">
        <f>SUMIFS(Forecast!AL:AL, Forecast!$A:$A, Outcomes!$A82, Forecast!$C:$C, "2023", Forecast!$D:$D, "Historical")</f>
        <v>299</v>
      </c>
      <c r="AB135" s="90">
        <f>SUMIFS(Forecast!AM:AM, Forecast!$A:$A, Outcomes!$A82, Forecast!$C:$C, "2023", Forecast!$D:$D, "Historical")</f>
        <v>352</v>
      </c>
      <c r="AC135" s="90">
        <f>SUMIFS(Forecast!AN:AN, Forecast!$A:$A, Outcomes!$A82, Forecast!$C:$C, "2023", Forecast!$D:$D, "Historical")</f>
        <v>377</v>
      </c>
      <c r="AD135" s="90">
        <f>SUMIFS(Forecast!AT:AT, Forecast!$A:$A, Outcomes!$A82, Forecast!$C:$C, "2023", Forecast!$D:$D, "Historical")</f>
        <v>4</v>
      </c>
      <c r="AE135" s="90">
        <f>SUMIFS(Forecast!AU:AU, Forecast!$A:$A, Outcomes!$A82, Forecast!$C:$C, "2023", Forecast!$D:$D, "Historical")</f>
        <v>0</v>
      </c>
      <c r="AF135" s="90">
        <f>SUMIFS(Forecast!AV:AV, Forecast!$A:$A, Outcomes!$A82, Forecast!$C:$C, "2023", Forecast!$D:$D, "Historical")</f>
        <v>0</v>
      </c>
      <c r="AG135" s="90">
        <f>SUMIFS(Forecast!AW:AW, Forecast!$A:$A, Outcomes!$A82, Forecast!$C:$C, "2023", Forecast!$D:$D, "Historical")</f>
        <v>4</v>
      </c>
      <c r="AH135" s="90">
        <f>SUMIFS(Forecast!AX:AX, Forecast!$A:$A, Outcomes!$A82, Forecast!$C:$C, "2023", Forecast!$D:$D, "Historical")</f>
        <v>26</v>
      </c>
      <c r="AI135" s="90">
        <f>SUMIFS(Forecast!AY:AY, Forecast!$A:$A, Outcomes!$A82, Forecast!$C:$C, "2023", Forecast!$D:$D, "Historical")</f>
        <v>3</v>
      </c>
      <c r="AJ135" s="90">
        <f>SUMIFS(Forecast!AZ:AZ, Forecast!$A:$A, Outcomes!$A82, Forecast!$C:$C, "2023", Forecast!$D:$D, "Historical")</f>
        <v>6</v>
      </c>
      <c r="AK135" s="90">
        <f>SUMIFS(Forecast!BA:BA, Forecast!$A:$A, Outcomes!$A82, Forecast!$C:$C, "2023", Forecast!$D:$D, "Historical")</f>
        <v>21</v>
      </c>
      <c r="AL135" s="90">
        <f>SUMIFS(Forecast!BF:BF, Forecast!$A:$A, Outcomes!$A82, Forecast!$C:$C, "2023", Forecast!$D:$D, "Historical")</f>
        <v>4323</v>
      </c>
      <c r="AM135" s="90">
        <f>SUMIFS(Forecast!BG:BG, Forecast!$A:$A, Outcomes!$A82, Forecast!$C:$C, "2023", Forecast!$D:$D, "Historical")</f>
        <v>2108</v>
      </c>
      <c r="AN135" s="90">
        <f>SUMIFS(Forecast!BH:BH, Forecast!$A:$A, Outcomes!$A82, Forecast!$C:$C, "2023", Forecast!$D:$D, "Historical")</f>
        <v>2182</v>
      </c>
      <c r="AO135" s="90">
        <f>SUMIFS(Forecast!BI:BI, Forecast!$A:$A, Outcomes!$A82, Forecast!$C:$C, "2023", Forecast!$D:$D, "Historical")</f>
        <v>1618</v>
      </c>
      <c r="AP135" s="90">
        <f>SUMIFS(Forecast!BJ:BJ, Forecast!$A:$A, Outcomes!$A82, Forecast!$C:$C, "2023", Forecast!$D:$D, "Historical")</f>
        <v>890</v>
      </c>
      <c r="AQ135" s="90">
        <f>SUMIFS(Forecast!BK:BK, Forecast!$A:$A, Outcomes!$A82, Forecast!$C:$C, "2023", Forecast!$D:$D, "Historical")</f>
        <v>325</v>
      </c>
      <c r="AR135" s="90">
        <f>SUMIFS(Forecast!BL:BL, Forecast!$A:$A, Outcomes!$A82, Forecast!$C:$C, "2023", Forecast!$D:$D, "Historical")</f>
        <v>424</v>
      </c>
      <c r="AS135" s="90">
        <f>SUMIFS(Forecast!BM:BM, Forecast!$A:$A, Outcomes!$A82, Forecast!$C:$C, "2023", Forecast!$D:$D, "Historical")</f>
        <v>504</v>
      </c>
      <c r="AT135" s="90">
        <f>SUMIFS(Forecast!BS:BS, Forecast!$A:$A, Outcomes!$A82, Forecast!$C:$C, "2023", Forecast!$D:$D, "Historical")</f>
        <v>0</v>
      </c>
      <c r="AU135" s="90">
        <f>SUMIFS(Forecast!BT:BT, Forecast!$A:$A, Outcomes!$A82, Forecast!$C:$C, "2023", Forecast!$D:$D, "Historical")</f>
        <v>0</v>
      </c>
      <c r="AV135" s="90">
        <f>SUMIFS(Forecast!BU:BU, Forecast!$A:$A, Outcomes!$A82, Forecast!$C:$C, "2023", Forecast!$D:$D, "Historical")</f>
        <v>0</v>
      </c>
      <c r="AW135" s="90">
        <f>SUMIFS(Forecast!BV:BV, Forecast!$A:$A, Outcomes!$A82, Forecast!$C:$C, "2023", Forecast!$D:$D, "Historical")</f>
        <v>0</v>
      </c>
      <c r="AX135" s="90">
        <f>SUMIFS(Forecast!BW:BW, Forecast!$A:$A, Outcomes!$A82, Forecast!$C:$C, "2023", Forecast!$D:$D, "Historical")</f>
        <v>0</v>
      </c>
      <c r="AY135" s="90">
        <f>SUMIFS(Forecast!BX:BX, Forecast!$A:$A, Outcomes!$A82, Forecast!$C:$C, "2023", Forecast!$D:$D, "Historical")</f>
        <v>0</v>
      </c>
      <c r="AZ135" s="90">
        <f>SUMIFS(Forecast!BY:BY, Forecast!$A:$A, Outcomes!$A82, Forecast!$C:$C, "2023", Forecast!$D:$D, "Historical")</f>
        <v>0</v>
      </c>
      <c r="BA135" s="90">
        <f>SUMIFS(Forecast!BZ:BZ, Forecast!$A:$A, Outcomes!$A82, Forecast!$C:$C, "2023", Forecast!$D:$D, "Historical")</f>
        <v>0</v>
      </c>
      <c r="BB135" s="90">
        <f>SUMIFS(Forecast!AO:AO, Forecast!$A:$A, Outcomes!$A82, Forecast!$C:$C, "2023", Forecast!$D:$D, "Historical")</f>
        <v>95</v>
      </c>
      <c r="BC135" s="90">
        <f>SUMIFS(Forecast!BN:BN, Forecast!$A:$A, Outcomes!$A82, Forecast!$C:$C, "2023", Forecast!$D:$D, "Historical")</f>
        <v>314</v>
      </c>
      <c r="BD135" s="90">
        <f>SUMIFS(Forecast!CA:CA, Forecast!$A:$A, Outcomes!$A82, Forecast!$C:$C, "2023", Forecast!$D:$D, "Historical")</f>
        <v>0</v>
      </c>
    </row>
    <row r="136" spans="1:56">
      <c r="A136" s="21" t="s">
        <v>89</v>
      </c>
      <c r="B136" s="18" t="s">
        <v>90</v>
      </c>
      <c r="C136" s="90">
        <f>SUMIFS(Forecast!E:E, Forecast!$A:$A, Outcomes!$A83, Forecast!$C:$C, "2023", Forecast!$D:$D, "Historical")</f>
        <v>484</v>
      </c>
      <c r="D136" s="90">
        <f>SUMIFS(Forecast!F:F, Forecast!$A:$A, Outcomes!$A83, Forecast!$C:$C, "2023", Forecast!$D:$D, "Historical")</f>
        <v>237</v>
      </c>
      <c r="E136" s="90">
        <f>SUMIFS(Forecast!G:G, Forecast!$A:$A, Outcomes!$A83, Forecast!$C:$C, "2023", Forecast!$D:$D, "Historical")</f>
        <v>89</v>
      </c>
      <c r="F136" s="90">
        <f>SUMIFS(Forecast!H:H, Forecast!$A:$A, Outcomes!$A83, Forecast!$C:$C, "2023", Forecast!$D:$D, "Historical")</f>
        <v>101</v>
      </c>
      <c r="G136" s="90">
        <f>SUMIFS(Forecast!I:I, Forecast!$A:$A, Outcomes!$A83, Forecast!$C:$C, "2023", Forecast!$D:$D, "Historical")</f>
        <v>51</v>
      </c>
      <c r="H136" s="90">
        <f>SUMIFS(Forecast!J:J, Forecast!$A:$A, Outcomes!$A83, Forecast!$C:$C, "2023", Forecast!$D:$D, "Historical")</f>
        <v>0</v>
      </c>
      <c r="I136" s="90">
        <f>SUMIFS(Forecast!K:K, Forecast!$A:$A, Outcomes!$A83, Forecast!$C:$C, "2023", Forecast!$D:$D, "Historical")</f>
        <v>0</v>
      </c>
      <c r="J136" s="90">
        <f>SUMIFS(Forecast!L:L, Forecast!$A:$A, Outcomes!$A83, Forecast!$C:$C, "2023", Forecast!$D:$D, "Historical")</f>
        <v>0</v>
      </c>
      <c r="K136" s="90">
        <f>SUMIFS(Forecast!M:M, Forecast!$A:$A, Outcomes!$A83, Forecast!$C:$C, "2023", Forecast!$D:$D, "Historical")</f>
        <v>0</v>
      </c>
      <c r="L136" s="90">
        <f>SUMIFS(Forecast!O:O, Forecast!$A:$A, Outcomes!$A83, Forecast!$C:$C, "2023", Forecast!$D:$D, "Historical")</f>
        <v>0</v>
      </c>
      <c r="M136" s="90">
        <f>SUMIFS(Forecast!P:P, Forecast!$A:$A, Outcomes!$A83, Forecast!$C:$C, "2023", Forecast!$D:$D, "Historical")</f>
        <v>611</v>
      </c>
      <c r="N136" s="90">
        <f>SUMIFS(Forecast!U:U, Forecast!$A:$A, Outcomes!$A83, Forecast!$C:$C, "2023", Forecast!$D:$D, "Historical")</f>
        <v>0</v>
      </c>
      <c r="O136" s="564"/>
      <c r="P136" s="564"/>
      <c r="Q136" s="564"/>
      <c r="R136" s="90">
        <f>SUMIFS(Forecast!Y:Y, Forecast!$A:$A, Outcomes!$A83, Forecast!$C:$C, "2023", Forecast!$D:$D, "Historical")</f>
        <v>0</v>
      </c>
      <c r="S136" s="564"/>
      <c r="T136" s="564"/>
      <c r="U136" s="564"/>
      <c r="V136" s="90">
        <f>SUMIFS(Forecast!AG:AG, Forecast!$A:$A, Outcomes!$A83, Forecast!$C:$C, "2023", Forecast!$D:$D, "Historical")</f>
        <v>19</v>
      </c>
      <c r="W136" s="90">
        <f>SUMIFS(Forecast!AH:AH, Forecast!$A:$A, Outcomes!$A83, Forecast!$C:$C, "2023", Forecast!$D:$D, "Historical")</f>
        <v>2</v>
      </c>
      <c r="X136" s="90">
        <f>SUMIFS(Forecast!AI:AI, Forecast!$A:$A, Outcomes!$A83, Forecast!$C:$C, "2023", Forecast!$D:$D, "Historical")</f>
        <v>16</v>
      </c>
      <c r="Y136" s="90">
        <f>SUMIFS(Forecast!AJ:AJ, Forecast!$A:$A, Outcomes!$A83, Forecast!$C:$C, "2023", Forecast!$D:$D, "Historical")</f>
        <v>12</v>
      </c>
      <c r="Z136" s="90">
        <f>SUMIFS(Forecast!AK:AK, Forecast!$A:$A, Outcomes!$A83, Forecast!$C:$C, "2023", Forecast!$D:$D, "Historical")</f>
        <v>167</v>
      </c>
      <c r="AA136" s="90">
        <f>SUMIFS(Forecast!AL:AL, Forecast!$A:$A, Outcomes!$A83, Forecast!$C:$C, "2023", Forecast!$D:$D, "Historical")</f>
        <v>38</v>
      </c>
      <c r="AB136" s="90">
        <f>SUMIFS(Forecast!AM:AM, Forecast!$A:$A, Outcomes!$A83, Forecast!$C:$C, "2023", Forecast!$D:$D, "Historical")</f>
        <v>80</v>
      </c>
      <c r="AC136" s="90">
        <f>SUMIFS(Forecast!AN:AN, Forecast!$A:$A, Outcomes!$A83, Forecast!$C:$C, "2023", Forecast!$D:$D, "Historical")</f>
        <v>69</v>
      </c>
      <c r="AD136" s="90">
        <f>SUMIFS(Forecast!AT:AT, Forecast!$A:$A, Outcomes!$A83, Forecast!$C:$C, "2023", Forecast!$D:$D, "Historical")</f>
        <v>0</v>
      </c>
      <c r="AE136" s="90">
        <f>SUMIFS(Forecast!AU:AU, Forecast!$A:$A, Outcomes!$A83, Forecast!$C:$C, "2023", Forecast!$D:$D, "Historical")</f>
        <v>0</v>
      </c>
      <c r="AF136" s="90">
        <f>SUMIFS(Forecast!AV:AV, Forecast!$A:$A, Outcomes!$A83, Forecast!$C:$C, "2023", Forecast!$D:$D, "Historical")</f>
        <v>0</v>
      </c>
      <c r="AG136" s="90">
        <f>SUMIFS(Forecast!AW:AW, Forecast!$A:$A, Outcomes!$A83, Forecast!$C:$C, "2023", Forecast!$D:$D, "Historical")</f>
        <v>0</v>
      </c>
      <c r="AH136" s="90">
        <f>SUMIFS(Forecast!AX:AX, Forecast!$A:$A, Outcomes!$A83, Forecast!$C:$C, "2023", Forecast!$D:$D, "Historical")</f>
        <v>2</v>
      </c>
      <c r="AI136" s="90">
        <f>SUMIFS(Forecast!AY:AY, Forecast!$A:$A, Outcomes!$A83, Forecast!$C:$C, "2023", Forecast!$D:$D, "Historical")</f>
        <v>0</v>
      </c>
      <c r="AJ136" s="90">
        <f>SUMIFS(Forecast!AZ:AZ, Forecast!$A:$A, Outcomes!$A83, Forecast!$C:$C, "2023", Forecast!$D:$D, "Historical")</f>
        <v>1</v>
      </c>
      <c r="AK136" s="90">
        <f>SUMIFS(Forecast!BA:BA, Forecast!$A:$A, Outcomes!$A83, Forecast!$C:$C, "2023", Forecast!$D:$D, "Historical")</f>
        <v>2</v>
      </c>
      <c r="AL136" s="90">
        <f>SUMIFS(Forecast!BF:BF, Forecast!$A:$A, Outcomes!$A83, Forecast!$C:$C, "2023", Forecast!$D:$D, "Historical")</f>
        <v>276</v>
      </c>
      <c r="AM136" s="90">
        <f>SUMIFS(Forecast!BG:BG, Forecast!$A:$A, Outcomes!$A83, Forecast!$C:$C, "2023", Forecast!$D:$D, "Historical")</f>
        <v>108</v>
      </c>
      <c r="AN136" s="90">
        <f>SUMIFS(Forecast!BH:BH, Forecast!$A:$A, Outcomes!$A83, Forecast!$C:$C, "2023", Forecast!$D:$D, "Historical")</f>
        <v>134</v>
      </c>
      <c r="AO136" s="90">
        <f>SUMIFS(Forecast!BI:BI, Forecast!$A:$A, Outcomes!$A83, Forecast!$C:$C, "2023", Forecast!$D:$D, "Historical")</f>
        <v>85</v>
      </c>
      <c r="AP136" s="90">
        <f>SUMIFS(Forecast!BJ:BJ, Forecast!$A:$A, Outcomes!$A83, Forecast!$C:$C, "2023", Forecast!$D:$D, "Historical")</f>
        <v>142</v>
      </c>
      <c r="AQ136" s="90">
        <f>SUMIFS(Forecast!BK:BK, Forecast!$A:$A, Outcomes!$A83, Forecast!$C:$C, "2023", Forecast!$D:$D, "Historical")</f>
        <v>38</v>
      </c>
      <c r="AR136" s="90">
        <f>SUMIFS(Forecast!BL:BL, Forecast!$A:$A, Outcomes!$A83, Forecast!$C:$C, "2023", Forecast!$D:$D, "Historical")</f>
        <v>80</v>
      </c>
      <c r="AS136" s="90">
        <f>SUMIFS(Forecast!BM:BM, Forecast!$A:$A, Outcomes!$A83, Forecast!$C:$C, "2023", Forecast!$D:$D, "Historical")</f>
        <v>78</v>
      </c>
      <c r="AT136" s="90">
        <f>SUMIFS(Forecast!BS:BS, Forecast!$A:$A, Outcomes!$A83, Forecast!$C:$C, "2023", Forecast!$D:$D, "Historical")</f>
        <v>0</v>
      </c>
      <c r="AU136" s="90">
        <f>SUMIFS(Forecast!BT:BT, Forecast!$A:$A, Outcomes!$A83, Forecast!$C:$C, "2023", Forecast!$D:$D, "Historical")</f>
        <v>0</v>
      </c>
      <c r="AV136" s="90">
        <f>SUMIFS(Forecast!BU:BU, Forecast!$A:$A, Outcomes!$A83, Forecast!$C:$C, "2023", Forecast!$D:$D, "Historical")</f>
        <v>0</v>
      </c>
      <c r="AW136" s="90">
        <f>SUMIFS(Forecast!BV:BV, Forecast!$A:$A, Outcomes!$A83, Forecast!$C:$C, "2023", Forecast!$D:$D, "Historical")</f>
        <v>0</v>
      </c>
      <c r="AX136" s="90">
        <f>SUMIFS(Forecast!BW:BW, Forecast!$A:$A, Outcomes!$A83, Forecast!$C:$C, "2023", Forecast!$D:$D, "Historical")</f>
        <v>0</v>
      </c>
      <c r="AY136" s="90">
        <f>SUMIFS(Forecast!BX:BX, Forecast!$A:$A, Outcomes!$A83, Forecast!$C:$C, "2023", Forecast!$D:$D, "Historical")</f>
        <v>0</v>
      </c>
      <c r="AZ136" s="90">
        <f>SUMIFS(Forecast!BY:BY, Forecast!$A:$A, Outcomes!$A83, Forecast!$C:$C, "2023", Forecast!$D:$D, "Historical")</f>
        <v>0</v>
      </c>
      <c r="BA136" s="90">
        <f>SUMIFS(Forecast!BZ:BZ, Forecast!$A:$A, Outcomes!$A83, Forecast!$C:$C, "2023", Forecast!$D:$D, "Historical")</f>
        <v>0</v>
      </c>
      <c r="BB136" s="90">
        <f>SUMIFS(Forecast!AO:AO, Forecast!$A:$A, Outcomes!$A83, Forecast!$C:$C, "2023", Forecast!$D:$D, "Historical")</f>
        <v>5</v>
      </c>
      <c r="BC136" s="90">
        <f>SUMIFS(Forecast!BN:BN, Forecast!$A:$A, Outcomes!$A83, Forecast!$C:$C, "2023", Forecast!$D:$D, "Historical")</f>
        <v>37</v>
      </c>
      <c r="BD136" s="90">
        <f>SUMIFS(Forecast!CA:CA, Forecast!$A:$A, Outcomes!$A83, Forecast!$C:$C, "2023", Forecast!$D:$D, "Historical")</f>
        <v>0</v>
      </c>
    </row>
    <row r="137" spans="1:56">
      <c r="A137" s="21" t="s">
        <v>91</v>
      </c>
      <c r="B137" s="18" t="s">
        <v>92</v>
      </c>
      <c r="C137" s="90">
        <f>SUMIFS(Forecast!E:E, Forecast!$A:$A, Outcomes!$A84, Forecast!$C:$C, "2023", Forecast!$D:$D, "Historical")</f>
        <v>549</v>
      </c>
      <c r="D137" s="90">
        <f>SUMIFS(Forecast!F:F, Forecast!$A:$A, Outcomes!$A84, Forecast!$C:$C, "2023", Forecast!$D:$D, "Historical")</f>
        <v>370</v>
      </c>
      <c r="E137" s="90">
        <f>SUMIFS(Forecast!G:G, Forecast!$A:$A, Outcomes!$A84, Forecast!$C:$C, "2023", Forecast!$D:$D, "Historical")</f>
        <v>225</v>
      </c>
      <c r="F137" s="90">
        <f>SUMIFS(Forecast!H:H, Forecast!$A:$A, Outcomes!$A84, Forecast!$C:$C, "2023", Forecast!$D:$D, "Historical")</f>
        <v>165</v>
      </c>
      <c r="G137" s="90">
        <f>SUMIFS(Forecast!I:I, Forecast!$A:$A, Outcomes!$A84, Forecast!$C:$C, "2023", Forecast!$D:$D, "Historical")</f>
        <v>84</v>
      </c>
      <c r="H137" s="90">
        <f>SUMIFS(Forecast!J:J, Forecast!$A:$A, Outcomes!$A84, Forecast!$C:$C, "2023", Forecast!$D:$D, "Historical")</f>
        <v>0</v>
      </c>
      <c r="I137" s="90">
        <f>SUMIFS(Forecast!K:K, Forecast!$A:$A, Outcomes!$A84, Forecast!$C:$C, "2023", Forecast!$D:$D, "Historical")</f>
        <v>0</v>
      </c>
      <c r="J137" s="90">
        <f>SUMIFS(Forecast!L:L, Forecast!$A:$A, Outcomes!$A84, Forecast!$C:$C, "2023", Forecast!$D:$D, "Historical")</f>
        <v>0</v>
      </c>
      <c r="K137" s="90">
        <f>SUMIFS(Forecast!M:M, Forecast!$A:$A, Outcomes!$A84, Forecast!$C:$C, "2023", Forecast!$D:$D, "Historical")</f>
        <v>0</v>
      </c>
      <c r="L137" s="90">
        <f>SUMIFS(Forecast!O:O, Forecast!$A:$A, Outcomes!$A84, Forecast!$C:$C, "2023", Forecast!$D:$D, "Historical")</f>
        <v>22</v>
      </c>
      <c r="M137" s="90">
        <f>SUMIFS(Forecast!P:P, Forecast!$A:$A, Outcomes!$A84, Forecast!$C:$C, "2023", Forecast!$D:$D, "Historical")</f>
        <v>274</v>
      </c>
      <c r="N137" s="90">
        <f>SUMIFS(Forecast!U:U, Forecast!$A:$A, Outcomes!$A84, Forecast!$C:$C, "2023", Forecast!$D:$D, "Historical")</f>
        <v>0</v>
      </c>
      <c r="O137" s="564"/>
      <c r="P137" s="564"/>
      <c r="Q137" s="564"/>
      <c r="R137" s="90">
        <f>SUMIFS(Forecast!Y:Y, Forecast!$A:$A, Outcomes!$A84, Forecast!$C:$C, "2023", Forecast!$D:$D, "Historical")</f>
        <v>71</v>
      </c>
      <c r="S137" s="564"/>
      <c r="T137" s="564"/>
      <c r="U137" s="564"/>
      <c r="V137" s="90">
        <f>SUMIFS(Forecast!AG:AG, Forecast!$A:$A, Outcomes!$A84, Forecast!$C:$C, "2023", Forecast!$D:$D, "Historical")</f>
        <v>396</v>
      </c>
      <c r="W137" s="90">
        <f>SUMIFS(Forecast!AH:AH, Forecast!$A:$A, Outcomes!$A84, Forecast!$C:$C, "2023", Forecast!$D:$D, "Historical")</f>
        <v>62</v>
      </c>
      <c r="X137" s="90">
        <f>SUMIFS(Forecast!AI:AI, Forecast!$A:$A, Outcomes!$A84, Forecast!$C:$C, "2023", Forecast!$D:$D, "Historical")</f>
        <v>62</v>
      </c>
      <c r="Y137" s="90">
        <f>SUMIFS(Forecast!AJ:AJ, Forecast!$A:$A, Outcomes!$A84, Forecast!$C:$C, "2023", Forecast!$D:$D, "Historical")</f>
        <v>173</v>
      </c>
      <c r="Z137" s="90">
        <f>SUMIFS(Forecast!AK:AK, Forecast!$A:$A, Outcomes!$A84, Forecast!$C:$C, "2023", Forecast!$D:$D, "Historical")</f>
        <v>148</v>
      </c>
      <c r="AA137" s="90">
        <f>SUMIFS(Forecast!AL:AL, Forecast!$A:$A, Outcomes!$A84, Forecast!$C:$C, "2023", Forecast!$D:$D, "Historical")</f>
        <v>28</v>
      </c>
      <c r="AB137" s="90">
        <f>SUMIFS(Forecast!AM:AM, Forecast!$A:$A, Outcomes!$A84, Forecast!$C:$C, "2023", Forecast!$D:$D, "Historical")</f>
        <v>97</v>
      </c>
      <c r="AC137" s="90">
        <f>SUMIFS(Forecast!AN:AN, Forecast!$A:$A, Outcomes!$A84, Forecast!$C:$C, "2023", Forecast!$D:$D, "Historical")</f>
        <v>51</v>
      </c>
      <c r="AD137" s="90">
        <f>SUMIFS(Forecast!AT:AT, Forecast!$A:$A, Outcomes!$A84, Forecast!$C:$C, "2023", Forecast!$D:$D, "Historical")</f>
        <v>0</v>
      </c>
      <c r="AE137" s="90">
        <f>SUMIFS(Forecast!AU:AU, Forecast!$A:$A, Outcomes!$A84, Forecast!$C:$C, "2023", Forecast!$D:$D, "Historical")</f>
        <v>0</v>
      </c>
      <c r="AF137" s="90">
        <f>SUMIFS(Forecast!AV:AV, Forecast!$A:$A, Outcomes!$A84, Forecast!$C:$C, "2023", Forecast!$D:$D, "Historical")</f>
        <v>0</v>
      </c>
      <c r="AG137" s="90">
        <f>SUMIFS(Forecast!AW:AW, Forecast!$A:$A, Outcomes!$A84, Forecast!$C:$C, "2023", Forecast!$D:$D, "Historical")</f>
        <v>0</v>
      </c>
      <c r="AH137" s="90">
        <f>SUMIFS(Forecast!AX:AX, Forecast!$A:$A, Outcomes!$A84, Forecast!$C:$C, "2023", Forecast!$D:$D, "Historical")</f>
        <v>0</v>
      </c>
      <c r="AI137" s="90">
        <f>SUMIFS(Forecast!AY:AY, Forecast!$A:$A, Outcomes!$A84, Forecast!$C:$C, "2023", Forecast!$D:$D, "Historical")</f>
        <v>0</v>
      </c>
      <c r="AJ137" s="90">
        <f>SUMIFS(Forecast!AZ:AZ, Forecast!$A:$A, Outcomes!$A84, Forecast!$C:$C, "2023", Forecast!$D:$D, "Historical")</f>
        <v>0</v>
      </c>
      <c r="AK137" s="90">
        <f>SUMIFS(Forecast!BA:BA, Forecast!$A:$A, Outcomes!$A84, Forecast!$C:$C, "2023", Forecast!$D:$D, "Historical")</f>
        <v>0</v>
      </c>
      <c r="AL137" s="90">
        <f>SUMIFS(Forecast!BF:BF, Forecast!$A:$A, Outcomes!$A84, Forecast!$C:$C, "2023", Forecast!$D:$D, "Historical")</f>
        <v>529</v>
      </c>
      <c r="AM137" s="90">
        <f>SUMIFS(Forecast!BG:BG, Forecast!$A:$A, Outcomes!$A84, Forecast!$C:$C, "2023", Forecast!$D:$D, "Historical")</f>
        <v>309</v>
      </c>
      <c r="AN137" s="90">
        <f>SUMIFS(Forecast!BH:BH, Forecast!$A:$A, Outcomes!$A84, Forecast!$C:$C, "2023", Forecast!$D:$D, "Historical")</f>
        <v>311</v>
      </c>
      <c r="AO137" s="90">
        <f>SUMIFS(Forecast!BI:BI, Forecast!$A:$A, Outcomes!$A84, Forecast!$C:$C, "2023", Forecast!$D:$D, "Historical")</f>
        <v>126</v>
      </c>
      <c r="AP137" s="90">
        <f>SUMIFS(Forecast!BJ:BJ, Forecast!$A:$A, Outcomes!$A84, Forecast!$C:$C, "2023", Forecast!$D:$D, "Historical")</f>
        <v>128</v>
      </c>
      <c r="AQ137" s="90">
        <f>SUMIFS(Forecast!BK:BK, Forecast!$A:$A, Outcomes!$A84, Forecast!$C:$C, "2023", Forecast!$D:$D, "Historical")</f>
        <v>67</v>
      </c>
      <c r="AR137" s="90">
        <f>SUMIFS(Forecast!BL:BL, Forecast!$A:$A, Outcomes!$A84, Forecast!$C:$C, "2023", Forecast!$D:$D, "Historical")</f>
        <v>93</v>
      </c>
      <c r="AS137" s="90">
        <f>SUMIFS(Forecast!BM:BM, Forecast!$A:$A, Outcomes!$A84, Forecast!$C:$C, "2023", Forecast!$D:$D, "Historical")</f>
        <v>67</v>
      </c>
      <c r="AT137" s="90">
        <f>SUMIFS(Forecast!BS:BS, Forecast!$A:$A, Outcomes!$A84, Forecast!$C:$C, "2023", Forecast!$D:$D, "Historical")</f>
        <v>0</v>
      </c>
      <c r="AU137" s="90">
        <f>SUMIFS(Forecast!BT:BT, Forecast!$A:$A, Outcomes!$A84, Forecast!$C:$C, "2023", Forecast!$D:$D, "Historical")</f>
        <v>0</v>
      </c>
      <c r="AV137" s="90">
        <f>SUMIFS(Forecast!BU:BU, Forecast!$A:$A, Outcomes!$A84, Forecast!$C:$C, "2023", Forecast!$D:$D, "Historical")</f>
        <v>0</v>
      </c>
      <c r="AW137" s="90">
        <f>SUMIFS(Forecast!BV:BV, Forecast!$A:$A, Outcomes!$A84, Forecast!$C:$C, "2023", Forecast!$D:$D, "Historical")</f>
        <v>0</v>
      </c>
      <c r="AX137" s="90">
        <f>SUMIFS(Forecast!BW:BW, Forecast!$A:$A, Outcomes!$A84, Forecast!$C:$C, "2023", Forecast!$D:$D, "Historical")</f>
        <v>0</v>
      </c>
      <c r="AY137" s="90">
        <f>SUMIFS(Forecast!BX:BX, Forecast!$A:$A, Outcomes!$A84, Forecast!$C:$C, "2023", Forecast!$D:$D, "Historical")</f>
        <v>0</v>
      </c>
      <c r="AZ137" s="90">
        <f>SUMIFS(Forecast!BY:BY, Forecast!$A:$A, Outcomes!$A84, Forecast!$C:$C, "2023", Forecast!$D:$D, "Historical")</f>
        <v>0</v>
      </c>
      <c r="BA137" s="90">
        <f>SUMIFS(Forecast!BZ:BZ, Forecast!$A:$A, Outcomes!$A84, Forecast!$C:$C, "2023", Forecast!$D:$D, "Historical")</f>
        <v>0</v>
      </c>
      <c r="BB137" s="90">
        <f>SUMIFS(Forecast!AO:AO, Forecast!$A:$A, Outcomes!$A84, Forecast!$C:$C, "2023", Forecast!$D:$D, "Historical")</f>
        <v>23</v>
      </c>
      <c r="BC137" s="90">
        <f>SUMIFS(Forecast!BN:BN, Forecast!$A:$A, Outcomes!$A84, Forecast!$C:$C, "2023", Forecast!$D:$D, "Historical")</f>
        <v>58</v>
      </c>
      <c r="BD137" s="90">
        <f>SUMIFS(Forecast!CA:CA, Forecast!$A:$A, Outcomes!$A84, Forecast!$C:$C, "2023", Forecast!$D:$D, "Historical")</f>
        <v>0</v>
      </c>
    </row>
    <row r="138" spans="1:56">
      <c r="A138" s="21" t="s">
        <v>93</v>
      </c>
      <c r="B138" s="18" t="s">
        <v>94</v>
      </c>
      <c r="C138" s="90">
        <f>SUMIFS(Forecast!E:E, Forecast!$A:$A, Outcomes!$A85, Forecast!$C:$C, "2023", Forecast!$D:$D, "Historical")</f>
        <v>1392</v>
      </c>
      <c r="D138" s="90">
        <f>SUMIFS(Forecast!F:F, Forecast!$A:$A, Outcomes!$A85, Forecast!$C:$C, "2023", Forecast!$D:$D, "Historical")</f>
        <v>1074</v>
      </c>
      <c r="E138" s="90">
        <f>SUMIFS(Forecast!G:G, Forecast!$A:$A, Outcomes!$A85, Forecast!$C:$C, "2023", Forecast!$D:$D, "Historical")</f>
        <v>820</v>
      </c>
      <c r="F138" s="90">
        <f>SUMIFS(Forecast!H:H, Forecast!$A:$A, Outcomes!$A85, Forecast!$C:$C, "2023", Forecast!$D:$D, "Historical")</f>
        <v>464</v>
      </c>
      <c r="G138" s="90">
        <f>SUMIFS(Forecast!I:I, Forecast!$A:$A, Outcomes!$A85, Forecast!$C:$C, "2023", Forecast!$D:$D, "Historical")</f>
        <v>80</v>
      </c>
      <c r="H138" s="90">
        <f>SUMIFS(Forecast!J:J, Forecast!$A:$A, Outcomes!$A85, Forecast!$C:$C, "2023", Forecast!$D:$D, "Historical")</f>
        <v>0</v>
      </c>
      <c r="I138" s="90">
        <f>SUMIFS(Forecast!K:K, Forecast!$A:$A, Outcomes!$A85, Forecast!$C:$C, "2023", Forecast!$D:$D, "Historical")</f>
        <v>0</v>
      </c>
      <c r="J138" s="90">
        <f>SUMIFS(Forecast!L:L, Forecast!$A:$A, Outcomes!$A85, Forecast!$C:$C, "2023", Forecast!$D:$D, "Historical")</f>
        <v>0</v>
      </c>
      <c r="K138" s="90">
        <f>SUMIFS(Forecast!M:M, Forecast!$A:$A, Outcomes!$A85, Forecast!$C:$C, "2023", Forecast!$D:$D, "Historical")</f>
        <v>0</v>
      </c>
      <c r="L138" s="90">
        <f>SUMIFS(Forecast!O:O, Forecast!$A:$A, Outcomes!$A85, Forecast!$C:$C, "2023", Forecast!$D:$D, "Historical")</f>
        <v>0</v>
      </c>
      <c r="M138" s="90">
        <f>SUMIFS(Forecast!P:P, Forecast!$A:$A, Outcomes!$A85, Forecast!$C:$C, "2023", Forecast!$D:$D, "Historical")</f>
        <v>399</v>
      </c>
      <c r="N138" s="90">
        <f>SUMIFS(Forecast!U:U, Forecast!$A:$A, Outcomes!$A85, Forecast!$C:$C, "2023", Forecast!$D:$D, "Historical")</f>
        <v>70</v>
      </c>
      <c r="O138" s="564"/>
      <c r="P138" s="564"/>
      <c r="Q138" s="564"/>
      <c r="R138" s="90">
        <f>SUMIFS(Forecast!Y:Y, Forecast!$A:$A, Outcomes!$A85, Forecast!$C:$C, "2023", Forecast!$D:$D, "Historical")</f>
        <v>175</v>
      </c>
      <c r="S138" s="564"/>
      <c r="T138" s="564"/>
      <c r="U138" s="564"/>
      <c r="V138" s="90">
        <f>SUMIFS(Forecast!AG:AG, Forecast!$A:$A, Outcomes!$A85, Forecast!$C:$C, "2023", Forecast!$D:$D, "Historical")</f>
        <v>310</v>
      </c>
      <c r="W138" s="90">
        <f>SUMIFS(Forecast!AH:AH, Forecast!$A:$A, Outcomes!$A85, Forecast!$C:$C, "2023", Forecast!$D:$D, "Historical")</f>
        <v>212</v>
      </c>
      <c r="X138" s="90">
        <f>SUMIFS(Forecast!AI:AI, Forecast!$A:$A, Outcomes!$A85, Forecast!$C:$C, "2023", Forecast!$D:$D, "Historical")</f>
        <v>138</v>
      </c>
      <c r="Y138" s="90">
        <f>SUMIFS(Forecast!AJ:AJ, Forecast!$A:$A, Outcomes!$A85, Forecast!$C:$C, "2023", Forecast!$D:$D, "Historical")</f>
        <v>76</v>
      </c>
      <c r="Z138" s="90">
        <f>SUMIFS(Forecast!AK:AK, Forecast!$A:$A, Outcomes!$A85, Forecast!$C:$C, "2023", Forecast!$D:$D, "Historical")</f>
        <v>422</v>
      </c>
      <c r="AA138" s="90">
        <f>SUMIFS(Forecast!AL:AL, Forecast!$A:$A, Outcomes!$A85, Forecast!$C:$C, "2023", Forecast!$D:$D, "Historical")</f>
        <v>292</v>
      </c>
      <c r="AB138" s="90">
        <f>SUMIFS(Forecast!AM:AM, Forecast!$A:$A, Outcomes!$A85, Forecast!$C:$C, "2023", Forecast!$D:$D, "Historical")</f>
        <v>270</v>
      </c>
      <c r="AC138" s="90">
        <f>SUMIFS(Forecast!AN:AN, Forecast!$A:$A, Outcomes!$A85, Forecast!$C:$C, "2023", Forecast!$D:$D, "Historical")</f>
        <v>108</v>
      </c>
      <c r="AD138" s="90">
        <f>SUMIFS(Forecast!AT:AT, Forecast!$A:$A, Outcomes!$A85, Forecast!$C:$C, "2023", Forecast!$D:$D, "Historical")</f>
        <v>0</v>
      </c>
      <c r="AE138" s="90">
        <f>SUMIFS(Forecast!AU:AU, Forecast!$A:$A, Outcomes!$A85, Forecast!$C:$C, "2023", Forecast!$D:$D, "Historical")</f>
        <v>0</v>
      </c>
      <c r="AF138" s="90">
        <f>SUMIFS(Forecast!AV:AV, Forecast!$A:$A, Outcomes!$A85, Forecast!$C:$C, "2023", Forecast!$D:$D, "Historical")</f>
        <v>0</v>
      </c>
      <c r="AG138" s="90">
        <f>SUMIFS(Forecast!AW:AW, Forecast!$A:$A, Outcomes!$A85, Forecast!$C:$C, "2023", Forecast!$D:$D, "Historical")</f>
        <v>0</v>
      </c>
      <c r="AH138" s="90">
        <f>SUMIFS(Forecast!AX:AX, Forecast!$A:$A, Outcomes!$A85, Forecast!$C:$C, "2023", Forecast!$D:$D, "Historical")</f>
        <v>0</v>
      </c>
      <c r="AI138" s="90">
        <f>SUMIFS(Forecast!AY:AY, Forecast!$A:$A, Outcomes!$A85, Forecast!$C:$C, "2023", Forecast!$D:$D, "Historical")</f>
        <v>0</v>
      </c>
      <c r="AJ138" s="90">
        <f>SUMIFS(Forecast!AZ:AZ, Forecast!$A:$A, Outcomes!$A85, Forecast!$C:$C, "2023", Forecast!$D:$D, "Historical")</f>
        <v>0</v>
      </c>
      <c r="AK138" s="90">
        <f>SUMIFS(Forecast!BA:BA, Forecast!$A:$A, Outcomes!$A85, Forecast!$C:$C, "2023", Forecast!$D:$D, "Historical")</f>
        <v>0</v>
      </c>
      <c r="AL138" s="90">
        <f>SUMIFS(Forecast!BF:BF, Forecast!$A:$A, Outcomes!$A85, Forecast!$C:$C, "2023", Forecast!$D:$D, "Historical")</f>
        <v>966</v>
      </c>
      <c r="AM138" s="90">
        <f>SUMIFS(Forecast!BG:BG, Forecast!$A:$A, Outcomes!$A85, Forecast!$C:$C, "2023", Forecast!$D:$D, "Historical")</f>
        <v>675</v>
      </c>
      <c r="AN138" s="90">
        <f>SUMIFS(Forecast!BH:BH, Forecast!$A:$A, Outcomes!$A85, Forecast!$C:$C, "2023", Forecast!$D:$D, "Historical")</f>
        <v>536</v>
      </c>
      <c r="AO138" s="90">
        <f>SUMIFS(Forecast!BI:BI, Forecast!$A:$A, Outcomes!$A85, Forecast!$C:$C, "2023", Forecast!$D:$D, "Historical")</f>
        <v>122</v>
      </c>
      <c r="AP138" s="90">
        <f>SUMIFS(Forecast!BJ:BJ, Forecast!$A:$A, Outcomes!$A85, Forecast!$C:$C, "2023", Forecast!$D:$D, "Historical")</f>
        <v>152</v>
      </c>
      <c r="AQ138" s="90">
        <f>SUMIFS(Forecast!BK:BK, Forecast!$A:$A, Outcomes!$A85, Forecast!$C:$C, "2023", Forecast!$D:$D, "Historical")</f>
        <v>37</v>
      </c>
      <c r="AR138" s="90">
        <f>SUMIFS(Forecast!BL:BL, Forecast!$A:$A, Outcomes!$A85, Forecast!$C:$C, "2023", Forecast!$D:$D, "Historical")</f>
        <v>96</v>
      </c>
      <c r="AS138" s="90">
        <f>SUMIFS(Forecast!BM:BM, Forecast!$A:$A, Outcomes!$A85, Forecast!$C:$C, "2023", Forecast!$D:$D, "Historical")</f>
        <v>64</v>
      </c>
      <c r="AT138" s="90">
        <f>SUMIFS(Forecast!BS:BS, Forecast!$A:$A, Outcomes!$A85, Forecast!$C:$C, "2023", Forecast!$D:$D, "Historical")</f>
        <v>46</v>
      </c>
      <c r="AU138" s="90">
        <f>SUMIFS(Forecast!BT:BT, Forecast!$A:$A, Outcomes!$A85, Forecast!$C:$C, "2023", Forecast!$D:$D, "Historical")</f>
        <v>5</v>
      </c>
      <c r="AV138" s="90">
        <f>SUMIFS(Forecast!BU:BU, Forecast!$A:$A, Outcomes!$A85, Forecast!$C:$C, "2023", Forecast!$D:$D, "Historical")</f>
        <v>16</v>
      </c>
      <c r="AW138" s="90">
        <f>SUMIFS(Forecast!BV:BV, Forecast!$A:$A, Outcomes!$A85, Forecast!$C:$C, "2023", Forecast!$D:$D, "Historical")</f>
        <v>40</v>
      </c>
      <c r="AX138" s="90">
        <f>SUMIFS(Forecast!BW:BW, Forecast!$A:$A, Outcomes!$A85, Forecast!$C:$C, "2023", Forecast!$D:$D, "Historical")</f>
        <v>17</v>
      </c>
      <c r="AY138" s="90">
        <f>SUMIFS(Forecast!BX:BX, Forecast!$A:$A, Outcomes!$A85, Forecast!$C:$C, "2023", Forecast!$D:$D, "Historical")</f>
        <v>0</v>
      </c>
      <c r="AZ138" s="90">
        <f>SUMIFS(Forecast!BY:BY, Forecast!$A:$A, Outcomes!$A85, Forecast!$C:$C, "2023", Forecast!$D:$D, "Historical")</f>
        <v>5</v>
      </c>
      <c r="BA138" s="90">
        <f>SUMIFS(Forecast!BZ:BZ, Forecast!$A:$A, Outcomes!$A85, Forecast!$C:$C, "2023", Forecast!$D:$D, "Historical")</f>
        <v>15</v>
      </c>
      <c r="BB138" s="90">
        <f>SUMIFS(Forecast!AO:AO, Forecast!$A:$A, Outcomes!$A85, Forecast!$C:$C, "2023", Forecast!$D:$D, "Historical")</f>
        <v>11</v>
      </c>
      <c r="BC138" s="90">
        <f>SUMIFS(Forecast!BN:BN, Forecast!$A:$A, Outcomes!$A85, Forecast!$C:$C, "2023", Forecast!$D:$D, "Historical")</f>
        <v>29</v>
      </c>
      <c r="BD138" s="90">
        <f>SUMIFS(Forecast!CA:CA, Forecast!$A:$A, Outcomes!$A85, Forecast!$C:$C, "2023", Forecast!$D:$D, "Historical")</f>
        <v>0</v>
      </c>
    </row>
    <row r="139" spans="1:56">
      <c r="A139" s="21" t="s">
        <v>95</v>
      </c>
      <c r="B139" s="18" t="s">
        <v>96</v>
      </c>
      <c r="C139" s="90">
        <f>SUMIFS(Forecast!E:E, Forecast!$A:$A, Outcomes!$A86, Forecast!$C:$C, "2023", Forecast!$D:$D, "Historical")</f>
        <v>809</v>
      </c>
      <c r="D139" s="90">
        <f>SUMIFS(Forecast!F:F, Forecast!$A:$A, Outcomes!$A86, Forecast!$C:$C, "2023", Forecast!$D:$D, "Historical")</f>
        <v>419</v>
      </c>
      <c r="E139" s="90">
        <f>SUMIFS(Forecast!G:G, Forecast!$A:$A, Outcomes!$A86, Forecast!$C:$C, "2023", Forecast!$D:$D, "Historical")</f>
        <v>277</v>
      </c>
      <c r="F139" s="90">
        <f>SUMIFS(Forecast!H:H, Forecast!$A:$A, Outcomes!$A86, Forecast!$C:$C, "2023", Forecast!$D:$D, "Historical")</f>
        <v>129</v>
      </c>
      <c r="G139" s="90">
        <f>SUMIFS(Forecast!I:I, Forecast!$A:$A, Outcomes!$A86, Forecast!$C:$C, "2023", Forecast!$D:$D, "Historical")</f>
        <v>63</v>
      </c>
      <c r="H139" s="90">
        <f>SUMIFS(Forecast!J:J, Forecast!$A:$A, Outcomes!$A86, Forecast!$C:$C, "2023", Forecast!$D:$D, "Historical")</f>
        <v>0</v>
      </c>
      <c r="I139" s="90">
        <f>SUMIFS(Forecast!K:K, Forecast!$A:$A, Outcomes!$A86, Forecast!$C:$C, "2023", Forecast!$D:$D, "Historical")</f>
        <v>0</v>
      </c>
      <c r="J139" s="90">
        <f>SUMIFS(Forecast!L:L, Forecast!$A:$A, Outcomes!$A86, Forecast!$C:$C, "2023", Forecast!$D:$D, "Historical")</f>
        <v>0</v>
      </c>
      <c r="K139" s="90">
        <f>SUMIFS(Forecast!M:M, Forecast!$A:$A, Outcomes!$A86, Forecast!$C:$C, "2023", Forecast!$D:$D, "Historical")</f>
        <v>0</v>
      </c>
      <c r="L139" s="90">
        <f>SUMIFS(Forecast!O:O, Forecast!$A:$A, Outcomes!$A86, Forecast!$C:$C, "2023", Forecast!$D:$D, "Historical")</f>
        <v>102</v>
      </c>
      <c r="M139" s="90">
        <f>SUMIFS(Forecast!P:P, Forecast!$A:$A, Outcomes!$A86, Forecast!$C:$C, "2023", Forecast!$D:$D, "Historical")</f>
        <v>190</v>
      </c>
      <c r="N139" s="90">
        <f>SUMIFS(Forecast!U:U, Forecast!$A:$A, Outcomes!$A86, Forecast!$C:$C, "2023", Forecast!$D:$D, "Historical")</f>
        <v>6</v>
      </c>
      <c r="O139" s="564"/>
      <c r="P139" s="564"/>
      <c r="Q139" s="564"/>
      <c r="R139" s="90">
        <f>SUMIFS(Forecast!Y:Y, Forecast!$A:$A, Outcomes!$A86, Forecast!$C:$C, "2023", Forecast!$D:$D, "Historical")</f>
        <v>1</v>
      </c>
      <c r="S139" s="564"/>
      <c r="T139" s="564"/>
      <c r="U139" s="564"/>
      <c r="V139" s="90">
        <f>SUMIFS(Forecast!AG:AG, Forecast!$A:$A, Outcomes!$A86, Forecast!$C:$C, "2023", Forecast!$D:$D, "Historical")</f>
        <v>1832</v>
      </c>
      <c r="W139" s="90">
        <f>SUMIFS(Forecast!AH:AH, Forecast!$A:$A, Outcomes!$A86, Forecast!$C:$C, "2023", Forecast!$D:$D, "Historical")</f>
        <v>1563</v>
      </c>
      <c r="X139" s="90">
        <f>SUMIFS(Forecast!AI:AI, Forecast!$A:$A, Outcomes!$A86, Forecast!$C:$C, "2023", Forecast!$D:$D, "Historical")</f>
        <v>1394</v>
      </c>
      <c r="Y139" s="90">
        <f>SUMIFS(Forecast!AJ:AJ, Forecast!$A:$A, Outcomes!$A86, Forecast!$C:$C, "2023", Forecast!$D:$D, "Historical")</f>
        <v>1502</v>
      </c>
      <c r="Z139" s="90">
        <f>SUMIFS(Forecast!AK:AK, Forecast!$A:$A, Outcomes!$A86, Forecast!$C:$C, "2023", Forecast!$D:$D, "Historical")</f>
        <v>554</v>
      </c>
      <c r="AA139" s="90">
        <f>SUMIFS(Forecast!AL:AL, Forecast!$A:$A, Outcomes!$A86, Forecast!$C:$C, "2023", Forecast!$D:$D, "Historical")</f>
        <v>405</v>
      </c>
      <c r="AB139" s="90">
        <f>SUMIFS(Forecast!AM:AM, Forecast!$A:$A, Outcomes!$A86, Forecast!$C:$C, "2023", Forecast!$D:$D, "Historical")</f>
        <v>286</v>
      </c>
      <c r="AC139" s="90">
        <f>SUMIFS(Forecast!AN:AN, Forecast!$A:$A, Outcomes!$A86, Forecast!$C:$C, "2023", Forecast!$D:$D, "Historical")</f>
        <v>307</v>
      </c>
      <c r="AD139" s="90">
        <f>SUMIFS(Forecast!AT:AT, Forecast!$A:$A, Outcomes!$A86, Forecast!$C:$C, "2023", Forecast!$D:$D, "Historical")</f>
        <v>0</v>
      </c>
      <c r="AE139" s="90">
        <f>SUMIFS(Forecast!AU:AU, Forecast!$A:$A, Outcomes!$A86, Forecast!$C:$C, "2023", Forecast!$D:$D, "Historical")</f>
        <v>0</v>
      </c>
      <c r="AF139" s="90">
        <f>SUMIFS(Forecast!AV:AV, Forecast!$A:$A, Outcomes!$A86, Forecast!$C:$C, "2023", Forecast!$D:$D, "Historical")</f>
        <v>0</v>
      </c>
      <c r="AG139" s="90">
        <f>SUMIFS(Forecast!AW:AW, Forecast!$A:$A, Outcomes!$A86, Forecast!$C:$C, "2023", Forecast!$D:$D, "Historical")</f>
        <v>0</v>
      </c>
      <c r="AH139" s="90">
        <f>SUMIFS(Forecast!AX:AX, Forecast!$A:$A, Outcomes!$A86, Forecast!$C:$C, "2023", Forecast!$D:$D, "Historical")</f>
        <v>0</v>
      </c>
      <c r="AI139" s="90">
        <f>SUMIFS(Forecast!AY:AY, Forecast!$A:$A, Outcomes!$A86, Forecast!$C:$C, "2023", Forecast!$D:$D, "Historical")</f>
        <v>0</v>
      </c>
      <c r="AJ139" s="90">
        <f>SUMIFS(Forecast!AZ:AZ, Forecast!$A:$A, Outcomes!$A86, Forecast!$C:$C, "2023", Forecast!$D:$D, "Historical")</f>
        <v>0</v>
      </c>
      <c r="AK139" s="90">
        <f>SUMIFS(Forecast!BA:BA, Forecast!$A:$A, Outcomes!$A86, Forecast!$C:$C, "2023", Forecast!$D:$D, "Historical")</f>
        <v>0</v>
      </c>
      <c r="AL139" s="90">
        <f>SUMIFS(Forecast!BF:BF, Forecast!$A:$A, Outcomes!$A86, Forecast!$C:$C, "2023", Forecast!$D:$D, "Historical")</f>
        <v>881</v>
      </c>
      <c r="AM139" s="90">
        <f>SUMIFS(Forecast!BG:BG, Forecast!$A:$A, Outcomes!$A86, Forecast!$C:$C, "2023", Forecast!$D:$D, "Historical")</f>
        <v>594</v>
      </c>
      <c r="AN139" s="90">
        <f>SUMIFS(Forecast!BH:BH, Forecast!$A:$A, Outcomes!$A86, Forecast!$C:$C, "2023", Forecast!$D:$D, "Historical")</f>
        <v>431</v>
      </c>
      <c r="AO139" s="90">
        <f>SUMIFS(Forecast!BI:BI, Forecast!$A:$A, Outcomes!$A86, Forecast!$C:$C, "2023", Forecast!$D:$D, "Historical")</f>
        <v>341</v>
      </c>
      <c r="AP139" s="90">
        <f>SUMIFS(Forecast!BJ:BJ, Forecast!$A:$A, Outcomes!$A86, Forecast!$C:$C, "2023", Forecast!$D:$D, "Historical")</f>
        <v>219</v>
      </c>
      <c r="AQ139" s="90">
        <f>SUMIFS(Forecast!BK:BK, Forecast!$A:$A, Outcomes!$A86, Forecast!$C:$C, "2023", Forecast!$D:$D, "Historical")</f>
        <v>129</v>
      </c>
      <c r="AR139" s="90">
        <f>SUMIFS(Forecast!BL:BL, Forecast!$A:$A, Outcomes!$A86, Forecast!$C:$C, "2023", Forecast!$D:$D, "Historical")</f>
        <v>113</v>
      </c>
      <c r="AS139" s="90">
        <f>SUMIFS(Forecast!BM:BM, Forecast!$A:$A, Outcomes!$A86, Forecast!$C:$C, "2023", Forecast!$D:$D, "Historical")</f>
        <v>105</v>
      </c>
      <c r="AT139" s="90">
        <f>SUMIFS(Forecast!BS:BS, Forecast!$A:$A, Outcomes!$A86, Forecast!$C:$C, "2023", Forecast!$D:$D, "Historical")</f>
        <v>0</v>
      </c>
      <c r="AU139" s="90">
        <f>SUMIFS(Forecast!BT:BT, Forecast!$A:$A, Outcomes!$A86, Forecast!$C:$C, "2023", Forecast!$D:$D, "Historical")</f>
        <v>0</v>
      </c>
      <c r="AV139" s="90">
        <f>SUMIFS(Forecast!BU:BU, Forecast!$A:$A, Outcomes!$A86, Forecast!$C:$C, "2023", Forecast!$D:$D, "Historical")</f>
        <v>0</v>
      </c>
      <c r="AW139" s="90">
        <f>SUMIFS(Forecast!BV:BV, Forecast!$A:$A, Outcomes!$A86, Forecast!$C:$C, "2023", Forecast!$D:$D, "Historical")</f>
        <v>0</v>
      </c>
      <c r="AX139" s="90">
        <f>SUMIFS(Forecast!BW:BW, Forecast!$A:$A, Outcomes!$A86, Forecast!$C:$C, "2023", Forecast!$D:$D, "Historical")</f>
        <v>0</v>
      </c>
      <c r="AY139" s="90">
        <f>SUMIFS(Forecast!BX:BX, Forecast!$A:$A, Outcomes!$A86, Forecast!$C:$C, "2023", Forecast!$D:$D, "Historical")</f>
        <v>0</v>
      </c>
      <c r="AZ139" s="90">
        <f>SUMIFS(Forecast!BY:BY, Forecast!$A:$A, Outcomes!$A86, Forecast!$C:$C, "2023", Forecast!$D:$D, "Historical")</f>
        <v>0</v>
      </c>
      <c r="BA139" s="90">
        <f>SUMIFS(Forecast!BZ:BZ, Forecast!$A:$A, Outcomes!$A86, Forecast!$C:$C, "2023", Forecast!$D:$D, "Historical")</f>
        <v>0</v>
      </c>
      <c r="BB139" s="90">
        <f>SUMIFS(Forecast!AO:AO, Forecast!$A:$A, Outcomes!$A86, Forecast!$C:$C, "2023", Forecast!$D:$D, "Historical")</f>
        <v>28</v>
      </c>
      <c r="BC139" s="90">
        <f>SUMIFS(Forecast!BN:BN, Forecast!$A:$A, Outcomes!$A86, Forecast!$C:$C, "2023", Forecast!$D:$D, "Historical")</f>
        <v>117</v>
      </c>
      <c r="BD139" s="90">
        <f>SUMIFS(Forecast!CA:CA, Forecast!$A:$A, Outcomes!$A86, Forecast!$C:$C, "2023", Forecast!$D:$D, "Historical")</f>
        <v>0</v>
      </c>
    </row>
    <row r="140" spans="1:56">
      <c r="A140" s="21" t="s">
        <v>97</v>
      </c>
      <c r="B140" s="18" t="s">
        <v>98</v>
      </c>
      <c r="C140" s="90">
        <f>SUMIFS(Forecast!E:E, Forecast!$A:$A, Outcomes!$A87, Forecast!$C:$C, "2023", Forecast!$D:$D, "Historical")</f>
        <v>6918</v>
      </c>
      <c r="D140" s="90">
        <f>SUMIFS(Forecast!F:F, Forecast!$A:$A, Outcomes!$A87, Forecast!$C:$C, "2023", Forecast!$D:$D, "Historical")</f>
        <v>6077</v>
      </c>
      <c r="E140" s="90">
        <f>SUMIFS(Forecast!G:G, Forecast!$A:$A, Outcomes!$A87, Forecast!$C:$C, "2023", Forecast!$D:$D, "Historical")</f>
        <v>3673</v>
      </c>
      <c r="F140" s="90">
        <f>SUMIFS(Forecast!H:H, Forecast!$A:$A, Outcomes!$A87, Forecast!$C:$C, "2023", Forecast!$D:$D, "Historical")</f>
        <v>2155</v>
      </c>
      <c r="G140" s="90">
        <f>SUMIFS(Forecast!I:I, Forecast!$A:$A, Outcomes!$A87, Forecast!$C:$C, "2023", Forecast!$D:$D, "Historical")</f>
        <v>894</v>
      </c>
      <c r="H140" s="90">
        <f>SUMIFS(Forecast!J:J, Forecast!$A:$A, Outcomes!$A87, Forecast!$C:$C, "2023", Forecast!$D:$D, "Historical")</f>
        <v>1</v>
      </c>
      <c r="I140" s="90">
        <f>SUMIFS(Forecast!K:K, Forecast!$A:$A, Outcomes!$A87, Forecast!$C:$C, "2023", Forecast!$D:$D, "Historical")</f>
        <v>1</v>
      </c>
      <c r="J140" s="90">
        <f>SUMIFS(Forecast!L:L, Forecast!$A:$A, Outcomes!$A87, Forecast!$C:$C, "2023", Forecast!$D:$D, "Historical")</f>
        <v>0</v>
      </c>
      <c r="K140" s="90">
        <f>SUMIFS(Forecast!M:M, Forecast!$A:$A, Outcomes!$A87, Forecast!$C:$C, "2023", Forecast!$D:$D, "Historical")</f>
        <v>0</v>
      </c>
      <c r="L140" s="90">
        <f>SUMIFS(Forecast!O:O, Forecast!$A:$A, Outcomes!$A87, Forecast!$C:$C, "2023", Forecast!$D:$D, "Historical")</f>
        <v>0</v>
      </c>
      <c r="M140" s="90">
        <f>SUMIFS(Forecast!P:P, Forecast!$A:$A, Outcomes!$A87, Forecast!$C:$C, "2023", Forecast!$D:$D, "Historical")</f>
        <v>592</v>
      </c>
      <c r="N140" s="90">
        <f>SUMIFS(Forecast!U:U, Forecast!$A:$A, Outcomes!$A87, Forecast!$C:$C, "2023", Forecast!$D:$D, "Historical")</f>
        <v>64</v>
      </c>
      <c r="O140" s="564"/>
      <c r="P140" s="564"/>
      <c r="Q140" s="564"/>
      <c r="R140" s="90">
        <f>SUMIFS(Forecast!Y:Y, Forecast!$A:$A, Outcomes!$A87, Forecast!$C:$C, "2023", Forecast!$D:$D, "Historical")</f>
        <v>322</v>
      </c>
      <c r="S140" s="564"/>
      <c r="T140" s="564"/>
      <c r="U140" s="564"/>
      <c r="V140" s="90">
        <f>SUMIFS(Forecast!AG:AG, Forecast!$A:$A, Outcomes!$A87, Forecast!$C:$C, "2023", Forecast!$D:$D, "Historical")</f>
        <v>654</v>
      </c>
      <c r="W140" s="90">
        <f>SUMIFS(Forecast!AH:AH, Forecast!$A:$A, Outcomes!$A87, Forecast!$C:$C, "2023", Forecast!$D:$D, "Historical")</f>
        <v>426</v>
      </c>
      <c r="X140" s="90">
        <f>SUMIFS(Forecast!AI:AI, Forecast!$A:$A, Outcomes!$A87, Forecast!$C:$C, "2023", Forecast!$D:$D, "Historical")</f>
        <v>269</v>
      </c>
      <c r="Y140" s="90">
        <f>SUMIFS(Forecast!AJ:AJ, Forecast!$A:$A, Outcomes!$A87, Forecast!$C:$C, "2023", Forecast!$D:$D, "Historical")</f>
        <v>307</v>
      </c>
      <c r="Z140" s="90">
        <f>SUMIFS(Forecast!AK:AK, Forecast!$A:$A, Outcomes!$A87, Forecast!$C:$C, "2023", Forecast!$D:$D, "Historical")</f>
        <v>1159</v>
      </c>
      <c r="AA140" s="90">
        <f>SUMIFS(Forecast!AL:AL, Forecast!$A:$A, Outcomes!$A87, Forecast!$C:$C, "2023", Forecast!$D:$D, "Historical")</f>
        <v>623</v>
      </c>
      <c r="AB140" s="90">
        <f>SUMIFS(Forecast!AM:AM, Forecast!$A:$A, Outcomes!$A87, Forecast!$C:$C, "2023", Forecast!$D:$D, "Historical")</f>
        <v>463</v>
      </c>
      <c r="AC140" s="90">
        <f>SUMIFS(Forecast!AN:AN, Forecast!$A:$A, Outcomes!$A87, Forecast!$C:$C, "2023", Forecast!$D:$D, "Historical")</f>
        <v>600</v>
      </c>
      <c r="AD140" s="90">
        <f>SUMIFS(Forecast!AT:AT, Forecast!$A:$A, Outcomes!$A87, Forecast!$C:$C, "2023", Forecast!$D:$D, "Historical")</f>
        <v>4</v>
      </c>
      <c r="AE140" s="90">
        <f>SUMIFS(Forecast!AU:AU, Forecast!$A:$A, Outcomes!$A87, Forecast!$C:$C, "2023", Forecast!$D:$D, "Historical")</f>
        <v>0</v>
      </c>
      <c r="AF140" s="90">
        <f>SUMIFS(Forecast!AV:AV, Forecast!$A:$A, Outcomes!$A87, Forecast!$C:$C, "2023", Forecast!$D:$D, "Historical")</f>
        <v>0</v>
      </c>
      <c r="AG140" s="90">
        <f>SUMIFS(Forecast!AW:AW, Forecast!$A:$A, Outcomes!$A87, Forecast!$C:$C, "2023", Forecast!$D:$D, "Historical")</f>
        <v>1</v>
      </c>
      <c r="AH140" s="90">
        <f>SUMIFS(Forecast!AX:AX, Forecast!$A:$A, Outcomes!$A87, Forecast!$C:$C, "2023", Forecast!$D:$D, "Historical")</f>
        <v>114</v>
      </c>
      <c r="AI140" s="90">
        <f>SUMIFS(Forecast!AY:AY, Forecast!$A:$A, Outcomes!$A87, Forecast!$C:$C, "2023", Forecast!$D:$D, "Historical")</f>
        <v>39</v>
      </c>
      <c r="AJ140" s="90">
        <f>SUMIFS(Forecast!AZ:AZ, Forecast!$A:$A, Outcomes!$A87, Forecast!$C:$C, "2023", Forecast!$D:$D, "Historical")</f>
        <v>24</v>
      </c>
      <c r="AK140" s="90">
        <f>SUMIFS(Forecast!BA:BA, Forecast!$A:$A, Outcomes!$A87, Forecast!$C:$C, "2023", Forecast!$D:$D, "Historical")</f>
        <v>83</v>
      </c>
      <c r="AL140" s="90">
        <f>SUMIFS(Forecast!BF:BF, Forecast!$A:$A, Outcomes!$A87, Forecast!$C:$C, "2023", Forecast!$D:$D, "Historical")</f>
        <v>7073</v>
      </c>
      <c r="AM140" s="90">
        <f>SUMIFS(Forecast!BG:BG, Forecast!$A:$A, Outcomes!$A87, Forecast!$C:$C, "2023", Forecast!$D:$D, "Historical")</f>
        <v>4000</v>
      </c>
      <c r="AN140" s="90">
        <f>SUMIFS(Forecast!BH:BH, Forecast!$A:$A, Outcomes!$A87, Forecast!$C:$C, "2023", Forecast!$D:$D, "Historical")</f>
        <v>2477</v>
      </c>
      <c r="AO140" s="90">
        <f>SUMIFS(Forecast!BI:BI, Forecast!$A:$A, Outcomes!$A87, Forecast!$C:$C, "2023", Forecast!$D:$D, "Historical")</f>
        <v>1280</v>
      </c>
      <c r="AP140" s="90">
        <f>SUMIFS(Forecast!BJ:BJ, Forecast!$A:$A, Outcomes!$A87, Forecast!$C:$C, "2023", Forecast!$D:$D, "Historical")</f>
        <v>1188</v>
      </c>
      <c r="AQ140" s="90">
        <f>SUMIFS(Forecast!BK:BK, Forecast!$A:$A, Outcomes!$A87, Forecast!$C:$C, "2023", Forecast!$D:$D, "Historical")</f>
        <v>444</v>
      </c>
      <c r="AR140" s="90">
        <f>SUMIFS(Forecast!BL:BL, Forecast!$A:$A, Outcomes!$A87, Forecast!$C:$C, "2023", Forecast!$D:$D, "Historical")</f>
        <v>455</v>
      </c>
      <c r="AS140" s="90">
        <f>SUMIFS(Forecast!BM:BM, Forecast!$A:$A, Outcomes!$A87, Forecast!$C:$C, "2023", Forecast!$D:$D, "Historical")</f>
        <v>655</v>
      </c>
      <c r="AT140" s="90">
        <f>SUMIFS(Forecast!BS:BS, Forecast!$A:$A, Outcomes!$A87, Forecast!$C:$C, "2023", Forecast!$D:$D, "Historical")</f>
        <v>85</v>
      </c>
      <c r="AU140" s="90">
        <f>SUMIFS(Forecast!BT:BT, Forecast!$A:$A, Outcomes!$A87, Forecast!$C:$C, "2023", Forecast!$D:$D, "Historical")</f>
        <v>28</v>
      </c>
      <c r="AV140" s="90">
        <f>SUMIFS(Forecast!BU:BU, Forecast!$A:$A, Outcomes!$A87, Forecast!$C:$C, "2023", Forecast!$D:$D, "Historical")</f>
        <v>33</v>
      </c>
      <c r="AW140" s="90">
        <f>SUMIFS(Forecast!BV:BV, Forecast!$A:$A, Outcomes!$A87, Forecast!$C:$C, "2023", Forecast!$D:$D, "Historical")</f>
        <v>73</v>
      </c>
      <c r="AX140" s="90">
        <f>SUMIFS(Forecast!BW:BW, Forecast!$A:$A, Outcomes!$A87, Forecast!$C:$C, "2023", Forecast!$D:$D, "Historical")</f>
        <v>136</v>
      </c>
      <c r="AY140" s="90">
        <f>SUMIFS(Forecast!BX:BX, Forecast!$A:$A, Outcomes!$A87, Forecast!$C:$C, "2023", Forecast!$D:$D, "Historical")</f>
        <v>24</v>
      </c>
      <c r="AZ140" s="90">
        <f>SUMIFS(Forecast!BY:BY, Forecast!$A:$A, Outcomes!$A87, Forecast!$C:$C, "2023", Forecast!$D:$D, "Historical")</f>
        <v>53</v>
      </c>
      <c r="BA140" s="90">
        <f>SUMIFS(Forecast!BZ:BZ, Forecast!$A:$A, Outcomes!$A87, Forecast!$C:$C, "2023", Forecast!$D:$D, "Historical")</f>
        <v>104</v>
      </c>
      <c r="BB140" s="90">
        <f>SUMIFS(Forecast!AO:AO, Forecast!$A:$A, Outcomes!$A87, Forecast!$C:$C, "2023", Forecast!$D:$D, "Historical")</f>
        <v>79</v>
      </c>
      <c r="BC140" s="90">
        <f>SUMIFS(Forecast!BN:BN, Forecast!$A:$A, Outcomes!$A87, Forecast!$C:$C, "2023", Forecast!$D:$D, "Historical")</f>
        <v>573</v>
      </c>
      <c r="BD140" s="90">
        <f>SUMIFS(Forecast!CA:CA, Forecast!$A:$A, Outcomes!$A87, Forecast!$C:$C, "2023", Forecast!$D:$D, "Historical")</f>
        <v>0</v>
      </c>
    </row>
    <row r="141" spans="1:56">
      <c r="A141" s="21" t="s">
        <v>99</v>
      </c>
      <c r="B141" s="18" t="s">
        <v>100</v>
      </c>
      <c r="C141" s="90">
        <f>SUMIFS(Forecast!E:E, Forecast!$A:$A, Outcomes!$A88, Forecast!$C:$C, "2023", Forecast!$D:$D, "Historical")</f>
        <v>392</v>
      </c>
      <c r="D141" s="90">
        <f>SUMIFS(Forecast!F:F, Forecast!$A:$A, Outcomes!$A88, Forecast!$C:$C, "2023", Forecast!$D:$D, "Historical")</f>
        <v>616</v>
      </c>
      <c r="E141" s="90">
        <f>SUMIFS(Forecast!G:G, Forecast!$A:$A, Outcomes!$A88, Forecast!$C:$C, "2023", Forecast!$D:$D, "Historical")</f>
        <v>286</v>
      </c>
      <c r="F141" s="90">
        <f>SUMIFS(Forecast!H:H, Forecast!$A:$A, Outcomes!$A88, Forecast!$C:$C, "2023", Forecast!$D:$D, "Historical")</f>
        <v>279</v>
      </c>
      <c r="G141" s="90">
        <f>SUMIFS(Forecast!I:I, Forecast!$A:$A, Outcomes!$A88, Forecast!$C:$C, "2023", Forecast!$D:$D, "Historical")</f>
        <v>158</v>
      </c>
      <c r="H141" s="90">
        <f>SUMIFS(Forecast!J:J, Forecast!$A:$A, Outcomes!$A88, Forecast!$C:$C, "2023", Forecast!$D:$D, "Historical")</f>
        <v>0</v>
      </c>
      <c r="I141" s="90">
        <f>SUMIFS(Forecast!K:K, Forecast!$A:$A, Outcomes!$A88, Forecast!$C:$C, "2023", Forecast!$D:$D, "Historical")</f>
        <v>0</v>
      </c>
      <c r="J141" s="90">
        <f>SUMIFS(Forecast!L:L, Forecast!$A:$A, Outcomes!$A88, Forecast!$C:$C, "2023", Forecast!$D:$D, "Historical")</f>
        <v>0</v>
      </c>
      <c r="K141" s="90">
        <f>SUMIFS(Forecast!M:M, Forecast!$A:$A, Outcomes!$A88, Forecast!$C:$C, "2023", Forecast!$D:$D, "Historical")</f>
        <v>0</v>
      </c>
      <c r="L141" s="90">
        <f>SUMIFS(Forecast!O:O, Forecast!$A:$A, Outcomes!$A88, Forecast!$C:$C, "2023", Forecast!$D:$D, "Historical")</f>
        <v>0</v>
      </c>
      <c r="M141" s="90">
        <f>SUMIFS(Forecast!P:P, Forecast!$A:$A, Outcomes!$A88, Forecast!$C:$C, "2023", Forecast!$D:$D, "Historical")</f>
        <v>55</v>
      </c>
      <c r="N141" s="90">
        <f>SUMIFS(Forecast!U:U, Forecast!$A:$A, Outcomes!$A88, Forecast!$C:$C, "2023", Forecast!$D:$D, "Historical")</f>
        <v>16</v>
      </c>
      <c r="O141" s="564"/>
      <c r="P141" s="564"/>
      <c r="Q141" s="564"/>
      <c r="R141" s="90">
        <f>SUMIFS(Forecast!Y:Y, Forecast!$A:$A, Outcomes!$A88, Forecast!$C:$C, "2023", Forecast!$D:$D, "Historical")</f>
        <v>343</v>
      </c>
      <c r="S141" s="564"/>
      <c r="T141" s="564"/>
      <c r="U141" s="564"/>
      <c r="V141" s="90">
        <f>SUMIFS(Forecast!AG:AG, Forecast!$A:$A, Outcomes!$A88, Forecast!$C:$C, "2023", Forecast!$D:$D, "Historical")</f>
        <v>180</v>
      </c>
      <c r="W141" s="90">
        <f>SUMIFS(Forecast!AH:AH, Forecast!$A:$A, Outcomes!$A88, Forecast!$C:$C, "2023", Forecast!$D:$D, "Historical")</f>
        <v>65</v>
      </c>
      <c r="X141" s="90">
        <f>SUMIFS(Forecast!AI:AI, Forecast!$A:$A, Outcomes!$A88, Forecast!$C:$C, "2023", Forecast!$D:$D, "Historical")</f>
        <v>91</v>
      </c>
      <c r="Y141" s="90">
        <f>SUMIFS(Forecast!AJ:AJ, Forecast!$A:$A, Outcomes!$A88, Forecast!$C:$C, "2023", Forecast!$D:$D, "Historical")</f>
        <v>86</v>
      </c>
      <c r="Z141" s="90">
        <f>SUMIFS(Forecast!AK:AK, Forecast!$A:$A, Outcomes!$A88, Forecast!$C:$C, "2023", Forecast!$D:$D, "Historical")</f>
        <v>176</v>
      </c>
      <c r="AA141" s="90">
        <f>SUMIFS(Forecast!AL:AL, Forecast!$A:$A, Outcomes!$A88, Forecast!$C:$C, "2023", Forecast!$D:$D, "Historical")</f>
        <v>76</v>
      </c>
      <c r="AB141" s="90">
        <f>SUMIFS(Forecast!AM:AM, Forecast!$A:$A, Outcomes!$A88, Forecast!$C:$C, "2023", Forecast!$D:$D, "Historical")</f>
        <v>108</v>
      </c>
      <c r="AC141" s="90">
        <f>SUMIFS(Forecast!AN:AN, Forecast!$A:$A, Outcomes!$A88, Forecast!$C:$C, "2023", Forecast!$D:$D, "Historical")</f>
        <v>99</v>
      </c>
      <c r="AD141" s="90">
        <f>SUMIFS(Forecast!AT:AT, Forecast!$A:$A, Outcomes!$A88, Forecast!$C:$C, "2023", Forecast!$D:$D, "Historical")</f>
        <v>0</v>
      </c>
      <c r="AE141" s="90">
        <f>SUMIFS(Forecast!AU:AU, Forecast!$A:$A, Outcomes!$A88, Forecast!$C:$C, "2023", Forecast!$D:$D, "Historical")</f>
        <v>0</v>
      </c>
      <c r="AF141" s="90">
        <f>SUMIFS(Forecast!AV:AV, Forecast!$A:$A, Outcomes!$A88, Forecast!$C:$C, "2023", Forecast!$D:$D, "Historical")</f>
        <v>0</v>
      </c>
      <c r="AG141" s="90">
        <f>SUMIFS(Forecast!AW:AW, Forecast!$A:$A, Outcomes!$A88, Forecast!$C:$C, "2023", Forecast!$D:$D, "Historical")</f>
        <v>0</v>
      </c>
      <c r="AH141" s="90">
        <f>SUMIFS(Forecast!AX:AX, Forecast!$A:$A, Outcomes!$A88, Forecast!$C:$C, "2023", Forecast!$D:$D, "Historical")</f>
        <v>17</v>
      </c>
      <c r="AI141" s="90">
        <f>SUMIFS(Forecast!AY:AY, Forecast!$A:$A, Outcomes!$A88, Forecast!$C:$C, "2023", Forecast!$D:$D, "Historical")</f>
        <v>1</v>
      </c>
      <c r="AJ141" s="90">
        <f>SUMIFS(Forecast!AZ:AZ, Forecast!$A:$A, Outcomes!$A88, Forecast!$C:$C, "2023", Forecast!$D:$D, "Historical")</f>
        <v>0</v>
      </c>
      <c r="AK141" s="90">
        <f>SUMIFS(Forecast!BA:BA, Forecast!$A:$A, Outcomes!$A88, Forecast!$C:$C, "2023", Forecast!$D:$D, "Historical")</f>
        <v>15</v>
      </c>
      <c r="AL141" s="90">
        <f>SUMIFS(Forecast!BF:BF, Forecast!$A:$A, Outcomes!$A88, Forecast!$C:$C, "2023", Forecast!$D:$D, "Historical")</f>
        <v>804</v>
      </c>
      <c r="AM141" s="90">
        <f>SUMIFS(Forecast!BG:BG, Forecast!$A:$A, Outcomes!$A88, Forecast!$C:$C, "2023", Forecast!$D:$D, "Historical")</f>
        <v>368</v>
      </c>
      <c r="AN141" s="90">
        <f>SUMIFS(Forecast!BH:BH, Forecast!$A:$A, Outcomes!$A88, Forecast!$C:$C, "2023", Forecast!$D:$D, "Historical")</f>
        <v>407</v>
      </c>
      <c r="AO141" s="90">
        <f>SUMIFS(Forecast!BI:BI, Forecast!$A:$A, Outcomes!$A88, Forecast!$C:$C, "2023", Forecast!$D:$D, "Historical")</f>
        <v>227</v>
      </c>
      <c r="AP141" s="90">
        <f>SUMIFS(Forecast!BJ:BJ, Forecast!$A:$A, Outcomes!$A88, Forecast!$C:$C, "2023", Forecast!$D:$D, "Historical")</f>
        <v>304</v>
      </c>
      <c r="AQ141" s="90">
        <f>SUMIFS(Forecast!BK:BK, Forecast!$A:$A, Outcomes!$A88, Forecast!$C:$C, "2023", Forecast!$D:$D, "Historical")</f>
        <v>98</v>
      </c>
      <c r="AR141" s="90">
        <f>SUMIFS(Forecast!BL:BL, Forecast!$A:$A, Outcomes!$A88, Forecast!$C:$C, "2023", Forecast!$D:$D, "Historical")</f>
        <v>192</v>
      </c>
      <c r="AS141" s="90">
        <f>SUMIFS(Forecast!BM:BM, Forecast!$A:$A, Outcomes!$A88, Forecast!$C:$C, "2023", Forecast!$D:$D, "Historical")</f>
        <v>155</v>
      </c>
      <c r="AT141" s="90">
        <f>SUMIFS(Forecast!BS:BS, Forecast!$A:$A, Outcomes!$A88, Forecast!$C:$C, "2023", Forecast!$D:$D, "Historical")</f>
        <v>0</v>
      </c>
      <c r="AU141" s="90">
        <f>SUMIFS(Forecast!BT:BT, Forecast!$A:$A, Outcomes!$A88, Forecast!$C:$C, "2023", Forecast!$D:$D, "Historical")</f>
        <v>0</v>
      </c>
      <c r="AV141" s="90">
        <f>SUMIFS(Forecast!BU:BU, Forecast!$A:$A, Outcomes!$A88, Forecast!$C:$C, "2023", Forecast!$D:$D, "Historical")</f>
        <v>0</v>
      </c>
      <c r="AW141" s="90">
        <f>SUMIFS(Forecast!BV:BV, Forecast!$A:$A, Outcomes!$A88, Forecast!$C:$C, "2023", Forecast!$D:$D, "Historical")</f>
        <v>0</v>
      </c>
      <c r="AX141" s="90">
        <f>SUMIFS(Forecast!BW:BW, Forecast!$A:$A, Outcomes!$A88, Forecast!$C:$C, "2023", Forecast!$D:$D, "Historical")</f>
        <v>0</v>
      </c>
      <c r="AY141" s="90">
        <f>SUMIFS(Forecast!BX:BX, Forecast!$A:$A, Outcomes!$A88, Forecast!$C:$C, "2023", Forecast!$D:$D, "Historical")</f>
        <v>0</v>
      </c>
      <c r="AZ141" s="90">
        <f>SUMIFS(Forecast!BY:BY, Forecast!$A:$A, Outcomes!$A88, Forecast!$C:$C, "2023", Forecast!$D:$D, "Historical")</f>
        <v>0</v>
      </c>
      <c r="BA141" s="90">
        <f>SUMIFS(Forecast!BZ:BZ, Forecast!$A:$A, Outcomes!$A88, Forecast!$C:$C, "2023", Forecast!$D:$D, "Historical")</f>
        <v>0</v>
      </c>
      <c r="BB141" s="90">
        <f>SUMIFS(Forecast!AO:AO, Forecast!$A:$A, Outcomes!$A88, Forecast!$C:$C, "2023", Forecast!$D:$D, "Historical")</f>
        <v>16</v>
      </c>
      <c r="BC141" s="90">
        <f>SUMIFS(Forecast!BN:BN, Forecast!$A:$A, Outcomes!$A88, Forecast!$C:$C, "2023", Forecast!$D:$D, "Historical")</f>
        <v>56</v>
      </c>
      <c r="BD141" s="90">
        <f>SUMIFS(Forecast!CA:CA, Forecast!$A:$A, Outcomes!$A88, Forecast!$C:$C, "2023", Forecast!$D:$D, "Historical")</f>
        <v>0</v>
      </c>
    </row>
    <row r="142" spans="1:56">
      <c r="A142" s="21" t="s">
        <v>101</v>
      </c>
      <c r="B142" s="18" t="s">
        <v>102</v>
      </c>
      <c r="C142" s="90">
        <f>SUMIFS(Forecast!E:E, Forecast!$A:$A, Outcomes!$A89, Forecast!$C:$C, "2023", Forecast!$D:$D, "Historical")</f>
        <v>640</v>
      </c>
      <c r="D142" s="90">
        <f>SUMIFS(Forecast!F:F, Forecast!$A:$A, Outcomes!$A89, Forecast!$C:$C, "2023", Forecast!$D:$D, "Historical")</f>
        <v>410</v>
      </c>
      <c r="E142" s="90">
        <f>SUMIFS(Forecast!G:G, Forecast!$A:$A, Outcomes!$A89, Forecast!$C:$C, "2023", Forecast!$D:$D, "Historical")</f>
        <v>123</v>
      </c>
      <c r="F142" s="90">
        <f>SUMIFS(Forecast!H:H, Forecast!$A:$A, Outcomes!$A89, Forecast!$C:$C, "2023", Forecast!$D:$D, "Historical")</f>
        <v>97</v>
      </c>
      <c r="G142" s="90">
        <f>SUMIFS(Forecast!I:I, Forecast!$A:$A, Outcomes!$A89, Forecast!$C:$C, "2023", Forecast!$D:$D, "Historical")</f>
        <v>53</v>
      </c>
      <c r="H142" s="90">
        <f>SUMIFS(Forecast!J:J, Forecast!$A:$A, Outcomes!$A89, Forecast!$C:$C, "2023", Forecast!$D:$D, "Historical")</f>
        <v>8</v>
      </c>
      <c r="I142" s="90">
        <f>SUMIFS(Forecast!K:K, Forecast!$A:$A, Outcomes!$A89, Forecast!$C:$C, "2023", Forecast!$D:$D, "Historical")</f>
        <v>0</v>
      </c>
      <c r="J142" s="90">
        <f>SUMIFS(Forecast!L:L, Forecast!$A:$A, Outcomes!$A89, Forecast!$C:$C, "2023", Forecast!$D:$D, "Historical")</f>
        <v>2</v>
      </c>
      <c r="K142" s="90">
        <f>SUMIFS(Forecast!M:M, Forecast!$A:$A, Outcomes!$A89, Forecast!$C:$C, "2023", Forecast!$D:$D, "Historical")</f>
        <v>0</v>
      </c>
      <c r="L142" s="90">
        <f>SUMIFS(Forecast!O:O, Forecast!$A:$A, Outcomes!$A89, Forecast!$C:$C, "2023", Forecast!$D:$D, "Historical")</f>
        <v>0</v>
      </c>
      <c r="M142" s="90">
        <f>SUMIFS(Forecast!P:P, Forecast!$A:$A, Outcomes!$A89, Forecast!$C:$C, "2023", Forecast!$D:$D, "Historical")</f>
        <v>236</v>
      </c>
      <c r="N142" s="90">
        <f>SUMIFS(Forecast!U:U, Forecast!$A:$A, Outcomes!$A89, Forecast!$C:$C, "2023", Forecast!$D:$D, "Historical")</f>
        <v>0</v>
      </c>
      <c r="O142" s="564"/>
      <c r="P142" s="564"/>
      <c r="Q142" s="564"/>
      <c r="R142" s="90">
        <f>SUMIFS(Forecast!Y:Y, Forecast!$A:$A, Outcomes!$A89, Forecast!$C:$C, "2023", Forecast!$D:$D, "Historical")</f>
        <v>11</v>
      </c>
      <c r="S142" s="564"/>
      <c r="T142" s="564"/>
      <c r="U142" s="564"/>
      <c r="V142" s="90">
        <f>SUMIFS(Forecast!AG:AG, Forecast!$A:$A, Outcomes!$A89, Forecast!$C:$C, "2023", Forecast!$D:$D, "Historical")</f>
        <v>256</v>
      </c>
      <c r="W142" s="90">
        <f>SUMIFS(Forecast!AH:AH, Forecast!$A:$A, Outcomes!$A89, Forecast!$C:$C, "2023", Forecast!$D:$D, "Historical")</f>
        <v>99</v>
      </c>
      <c r="X142" s="90">
        <f>SUMIFS(Forecast!AI:AI, Forecast!$A:$A, Outcomes!$A89, Forecast!$C:$C, "2023", Forecast!$D:$D, "Historical")</f>
        <v>40</v>
      </c>
      <c r="Y142" s="90">
        <f>SUMIFS(Forecast!AJ:AJ, Forecast!$A:$A, Outcomes!$A89, Forecast!$C:$C, "2023", Forecast!$D:$D, "Historical")</f>
        <v>46</v>
      </c>
      <c r="Z142" s="90">
        <f>SUMIFS(Forecast!AK:AK, Forecast!$A:$A, Outcomes!$A89, Forecast!$C:$C, "2023", Forecast!$D:$D, "Historical")</f>
        <v>400</v>
      </c>
      <c r="AA142" s="90">
        <f>SUMIFS(Forecast!AL:AL, Forecast!$A:$A, Outcomes!$A89, Forecast!$C:$C, "2023", Forecast!$D:$D, "Historical")</f>
        <v>149</v>
      </c>
      <c r="AB142" s="90">
        <f>SUMIFS(Forecast!AM:AM, Forecast!$A:$A, Outcomes!$A89, Forecast!$C:$C, "2023", Forecast!$D:$D, "Historical")</f>
        <v>121</v>
      </c>
      <c r="AC142" s="90">
        <f>SUMIFS(Forecast!AN:AN, Forecast!$A:$A, Outcomes!$A89, Forecast!$C:$C, "2023", Forecast!$D:$D, "Historical")</f>
        <v>172</v>
      </c>
      <c r="AD142" s="90">
        <f>SUMIFS(Forecast!AT:AT, Forecast!$A:$A, Outcomes!$A89, Forecast!$C:$C, "2023", Forecast!$D:$D, "Historical")</f>
        <v>0</v>
      </c>
      <c r="AE142" s="90">
        <f>SUMIFS(Forecast!AU:AU, Forecast!$A:$A, Outcomes!$A89, Forecast!$C:$C, "2023", Forecast!$D:$D, "Historical")</f>
        <v>0</v>
      </c>
      <c r="AF142" s="90">
        <f>SUMIFS(Forecast!AV:AV, Forecast!$A:$A, Outcomes!$A89, Forecast!$C:$C, "2023", Forecast!$D:$D, "Historical")</f>
        <v>0</v>
      </c>
      <c r="AG142" s="90">
        <f>SUMIFS(Forecast!AW:AW, Forecast!$A:$A, Outcomes!$A89, Forecast!$C:$C, "2023", Forecast!$D:$D, "Historical")</f>
        <v>0</v>
      </c>
      <c r="AH142" s="90">
        <f>SUMIFS(Forecast!AX:AX, Forecast!$A:$A, Outcomes!$A89, Forecast!$C:$C, "2023", Forecast!$D:$D, "Historical")</f>
        <v>0</v>
      </c>
      <c r="AI142" s="90">
        <f>SUMIFS(Forecast!AY:AY, Forecast!$A:$A, Outcomes!$A89, Forecast!$C:$C, "2023", Forecast!$D:$D, "Historical")</f>
        <v>0</v>
      </c>
      <c r="AJ142" s="90">
        <f>SUMIFS(Forecast!AZ:AZ, Forecast!$A:$A, Outcomes!$A89, Forecast!$C:$C, "2023", Forecast!$D:$D, "Historical")</f>
        <v>0</v>
      </c>
      <c r="AK142" s="90">
        <f>SUMIFS(Forecast!BA:BA, Forecast!$A:$A, Outcomes!$A89, Forecast!$C:$C, "2023", Forecast!$D:$D, "Historical")</f>
        <v>0</v>
      </c>
      <c r="AL142" s="90">
        <f>SUMIFS(Forecast!BF:BF, Forecast!$A:$A, Outcomes!$A89, Forecast!$C:$C, "2023", Forecast!$D:$D, "Historical")</f>
        <v>358</v>
      </c>
      <c r="AM142" s="90">
        <f>SUMIFS(Forecast!BG:BG, Forecast!$A:$A, Outcomes!$A89, Forecast!$C:$C, "2023", Forecast!$D:$D, "Historical")</f>
        <v>128</v>
      </c>
      <c r="AN142" s="90">
        <f>SUMIFS(Forecast!BH:BH, Forecast!$A:$A, Outcomes!$A89, Forecast!$C:$C, "2023", Forecast!$D:$D, "Historical")</f>
        <v>112</v>
      </c>
      <c r="AO142" s="90">
        <f>SUMIFS(Forecast!BI:BI, Forecast!$A:$A, Outcomes!$A89, Forecast!$C:$C, "2023", Forecast!$D:$D, "Historical")</f>
        <v>78</v>
      </c>
      <c r="AP142" s="90">
        <f>SUMIFS(Forecast!BJ:BJ, Forecast!$A:$A, Outcomes!$A89, Forecast!$C:$C, "2023", Forecast!$D:$D, "Historical")</f>
        <v>142</v>
      </c>
      <c r="AQ142" s="90">
        <f>SUMIFS(Forecast!BK:BK, Forecast!$A:$A, Outcomes!$A89, Forecast!$C:$C, "2023", Forecast!$D:$D, "Historical")</f>
        <v>37</v>
      </c>
      <c r="AR142" s="90">
        <f>SUMIFS(Forecast!BL:BL, Forecast!$A:$A, Outcomes!$A89, Forecast!$C:$C, "2023", Forecast!$D:$D, "Historical")</f>
        <v>56</v>
      </c>
      <c r="AS142" s="90">
        <f>SUMIFS(Forecast!BM:BM, Forecast!$A:$A, Outcomes!$A89, Forecast!$C:$C, "2023", Forecast!$D:$D, "Historical")</f>
        <v>84</v>
      </c>
      <c r="AT142" s="90">
        <f>SUMIFS(Forecast!BS:BS, Forecast!$A:$A, Outcomes!$A89, Forecast!$C:$C, "2023", Forecast!$D:$D, "Historical")</f>
        <v>6</v>
      </c>
      <c r="AU142" s="90">
        <f>SUMIFS(Forecast!BT:BT, Forecast!$A:$A, Outcomes!$A89, Forecast!$C:$C, "2023", Forecast!$D:$D, "Historical")</f>
        <v>1</v>
      </c>
      <c r="AV142" s="90">
        <f>SUMIFS(Forecast!BU:BU, Forecast!$A:$A, Outcomes!$A89, Forecast!$C:$C, "2023", Forecast!$D:$D, "Historical")</f>
        <v>2</v>
      </c>
      <c r="AW142" s="90">
        <f>SUMIFS(Forecast!BV:BV, Forecast!$A:$A, Outcomes!$A89, Forecast!$C:$C, "2023", Forecast!$D:$D, "Historical")</f>
        <v>5</v>
      </c>
      <c r="AX142" s="90">
        <f>SUMIFS(Forecast!BW:BW, Forecast!$A:$A, Outcomes!$A89, Forecast!$C:$C, "2023", Forecast!$D:$D, "Historical")</f>
        <v>4</v>
      </c>
      <c r="AY142" s="90">
        <f>SUMIFS(Forecast!BX:BX, Forecast!$A:$A, Outcomes!$A89, Forecast!$C:$C, "2023", Forecast!$D:$D, "Historical")</f>
        <v>1</v>
      </c>
      <c r="AZ142" s="90">
        <f>SUMIFS(Forecast!BY:BY, Forecast!$A:$A, Outcomes!$A89, Forecast!$C:$C, "2023", Forecast!$D:$D, "Historical")</f>
        <v>0</v>
      </c>
      <c r="BA142" s="90">
        <f>SUMIFS(Forecast!BZ:BZ, Forecast!$A:$A, Outcomes!$A89, Forecast!$C:$C, "2023", Forecast!$D:$D, "Historical")</f>
        <v>1</v>
      </c>
      <c r="BB142" s="90">
        <f>SUMIFS(Forecast!AO:AO, Forecast!$A:$A, Outcomes!$A89, Forecast!$C:$C, "2023", Forecast!$D:$D, "Historical")</f>
        <v>30</v>
      </c>
      <c r="BC142" s="90">
        <f>SUMIFS(Forecast!BN:BN, Forecast!$A:$A, Outcomes!$A89, Forecast!$C:$C, "2023", Forecast!$D:$D, "Historical")</f>
        <v>64</v>
      </c>
      <c r="BD142" s="90">
        <f>SUMIFS(Forecast!CA:CA, Forecast!$A:$A, Outcomes!$A89, Forecast!$C:$C, "2023", Forecast!$D:$D, "Historical")</f>
        <v>0</v>
      </c>
    </row>
    <row r="143" spans="1:56">
      <c r="A143" s="21" t="s">
        <v>103</v>
      </c>
      <c r="B143" s="18" t="s">
        <v>104</v>
      </c>
      <c r="C143" s="90">
        <f>SUMIFS(Forecast!E:E, Forecast!$A:$A, Outcomes!$A90, Forecast!$C:$C, "2023", Forecast!$D:$D, "Historical")</f>
        <v>708</v>
      </c>
      <c r="D143" s="90">
        <f>SUMIFS(Forecast!F:F, Forecast!$A:$A, Outcomes!$A90, Forecast!$C:$C, "2023", Forecast!$D:$D, "Historical")</f>
        <v>687</v>
      </c>
      <c r="E143" s="90">
        <f>SUMIFS(Forecast!G:G, Forecast!$A:$A, Outcomes!$A90, Forecast!$C:$C, "2023", Forecast!$D:$D, "Historical")</f>
        <v>437</v>
      </c>
      <c r="F143" s="90">
        <f>SUMIFS(Forecast!H:H, Forecast!$A:$A, Outcomes!$A90, Forecast!$C:$C, "2023", Forecast!$D:$D, "Historical")</f>
        <v>237</v>
      </c>
      <c r="G143" s="90">
        <f>SUMIFS(Forecast!I:I, Forecast!$A:$A, Outcomes!$A90, Forecast!$C:$C, "2023", Forecast!$D:$D, "Historical")</f>
        <v>74</v>
      </c>
      <c r="H143" s="90">
        <f>SUMIFS(Forecast!J:J, Forecast!$A:$A, Outcomes!$A90, Forecast!$C:$C, "2023", Forecast!$D:$D, "Historical")</f>
        <v>0</v>
      </c>
      <c r="I143" s="90">
        <f>SUMIFS(Forecast!K:K, Forecast!$A:$A, Outcomes!$A90, Forecast!$C:$C, "2023", Forecast!$D:$D, "Historical")</f>
        <v>0</v>
      </c>
      <c r="J143" s="90">
        <f>SUMIFS(Forecast!L:L, Forecast!$A:$A, Outcomes!$A90, Forecast!$C:$C, "2023", Forecast!$D:$D, "Historical")</f>
        <v>0</v>
      </c>
      <c r="K143" s="90">
        <f>SUMIFS(Forecast!M:M, Forecast!$A:$A, Outcomes!$A90, Forecast!$C:$C, "2023", Forecast!$D:$D, "Historical")</f>
        <v>0</v>
      </c>
      <c r="L143" s="90">
        <f>SUMIFS(Forecast!O:O, Forecast!$A:$A, Outcomes!$A90, Forecast!$C:$C, "2023", Forecast!$D:$D, "Historical")</f>
        <v>0</v>
      </c>
      <c r="M143" s="90">
        <f>SUMIFS(Forecast!P:P, Forecast!$A:$A, Outcomes!$A90, Forecast!$C:$C, "2023", Forecast!$D:$D, "Historical")</f>
        <v>104</v>
      </c>
      <c r="N143" s="90">
        <f>SUMIFS(Forecast!U:U, Forecast!$A:$A, Outcomes!$A90, Forecast!$C:$C, "2023", Forecast!$D:$D, "Historical")</f>
        <v>0</v>
      </c>
      <c r="O143" s="564"/>
      <c r="P143" s="564"/>
      <c r="Q143" s="564"/>
      <c r="R143" s="90">
        <f>SUMIFS(Forecast!Y:Y, Forecast!$A:$A, Outcomes!$A90, Forecast!$C:$C, "2023", Forecast!$D:$D, "Historical")</f>
        <v>0</v>
      </c>
      <c r="S143" s="564"/>
      <c r="T143" s="564"/>
      <c r="U143" s="564"/>
      <c r="V143" s="90">
        <f>SUMIFS(Forecast!AG:AG, Forecast!$A:$A, Outcomes!$A90, Forecast!$C:$C, "2023", Forecast!$D:$D, "Historical")</f>
        <v>114</v>
      </c>
      <c r="W143" s="90">
        <f>SUMIFS(Forecast!AH:AH, Forecast!$A:$A, Outcomes!$A90, Forecast!$C:$C, "2023", Forecast!$D:$D, "Historical")</f>
        <v>54</v>
      </c>
      <c r="X143" s="90">
        <f>SUMIFS(Forecast!AI:AI, Forecast!$A:$A, Outcomes!$A90, Forecast!$C:$C, "2023", Forecast!$D:$D, "Historical")</f>
        <v>39</v>
      </c>
      <c r="Y143" s="90">
        <f>SUMIFS(Forecast!AJ:AJ, Forecast!$A:$A, Outcomes!$A90, Forecast!$C:$C, "2023", Forecast!$D:$D, "Historical")</f>
        <v>42</v>
      </c>
      <c r="Z143" s="90">
        <f>SUMIFS(Forecast!AK:AK, Forecast!$A:$A, Outcomes!$A90, Forecast!$C:$C, "2023", Forecast!$D:$D, "Historical")</f>
        <v>283</v>
      </c>
      <c r="AA143" s="90">
        <f>SUMIFS(Forecast!AL:AL, Forecast!$A:$A, Outcomes!$A90, Forecast!$C:$C, "2023", Forecast!$D:$D, "Historical")</f>
        <v>170</v>
      </c>
      <c r="AB143" s="90">
        <f>SUMIFS(Forecast!AM:AM, Forecast!$A:$A, Outcomes!$A90, Forecast!$C:$C, "2023", Forecast!$D:$D, "Historical")</f>
        <v>123</v>
      </c>
      <c r="AC143" s="90">
        <f>SUMIFS(Forecast!AN:AN, Forecast!$A:$A, Outcomes!$A90, Forecast!$C:$C, "2023", Forecast!$D:$D, "Historical")</f>
        <v>73</v>
      </c>
      <c r="AD143" s="90">
        <f>SUMIFS(Forecast!AT:AT, Forecast!$A:$A, Outcomes!$A90, Forecast!$C:$C, "2023", Forecast!$D:$D, "Historical")</f>
        <v>0</v>
      </c>
      <c r="AE143" s="90">
        <f>SUMIFS(Forecast!AU:AU, Forecast!$A:$A, Outcomes!$A90, Forecast!$C:$C, "2023", Forecast!$D:$D, "Historical")</f>
        <v>0</v>
      </c>
      <c r="AF143" s="90">
        <f>SUMIFS(Forecast!AV:AV, Forecast!$A:$A, Outcomes!$A90, Forecast!$C:$C, "2023", Forecast!$D:$D, "Historical")</f>
        <v>0</v>
      </c>
      <c r="AG143" s="90">
        <f>SUMIFS(Forecast!AW:AW, Forecast!$A:$A, Outcomes!$A90, Forecast!$C:$C, "2023", Forecast!$D:$D, "Historical")</f>
        <v>0</v>
      </c>
      <c r="AH143" s="90">
        <f>SUMIFS(Forecast!AX:AX, Forecast!$A:$A, Outcomes!$A90, Forecast!$C:$C, "2023", Forecast!$D:$D, "Historical")</f>
        <v>0</v>
      </c>
      <c r="AI143" s="90">
        <f>SUMIFS(Forecast!AY:AY, Forecast!$A:$A, Outcomes!$A90, Forecast!$C:$C, "2023", Forecast!$D:$D, "Historical")</f>
        <v>0</v>
      </c>
      <c r="AJ143" s="90">
        <f>SUMIFS(Forecast!AZ:AZ, Forecast!$A:$A, Outcomes!$A90, Forecast!$C:$C, "2023", Forecast!$D:$D, "Historical")</f>
        <v>0</v>
      </c>
      <c r="AK143" s="90">
        <f>SUMIFS(Forecast!BA:BA, Forecast!$A:$A, Outcomes!$A90, Forecast!$C:$C, "2023", Forecast!$D:$D, "Historical")</f>
        <v>0</v>
      </c>
      <c r="AL143" s="90">
        <f>SUMIFS(Forecast!BF:BF, Forecast!$A:$A, Outcomes!$A90, Forecast!$C:$C, "2023", Forecast!$D:$D, "Historical")</f>
        <v>594</v>
      </c>
      <c r="AM143" s="90">
        <f>SUMIFS(Forecast!BG:BG, Forecast!$A:$A, Outcomes!$A90, Forecast!$C:$C, "2023", Forecast!$D:$D, "Historical")</f>
        <v>397</v>
      </c>
      <c r="AN143" s="90">
        <f>SUMIFS(Forecast!BH:BH, Forecast!$A:$A, Outcomes!$A90, Forecast!$C:$C, "2023", Forecast!$D:$D, "Historical")</f>
        <v>207</v>
      </c>
      <c r="AO143" s="90">
        <f>SUMIFS(Forecast!BI:BI, Forecast!$A:$A, Outcomes!$A90, Forecast!$C:$C, "2023", Forecast!$D:$D, "Historical")</f>
        <v>66</v>
      </c>
      <c r="AP143" s="90">
        <f>SUMIFS(Forecast!BJ:BJ, Forecast!$A:$A, Outcomes!$A90, Forecast!$C:$C, "2023", Forecast!$D:$D, "Historical")</f>
        <v>265</v>
      </c>
      <c r="AQ143" s="90">
        <f>SUMIFS(Forecast!BK:BK, Forecast!$A:$A, Outcomes!$A90, Forecast!$C:$C, "2023", Forecast!$D:$D, "Historical")</f>
        <v>94</v>
      </c>
      <c r="AR143" s="90">
        <f>SUMIFS(Forecast!BL:BL, Forecast!$A:$A, Outcomes!$A90, Forecast!$C:$C, "2023", Forecast!$D:$D, "Historical")</f>
        <v>151</v>
      </c>
      <c r="AS143" s="90">
        <f>SUMIFS(Forecast!BM:BM, Forecast!$A:$A, Outcomes!$A90, Forecast!$C:$C, "2023", Forecast!$D:$D, "Historical")</f>
        <v>107</v>
      </c>
      <c r="AT143" s="90">
        <f>SUMIFS(Forecast!BS:BS, Forecast!$A:$A, Outcomes!$A90, Forecast!$C:$C, "2023", Forecast!$D:$D, "Historical")</f>
        <v>0</v>
      </c>
      <c r="AU143" s="90">
        <f>SUMIFS(Forecast!BT:BT, Forecast!$A:$A, Outcomes!$A90, Forecast!$C:$C, "2023", Forecast!$D:$D, "Historical")</f>
        <v>0</v>
      </c>
      <c r="AV143" s="90">
        <f>SUMIFS(Forecast!BU:BU, Forecast!$A:$A, Outcomes!$A90, Forecast!$C:$C, "2023", Forecast!$D:$D, "Historical")</f>
        <v>0</v>
      </c>
      <c r="AW143" s="90">
        <f>SUMIFS(Forecast!BV:BV, Forecast!$A:$A, Outcomes!$A90, Forecast!$C:$C, "2023", Forecast!$D:$D, "Historical")</f>
        <v>0</v>
      </c>
      <c r="AX143" s="90">
        <f>SUMIFS(Forecast!BW:BW, Forecast!$A:$A, Outcomes!$A90, Forecast!$C:$C, "2023", Forecast!$D:$D, "Historical")</f>
        <v>0</v>
      </c>
      <c r="AY143" s="90">
        <f>SUMIFS(Forecast!BX:BX, Forecast!$A:$A, Outcomes!$A90, Forecast!$C:$C, "2023", Forecast!$D:$D, "Historical")</f>
        <v>0</v>
      </c>
      <c r="AZ143" s="90">
        <f>SUMIFS(Forecast!BY:BY, Forecast!$A:$A, Outcomes!$A90, Forecast!$C:$C, "2023", Forecast!$D:$D, "Historical")</f>
        <v>0</v>
      </c>
      <c r="BA143" s="90">
        <f>SUMIFS(Forecast!BZ:BZ, Forecast!$A:$A, Outcomes!$A90, Forecast!$C:$C, "2023", Forecast!$D:$D, "Historical")</f>
        <v>0</v>
      </c>
      <c r="BB143" s="90">
        <f>SUMIFS(Forecast!AO:AO, Forecast!$A:$A, Outcomes!$A90, Forecast!$C:$C, "2023", Forecast!$D:$D, "Historical")</f>
        <v>14</v>
      </c>
      <c r="BC143" s="90">
        <f>SUMIFS(Forecast!BN:BN, Forecast!$A:$A, Outcomes!$A90, Forecast!$C:$C, "2023", Forecast!$D:$D, "Historical")</f>
        <v>58</v>
      </c>
      <c r="BD143" s="90">
        <f>SUMIFS(Forecast!CA:CA, Forecast!$A:$A, Outcomes!$A90, Forecast!$C:$C, "2023", Forecast!$D:$D, "Historical")</f>
        <v>0</v>
      </c>
    </row>
    <row r="144" spans="1:56">
      <c r="A144" s="21" t="s">
        <v>105</v>
      </c>
      <c r="B144" s="18" t="s">
        <v>106</v>
      </c>
      <c r="C144" s="90">
        <f>SUMIFS(Forecast!E:E, Forecast!$A:$A, Outcomes!$A91, Forecast!$C:$C, "2023", Forecast!$D:$D, "Historical")</f>
        <v>531</v>
      </c>
      <c r="D144" s="90">
        <f>SUMIFS(Forecast!F:F, Forecast!$A:$A, Outcomes!$A91, Forecast!$C:$C, "2023", Forecast!$D:$D, "Historical")</f>
        <v>791</v>
      </c>
      <c r="E144" s="90">
        <f>SUMIFS(Forecast!G:G, Forecast!$A:$A, Outcomes!$A91, Forecast!$C:$C, "2023", Forecast!$D:$D, "Historical")</f>
        <v>317</v>
      </c>
      <c r="F144" s="90">
        <f>SUMIFS(Forecast!H:H, Forecast!$A:$A, Outcomes!$A91, Forecast!$C:$C, "2023", Forecast!$D:$D, "Historical")</f>
        <v>304</v>
      </c>
      <c r="G144" s="90">
        <f>SUMIFS(Forecast!I:I, Forecast!$A:$A, Outcomes!$A91, Forecast!$C:$C, "2023", Forecast!$D:$D, "Historical")</f>
        <v>116</v>
      </c>
      <c r="H144" s="90">
        <f>SUMIFS(Forecast!J:J, Forecast!$A:$A, Outcomes!$A91, Forecast!$C:$C, "2023", Forecast!$D:$D, "Historical")</f>
        <v>0</v>
      </c>
      <c r="I144" s="90">
        <f>SUMIFS(Forecast!K:K, Forecast!$A:$A, Outcomes!$A91, Forecast!$C:$C, "2023", Forecast!$D:$D, "Historical")</f>
        <v>0</v>
      </c>
      <c r="J144" s="90">
        <f>SUMIFS(Forecast!L:L, Forecast!$A:$A, Outcomes!$A91, Forecast!$C:$C, "2023", Forecast!$D:$D, "Historical")</f>
        <v>0</v>
      </c>
      <c r="K144" s="90">
        <f>SUMIFS(Forecast!M:M, Forecast!$A:$A, Outcomes!$A91, Forecast!$C:$C, "2023", Forecast!$D:$D, "Historical")</f>
        <v>0</v>
      </c>
      <c r="L144" s="90">
        <f>SUMIFS(Forecast!O:O, Forecast!$A:$A, Outcomes!$A91, Forecast!$C:$C, "2023", Forecast!$D:$D, "Historical")</f>
        <v>0</v>
      </c>
      <c r="M144" s="90">
        <f>SUMIFS(Forecast!P:P, Forecast!$A:$A, Outcomes!$A91, Forecast!$C:$C, "2023", Forecast!$D:$D, "Historical")</f>
        <v>231</v>
      </c>
      <c r="N144" s="90">
        <f>SUMIFS(Forecast!U:U, Forecast!$A:$A, Outcomes!$A91, Forecast!$C:$C, "2023", Forecast!$D:$D, "Historical")</f>
        <v>0</v>
      </c>
      <c r="O144" s="564"/>
      <c r="P144" s="564"/>
      <c r="Q144" s="564"/>
      <c r="R144" s="90">
        <f>SUMIFS(Forecast!Y:Y, Forecast!$A:$A, Outcomes!$A91, Forecast!$C:$C, "2023", Forecast!$D:$D, "Historical")</f>
        <v>77</v>
      </c>
      <c r="S144" s="564"/>
      <c r="T144" s="564"/>
      <c r="U144" s="564"/>
      <c r="V144" s="90">
        <f>SUMIFS(Forecast!AG:AG, Forecast!$A:$A, Outcomes!$A91, Forecast!$C:$C, "2023", Forecast!$D:$D, "Historical")</f>
        <v>192</v>
      </c>
      <c r="W144" s="90">
        <f>SUMIFS(Forecast!AH:AH, Forecast!$A:$A, Outcomes!$A91, Forecast!$C:$C, "2023", Forecast!$D:$D, "Historical")</f>
        <v>27</v>
      </c>
      <c r="X144" s="90">
        <f>SUMIFS(Forecast!AI:AI, Forecast!$A:$A, Outcomes!$A91, Forecast!$C:$C, "2023", Forecast!$D:$D, "Historical")</f>
        <v>39</v>
      </c>
      <c r="Y144" s="90">
        <f>SUMIFS(Forecast!AJ:AJ, Forecast!$A:$A, Outcomes!$A91, Forecast!$C:$C, "2023", Forecast!$D:$D, "Historical")</f>
        <v>36</v>
      </c>
      <c r="Z144" s="90">
        <f>SUMIFS(Forecast!AK:AK, Forecast!$A:$A, Outcomes!$A91, Forecast!$C:$C, "2023", Forecast!$D:$D, "Historical")</f>
        <v>202</v>
      </c>
      <c r="AA144" s="90">
        <f>SUMIFS(Forecast!AL:AL, Forecast!$A:$A, Outcomes!$A91, Forecast!$C:$C, "2023", Forecast!$D:$D, "Historical")</f>
        <v>38</v>
      </c>
      <c r="AB144" s="90">
        <f>SUMIFS(Forecast!AM:AM, Forecast!$A:$A, Outcomes!$A91, Forecast!$C:$C, "2023", Forecast!$D:$D, "Historical")</f>
        <v>94</v>
      </c>
      <c r="AC144" s="90">
        <f>SUMIFS(Forecast!AN:AN, Forecast!$A:$A, Outcomes!$A91, Forecast!$C:$C, "2023", Forecast!$D:$D, "Historical")</f>
        <v>86</v>
      </c>
      <c r="AD144" s="90">
        <f>SUMIFS(Forecast!AT:AT, Forecast!$A:$A, Outcomes!$A91, Forecast!$C:$C, "2023", Forecast!$D:$D, "Historical")</f>
        <v>0</v>
      </c>
      <c r="AE144" s="90">
        <f>SUMIFS(Forecast!AU:AU, Forecast!$A:$A, Outcomes!$A91, Forecast!$C:$C, "2023", Forecast!$D:$D, "Historical")</f>
        <v>0</v>
      </c>
      <c r="AF144" s="90">
        <f>SUMIFS(Forecast!AV:AV, Forecast!$A:$A, Outcomes!$A91, Forecast!$C:$C, "2023", Forecast!$D:$D, "Historical")</f>
        <v>0</v>
      </c>
      <c r="AG144" s="90">
        <f>SUMIFS(Forecast!AW:AW, Forecast!$A:$A, Outcomes!$A91, Forecast!$C:$C, "2023", Forecast!$D:$D, "Historical")</f>
        <v>0</v>
      </c>
      <c r="AH144" s="90">
        <f>SUMIFS(Forecast!AX:AX, Forecast!$A:$A, Outcomes!$A91, Forecast!$C:$C, "2023", Forecast!$D:$D, "Historical")</f>
        <v>0</v>
      </c>
      <c r="AI144" s="90">
        <f>SUMIFS(Forecast!AY:AY, Forecast!$A:$A, Outcomes!$A91, Forecast!$C:$C, "2023", Forecast!$D:$D, "Historical")</f>
        <v>0</v>
      </c>
      <c r="AJ144" s="90">
        <f>SUMIFS(Forecast!AZ:AZ, Forecast!$A:$A, Outcomes!$A91, Forecast!$C:$C, "2023", Forecast!$D:$D, "Historical")</f>
        <v>0</v>
      </c>
      <c r="AK144" s="90">
        <f>SUMIFS(Forecast!BA:BA, Forecast!$A:$A, Outcomes!$A91, Forecast!$C:$C, "2023", Forecast!$D:$D, "Historical")</f>
        <v>0</v>
      </c>
      <c r="AL144" s="90">
        <f>SUMIFS(Forecast!BF:BF, Forecast!$A:$A, Outcomes!$A91, Forecast!$C:$C, "2023", Forecast!$D:$D, "Historical")</f>
        <v>902</v>
      </c>
      <c r="AM144" s="90">
        <f>SUMIFS(Forecast!BG:BG, Forecast!$A:$A, Outcomes!$A91, Forecast!$C:$C, "2023", Forecast!$D:$D, "Historical")</f>
        <v>362</v>
      </c>
      <c r="AN144" s="90">
        <f>SUMIFS(Forecast!BH:BH, Forecast!$A:$A, Outcomes!$A91, Forecast!$C:$C, "2023", Forecast!$D:$D, "Historical")</f>
        <v>399</v>
      </c>
      <c r="AO144" s="90">
        <f>SUMIFS(Forecast!BI:BI, Forecast!$A:$A, Outcomes!$A91, Forecast!$C:$C, "2023", Forecast!$D:$D, "Historical")</f>
        <v>226</v>
      </c>
      <c r="AP144" s="90">
        <f>SUMIFS(Forecast!BJ:BJ, Forecast!$A:$A, Outcomes!$A91, Forecast!$C:$C, "2023", Forecast!$D:$D, "Historical")</f>
        <v>216</v>
      </c>
      <c r="AQ144" s="90">
        <f>SUMIFS(Forecast!BK:BK, Forecast!$A:$A, Outcomes!$A91, Forecast!$C:$C, "2023", Forecast!$D:$D, "Historical")</f>
        <v>58</v>
      </c>
      <c r="AR144" s="90">
        <f>SUMIFS(Forecast!BL:BL, Forecast!$A:$A, Outcomes!$A91, Forecast!$C:$C, "2023", Forecast!$D:$D, "Historical")</f>
        <v>99</v>
      </c>
      <c r="AS144" s="90">
        <f>SUMIFS(Forecast!BM:BM, Forecast!$A:$A, Outcomes!$A91, Forecast!$C:$C, "2023", Forecast!$D:$D, "Historical")</f>
        <v>96</v>
      </c>
      <c r="AT144" s="90">
        <f>SUMIFS(Forecast!BS:BS, Forecast!$A:$A, Outcomes!$A91, Forecast!$C:$C, "2023", Forecast!$D:$D, "Historical")</f>
        <v>0</v>
      </c>
      <c r="AU144" s="90">
        <f>SUMIFS(Forecast!BT:BT, Forecast!$A:$A, Outcomes!$A91, Forecast!$C:$C, "2023", Forecast!$D:$D, "Historical")</f>
        <v>0</v>
      </c>
      <c r="AV144" s="90">
        <f>SUMIFS(Forecast!BU:BU, Forecast!$A:$A, Outcomes!$A91, Forecast!$C:$C, "2023", Forecast!$D:$D, "Historical")</f>
        <v>0</v>
      </c>
      <c r="AW144" s="90">
        <f>SUMIFS(Forecast!BV:BV, Forecast!$A:$A, Outcomes!$A91, Forecast!$C:$C, "2023", Forecast!$D:$D, "Historical")</f>
        <v>0</v>
      </c>
      <c r="AX144" s="90">
        <f>SUMIFS(Forecast!BW:BW, Forecast!$A:$A, Outcomes!$A91, Forecast!$C:$C, "2023", Forecast!$D:$D, "Historical")</f>
        <v>0</v>
      </c>
      <c r="AY144" s="90">
        <f>SUMIFS(Forecast!BX:BX, Forecast!$A:$A, Outcomes!$A91, Forecast!$C:$C, "2023", Forecast!$D:$D, "Historical")</f>
        <v>0</v>
      </c>
      <c r="AZ144" s="90">
        <f>SUMIFS(Forecast!BY:BY, Forecast!$A:$A, Outcomes!$A91, Forecast!$C:$C, "2023", Forecast!$D:$D, "Historical")</f>
        <v>0</v>
      </c>
      <c r="BA144" s="90">
        <f>SUMIFS(Forecast!BZ:BZ, Forecast!$A:$A, Outcomes!$A91, Forecast!$C:$C, "2023", Forecast!$D:$D, "Historical")</f>
        <v>0</v>
      </c>
      <c r="BB144" s="90">
        <f>SUMIFS(Forecast!AO:AO, Forecast!$A:$A, Outcomes!$A91, Forecast!$C:$C, "2023", Forecast!$D:$D, "Historical")</f>
        <v>22</v>
      </c>
      <c r="BC144" s="90">
        <f>SUMIFS(Forecast!BN:BN, Forecast!$A:$A, Outcomes!$A91, Forecast!$C:$C, "2023", Forecast!$D:$D, "Historical")</f>
        <v>135</v>
      </c>
      <c r="BD144" s="90">
        <f>SUMIFS(Forecast!CA:CA, Forecast!$A:$A, Outcomes!$A91, Forecast!$C:$C, "2023", Forecast!$D:$D, "Historical")</f>
        <v>0</v>
      </c>
    </row>
    <row r="145" spans="1:56">
      <c r="A145" s="21" t="s">
        <v>107</v>
      </c>
      <c r="B145" s="18" t="s">
        <v>108</v>
      </c>
      <c r="C145" s="90">
        <f>SUMIFS(Forecast!E:E, Forecast!$A:$A, Outcomes!$A92, Forecast!$C:$C, "2023", Forecast!$D:$D, "Historical")</f>
        <v>289</v>
      </c>
      <c r="D145" s="90">
        <f>SUMIFS(Forecast!F:F, Forecast!$A:$A, Outcomes!$A92, Forecast!$C:$C, "2023", Forecast!$D:$D, "Historical")</f>
        <v>276</v>
      </c>
      <c r="E145" s="90">
        <f>SUMIFS(Forecast!G:G, Forecast!$A:$A, Outcomes!$A92, Forecast!$C:$C, "2023", Forecast!$D:$D, "Historical")</f>
        <v>177</v>
      </c>
      <c r="F145" s="90">
        <f>SUMIFS(Forecast!H:H, Forecast!$A:$A, Outcomes!$A92, Forecast!$C:$C, "2023", Forecast!$D:$D, "Historical")</f>
        <v>119</v>
      </c>
      <c r="G145" s="90">
        <f>SUMIFS(Forecast!I:I, Forecast!$A:$A, Outcomes!$A92, Forecast!$C:$C, "2023", Forecast!$D:$D, "Historical")</f>
        <v>58</v>
      </c>
      <c r="H145" s="90">
        <f>SUMIFS(Forecast!J:J, Forecast!$A:$A, Outcomes!$A92, Forecast!$C:$C, "2023", Forecast!$D:$D, "Historical")</f>
        <v>0</v>
      </c>
      <c r="I145" s="90">
        <f>SUMIFS(Forecast!K:K, Forecast!$A:$A, Outcomes!$A92, Forecast!$C:$C, "2023", Forecast!$D:$D, "Historical")</f>
        <v>0</v>
      </c>
      <c r="J145" s="90">
        <f>SUMIFS(Forecast!L:L, Forecast!$A:$A, Outcomes!$A92, Forecast!$C:$C, "2023", Forecast!$D:$D, "Historical")</f>
        <v>0</v>
      </c>
      <c r="K145" s="90">
        <f>SUMIFS(Forecast!M:M, Forecast!$A:$A, Outcomes!$A92, Forecast!$C:$C, "2023", Forecast!$D:$D, "Historical")</f>
        <v>0</v>
      </c>
      <c r="L145" s="90">
        <f>SUMIFS(Forecast!O:O, Forecast!$A:$A, Outcomes!$A92, Forecast!$C:$C, "2023", Forecast!$D:$D, "Historical")</f>
        <v>0</v>
      </c>
      <c r="M145" s="90">
        <f>SUMIFS(Forecast!P:P, Forecast!$A:$A, Outcomes!$A92, Forecast!$C:$C, "2023", Forecast!$D:$D, "Historical")</f>
        <v>29</v>
      </c>
      <c r="N145" s="90">
        <f>SUMIFS(Forecast!U:U, Forecast!$A:$A, Outcomes!$A92, Forecast!$C:$C, "2023", Forecast!$D:$D, "Historical")</f>
        <v>0</v>
      </c>
      <c r="O145" s="564"/>
      <c r="P145" s="564"/>
      <c r="Q145" s="564"/>
      <c r="R145" s="90">
        <f>SUMIFS(Forecast!Y:Y, Forecast!$A:$A, Outcomes!$A92, Forecast!$C:$C, "2023", Forecast!$D:$D, "Historical")</f>
        <v>24</v>
      </c>
      <c r="S145" s="564"/>
      <c r="T145" s="564"/>
      <c r="U145" s="564"/>
      <c r="V145" s="90">
        <f>SUMIFS(Forecast!AG:AG, Forecast!$A:$A, Outcomes!$A92, Forecast!$C:$C, "2023", Forecast!$D:$D, "Historical")</f>
        <v>168</v>
      </c>
      <c r="W145" s="90">
        <f>SUMIFS(Forecast!AH:AH, Forecast!$A:$A, Outcomes!$A92, Forecast!$C:$C, "2023", Forecast!$D:$D, "Historical")</f>
        <v>126</v>
      </c>
      <c r="X145" s="90">
        <f>SUMIFS(Forecast!AI:AI, Forecast!$A:$A, Outcomes!$A92, Forecast!$C:$C, "2023", Forecast!$D:$D, "Historical")</f>
        <v>88</v>
      </c>
      <c r="Y145" s="90">
        <f>SUMIFS(Forecast!AJ:AJ, Forecast!$A:$A, Outcomes!$A92, Forecast!$C:$C, "2023", Forecast!$D:$D, "Historical")</f>
        <v>79</v>
      </c>
      <c r="Z145" s="90">
        <f>SUMIFS(Forecast!AK:AK, Forecast!$A:$A, Outcomes!$A92, Forecast!$C:$C, "2023", Forecast!$D:$D, "Historical")</f>
        <v>118</v>
      </c>
      <c r="AA145" s="90">
        <f>SUMIFS(Forecast!AL:AL, Forecast!$A:$A, Outcomes!$A92, Forecast!$C:$C, "2023", Forecast!$D:$D, "Historical")</f>
        <v>84</v>
      </c>
      <c r="AB145" s="90">
        <f>SUMIFS(Forecast!AM:AM, Forecast!$A:$A, Outcomes!$A92, Forecast!$C:$C, "2023", Forecast!$D:$D, "Historical")</f>
        <v>69</v>
      </c>
      <c r="AC145" s="90">
        <f>SUMIFS(Forecast!AN:AN, Forecast!$A:$A, Outcomes!$A92, Forecast!$C:$C, "2023", Forecast!$D:$D, "Historical")</f>
        <v>37</v>
      </c>
      <c r="AD145" s="90">
        <f>SUMIFS(Forecast!AT:AT, Forecast!$A:$A, Outcomes!$A92, Forecast!$C:$C, "2023", Forecast!$D:$D, "Historical")</f>
        <v>0</v>
      </c>
      <c r="AE145" s="90">
        <f>SUMIFS(Forecast!AU:AU, Forecast!$A:$A, Outcomes!$A92, Forecast!$C:$C, "2023", Forecast!$D:$D, "Historical")</f>
        <v>0</v>
      </c>
      <c r="AF145" s="90">
        <f>SUMIFS(Forecast!AV:AV, Forecast!$A:$A, Outcomes!$A92, Forecast!$C:$C, "2023", Forecast!$D:$D, "Historical")</f>
        <v>0</v>
      </c>
      <c r="AG145" s="90">
        <f>SUMIFS(Forecast!AW:AW, Forecast!$A:$A, Outcomes!$A92, Forecast!$C:$C, "2023", Forecast!$D:$D, "Historical")</f>
        <v>0</v>
      </c>
      <c r="AH145" s="90">
        <f>SUMIFS(Forecast!AX:AX, Forecast!$A:$A, Outcomes!$A92, Forecast!$C:$C, "2023", Forecast!$D:$D, "Historical")</f>
        <v>0</v>
      </c>
      <c r="AI145" s="90">
        <f>SUMIFS(Forecast!AY:AY, Forecast!$A:$A, Outcomes!$A92, Forecast!$C:$C, "2023", Forecast!$D:$D, "Historical")</f>
        <v>0</v>
      </c>
      <c r="AJ145" s="90">
        <f>SUMIFS(Forecast!AZ:AZ, Forecast!$A:$A, Outcomes!$A92, Forecast!$C:$C, "2023", Forecast!$D:$D, "Historical")</f>
        <v>0</v>
      </c>
      <c r="AK145" s="90">
        <f>SUMIFS(Forecast!BA:BA, Forecast!$A:$A, Outcomes!$A92, Forecast!$C:$C, "2023", Forecast!$D:$D, "Historical")</f>
        <v>0</v>
      </c>
      <c r="AL145" s="90">
        <f>SUMIFS(Forecast!BF:BF, Forecast!$A:$A, Outcomes!$A92, Forecast!$C:$C, "2023", Forecast!$D:$D, "Historical")</f>
        <v>268</v>
      </c>
      <c r="AM145" s="90">
        <f>SUMIFS(Forecast!BG:BG, Forecast!$A:$A, Outcomes!$A92, Forecast!$C:$C, "2023", Forecast!$D:$D, "Historical")</f>
        <v>197</v>
      </c>
      <c r="AN145" s="90">
        <f>SUMIFS(Forecast!BH:BH, Forecast!$A:$A, Outcomes!$A92, Forecast!$C:$C, "2023", Forecast!$D:$D, "Historical")</f>
        <v>153</v>
      </c>
      <c r="AO145" s="90">
        <f>SUMIFS(Forecast!BI:BI, Forecast!$A:$A, Outcomes!$A92, Forecast!$C:$C, "2023", Forecast!$D:$D, "Historical")</f>
        <v>62</v>
      </c>
      <c r="AP145" s="90">
        <f>SUMIFS(Forecast!BJ:BJ, Forecast!$A:$A, Outcomes!$A92, Forecast!$C:$C, "2023", Forecast!$D:$D, "Historical")</f>
        <v>121</v>
      </c>
      <c r="AQ145" s="90">
        <f>SUMIFS(Forecast!BK:BK, Forecast!$A:$A, Outcomes!$A92, Forecast!$C:$C, "2023", Forecast!$D:$D, "Historical")</f>
        <v>61</v>
      </c>
      <c r="AR145" s="90">
        <f>SUMIFS(Forecast!BL:BL, Forecast!$A:$A, Outcomes!$A92, Forecast!$C:$C, "2023", Forecast!$D:$D, "Historical")</f>
        <v>78</v>
      </c>
      <c r="AS145" s="90">
        <f>SUMIFS(Forecast!BM:BM, Forecast!$A:$A, Outcomes!$A92, Forecast!$C:$C, "2023", Forecast!$D:$D, "Historical")</f>
        <v>78</v>
      </c>
      <c r="AT145" s="90">
        <f>SUMIFS(Forecast!BS:BS, Forecast!$A:$A, Outcomes!$A92, Forecast!$C:$C, "2023", Forecast!$D:$D, "Historical")</f>
        <v>0</v>
      </c>
      <c r="AU145" s="90">
        <f>SUMIFS(Forecast!BT:BT, Forecast!$A:$A, Outcomes!$A92, Forecast!$C:$C, "2023", Forecast!$D:$D, "Historical")</f>
        <v>0</v>
      </c>
      <c r="AV145" s="90">
        <f>SUMIFS(Forecast!BU:BU, Forecast!$A:$A, Outcomes!$A92, Forecast!$C:$C, "2023", Forecast!$D:$D, "Historical")</f>
        <v>0</v>
      </c>
      <c r="AW145" s="90">
        <f>SUMIFS(Forecast!BV:BV, Forecast!$A:$A, Outcomes!$A92, Forecast!$C:$C, "2023", Forecast!$D:$D, "Historical")</f>
        <v>0</v>
      </c>
      <c r="AX145" s="90">
        <f>SUMIFS(Forecast!BW:BW, Forecast!$A:$A, Outcomes!$A92, Forecast!$C:$C, "2023", Forecast!$D:$D, "Historical")</f>
        <v>0</v>
      </c>
      <c r="AY145" s="90">
        <f>SUMIFS(Forecast!BX:BX, Forecast!$A:$A, Outcomes!$A92, Forecast!$C:$C, "2023", Forecast!$D:$D, "Historical")</f>
        <v>0</v>
      </c>
      <c r="AZ145" s="90">
        <f>SUMIFS(Forecast!BY:BY, Forecast!$A:$A, Outcomes!$A92, Forecast!$C:$C, "2023", Forecast!$D:$D, "Historical")</f>
        <v>0</v>
      </c>
      <c r="BA145" s="90">
        <f>SUMIFS(Forecast!BZ:BZ, Forecast!$A:$A, Outcomes!$A92, Forecast!$C:$C, "2023", Forecast!$D:$D, "Historical")</f>
        <v>0</v>
      </c>
      <c r="BB145" s="90">
        <f>SUMIFS(Forecast!AO:AO, Forecast!$A:$A, Outcomes!$A92, Forecast!$C:$C, "2023", Forecast!$D:$D, "Historical")</f>
        <v>14</v>
      </c>
      <c r="BC145" s="90">
        <f>SUMIFS(Forecast!BN:BN, Forecast!$A:$A, Outcomes!$A92, Forecast!$C:$C, "2023", Forecast!$D:$D, "Historical")</f>
        <v>22</v>
      </c>
      <c r="BD145" s="90">
        <f>SUMIFS(Forecast!CA:CA, Forecast!$A:$A, Outcomes!$A92, Forecast!$C:$C, "2023", Forecast!$D:$D, "Historical")</f>
        <v>0</v>
      </c>
    </row>
    <row r="146" spans="1:56">
      <c r="A146" s="21" t="s">
        <v>109</v>
      </c>
      <c r="B146" s="18" t="s">
        <v>110</v>
      </c>
      <c r="C146" s="90">
        <f>SUMIFS(Forecast!E:E, Forecast!$A:$A, Outcomes!$A93, Forecast!$C:$C, "2023", Forecast!$D:$D, "Historical")</f>
        <v>1227</v>
      </c>
      <c r="D146" s="90">
        <f>SUMIFS(Forecast!F:F, Forecast!$A:$A, Outcomes!$A93, Forecast!$C:$C, "2023", Forecast!$D:$D, "Historical")</f>
        <v>621</v>
      </c>
      <c r="E146" s="90">
        <f>SUMIFS(Forecast!G:G, Forecast!$A:$A, Outcomes!$A93, Forecast!$C:$C, "2023", Forecast!$D:$D, "Historical")</f>
        <v>509</v>
      </c>
      <c r="F146" s="90">
        <f>SUMIFS(Forecast!H:H, Forecast!$A:$A, Outcomes!$A93, Forecast!$C:$C, "2023", Forecast!$D:$D, "Historical")</f>
        <v>229</v>
      </c>
      <c r="G146" s="90">
        <f>SUMIFS(Forecast!I:I, Forecast!$A:$A, Outcomes!$A93, Forecast!$C:$C, "2023", Forecast!$D:$D, "Historical")</f>
        <v>149</v>
      </c>
      <c r="H146" s="90">
        <f>SUMIFS(Forecast!J:J, Forecast!$A:$A, Outcomes!$A93, Forecast!$C:$C, "2023", Forecast!$D:$D, "Historical")</f>
        <v>0</v>
      </c>
      <c r="I146" s="90">
        <f>SUMIFS(Forecast!K:K, Forecast!$A:$A, Outcomes!$A93, Forecast!$C:$C, "2023", Forecast!$D:$D, "Historical")</f>
        <v>0</v>
      </c>
      <c r="J146" s="90">
        <f>SUMIFS(Forecast!L:L, Forecast!$A:$A, Outcomes!$A93, Forecast!$C:$C, "2023", Forecast!$D:$D, "Historical")</f>
        <v>0</v>
      </c>
      <c r="K146" s="90">
        <f>SUMIFS(Forecast!M:M, Forecast!$A:$A, Outcomes!$A93, Forecast!$C:$C, "2023", Forecast!$D:$D, "Historical")</f>
        <v>0</v>
      </c>
      <c r="L146" s="90">
        <f>SUMIFS(Forecast!O:O, Forecast!$A:$A, Outcomes!$A93, Forecast!$C:$C, "2023", Forecast!$D:$D, "Historical")</f>
        <v>0</v>
      </c>
      <c r="M146" s="90">
        <f>SUMIFS(Forecast!P:P, Forecast!$A:$A, Outcomes!$A93, Forecast!$C:$C, "2023", Forecast!$D:$D, "Historical")</f>
        <v>98</v>
      </c>
      <c r="N146" s="90">
        <f>SUMIFS(Forecast!U:U, Forecast!$A:$A, Outcomes!$A93, Forecast!$C:$C, "2023", Forecast!$D:$D, "Historical")</f>
        <v>0</v>
      </c>
      <c r="O146" s="564"/>
      <c r="P146" s="564"/>
      <c r="Q146" s="564"/>
      <c r="R146" s="90">
        <f>SUMIFS(Forecast!Y:Y, Forecast!$A:$A, Outcomes!$A93, Forecast!$C:$C, "2023", Forecast!$D:$D, "Historical")</f>
        <v>315</v>
      </c>
      <c r="S146" s="564"/>
      <c r="T146" s="564"/>
      <c r="U146" s="564"/>
      <c r="V146" s="90">
        <f>SUMIFS(Forecast!AG:AG, Forecast!$A:$A, Outcomes!$A93, Forecast!$C:$C, "2023", Forecast!$D:$D, "Historical")</f>
        <v>352</v>
      </c>
      <c r="W146" s="90">
        <f>SUMIFS(Forecast!AH:AH, Forecast!$A:$A, Outcomes!$A93, Forecast!$C:$C, "2023", Forecast!$D:$D, "Historical")</f>
        <v>326</v>
      </c>
      <c r="X146" s="90">
        <f>SUMIFS(Forecast!AI:AI, Forecast!$A:$A, Outcomes!$A93, Forecast!$C:$C, "2023", Forecast!$D:$D, "Historical")</f>
        <v>96</v>
      </c>
      <c r="Y146" s="90">
        <f>SUMIFS(Forecast!AJ:AJ, Forecast!$A:$A, Outcomes!$A93, Forecast!$C:$C, "2023", Forecast!$D:$D, "Historical")</f>
        <v>90</v>
      </c>
      <c r="Z146" s="90">
        <f>SUMIFS(Forecast!AK:AK, Forecast!$A:$A, Outcomes!$A93, Forecast!$C:$C, "2023", Forecast!$D:$D, "Historical")</f>
        <v>313</v>
      </c>
      <c r="AA146" s="90">
        <f>SUMIFS(Forecast!AL:AL, Forecast!$A:$A, Outcomes!$A93, Forecast!$C:$C, "2023", Forecast!$D:$D, "Historical")</f>
        <v>280</v>
      </c>
      <c r="AB146" s="90">
        <f>SUMIFS(Forecast!AM:AM, Forecast!$A:$A, Outcomes!$A93, Forecast!$C:$C, "2023", Forecast!$D:$D, "Historical")</f>
        <v>122</v>
      </c>
      <c r="AC146" s="90">
        <f>SUMIFS(Forecast!AN:AN, Forecast!$A:$A, Outcomes!$A93, Forecast!$C:$C, "2023", Forecast!$D:$D, "Historical")</f>
        <v>86</v>
      </c>
      <c r="AD146" s="90">
        <f>SUMIFS(Forecast!AT:AT, Forecast!$A:$A, Outcomes!$A93, Forecast!$C:$C, "2023", Forecast!$D:$D, "Historical")</f>
        <v>0</v>
      </c>
      <c r="AE146" s="90">
        <f>SUMIFS(Forecast!AU:AU, Forecast!$A:$A, Outcomes!$A93, Forecast!$C:$C, "2023", Forecast!$D:$D, "Historical")</f>
        <v>0</v>
      </c>
      <c r="AF146" s="90">
        <f>SUMIFS(Forecast!AV:AV, Forecast!$A:$A, Outcomes!$A93, Forecast!$C:$C, "2023", Forecast!$D:$D, "Historical")</f>
        <v>0</v>
      </c>
      <c r="AG146" s="90">
        <f>SUMIFS(Forecast!AW:AW, Forecast!$A:$A, Outcomes!$A93, Forecast!$C:$C, "2023", Forecast!$D:$D, "Historical")</f>
        <v>0</v>
      </c>
      <c r="AH146" s="90">
        <f>SUMIFS(Forecast!AX:AX, Forecast!$A:$A, Outcomes!$A93, Forecast!$C:$C, "2023", Forecast!$D:$D, "Historical")</f>
        <v>0</v>
      </c>
      <c r="AI146" s="90">
        <f>SUMIFS(Forecast!AY:AY, Forecast!$A:$A, Outcomes!$A93, Forecast!$C:$C, "2023", Forecast!$D:$D, "Historical")</f>
        <v>0</v>
      </c>
      <c r="AJ146" s="90">
        <f>SUMIFS(Forecast!AZ:AZ, Forecast!$A:$A, Outcomes!$A93, Forecast!$C:$C, "2023", Forecast!$D:$D, "Historical")</f>
        <v>0</v>
      </c>
      <c r="AK146" s="90">
        <f>SUMIFS(Forecast!BA:BA, Forecast!$A:$A, Outcomes!$A93, Forecast!$C:$C, "2023", Forecast!$D:$D, "Historical")</f>
        <v>0</v>
      </c>
      <c r="AL146" s="90">
        <f>SUMIFS(Forecast!BF:BF, Forecast!$A:$A, Outcomes!$A93, Forecast!$C:$C, "2023", Forecast!$D:$D, "Historical")</f>
        <v>942</v>
      </c>
      <c r="AM146" s="90">
        <f>SUMIFS(Forecast!BG:BG, Forecast!$A:$A, Outcomes!$A93, Forecast!$C:$C, "2023", Forecast!$D:$D, "Historical")</f>
        <v>752</v>
      </c>
      <c r="AN146" s="90">
        <f>SUMIFS(Forecast!BH:BH, Forecast!$A:$A, Outcomes!$A93, Forecast!$C:$C, "2023", Forecast!$D:$D, "Historical")</f>
        <v>387</v>
      </c>
      <c r="AO146" s="90">
        <f>SUMIFS(Forecast!BI:BI, Forecast!$A:$A, Outcomes!$A93, Forecast!$C:$C, "2023", Forecast!$D:$D, "Historical")</f>
        <v>278</v>
      </c>
      <c r="AP146" s="90">
        <f>SUMIFS(Forecast!BJ:BJ, Forecast!$A:$A, Outcomes!$A93, Forecast!$C:$C, "2023", Forecast!$D:$D, "Historical")</f>
        <v>236</v>
      </c>
      <c r="AQ146" s="90">
        <f>SUMIFS(Forecast!BK:BK, Forecast!$A:$A, Outcomes!$A93, Forecast!$C:$C, "2023", Forecast!$D:$D, "Historical")</f>
        <v>168</v>
      </c>
      <c r="AR146" s="90">
        <f>SUMIFS(Forecast!BL:BL, Forecast!$A:$A, Outcomes!$A93, Forecast!$C:$C, "2023", Forecast!$D:$D, "Historical")</f>
        <v>103</v>
      </c>
      <c r="AS146" s="90">
        <f>SUMIFS(Forecast!BM:BM, Forecast!$A:$A, Outcomes!$A93, Forecast!$C:$C, "2023", Forecast!$D:$D, "Historical")</f>
        <v>89</v>
      </c>
      <c r="AT146" s="90">
        <f>SUMIFS(Forecast!BS:BS, Forecast!$A:$A, Outcomes!$A93, Forecast!$C:$C, "2023", Forecast!$D:$D, "Historical")</f>
        <v>63</v>
      </c>
      <c r="AU146" s="90">
        <f>SUMIFS(Forecast!BT:BT, Forecast!$A:$A, Outcomes!$A93, Forecast!$C:$C, "2023", Forecast!$D:$D, "Historical")</f>
        <v>26</v>
      </c>
      <c r="AV146" s="90">
        <f>SUMIFS(Forecast!BU:BU, Forecast!$A:$A, Outcomes!$A93, Forecast!$C:$C, "2023", Forecast!$D:$D, "Historical")</f>
        <v>31</v>
      </c>
      <c r="AW146" s="90">
        <f>SUMIFS(Forecast!BV:BV, Forecast!$A:$A, Outcomes!$A93, Forecast!$C:$C, "2023", Forecast!$D:$D, "Historical")</f>
        <v>44</v>
      </c>
      <c r="AX146" s="90">
        <f>SUMIFS(Forecast!BW:BW, Forecast!$A:$A, Outcomes!$A93, Forecast!$C:$C, "2023", Forecast!$D:$D, "Historical")</f>
        <v>0</v>
      </c>
      <c r="AY146" s="90">
        <f>SUMIFS(Forecast!BX:BX, Forecast!$A:$A, Outcomes!$A93, Forecast!$C:$C, "2023", Forecast!$D:$D, "Historical")</f>
        <v>0</v>
      </c>
      <c r="AZ146" s="90">
        <f>SUMIFS(Forecast!BY:BY, Forecast!$A:$A, Outcomes!$A93, Forecast!$C:$C, "2023", Forecast!$D:$D, "Historical")</f>
        <v>0</v>
      </c>
      <c r="BA146" s="90">
        <f>SUMIFS(Forecast!BZ:BZ, Forecast!$A:$A, Outcomes!$A93, Forecast!$C:$C, "2023", Forecast!$D:$D, "Historical")</f>
        <v>0</v>
      </c>
      <c r="BB146" s="90">
        <f>SUMIFS(Forecast!AO:AO, Forecast!$A:$A, Outcomes!$A93, Forecast!$C:$C, "2023", Forecast!$D:$D, "Historical")</f>
        <v>55</v>
      </c>
      <c r="BC146" s="90">
        <f>SUMIFS(Forecast!BN:BN, Forecast!$A:$A, Outcomes!$A93, Forecast!$C:$C, "2023", Forecast!$D:$D, "Historical")</f>
        <v>185</v>
      </c>
      <c r="BD146" s="90">
        <f>SUMIFS(Forecast!CA:CA, Forecast!$A:$A, Outcomes!$A93, Forecast!$C:$C, "2023", Forecast!$D:$D, "Historical")</f>
        <v>0</v>
      </c>
    </row>
    <row r="147" spans="1:56">
      <c r="A147" s="21" t="s">
        <v>111</v>
      </c>
      <c r="B147" s="18" t="s">
        <v>112</v>
      </c>
      <c r="C147" s="90">
        <f>SUMIFS(Forecast!E:E, Forecast!$A:$A, Outcomes!$A94, Forecast!$C:$C, "2023", Forecast!$D:$D, "Historical")</f>
        <v>298</v>
      </c>
      <c r="D147" s="90">
        <f>SUMIFS(Forecast!F:F, Forecast!$A:$A, Outcomes!$A94, Forecast!$C:$C, "2023", Forecast!$D:$D, "Historical")</f>
        <v>164</v>
      </c>
      <c r="E147" s="90">
        <f>SUMIFS(Forecast!G:G, Forecast!$A:$A, Outcomes!$A94, Forecast!$C:$C, "2023", Forecast!$D:$D, "Historical")</f>
        <v>44</v>
      </c>
      <c r="F147" s="90">
        <f>SUMIFS(Forecast!H:H, Forecast!$A:$A, Outcomes!$A94, Forecast!$C:$C, "2023", Forecast!$D:$D, "Historical")</f>
        <v>56</v>
      </c>
      <c r="G147" s="90">
        <f>SUMIFS(Forecast!I:I, Forecast!$A:$A, Outcomes!$A94, Forecast!$C:$C, "2023", Forecast!$D:$D, "Historical")</f>
        <v>24</v>
      </c>
      <c r="H147" s="90">
        <f>SUMIFS(Forecast!J:J, Forecast!$A:$A, Outcomes!$A94, Forecast!$C:$C, "2023", Forecast!$D:$D, "Historical")</f>
        <v>0</v>
      </c>
      <c r="I147" s="90">
        <f>SUMIFS(Forecast!K:K, Forecast!$A:$A, Outcomes!$A94, Forecast!$C:$C, "2023", Forecast!$D:$D, "Historical")</f>
        <v>0</v>
      </c>
      <c r="J147" s="90">
        <f>SUMIFS(Forecast!L:L, Forecast!$A:$A, Outcomes!$A94, Forecast!$C:$C, "2023", Forecast!$D:$D, "Historical")</f>
        <v>0</v>
      </c>
      <c r="K147" s="90">
        <f>SUMIFS(Forecast!M:M, Forecast!$A:$A, Outcomes!$A94, Forecast!$C:$C, "2023", Forecast!$D:$D, "Historical")</f>
        <v>0</v>
      </c>
      <c r="L147" s="90">
        <f>SUMIFS(Forecast!O:O, Forecast!$A:$A, Outcomes!$A94, Forecast!$C:$C, "2023", Forecast!$D:$D, "Historical")</f>
        <v>0</v>
      </c>
      <c r="M147" s="90">
        <f>SUMIFS(Forecast!P:P, Forecast!$A:$A, Outcomes!$A94, Forecast!$C:$C, "2023", Forecast!$D:$D, "Historical")</f>
        <v>222</v>
      </c>
      <c r="N147" s="90">
        <f>SUMIFS(Forecast!U:U, Forecast!$A:$A, Outcomes!$A94, Forecast!$C:$C, "2023", Forecast!$D:$D, "Historical")</f>
        <v>7</v>
      </c>
      <c r="O147" s="564"/>
      <c r="P147" s="564"/>
      <c r="Q147" s="564"/>
      <c r="R147" s="90">
        <f>SUMIFS(Forecast!Y:Y, Forecast!$A:$A, Outcomes!$A94, Forecast!$C:$C, "2023", Forecast!$D:$D, "Historical")</f>
        <v>0</v>
      </c>
      <c r="S147" s="564"/>
      <c r="T147" s="564"/>
      <c r="U147" s="564"/>
      <c r="V147" s="90">
        <f>SUMIFS(Forecast!AG:AG, Forecast!$A:$A, Outcomes!$A94, Forecast!$C:$C, "2023", Forecast!$D:$D, "Historical")</f>
        <v>246</v>
      </c>
      <c r="W147" s="90">
        <f>SUMIFS(Forecast!AH:AH, Forecast!$A:$A, Outcomes!$A94, Forecast!$C:$C, "2023", Forecast!$D:$D, "Historical")</f>
        <v>79</v>
      </c>
      <c r="X147" s="90">
        <f>SUMIFS(Forecast!AI:AI, Forecast!$A:$A, Outcomes!$A94, Forecast!$C:$C, "2023", Forecast!$D:$D, "Historical")</f>
        <v>94</v>
      </c>
      <c r="Y147" s="90">
        <f>SUMIFS(Forecast!AJ:AJ, Forecast!$A:$A, Outcomes!$A94, Forecast!$C:$C, "2023", Forecast!$D:$D, "Historical")</f>
        <v>77</v>
      </c>
      <c r="Z147" s="90">
        <f>SUMIFS(Forecast!AK:AK, Forecast!$A:$A, Outcomes!$A94, Forecast!$C:$C, "2023", Forecast!$D:$D, "Historical")</f>
        <v>148</v>
      </c>
      <c r="AA147" s="90">
        <f>SUMIFS(Forecast!AL:AL, Forecast!$A:$A, Outcomes!$A94, Forecast!$C:$C, "2023", Forecast!$D:$D, "Historical")</f>
        <v>56</v>
      </c>
      <c r="AB147" s="90">
        <f>SUMIFS(Forecast!AM:AM, Forecast!$A:$A, Outcomes!$A94, Forecast!$C:$C, "2023", Forecast!$D:$D, "Historical")</f>
        <v>89</v>
      </c>
      <c r="AC147" s="90">
        <f>SUMIFS(Forecast!AN:AN, Forecast!$A:$A, Outcomes!$A94, Forecast!$C:$C, "2023", Forecast!$D:$D, "Historical")</f>
        <v>64</v>
      </c>
      <c r="AD147" s="90">
        <f>SUMIFS(Forecast!AT:AT, Forecast!$A:$A, Outcomes!$A94, Forecast!$C:$C, "2023", Forecast!$D:$D, "Historical")</f>
        <v>0</v>
      </c>
      <c r="AE147" s="90">
        <f>SUMIFS(Forecast!AU:AU, Forecast!$A:$A, Outcomes!$A94, Forecast!$C:$C, "2023", Forecast!$D:$D, "Historical")</f>
        <v>0</v>
      </c>
      <c r="AF147" s="90">
        <f>SUMIFS(Forecast!AV:AV, Forecast!$A:$A, Outcomes!$A94, Forecast!$C:$C, "2023", Forecast!$D:$D, "Historical")</f>
        <v>0</v>
      </c>
      <c r="AG147" s="90">
        <f>SUMIFS(Forecast!AW:AW, Forecast!$A:$A, Outcomes!$A94, Forecast!$C:$C, "2023", Forecast!$D:$D, "Historical")</f>
        <v>0</v>
      </c>
      <c r="AH147" s="90">
        <f>SUMIFS(Forecast!AX:AX, Forecast!$A:$A, Outcomes!$A94, Forecast!$C:$C, "2023", Forecast!$D:$D, "Historical")</f>
        <v>0</v>
      </c>
      <c r="AI147" s="90">
        <f>SUMIFS(Forecast!AY:AY, Forecast!$A:$A, Outcomes!$A94, Forecast!$C:$C, "2023", Forecast!$D:$D, "Historical")</f>
        <v>0</v>
      </c>
      <c r="AJ147" s="90">
        <f>SUMIFS(Forecast!AZ:AZ, Forecast!$A:$A, Outcomes!$A94, Forecast!$C:$C, "2023", Forecast!$D:$D, "Historical")</f>
        <v>0</v>
      </c>
      <c r="AK147" s="90">
        <f>SUMIFS(Forecast!BA:BA, Forecast!$A:$A, Outcomes!$A94, Forecast!$C:$C, "2023", Forecast!$D:$D, "Historical")</f>
        <v>0</v>
      </c>
      <c r="AL147" s="90">
        <f>SUMIFS(Forecast!BF:BF, Forecast!$A:$A, Outcomes!$A94, Forecast!$C:$C, "2023", Forecast!$D:$D, "Historical")</f>
        <v>282</v>
      </c>
      <c r="AM147" s="90">
        <f>SUMIFS(Forecast!BG:BG, Forecast!$A:$A, Outcomes!$A94, Forecast!$C:$C, "2023", Forecast!$D:$D, "Historical")</f>
        <v>108</v>
      </c>
      <c r="AN147" s="90">
        <f>SUMIFS(Forecast!BH:BH, Forecast!$A:$A, Outcomes!$A94, Forecast!$C:$C, "2023", Forecast!$D:$D, "Historical")</f>
        <v>124</v>
      </c>
      <c r="AO147" s="90">
        <f>SUMIFS(Forecast!BI:BI, Forecast!$A:$A, Outcomes!$A94, Forecast!$C:$C, "2023", Forecast!$D:$D, "Historical")</f>
        <v>44</v>
      </c>
      <c r="AP147" s="90">
        <f>SUMIFS(Forecast!BJ:BJ, Forecast!$A:$A, Outcomes!$A94, Forecast!$C:$C, "2023", Forecast!$D:$D, "Historical")</f>
        <v>125</v>
      </c>
      <c r="AQ147" s="90">
        <f>SUMIFS(Forecast!BK:BK, Forecast!$A:$A, Outcomes!$A94, Forecast!$C:$C, "2023", Forecast!$D:$D, "Historical")</f>
        <v>34</v>
      </c>
      <c r="AR147" s="90">
        <f>SUMIFS(Forecast!BL:BL, Forecast!$A:$A, Outcomes!$A94, Forecast!$C:$C, "2023", Forecast!$D:$D, "Historical")</f>
        <v>76</v>
      </c>
      <c r="AS147" s="90">
        <f>SUMIFS(Forecast!BM:BM, Forecast!$A:$A, Outcomes!$A94, Forecast!$C:$C, "2023", Forecast!$D:$D, "Historical")</f>
        <v>64</v>
      </c>
      <c r="AT147" s="90">
        <f>SUMIFS(Forecast!BS:BS, Forecast!$A:$A, Outcomes!$A94, Forecast!$C:$C, "2023", Forecast!$D:$D, "Historical")</f>
        <v>0</v>
      </c>
      <c r="AU147" s="90">
        <f>SUMIFS(Forecast!BT:BT, Forecast!$A:$A, Outcomes!$A94, Forecast!$C:$C, "2023", Forecast!$D:$D, "Historical")</f>
        <v>0</v>
      </c>
      <c r="AV147" s="90">
        <f>SUMIFS(Forecast!BU:BU, Forecast!$A:$A, Outcomes!$A94, Forecast!$C:$C, "2023", Forecast!$D:$D, "Historical")</f>
        <v>0</v>
      </c>
      <c r="AW147" s="90">
        <f>SUMIFS(Forecast!BV:BV, Forecast!$A:$A, Outcomes!$A94, Forecast!$C:$C, "2023", Forecast!$D:$D, "Historical")</f>
        <v>0</v>
      </c>
      <c r="AX147" s="90">
        <f>SUMIFS(Forecast!BW:BW, Forecast!$A:$A, Outcomes!$A94, Forecast!$C:$C, "2023", Forecast!$D:$D, "Historical")</f>
        <v>0</v>
      </c>
      <c r="AY147" s="90">
        <f>SUMIFS(Forecast!BX:BX, Forecast!$A:$A, Outcomes!$A94, Forecast!$C:$C, "2023", Forecast!$D:$D, "Historical")</f>
        <v>0</v>
      </c>
      <c r="AZ147" s="90">
        <f>SUMIFS(Forecast!BY:BY, Forecast!$A:$A, Outcomes!$A94, Forecast!$C:$C, "2023", Forecast!$D:$D, "Historical")</f>
        <v>0</v>
      </c>
      <c r="BA147" s="90">
        <f>SUMIFS(Forecast!BZ:BZ, Forecast!$A:$A, Outcomes!$A94, Forecast!$C:$C, "2023", Forecast!$D:$D, "Historical")</f>
        <v>0</v>
      </c>
      <c r="BB147" s="90">
        <f>SUMIFS(Forecast!AO:AO, Forecast!$A:$A, Outcomes!$A94, Forecast!$C:$C, "2023", Forecast!$D:$D, "Historical")</f>
        <v>13</v>
      </c>
      <c r="BC147" s="90">
        <f>SUMIFS(Forecast!BN:BN, Forecast!$A:$A, Outcomes!$A94, Forecast!$C:$C, "2023", Forecast!$D:$D, "Historical")</f>
        <v>21</v>
      </c>
      <c r="BD147" s="90">
        <f>SUMIFS(Forecast!CA:CA, Forecast!$A:$A, Outcomes!$A94, Forecast!$C:$C, "2023", Forecast!$D:$D, "Historical")</f>
        <v>0</v>
      </c>
    </row>
    <row r="148" spans="1:56">
      <c r="A148" s="21" t="s">
        <v>113</v>
      </c>
      <c r="B148" s="18" t="s">
        <v>114</v>
      </c>
      <c r="C148" s="90">
        <f>SUMIFS(Forecast!E:E, Forecast!$A:$A, Outcomes!$A95, Forecast!$C:$C, "2023", Forecast!$D:$D, "Historical")</f>
        <v>749</v>
      </c>
      <c r="D148" s="90">
        <f>SUMIFS(Forecast!F:F, Forecast!$A:$A, Outcomes!$A95, Forecast!$C:$C, "2023", Forecast!$D:$D, "Historical")</f>
        <v>367</v>
      </c>
      <c r="E148" s="90">
        <f>SUMIFS(Forecast!G:G, Forecast!$A:$A, Outcomes!$A95, Forecast!$C:$C, "2023", Forecast!$D:$D, "Historical")</f>
        <v>282</v>
      </c>
      <c r="F148" s="90">
        <f>SUMIFS(Forecast!H:H, Forecast!$A:$A, Outcomes!$A95, Forecast!$C:$C, "2023", Forecast!$D:$D, "Historical")</f>
        <v>114</v>
      </c>
      <c r="G148" s="90">
        <f>SUMIFS(Forecast!I:I, Forecast!$A:$A, Outcomes!$A95, Forecast!$C:$C, "2023", Forecast!$D:$D, "Historical")</f>
        <v>57</v>
      </c>
      <c r="H148" s="90">
        <f>SUMIFS(Forecast!J:J, Forecast!$A:$A, Outcomes!$A95, Forecast!$C:$C, "2023", Forecast!$D:$D, "Historical")</f>
        <v>0</v>
      </c>
      <c r="I148" s="90">
        <f>SUMIFS(Forecast!K:K, Forecast!$A:$A, Outcomes!$A95, Forecast!$C:$C, "2023", Forecast!$D:$D, "Historical")</f>
        <v>0</v>
      </c>
      <c r="J148" s="90">
        <f>SUMIFS(Forecast!L:L, Forecast!$A:$A, Outcomes!$A95, Forecast!$C:$C, "2023", Forecast!$D:$D, "Historical")</f>
        <v>0</v>
      </c>
      <c r="K148" s="90">
        <f>SUMIFS(Forecast!M:M, Forecast!$A:$A, Outcomes!$A95, Forecast!$C:$C, "2023", Forecast!$D:$D, "Historical")</f>
        <v>0</v>
      </c>
      <c r="L148" s="90">
        <f>SUMIFS(Forecast!O:O, Forecast!$A:$A, Outcomes!$A95, Forecast!$C:$C, "2023", Forecast!$D:$D, "Historical")</f>
        <v>0</v>
      </c>
      <c r="M148" s="90">
        <f>SUMIFS(Forecast!P:P, Forecast!$A:$A, Outcomes!$A95, Forecast!$C:$C, "2023", Forecast!$D:$D, "Historical")</f>
        <v>172</v>
      </c>
      <c r="N148" s="90">
        <f>SUMIFS(Forecast!U:U, Forecast!$A:$A, Outcomes!$A95, Forecast!$C:$C, "2023", Forecast!$D:$D, "Historical")</f>
        <v>0</v>
      </c>
      <c r="O148" s="564"/>
      <c r="P148" s="564"/>
      <c r="Q148" s="564"/>
      <c r="R148" s="90">
        <f>SUMIFS(Forecast!Y:Y, Forecast!$A:$A, Outcomes!$A95, Forecast!$C:$C, "2023", Forecast!$D:$D, "Historical")</f>
        <v>0</v>
      </c>
      <c r="S148" s="564"/>
      <c r="T148" s="564"/>
      <c r="U148" s="564"/>
      <c r="V148" s="90">
        <f>SUMIFS(Forecast!AG:AG, Forecast!$A:$A, Outcomes!$A95, Forecast!$C:$C, "2023", Forecast!$D:$D, "Historical")</f>
        <v>119</v>
      </c>
      <c r="W148" s="90">
        <f>SUMIFS(Forecast!AH:AH, Forecast!$A:$A, Outcomes!$A95, Forecast!$C:$C, "2023", Forecast!$D:$D, "Historical")</f>
        <v>46</v>
      </c>
      <c r="X148" s="90">
        <f>SUMIFS(Forecast!AI:AI, Forecast!$A:$A, Outcomes!$A95, Forecast!$C:$C, "2023", Forecast!$D:$D, "Historical")</f>
        <v>63</v>
      </c>
      <c r="Y148" s="90">
        <f>SUMIFS(Forecast!AJ:AJ, Forecast!$A:$A, Outcomes!$A95, Forecast!$C:$C, "2023", Forecast!$D:$D, "Historical")</f>
        <v>43</v>
      </c>
      <c r="Z148" s="90">
        <f>SUMIFS(Forecast!AK:AK, Forecast!$A:$A, Outcomes!$A95, Forecast!$C:$C, "2023", Forecast!$D:$D, "Historical")</f>
        <v>160</v>
      </c>
      <c r="AA148" s="90">
        <f>SUMIFS(Forecast!AL:AL, Forecast!$A:$A, Outcomes!$A95, Forecast!$C:$C, "2023", Forecast!$D:$D, "Historical")</f>
        <v>97</v>
      </c>
      <c r="AB148" s="90">
        <f>SUMIFS(Forecast!AM:AM, Forecast!$A:$A, Outcomes!$A95, Forecast!$C:$C, "2023", Forecast!$D:$D, "Historical")</f>
        <v>78</v>
      </c>
      <c r="AC148" s="90">
        <f>SUMIFS(Forecast!AN:AN, Forecast!$A:$A, Outcomes!$A95, Forecast!$C:$C, "2023", Forecast!$D:$D, "Historical")</f>
        <v>81</v>
      </c>
      <c r="AD148" s="90">
        <f>SUMIFS(Forecast!AT:AT, Forecast!$A:$A, Outcomes!$A95, Forecast!$C:$C, "2023", Forecast!$D:$D, "Historical")</f>
        <v>0</v>
      </c>
      <c r="AE148" s="90">
        <f>SUMIFS(Forecast!AU:AU, Forecast!$A:$A, Outcomes!$A95, Forecast!$C:$C, "2023", Forecast!$D:$D, "Historical")</f>
        <v>0</v>
      </c>
      <c r="AF148" s="90">
        <f>SUMIFS(Forecast!AV:AV, Forecast!$A:$A, Outcomes!$A95, Forecast!$C:$C, "2023", Forecast!$D:$D, "Historical")</f>
        <v>0</v>
      </c>
      <c r="AG148" s="90">
        <f>SUMIFS(Forecast!AW:AW, Forecast!$A:$A, Outcomes!$A95, Forecast!$C:$C, "2023", Forecast!$D:$D, "Historical")</f>
        <v>0</v>
      </c>
      <c r="AH148" s="90">
        <f>SUMIFS(Forecast!AX:AX, Forecast!$A:$A, Outcomes!$A95, Forecast!$C:$C, "2023", Forecast!$D:$D, "Historical")</f>
        <v>0</v>
      </c>
      <c r="AI148" s="90">
        <f>SUMIFS(Forecast!AY:AY, Forecast!$A:$A, Outcomes!$A95, Forecast!$C:$C, "2023", Forecast!$D:$D, "Historical")</f>
        <v>0</v>
      </c>
      <c r="AJ148" s="90">
        <f>SUMIFS(Forecast!AZ:AZ, Forecast!$A:$A, Outcomes!$A95, Forecast!$C:$C, "2023", Forecast!$D:$D, "Historical")</f>
        <v>0</v>
      </c>
      <c r="AK148" s="90">
        <f>SUMIFS(Forecast!BA:BA, Forecast!$A:$A, Outcomes!$A95, Forecast!$C:$C, "2023", Forecast!$D:$D, "Historical")</f>
        <v>0</v>
      </c>
      <c r="AL148" s="90">
        <f>SUMIFS(Forecast!BF:BF, Forecast!$A:$A, Outcomes!$A95, Forecast!$C:$C, "2023", Forecast!$D:$D, "Historical")</f>
        <v>371</v>
      </c>
      <c r="AM148" s="90">
        <f>SUMIFS(Forecast!BG:BG, Forecast!$A:$A, Outcomes!$A95, Forecast!$C:$C, "2023", Forecast!$D:$D, "Historical")</f>
        <v>284</v>
      </c>
      <c r="AN148" s="90">
        <f>SUMIFS(Forecast!BH:BH, Forecast!$A:$A, Outcomes!$A95, Forecast!$C:$C, "2023", Forecast!$D:$D, "Historical")</f>
        <v>141</v>
      </c>
      <c r="AO148" s="90">
        <f>SUMIFS(Forecast!BI:BI, Forecast!$A:$A, Outcomes!$A95, Forecast!$C:$C, "2023", Forecast!$D:$D, "Historical")</f>
        <v>64</v>
      </c>
      <c r="AP148" s="90">
        <f>SUMIFS(Forecast!BJ:BJ, Forecast!$A:$A, Outcomes!$A95, Forecast!$C:$C, "2023", Forecast!$D:$D, "Historical")</f>
        <v>191</v>
      </c>
      <c r="AQ148" s="90">
        <f>SUMIFS(Forecast!BK:BK, Forecast!$A:$A, Outcomes!$A95, Forecast!$C:$C, "2023", Forecast!$D:$D, "Historical")</f>
        <v>111</v>
      </c>
      <c r="AR148" s="90">
        <f>SUMIFS(Forecast!BL:BL, Forecast!$A:$A, Outcomes!$A95, Forecast!$C:$C, "2023", Forecast!$D:$D, "Historical")</f>
        <v>107</v>
      </c>
      <c r="AS148" s="90">
        <f>SUMIFS(Forecast!BM:BM, Forecast!$A:$A, Outcomes!$A95, Forecast!$C:$C, "2023", Forecast!$D:$D, "Historical")</f>
        <v>77</v>
      </c>
      <c r="AT148" s="90">
        <f>SUMIFS(Forecast!BS:BS, Forecast!$A:$A, Outcomes!$A95, Forecast!$C:$C, "2023", Forecast!$D:$D, "Historical")</f>
        <v>0</v>
      </c>
      <c r="AU148" s="90">
        <f>SUMIFS(Forecast!BT:BT, Forecast!$A:$A, Outcomes!$A95, Forecast!$C:$C, "2023", Forecast!$D:$D, "Historical")</f>
        <v>0</v>
      </c>
      <c r="AV148" s="90">
        <f>SUMIFS(Forecast!BU:BU, Forecast!$A:$A, Outcomes!$A95, Forecast!$C:$C, "2023", Forecast!$D:$D, "Historical")</f>
        <v>0</v>
      </c>
      <c r="AW148" s="90">
        <f>SUMIFS(Forecast!BV:BV, Forecast!$A:$A, Outcomes!$A95, Forecast!$C:$C, "2023", Forecast!$D:$D, "Historical")</f>
        <v>0</v>
      </c>
      <c r="AX148" s="90">
        <f>SUMIFS(Forecast!BW:BW, Forecast!$A:$A, Outcomes!$A95, Forecast!$C:$C, "2023", Forecast!$D:$D, "Historical")</f>
        <v>0</v>
      </c>
      <c r="AY148" s="90">
        <f>SUMIFS(Forecast!BX:BX, Forecast!$A:$A, Outcomes!$A95, Forecast!$C:$C, "2023", Forecast!$D:$D, "Historical")</f>
        <v>0</v>
      </c>
      <c r="AZ148" s="90">
        <f>SUMIFS(Forecast!BY:BY, Forecast!$A:$A, Outcomes!$A95, Forecast!$C:$C, "2023", Forecast!$D:$D, "Historical")</f>
        <v>0</v>
      </c>
      <c r="BA148" s="90">
        <f>SUMIFS(Forecast!BZ:BZ, Forecast!$A:$A, Outcomes!$A95, Forecast!$C:$C, "2023", Forecast!$D:$D, "Historical")</f>
        <v>0</v>
      </c>
      <c r="BB148" s="90">
        <f>SUMIFS(Forecast!AO:AO, Forecast!$A:$A, Outcomes!$A95, Forecast!$C:$C, "2023", Forecast!$D:$D, "Historical")</f>
        <v>5</v>
      </c>
      <c r="BC148" s="90">
        <f>SUMIFS(Forecast!BN:BN, Forecast!$A:$A, Outcomes!$A95, Forecast!$C:$C, "2023", Forecast!$D:$D, "Historical")</f>
        <v>30</v>
      </c>
      <c r="BD148" s="90">
        <f>SUMIFS(Forecast!CA:CA, Forecast!$A:$A, Outcomes!$A95, Forecast!$C:$C, "2023", Forecast!$D:$D, "Historical")</f>
        <v>0</v>
      </c>
    </row>
    <row r="149" spans="1:56">
      <c r="A149" s="21" t="s">
        <v>115</v>
      </c>
      <c r="B149" s="18" t="s">
        <v>116</v>
      </c>
      <c r="C149" s="90">
        <f>SUMIFS(Forecast!E:E, Forecast!$A:$A, Outcomes!$A96, Forecast!$C:$C, "2023", Forecast!$D:$D, "Historical")</f>
        <v>337</v>
      </c>
      <c r="D149" s="90">
        <f>SUMIFS(Forecast!F:F, Forecast!$A:$A, Outcomes!$A96, Forecast!$C:$C, "2023", Forecast!$D:$D, "Historical")</f>
        <v>242</v>
      </c>
      <c r="E149" s="90">
        <f>SUMIFS(Forecast!G:G, Forecast!$A:$A, Outcomes!$A96, Forecast!$C:$C, "2023", Forecast!$D:$D, "Historical")</f>
        <v>71</v>
      </c>
      <c r="F149" s="90">
        <f>SUMIFS(Forecast!H:H, Forecast!$A:$A, Outcomes!$A96, Forecast!$C:$C, "2023", Forecast!$D:$D, "Historical")</f>
        <v>80</v>
      </c>
      <c r="G149" s="90">
        <f>SUMIFS(Forecast!I:I, Forecast!$A:$A, Outcomes!$A96, Forecast!$C:$C, "2023", Forecast!$D:$D, "Historical")</f>
        <v>17</v>
      </c>
      <c r="H149" s="90">
        <f>SUMIFS(Forecast!J:J, Forecast!$A:$A, Outcomes!$A96, Forecast!$C:$C, "2023", Forecast!$D:$D, "Historical")</f>
        <v>0</v>
      </c>
      <c r="I149" s="90">
        <f>SUMIFS(Forecast!K:K, Forecast!$A:$A, Outcomes!$A96, Forecast!$C:$C, "2023", Forecast!$D:$D, "Historical")</f>
        <v>0</v>
      </c>
      <c r="J149" s="90">
        <f>SUMIFS(Forecast!L:L, Forecast!$A:$A, Outcomes!$A96, Forecast!$C:$C, "2023", Forecast!$D:$D, "Historical")</f>
        <v>0</v>
      </c>
      <c r="K149" s="90">
        <f>SUMIFS(Forecast!M:M, Forecast!$A:$A, Outcomes!$A96, Forecast!$C:$C, "2023", Forecast!$D:$D, "Historical")</f>
        <v>0</v>
      </c>
      <c r="L149" s="90">
        <f>SUMIFS(Forecast!O:O, Forecast!$A:$A, Outcomes!$A96, Forecast!$C:$C, "2023", Forecast!$D:$D, "Historical")</f>
        <v>14</v>
      </c>
      <c r="M149" s="90">
        <f>SUMIFS(Forecast!P:P, Forecast!$A:$A, Outcomes!$A96, Forecast!$C:$C, "2023", Forecast!$D:$D, "Historical")</f>
        <v>63</v>
      </c>
      <c r="N149" s="90">
        <f>SUMIFS(Forecast!U:U, Forecast!$A:$A, Outcomes!$A96, Forecast!$C:$C, "2023", Forecast!$D:$D, "Historical")</f>
        <v>0</v>
      </c>
      <c r="O149" s="564"/>
      <c r="P149" s="564"/>
      <c r="Q149" s="564"/>
      <c r="R149" s="90">
        <f>SUMIFS(Forecast!Y:Y, Forecast!$A:$A, Outcomes!$A96, Forecast!$C:$C, "2023", Forecast!$D:$D, "Historical")</f>
        <v>0</v>
      </c>
      <c r="S149" s="564"/>
      <c r="T149" s="564"/>
      <c r="U149" s="564"/>
      <c r="V149" s="90">
        <f>SUMIFS(Forecast!AG:AG, Forecast!$A:$A, Outcomes!$A96, Forecast!$C:$C, "2023", Forecast!$D:$D, "Historical")</f>
        <v>111</v>
      </c>
      <c r="W149" s="90">
        <f>SUMIFS(Forecast!AH:AH, Forecast!$A:$A, Outcomes!$A96, Forecast!$C:$C, "2023", Forecast!$D:$D, "Historical")</f>
        <v>22</v>
      </c>
      <c r="X149" s="90">
        <f>SUMIFS(Forecast!AI:AI, Forecast!$A:$A, Outcomes!$A96, Forecast!$C:$C, "2023", Forecast!$D:$D, "Historical")</f>
        <v>12</v>
      </c>
      <c r="Y149" s="90">
        <f>SUMIFS(Forecast!AJ:AJ, Forecast!$A:$A, Outcomes!$A96, Forecast!$C:$C, "2023", Forecast!$D:$D, "Historical")</f>
        <v>3</v>
      </c>
      <c r="Z149" s="90">
        <f>SUMIFS(Forecast!AK:AK, Forecast!$A:$A, Outcomes!$A96, Forecast!$C:$C, "2023", Forecast!$D:$D, "Historical")</f>
        <v>65</v>
      </c>
      <c r="AA149" s="90">
        <f>SUMIFS(Forecast!AL:AL, Forecast!$A:$A, Outcomes!$A96, Forecast!$C:$C, "2023", Forecast!$D:$D, "Historical")</f>
        <v>9</v>
      </c>
      <c r="AB149" s="90">
        <f>SUMIFS(Forecast!AM:AM, Forecast!$A:$A, Outcomes!$A96, Forecast!$C:$C, "2023", Forecast!$D:$D, "Historical")</f>
        <v>30</v>
      </c>
      <c r="AC149" s="90">
        <f>SUMIFS(Forecast!AN:AN, Forecast!$A:$A, Outcomes!$A96, Forecast!$C:$C, "2023", Forecast!$D:$D, "Historical")</f>
        <v>15</v>
      </c>
      <c r="AD149" s="90">
        <f>SUMIFS(Forecast!AT:AT, Forecast!$A:$A, Outcomes!$A96, Forecast!$C:$C, "2023", Forecast!$D:$D, "Historical")</f>
        <v>0</v>
      </c>
      <c r="AE149" s="90">
        <f>SUMIFS(Forecast!AU:AU, Forecast!$A:$A, Outcomes!$A96, Forecast!$C:$C, "2023", Forecast!$D:$D, "Historical")</f>
        <v>0</v>
      </c>
      <c r="AF149" s="90">
        <f>SUMIFS(Forecast!AV:AV, Forecast!$A:$A, Outcomes!$A96, Forecast!$C:$C, "2023", Forecast!$D:$D, "Historical")</f>
        <v>0</v>
      </c>
      <c r="AG149" s="90">
        <f>SUMIFS(Forecast!AW:AW, Forecast!$A:$A, Outcomes!$A96, Forecast!$C:$C, "2023", Forecast!$D:$D, "Historical")</f>
        <v>0</v>
      </c>
      <c r="AH149" s="90">
        <f>SUMIFS(Forecast!AX:AX, Forecast!$A:$A, Outcomes!$A96, Forecast!$C:$C, "2023", Forecast!$D:$D, "Historical")</f>
        <v>0</v>
      </c>
      <c r="AI149" s="90">
        <f>SUMIFS(Forecast!AY:AY, Forecast!$A:$A, Outcomes!$A96, Forecast!$C:$C, "2023", Forecast!$D:$D, "Historical")</f>
        <v>0</v>
      </c>
      <c r="AJ149" s="90">
        <f>SUMIFS(Forecast!AZ:AZ, Forecast!$A:$A, Outcomes!$A96, Forecast!$C:$C, "2023", Forecast!$D:$D, "Historical")</f>
        <v>0</v>
      </c>
      <c r="AK149" s="90">
        <f>SUMIFS(Forecast!BA:BA, Forecast!$A:$A, Outcomes!$A96, Forecast!$C:$C, "2023", Forecast!$D:$D, "Historical")</f>
        <v>0</v>
      </c>
      <c r="AL149" s="90">
        <f>SUMIFS(Forecast!BF:BF, Forecast!$A:$A, Outcomes!$A96, Forecast!$C:$C, "2023", Forecast!$D:$D, "Historical")</f>
        <v>209</v>
      </c>
      <c r="AM149" s="90">
        <f>SUMIFS(Forecast!BG:BG, Forecast!$A:$A, Outcomes!$A96, Forecast!$C:$C, "2023", Forecast!$D:$D, "Historical")</f>
        <v>82</v>
      </c>
      <c r="AN149" s="90">
        <f>SUMIFS(Forecast!BH:BH, Forecast!$A:$A, Outcomes!$A96, Forecast!$C:$C, "2023", Forecast!$D:$D, "Historical")</f>
        <v>69</v>
      </c>
      <c r="AO149" s="90">
        <f>SUMIFS(Forecast!BI:BI, Forecast!$A:$A, Outcomes!$A96, Forecast!$C:$C, "2023", Forecast!$D:$D, "Historical")</f>
        <v>21</v>
      </c>
      <c r="AP149" s="90">
        <f>SUMIFS(Forecast!BJ:BJ, Forecast!$A:$A, Outcomes!$A96, Forecast!$C:$C, "2023", Forecast!$D:$D, "Historical")</f>
        <v>37</v>
      </c>
      <c r="AQ149" s="90">
        <f>SUMIFS(Forecast!BK:BK, Forecast!$A:$A, Outcomes!$A96, Forecast!$C:$C, "2023", Forecast!$D:$D, "Historical")</f>
        <v>5</v>
      </c>
      <c r="AR149" s="90">
        <f>SUMIFS(Forecast!BL:BL, Forecast!$A:$A, Outcomes!$A96, Forecast!$C:$C, "2023", Forecast!$D:$D, "Historical")</f>
        <v>24</v>
      </c>
      <c r="AS149" s="90">
        <f>SUMIFS(Forecast!BM:BM, Forecast!$A:$A, Outcomes!$A96, Forecast!$C:$C, "2023", Forecast!$D:$D, "Historical")</f>
        <v>25</v>
      </c>
      <c r="AT149" s="90">
        <f>SUMIFS(Forecast!BS:BS, Forecast!$A:$A, Outcomes!$A96, Forecast!$C:$C, "2023", Forecast!$D:$D, "Historical")</f>
        <v>0</v>
      </c>
      <c r="AU149" s="90">
        <f>SUMIFS(Forecast!BT:BT, Forecast!$A:$A, Outcomes!$A96, Forecast!$C:$C, "2023", Forecast!$D:$D, "Historical")</f>
        <v>0</v>
      </c>
      <c r="AV149" s="90">
        <f>SUMIFS(Forecast!BU:BU, Forecast!$A:$A, Outcomes!$A96, Forecast!$C:$C, "2023", Forecast!$D:$D, "Historical")</f>
        <v>0</v>
      </c>
      <c r="AW149" s="90">
        <f>SUMIFS(Forecast!BV:BV, Forecast!$A:$A, Outcomes!$A96, Forecast!$C:$C, "2023", Forecast!$D:$D, "Historical")</f>
        <v>0</v>
      </c>
      <c r="AX149" s="90">
        <f>SUMIFS(Forecast!BW:BW, Forecast!$A:$A, Outcomes!$A96, Forecast!$C:$C, "2023", Forecast!$D:$D, "Historical")</f>
        <v>0</v>
      </c>
      <c r="AY149" s="90">
        <f>SUMIFS(Forecast!BX:BX, Forecast!$A:$A, Outcomes!$A96, Forecast!$C:$C, "2023", Forecast!$D:$D, "Historical")</f>
        <v>0</v>
      </c>
      <c r="AZ149" s="90">
        <f>SUMIFS(Forecast!BY:BY, Forecast!$A:$A, Outcomes!$A96, Forecast!$C:$C, "2023", Forecast!$D:$D, "Historical")</f>
        <v>0</v>
      </c>
      <c r="BA149" s="90">
        <f>SUMIFS(Forecast!BZ:BZ, Forecast!$A:$A, Outcomes!$A96, Forecast!$C:$C, "2023", Forecast!$D:$D, "Historical")</f>
        <v>0</v>
      </c>
      <c r="BB149" s="90">
        <f>SUMIFS(Forecast!AO:AO, Forecast!$A:$A, Outcomes!$A96, Forecast!$C:$C, "2023", Forecast!$D:$D, "Historical")</f>
        <v>4</v>
      </c>
      <c r="BC149" s="90">
        <f>SUMIFS(Forecast!BN:BN, Forecast!$A:$A, Outcomes!$A96, Forecast!$C:$C, "2023", Forecast!$D:$D, "Historical")</f>
        <v>5</v>
      </c>
      <c r="BD149" s="90">
        <f>SUMIFS(Forecast!CA:CA, Forecast!$A:$A, Outcomes!$A96, Forecast!$C:$C, "2023", Forecast!$D:$D, "Historical")</f>
        <v>0</v>
      </c>
    </row>
    <row r="150" spans="1:56">
      <c r="A150" s="21" t="s">
        <v>117</v>
      </c>
      <c r="B150" s="18" t="s">
        <v>118</v>
      </c>
      <c r="C150" s="90">
        <f>SUMIFS(Forecast!E:E, Forecast!$A:$A, Outcomes!$A97, Forecast!$C:$C, "2023", Forecast!$D:$D, "Historical")</f>
        <v>2001</v>
      </c>
      <c r="D150" s="90">
        <f>SUMIFS(Forecast!F:F, Forecast!$A:$A, Outcomes!$A97, Forecast!$C:$C, "2023", Forecast!$D:$D, "Historical")</f>
        <v>2199</v>
      </c>
      <c r="E150" s="90">
        <f>SUMIFS(Forecast!G:G, Forecast!$A:$A, Outcomes!$A97, Forecast!$C:$C, "2023", Forecast!$D:$D, "Historical")</f>
        <v>876</v>
      </c>
      <c r="F150" s="90">
        <f>SUMIFS(Forecast!H:H, Forecast!$A:$A, Outcomes!$A97, Forecast!$C:$C, "2023", Forecast!$D:$D, "Historical")</f>
        <v>871</v>
      </c>
      <c r="G150" s="90">
        <f>SUMIFS(Forecast!I:I, Forecast!$A:$A, Outcomes!$A97, Forecast!$C:$C, "2023", Forecast!$D:$D, "Historical")</f>
        <v>389</v>
      </c>
      <c r="H150" s="90">
        <f>SUMIFS(Forecast!J:J, Forecast!$A:$A, Outcomes!$A97, Forecast!$C:$C, "2023", Forecast!$D:$D, "Historical")</f>
        <v>0</v>
      </c>
      <c r="I150" s="90">
        <f>SUMIFS(Forecast!K:K, Forecast!$A:$A, Outcomes!$A97, Forecast!$C:$C, "2023", Forecast!$D:$D, "Historical")</f>
        <v>0</v>
      </c>
      <c r="J150" s="90">
        <f>SUMIFS(Forecast!L:L, Forecast!$A:$A, Outcomes!$A97, Forecast!$C:$C, "2023", Forecast!$D:$D, "Historical")</f>
        <v>0</v>
      </c>
      <c r="K150" s="90">
        <f>SUMIFS(Forecast!M:M, Forecast!$A:$A, Outcomes!$A97, Forecast!$C:$C, "2023", Forecast!$D:$D, "Historical")</f>
        <v>0</v>
      </c>
      <c r="L150" s="90">
        <f>SUMIFS(Forecast!O:O, Forecast!$A:$A, Outcomes!$A97, Forecast!$C:$C, "2023", Forecast!$D:$D, "Historical")</f>
        <v>0</v>
      </c>
      <c r="M150" s="90">
        <f>SUMIFS(Forecast!P:P, Forecast!$A:$A, Outcomes!$A97, Forecast!$C:$C, "2023", Forecast!$D:$D, "Historical")</f>
        <v>215</v>
      </c>
      <c r="N150" s="90">
        <f>SUMIFS(Forecast!U:U, Forecast!$A:$A, Outcomes!$A97, Forecast!$C:$C, "2023", Forecast!$D:$D, "Historical")</f>
        <v>0</v>
      </c>
      <c r="O150" s="564"/>
      <c r="P150" s="564"/>
      <c r="Q150" s="564"/>
      <c r="R150" s="90">
        <f>SUMIFS(Forecast!Y:Y, Forecast!$A:$A, Outcomes!$A97, Forecast!$C:$C, "2023", Forecast!$D:$D, "Historical")</f>
        <v>129</v>
      </c>
      <c r="S150" s="564"/>
      <c r="T150" s="564"/>
      <c r="U150" s="564"/>
      <c r="V150" s="90">
        <f>SUMIFS(Forecast!AG:AG, Forecast!$A:$A, Outcomes!$A97, Forecast!$C:$C, "2023", Forecast!$D:$D, "Historical")</f>
        <v>1121</v>
      </c>
      <c r="W150" s="90">
        <f>SUMIFS(Forecast!AH:AH, Forecast!$A:$A, Outcomes!$A97, Forecast!$C:$C, "2023", Forecast!$D:$D, "Historical")</f>
        <v>523</v>
      </c>
      <c r="X150" s="90">
        <f>SUMIFS(Forecast!AI:AI, Forecast!$A:$A, Outcomes!$A97, Forecast!$C:$C, "2023", Forecast!$D:$D, "Historical")</f>
        <v>526</v>
      </c>
      <c r="Y150" s="90">
        <f>SUMIFS(Forecast!AJ:AJ, Forecast!$A:$A, Outcomes!$A97, Forecast!$C:$C, "2023", Forecast!$D:$D, "Historical")</f>
        <v>367</v>
      </c>
      <c r="Z150" s="90">
        <f>SUMIFS(Forecast!AK:AK, Forecast!$A:$A, Outcomes!$A97, Forecast!$C:$C, "2023", Forecast!$D:$D, "Historical")</f>
        <v>1598</v>
      </c>
      <c r="AA150" s="90">
        <f>SUMIFS(Forecast!AL:AL, Forecast!$A:$A, Outcomes!$A97, Forecast!$C:$C, "2023", Forecast!$D:$D, "Historical")</f>
        <v>598</v>
      </c>
      <c r="AB150" s="90">
        <f>SUMIFS(Forecast!AM:AM, Forecast!$A:$A, Outcomes!$A97, Forecast!$C:$C, "2023", Forecast!$D:$D, "Historical")</f>
        <v>692</v>
      </c>
      <c r="AC150" s="90">
        <f>SUMIFS(Forecast!AN:AN, Forecast!$A:$A, Outcomes!$A97, Forecast!$C:$C, "2023", Forecast!$D:$D, "Historical")</f>
        <v>636</v>
      </c>
      <c r="AD150" s="90">
        <f>SUMIFS(Forecast!AT:AT, Forecast!$A:$A, Outcomes!$A97, Forecast!$C:$C, "2023", Forecast!$D:$D, "Historical")</f>
        <v>0</v>
      </c>
      <c r="AE150" s="90">
        <f>SUMIFS(Forecast!AU:AU, Forecast!$A:$A, Outcomes!$A97, Forecast!$C:$C, "2023", Forecast!$D:$D, "Historical")</f>
        <v>0</v>
      </c>
      <c r="AF150" s="90">
        <f>SUMIFS(Forecast!AV:AV, Forecast!$A:$A, Outcomes!$A97, Forecast!$C:$C, "2023", Forecast!$D:$D, "Historical")</f>
        <v>0</v>
      </c>
      <c r="AG150" s="90">
        <f>SUMIFS(Forecast!AW:AW, Forecast!$A:$A, Outcomes!$A97, Forecast!$C:$C, "2023", Forecast!$D:$D, "Historical")</f>
        <v>0</v>
      </c>
      <c r="AH150" s="90">
        <f>SUMIFS(Forecast!AX:AX, Forecast!$A:$A, Outcomes!$A97, Forecast!$C:$C, "2023", Forecast!$D:$D, "Historical")</f>
        <v>0</v>
      </c>
      <c r="AI150" s="90">
        <f>SUMIFS(Forecast!AY:AY, Forecast!$A:$A, Outcomes!$A97, Forecast!$C:$C, "2023", Forecast!$D:$D, "Historical")</f>
        <v>0</v>
      </c>
      <c r="AJ150" s="90">
        <f>SUMIFS(Forecast!AZ:AZ, Forecast!$A:$A, Outcomes!$A97, Forecast!$C:$C, "2023", Forecast!$D:$D, "Historical")</f>
        <v>0</v>
      </c>
      <c r="AK150" s="90">
        <f>SUMIFS(Forecast!BA:BA, Forecast!$A:$A, Outcomes!$A97, Forecast!$C:$C, "2023", Forecast!$D:$D, "Historical")</f>
        <v>0</v>
      </c>
      <c r="AL150" s="90">
        <f>SUMIFS(Forecast!BF:BF, Forecast!$A:$A, Outcomes!$A97, Forecast!$C:$C, "2023", Forecast!$D:$D, "Historical")</f>
        <v>3752</v>
      </c>
      <c r="AM150" s="90">
        <f>SUMIFS(Forecast!BG:BG, Forecast!$A:$A, Outcomes!$A97, Forecast!$C:$C, "2023", Forecast!$D:$D, "Historical")</f>
        <v>1574</v>
      </c>
      <c r="AN150" s="90">
        <f>SUMIFS(Forecast!BH:BH, Forecast!$A:$A, Outcomes!$A97, Forecast!$C:$C, "2023", Forecast!$D:$D, "Historical")</f>
        <v>1386</v>
      </c>
      <c r="AO150" s="90">
        <f>SUMIFS(Forecast!BI:BI, Forecast!$A:$A, Outcomes!$A97, Forecast!$C:$C, "2023", Forecast!$D:$D, "Historical")</f>
        <v>850</v>
      </c>
      <c r="AP150" s="90">
        <f>SUMIFS(Forecast!BJ:BJ, Forecast!$A:$A, Outcomes!$A97, Forecast!$C:$C, "2023", Forecast!$D:$D, "Historical")</f>
        <v>1165</v>
      </c>
      <c r="AQ150" s="90">
        <f>SUMIFS(Forecast!BK:BK, Forecast!$A:$A, Outcomes!$A97, Forecast!$C:$C, "2023", Forecast!$D:$D, "Historical")</f>
        <v>264</v>
      </c>
      <c r="AR150" s="90">
        <f>SUMIFS(Forecast!BL:BL, Forecast!$A:$A, Outcomes!$A97, Forecast!$C:$C, "2023", Forecast!$D:$D, "Historical")</f>
        <v>501</v>
      </c>
      <c r="AS150" s="90">
        <f>SUMIFS(Forecast!BM:BM, Forecast!$A:$A, Outcomes!$A97, Forecast!$C:$C, "2023", Forecast!$D:$D, "Historical")</f>
        <v>480</v>
      </c>
      <c r="AT150" s="90">
        <f>SUMIFS(Forecast!BS:BS, Forecast!$A:$A, Outcomes!$A97, Forecast!$C:$C, "2023", Forecast!$D:$D, "Historical")</f>
        <v>0</v>
      </c>
      <c r="AU150" s="90">
        <f>SUMIFS(Forecast!BT:BT, Forecast!$A:$A, Outcomes!$A97, Forecast!$C:$C, "2023", Forecast!$D:$D, "Historical")</f>
        <v>0</v>
      </c>
      <c r="AV150" s="90">
        <f>SUMIFS(Forecast!BU:BU, Forecast!$A:$A, Outcomes!$A97, Forecast!$C:$C, "2023", Forecast!$D:$D, "Historical")</f>
        <v>0</v>
      </c>
      <c r="AW150" s="90">
        <f>SUMIFS(Forecast!BV:BV, Forecast!$A:$A, Outcomes!$A97, Forecast!$C:$C, "2023", Forecast!$D:$D, "Historical")</f>
        <v>0</v>
      </c>
      <c r="AX150" s="90">
        <f>SUMIFS(Forecast!BW:BW, Forecast!$A:$A, Outcomes!$A97, Forecast!$C:$C, "2023", Forecast!$D:$D, "Historical")</f>
        <v>17</v>
      </c>
      <c r="AY150" s="90">
        <f>SUMIFS(Forecast!BX:BX, Forecast!$A:$A, Outcomes!$A97, Forecast!$C:$C, "2023", Forecast!$D:$D, "Historical")</f>
        <v>0</v>
      </c>
      <c r="AZ150" s="90">
        <f>SUMIFS(Forecast!BY:BY, Forecast!$A:$A, Outcomes!$A97, Forecast!$C:$C, "2023", Forecast!$D:$D, "Historical")</f>
        <v>3</v>
      </c>
      <c r="BA150" s="90">
        <f>SUMIFS(Forecast!BZ:BZ, Forecast!$A:$A, Outcomes!$A97, Forecast!$C:$C, "2023", Forecast!$D:$D, "Historical")</f>
        <v>11</v>
      </c>
      <c r="BB150" s="90">
        <f>SUMIFS(Forecast!AO:AO, Forecast!$A:$A, Outcomes!$A97, Forecast!$C:$C, "2023", Forecast!$D:$D, "Historical")</f>
        <v>88</v>
      </c>
      <c r="BC150" s="90">
        <f>SUMIFS(Forecast!BN:BN, Forecast!$A:$A, Outcomes!$A97, Forecast!$C:$C, "2023", Forecast!$D:$D, "Historical")</f>
        <v>464</v>
      </c>
      <c r="BD150" s="90">
        <f>SUMIFS(Forecast!CA:CA, Forecast!$A:$A, Outcomes!$A97, Forecast!$C:$C, "2023", Forecast!$D:$D, "Historical")</f>
        <v>0</v>
      </c>
    </row>
    <row r="151" spans="1:56">
      <c r="A151" s="21" t="s">
        <v>119</v>
      </c>
      <c r="B151" s="18" t="s">
        <v>120</v>
      </c>
      <c r="C151" s="90">
        <f>SUMIFS(Forecast!E:E, Forecast!$A:$A, Outcomes!$A98, Forecast!$C:$C, "2023", Forecast!$D:$D, "Historical")</f>
        <v>690</v>
      </c>
      <c r="D151" s="90">
        <f>SUMIFS(Forecast!F:F, Forecast!$A:$A, Outcomes!$A98, Forecast!$C:$C, "2023", Forecast!$D:$D, "Historical")</f>
        <v>639</v>
      </c>
      <c r="E151" s="90">
        <f>SUMIFS(Forecast!G:G, Forecast!$A:$A, Outcomes!$A98, Forecast!$C:$C, "2023", Forecast!$D:$D, "Historical")</f>
        <v>507</v>
      </c>
      <c r="F151" s="90">
        <f>SUMIFS(Forecast!H:H, Forecast!$A:$A, Outcomes!$A98, Forecast!$C:$C, "2023", Forecast!$D:$D, "Historical")</f>
        <v>292</v>
      </c>
      <c r="G151" s="90">
        <f>SUMIFS(Forecast!I:I, Forecast!$A:$A, Outcomes!$A98, Forecast!$C:$C, "2023", Forecast!$D:$D, "Historical")</f>
        <v>92</v>
      </c>
      <c r="H151" s="90">
        <f>SUMIFS(Forecast!J:J, Forecast!$A:$A, Outcomes!$A98, Forecast!$C:$C, "2023", Forecast!$D:$D, "Historical")</f>
        <v>21</v>
      </c>
      <c r="I151" s="90">
        <f>SUMIFS(Forecast!K:K, Forecast!$A:$A, Outcomes!$A98, Forecast!$C:$C, "2023", Forecast!$D:$D, "Historical")</f>
        <v>18</v>
      </c>
      <c r="J151" s="90">
        <f>SUMIFS(Forecast!L:L, Forecast!$A:$A, Outcomes!$A98, Forecast!$C:$C, "2023", Forecast!$D:$D, "Historical")</f>
        <v>8</v>
      </c>
      <c r="K151" s="90">
        <f>SUMIFS(Forecast!M:M, Forecast!$A:$A, Outcomes!$A98, Forecast!$C:$C, "2023", Forecast!$D:$D, "Historical")</f>
        <v>0</v>
      </c>
      <c r="L151" s="90">
        <f>SUMIFS(Forecast!O:O, Forecast!$A:$A, Outcomes!$A98, Forecast!$C:$C, "2023", Forecast!$D:$D, "Historical")</f>
        <v>0</v>
      </c>
      <c r="M151" s="90">
        <f>SUMIFS(Forecast!P:P, Forecast!$A:$A, Outcomes!$A98, Forecast!$C:$C, "2023", Forecast!$D:$D, "Historical")</f>
        <v>349</v>
      </c>
      <c r="N151" s="90">
        <f>SUMIFS(Forecast!U:U, Forecast!$A:$A, Outcomes!$A98, Forecast!$C:$C, "2023", Forecast!$D:$D, "Historical")</f>
        <v>27</v>
      </c>
      <c r="O151" s="564"/>
      <c r="P151" s="564"/>
      <c r="Q151" s="564"/>
      <c r="R151" s="90">
        <f>SUMIFS(Forecast!Y:Y, Forecast!$A:$A, Outcomes!$A98, Forecast!$C:$C, "2023", Forecast!$D:$D, "Historical")</f>
        <v>0</v>
      </c>
      <c r="S151" s="564"/>
      <c r="T151" s="564"/>
      <c r="U151" s="564"/>
      <c r="V151" s="90">
        <f>SUMIFS(Forecast!AG:AG, Forecast!$A:$A, Outcomes!$A98, Forecast!$C:$C, "2023", Forecast!$D:$D, "Historical")</f>
        <v>398</v>
      </c>
      <c r="W151" s="90">
        <f>SUMIFS(Forecast!AH:AH, Forecast!$A:$A, Outcomes!$A98, Forecast!$C:$C, "2023", Forecast!$D:$D, "Historical")</f>
        <v>355</v>
      </c>
      <c r="X151" s="90">
        <f>SUMIFS(Forecast!AI:AI, Forecast!$A:$A, Outcomes!$A98, Forecast!$C:$C, "2023", Forecast!$D:$D, "Historical")</f>
        <v>231</v>
      </c>
      <c r="Y151" s="90">
        <f>SUMIFS(Forecast!AJ:AJ, Forecast!$A:$A, Outcomes!$A98, Forecast!$C:$C, "2023", Forecast!$D:$D, "Historical")</f>
        <v>104</v>
      </c>
      <c r="Z151" s="90">
        <f>SUMIFS(Forecast!AK:AK, Forecast!$A:$A, Outcomes!$A98, Forecast!$C:$C, "2023", Forecast!$D:$D, "Historical")</f>
        <v>342</v>
      </c>
      <c r="AA151" s="90">
        <f>SUMIFS(Forecast!AL:AL, Forecast!$A:$A, Outcomes!$A98, Forecast!$C:$C, "2023", Forecast!$D:$D, "Historical")</f>
        <v>295</v>
      </c>
      <c r="AB151" s="90">
        <f>SUMIFS(Forecast!AM:AM, Forecast!$A:$A, Outcomes!$A98, Forecast!$C:$C, "2023", Forecast!$D:$D, "Historical")</f>
        <v>221</v>
      </c>
      <c r="AC151" s="90">
        <f>SUMIFS(Forecast!AN:AN, Forecast!$A:$A, Outcomes!$A98, Forecast!$C:$C, "2023", Forecast!$D:$D, "Historical")</f>
        <v>109</v>
      </c>
      <c r="AD151" s="90">
        <f>SUMIFS(Forecast!AT:AT, Forecast!$A:$A, Outcomes!$A98, Forecast!$C:$C, "2023", Forecast!$D:$D, "Historical")</f>
        <v>0</v>
      </c>
      <c r="AE151" s="90">
        <f>SUMIFS(Forecast!AU:AU, Forecast!$A:$A, Outcomes!$A98, Forecast!$C:$C, "2023", Forecast!$D:$D, "Historical")</f>
        <v>0</v>
      </c>
      <c r="AF151" s="90">
        <f>SUMIFS(Forecast!AV:AV, Forecast!$A:$A, Outcomes!$A98, Forecast!$C:$C, "2023", Forecast!$D:$D, "Historical")</f>
        <v>0</v>
      </c>
      <c r="AG151" s="90">
        <f>SUMIFS(Forecast!AW:AW, Forecast!$A:$A, Outcomes!$A98, Forecast!$C:$C, "2023", Forecast!$D:$D, "Historical")</f>
        <v>0</v>
      </c>
      <c r="AH151" s="90">
        <f>SUMIFS(Forecast!AX:AX, Forecast!$A:$A, Outcomes!$A98, Forecast!$C:$C, "2023", Forecast!$D:$D, "Historical")</f>
        <v>0</v>
      </c>
      <c r="AI151" s="90">
        <f>SUMIFS(Forecast!AY:AY, Forecast!$A:$A, Outcomes!$A98, Forecast!$C:$C, "2023", Forecast!$D:$D, "Historical")</f>
        <v>0</v>
      </c>
      <c r="AJ151" s="90">
        <f>SUMIFS(Forecast!AZ:AZ, Forecast!$A:$A, Outcomes!$A98, Forecast!$C:$C, "2023", Forecast!$D:$D, "Historical")</f>
        <v>0</v>
      </c>
      <c r="AK151" s="90">
        <f>SUMIFS(Forecast!BA:BA, Forecast!$A:$A, Outcomes!$A98, Forecast!$C:$C, "2023", Forecast!$D:$D, "Historical")</f>
        <v>0</v>
      </c>
      <c r="AL151" s="90">
        <f>SUMIFS(Forecast!BF:BF, Forecast!$A:$A, Outcomes!$A98, Forecast!$C:$C, "2023", Forecast!$D:$D, "Historical")</f>
        <v>743</v>
      </c>
      <c r="AM151" s="90">
        <f>SUMIFS(Forecast!BG:BG, Forecast!$A:$A, Outcomes!$A98, Forecast!$C:$C, "2023", Forecast!$D:$D, "Historical")</f>
        <v>599</v>
      </c>
      <c r="AN151" s="90">
        <f>SUMIFS(Forecast!BH:BH, Forecast!$A:$A, Outcomes!$A98, Forecast!$C:$C, "2023", Forecast!$D:$D, "Historical")</f>
        <v>395</v>
      </c>
      <c r="AO151" s="90">
        <f>SUMIFS(Forecast!BI:BI, Forecast!$A:$A, Outcomes!$A98, Forecast!$C:$C, "2023", Forecast!$D:$D, "Historical")</f>
        <v>141</v>
      </c>
      <c r="AP151" s="90">
        <f>SUMIFS(Forecast!BJ:BJ, Forecast!$A:$A, Outcomes!$A98, Forecast!$C:$C, "2023", Forecast!$D:$D, "Historical")</f>
        <v>254</v>
      </c>
      <c r="AQ151" s="90">
        <f>SUMIFS(Forecast!BK:BK, Forecast!$A:$A, Outcomes!$A98, Forecast!$C:$C, "2023", Forecast!$D:$D, "Historical")</f>
        <v>198</v>
      </c>
      <c r="AR151" s="90">
        <f>SUMIFS(Forecast!BL:BL, Forecast!$A:$A, Outcomes!$A98, Forecast!$C:$C, "2023", Forecast!$D:$D, "Historical")</f>
        <v>148</v>
      </c>
      <c r="AS151" s="90">
        <f>SUMIFS(Forecast!BM:BM, Forecast!$A:$A, Outcomes!$A98, Forecast!$C:$C, "2023", Forecast!$D:$D, "Historical")</f>
        <v>108</v>
      </c>
      <c r="AT151" s="90">
        <f>SUMIFS(Forecast!BS:BS, Forecast!$A:$A, Outcomes!$A98, Forecast!$C:$C, "2023", Forecast!$D:$D, "Historical")</f>
        <v>0</v>
      </c>
      <c r="AU151" s="90">
        <f>SUMIFS(Forecast!BT:BT, Forecast!$A:$A, Outcomes!$A98, Forecast!$C:$C, "2023", Forecast!$D:$D, "Historical")</f>
        <v>0</v>
      </c>
      <c r="AV151" s="90">
        <f>SUMIFS(Forecast!BU:BU, Forecast!$A:$A, Outcomes!$A98, Forecast!$C:$C, "2023", Forecast!$D:$D, "Historical")</f>
        <v>0</v>
      </c>
      <c r="AW151" s="90">
        <f>SUMIFS(Forecast!BV:BV, Forecast!$A:$A, Outcomes!$A98, Forecast!$C:$C, "2023", Forecast!$D:$D, "Historical")</f>
        <v>0</v>
      </c>
      <c r="AX151" s="90">
        <f>SUMIFS(Forecast!BW:BW, Forecast!$A:$A, Outcomes!$A98, Forecast!$C:$C, "2023", Forecast!$D:$D, "Historical")</f>
        <v>0</v>
      </c>
      <c r="AY151" s="90">
        <f>SUMIFS(Forecast!BX:BX, Forecast!$A:$A, Outcomes!$A98, Forecast!$C:$C, "2023", Forecast!$D:$D, "Historical")</f>
        <v>0</v>
      </c>
      <c r="AZ151" s="90">
        <f>SUMIFS(Forecast!BY:BY, Forecast!$A:$A, Outcomes!$A98, Forecast!$C:$C, "2023", Forecast!$D:$D, "Historical")</f>
        <v>0</v>
      </c>
      <c r="BA151" s="90">
        <f>SUMIFS(Forecast!BZ:BZ, Forecast!$A:$A, Outcomes!$A98, Forecast!$C:$C, "2023", Forecast!$D:$D, "Historical")</f>
        <v>0</v>
      </c>
      <c r="BB151" s="90">
        <f>SUMIFS(Forecast!AO:AO, Forecast!$A:$A, Outcomes!$A98, Forecast!$C:$C, "2023", Forecast!$D:$D, "Historical")</f>
        <v>25</v>
      </c>
      <c r="BC151" s="90">
        <f>SUMIFS(Forecast!BN:BN, Forecast!$A:$A, Outcomes!$A98, Forecast!$C:$C, "2023", Forecast!$D:$D, "Historical")</f>
        <v>83</v>
      </c>
      <c r="BD151" s="90">
        <f>SUMIFS(Forecast!CA:CA, Forecast!$A:$A, Outcomes!$A98, Forecast!$C:$C, "2023", Forecast!$D:$D, "Historical")</f>
        <v>0</v>
      </c>
    </row>
    <row r="152" spans="1:56">
      <c r="A152" s="21" t="s">
        <v>121</v>
      </c>
      <c r="B152" s="18" t="s">
        <v>122</v>
      </c>
      <c r="C152" s="90">
        <f>SUMIFS(Forecast!E:E, Forecast!$A:$A, Outcomes!$A99, Forecast!$C:$C, "2023", Forecast!$D:$D, "Historical")</f>
        <v>3583</v>
      </c>
      <c r="D152" s="90">
        <f>SUMIFS(Forecast!F:F, Forecast!$A:$A, Outcomes!$A99, Forecast!$C:$C, "2023", Forecast!$D:$D, "Historical")</f>
        <v>2580</v>
      </c>
      <c r="E152" s="90">
        <f>SUMIFS(Forecast!G:G, Forecast!$A:$A, Outcomes!$A99, Forecast!$C:$C, "2023", Forecast!$D:$D, "Historical")</f>
        <v>1422</v>
      </c>
      <c r="F152" s="90">
        <f>SUMIFS(Forecast!H:H, Forecast!$A:$A, Outcomes!$A99, Forecast!$C:$C, "2023", Forecast!$D:$D, "Historical")</f>
        <v>876</v>
      </c>
      <c r="G152" s="90">
        <f>SUMIFS(Forecast!I:I, Forecast!$A:$A, Outcomes!$A99, Forecast!$C:$C, "2023", Forecast!$D:$D, "Historical")</f>
        <v>217</v>
      </c>
      <c r="H152" s="90">
        <f>SUMIFS(Forecast!J:J, Forecast!$A:$A, Outcomes!$A99, Forecast!$C:$C, "2023", Forecast!$D:$D, "Historical")</f>
        <v>0</v>
      </c>
      <c r="I152" s="90">
        <f>SUMIFS(Forecast!K:K, Forecast!$A:$A, Outcomes!$A99, Forecast!$C:$C, "2023", Forecast!$D:$D, "Historical")</f>
        <v>0</v>
      </c>
      <c r="J152" s="90">
        <f>SUMIFS(Forecast!L:L, Forecast!$A:$A, Outcomes!$A99, Forecast!$C:$C, "2023", Forecast!$D:$D, "Historical")</f>
        <v>0</v>
      </c>
      <c r="K152" s="90">
        <f>SUMIFS(Forecast!M:M, Forecast!$A:$A, Outcomes!$A99, Forecast!$C:$C, "2023", Forecast!$D:$D, "Historical")</f>
        <v>0</v>
      </c>
      <c r="L152" s="90">
        <f>SUMIFS(Forecast!O:O, Forecast!$A:$A, Outcomes!$A99, Forecast!$C:$C, "2023", Forecast!$D:$D, "Historical")</f>
        <v>23</v>
      </c>
      <c r="M152" s="90">
        <f>SUMIFS(Forecast!P:P, Forecast!$A:$A, Outcomes!$A99, Forecast!$C:$C, "2023", Forecast!$D:$D, "Historical")</f>
        <v>292</v>
      </c>
      <c r="N152" s="90">
        <f>SUMIFS(Forecast!U:U, Forecast!$A:$A, Outcomes!$A99, Forecast!$C:$C, "2023", Forecast!$D:$D, "Historical")</f>
        <v>615</v>
      </c>
      <c r="O152" s="564"/>
      <c r="P152" s="564"/>
      <c r="Q152" s="564"/>
      <c r="R152" s="90">
        <f>SUMIFS(Forecast!Y:Y, Forecast!$A:$A, Outcomes!$A99, Forecast!$C:$C, "2023", Forecast!$D:$D, "Historical")</f>
        <v>313</v>
      </c>
      <c r="S152" s="564"/>
      <c r="T152" s="564"/>
      <c r="U152" s="564"/>
      <c r="V152" s="90">
        <f>SUMIFS(Forecast!AG:AG, Forecast!$A:$A, Outcomes!$A99, Forecast!$C:$C, "2023", Forecast!$D:$D, "Historical")</f>
        <v>633</v>
      </c>
      <c r="W152" s="90">
        <f>SUMIFS(Forecast!AH:AH, Forecast!$A:$A, Outcomes!$A99, Forecast!$C:$C, "2023", Forecast!$D:$D, "Historical")</f>
        <v>510</v>
      </c>
      <c r="X152" s="90">
        <f>SUMIFS(Forecast!AI:AI, Forecast!$A:$A, Outcomes!$A99, Forecast!$C:$C, "2023", Forecast!$D:$D, "Historical")</f>
        <v>361</v>
      </c>
      <c r="Y152" s="90">
        <f>SUMIFS(Forecast!AJ:AJ, Forecast!$A:$A, Outcomes!$A99, Forecast!$C:$C, "2023", Forecast!$D:$D, "Historical")</f>
        <v>131</v>
      </c>
      <c r="Z152" s="90">
        <f>SUMIFS(Forecast!AK:AK, Forecast!$A:$A, Outcomes!$A99, Forecast!$C:$C, "2023", Forecast!$D:$D, "Historical")</f>
        <v>1015</v>
      </c>
      <c r="AA152" s="90">
        <f>SUMIFS(Forecast!AL:AL, Forecast!$A:$A, Outcomes!$A99, Forecast!$C:$C, "2023", Forecast!$D:$D, "Historical")</f>
        <v>606</v>
      </c>
      <c r="AB152" s="90">
        <f>SUMIFS(Forecast!AM:AM, Forecast!$A:$A, Outcomes!$A99, Forecast!$C:$C, "2023", Forecast!$D:$D, "Historical")</f>
        <v>615</v>
      </c>
      <c r="AC152" s="90">
        <f>SUMIFS(Forecast!AN:AN, Forecast!$A:$A, Outcomes!$A99, Forecast!$C:$C, "2023", Forecast!$D:$D, "Historical")</f>
        <v>315</v>
      </c>
      <c r="AD152" s="90">
        <f>SUMIFS(Forecast!AT:AT, Forecast!$A:$A, Outcomes!$A99, Forecast!$C:$C, "2023", Forecast!$D:$D, "Historical")</f>
        <v>0</v>
      </c>
      <c r="AE152" s="90">
        <f>SUMIFS(Forecast!AU:AU, Forecast!$A:$A, Outcomes!$A99, Forecast!$C:$C, "2023", Forecast!$D:$D, "Historical")</f>
        <v>0</v>
      </c>
      <c r="AF152" s="90">
        <f>SUMIFS(Forecast!AV:AV, Forecast!$A:$A, Outcomes!$A99, Forecast!$C:$C, "2023", Forecast!$D:$D, "Historical")</f>
        <v>0</v>
      </c>
      <c r="AG152" s="90">
        <f>SUMIFS(Forecast!AW:AW, Forecast!$A:$A, Outcomes!$A99, Forecast!$C:$C, "2023", Forecast!$D:$D, "Historical")</f>
        <v>0</v>
      </c>
      <c r="AH152" s="90">
        <f>SUMIFS(Forecast!AX:AX, Forecast!$A:$A, Outcomes!$A99, Forecast!$C:$C, "2023", Forecast!$D:$D, "Historical")</f>
        <v>4</v>
      </c>
      <c r="AI152" s="90">
        <f>SUMIFS(Forecast!AY:AY, Forecast!$A:$A, Outcomes!$A99, Forecast!$C:$C, "2023", Forecast!$D:$D, "Historical")</f>
        <v>1</v>
      </c>
      <c r="AJ152" s="90">
        <f>SUMIFS(Forecast!AZ:AZ, Forecast!$A:$A, Outcomes!$A99, Forecast!$C:$C, "2023", Forecast!$D:$D, "Historical")</f>
        <v>0</v>
      </c>
      <c r="AK152" s="90">
        <f>SUMIFS(Forecast!BA:BA, Forecast!$A:$A, Outcomes!$A99, Forecast!$C:$C, "2023", Forecast!$D:$D, "Historical")</f>
        <v>3</v>
      </c>
      <c r="AL152" s="90">
        <f>SUMIFS(Forecast!BF:BF, Forecast!$A:$A, Outcomes!$A99, Forecast!$C:$C, "2023", Forecast!$D:$D, "Historical")</f>
        <v>2932</v>
      </c>
      <c r="AM152" s="90">
        <f>SUMIFS(Forecast!BG:BG, Forecast!$A:$A, Outcomes!$A99, Forecast!$C:$C, "2023", Forecast!$D:$D, "Historical")</f>
        <v>1540</v>
      </c>
      <c r="AN152" s="90">
        <f>SUMIFS(Forecast!BH:BH, Forecast!$A:$A, Outcomes!$A99, Forecast!$C:$C, "2023", Forecast!$D:$D, "Historical")</f>
        <v>1171</v>
      </c>
      <c r="AO152" s="90">
        <f>SUMIFS(Forecast!BI:BI, Forecast!$A:$A, Outcomes!$A99, Forecast!$C:$C, "2023", Forecast!$D:$D, "Historical")</f>
        <v>506</v>
      </c>
      <c r="AP152" s="90">
        <f>SUMIFS(Forecast!BJ:BJ, Forecast!$A:$A, Outcomes!$A99, Forecast!$C:$C, "2023", Forecast!$D:$D, "Historical")</f>
        <v>941</v>
      </c>
      <c r="AQ152" s="90">
        <f>SUMIFS(Forecast!BK:BK, Forecast!$A:$A, Outcomes!$A99, Forecast!$C:$C, "2023", Forecast!$D:$D, "Historical")</f>
        <v>362</v>
      </c>
      <c r="AR152" s="90">
        <f>SUMIFS(Forecast!BL:BL, Forecast!$A:$A, Outcomes!$A99, Forecast!$C:$C, "2023", Forecast!$D:$D, "Historical")</f>
        <v>664</v>
      </c>
      <c r="AS152" s="90">
        <f>SUMIFS(Forecast!BM:BM, Forecast!$A:$A, Outcomes!$A99, Forecast!$C:$C, "2023", Forecast!$D:$D, "Historical")</f>
        <v>344</v>
      </c>
      <c r="AT152" s="90">
        <f>SUMIFS(Forecast!BS:BS, Forecast!$A:$A, Outcomes!$A99, Forecast!$C:$C, "2023", Forecast!$D:$D, "Historical")</f>
        <v>364</v>
      </c>
      <c r="AU152" s="90">
        <f>SUMIFS(Forecast!BT:BT, Forecast!$A:$A, Outcomes!$A99, Forecast!$C:$C, "2023", Forecast!$D:$D, "Historical")</f>
        <v>88</v>
      </c>
      <c r="AV152" s="90">
        <f>SUMIFS(Forecast!BU:BU, Forecast!$A:$A, Outcomes!$A99, Forecast!$C:$C, "2023", Forecast!$D:$D, "Historical")</f>
        <v>257</v>
      </c>
      <c r="AW152" s="90">
        <f>SUMIFS(Forecast!BV:BV, Forecast!$A:$A, Outcomes!$A99, Forecast!$C:$C, "2023", Forecast!$D:$D, "Historical")</f>
        <v>260</v>
      </c>
      <c r="AX152" s="90">
        <f>SUMIFS(Forecast!BW:BW, Forecast!$A:$A, Outcomes!$A99, Forecast!$C:$C, "2023", Forecast!$D:$D, "Historical")</f>
        <v>215</v>
      </c>
      <c r="AY152" s="90">
        <f>SUMIFS(Forecast!BX:BX, Forecast!$A:$A, Outcomes!$A99, Forecast!$C:$C, "2023", Forecast!$D:$D, "Historical")</f>
        <v>31</v>
      </c>
      <c r="AZ152" s="90">
        <f>SUMIFS(Forecast!BY:BY, Forecast!$A:$A, Outcomes!$A99, Forecast!$C:$C, "2023", Forecast!$D:$D, "Historical")</f>
        <v>147</v>
      </c>
      <c r="BA152" s="90">
        <f>SUMIFS(Forecast!BZ:BZ, Forecast!$A:$A, Outcomes!$A99, Forecast!$C:$C, "2023", Forecast!$D:$D, "Historical")</f>
        <v>116</v>
      </c>
      <c r="BB152" s="90">
        <f>SUMIFS(Forecast!AO:AO, Forecast!$A:$A, Outcomes!$A99, Forecast!$C:$C, "2023", Forecast!$D:$D, "Historical")</f>
        <v>21</v>
      </c>
      <c r="BC152" s="90">
        <f>SUMIFS(Forecast!BN:BN, Forecast!$A:$A, Outcomes!$A99, Forecast!$C:$C, "2023", Forecast!$D:$D, "Historical")</f>
        <v>72</v>
      </c>
      <c r="BD152" s="90">
        <f>SUMIFS(Forecast!CA:CA, Forecast!$A:$A, Outcomes!$A99, Forecast!$C:$C, "2023", Forecast!$D:$D, "Historical")</f>
        <v>19</v>
      </c>
    </row>
    <row r="153" spans="1:56">
      <c r="A153" s="21" t="s">
        <v>123</v>
      </c>
      <c r="B153" s="18" t="s">
        <v>124</v>
      </c>
      <c r="C153" s="90">
        <f>SUMIFS(Forecast!E:E, Forecast!$A:$A, Outcomes!$A100, Forecast!$C:$C, "2023", Forecast!$D:$D, "Historical")</f>
        <v>924</v>
      </c>
      <c r="D153" s="90">
        <f>SUMIFS(Forecast!F:F, Forecast!$A:$A, Outcomes!$A100, Forecast!$C:$C, "2023", Forecast!$D:$D, "Historical")</f>
        <v>584</v>
      </c>
      <c r="E153" s="90">
        <f>SUMIFS(Forecast!G:G, Forecast!$A:$A, Outcomes!$A100, Forecast!$C:$C, "2023", Forecast!$D:$D, "Historical")</f>
        <v>483</v>
      </c>
      <c r="F153" s="90">
        <f>SUMIFS(Forecast!H:H, Forecast!$A:$A, Outcomes!$A100, Forecast!$C:$C, "2023", Forecast!$D:$D, "Historical")</f>
        <v>266</v>
      </c>
      <c r="G153" s="90">
        <f>SUMIFS(Forecast!I:I, Forecast!$A:$A, Outcomes!$A100, Forecast!$C:$C, "2023", Forecast!$D:$D, "Historical")</f>
        <v>58</v>
      </c>
      <c r="H153" s="90">
        <f>SUMIFS(Forecast!J:J, Forecast!$A:$A, Outcomes!$A100, Forecast!$C:$C, "2023", Forecast!$D:$D, "Historical")</f>
        <v>0</v>
      </c>
      <c r="I153" s="90">
        <f>SUMIFS(Forecast!K:K, Forecast!$A:$A, Outcomes!$A100, Forecast!$C:$C, "2023", Forecast!$D:$D, "Historical")</f>
        <v>0</v>
      </c>
      <c r="J153" s="90">
        <f>SUMIFS(Forecast!L:L, Forecast!$A:$A, Outcomes!$A100, Forecast!$C:$C, "2023", Forecast!$D:$D, "Historical")</f>
        <v>0</v>
      </c>
      <c r="K153" s="90">
        <f>SUMIFS(Forecast!M:M, Forecast!$A:$A, Outcomes!$A100, Forecast!$C:$C, "2023", Forecast!$D:$D, "Historical")</f>
        <v>0</v>
      </c>
      <c r="L153" s="90">
        <f>SUMIFS(Forecast!O:O, Forecast!$A:$A, Outcomes!$A100, Forecast!$C:$C, "2023", Forecast!$D:$D, "Historical")</f>
        <v>0</v>
      </c>
      <c r="M153" s="90">
        <f>SUMIFS(Forecast!P:P, Forecast!$A:$A, Outcomes!$A100, Forecast!$C:$C, "2023", Forecast!$D:$D, "Historical")</f>
        <v>114</v>
      </c>
      <c r="N153" s="90">
        <f>SUMIFS(Forecast!U:U, Forecast!$A:$A, Outcomes!$A100, Forecast!$C:$C, "2023", Forecast!$D:$D, "Historical")</f>
        <v>0</v>
      </c>
      <c r="O153" s="564"/>
      <c r="P153" s="564"/>
      <c r="Q153" s="564"/>
      <c r="R153" s="90">
        <f>SUMIFS(Forecast!Y:Y, Forecast!$A:$A, Outcomes!$A100, Forecast!$C:$C, "2023", Forecast!$D:$D, "Historical")</f>
        <v>0</v>
      </c>
      <c r="S153" s="564"/>
      <c r="T153" s="564"/>
      <c r="U153" s="564"/>
      <c r="V153" s="90">
        <f>SUMIFS(Forecast!AG:AG, Forecast!$A:$A, Outcomes!$A100, Forecast!$C:$C, "2023", Forecast!$D:$D, "Historical")</f>
        <v>162</v>
      </c>
      <c r="W153" s="90">
        <f>SUMIFS(Forecast!AH:AH, Forecast!$A:$A, Outcomes!$A100, Forecast!$C:$C, "2023", Forecast!$D:$D, "Historical")</f>
        <v>135</v>
      </c>
      <c r="X153" s="90">
        <f>SUMIFS(Forecast!AI:AI, Forecast!$A:$A, Outcomes!$A100, Forecast!$C:$C, "2023", Forecast!$D:$D, "Historical")</f>
        <v>79</v>
      </c>
      <c r="Y153" s="90">
        <f>SUMIFS(Forecast!AJ:AJ, Forecast!$A:$A, Outcomes!$A100, Forecast!$C:$C, "2023", Forecast!$D:$D, "Historical")</f>
        <v>24</v>
      </c>
      <c r="Z153" s="90">
        <f>SUMIFS(Forecast!AK:AK, Forecast!$A:$A, Outcomes!$A100, Forecast!$C:$C, "2023", Forecast!$D:$D, "Historical")</f>
        <v>328</v>
      </c>
      <c r="AA153" s="90">
        <f>SUMIFS(Forecast!AL:AL, Forecast!$A:$A, Outcomes!$A100, Forecast!$C:$C, "2023", Forecast!$D:$D, "Historical")</f>
        <v>255</v>
      </c>
      <c r="AB153" s="90">
        <f>SUMIFS(Forecast!AM:AM, Forecast!$A:$A, Outcomes!$A100, Forecast!$C:$C, "2023", Forecast!$D:$D, "Historical")</f>
        <v>188</v>
      </c>
      <c r="AC153" s="90">
        <f>SUMIFS(Forecast!AN:AN, Forecast!$A:$A, Outcomes!$A100, Forecast!$C:$C, "2023", Forecast!$D:$D, "Historical")</f>
        <v>75</v>
      </c>
      <c r="AD153" s="90">
        <f>SUMIFS(Forecast!AT:AT, Forecast!$A:$A, Outcomes!$A100, Forecast!$C:$C, "2023", Forecast!$D:$D, "Historical")</f>
        <v>0</v>
      </c>
      <c r="AE153" s="90">
        <f>SUMIFS(Forecast!AU:AU, Forecast!$A:$A, Outcomes!$A100, Forecast!$C:$C, "2023", Forecast!$D:$D, "Historical")</f>
        <v>0</v>
      </c>
      <c r="AF153" s="90">
        <f>SUMIFS(Forecast!AV:AV, Forecast!$A:$A, Outcomes!$A100, Forecast!$C:$C, "2023", Forecast!$D:$D, "Historical")</f>
        <v>0</v>
      </c>
      <c r="AG153" s="90">
        <f>SUMIFS(Forecast!AW:AW, Forecast!$A:$A, Outcomes!$A100, Forecast!$C:$C, "2023", Forecast!$D:$D, "Historical")</f>
        <v>0</v>
      </c>
      <c r="AH153" s="90">
        <f>SUMIFS(Forecast!AX:AX, Forecast!$A:$A, Outcomes!$A100, Forecast!$C:$C, "2023", Forecast!$D:$D, "Historical")</f>
        <v>0</v>
      </c>
      <c r="AI153" s="90">
        <f>SUMIFS(Forecast!AY:AY, Forecast!$A:$A, Outcomes!$A100, Forecast!$C:$C, "2023", Forecast!$D:$D, "Historical")</f>
        <v>0</v>
      </c>
      <c r="AJ153" s="90">
        <f>SUMIFS(Forecast!AZ:AZ, Forecast!$A:$A, Outcomes!$A100, Forecast!$C:$C, "2023", Forecast!$D:$D, "Historical")</f>
        <v>0</v>
      </c>
      <c r="AK153" s="90">
        <f>SUMIFS(Forecast!BA:BA, Forecast!$A:$A, Outcomes!$A100, Forecast!$C:$C, "2023", Forecast!$D:$D, "Historical")</f>
        <v>0</v>
      </c>
      <c r="AL153" s="90">
        <f>SUMIFS(Forecast!BF:BF, Forecast!$A:$A, Outcomes!$A100, Forecast!$C:$C, "2023", Forecast!$D:$D, "Historical")</f>
        <v>539</v>
      </c>
      <c r="AM153" s="90">
        <f>SUMIFS(Forecast!BG:BG, Forecast!$A:$A, Outcomes!$A100, Forecast!$C:$C, "2023", Forecast!$D:$D, "Historical")</f>
        <v>408</v>
      </c>
      <c r="AN153" s="90">
        <f>SUMIFS(Forecast!BH:BH, Forecast!$A:$A, Outcomes!$A100, Forecast!$C:$C, "2023", Forecast!$D:$D, "Historical")</f>
        <v>295</v>
      </c>
      <c r="AO153" s="90">
        <f>SUMIFS(Forecast!BI:BI, Forecast!$A:$A, Outcomes!$A100, Forecast!$C:$C, "2023", Forecast!$D:$D, "Historical")</f>
        <v>81</v>
      </c>
      <c r="AP153" s="90">
        <f>SUMIFS(Forecast!BJ:BJ, Forecast!$A:$A, Outcomes!$A100, Forecast!$C:$C, "2023", Forecast!$D:$D, "Historical")</f>
        <v>64</v>
      </c>
      <c r="AQ153" s="90">
        <f>SUMIFS(Forecast!BK:BK, Forecast!$A:$A, Outcomes!$A100, Forecast!$C:$C, "2023", Forecast!$D:$D, "Historical")</f>
        <v>29</v>
      </c>
      <c r="AR153" s="90">
        <f>SUMIFS(Forecast!BL:BL, Forecast!$A:$A, Outcomes!$A100, Forecast!$C:$C, "2023", Forecast!$D:$D, "Historical")</f>
        <v>51</v>
      </c>
      <c r="AS153" s="90">
        <f>SUMIFS(Forecast!BM:BM, Forecast!$A:$A, Outcomes!$A100, Forecast!$C:$C, "2023", Forecast!$D:$D, "Historical")</f>
        <v>35</v>
      </c>
      <c r="AT153" s="90">
        <f>SUMIFS(Forecast!BS:BS, Forecast!$A:$A, Outcomes!$A100, Forecast!$C:$C, "2023", Forecast!$D:$D, "Historical")</f>
        <v>0</v>
      </c>
      <c r="AU153" s="90">
        <f>SUMIFS(Forecast!BT:BT, Forecast!$A:$A, Outcomes!$A100, Forecast!$C:$C, "2023", Forecast!$D:$D, "Historical")</f>
        <v>0</v>
      </c>
      <c r="AV153" s="90">
        <f>SUMIFS(Forecast!BU:BU, Forecast!$A:$A, Outcomes!$A100, Forecast!$C:$C, "2023", Forecast!$D:$D, "Historical")</f>
        <v>0</v>
      </c>
      <c r="AW153" s="90">
        <f>SUMIFS(Forecast!BV:BV, Forecast!$A:$A, Outcomes!$A100, Forecast!$C:$C, "2023", Forecast!$D:$D, "Historical")</f>
        <v>0</v>
      </c>
      <c r="AX153" s="90">
        <f>SUMIFS(Forecast!BW:BW, Forecast!$A:$A, Outcomes!$A100, Forecast!$C:$C, "2023", Forecast!$D:$D, "Historical")</f>
        <v>0</v>
      </c>
      <c r="AY153" s="90">
        <f>SUMIFS(Forecast!BX:BX, Forecast!$A:$A, Outcomes!$A100, Forecast!$C:$C, "2023", Forecast!$D:$D, "Historical")</f>
        <v>0</v>
      </c>
      <c r="AZ153" s="90">
        <f>SUMIFS(Forecast!BY:BY, Forecast!$A:$A, Outcomes!$A100, Forecast!$C:$C, "2023", Forecast!$D:$D, "Historical")</f>
        <v>0</v>
      </c>
      <c r="BA153" s="90">
        <f>SUMIFS(Forecast!BZ:BZ, Forecast!$A:$A, Outcomes!$A100, Forecast!$C:$C, "2023", Forecast!$D:$D, "Historical")</f>
        <v>0</v>
      </c>
      <c r="BB153" s="90">
        <f>SUMIFS(Forecast!AO:AO, Forecast!$A:$A, Outcomes!$A100, Forecast!$C:$C, "2023", Forecast!$D:$D, "Historical")</f>
        <v>21</v>
      </c>
      <c r="BC153" s="90">
        <f>SUMIFS(Forecast!BN:BN, Forecast!$A:$A, Outcomes!$A100, Forecast!$C:$C, "2023", Forecast!$D:$D, "Historical")</f>
        <v>18</v>
      </c>
      <c r="BD153" s="90">
        <f>SUMIFS(Forecast!CA:CA, Forecast!$A:$A, Outcomes!$A100, Forecast!$C:$C, "2023", Forecast!$D:$D, "Historical")</f>
        <v>0</v>
      </c>
    </row>
    <row r="154" spans="1:56">
      <c r="A154" s="21" t="s">
        <v>125</v>
      </c>
      <c r="B154" s="18" t="s">
        <v>126</v>
      </c>
      <c r="C154" s="90">
        <f>SUMIFS(Forecast!E:E, Forecast!$A:$A, Outcomes!$A101, Forecast!$C:$C, "2023", Forecast!$D:$D, "Historical")</f>
        <v>2580</v>
      </c>
      <c r="D154" s="90">
        <f>SUMIFS(Forecast!F:F, Forecast!$A:$A, Outcomes!$A101, Forecast!$C:$C, "2023", Forecast!$D:$D, "Historical")</f>
        <v>3507</v>
      </c>
      <c r="E154" s="90">
        <f>SUMIFS(Forecast!G:G, Forecast!$A:$A, Outcomes!$A101, Forecast!$C:$C, "2023", Forecast!$D:$D, "Historical")</f>
        <v>1290</v>
      </c>
      <c r="F154" s="90">
        <f>SUMIFS(Forecast!H:H, Forecast!$A:$A, Outcomes!$A101, Forecast!$C:$C, "2023", Forecast!$D:$D, "Historical")</f>
        <v>1529</v>
      </c>
      <c r="G154" s="90">
        <f>SUMIFS(Forecast!I:I, Forecast!$A:$A, Outcomes!$A101, Forecast!$C:$C, "2023", Forecast!$D:$D, "Historical")</f>
        <v>784</v>
      </c>
      <c r="H154" s="90">
        <f>SUMIFS(Forecast!J:J, Forecast!$A:$A, Outcomes!$A101, Forecast!$C:$C, "2023", Forecast!$D:$D, "Historical")</f>
        <v>0</v>
      </c>
      <c r="I154" s="90">
        <f>SUMIFS(Forecast!K:K, Forecast!$A:$A, Outcomes!$A101, Forecast!$C:$C, "2023", Forecast!$D:$D, "Historical")</f>
        <v>0</v>
      </c>
      <c r="J154" s="90">
        <f>SUMIFS(Forecast!L:L, Forecast!$A:$A, Outcomes!$A101, Forecast!$C:$C, "2023", Forecast!$D:$D, "Historical")</f>
        <v>0</v>
      </c>
      <c r="K154" s="90">
        <f>SUMIFS(Forecast!M:M, Forecast!$A:$A, Outcomes!$A101, Forecast!$C:$C, "2023", Forecast!$D:$D, "Historical")</f>
        <v>0</v>
      </c>
      <c r="L154" s="90">
        <f>SUMIFS(Forecast!O:O, Forecast!$A:$A, Outcomes!$A101, Forecast!$C:$C, "2023", Forecast!$D:$D, "Historical")</f>
        <v>18</v>
      </c>
      <c r="M154" s="90">
        <f>SUMIFS(Forecast!P:P, Forecast!$A:$A, Outcomes!$A101, Forecast!$C:$C, "2023", Forecast!$D:$D, "Historical")</f>
        <v>61</v>
      </c>
      <c r="N154" s="90">
        <f>SUMIFS(Forecast!U:U, Forecast!$A:$A, Outcomes!$A101, Forecast!$C:$C, "2023", Forecast!$D:$D, "Historical")</f>
        <v>11</v>
      </c>
      <c r="O154" s="564"/>
      <c r="P154" s="564"/>
      <c r="Q154" s="564"/>
      <c r="R154" s="90">
        <f>SUMIFS(Forecast!Y:Y, Forecast!$A:$A, Outcomes!$A101, Forecast!$C:$C, "2023", Forecast!$D:$D, "Historical")</f>
        <v>47</v>
      </c>
      <c r="S154" s="564"/>
      <c r="T154" s="564"/>
      <c r="U154" s="564"/>
      <c r="V154" s="90">
        <f>SUMIFS(Forecast!AG:AG, Forecast!$A:$A, Outcomes!$A101, Forecast!$C:$C, "2023", Forecast!$D:$D, "Historical")</f>
        <v>983</v>
      </c>
      <c r="W154" s="90">
        <f>SUMIFS(Forecast!AH:AH, Forecast!$A:$A, Outcomes!$A101, Forecast!$C:$C, "2023", Forecast!$D:$D, "Historical")</f>
        <v>264</v>
      </c>
      <c r="X154" s="90">
        <f>SUMIFS(Forecast!AI:AI, Forecast!$A:$A, Outcomes!$A101, Forecast!$C:$C, "2023", Forecast!$D:$D, "Historical")</f>
        <v>445</v>
      </c>
      <c r="Y154" s="90">
        <f>SUMIFS(Forecast!AJ:AJ, Forecast!$A:$A, Outcomes!$A101, Forecast!$C:$C, "2023", Forecast!$D:$D, "Historical")</f>
        <v>548</v>
      </c>
      <c r="Z154" s="90">
        <f>SUMIFS(Forecast!AK:AK, Forecast!$A:$A, Outcomes!$A101, Forecast!$C:$C, "2023", Forecast!$D:$D, "Historical")</f>
        <v>798</v>
      </c>
      <c r="AA154" s="90">
        <f>SUMIFS(Forecast!AL:AL, Forecast!$A:$A, Outcomes!$A101, Forecast!$C:$C, "2023", Forecast!$D:$D, "Historical")</f>
        <v>237</v>
      </c>
      <c r="AB154" s="90">
        <f>SUMIFS(Forecast!AM:AM, Forecast!$A:$A, Outcomes!$A101, Forecast!$C:$C, "2023", Forecast!$D:$D, "Historical")</f>
        <v>326</v>
      </c>
      <c r="AC154" s="90">
        <f>SUMIFS(Forecast!AN:AN, Forecast!$A:$A, Outcomes!$A101, Forecast!$C:$C, "2023", Forecast!$D:$D, "Historical")</f>
        <v>432</v>
      </c>
      <c r="AD154" s="90">
        <f>SUMIFS(Forecast!AT:AT, Forecast!$A:$A, Outcomes!$A101, Forecast!$C:$C, "2023", Forecast!$D:$D, "Historical")</f>
        <v>9</v>
      </c>
      <c r="AE154" s="90">
        <f>SUMIFS(Forecast!AU:AU, Forecast!$A:$A, Outcomes!$A101, Forecast!$C:$C, "2023", Forecast!$D:$D, "Historical")</f>
        <v>0</v>
      </c>
      <c r="AF154" s="90">
        <f>SUMIFS(Forecast!AV:AV, Forecast!$A:$A, Outcomes!$A101, Forecast!$C:$C, "2023", Forecast!$D:$D, "Historical")</f>
        <v>0</v>
      </c>
      <c r="AG154" s="90">
        <f>SUMIFS(Forecast!AW:AW, Forecast!$A:$A, Outcomes!$A101, Forecast!$C:$C, "2023", Forecast!$D:$D, "Historical")</f>
        <v>8</v>
      </c>
      <c r="AH154" s="90">
        <f>SUMIFS(Forecast!AX:AX, Forecast!$A:$A, Outcomes!$A101, Forecast!$C:$C, "2023", Forecast!$D:$D, "Historical")</f>
        <v>13</v>
      </c>
      <c r="AI154" s="90">
        <f>SUMIFS(Forecast!AY:AY, Forecast!$A:$A, Outcomes!$A101, Forecast!$C:$C, "2023", Forecast!$D:$D, "Historical")</f>
        <v>2</v>
      </c>
      <c r="AJ154" s="90">
        <f>SUMIFS(Forecast!AZ:AZ, Forecast!$A:$A, Outcomes!$A101, Forecast!$C:$C, "2023", Forecast!$D:$D, "Historical")</f>
        <v>3</v>
      </c>
      <c r="AK154" s="90">
        <f>SUMIFS(Forecast!BA:BA, Forecast!$A:$A, Outcomes!$A101, Forecast!$C:$C, "2023", Forecast!$D:$D, "Historical")</f>
        <v>11</v>
      </c>
      <c r="AL154" s="90">
        <f>SUMIFS(Forecast!BF:BF, Forecast!$A:$A, Outcomes!$A101, Forecast!$C:$C, "2023", Forecast!$D:$D, "Historical")</f>
        <v>4633</v>
      </c>
      <c r="AM154" s="90">
        <f>SUMIFS(Forecast!BG:BG, Forecast!$A:$A, Outcomes!$A101, Forecast!$C:$C, "2023", Forecast!$D:$D, "Historical")</f>
        <v>1725</v>
      </c>
      <c r="AN154" s="90">
        <f>SUMIFS(Forecast!BH:BH, Forecast!$A:$A, Outcomes!$A101, Forecast!$C:$C, "2023", Forecast!$D:$D, "Historical")</f>
        <v>2116</v>
      </c>
      <c r="AO154" s="90">
        <f>SUMIFS(Forecast!BI:BI, Forecast!$A:$A, Outcomes!$A101, Forecast!$C:$C, "2023", Forecast!$D:$D, "Historical")</f>
        <v>1385</v>
      </c>
      <c r="AP154" s="90">
        <f>SUMIFS(Forecast!BJ:BJ, Forecast!$A:$A, Outcomes!$A101, Forecast!$C:$C, "2023", Forecast!$D:$D, "Historical")</f>
        <v>908</v>
      </c>
      <c r="AQ154" s="90">
        <f>SUMIFS(Forecast!BK:BK, Forecast!$A:$A, Outcomes!$A101, Forecast!$C:$C, "2023", Forecast!$D:$D, "Historical")</f>
        <v>138</v>
      </c>
      <c r="AR154" s="90">
        <f>SUMIFS(Forecast!BL:BL, Forecast!$A:$A, Outcomes!$A101, Forecast!$C:$C, "2023", Forecast!$D:$D, "Historical")</f>
        <v>385</v>
      </c>
      <c r="AS154" s="90">
        <f>SUMIFS(Forecast!BM:BM, Forecast!$A:$A, Outcomes!$A101, Forecast!$C:$C, "2023", Forecast!$D:$D, "Historical")</f>
        <v>550</v>
      </c>
      <c r="AT154" s="90">
        <f>SUMIFS(Forecast!BS:BS, Forecast!$A:$A, Outcomes!$A101, Forecast!$C:$C, "2023", Forecast!$D:$D, "Historical")</f>
        <v>0</v>
      </c>
      <c r="AU154" s="90">
        <f>SUMIFS(Forecast!BT:BT, Forecast!$A:$A, Outcomes!$A101, Forecast!$C:$C, "2023", Forecast!$D:$D, "Historical")</f>
        <v>0</v>
      </c>
      <c r="AV154" s="90">
        <f>SUMIFS(Forecast!BU:BU, Forecast!$A:$A, Outcomes!$A101, Forecast!$C:$C, "2023", Forecast!$D:$D, "Historical")</f>
        <v>0</v>
      </c>
      <c r="AW154" s="90">
        <f>SUMIFS(Forecast!BV:BV, Forecast!$A:$A, Outcomes!$A101, Forecast!$C:$C, "2023", Forecast!$D:$D, "Historical")</f>
        <v>0</v>
      </c>
      <c r="AX154" s="90">
        <f>SUMIFS(Forecast!BW:BW, Forecast!$A:$A, Outcomes!$A101, Forecast!$C:$C, "2023", Forecast!$D:$D, "Historical")</f>
        <v>0</v>
      </c>
      <c r="AY154" s="90">
        <f>SUMIFS(Forecast!BX:BX, Forecast!$A:$A, Outcomes!$A101, Forecast!$C:$C, "2023", Forecast!$D:$D, "Historical")</f>
        <v>0</v>
      </c>
      <c r="AZ154" s="90">
        <f>SUMIFS(Forecast!BY:BY, Forecast!$A:$A, Outcomes!$A101, Forecast!$C:$C, "2023", Forecast!$D:$D, "Historical")</f>
        <v>0</v>
      </c>
      <c r="BA154" s="90">
        <f>SUMIFS(Forecast!BZ:BZ, Forecast!$A:$A, Outcomes!$A101, Forecast!$C:$C, "2023", Forecast!$D:$D, "Historical")</f>
        <v>0</v>
      </c>
      <c r="BB154" s="90">
        <f>SUMIFS(Forecast!AO:AO, Forecast!$A:$A, Outcomes!$A101, Forecast!$C:$C, "2023", Forecast!$D:$D, "Historical")</f>
        <v>54</v>
      </c>
      <c r="BC154" s="90">
        <f>SUMIFS(Forecast!BN:BN, Forecast!$A:$A, Outcomes!$A101, Forecast!$C:$C, "2023", Forecast!$D:$D, "Historical")</f>
        <v>597</v>
      </c>
      <c r="BD154" s="90">
        <f>SUMIFS(Forecast!CA:CA, Forecast!$A:$A, Outcomes!$A101, Forecast!$C:$C, "2023", Forecast!$D:$D, "Historical")</f>
        <v>0</v>
      </c>
    </row>
    <row r="155" spans="1:56">
      <c r="A155" s="21" t="s">
        <v>127</v>
      </c>
      <c r="B155" s="18" t="s">
        <v>128</v>
      </c>
      <c r="C155" s="90">
        <f>SUMIFS(Forecast!E:E, Forecast!$A:$A, Outcomes!$A102, Forecast!$C:$C, "2023", Forecast!$D:$D, "Historical")</f>
        <v>398</v>
      </c>
      <c r="D155" s="90">
        <f>SUMIFS(Forecast!F:F, Forecast!$A:$A, Outcomes!$A102, Forecast!$C:$C, "2023", Forecast!$D:$D, "Historical")</f>
        <v>385</v>
      </c>
      <c r="E155" s="90">
        <f>SUMIFS(Forecast!G:G, Forecast!$A:$A, Outcomes!$A102, Forecast!$C:$C, "2023", Forecast!$D:$D, "Historical")</f>
        <v>140</v>
      </c>
      <c r="F155" s="90">
        <f>SUMIFS(Forecast!H:H, Forecast!$A:$A, Outcomes!$A102, Forecast!$C:$C, "2023", Forecast!$D:$D, "Historical")</f>
        <v>144</v>
      </c>
      <c r="G155" s="90">
        <f>SUMIFS(Forecast!I:I, Forecast!$A:$A, Outcomes!$A102, Forecast!$C:$C, "2023", Forecast!$D:$D, "Historical")</f>
        <v>87</v>
      </c>
      <c r="H155" s="90">
        <f>SUMIFS(Forecast!J:J, Forecast!$A:$A, Outcomes!$A102, Forecast!$C:$C, "2023", Forecast!$D:$D, "Historical")</f>
        <v>0</v>
      </c>
      <c r="I155" s="90">
        <f>SUMIFS(Forecast!K:K, Forecast!$A:$A, Outcomes!$A102, Forecast!$C:$C, "2023", Forecast!$D:$D, "Historical")</f>
        <v>0</v>
      </c>
      <c r="J155" s="90">
        <f>SUMIFS(Forecast!L:L, Forecast!$A:$A, Outcomes!$A102, Forecast!$C:$C, "2023", Forecast!$D:$D, "Historical")</f>
        <v>0</v>
      </c>
      <c r="K155" s="90">
        <f>SUMIFS(Forecast!M:M, Forecast!$A:$A, Outcomes!$A102, Forecast!$C:$C, "2023", Forecast!$D:$D, "Historical")</f>
        <v>0</v>
      </c>
      <c r="L155" s="90">
        <f>SUMIFS(Forecast!O:O, Forecast!$A:$A, Outcomes!$A102, Forecast!$C:$C, "2023", Forecast!$D:$D, "Historical")</f>
        <v>0</v>
      </c>
      <c r="M155" s="90">
        <f>SUMIFS(Forecast!P:P, Forecast!$A:$A, Outcomes!$A102, Forecast!$C:$C, "2023", Forecast!$D:$D, "Historical")</f>
        <v>280</v>
      </c>
      <c r="N155" s="90">
        <f>SUMIFS(Forecast!U:U, Forecast!$A:$A, Outcomes!$A102, Forecast!$C:$C, "2023", Forecast!$D:$D, "Historical")</f>
        <v>0</v>
      </c>
      <c r="O155" s="564"/>
      <c r="P155" s="564"/>
      <c r="Q155" s="564"/>
      <c r="R155" s="90">
        <f>SUMIFS(Forecast!Y:Y, Forecast!$A:$A, Outcomes!$A102, Forecast!$C:$C, "2023", Forecast!$D:$D, "Historical")</f>
        <v>0</v>
      </c>
      <c r="S155" s="564"/>
      <c r="T155" s="564"/>
      <c r="U155" s="564"/>
      <c r="V155" s="90">
        <f>SUMIFS(Forecast!AG:AG, Forecast!$A:$A, Outcomes!$A102, Forecast!$C:$C, "2023", Forecast!$D:$D, "Historical")</f>
        <v>53</v>
      </c>
      <c r="W155" s="90">
        <f>SUMIFS(Forecast!AH:AH, Forecast!$A:$A, Outcomes!$A102, Forecast!$C:$C, "2023", Forecast!$D:$D, "Historical")</f>
        <v>6</v>
      </c>
      <c r="X155" s="90">
        <f>SUMIFS(Forecast!AI:AI, Forecast!$A:$A, Outcomes!$A102, Forecast!$C:$C, "2023", Forecast!$D:$D, "Historical")</f>
        <v>10</v>
      </c>
      <c r="Y155" s="90">
        <f>SUMIFS(Forecast!AJ:AJ, Forecast!$A:$A, Outcomes!$A102, Forecast!$C:$C, "2023", Forecast!$D:$D, "Historical")</f>
        <v>33</v>
      </c>
      <c r="Z155" s="90">
        <f>SUMIFS(Forecast!AK:AK, Forecast!$A:$A, Outcomes!$A102, Forecast!$C:$C, "2023", Forecast!$D:$D, "Historical")</f>
        <v>71</v>
      </c>
      <c r="AA155" s="90">
        <f>SUMIFS(Forecast!AL:AL, Forecast!$A:$A, Outcomes!$A102, Forecast!$C:$C, "2023", Forecast!$D:$D, "Historical")</f>
        <v>27</v>
      </c>
      <c r="AB155" s="90">
        <f>SUMIFS(Forecast!AM:AM, Forecast!$A:$A, Outcomes!$A102, Forecast!$C:$C, "2023", Forecast!$D:$D, "Historical")</f>
        <v>39</v>
      </c>
      <c r="AC155" s="90">
        <f>SUMIFS(Forecast!AN:AN, Forecast!$A:$A, Outcomes!$A102, Forecast!$C:$C, "2023", Forecast!$D:$D, "Historical")</f>
        <v>43</v>
      </c>
      <c r="AD155" s="90">
        <f>SUMIFS(Forecast!AT:AT, Forecast!$A:$A, Outcomes!$A102, Forecast!$C:$C, "2023", Forecast!$D:$D, "Historical")</f>
        <v>0</v>
      </c>
      <c r="AE155" s="90">
        <f>SUMIFS(Forecast!AU:AU, Forecast!$A:$A, Outcomes!$A102, Forecast!$C:$C, "2023", Forecast!$D:$D, "Historical")</f>
        <v>0</v>
      </c>
      <c r="AF155" s="90">
        <f>SUMIFS(Forecast!AV:AV, Forecast!$A:$A, Outcomes!$A102, Forecast!$C:$C, "2023", Forecast!$D:$D, "Historical")</f>
        <v>0</v>
      </c>
      <c r="AG155" s="90">
        <f>SUMIFS(Forecast!AW:AW, Forecast!$A:$A, Outcomes!$A102, Forecast!$C:$C, "2023", Forecast!$D:$D, "Historical")</f>
        <v>0</v>
      </c>
      <c r="AH155" s="90">
        <f>SUMIFS(Forecast!AX:AX, Forecast!$A:$A, Outcomes!$A102, Forecast!$C:$C, "2023", Forecast!$D:$D, "Historical")</f>
        <v>9</v>
      </c>
      <c r="AI155" s="90">
        <f>SUMIFS(Forecast!AY:AY, Forecast!$A:$A, Outcomes!$A102, Forecast!$C:$C, "2023", Forecast!$D:$D, "Historical")</f>
        <v>1</v>
      </c>
      <c r="AJ155" s="90">
        <f>SUMIFS(Forecast!AZ:AZ, Forecast!$A:$A, Outcomes!$A102, Forecast!$C:$C, "2023", Forecast!$D:$D, "Historical")</f>
        <v>6</v>
      </c>
      <c r="AK155" s="90">
        <f>SUMIFS(Forecast!BA:BA, Forecast!$A:$A, Outcomes!$A102, Forecast!$C:$C, "2023", Forecast!$D:$D, "Historical")</f>
        <v>4</v>
      </c>
      <c r="AL155" s="90">
        <f>SUMIFS(Forecast!BF:BF, Forecast!$A:$A, Outcomes!$A102, Forecast!$C:$C, "2023", Forecast!$D:$D, "Historical")</f>
        <v>926</v>
      </c>
      <c r="AM155" s="90">
        <f>SUMIFS(Forecast!BG:BG, Forecast!$A:$A, Outcomes!$A102, Forecast!$C:$C, "2023", Forecast!$D:$D, "Historical")</f>
        <v>175</v>
      </c>
      <c r="AN155" s="90">
        <f>SUMIFS(Forecast!BH:BH, Forecast!$A:$A, Outcomes!$A102, Forecast!$C:$C, "2023", Forecast!$D:$D, "Historical")</f>
        <v>220</v>
      </c>
      <c r="AO155" s="90">
        <f>SUMIFS(Forecast!BI:BI, Forecast!$A:$A, Outcomes!$A102, Forecast!$C:$C, "2023", Forecast!$D:$D, "Historical")</f>
        <v>106</v>
      </c>
      <c r="AP155" s="90">
        <f>SUMIFS(Forecast!BJ:BJ, Forecast!$A:$A, Outcomes!$A102, Forecast!$C:$C, "2023", Forecast!$D:$D, "Historical")</f>
        <v>203</v>
      </c>
      <c r="AQ155" s="90">
        <f>SUMIFS(Forecast!BK:BK, Forecast!$A:$A, Outcomes!$A102, Forecast!$C:$C, "2023", Forecast!$D:$D, "Historical")</f>
        <v>38</v>
      </c>
      <c r="AR155" s="90">
        <f>SUMIFS(Forecast!BL:BL, Forecast!$A:$A, Outcomes!$A102, Forecast!$C:$C, "2023", Forecast!$D:$D, "Historical")</f>
        <v>112</v>
      </c>
      <c r="AS155" s="90">
        <f>SUMIFS(Forecast!BM:BM, Forecast!$A:$A, Outcomes!$A102, Forecast!$C:$C, "2023", Forecast!$D:$D, "Historical")</f>
        <v>109</v>
      </c>
      <c r="AT155" s="90">
        <f>SUMIFS(Forecast!BS:BS, Forecast!$A:$A, Outcomes!$A102, Forecast!$C:$C, "2023", Forecast!$D:$D, "Historical")</f>
        <v>0</v>
      </c>
      <c r="AU155" s="90">
        <f>SUMIFS(Forecast!BT:BT, Forecast!$A:$A, Outcomes!$A102, Forecast!$C:$C, "2023", Forecast!$D:$D, "Historical")</f>
        <v>0</v>
      </c>
      <c r="AV155" s="90">
        <f>SUMIFS(Forecast!BU:BU, Forecast!$A:$A, Outcomes!$A102, Forecast!$C:$C, "2023", Forecast!$D:$D, "Historical")</f>
        <v>0</v>
      </c>
      <c r="AW155" s="90">
        <f>SUMIFS(Forecast!BV:BV, Forecast!$A:$A, Outcomes!$A102, Forecast!$C:$C, "2023", Forecast!$D:$D, "Historical")</f>
        <v>0</v>
      </c>
      <c r="AX155" s="90">
        <f>SUMIFS(Forecast!BW:BW, Forecast!$A:$A, Outcomes!$A102, Forecast!$C:$C, "2023", Forecast!$D:$D, "Historical")</f>
        <v>0</v>
      </c>
      <c r="AY155" s="90">
        <f>SUMIFS(Forecast!BX:BX, Forecast!$A:$A, Outcomes!$A102, Forecast!$C:$C, "2023", Forecast!$D:$D, "Historical")</f>
        <v>0</v>
      </c>
      <c r="AZ155" s="90">
        <f>SUMIFS(Forecast!BY:BY, Forecast!$A:$A, Outcomes!$A102, Forecast!$C:$C, "2023", Forecast!$D:$D, "Historical")</f>
        <v>0</v>
      </c>
      <c r="BA155" s="90">
        <f>SUMIFS(Forecast!BZ:BZ, Forecast!$A:$A, Outcomes!$A102, Forecast!$C:$C, "2023", Forecast!$D:$D, "Historical")</f>
        <v>0</v>
      </c>
      <c r="BB155" s="90">
        <f>SUMIFS(Forecast!AO:AO, Forecast!$A:$A, Outcomes!$A102, Forecast!$C:$C, "2023", Forecast!$D:$D, "Historical")</f>
        <v>12</v>
      </c>
      <c r="BC155" s="90">
        <f>SUMIFS(Forecast!BN:BN, Forecast!$A:$A, Outcomes!$A102, Forecast!$C:$C, "2023", Forecast!$D:$D, "Historical")</f>
        <v>14</v>
      </c>
      <c r="BD155" s="90">
        <f>SUMIFS(Forecast!CA:CA, Forecast!$A:$A, Outcomes!$A102, Forecast!$C:$C, "2023", Forecast!$D:$D, "Historical")</f>
        <v>0</v>
      </c>
    </row>
    <row r="156" spans="1:56">
      <c r="A156" s="21" t="s">
        <v>129</v>
      </c>
      <c r="B156" s="18" t="s">
        <v>130</v>
      </c>
      <c r="C156" s="90">
        <f>SUMIFS(Forecast!E:E, Forecast!$A:$A, Outcomes!$A103, Forecast!$C:$C, "2023", Forecast!$D:$D, "Historical")</f>
        <v>571</v>
      </c>
      <c r="D156" s="90">
        <f>SUMIFS(Forecast!F:F, Forecast!$A:$A, Outcomes!$A103, Forecast!$C:$C, "2023", Forecast!$D:$D, "Historical")</f>
        <v>300</v>
      </c>
      <c r="E156" s="90">
        <f>SUMIFS(Forecast!G:G, Forecast!$A:$A, Outcomes!$A103, Forecast!$C:$C, "2023", Forecast!$D:$D, "Historical")</f>
        <v>127</v>
      </c>
      <c r="F156" s="90">
        <f>SUMIFS(Forecast!H:H, Forecast!$A:$A, Outcomes!$A103, Forecast!$C:$C, "2023", Forecast!$D:$D, "Historical")</f>
        <v>142</v>
      </c>
      <c r="G156" s="90">
        <f>SUMIFS(Forecast!I:I, Forecast!$A:$A, Outcomes!$A103, Forecast!$C:$C, "2023", Forecast!$D:$D, "Historical")</f>
        <v>94</v>
      </c>
      <c r="H156" s="90">
        <f>SUMIFS(Forecast!J:J, Forecast!$A:$A, Outcomes!$A103, Forecast!$C:$C, "2023", Forecast!$D:$D, "Historical")</f>
        <v>0</v>
      </c>
      <c r="I156" s="90">
        <f>SUMIFS(Forecast!K:K, Forecast!$A:$A, Outcomes!$A103, Forecast!$C:$C, "2023", Forecast!$D:$D, "Historical")</f>
        <v>0</v>
      </c>
      <c r="J156" s="90">
        <f>SUMIFS(Forecast!L:L, Forecast!$A:$A, Outcomes!$A103, Forecast!$C:$C, "2023", Forecast!$D:$D, "Historical")</f>
        <v>0</v>
      </c>
      <c r="K156" s="90">
        <f>SUMIFS(Forecast!M:M, Forecast!$A:$A, Outcomes!$A103, Forecast!$C:$C, "2023", Forecast!$D:$D, "Historical")</f>
        <v>0</v>
      </c>
      <c r="L156" s="90">
        <f>SUMIFS(Forecast!O:O, Forecast!$A:$A, Outcomes!$A103, Forecast!$C:$C, "2023", Forecast!$D:$D, "Historical")</f>
        <v>9</v>
      </c>
      <c r="M156" s="90">
        <f>SUMIFS(Forecast!P:P, Forecast!$A:$A, Outcomes!$A103, Forecast!$C:$C, "2023", Forecast!$D:$D, "Historical")</f>
        <v>96</v>
      </c>
      <c r="N156" s="90">
        <f>SUMIFS(Forecast!U:U, Forecast!$A:$A, Outcomes!$A103, Forecast!$C:$C, "2023", Forecast!$D:$D, "Historical")</f>
        <v>0</v>
      </c>
      <c r="O156" s="564"/>
      <c r="P156" s="564"/>
      <c r="Q156" s="564"/>
      <c r="R156" s="90">
        <f>SUMIFS(Forecast!Y:Y, Forecast!$A:$A, Outcomes!$A103, Forecast!$C:$C, "2023", Forecast!$D:$D, "Historical")</f>
        <v>24</v>
      </c>
      <c r="S156" s="564"/>
      <c r="T156" s="564"/>
      <c r="U156" s="564"/>
      <c r="V156" s="90">
        <f>SUMIFS(Forecast!AG:AG, Forecast!$A:$A, Outcomes!$A103, Forecast!$C:$C, "2023", Forecast!$D:$D, "Historical")</f>
        <v>193</v>
      </c>
      <c r="W156" s="90">
        <f>SUMIFS(Forecast!AH:AH, Forecast!$A:$A, Outcomes!$A103, Forecast!$C:$C, "2023", Forecast!$D:$D, "Historical")</f>
        <v>81</v>
      </c>
      <c r="X156" s="90">
        <f>SUMIFS(Forecast!AI:AI, Forecast!$A:$A, Outcomes!$A103, Forecast!$C:$C, "2023", Forecast!$D:$D, "Historical")</f>
        <v>57</v>
      </c>
      <c r="Y156" s="90">
        <f>SUMIFS(Forecast!AJ:AJ, Forecast!$A:$A, Outcomes!$A103, Forecast!$C:$C, "2023", Forecast!$D:$D, "Historical")</f>
        <v>91</v>
      </c>
      <c r="Z156" s="90">
        <f>SUMIFS(Forecast!AK:AK, Forecast!$A:$A, Outcomes!$A103, Forecast!$C:$C, "2023", Forecast!$D:$D, "Historical")</f>
        <v>197</v>
      </c>
      <c r="AA156" s="90">
        <f>SUMIFS(Forecast!AL:AL, Forecast!$A:$A, Outcomes!$A103, Forecast!$C:$C, "2023", Forecast!$D:$D, "Historical")</f>
        <v>45</v>
      </c>
      <c r="AB156" s="90">
        <f>SUMIFS(Forecast!AM:AM, Forecast!$A:$A, Outcomes!$A103, Forecast!$C:$C, "2023", Forecast!$D:$D, "Historical")</f>
        <v>87</v>
      </c>
      <c r="AC156" s="90">
        <f>SUMIFS(Forecast!AN:AN, Forecast!$A:$A, Outcomes!$A103, Forecast!$C:$C, "2023", Forecast!$D:$D, "Historical")</f>
        <v>123</v>
      </c>
      <c r="AD156" s="90">
        <f>SUMIFS(Forecast!AT:AT, Forecast!$A:$A, Outcomes!$A103, Forecast!$C:$C, "2023", Forecast!$D:$D, "Historical")</f>
        <v>0</v>
      </c>
      <c r="AE156" s="90">
        <f>SUMIFS(Forecast!AU:AU, Forecast!$A:$A, Outcomes!$A103, Forecast!$C:$C, "2023", Forecast!$D:$D, "Historical")</f>
        <v>0</v>
      </c>
      <c r="AF156" s="90">
        <f>SUMIFS(Forecast!AV:AV, Forecast!$A:$A, Outcomes!$A103, Forecast!$C:$C, "2023", Forecast!$D:$D, "Historical")</f>
        <v>0</v>
      </c>
      <c r="AG156" s="90">
        <f>SUMIFS(Forecast!AW:AW, Forecast!$A:$A, Outcomes!$A103, Forecast!$C:$C, "2023", Forecast!$D:$D, "Historical")</f>
        <v>0</v>
      </c>
      <c r="AH156" s="90">
        <f>SUMIFS(Forecast!AX:AX, Forecast!$A:$A, Outcomes!$A103, Forecast!$C:$C, "2023", Forecast!$D:$D, "Historical")</f>
        <v>0</v>
      </c>
      <c r="AI156" s="90">
        <f>SUMIFS(Forecast!AY:AY, Forecast!$A:$A, Outcomes!$A103, Forecast!$C:$C, "2023", Forecast!$D:$D, "Historical")</f>
        <v>0</v>
      </c>
      <c r="AJ156" s="90">
        <f>SUMIFS(Forecast!AZ:AZ, Forecast!$A:$A, Outcomes!$A103, Forecast!$C:$C, "2023", Forecast!$D:$D, "Historical")</f>
        <v>0</v>
      </c>
      <c r="AK156" s="90">
        <f>SUMIFS(Forecast!BA:BA, Forecast!$A:$A, Outcomes!$A103, Forecast!$C:$C, "2023", Forecast!$D:$D, "Historical")</f>
        <v>0</v>
      </c>
      <c r="AL156" s="90">
        <f>SUMIFS(Forecast!BF:BF, Forecast!$A:$A, Outcomes!$A103, Forecast!$C:$C, "2023", Forecast!$D:$D, "Historical")</f>
        <v>258</v>
      </c>
      <c r="AM156" s="90">
        <f>SUMIFS(Forecast!BG:BG, Forecast!$A:$A, Outcomes!$A103, Forecast!$C:$C, "2023", Forecast!$D:$D, "Historical")</f>
        <v>113</v>
      </c>
      <c r="AN156" s="90">
        <f>SUMIFS(Forecast!BH:BH, Forecast!$A:$A, Outcomes!$A103, Forecast!$C:$C, "2023", Forecast!$D:$D, "Historical")</f>
        <v>160</v>
      </c>
      <c r="AO156" s="90">
        <f>SUMIFS(Forecast!BI:BI, Forecast!$A:$A, Outcomes!$A103, Forecast!$C:$C, "2023", Forecast!$D:$D, "Historical")</f>
        <v>97</v>
      </c>
      <c r="AP156" s="90">
        <f>SUMIFS(Forecast!BJ:BJ, Forecast!$A:$A, Outcomes!$A103, Forecast!$C:$C, "2023", Forecast!$D:$D, "Historical")</f>
        <v>152</v>
      </c>
      <c r="AQ156" s="90">
        <f>SUMIFS(Forecast!BK:BK, Forecast!$A:$A, Outcomes!$A103, Forecast!$C:$C, "2023", Forecast!$D:$D, "Historical")</f>
        <v>65</v>
      </c>
      <c r="AR156" s="90">
        <f>SUMIFS(Forecast!BL:BL, Forecast!$A:$A, Outcomes!$A103, Forecast!$C:$C, "2023", Forecast!$D:$D, "Historical")</f>
        <v>106</v>
      </c>
      <c r="AS156" s="90">
        <f>SUMIFS(Forecast!BM:BM, Forecast!$A:$A, Outcomes!$A103, Forecast!$C:$C, "2023", Forecast!$D:$D, "Historical")</f>
        <v>81</v>
      </c>
      <c r="AT156" s="90">
        <f>SUMIFS(Forecast!BS:BS, Forecast!$A:$A, Outcomes!$A103, Forecast!$C:$C, "2023", Forecast!$D:$D, "Historical")</f>
        <v>0</v>
      </c>
      <c r="AU156" s="90">
        <f>SUMIFS(Forecast!BT:BT, Forecast!$A:$A, Outcomes!$A103, Forecast!$C:$C, "2023", Forecast!$D:$D, "Historical")</f>
        <v>0</v>
      </c>
      <c r="AV156" s="90">
        <f>SUMIFS(Forecast!BU:BU, Forecast!$A:$A, Outcomes!$A103, Forecast!$C:$C, "2023", Forecast!$D:$D, "Historical")</f>
        <v>0</v>
      </c>
      <c r="AW156" s="90">
        <f>SUMIFS(Forecast!BV:BV, Forecast!$A:$A, Outcomes!$A103, Forecast!$C:$C, "2023", Forecast!$D:$D, "Historical")</f>
        <v>0</v>
      </c>
      <c r="AX156" s="90">
        <f>SUMIFS(Forecast!BW:BW, Forecast!$A:$A, Outcomes!$A103, Forecast!$C:$C, "2023", Forecast!$D:$D, "Historical")</f>
        <v>0</v>
      </c>
      <c r="AY156" s="90">
        <f>SUMIFS(Forecast!BX:BX, Forecast!$A:$A, Outcomes!$A103, Forecast!$C:$C, "2023", Forecast!$D:$D, "Historical")</f>
        <v>0</v>
      </c>
      <c r="AZ156" s="90">
        <f>SUMIFS(Forecast!BY:BY, Forecast!$A:$A, Outcomes!$A103, Forecast!$C:$C, "2023", Forecast!$D:$D, "Historical")</f>
        <v>0</v>
      </c>
      <c r="BA156" s="90">
        <f>SUMIFS(Forecast!BZ:BZ, Forecast!$A:$A, Outcomes!$A103, Forecast!$C:$C, "2023", Forecast!$D:$D, "Historical")</f>
        <v>0</v>
      </c>
      <c r="BB156" s="90">
        <f>SUMIFS(Forecast!AO:AO, Forecast!$A:$A, Outcomes!$A103, Forecast!$C:$C, "2023", Forecast!$D:$D, "Historical")</f>
        <v>10</v>
      </c>
      <c r="BC156" s="90">
        <f>SUMIFS(Forecast!BN:BN, Forecast!$A:$A, Outcomes!$A103, Forecast!$C:$C, "2023", Forecast!$D:$D, "Historical")</f>
        <v>14</v>
      </c>
      <c r="BD156" s="90">
        <f>SUMIFS(Forecast!CA:CA, Forecast!$A:$A, Outcomes!$A103, Forecast!$C:$C, "2023", Forecast!$D:$D, "Historical")</f>
        <v>0</v>
      </c>
    </row>
    <row r="157" spans="1:56">
      <c r="A157" s="21" t="s">
        <v>131</v>
      </c>
      <c r="B157" s="18" t="s">
        <v>132</v>
      </c>
      <c r="C157" s="90">
        <f>SUMIFS(Forecast!E:E, Forecast!$A:$A, Outcomes!$A104, Forecast!$C:$C, "2023", Forecast!$D:$D, "Historical")</f>
        <v>1278</v>
      </c>
      <c r="D157" s="90">
        <f>SUMIFS(Forecast!F:F, Forecast!$A:$A, Outcomes!$A104, Forecast!$C:$C, "2023", Forecast!$D:$D, "Historical")</f>
        <v>968</v>
      </c>
      <c r="E157" s="90">
        <f>SUMIFS(Forecast!G:G, Forecast!$A:$A, Outcomes!$A104, Forecast!$C:$C, "2023", Forecast!$D:$D, "Historical")</f>
        <v>840</v>
      </c>
      <c r="F157" s="90">
        <f>SUMIFS(Forecast!H:H, Forecast!$A:$A, Outcomes!$A104, Forecast!$C:$C, "2023", Forecast!$D:$D, "Historical")</f>
        <v>400</v>
      </c>
      <c r="G157" s="90">
        <f>SUMIFS(Forecast!I:I, Forecast!$A:$A, Outcomes!$A104, Forecast!$C:$C, "2023", Forecast!$D:$D, "Historical")</f>
        <v>91</v>
      </c>
      <c r="H157" s="90">
        <f>SUMIFS(Forecast!J:J, Forecast!$A:$A, Outcomes!$A104, Forecast!$C:$C, "2023", Forecast!$D:$D, "Historical")</f>
        <v>0</v>
      </c>
      <c r="I157" s="90">
        <f>SUMIFS(Forecast!K:K, Forecast!$A:$A, Outcomes!$A104, Forecast!$C:$C, "2023", Forecast!$D:$D, "Historical")</f>
        <v>0</v>
      </c>
      <c r="J157" s="90">
        <f>SUMIFS(Forecast!L:L, Forecast!$A:$A, Outcomes!$A104, Forecast!$C:$C, "2023", Forecast!$D:$D, "Historical")</f>
        <v>0</v>
      </c>
      <c r="K157" s="90">
        <f>SUMIFS(Forecast!M:M, Forecast!$A:$A, Outcomes!$A104, Forecast!$C:$C, "2023", Forecast!$D:$D, "Historical")</f>
        <v>0</v>
      </c>
      <c r="L157" s="90">
        <f>SUMIFS(Forecast!O:O, Forecast!$A:$A, Outcomes!$A104, Forecast!$C:$C, "2023", Forecast!$D:$D, "Historical")</f>
        <v>0</v>
      </c>
      <c r="M157" s="90">
        <f>SUMIFS(Forecast!P:P, Forecast!$A:$A, Outcomes!$A104, Forecast!$C:$C, "2023", Forecast!$D:$D, "Historical")</f>
        <v>0</v>
      </c>
      <c r="N157" s="90">
        <f>SUMIFS(Forecast!U:U, Forecast!$A:$A, Outcomes!$A104, Forecast!$C:$C, "2023", Forecast!$D:$D, "Historical")</f>
        <v>157</v>
      </c>
      <c r="O157" s="564"/>
      <c r="P157" s="564"/>
      <c r="Q157" s="564"/>
      <c r="R157" s="90">
        <f>SUMIFS(Forecast!Y:Y, Forecast!$A:$A, Outcomes!$A104, Forecast!$C:$C, "2023", Forecast!$D:$D, "Historical")</f>
        <v>185</v>
      </c>
      <c r="S157" s="564"/>
      <c r="T157" s="564"/>
      <c r="U157" s="564"/>
      <c r="V157" s="90">
        <f>SUMIFS(Forecast!AG:AG, Forecast!$A:$A, Outcomes!$A104, Forecast!$C:$C, "2023", Forecast!$D:$D, "Historical")</f>
        <v>45</v>
      </c>
      <c r="W157" s="90">
        <f>SUMIFS(Forecast!AH:AH, Forecast!$A:$A, Outcomes!$A104, Forecast!$C:$C, "2023", Forecast!$D:$D, "Historical")</f>
        <v>11</v>
      </c>
      <c r="X157" s="90">
        <f>SUMIFS(Forecast!AI:AI, Forecast!$A:$A, Outcomes!$A104, Forecast!$C:$C, "2023", Forecast!$D:$D, "Historical")</f>
        <v>15</v>
      </c>
      <c r="Y157" s="90">
        <f>SUMIFS(Forecast!AJ:AJ, Forecast!$A:$A, Outcomes!$A104, Forecast!$C:$C, "2023", Forecast!$D:$D, "Historical")</f>
        <v>17</v>
      </c>
      <c r="Z157" s="90">
        <f>SUMIFS(Forecast!AK:AK, Forecast!$A:$A, Outcomes!$A104, Forecast!$C:$C, "2023", Forecast!$D:$D, "Historical")</f>
        <v>101</v>
      </c>
      <c r="AA157" s="90">
        <f>SUMIFS(Forecast!AL:AL, Forecast!$A:$A, Outcomes!$A104, Forecast!$C:$C, "2023", Forecast!$D:$D, "Historical")</f>
        <v>41</v>
      </c>
      <c r="AB157" s="90">
        <f>SUMIFS(Forecast!AM:AM, Forecast!$A:$A, Outcomes!$A104, Forecast!$C:$C, "2023", Forecast!$D:$D, "Historical")</f>
        <v>70</v>
      </c>
      <c r="AC157" s="90">
        <f>SUMIFS(Forecast!AN:AN, Forecast!$A:$A, Outcomes!$A104, Forecast!$C:$C, "2023", Forecast!$D:$D, "Historical")</f>
        <v>27</v>
      </c>
      <c r="AD157" s="90">
        <f>SUMIFS(Forecast!AT:AT, Forecast!$A:$A, Outcomes!$A104, Forecast!$C:$C, "2023", Forecast!$D:$D, "Historical")</f>
        <v>0</v>
      </c>
      <c r="AE157" s="90">
        <f>SUMIFS(Forecast!AU:AU, Forecast!$A:$A, Outcomes!$A104, Forecast!$C:$C, "2023", Forecast!$D:$D, "Historical")</f>
        <v>0</v>
      </c>
      <c r="AF157" s="90">
        <f>SUMIFS(Forecast!AV:AV, Forecast!$A:$A, Outcomes!$A104, Forecast!$C:$C, "2023", Forecast!$D:$D, "Historical")</f>
        <v>0</v>
      </c>
      <c r="AG157" s="90">
        <f>SUMIFS(Forecast!AW:AW, Forecast!$A:$A, Outcomes!$A104, Forecast!$C:$C, "2023", Forecast!$D:$D, "Historical")</f>
        <v>0</v>
      </c>
      <c r="AH157" s="90">
        <f>SUMIFS(Forecast!AX:AX, Forecast!$A:$A, Outcomes!$A104, Forecast!$C:$C, "2023", Forecast!$D:$D, "Historical")</f>
        <v>0</v>
      </c>
      <c r="AI157" s="90">
        <f>SUMIFS(Forecast!AY:AY, Forecast!$A:$A, Outcomes!$A104, Forecast!$C:$C, "2023", Forecast!$D:$D, "Historical")</f>
        <v>0</v>
      </c>
      <c r="AJ157" s="90">
        <f>SUMIFS(Forecast!AZ:AZ, Forecast!$A:$A, Outcomes!$A104, Forecast!$C:$C, "2023", Forecast!$D:$D, "Historical")</f>
        <v>0</v>
      </c>
      <c r="AK157" s="90">
        <f>SUMIFS(Forecast!BA:BA, Forecast!$A:$A, Outcomes!$A104, Forecast!$C:$C, "2023", Forecast!$D:$D, "Historical")</f>
        <v>0</v>
      </c>
      <c r="AL157" s="90">
        <f>SUMIFS(Forecast!BF:BF, Forecast!$A:$A, Outcomes!$A104, Forecast!$C:$C, "2023", Forecast!$D:$D, "Historical")</f>
        <v>769</v>
      </c>
      <c r="AM157" s="90">
        <f>SUMIFS(Forecast!BG:BG, Forecast!$A:$A, Outcomes!$A104, Forecast!$C:$C, "2023", Forecast!$D:$D, "Historical")</f>
        <v>678</v>
      </c>
      <c r="AN157" s="90">
        <f>SUMIFS(Forecast!BH:BH, Forecast!$A:$A, Outcomes!$A104, Forecast!$C:$C, "2023", Forecast!$D:$D, "Historical")</f>
        <v>366</v>
      </c>
      <c r="AO157" s="90">
        <f>SUMIFS(Forecast!BI:BI, Forecast!$A:$A, Outcomes!$A104, Forecast!$C:$C, "2023", Forecast!$D:$D, "Historical")</f>
        <v>91</v>
      </c>
      <c r="AP157" s="90">
        <f>SUMIFS(Forecast!BJ:BJ, Forecast!$A:$A, Outcomes!$A104, Forecast!$C:$C, "2023", Forecast!$D:$D, "Historical")</f>
        <v>208</v>
      </c>
      <c r="AQ157" s="90">
        <f>SUMIFS(Forecast!BK:BK, Forecast!$A:$A, Outcomes!$A104, Forecast!$C:$C, "2023", Forecast!$D:$D, "Historical")</f>
        <v>133</v>
      </c>
      <c r="AR157" s="90">
        <f>SUMIFS(Forecast!BL:BL, Forecast!$A:$A, Outcomes!$A104, Forecast!$C:$C, "2023", Forecast!$D:$D, "Historical")</f>
        <v>167</v>
      </c>
      <c r="AS157" s="90">
        <f>SUMIFS(Forecast!BM:BM, Forecast!$A:$A, Outcomes!$A104, Forecast!$C:$C, "2023", Forecast!$D:$D, "Historical")</f>
        <v>59</v>
      </c>
      <c r="AT157" s="90">
        <f>SUMIFS(Forecast!BS:BS, Forecast!$A:$A, Outcomes!$A104, Forecast!$C:$C, "2023", Forecast!$D:$D, "Historical")</f>
        <v>0</v>
      </c>
      <c r="AU157" s="90">
        <f>SUMIFS(Forecast!BT:BT, Forecast!$A:$A, Outcomes!$A104, Forecast!$C:$C, "2023", Forecast!$D:$D, "Historical")</f>
        <v>0</v>
      </c>
      <c r="AV157" s="90">
        <f>SUMIFS(Forecast!BU:BU, Forecast!$A:$A, Outcomes!$A104, Forecast!$C:$C, "2023", Forecast!$D:$D, "Historical")</f>
        <v>0</v>
      </c>
      <c r="AW157" s="90">
        <f>SUMIFS(Forecast!BV:BV, Forecast!$A:$A, Outcomes!$A104, Forecast!$C:$C, "2023", Forecast!$D:$D, "Historical")</f>
        <v>0</v>
      </c>
      <c r="AX157" s="90">
        <f>SUMIFS(Forecast!BW:BW, Forecast!$A:$A, Outcomes!$A104, Forecast!$C:$C, "2023", Forecast!$D:$D, "Historical")</f>
        <v>0</v>
      </c>
      <c r="AY157" s="90">
        <f>SUMIFS(Forecast!BX:BX, Forecast!$A:$A, Outcomes!$A104, Forecast!$C:$C, "2023", Forecast!$D:$D, "Historical")</f>
        <v>0</v>
      </c>
      <c r="AZ157" s="90">
        <f>SUMIFS(Forecast!BY:BY, Forecast!$A:$A, Outcomes!$A104, Forecast!$C:$C, "2023", Forecast!$D:$D, "Historical")</f>
        <v>0</v>
      </c>
      <c r="BA157" s="90">
        <f>SUMIFS(Forecast!BZ:BZ, Forecast!$A:$A, Outcomes!$A104, Forecast!$C:$C, "2023", Forecast!$D:$D, "Historical")</f>
        <v>0</v>
      </c>
      <c r="BB157" s="90">
        <f>SUMIFS(Forecast!AO:AO, Forecast!$A:$A, Outcomes!$A104, Forecast!$C:$C, "2023", Forecast!$D:$D, "Historical")</f>
        <v>4</v>
      </c>
      <c r="BC157" s="90">
        <f>SUMIFS(Forecast!BN:BN, Forecast!$A:$A, Outcomes!$A104, Forecast!$C:$C, "2023", Forecast!$D:$D, "Historical")</f>
        <v>32</v>
      </c>
      <c r="BD157" s="90">
        <f>SUMIFS(Forecast!CA:CA, Forecast!$A:$A, Outcomes!$A104, Forecast!$C:$C, "2023", Forecast!$D:$D, "Historical")</f>
        <v>0</v>
      </c>
    </row>
    <row r="158" spans="1:56">
      <c r="A158" s="21" t="s">
        <v>133</v>
      </c>
      <c r="B158" s="18" t="s">
        <v>134</v>
      </c>
      <c r="C158" s="90">
        <f>SUMIFS(Forecast!E:E, Forecast!$A:$A, Outcomes!$A105, Forecast!$C:$C, "2023", Forecast!$D:$D, "Historical")</f>
        <v>710</v>
      </c>
      <c r="D158" s="90">
        <f>SUMIFS(Forecast!F:F, Forecast!$A:$A, Outcomes!$A105, Forecast!$C:$C, "2023", Forecast!$D:$D, "Historical")</f>
        <v>497</v>
      </c>
      <c r="E158" s="90">
        <f>SUMIFS(Forecast!G:G, Forecast!$A:$A, Outcomes!$A105, Forecast!$C:$C, "2023", Forecast!$D:$D, "Historical")</f>
        <v>369</v>
      </c>
      <c r="F158" s="90">
        <f>SUMIFS(Forecast!H:H, Forecast!$A:$A, Outcomes!$A105, Forecast!$C:$C, "2023", Forecast!$D:$D, "Historical")</f>
        <v>192</v>
      </c>
      <c r="G158" s="90">
        <f>SUMIFS(Forecast!I:I, Forecast!$A:$A, Outcomes!$A105, Forecast!$C:$C, "2023", Forecast!$D:$D, "Historical")</f>
        <v>86</v>
      </c>
      <c r="H158" s="90">
        <f>SUMIFS(Forecast!J:J, Forecast!$A:$A, Outcomes!$A105, Forecast!$C:$C, "2023", Forecast!$D:$D, "Historical")</f>
        <v>0</v>
      </c>
      <c r="I158" s="90">
        <f>SUMIFS(Forecast!K:K, Forecast!$A:$A, Outcomes!$A105, Forecast!$C:$C, "2023", Forecast!$D:$D, "Historical")</f>
        <v>0</v>
      </c>
      <c r="J158" s="90">
        <f>SUMIFS(Forecast!L:L, Forecast!$A:$A, Outcomes!$A105, Forecast!$C:$C, "2023", Forecast!$D:$D, "Historical")</f>
        <v>0</v>
      </c>
      <c r="K158" s="90">
        <f>SUMIFS(Forecast!M:M, Forecast!$A:$A, Outcomes!$A105, Forecast!$C:$C, "2023", Forecast!$D:$D, "Historical")</f>
        <v>0</v>
      </c>
      <c r="L158" s="90">
        <f>SUMIFS(Forecast!O:O, Forecast!$A:$A, Outcomes!$A105, Forecast!$C:$C, "2023", Forecast!$D:$D, "Historical")</f>
        <v>0</v>
      </c>
      <c r="M158" s="90">
        <f>SUMIFS(Forecast!P:P, Forecast!$A:$A, Outcomes!$A105, Forecast!$C:$C, "2023", Forecast!$D:$D, "Historical")</f>
        <v>0</v>
      </c>
      <c r="N158" s="90">
        <f>SUMIFS(Forecast!U:U, Forecast!$A:$A, Outcomes!$A105, Forecast!$C:$C, "2023", Forecast!$D:$D, "Historical")</f>
        <v>0</v>
      </c>
      <c r="O158" s="564"/>
      <c r="P158" s="564"/>
      <c r="Q158" s="564"/>
      <c r="R158" s="90">
        <f>SUMIFS(Forecast!Y:Y, Forecast!$A:$A, Outcomes!$A105, Forecast!$C:$C, "2023", Forecast!$D:$D, "Historical")</f>
        <v>39</v>
      </c>
      <c r="S158" s="564"/>
      <c r="T158" s="564"/>
      <c r="U158" s="564"/>
      <c r="V158" s="90">
        <f>SUMIFS(Forecast!AG:AG, Forecast!$A:$A, Outcomes!$A105, Forecast!$C:$C, "2023", Forecast!$D:$D, "Historical")</f>
        <v>184</v>
      </c>
      <c r="W158" s="90">
        <f>SUMIFS(Forecast!AH:AH, Forecast!$A:$A, Outcomes!$A105, Forecast!$C:$C, "2023", Forecast!$D:$D, "Historical")</f>
        <v>169</v>
      </c>
      <c r="X158" s="90">
        <f>SUMIFS(Forecast!AI:AI, Forecast!$A:$A, Outcomes!$A105, Forecast!$C:$C, "2023", Forecast!$D:$D, "Historical")</f>
        <v>81</v>
      </c>
      <c r="Y158" s="90">
        <f>SUMIFS(Forecast!AJ:AJ, Forecast!$A:$A, Outcomes!$A105, Forecast!$C:$C, "2023", Forecast!$D:$D, "Historical")</f>
        <v>132</v>
      </c>
      <c r="Z158" s="90">
        <f>SUMIFS(Forecast!AK:AK, Forecast!$A:$A, Outcomes!$A105, Forecast!$C:$C, "2023", Forecast!$D:$D, "Historical")</f>
        <v>363</v>
      </c>
      <c r="AA158" s="90">
        <f>SUMIFS(Forecast!AL:AL, Forecast!$A:$A, Outcomes!$A105, Forecast!$C:$C, "2023", Forecast!$D:$D, "Historical")</f>
        <v>260</v>
      </c>
      <c r="AB158" s="90">
        <f>SUMIFS(Forecast!AM:AM, Forecast!$A:$A, Outcomes!$A105, Forecast!$C:$C, "2023", Forecast!$D:$D, "Historical")</f>
        <v>157</v>
      </c>
      <c r="AC158" s="90">
        <f>SUMIFS(Forecast!AN:AN, Forecast!$A:$A, Outcomes!$A105, Forecast!$C:$C, "2023", Forecast!$D:$D, "Historical")</f>
        <v>200</v>
      </c>
      <c r="AD158" s="90">
        <f>SUMIFS(Forecast!AT:AT, Forecast!$A:$A, Outcomes!$A105, Forecast!$C:$C, "2023", Forecast!$D:$D, "Historical")</f>
        <v>0</v>
      </c>
      <c r="AE158" s="90">
        <f>SUMIFS(Forecast!AU:AU, Forecast!$A:$A, Outcomes!$A105, Forecast!$C:$C, "2023", Forecast!$D:$D, "Historical")</f>
        <v>0</v>
      </c>
      <c r="AF158" s="90">
        <f>SUMIFS(Forecast!AV:AV, Forecast!$A:$A, Outcomes!$A105, Forecast!$C:$C, "2023", Forecast!$D:$D, "Historical")</f>
        <v>0</v>
      </c>
      <c r="AG158" s="90">
        <f>SUMIFS(Forecast!AW:AW, Forecast!$A:$A, Outcomes!$A105, Forecast!$C:$C, "2023", Forecast!$D:$D, "Historical")</f>
        <v>0</v>
      </c>
      <c r="AH158" s="90">
        <f>SUMIFS(Forecast!AX:AX, Forecast!$A:$A, Outcomes!$A105, Forecast!$C:$C, "2023", Forecast!$D:$D, "Historical")</f>
        <v>0</v>
      </c>
      <c r="AI158" s="90">
        <f>SUMIFS(Forecast!AY:AY, Forecast!$A:$A, Outcomes!$A105, Forecast!$C:$C, "2023", Forecast!$D:$D, "Historical")</f>
        <v>0</v>
      </c>
      <c r="AJ158" s="90">
        <f>SUMIFS(Forecast!AZ:AZ, Forecast!$A:$A, Outcomes!$A105, Forecast!$C:$C, "2023", Forecast!$D:$D, "Historical")</f>
        <v>0</v>
      </c>
      <c r="AK158" s="90">
        <f>SUMIFS(Forecast!BA:BA, Forecast!$A:$A, Outcomes!$A105, Forecast!$C:$C, "2023", Forecast!$D:$D, "Historical")</f>
        <v>0</v>
      </c>
      <c r="AL158" s="90">
        <f>SUMIFS(Forecast!BF:BF, Forecast!$A:$A, Outcomes!$A105, Forecast!$C:$C, "2023", Forecast!$D:$D, "Historical")</f>
        <v>745</v>
      </c>
      <c r="AM158" s="90">
        <f>SUMIFS(Forecast!BG:BG, Forecast!$A:$A, Outcomes!$A105, Forecast!$C:$C, "2023", Forecast!$D:$D, "Historical")</f>
        <v>552</v>
      </c>
      <c r="AN158" s="90">
        <f>SUMIFS(Forecast!BH:BH, Forecast!$A:$A, Outcomes!$A105, Forecast!$C:$C, "2023", Forecast!$D:$D, "Historical")</f>
        <v>315</v>
      </c>
      <c r="AO158" s="90">
        <f>SUMIFS(Forecast!BI:BI, Forecast!$A:$A, Outcomes!$A105, Forecast!$C:$C, "2023", Forecast!$D:$D, "Historical")</f>
        <v>159</v>
      </c>
      <c r="AP158" s="90">
        <f>SUMIFS(Forecast!BJ:BJ, Forecast!$A:$A, Outcomes!$A105, Forecast!$C:$C, "2023", Forecast!$D:$D, "Historical")</f>
        <v>189</v>
      </c>
      <c r="AQ158" s="90">
        <f>SUMIFS(Forecast!BK:BK, Forecast!$A:$A, Outcomes!$A105, Forecast!$C:$C, "2023", Forecast!$D:$D, "Historical")</f>
        <v>127</v>
      </c>
      <c r="AR158" s="90">
        <f>SUMIFS(Forecast!BL:BL, Forecast!$A:$A, Outcomes!$A105, Forecast!$C:$C, "2023", Forecast!$D:$D, "Historical")</f>
        <v>108</v>
      </c>
      <c r="AS158" s="90">
        <f>SUMIFS(Forecast!BM:BM, Forecast!$A:$A, Outcomes!$A105, Forecast!$C:$C, "2023", Forecast!$D:$D, "Historical")</f>
        <v>116</v>
      </c>
      <c r="AT158" s="90">
        <f>SUMIFS(Forecast!BS:BS, Forecast!$A:$A, Outcomes!$A105, Forecast!$C:$C, "2023", Forecast!$D:$D, "Historical")</f>
        <v>0</v>
      </c>
      <c r="AU158" s="90">
        <f>SUMIFS(Forecast!BT:BT, Forecast!$A:$A, Outcomes!$A105, Forecast!$C:$C, "2023", Forecast!$D:$D, "Historical")</f>
        <v>0</v>
      </c>
      <c r="AV158" s="90">
        <f>SUMIFS(Forecast!BU:BU, Forecast!$A:$A, Outcomes!$A105, Forecast!$C:$C, "2023", Forecast!$D:$D, "Historical")</f>
        <v>0</v>
      </c>
      <c r="AW158" s="90">
        <f>SUMIFS(Forecast!BV:BV, Forecast!$A:$A, Outcomes!$A105, Forecast!$C:$C, "2023", Forecast!$D:$D, "Historical")</f>
        <v>0</v>
      </c>
      <c r="AX158" s="90">
        <f>SUMIFS(Forecast!BW:BW, Forecast!$A:$A, Outcomes!$A105, Forecast!$C:$C, "2023", Forecast!$D:$D, "Historical")</f>
        <v>28</v>
      </c>
      <c r="AY158" s="90">
        <f>SUMIFS(Forecast!BX:BX, Forecast!$A:$A, Outcomes!$A105, Forecast!$C:$C, "2023", Forecast!$D:$D, "Historical")</f>
        <v>20</v>
      </c>
      <c r="AZ158" s="90">
        <f>SUMIFS(Forecast!BY:BY, Forecast!$A:$A, Outcomes!$A105, Forecast!$C:$C, "2023", Forecast!$D:$D, "Historical")</f>
        <v>20</v>
      </c>
      <c r="BA158" s="90">
        <f>SUMIFS(Forecast!BZ:BZ, Forecast!$A:$A, Outcomes!$A105, Forecast!$C:$C, "2023", Forecast!$D:$D, "Historical")</f>
        <v>24</v>
      </c>
      <c r="BB158" s="90">
        <f>SUMIFS(Forecast!AO:AO, Forecast!$A:$A, Outcomes!$A105, Forecast!$C:$C, "2023", Forecast!$D:$D, "Historical")</f>
        <v>9</v>
      </c>
      <c r="BC158" s="90">
        <f>SUMIFS(Forecast!BN:BN, Forecast!$A:$A, Outcomes!$A105, Forecast!$C:$C, "2023", Forecast!$D:$D, "Historical")</f>
        <v>51</v>
      </c>
      <c r="BD158" s="90">
        <f>SUMIFS(Forecast!CA:CA, Forecast!$A:$A, Outcomes!$A105, Forecast!$C:$C, "2023", Forecast!$D:$D, "Historical")</f>
        <v>0</v>
      </c>
    </row>
    <row r="159" spans="1:56">
      <c r="A159" s="21" t="s">
        <v>135</v>
      </c>
      <c r="B159" s="18" t="s">
        <v>136</v>
      </c>
      <c r="C159" s="90">
        <f>SUMIFS(Forecast!E:E, Forecast!$A:$A, Outcomes!$A106, Forecast!$C:$C, "2023", Forecast!$D:$D, "Historical")</f>
        <v>799</v>
      </c>
      <c r="D159" s="90">
        <f>SUMIFS(Forecast!F:F, Forecast!$A:$A, Outcomes!$A106, Forecast!$C:$C, "2023", Forecast!$D:$D, "Historical")</f>
        <v>1000</v>
      </c>
      <c r="E159" s="90">
        <f>SUMIFS(Forecast!G:G, Forecast!$A:$A, Outcomes!$A106, Forecast!$C:$C, "2023", Forecast!$D:$D, "Historical")</f>
        <v>533</v>
      </c>
      <c r="F159" s="90">
        <f>SUMIFS(Forecast!H:H, Forecast!$A:$A, Outcomes!$A106, Forecast!$C:$C, "2023", Forecast!$D:$D, "Historical")</f>
        <v>508</v>
      </c>
      <c r="G159" s="90">
        <f>SUMIFS(Forecast!I:I, Forecast!$A:$A, Outcomes!$A106, Forecast!$C:$C, "2023", Forecast!$D:$D, "Historical")</f>
        <v>159</v>
      </c>
      <c r="H159" s="90">
        <f>SUMIFS(Forecast!J:J, Forecast!$A:$A, Outcomes!$A106, Forecast!$C:$C, "2023", Forecast!$D:$D, "Historical")</f>
        <v>1</v>
      </c>
      <c r="I159" s="90">
        <f>SUMIFS(Forecast!K:K, Forecast!$A:$A, Outcomes!$A106, Forecast!$C:$C, "2023", Forecast!$D:$D, "Historical")</f>
        <v>0</v>
      </c>
      <c r="J159" s="90">
        <f>SUMIFS(Forecast!L:L, Forecast!$A:$A, Outcomes!$A106, Forecast!$C:$C, "2023", Forecast!$D:$D, "Historical")</f>
        <v>0</v>
      </c>
      <c r="K159" s="90">
        <f>SUMIFS(Forecast!M:M, Forecast!$A:$A, Outcomes!$A106, Forecast!$C:$C, "2023", Forecast!$D:$D, "Historical")</f>
        <v>0</v>
      </c>
      <c r="L159" s="90">
        <f>SUMIFS(Forecast!O:O, Forecast!$A:$A, Outcomes!$A106, Forecast!$C:$C, "2023", Forecast!$D:$D, "Historical")</f>
        <v>57</v>
      </c>
      <c r="M159" s="90">
        <f>SUMIFS(Forecast!P:P, Forecast!$A:$A, Outcomes!$A106, Forecast!$C:$C, "2023", Forecast!$D:$D, "Historical")</f>
        <v>737</v>
      </c>
      <c r="N159" s="90">
        <f>SUMIFS(Forecast!U:U, Forecast!$A:$A, Outcomes!$A106, Forecast!$C:$C, "2023", Forecast!$D:$D, "Historical")</f>
        <v>7</v>
      </c>
      <c r="O159" s="564"/>
      <c r="P159" s="564"/>
      <c r="Q159" s="564"/>
      <c r="R159" s="90">
        <f>SUMIFS(Forecast!Y:Y, Forecast!$A:$A, Outcomes!$A106, Forecast!$C:$C, "2023", Forecast!$D:$D, "Historical")</f>
        <v>0</v>
      </c>
      <c r="S159" s="564"/>
      <c r="T159" s="564"/>
      <c r="U159" s="564"/>
      <c r="V159" s="90">
        <f>SUMIFS(Forecast!AG:AG, Forecast!$A:$A, Outcomes!$A106, Forecast!$C:$C, "2023", Forecast!$D:$D, "Historical")</f>
        <v>304</v>
      </c>
      <c r="W159" s="90">
        <f>SUMIFS(Forecast!AH:AH, Forecast!$A:$A, Outcomes!$A106, Forecast!$C:$C, "2023", Forecast!$D:$D, "Historical")</f>
        <v>171</v>
      </c>
      <c r="X159" s="90">
        <f>SUMIFS(Forecast!AI:AI, Forecast!$A:$A, Outcomes!$A106, Forecast!$C:$C, "2023", Forecast!$D:$D, "Historical")</f>
        <v>139</v>
      </c>
      <c r="Y159" s="90">
        <f>SUMIFS(Forecast!AJ:AJ, Forecast!$A:$A, Outcomes!$A106, Forecast!$C:$C, "2023", Forecast!$D:$D, "Historical")</f>
        <v>83</v>
      </c>
      <c r="Z159" s="90">
        <f>SUMIFS(Forecast!AK:AK, Forecast!$A:$A, Outcomes!$A106, Forecast!$C:$C, "2023", Forecast!$D:$D, "Historical")</f>
        <v>299</v>
      </c>
      <c r="AA159" s="90">
        <f>SUMIFS(Forecast!AL:AL, Forecast!$A:$A, Outcomes!$A106, Forecast!$C:$C, "2023", Forecast!$D:$D, "Historical")</f>
        <v>144</v>
      </c>
      <c r="AB159" s="90">
        <f>SUMIFS(Forecast!AM:AM, Forecast!$A:$A, Outcomes!$A106, Forecast!$C:$C, "2023", Forecast!$D:$D, "Historical")</f>
        <v>184</v>
      </c>
      <c r="AC159" s="90">
        <f>SUMIFS(Forecast!AN:AN, Forecast!$A:$A, Outcomes!$A106, Forecast!$C:$C, "2023", Forecast!$D:$D, "Historical")</f>
        <v>153</v>
      </c>
      <c r="AD159" s="90">
        <f>SUMIFS(Forecast!AT:AT, Forecast!$A:$A, Outcomes!$A106, Forecast!$C:$C, "2023", Forecast!$D:$D, "Historical")</f>
        <v>0</v>
      </c>
      <c r="AE159" s="90">
        <f>SUMIFS(Forecast!AU:AU, Forecast!$A:$A, Outcomes!$A106, Forecast!$C:$C, "2023", Forecast!$D:$D, "Historical")</f>
        <v>0</v>
      </c>
      <c r="AF159" s="90">
        <f>SUMIFS(Forecast!AV:AV, Forecast!$A:$A, Outcomes!$A106, Forecast!$C:$C, "2023", Forecast!$D:$D, "Historical")</f>
        <v>0</v>
      </c>
      <c r="AG159" s="90">
        <f>SUMIFS(Forecast!AW:AW, Forecast!$A:$A, Outcomes!$A106, Forecast!$C:$C, "2023", Forecast!$D:$D, "Historical")</f>
        <v>0</v>
      </c>
      <c r="AH159" s="90">
        <f>SUMIFS(Forecast!AX:AX, Forecast!$A:$A, Outcomes!$A106, Forecast!$C:$C, "2023", Forecast!$D:$D, "Historical")</f>
        <v>0</v>
      </c>
      <c r="AI159" s="90">
        <f>SUMIFS(Forecast!AY:AY, Forecast!$A:$A, Outcomes!$A106, Forecast!$C:$C, "2023", Forecast!$D:$D, "Historical")</f>
        <v>0</v>
      </c>
      <c r="AJ159" s="90">
        <f>SUMIFS(Forecast!AZ:AZ, Forecast!$A:$A, Outcomes!$A106, Forecast!$C:$C, "2023", Forecast!$D:$D, "Historical")</f>
        <v>0</v>
      </c>
      <c r="AK159" s="90">
        <f>SUMIFS(Forecast!BA:BA, Forecast!$A:$A, Outcomes!$A106, Forecast!$C:$C, "2023", Forecast!$D:$D, "Historical")</f>
        <v>0</v>
      </c>
      <c r="AL159" s="90">
        <f>SUMIFS(Forecast!BF:BF, Forecast!$A:$A, Outcomes!$A106, Forecast!$C:$C, "2023", Forecast!$D:$D, "Historical")</f>
        <v>1227</v>
      </c>
      <c r="AM159" s="90">
        <f>SUMIFS(Forecast!BG:BG, Forecast!$A:$A, Outcomes!$A106, Forecast!$C:$C, "2023", Forecast!$D:$D, "Historical")</f>
        <v>658</v>
      </c>
      <c r="AN159" s="90">
        <f>SUMIFS(Forecast!BH:BH, Forecast!$A:$A, Outcomes!$A106, Forecast!$C:$C, "2023", Forecast!$D:$D, "Historical")</f>
        <v>589</v>
      </c>
      <c r="AO159" s="90">
        <f>SUMIFS(Forecast!BI:BI, Forecast!$A:$A, Outcomes!$A106, Forecast!$C:$C, "2023", Forecast!$D:$D, "Historical")</f>
        <v>176</v>
      </c>
      <c r="AP159" s="90">
        <f>SUMIFS(Forecast!BJ:BJ, Forecast!$A:$A, Outcomes!$A106, Forecast!$C:$C, "2023", Forecast!$D:$D, "Historical")</f>
        <v>470</v>
      </c>
      <c r="AQ159" s="90">
        <f>SUMIFS(Forecast!BK:BK, Forecast!$A:$A, Outcomes!$A106, Forecast!$C:$C, "2023", Forecast!$D:$D, "Historical")</f>
        <v>133</v>
      </c>
      <c r="AR159" s="90">
        <f>SUMIFS(Forecast!BL:BL, Forecast!$A:$A, Outcomes!$A106, Forecast!$C:$C, "2023", Forecast!$D:$D, "Historical")</f>
        <v>254</v>
      </c>
      <c r="AS159" s="90">
        <f>SUMIFS(Forecast!BM:BM, Forecast!$A:$A, Outcomes!$A106, Forecast!$C:$C, "2023", Forecast!$D:$D, "Historical")</f>
        <v>217</v>
      </c>
      <c r="AT159" s="90">
        <f>SUMIFS(Forecast!BS:BS, Forecast!$A:$A, Outcomes!$A106, Forecast!$C:$C, "2023", Forecast!$D:$D, "Historical")</f>
        <v>0</v>
      </c>
      <c r="AU159" s="90">
        <f>SUMIFS(Forecast!BT:BT, Forecast!$A:$A, Outcomes!$A106, Forecast!$C:$C, "2023", Forecast!$D:$D, "Historical")</f>
        <v>0</v>
      </c>
      <c r="AV159" s="90">
        <f>SUMIFS(Forecast!BU:BU, Forecast!$A:$A, Outcomes!$A106, Forecast!$C:$C, "2023", Forecast!$D:$D, "Historical")</f>
        <v>0</v>
      </c>
      <c r="AW159" s="90">
        <f>SUMIFS(Forecast!BV:BV, Forecast!$A:$A, Outcomes!$A106, Forecast!$C:$C, "2023", Forecast!$D:$D, "Historical")</f>
        <v>0</v>
      </c>
      <c r="AX159" s="90">
        <f>SUMIFS(Forecast!BW:BW, Forecast!$A:$A, Outcomes!$A106, Forecast!$C:$C, "2023", Forecast!$D:$D, "Historical")</f>
        <v>22</v>
      </c>
      <c r="AY159" s="90">
        <f>SUMIFS(Forecast!BX:BX, Forecast!$A:$A, Outcomes!$A106, Forecast!$C:$C, "2023", Forecast!$D:$D, "Historical")</f>
        <v>1</v>
      </c>
      <c r="AZ159" s="90">
        <f>SUMIFS(Forecast!BY:BY, Forecast!$A:$A, Outcomes!$A106, Forecast!$C:$C, "2023", Forecast!$D:$D, "Historical")</f>
        <v>10</v>
      </c>
      <c r="BA159" s="90">
        <f>SUMIFS(Forecast!BZ:BZ, Forecast!$A:$A, Outcomes!$A106, Forecast!$C:$C, "2023", Forecast!$D:$D, "Historical")</f>
        <v>14</v>
      </c>
      <c r="BB159" s="90">
        <f>SUMIFS(Forecast!AO:AO, Forecast!$A:$A, Outcomes!$A106, Forecast!$C:$C, "2023", Forecast!$D:$D, "Historical")</f>
        <v>20</v>
      </c>
      <c r="BC159" s="90">
        <f>SUMIFS(Forecast!BN:BN, Forecast!$A:$A, Outcomes!$A106, Forecast!$C:$C, "2023", Forecast!$D:$D, "Historical")</f>
        <v>109</v>
      </c>
      <c r="BD159" s="90">
        <f>SUMIFS(Forecast!CA:CA, Forecast!$A:$A, Outcomes!$A106, Forecast!$C:$C, "2023", Forecast!$D:$D, "Historical")</f>
        <v>0</v>
      </c>
    </row>
    <row r="160" spans="1:56">
      <c r="A160" s="21" t="s">
        <v>137</v>
      </c>
      <c r="B160" s="18" t="s">
        <v>138</v>
      </c>
      <c r="C160" s="90">
        <f>SUMIFS(Forecast!E:E, Forecast!$A:$A, Outcomes!$A107, Forecast!$C:$C, "2023", Forecast!$D:$D, "Historical")</f>
        <v>196</v>
      </c>
      <c r="D160" s="90">
        <f>SUMIFS(Forecast!F:F, Forecast!$A:$A, Outcomes!$A107, Forecast!$C:$C, "2023", Forecast!$D:$D, "Historical")</f>
        <v>202</v>
      </c>
      <c r="E160" s="90">
        <f>SUMIFS(Forecast!G:G, Forecast!$A:$A, Outcomes!$A107, Forecast!$C:$C, "2023", Forecast!$D:$D, "Historical")</f>
        <v>58</v>
      </c>
      <c r="F160" s="90">
        <f>SUMIFS(Forecast!H:H, Forecast!$A:$A, Outcomes!$A107, Forecast!$C:$C, "2023", Forecast!$D:$D, "Historical")</f>
        <v>84</v>
      </c>
      <c r="G160" s="90">
        <f>SUMIFS(Forecast!I:I, Forecast!$A:$A, Outcomes!$A107, Forecast!$C:$C, "2023", Forecast!$D:$D, "Historical")</f>
        <v>45</v>
      </c>
      <c r="H160" s="90">
        <f>SUMIFS(Forecast!J:J, Forecast!$A:$A, Outcomes!$A107, Forecast!$C:$C, "2023", Forecast!$D:$D, "Historical")</f>
        <v>0</v>
      </c>
      <c r="I160" s="90">
        <f>SUMIFS(Forecast!K:K, Forecast!$A:$A, Outcomes!$A107, Forecast!$C:$C, "2023", Forecast!$D:$D, "Historical")</f>
        <v>0</v>
      </c>
      <c r="J160" s="90">
        <f>SUMIFS(Forecast!L:L, Forecast!$A:$A, Outcomes!$A107, Forecast!$C:$C, "2023", Forecast!$D:$D, "Historical")</f>
        <v>0</v>
      </c>
      <c r="K160" s="90">
        <f>SUMIFS(Forecast!M:M, Forecast!$A:$A, Outcomes!$A107, Forecast!$C:$C, "2023", Forecast!$D:$D, "Historical")</f>
        <v>0</v>
      </c>
      <c r="L160" s="90">
        <f>SUMIFS(Forecast!O:O, Forecast!$A:$A, Outcomes!$A107, Forecast!$C:$C, "2023", Forecast!$D:$D, "Historical")</f>
        <v>0</v>
      </c>
      <c r="M160" s="90">
        <f>SUMIFS(Forecast!P:P, Forecast!$A:$A, Outcomes!$A107, Forecast!$C:$C, "2023", Forecast!$D:$D, "Historical")</f>
        <v>160</v>
      </c>
      <c r="N160" s="90">
        <f>SUMIFS(Forecast!U:U, Forecast!$A:$A, Outcomes!$A107, Forecast!$C:$C, "2023", Forecast!$D:$D, "Historical")</f>
        <v>20</v>
      </c>
      <c r="O160" s="564"/>
      <c r="P160" s="564"/>
      <c r="Q160" s="564"/>
      <c r="R160" s="90">
        <f>SUMIFS(Forecast!Y:Y, Forecast!$A:$A, Outcomes!$A107, Forecast!$C:$C, "2023", Forecast!$D:$D, "Historical")</f>
        <v>154</v>
      </c>
      <c r="S160" s="564"/>
      <c r="T160" s="564"/>
      <c r="U160" s="564"/>
      <c r="V160" s="90">
        <f>SUMIFS(Forecast!AG:AG, Forecast!$A:$A, Outcomes!$A107, Forecast!$C:$C, "2023", Forecast!$D:$D, "Historical")</f>
        <v>52</v>
      </c>
      <c r="W160" s="90">
        <f>SUMIFS(Forecast!AH:AH, Forecast!$A:$A, Outcomes!$A107, Forecast!$C:$C, "2023", Forecast!$D:$D, "Historical")</f>
        <v>10</v>
      </c>
      <c r="X160" s="90">
        <f>SUMIFS(Forecast!AI:AI, Forecast!$A:$A, Outcomes!$A107, Forecast!$C:$C, "2023", Forecast!$D:$D, "Historical")</f>
        <v>7</v>
      </c>
      <c r="Y160" s="90">
        <f>SUMIFS(Forecast!AJ:AJ, Forecast!$A:$A, Outcomes!$A107, Forecast!$C:$C, "2023", Forecast!$D:$D, "Historical")</f>
        <v>28</v>
      </c>
      <c r="Z160" s="90">
        <f>SUMIFS(Forecast!AK:AK, Forecast!$A:$A, Outcomes!$A107, Forecast!$C:$C, "2023", Forecast!$D:$D, "Historical")</f>
        <v>146</v>
      </c>
      <c r="AA160" s="90">
        <f>SUMIFS(Forecast!AL:AL, Forecast!$A:$A, Outcomes!$A107, Forecast!$C:$C, "2023", Forecast!$D:$D, "Historical")</f>
        <v>25</v>
      </c>
      <c r="AB160" s="90">
        <f>SUMIFS(Forecast!AM:AM, Forecast!$A:$A, Outcomes!$A107, Forecast!$C:$C, "2023", Forecast!$D:$D, "Historical")</f>
        <v>97</v>
      </c>
      <c r="AC160" s="90">
        <f>SUMIFS(Forecast!AN:AN, Forecast!$A:$A, Outcomes!$A107, Forecast!$C:$C, "2023", Forecast!$D:$D, "Historical")</f>
        <v>68</v>
      </c>
      <c r="AD160" s="90">
        <f>SUMIFS(Forecast!AT:AT, Forecast!$A:$A, Outcomes!$A107, Forecast!$C:$C, "2023", Forecast!$D:$D, "Historical")</f>
        <v>0</v>
      </c>
      <c r="AE160" s="90">
        <f>SUMIFS(Forecast!AU:AU, Forecast!$A:$A, Outcomes!$A107, Forecast!$C:$C, "2023", Forecast!$D:$D, "Historical")</f>
        <v>0</v>
      </c>
      <c r="AF160" s="90">
        <f>SUMIFS(Forecast!AV:AV, Forecast!$A:$A, Outcomes!$A107, Forecast!$C:$C, "2023", Forecast!$D:$D, "Historical")</f>
        <v>0</v>
      </c>
      <c r="AG160" s="90">
        <f>SUMIFS(Forecast!AW:AW, Forecast!$A:$A, Outcomes!$A107, Forecast!$C:$C, "2023", Forecast!$D:$D, "Historical")</f>
        <v>0</v>
      </c>
      <c r="AH160" s="90">
        <f>SUMIFS(Forecast!AX:AX, Forecast!$A:$A, Outcomes!$A107, Forecast!$C:$C, "2023", Forecast!$D:$D, "Historical")</f>
        <v>0</v>
      </c>
      <c r="AI160" s="90">
        <f>SUMIFS(Forecast!AY:AY, Forecast!$A:$A, Outcomes!$A107, Forecast!$C:$C, "2023", Forecast!$D:$D, "Historical")</f>
        <v>0</v>
      </c>
      <c r="AJ160" s="90">
        <f>SUMIFS(Forecast!AZ:AZ, Forecast!$A:$A, Outcomes!$A107, Forecast!$C:$C, "2023", Forecast!$D:$D, "Historical")</f>
        <v>0</v>
      </c>
      <c r="AK160" s="90">
        <f>SUMIFS(Forecast!BA:BA, Forecast!$A:$A, Outcomes!$A107, Forecast!$C:$C, "2023", Forecast!$D:$D, "Historical")</f>
        <v>0</v>
      </c>
      <c r="AL160" s="90">
        <f>SUMIFS(Forecast!BF:BF, Forecast!$A:$A, Outcomes!$A107, Forecast!$C:$C, "2023", Forecast!$D:$D, "Historical")</f>
        <v>126</v>
      </c>
      <c r="AM160" s="90">
        <f>SUMIFS(Forecast!BG:BG, Forecast!$A:$A, Outcomes!$A107, Forecast!$C:$C, "2023", Forecast!$D:$D, "Historical")</f>
        <v>47</v>
      </c>
      <c r="AN160" s="90">
        <f>SUMIFS(Forecast!BH:BH, Forecast!$A:$A, Outcomes!$A107, Forecast!$C:$C, "2023", Forecast!$D:$D, "Historical")</f>
        <v>75</v>
      </c>
      <c r="AO160" s="90">
        <f>SUMIFS(Forecast!BI:BI, Forecast!$A:$A, Outcomes!$A107, Forecast!$C:$C, "2023", Forecast!$D:$D, "Historical")</f>
        <v>39</v>
      </c>
      <c r="AP160" s="90">
        <f>SUMIFS(Forecast!BJ:BJ, Forecast!$A:$A, Outcomes!$A107, Forecast!$C:$C, "2023", Forecast!$D:$D, "Historical")</f>
        <v>109</v>
      </c>
      <c r="AQ160" s="90">
        <f>SUMIFS(Forecast!BK:BK, Forecast!$A:$A, Outcomes!$A107, Forecast!$C:$C, "2023", Forecast!$D:$D, "Historical")</f>
        <v>20</v>
      </c>
      <c r="AR160" s="90">
        <f>SUMIFS(Forecast!BL:BL, Forecast!$A:$A, Outcomes!$A107, Forecast!$C:$C, "2023", Forecast!$D:$D, "Historical")</f>
        <v>73</v>
      </c>
      <c r="AS160" s="90">
        <f>SUMIFS(Forecast!BM:BM, Forecast!$A:$A, Outcomes!$A107, Forecast!$C:$C, "2023", Forecast!$D:$D, "Historical")</f>
        <v>68</v>
      </c>
      <c r="AT160" s="90">
        <f>SUMIFS(Forecast!BS:BS, Forecast!$A:$A, Outcomes!$A107, Forecast!$C:$C, "2023", Forecast!$D:$D, "Historical")</f>
        <v>0</v>
      </c>
      <c r="AU160" s="90">
        <f>SUMIFS(Forecast!BT:BT, Forecast!$A:$A, Outcomes!$A107, Forecast!$C:$C, "2023", Forecast!$D:$D, "Historical")</f>
        <v>0</v>
      </c>
      <c r="AV160" s="90">
        <f>SUMIFS(Forecast!BU:BU, Forecast!$A:$A, Outcomes!$A107, Forecast!$C:$C, "2023", Forecast!$D:$D, "Historical")</f>
        <v>0</v>
      </c>
      <c r="AW160" s="90">
        <f>SUMIFS(Forecast!BV:BV, Forecast!$A:$A, Outcomes!$A107, Forecast!$C:$C, "2023", Forecast!$D:$D, "Historical")</f>
        <v>0</v>
      </c>
      <c r="AX160" s="90">
        <f>SUMIFS(Forecast!BW:BW, Forecast!$A:$A, Outcomes!$A107, Forecast!$C:$C, "2023", Forecast!$D:$D, "Historical")</f>
        <v>0</v>
      </c>
      <c r="AY160" s="90">
        <f>SUMIFS(Forecast!BX:BX, Forecast!$A:$A, Outcomes!$A107, Forecast!$C:$C, "2023", Forecast!$D:$D, "Historical")</f>
        <v>0</v>
      </c>
      <c r="AZ160" s="90">
        <f>SUMIFS(Forecast!BY:BY, Forecast!$A:$A, Outcomes!$A107, Forecast!$C:$C, "2023", Forecast!$D:$D, "Historical")</f>
        <v>0</v>
      </c>
      <c r="BA160" s="90">
        <f>SUMIFS(Forecast!BZ:BZ, Forecast!$A:$A, Outcomes!$A107, Forecast!$C:$C, "2023", Forecast!$D:$D, "Historical")</f>
        <v>0</v>
      </c>
      <c r="BB160" s="90">
        <f>SUMIFS(Forecast!AO:AO, Forecast!$A:$A, Outcomes!$A107, Forecast!$C:$C, "2023", Forecast!$D:$D, "Historical")</f>
        <v>12</v>
      </c>
      <c r="BC160" s="90">
        <f>SUMIFS(Forecast!BN:BN, Forecast!$A:$A, Outcomes!$A107, Forecast!$C:$C, "2023", Forecast!$D:$D, "Historical")</f>
        <v>16</v>
      </c>
      <c r="BD160" s="90">
        <f>SUMIFS(Forecast!CA:CA, Forecast!$A:$A, Outcomes!$A107, Forecast!$C:$C, "2023", Forecast!$D:$D, "Historical")</f>
        <v>0</v>
      </c>
    </row>
    <row r="161" spans="1:56">
      <c r="A161" s="21" t="s">
        <v>139</v>
      </c>
      <c r="B161" s="18" t="s">
        <v>140</v>
      </c>
      <c r="C161" s="90">
        <f>SUMIFS(Forecast!E:E, Forecast!$A:$A, Outcomes!$A108, Forecast!$C:$C, "2023", Forecast!$D:$D, "Historical")</f>
        <v>195</v>
      </c>
      <c r="D161" s="90">
        <f>SUMIFS(Forecast!F:F, Forecast!$A:$A, Outcomes!$A108, Forecast!$C:$C, "2023", Forecast!$D:$D, "Historical")</f>
        <v>208</v>
      </c>
      <c r="E161" s="90">
        <f>SUMIFS(Forecast!G:G, Forecast!$A:$A, Outcomes!$A108, Forecast!$C:$C, "2023", Forecast!$D:$D, "Historical")</f>
        <v>67</v>
      </c>
      <c r="F161" s="90">
        <f>SUMIFS(Forecast!H:H, Forecast!$A:$A, Outcomes!$A108, Forecast!$C:$C, "2023", Forecast!$D:$D, "Historical")</f>
        <v>94</v>
      </c>
      <c r="G161" s="90">
        <f>SUMIFS(Forecast!I:I, Forecast!$A:$A, Outcomes!$A108, Forecast!$C:$C, "2023", Forecast!$D:$D, "Historical")</f>
        <v>62</v>
      </c>
      <c r="H161" s="90">
        <f>SUMIFS(Forecast!J:J, Forecast!$A:$A, Outcomes!$A108, Forecast!$C:$C, "2023", Forecast!$D:$D, "Historical")</f>
        <v>2</v>
      </c>
      <c r="I161" s="90">
        <f>SUMIFS(Forecast!K:K, Forecast!$A:$A, Outcomes!$A108, Forecast!$C:$C, "2023", Forecast!$D:$D, "Historical")</f>
        <v>1</v>
      </c>
      <c r="J161" s="90">
        <f>SUMIFS(Forecast!L:L, Forecast!$A:$A, Outcomes!$A108, Forecast!$C:$C, "2023", Forecast!$D:$D, "Historical")</f>
        <v>0</v>
      </c>
      <c r="K161" s="90">
        <f>SUMIFS(Forecast!M:M, Forecast!$A:$A, Outcomes!$A108, Forecast!$C:$C, "2023", Forecast!$D:$D, "Historical")</f>
        <v>0</v>
      </c>
      <c r="L161" s="90">
        <f>SUMIFS(Forecast!O:O, Forecast!$A:$A, Outcomes!$A108, Forecast!$C:$C, "2023", Forecast!$D:$D, "Historical")</f>
        <v>13</v>
      </c>
      <c r="M161" s="90">
        <f>SUMIFS(Forecast!P:P, Forecast!$A:$A, Outcomes!$A108, Forecast!$C:$C, "2023", Forecast!$D:$D, "Historical")</f>
        <v>312</v>
      </c>
      <c r="N161" s="90">
        <f>SUMIFS(Forecast!U:U, Forecast!$A:$A, Outcomes!$A108, Forecast!$C:$C, "2023", Forecast!$D:$D, "Historical")</f>
        <v>84</v>
      </c>
      <c r="O161" s="564"/>
      <c r="P161" s="564"/>
      <c r="Q161" s="564"/>
      <c r="R161" s="90">
        <f>SUMIFS(Forecast!Y:Y, Forecast!$A:$A, Outcomes!$A108, Forecast!$C:$C, "2023", Forecast!$D:$D, "Historical")</f>
        <v>19</v>
      </c>
      <c r="S161" s="564"/>
      <c r="T161" s="564"/>
      <c r="U161" s="564"/>
      <c r="V161" s="90">
        <f>SUMIFS(Forecast!AG:AG, Forecast!$A:$A, Outcomes!$A108, Forecast!$C:$C, "2023", Forecast!$D:$D, "Historical")</f>
        <v>154</v>
      </c>
      <c r="W161" s="90">
        <f>SUMIFS(Forecast!AH:AH, Forecast!$A:$A, Outcomes!$A108, Forecast!$C:$C, "2023", Forecast!$D:$D, "Historical")</f>
        <v>65</v>
      </c>
      <c r="X161" s="90">
        <f>SUMIFS(Forecast!AI:AI, Forecast!$A:$A, Outcomes!$A108, Forecast!$C:$C, "2023", Forecast!$D:$D, "Historical")</f>
        <v>61</v>
      </c>
      <c r="Y161" s="90">
        <f>SUMIFS(Forecast!AJ:AJ, Forecast!$A:$A, Outcomes!$A108, Forecast!$C:$C, "2023", Forecast!$D:$D, "Historical")</f>
        <v>58</v>
      </c>
      <c r="Z161" s="90">
        <f>SUMIFS(Forecast!AK:AK, Forecast!$A:$A, Outcomes!$A108, Forecast!$C:$C, "2023", Forecast!$D:$D, "Historical")</f>
        <v>188</v>
      </c>
      <c r="AA161" s="90">
        <f>SUMIFS(Forecast!AL:AL, Forecast!$A:$A, Outcomes!$A108, Forecast!$C:$C, "2023", Forecast!$D:$D, "Historical")</f>
        <v>55</v>
      </c>
      <c r="AB161" s="90">
        <f>SUMIFS(Forecast!AM:AM, Forecast!$A:$A, Outcomes!$A108, Forecast!$C:$C, "2023", Forecast!$D:$D, "Historical")</f>
        <v>98</v>
      </c>
      <c r="AC161" s="90">
        <f>SUMIFS(Forecast!AN:AN, Forecast!$A:$A, Outcomes!$A108, Forecast!$C:$C, "2023", Forecast!$D:$D, "Historical")</f>
        <v>82</v>
      </c>
      <c r="AD161" s="90">
        <f>SUMIFS(Forecast!AT:AT, Forecast!$A:$A, Outcomes!$A108, Forecast!$C:$C, "2023", Forecast!$D:$D, "Historical")</f>
        <v>0</v>
      </c>
      <c r="AE161" s="90">
        <f>SUMIFS(Forecast!AU:AU, Forecast!$A:$A, Outcomes!$A108, Forecast!$C:$C, "2023", Forecast!$D:$D, "Historical")</f>
        <v>0</v>
      </c>
      <c r="AF161" s="90">
        <f>SUMIFS(Forecast!AV:AV, Forecast!$A:$A, Outcomes!$A108, Forecast!$C:$C, "2023", Forecast!$D:$D, "Historical")</f>
        <v>0</v>
      </c>
      <c r="AG161" s="90">
        <f>SUMIFS(Forecast!AW:AW, Forecast!$A:$A, Outcomes!$A108, Forecast!$C:$C, "2023", Forecast!$D:$D, "Historical")</f>
        <v>0</v>
      </c>
      <c r="AH161" s="90">
        <f>SUMIFS(Forecast!AX:AX, Forecast!$A:$A, Outcomes!$A108, Forecast!$C:$C, "2023", Forecast!$D:$D, "Historical")</f>
        <v>0</v>
      </c>
      <c r="AI161" s="90">
        <f>SUMIFS(Forecast!AY:AY, Forecast!$A:$A, Outcomes!$A108, Forecast!$C:$C, "2023", Forecast!$D:$D, "Historical")</f>
        <v>0</v>
      </c>
      <c r="AJ161" s="90">
        <f>SUMIFS(Forecast!AZ:AZ, Forecast!$A:$A, Outcomes!$A108, Forecast!$C:$C, "2023", Forecast!$D:$D, "Historical")</f>
        <v>0</v>
      </c>
      <c r="AK161" s="90">
        <f>SUMIFS(Forecast!BA:BA, Forecast!$A:$A, Outcomes!$A108, Forecast!$C:$C, "2023", Forecast!$D:$D, "Historical")</f>
        <v>0</v>
      </c>
      <c r="AL161" s="90">
        <f>SUMIFS(Forecast!BF:BF, Forecast!$A:$A, Outcomes!$A108, Forecast!$C:$C, "2023", Forecast!$D:$D, "Historical")</f>
        <v>201</v>
      </c>
      <c r="AM161" s="90">
        <f>SUMIFS(Forecast!BG:BG, Forecast!$A:$A, Outcomes!$A108, Forecast!$C:$C, "2023", Forecast!$D:$D, "Historical")</f>
        <v>78</v>
      </c>
      <c r="AN161" s="90">
        <f>SUMIFS(Forecast!BH:BH, Forecast!$A:$A, Outcomes!$A108, Forecast!$C:$C, "2023", Forecast!$D:$D, "Historical")</f>
        <v>98</v>
      </c>
      <c r="AO161" s="90">
        <f>SUMIFS(Forecast!BI:BI, Forecast!$A:$A, Outcomes!$A108, Forecast!$C:$C, "2023", Forecast!$D:$D, "Historical")</f>
        <v>63</v>
      </c>
      <c r="AP161" s="90">
        <f>SUMIFS(Forecast!BJ:BJ, Forecast!$A:$A, Outcomes!$A108, Forecast!$C:$C, "2023", Forecast!$D:$D, "Historical")</f>
        <v>147</v>
      </c>
      <c r="AQ161" s="90">
        <f>SUMIFS(Forecast!BK:BK, Forecast!$A:$A, Outcomes!$A108, Forecast!$C:$C, "2023", Forecast!$D:$D, "Historical")</f>
        <v>27</v>
      </c>
      <c r="AR161" s="90">
        <f>SUMIFS(Forecast!BL:BL, Forecast!$A:$A, Outcomes!$A108, Forecast!$C:$C, "2023", Forecast!$D:$D, "Historical")</f>
        <v>80</v>
      </c>
      <c r="AS161" s="90">
        <f>SUMIFS(Forecast!BM:BM, Forecast!$A:$A, Outcomes!$A108, Forecast!$C:$C, "2023", Forecast!$D:$D, "Historical")</f>
        <v>50</v>
      </c>
      <c r="AT161" s="90">
        <f>SUMIFS(Forecast!BS:BS, Forecast!$A:$A, Outcomes!$A108, Forecast!$C:$C, "2023", Forecast!$D:$D, "Historical")</f>
        <v>0</v>
      </c>
      <c r="AU161" s="90">
        <f>SUMIFS(Forecast!BT:BT, Forecast!$A:$A, Outcomes!$A108, Forecast!$C:$C, "2023", Forecast!$D:$D, "Historical")</f>
        <v>0</v>
      </c>
      <c r="AV161" s="90">
        <f>SUMIFS(Forecast!BU:BU, Forecast!$A:$A, Outcomes!$A108, Forecast!$C:$C, "2023", Forecast!$D:$D, "Historical")</f>
        <v>0</v>
      </c>
      <c r="AW161" s="90">
        <f>SUMIFS(Forecast!BV:BV, Forecast!$A:$A, Outcomes!$A108, Forecast!$C:$C, "2023", Forecast!$D:$D, "Historical")</f>
        <v>0</v>
      </c>
      <c r="AX161" s="90">
        <f>SUMIFS(Forecast!BW:BW, Forecast!$A:$A, Outcomes!$A108, Forecast!$C:$C, "2023", Forecast!$D:$D, "Historical")</f>
        <v>0</v>
      </c>
      <c r="AY161" s="90">
        <f>SUMIFS(Forecast!BX:BX, Forecast!$A:$A, Outcomes!$A108, Forecast!$C:$C, "2023", Forecast!$D:$D, "Historical")</f>
        <v>0</v>
      </c>
      <c r="AZ161" s="90">
        <f>SUMIFS(Forecast!BY:BY, Forecast!$A:$A, Outcomes!$A108, Forecast!$C:$C, "2023", Forecast!$D:$D, "Historical")</f>
        <v>0</v>
      </c>
      <c r="BA161" s="90">
        <f>SUMIFS(Forecast!BZ:BZ, Forecast!$A:$A, Outcomes!$A108, Forecast!$C:$C, "2023", Forecast!$D:$D, "Historical")</f>
        <v>0</v>
      </c>
      <c r="BB161" s="90">
        <f>SUMIFS(Forecast!AO:AO, Forecast!$A:$A, Outcomes!$A108, Forecast!$C:$C, "2023", Forecast!$D:$D, "Historical")</f>
        <v>23</v>
      </c>
      <c r="BC161" s="90">
        <f>SUMIFS(Forecast!BN:BN, Forecast!$A:$A, Outcomes!$A108, Forecast!$C:$C, "2023", Forecast!$D:$D, "Historical")</f>
        <v>49</v>
      </c>
      <c r="BD161" s="90">
        <f>SUMIFS(Forecast!CA:CA, Forecast!$A:$A, Outcomes!$A108, Forecast!$C:$C, "2023", Forecast!$D:$D, "Historical")</f>
        <v>0</v>
      </c>
    </row>
    <row r="162" spans="1:56">
      <c r="A162" s="21" t="s">
        <v>141</v>
      </c>
      <c r="B162" s="18" t="s">
        <v>142</v>
      </c>
      <c r="C162" s="90">
        <f>SUMIFS(Forecast!E:E, Forecast!$A:$A, Outcomes!$A109, Forecast!$C:$C, "2023", Forecast!$D:$D, "Historical")</f>
        <v>504</v>
      </c>
      <c r="D162" s="90">
        <f>SUMIFS(Forecast!F:F, Forecast!$A:$A, Outcomes!$A109, Forecast!$C:$C, "2023", Forecast!$D:$D, "Historical")</f>
        <v>471</v>
      </c>
      <c r="E162" s="90">
        <f>SUMIFS(Forecast!G:G, Forecast!$A:$A, Outcomes!$A109, Forecast!$C:$C, "2023", Forecast!$D:$D, "Historical")</f>
        <v>368</v>
      </c>
      <c r="F162" s="90">
        <f>SUMIFS(Forecast!H:H, Forecast!$A:$A, Outcomes!$A109, Forecast!$C:$C, "2023", Forecast!$D:$D, "Historical")</f>
        <v>128</v>
      </c>
      <c r="G162" s="90">
        <f>SUMIFS(Forecast!I:I, Forecast!$A:$A, Outcomes!$A109, Forecast!$C:$C, "2023", Forecast!$D:$D, "Historical")</f>
        <v>65</v>
      </c>
      <c r="H162" s="90">
        <f>SUMIFS(Forecast!J:J, Forecast!$A:$A, Outcomes!$A109, Forecast!$C:$C, "2023", Forecast!$D:$D, "Historical")</f>
        <v>0</v>
      </c>
      <c r="I162" s="90">
        <f>SUMIFS(Forecast!K:K, Forecast!$A:$A, Outcomes!$A109, Forecast!$C:$C, "2023", Forecast!$D:$D, "Historical")</f>
        <v>0</v>
      </c>
      <c r="J162" s="90">
        <f>SUMIFS(Forecast!L:L, Forecast!$A:$A, Outcomes!$A109, Forecast!$C:$C, "2023", Forecast!$D:$D, "Historical")</f>
        <v>0</v>
      </c>
      <c r="K162" s="90">
        <f>SUMIFS(Forecast!M:M, Forecast!$A:$A, Outcomes!$A109, Forecast!$C:$C, "2023", Forecast!$D:$D, "Historical")</f>
        <v>0</v>
      </c>
      <c r="L162" s="90">
        <f>SUMIFS(Forecast!O:O, Forecast!$A:$A, Outcomes!$A109, Forecast!$C:$C, "2023", Forecast!$D:$D, "Historical")</f>
        <v>90</v>
      </c>
      <c r="M162" s="90">
        <f>SUMIFS(Forecast!P:P, Forecast!$A:$A, Outcomes!$A109, Forecast!$C:$C, "2023", Forecast!$D:$D, "Historical")</f>
        <v>96</v>
      </c>
      <c r="N162" s="90">
        <f>SUMIFS(Forecast!U:U, Forecast!$A:$A, Outcomes!$A109, Forecast!$C:$C, "2023", Forecast!$D:$D, "Historical")</f>
        <v>12</v>
      </c>
      <c r="O162" s="564"/>
      <c r="P162" s="564"/>
      <c r="Q162" s="564"/>
      <c r="R162" s="90">
        <f>SUMIFS(Forecast!Y:Y, Forecast!$A:$A, Outcomes!$A109, Forecast!$C:$C, "2023", Forecast!$D:$D, "Historical")</f>
        <v>47</v>
      </c>
      <c r="S162" s="564"/>
      <c r="T162" s="564"/>
      <c r="U162" s="564"/>
      <c r="V162" s="90">
        <f>SUMIFS(Forecast!AG:AG, Forecast!$A:$A, Outcomes!$A109, Forecast!$C:$C, "2023", Forecast!$D:$D, "Historical")</f>
        <v>49</v>
      </c>
      <c r="W162" s="90">
        <f>SUMIFS(Forecast!AH:AH, Forecast!$A:$A, Outcomes!$A109, Forecast!$C:$C, "2023", Forecast!$D:$D, "Historical")</f>
        <v>42</v>
      </c>
      <c r="X162" s="90">
        <f>SUMIFS(Forecast!AI:AI, Forecast!$A:$A, Outcomes!$A109, Forecast!$C:$C, "2023", Forecast!$D:$D, "Historical")</f>
        <v>14</v>
      </c>
      <c r="Y162" s="90">
        <f>SUMIFS(Forecast!AJ:AJ, Forecast!$A:$A, Outcomes!$A109, Forecast!$C:$C, "2023", Forecast!$D:$D, "Historical")</f>
        <v>18</v>
      </c>
      <c r="Z162" s="90">
        <f>SUMIFS(Forecast!AK:AK, Forecast!$A:$A, Outcomes!$A109, Forecast!$C:$C, "2023", Forecast!$D:$D, "Historical")</f>
        <v>164</v>
      </c>
      <c r="AA162" s="90">
        <f>SUMIFS(Forecast!AL:AL, Forecast!$A:$A, Outcomes!$A109, Forecast!$C:$C, "2023", Forecast!$D:$D, "Historical")</f>
        <v>118</v>
      </c>
      <c r="AB162" s="90">
        <f>SUMIFS(Forecast!AM:AM, Forecast!$A:$A, Outcomes!$A109, Forecast!$C:$C, "2023", Forecast!$D:$D, "Historical")</f>
        <v>84</v>
      </c>
      <c r="AC162" s="90">
        <f>SUMIFS(Forecast!AN:AN, Forecast!$A:$A, Outcomes!$A109, Forecast!$C:$C, "2023", Forecast!$D:$D, "Historical")</f>
        <v>56</v>
      </c>
      <c r="AD162" s="90">
        <f>SUMIFS(Forecast!AT:AT, Forecast!$A:$A, Outcomes!$A109, Forecast!$C:$C, "2023", Forecast!$D:$D, "Historical")</f>
        <v>0</v>
      </c>
      <c r="AE162" s="90">
        <f>SUMIFS(Forecast!AU:AU, Forecast!$A:$A, Outcomes!$A109, Forecast!$C:$C, "2023", Forecast!$D:$D, "Historical")</f>
        <v>0</v>
      </c>
      <c r="AF162" s="90">
        <f>SUMIFS(Forecast!AV:AV, Forecast!$A:$A, Outcomes!$A109, Forecast!$C:$C, "2023", Forecast!$D:$D, "Historical")</f>
        <v>0</v>
      </c>
      <c r="AG162" s="90">
        <f>SUMIFS(Forecast!AW:AW, Forecast!$A:$A, Outcomes!$A109, Forecast!$C:$C, "2023", Forecast!$D:$D, "Historical")</f>
        <v>0</v>
      </c>
      <c r="AH162" s="90">
        <f>SUMIFS(Forecast!AX:AX, Forecast!$A:$A, Outcomes!$A109, Forecast!$C:$C, "2023", Forecast!$D:$D, "Historical")</f>
        <v>0</v>
      </c>
      <c r="AI162" s="90">
        <f>SUMIFS(Forecast!AY:AY, Forecast!$A:$A, Outcomes!$A109, Forecast!$C:$C, "2023", Forecast!$D:$D, "Historical")</f>
        <v>0</v>
      </c>
      <c r="AJ162" s="90">
        <f>SUMIFS(Forecast!AZ:AZ, Forecast!$A:$A, Outcomes!$A109, Forecast!$C:$C, "2023", Forecast!$D:$D, "Historical")</f>
        <v>0</v>
      </c>
      <c r="AK162" s="90">
        <f>SUMIFS(Forecast!BA:BA, Forecast!$A:$A, Outcomes!$A109, Forecast!$C:$C, "2023", Forecast!$D:$D, "Historical")</f>
        <v>0</v>
      </c>
      <c r="AL162" s="90">
        <f>SUMIFS(Forecast!BF:BF, Forecast!$A:$A, Outcomes!$A109, Forecast!$C:$C, "2023", Forecast!$D:$D, "Historical")</f>
        <v>477</v>
      </c>
      <c r="AM162" s="90">
        <f>SUMIFS(Forecast!BG:BG, Forecast!$A:$A, Outcomes!$A109, Forecast!$C:$C, "2023", Forecast!$D:$D, "Historical")</f>
        <v>303</v>
      </c>
      <c r="AN162" s="90">
        <f>SUMIFS(Forecast!BH:BH, Forecast!$A:$A, Outcomes!$A109, Forecast!$C:$C, "2023", Forecast!$D:$D, "Historical")</f>
        <v>163</v>
      </c>
      <c r="AO162" s="90">
        <f>SUMIFS(Forecast!BI:BI, Forecast!$A:$A, Outcomes!$A109, Forecast!$C:$C, "2023", Forecast!$D:$D, "Historical")</f>
        <v>101</v>
      </c>
      <c r="AP162" s="90">
        <f>SUMIFS(Forecast!BJ:BJ, Forecast!$A:$A, Outcomes!$A109, Forecast!$C:$C, "2023", Forecast!$D:$D, "Historical")</f>
        <v>316</v>
      </c>
      <c r="AQ162" s="90">
        <f>SUMIFS(Forecast!BK:BK, Forecast!$A:$A, Outcomes!$A109, Forecast!$C:$C, "2023", Forecast!$D:$D, "Historical")</f>
        <v>184</v>
      </c>
      <c r="AR162" s="90">
        <f>SUMIFS(Forecast!BL:BL, Forecast!$A:$A, Outcomes!$A109, Forecast!$C:$C, "2023", Forecast!$D:$D, "Historical")</f>
        <v>157</v>
      </c>
      <c r="AS162" s="90">
        <f>SUMIFS(Forecast!BM:BM, Forecast!$A:$A, Outcomes!$A109, Forecast!$C:$C, "2023", Forecast!$D:$D, "Historical")</f>
        <v>168</v>
      </c>
      <c r="AT162" s="90">
        <f>SUMIFS(Forecast!BS:BS, Forecast!$A:$A, Outcomes!$A109, Forecast!$C:$C, "2023", Forecast!$D:$D, "Historical")</f>
        <v>14</v>
      </c>
      <c r="AU162" s="90">
        <f>SUMIFS(Forecast!BT:BT, Forecast!$A:$A, Outcomes!$A109, Forecast!$C:$C, "2023", Forecast!$D:$D, "Historical")</f>
        <v>7</v>
      </c>
      <c r="AV162" s="90">
        <f>SUMIFS(Forecast!BU:BU, Forecast!$A:$A, Outcomes!$A109, Forecast!$C:$C, "2023", Forecast!$D:$D, "Historical")</f>
        <v>3</v>
      </c>
      <c r="AW162" s="90">
        <f>SUMIFS(Forecast!BV:BV, Forecast!$A:$A, Outcomes!$A109, Forecast!$C:$C, "2023", Forecast!$D:$D, "Historical")</f>
        <v>11</v>
      </c>
      <c r="AX162" s="90">
        <f>SUMIFS(Forecast!BW:BW, Forecast!$A:$A, Outcomes!$A109, Forecast!$C:$C, "2023", Forecast!$D:$D, "Historical")</f>
        <v>27</v>
      </c>
      <c r="AY162" s="90">
        <f>SUMIFS(Forecast!BX:BX, Forecast!$A:$A, Outcomes!$A109, Forecast!$C:$C, "2023", Forecast!$D:$D, "Historical")</f>
        <v>17</v>
      </c>
      <c r="AZ162" s="90">
        <f>SUMIFS(Forecast!BY:BY, Forecast!$A:$A, Outcomes!$A109, Forecast!$C:$C, "2023", Forecast!$D:$D, "Historical")</f>
        <v>13</v>
      </c>
      <c r="BA162" s="90">
        <f>SUMIFS(Forecast!BZ:BZ, Forecast!$A:$A, Outcomes!$A109, Forecast!$C:$C, "2023", Forecast!$D:$D, "Historical")</f>
        <v>20</v>
      </c>
      <c r="BB162" s="90">
        <f>SUMIFS(Forecast!AO:AO, Forecast!$A:$A, Outcomes!$A109, Forecast!$C:$C, "2023", Forecast!$D:$D, "Historical")</f>
        <v>17</v>
      </c>
      <c r="BC162" s="90">
        <f>SUMIFS(Forecast!BN:BN, Forecast!$A:$A, Outcomes!$A109, Forecast!$C:$C, "2023", Forecast!$D:$D, "Historical")</f>
        <v>61</v>
      </c>
      <c r="BD162" s="90">
        <f>SUMIFS(Forecast!CA:CA, Forecast!$A:$A, Outcomes!$A109, Forecast!$C:$C, "2023", Forecast!$D:$D, "Historical")</f>
        <v>0</v>
      </c>
    </row>
    <row r="163" spans="1:56">
      <c r="A163" s="21" t="s">
        <v>143</v>
      </c>
      <c r="B163" s="18" t="s">
        <v>144</v>
      </c>
      <c r="C163" s="90">
        <f>SUMIFS(Forecast!E:E, Forecast!$A:$A, Outcomes!$A110, Forecast!$C:$C, "2023", Forecast!$D:$D, "Historical")</f>
        <v>179</v>
      </c>
      <c r="D163" s="90">
        <f>SUMIFS(Forecast!F:F, Forecast!$A:$A, Outcomes!$A110, Forecast!$C:$C, "2023", Forecast!$D:$D, "Historical")</f>
        <v>118</v>
      </c>
      <c r="E163" s="90">
        <f>SUMIFS(Forecast!G:G, Forecast!$A:$A, Outcomes!$A110, Forecast!$C:$C, "2023", Forecast!$D:$D, "Historical")</f>
        <v>34</v>
      </c>
      <c r="F163" s="90">
        <f>SUMIFS(Forecast!H:H, Forecast!$A:$A, Outcomes!$A110, Forecast!$C:$C, "2023", Forecast!$D:$D, "Historical")</f>
        <v>16</v>
      </c>
      <c r="G163" s="90">
        <f>SUMIFS(Forecast!I:I, Forecast!$A:$A, Outcomes!$A110, Forecast!$C:$C, "2023", Forecast!$D:$D, "Historical")</f>
        <v>5</v>
      </c>
      <c r="H163" s="90">
        <f>SUMIFS(Forecast!J:J, Forecast!$A:$A, Outcomes!$A110, Forecast!$C:$C, "2023", Forecast!$D:$D, "Historical")</f>
        <v>0</v>
      </c>
      <c r="I163" s="90">
        <f>SUMIFS(Forecast!K:K, Forecast!$A:$A, Outcomes!$A110, Forecast!$C:$C, "2023", Forecast!$D:$D, "Historical")</f>
        <v>0</v>
      </c>
      <c r="J163" s="90">
        <f>SUMIFS(Forecast!L:L, Forecast!$A:$A, Outcomes!$A110, Forecast!$C:$C, "2023", Forecast!$D:$D, "Historical")</f>
        <v>0</v>
      </c>
      <c r="K163" s="90">
        <f>SUMIFS(Forecast!M:M, Forecast!$A:$A, Outcomes!$A110, Forecast!$C:$C, "2023", Forecast!$D:$D, "Historical")</f>
        <v>0</v>
      </c>
      <c r="L163" s="90">
        <f>SUMIFS(Forecast!O:O, Forecast!$A:$A, Outcomes!$A110, Forecast!$C:$C, "2023", Forecast!$D:$D, "Historical")</f>
        <v>0</v>
      </c>
      <c r="M163" s="90">
        <f>SUMIFS(Forecast!P:P, Forecast!$A:$A, Outcomes!$A110, Forecast!$C:$C, "2023", Forecast!$D:$D, "Historical")</f>
        <v>17</v>
      </c>
      <c r="N163" s="90">
        <f>SUMIFS(Forecast!U:U, Forecast!$A:$A, Outcomes!$A110, Forecast!$C:$C, "2023", Forecast!$D:$D, "Historical")</f>
        <v>205</v>
      </c>
      <c r="O163" s="564"/>
      <c r="P163" s="564"/>
      <c r="Q163" s="564"/>
      <c r="R163" s="90">
        <f>SUMIFS(Forecast!Y:Y, Forecast!$A:$A, Outcomes!$A110, Forecast!$C:$C, "2023", Forecast!$D:$D, "Historical")</f>
        <v>63</v>
      </c>
      <c r="S163" s="564"/>
      <c r="T163" s="564"/>
      <c r="U163" s="564"/>
      <c r="V163" s="90">
        <f>SUMIFS(Forecast!AG:AG, Forecast!$A:$A, Outcomes!$A110, Forecast!$C:$C, "2023", Forecast!$D:$D, "Historical")</f>
        <v>93</v>
      </c>
      <c r="W163" s="90">
        <f>SUMIFS(Forecast!AH:AH, Forecast!$A:$A, Outcomes!$A110, Forecast!$C:$C, "2023", Forecast!$D:$D, "Historical")</f>
        <v>42</v>
      </c>
      <c r="X163" s="90">
        <f>SUMIFS(Forecast!AI:AI, Forecast!$A:$A, Outcomes!$A110, Forecast!$C:$C, "2023", Forecast!$D:$D, "Historical")</f>
        <v>19</v>
      </c>
      <c r="Y163" s="90">
        <f>SUMIFS(Forecast!AJ:AJ, Forecast!$A:$A, Outcomes!$A110, Forecast!$C:$C, "2023", Forecast!$D:$D, "Historical")</f>
        <v>49</v>
      </c>
      <c r="Z163" s="90">
        <f>SUMIFS(Forecast!AK:AK, Forecast!$A:$A, Outcomes!$A110, Forecast!$C:$C, "2023", Forecast!$D:$D, "Historical")</f>
        <v>64</v>
      </c>
      <c r="AA163" s="90">
        <f>SUMIFS(Forecast!AL:AL, Forecast!$A:$A, Outcomes!$A110, Forecast!$C:$C, "2023", Forecast!$D:$D, "Historical")</f>
        <v>29</v>
      </c>
      <c r="AB163" s="90">
        <f>SUMIFS(Forecast!AM:AM, Forecast!$A:$A, Outcomes!$A110, Forecast!$C:$C, "2023", Forecast!$D:$D, "Historical")</f>
        <v>12</v>
      </c>
      <c r="AC163" s="90">
        <f>SUMIFS(Forecast!AN:AN, Forecast!$A:$A, Outcomes!$A110, Forecast!$C:$C, "2023", Forecast!$D:$D, "Historical")</f>
        <v>31</v>
      </c>
      <c r="AD163" s="90">
        <f>SUMIFS(Forecast!AT:AT, Forecast!$A:$A, Outcomes!$A110, Forecast!$C:$C, "2023", Forecast!$D:$D, "Historical")</f>
        <v>0</v>
      </c>
      <c r="AE163" s="90">
        <f>SUMIFS(Forecast!AU:AU, Forecast!$A:$A, Outcomes!$A110, Forecast!$C:$C, "2023", Forecast!$D:$D, "Historical")</f>
        <v>0</v>
      </c>
      <c r="AF163" s="90">
        <f>SUMIFS(Forecast!AV:AV, Forecast!$A:$A, Outcomes!$A110, Forecast!$C:$C, "2023", Forecast!$D:$D, "Historical")</f>
        <v>0</v>
      </c>
      <c r="AG163" s="90">
        <f>SUMIFS(Forecast!AW:AW, Forecast!$A:$A, Outcomes!$A110, Forecast!$C:$C, "2023", Forecast!$D:$D, "Historical")</f>
        <v>0</v>
      </c>
      <c r="AH163" s="90">
        <f>SUMIFS(Forecast!AX:AX, Forecast!$A:$A, Outcomes!$A110, Forecast!$C:$C, "2023", Forecast!$D:$D, "Historical")</f>
        <v>0</v>
      </c>
      <c r="AI163" s="90">
        <f>SUMIFS(Forecast!AY:AY, Forecast!$A:$A, Outcomes!$A110, Forecast!$C:$C, "2023", Forecast!$D:$D, "Historical")</f>
        <v>0</v>
      </c>
      <c r="AJ163" s="90">
        <f>SUMIFS(Forecast!AZ:AZ, Forecast!$A:$A, Outcomes!$A110, Forecast!$C:$C, "2023", Forecast!$D:$D, "Historical")</f>
        <v>0</v>
      </c>
      <c r="AK163" s="90">
        <f>SUMIFS(Forecast!BA:BA, Forecast!$A:$A, Outcomes!$A110, Forecast!$C:$C, "2023", Forecast!$D:$D, "Historical")</f>
        <v>0</v>
      </c>
      <c r="AL163" s="90">
        <f>SUMIFS(Forecast!BF:BF, Forecast!$A:$A, Outcomes!$A110, Forecast!$C:$C, "2023", Forecast!$D:$D, "Historical")</f>
        <v>189</v>
      </c>
      <c r="AM163" s="90">
        <f>SUMIFS(Forecast!BG:BG, Forecast!$A:$A, Outcomes!$A110, Forecast!$C:$C, "2023", Forecast!$D:$D, "Historical")</f>
        <v>75</v>
      </c>
      <c r="AN163" s="90">
        <f>SUMIFS(Forecast!BH:BH, Forecast!$A:$A, Outcomes!$A110, Forecast!$C:$C, "2023", Forecast!$D:$D, "Historical")</f>
        <v>43</v>
      </c>
      <c r="AO163" s="90">
        <f>SUMIFS(Forecast!BI:BI, Forecast!$A:$A, Outcomes!$A110, Forecast!$C:$C, "2023", Forecast!$D:$D, "Historical")</f>
        <v>16</v>
      </c>
      <c r="AP163" s="90">
        <f>SUMIFS(Forecast!BJ:BJ, Forecast!$A:$A, Outcomes!$A110, Forecast!$C:$C, "2023", Forecast!$D:$D, "Historical")</f>
        <v>14</v>
      </c>
      <c r="AQ163" s="90">
        <f>SUMIFS(Forecast!BK:BK, Forecast!$A:$A, Outcomes!$A110, Forecast!$C:$C, "2023", Forecast!$D:$D, "Historical")</f>
        <v>8</v>
      </c>
      <c r="AR163" s="90">
        <f>SUMIFS(Forecast!BL:BL, Forecast!$A:$A, Outcomes!$A110, Forecast!$C:$C, "2023", Forecast!$D:$D, "Historical")</f>
        <v>2</v>
      </c>
      <c r="AS163" s="90">
        <f>SUMIFS(Forecast!BM:BM, Forecast!$A:$A, Outcomes!$A110, Forecast!$C:$C, "2023", Forecast!$D:$D, "Historical")</f>
        <v>6</v>
      </c>
      <c r="AT163" s="90">
        <f>SUMIFS(Forecast!BS:BS, Forecast!$A:$A, Outcomes!$A110, Forecast!$C:$C, "2023", Forecast!$D:$D, "Historical")</f>
        <v>0</v>
      </c>
      <c r="AU163" s="90">
        <f>SUMIFS(Forecast!BT:BT, Forecast!$A:$A, Outcomes!$A110, Forecast!$C:$C, "2023", Forecast!$D:$D, "Historical")</f>
        <v>0</v>
      </c>
      <c r="AV163" s="90">
        <f>SUMIFS(Forecast!BU:BU, Forecast!$A:$A, Outcomes!$A110, Forecast!$C:$C, "2023", Forecast!$D:$D, "Historical")</f>
        <v>0</v>
      </c>
      <c r="AW163" s="90">
        <f>SUMIFS(Forecast!BV:BV, Forecast!$A:$A, Outcomes!$A110, Forecast!$C:$C, "2023", Forecast!$D:$D, "Historical")</f>
        <v>0</v>
      </c>
      <c r="AX163" s="90">
        <f>SUMIFS(Forecast!BW:BW, Forecast!$A:$A, Outcomes!$A110, Forecast!$C:$C, "2023", Forecast!$D:$D, "Historical")</f>
        <v>0</v>
      </c>
      <c r="AY163" s="90">
        <f>SUMIFS(Forecast!BX:BX, Forecast!$A:$A, Outcomes!$A110, Forecast!$C:$C, "2023", Forecast!$D:$D, "Historical")</f>
        <v>0</v>
      </c>
      <c r="AZ163" s="90">
        <f>SUMIFS(Forecast!BY:BY, Forecast!$A:$A, Outcomes!$A110, Forecast!$C:$C, "2023", Forecast!$D:$D, "Historical")</f>
        <v>0</v>
      </c>
      <c r="BA163" s="90">
        <f>SUMIFS(Forecast!BZ:BZ, Forecast!$A:$A, Outcomes!$A110, Forecast!$C:$C, "2023", Forecast!$D:$D, "Historical")</f>
        <v>0</v>
      </c>
      <c r="BB163" s="90">
        <f>SUMIFS(Forecast!AO:AO, Forecast!$A:$A, Outcomes!$A110, Forecast!$C:$C, "2023", Forecast!$D:$D, "Historical")</f>
        <v>1</v>
      </c>
      <c r="BC163" s="90">
        <f>SUMIFS(Forecast!BN:BN, Forecast!$A:$A, Outcomes!$A110, Forecast!$C:$C, "2023", Forecast!$D:$D, "Historical")</f>
        <v>3</v>
      </c>
      <c r="BD163" s="90">
        <f>SUMIFS(Forecast!CA:CA, Forecast!$A:$A, Outcomes!$A110, Forecast!$C:$C, "2023", Forecast!$D:$D, "Historical")</f>
        <v>0</v>
      </c>
    </row>
    <row r="164" spans="1:56">
      <c r="A164" s="21" t="s">
        <v>145</v>
      </c>
      <c r="B164" s="18" t="s">
        <v>146</v>
      </c>
      <c r="C164" s="90">
        <f>SUMIFS(Forecast!E:E, Forecast!$A:$A, Outcomes!$A111, Forecast!$C:$C, "2023", Forecast!$D:$D, "Historical")</f>
        <v>218</v>
      </c>
      <c r="D164" s="90">
        <f>SUMIFS(Forecast!F:F, Forecast!$A:$A, Outcomes!$A111, Forecast!$C:$C, "2023", Forecast!$D:$D, "Historical")</f>
        <v>553</v>
      </c>
      <c r="E164" s="90">
        <f>SUMIFS(Forecast!G:G, Forecast!$A:$A, Outcomes!$A111, Forecast!$C:$C, "2023", Forecast!$D:$D, "Historical")</f>
        <v>143</v>
      </c>
      <c r="F164" s="90">
        <f>SUMIFS(Forecast!H:H, Forecast!$A:$A, Outcomes!$A111, Forecast!$C:$C, "2023", Forecast!$D:$D, "Historical")</f>
        <v>242</v>
      </c>
      <c r="G164" s="90">
        <f>SUMIFS(Forecast!I:I, Forecast!$A:$A, Outcomes!$A111, Forecast!$C:$C, "2023", Forecast!$D:$D, "Historical")</f>
        <v>48</v>
      </c>
      <c r="H164" s="90">
        <f>SUMIFS(Forecast!J:J, Forecast!$A:$A, Outcomes!$A111, Forecast!$C:$C, "2023", Forecast!$D:$D, "Historical")</f>
        <v>0</v>
      </c>
      <c r="I164" s="90">
        <f>SUMIFS(Forecast!K:K, Forecast!$A:$A, Outcomes!$A111, Forecast!$C:$C, "2023", Forecast!$D:$D, "Historical")</f>
        <v>0</v>
      </c>
      <c r="J164" s="90">
        <f>SUMIFS(Forecast!L:L, Forecast!$A:$A, Outcomes!$A111, Forecast!$C:$C, "2023", Forecast!$D:$D, "Historical")</f>
        <v>0</v>
      </c>
      <c r="K164" s="90">
        <f>SUMIFS(Forecast!M:M, Forecast!$A:$A, Outcomes!$A111, Forecast!$C:$C, "2023", Forecast!$D:$D, "Historical")</f>
        <v>0</v>
      </c>
      <c r="L164" s="90">
        <f>SUMIFS(Forecast!O:O, Forecast!$A:$A, Outcomes!$A111, Forecast!$C:$C, "2023", Forecast!$D:$D, "Historical")</f>
        <v>8</v>
      </c>
      <c r="M164" s="90">
        <f>SUMIFS(Forecast!P:P, Forecast!$A:$A, Outcomes!$A111, Forecast!$C:$C, "2023", Forecast!$D:$D, "Historical")</f>
        <v>133</v>
      </c>
      <c r="N164" s="90">
        <f>SUMIFS(Forecast!U:U, Forecast!$A:$A, Outcomes!$A111, Forecast!$C:$C, "2023", Forecast!$D:$D, "Historical")</f>
        <v>0</v>
      </c>
      <c r="O164" s="564"/>
      <c r="P164" s="564"/>
      <c r="Q164" s="564"/>
      <c r="R164" s="90">
        <f>SUMIFS(Forecast!Y:Y, Forecast!$A:$A, Outcomes!$A111, Forecast!$C:$C, "2023", Forecast!$D:$D, "Historical")</f>
        <v>0</v>
      </c>
      <c r="S164" s="564"/>
      <c r="T164" s="564"/>
      <c r="U164" s="564"/>
      <c r="V164" s="90">
        <f>SUMIFS(Forecast!AG:AG, Forecast!$A:$A, Outcomes!$A111, Forecast!$C:$C, "2023", Forecast!$D:$D, "Historical")</f>
        <v>76</v>
      </c>
      <c r="W164" s="90">
        <f>SUMIFS(Forecast!AH:AH, Forecast!$A:$A, Outcomes!$A111, Forecast!$C:$C, "2023", Forecast!$D:$D, "Historical")</f>
        <v>14</v>
      </c>
      <c r="X164" s="90">
        <f>SUMIFS(Forecast!AI:AI, Forecast!$A:$A, Outcomes!$A111, Forecast!$C:$C, "2023", Forecast!$D:$D, "Historical")</f>
        <v>25</v>
      </c>
      <c r="Y164" s="90">
        <f>SUMIFS(Forecast!AJ:AJ, Forecast!$A:$A, Outcomes!$A111, Forecast!$C:$C, "2023", Forecast!$D:$D, "Historical")</f>
        <v>33</v>
      </c>
      <c r="Z164" s="90">
        <f>SUMIFS(Forecast!AK:AK, Forecast!$A:$A, Outcomes!$A111, Forecast!$C:$C, "2023", Forecast!$D:$D, "Historical")</f>
        <v>241</v>
      </c>
      <c r="AA164" s="90">
        <f>SUMIFS(Forecast!AL:AL, Forecast!$A:$A, Outcomes!$A111, Forecast!$C:$C, "2023", Forecast!$D:$D, "Historical")</f>
        <v>40</v>
      </c>
      <c r="AB164" s="90">
        <f>SUMIFS(Forecast!AM:AM, Forecast!$A:$A, Outcomes!$A111, Forecast!$C:$C, "2023", Forecast!$D:$D, "Historical")</f>
        <v>93</v>
      </c>
      <c r="AC164" s="90">
        <f>SUMIFS(Forecast!AN:AN, Forecast!$A:$A, Outcomes!$A111, Forecast!$C:$C, "2023", Forecast!$D:$D, "Historical")</f>
        <v>73</v>
      </c>
      <c r="AD164" s="90">
        <f>SUMIFS(Forecast!AT:AT, Forecast!$A:$A, Outcomes!$A111, Forecast!$C:$C, "2023", Forecast!$D:$D, "Historical")</f>
        <v>0</v>
      </c>
      <c r="AE164" s="90">
        <f>SUMIFS(Forecast!AU:AU, Forecast!$A:$A, Outcomes!$A111, Forecast!$C:$C, "2023", Forecast!$D:$D, "Historical")</f>
        <v>0</v>
      </c>
      <c r="AF164" s="90">
        <f>SUMIFS(Forecast!AV:AV, Forecast!$A:$A, Outcomes!$A111, Forecast!$C:$C, "2023", Forecast!$D:$D, "Historical")</f>
        <v>0</v>
      </c>
      <c r="AG164" s="90">
        <f>SUMIFS(Forecast!AW:AW, Forecast!$A:$A, Outcomes!$A111, Forecast!$C:$C, "2023", Forecast!$D:$D, "Historical")</f>
        <v>0</v>
      </c>
      <c r="AH164" s="90">
        <f>SUMIFS(Forecast!AX:AX, Forecast!$A:$A, Outcomes!$A111, Forecast!$C:$C, "2023", Forecast!$D:$D, "Historical")</f>
        <v>0</v>
      </c>
      <c r="AI164" s="90">
        <f>SUMIFS(Forecast!AY:AY, Forecast!$A:$A, Outcomes!$A111, Forecast!$C:$C, "2023", Forecast!$D:$D, "Historical")</f>
        <v>0</v>
      </c>
      <c r="AJ164" s="90">
        <f>SUMIFS(Forecast!AZ:AZ, Forecast!$A:$A, Outcomes!$A111, Forecast!$C:$C, "2023", Forecast!$D:$D, "Historical")</f>
        <v>0</v>
      </c>
      <c r="AK164" s="90">
        <f>SUMIFS(Forecast!BA:BA, Forecast!$A:$A, Outcomes!$A111, Forecast!$C:$C, "2023", Forecast!$D:$D, "Historical")</f>
        <v>0</v>
      </c>
      <c r="AL164" s="90">
        <f>SUMIFS(Forecast!BF:BF, Forecast!$A:$A, Outcomes!$A111, Forecast!$C:$C, "2023", Forecast!$D:$D, "Historical")</f>
        <v>569</v>
      </c>
      <c r="AM164" s="90">
        <f>SUMIFS(Forecast!BG:BG, Forecast!$A:$A, Outcomes!$A111, Forecast!$C:$C, "2023", Forecast!$D:$D, "Historical")</f>
        <v>186</v>
      </c>
      <c r="AN164" s="90">
        <f>SUMIFS(Forecast!BH:BH, Forecast!$A:$A, Outcomes!$A111, Forecast!$C:$C, "2023", Forecast!$D:$D, "Historical")</f>
        <v>178</v>
      </c>
      <c r="AO164" s="90">
        <f>SUMIFS(Forecast!BI:BI, Forecast!$A:$A, Outcomes!$A111, Forecast!$C:$C, "2023", Forecast!$D:$D, "Historical")</f>
        <v>74</v>
      </c>
      <c r="AP164" s="90">
        <f>SUMIFS(Forecast!BJ:BJ, Forecast!$A:$A, Outcomes!$A111, Forecast!$C:$C, "2023", Forecast!$D:$D, "Historical")</f>
        <v>148</v>
      </c>
      <c r="AQ164" s="90">
        <f>SUMIFS(Forecast!BK:BK, Forecast!$A:$A, Outcomes!$A111, Forecast!$C:$C, "2023", Forecast!$D:$D, "Historical")</f>
        <v>23</v>
      </c>
      <c r="AR164" s="90">
        <f>SUMIFS(Forecast!BL:BL, Forecast!$A:$A, Outcomes!$A111, Forecast!$C:$C, "2023", Forecast!$D:$D, "Historical")</f>
        <v>56</v>
      </c>
      <c r="AS164" s="90">
        <f>SUMIFS(Forecast!BM:BM, Forecast!$A:$A, Outcomes!$A111, Forecast!$C:$C, "2023", Forecast!$D:$D, "Historical")</f>
        <v>53</v>
      </c>
      <c r="AT164" s="90">
        <f>SUMIFS(Forecast!BS:BS, Forecast!$A:$A, Outcomes!$A111, Forecast!$C:$C, "2023", Forecast!$D:$D, "Historical")</f>
        <v>0</v>
      </c>
      <c r="AU164" s="90">
        <f>SUMIFS(Forecast!BT:BT, Forecast!$A:$A, Outcomes!$A111, Forecast!$C:$C, "2023", Forecast!$D:$D, "Historical")</f>
        <v>0</v>
      </c>
      <c r="AV164" s="90">
        <f>SUMIFS(Forecast!BU:BU, Forecast!$A:$A, Outcomes!$A111, Forecast!$C:$C, "2023", Forecast!$D:$D, "Historical")</f>
        <v>0</v>
      </c>
      <c r="AW164" s="90">
        <f>SUMIFS(Forecast!BV:BV, Forecast!$A:$A, Outcomes!$A111, Forecast!$C:$C, "2023", Forecast!$D:$D, "Historical")</f>
        <v>0</v>
      </c>
      <c r="AX164" s="90">
        <f>SUMIFS(Forecast!BW:BW, Forecast!$A:$A, Outcomes!$A111, Forecast!$C:$C, "2023", Forecast!$D:$D, "Historical")</f>
        <v>0</v>
      </c>
      <c r="AY164" s="90">
        <f>SUMIFS(Forecast!BX:BX, Forecast!$A:$A, Outcomes!$A111, Forecast!$C:$C, "2023", Forecast!$D:$D, "Historical")</f>
        <v>0</v>
      </c>
      <c r="AZ164" s="90">
        <f>SUMIFS(Forecast!BY:BY, Forecast!$A:$A, Outcomes!$A111, Forecast!$C:$C, "2023", Forecast!$D:$D, "Historical")</f>
        <v>0</v>
      </c>
      <c r="BA164" s="90">
        <f>SUMIFS(Forecast!BZ:BZ, Forecast!$A:$A, Outcomes!$A111, Forecast!$C:$C, "2023", Forecast!$D:$D, "Historical")</f>
        <v>0</v>
      </c>
      <c r="BB164" s="90">
        <f>SUMIFS(Forecast!AO:AO, Forecast!$A:$A, Outcomes!$A111, Forecast!$C:$C, "2023", Forecast!$D:$D, "Historical")</f>
        <v>19</v>
      </c>
      <c r="BC164" s="90">
        <f>SUMIFS(Forecast!BN:BN, Forecast!$A:$A, Outcomes!$A111, Forecast!$C:$C, "2023", Forecast!$D:$D, "Historical")</f>
        <v>51</v>
      </c>
      <c r="BD164" s="90">
        <f>SUMIFS(Forecast!CA:CA, Forecast!$A:$A, Outcomes!$A111, Forecast!$C:$C, "2023", Forecast!$D:$D, "Historical")</f>
        <v>0</v>
      </c>
    </row>
    <row r="165" spans="1:56" s="17" customFormat="1">
      <c r="A165" s="84"/>
      <c r="B165" s="17" t="s">
        <v>147</v>
      </c>
      <c r="C165" s="93">
        <f t="shared" ref="C165:K165" si="6">SUM(C115:C164)</f>
        <v>53099</v>
      </c>
      <c r="D165" s="93">
        <f t="shared" si="6"/>
        <v>55742</v>
      </c>
      <c r="E165" s="93">
        <f t="shared" si="6"/>
        <v>29250</v>
      </c>
      <c r="F165" s="93">
        <f t="shared" si="6"/>
        <v>21029</v>
      </c>
      <c r="G165" s="93">
        <f t="shared" si="6"/>
        <v>8832</v>
      </c>
      <c r="H165" s="93">
        <f t="shared" si="6"/>
        <v>1226</v>
      </c>
      <c r="I165" s="93">
        <f t="shared" si="6"/>
        <v>95</v>
      </c>
      <c r="J165" s="93">
        <f t="shared" si="6"/>
        <v>257</v>
      </c>
      <c r="K165" s="93">
        <f t="shared" si="6"/>
        <v>0</v>
      </c>
      <c r="L165" s="93">
        <f t="shared" ref="L165:V165" si="7">SUM(L115:L164)</f>
        <v>1631</v>
      </c>
      <c r="M165" s="93">
        <f t="shared" si="7"/>
        <v>11715</v>
      </c>
      <c r="N165" s="93">
        <f t="shared" si="7"/>
        <v>2433</v>
      </c>
      <c r="O165" s="93">
        <f t="shared" ref="O165:U165" si="8">SUM(O115:O164)</f>
        <v>0</v>
      </c>
      <c r="P165" s="93">
        <f t="shared" si="8"/>
        <v>0</v>
      </c>
      <c r="Q165" s="93">
        <f t="shared" si="8"/>
        <v>0</v>
      </c>
      <c r="R165" s="93">
        <f t="shared" si="8"/>
        <v>6524</v>
      </c>
      <c r="S165" s="93">
        <f t="shared" si="8"/>
        <v>0</v>
      </c>
      <c r="T165" s="93">
        <f t="shared" si="8"/>
        <v>0</v>
      </c>
      <c r="U165" s="93">
        <f t="shared" si="8"/>
        <v>0</v>
      </c>
      <c r="V165" s="93">
        <f t="shared" si="7"/>
        <v>17531</v>
      </c>
      <c r="W165" s="94">
        <f t="shared" ref="W165:BD165" si="9">SUM(W115:W164)</f>
        <v>9548</v>
      </c>
      <c r="X165" s="94">
        <f t="shared" si="9"/>
        <v>7596</v>
      </c>
      <c r="Y165" s="94">
        <f t="shared" si="9"/>
        <v>8036</v>
      </c>
      <c r="Z165" s="94">
        <f t="shared" si="9"/>
        <v>20674</v>
      </c>
      <c r="AA165" s="94">
        <f t="shared" si="9"/>
        <v>10371</v>
      </c>
      <c r="AB165" s="94">
        <f t="shared" si="9"/>
        <v>9476</v>
      </c>
      <c r="AC165" s="94">
        <f t="shared" si="9"/>
        <v>8925</v>
      </c>
      <c r="AD165" s="94">
        <f t="shared" si="9"/>
        <v>48</v>
      </c>
      <c r="AE165" s="94">
        <f t="shared" si="9"/>
        <v>5</v>
      </c>
      <c r="AF165" s="93">
        <f t="shared" si="9"/>
        <v>2</v>
      </c>
      <c r="AG165" s="93">
        <f t="shared" si="9"/>
        <v>40</v>
      </c>
      <c r="AH165" s="93">
        <f t="shared" si="9"/>
        <v>371</v>
      </c>
      <c r="AI165" s="93">
        <f t="shared" si="9"/>
        <v>66</v>
      </c>
      <c r="AJ165" s="93">
        <f t="shared" si="9"/>
        <v>81</v>
      </c>
      <c r="AK165" s="93">
        <f t="shared" si="9"/>
        <v>291</v>
      </c>
      <c r="AL165" s="93">
        <f t="shared" si="9"/>
        <v>67557</v>
      </c>
      <c r="AM165" s="93">
        <f t="shared" si="9"/>
        <v>34217</v>
      </c>
      <c r="AN165" s="93">
        <f t="shared" si="9"/>
        <v>27857</v>
      </c>
      <c r="AO165" s="93">
        <f t="shared" si="9"/>
        <v>15785</v>
      </c>
      <c r="AP165" s="93">
        <f t="shared" si="9"/>
        <v>17440</v>
      </c>
      <c r="AQ165" s="93">
        <f t="shared" si="9"/>
        <v>6048</v>
      </c>
      <c r="AR165" s="93">
        <f t="shared" si="9"/>
        <v>8658</v>
      </c>
      <c r="AS165" s="93">
        <f t="shared" si="9"/>
        <v>8619</v>
      </c>
      <c r="AT165" s="93">
        <f t="shared" si="9"/>
        <v>630</v>
      </c>
      <c r="AU165" s="93">
        <f t="shared" si="9"/>
        <v>163</v>
      </c>
      <c r="AV165" s="93">
        <f t="shared" si="9"/>
        <v>358</v>
      </c>
      <c r="AW165" s="93">
        <f t="shared" si="9"/>
        <v>475</v>
      </c>
      <c r="AX165" s="93">
        <f t="shared" si="9"/>
        <v>892</v>
      </c>
      <c r="AY165" s="93">
        <f t="shared" si="9"/>
        <v>162</v>
      </c>
      <c r="AZ165" s="93">
        <f t="shared" si="9"/>
        <v>421</v>
      </c>
      <c r="BA165" s="93">
        <f t="shared" si="9"/>
        <v>568</v>
      </c>
      <c r="BB165" s="93">
        <f t="shared" si="9"/>
        <v>1454</v>
      </c>
      <c r="BC165" s="93">
        <f t="shared" si="9"/>
        <v>6026</v>
      </c>
      <c r="BD165" s="93">
        <f t="shared" si="9"/>
        <v>24</v>
      </c>
    </row>
    <row r="166" spans="1:56">
      <c r="C166" s="92"/>
      <c r="D166" s="92"/>
      <c r="E166" s="92"/>
      <c r="F166" s="92"/>
      <c r="G166" s="92"/>
      <c r="H166" s="92"/>
      <c r="I166" s="92"/>
      <c r="J166" s="92"/>
      <c r="K166" s="92"/>
      <c r="AV166" s="17"/>
      <c r="AW166" s="17"/>
    </row>
    <row r="167" spans="1:56">
      <c r="C167" s="92"/>
      <c r="D167" s="92"/>
      <c r="E167" s="92"/>
      <c r="F167" s="92"/>
      <c r="G167" s="92"/>
      <c r="H167" s="92"/>
      <c r="I167" s="92"/>
      <c r="J167" s="92"/>
      <c r="K167" s="92"/>
    </row>
    <row r="168" spans="1:56">
      <c r="C168" s="92"/>
      <c r="D168" s="92"/>
      <c r="E168" s="92"/>
      <c r="F168" s="92"/>
      <c r="G168" s="92"/>
      <c r="H168" s="92"/>
      <c r="I168" s="92"/>
      <c r="J168" s="92"/>
      <c r="K168" s="92"/>
    </row>
  </sheetData>
  <sheetProtection algorithmName="SHA-512" hashValue="tUygF3jGM34worXs0qIbGkizfz6sAwWTzRnx9kqcfME5qFeHohSIJIhW7/H8yb0mSKhimuA/lcIfUjEkuLr5ig==" saltValue="p7amMJ1LRuV8AWHQdQ9gGw==" spinCount="100000" sheet="1" objects="1" scenarios="1"/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6EA4B-DAFB-444E-B658-AF31A45C2F15}">
  <sheetPr codeName="Sheet19">
    <tabColor theme="9" tint="-0.249977111117893"/>
  </sheetPr>
  <dimension ref="A1:XFD1048575"/>
  <sheetViews>
    <sheetView zoomScale="67" zoomScaleNormal="120" workbookViewId="0">
      <pane xSplit="4" ySplit="1" topLeftCell="AL2" activePane="bottomRight" state="frozen"/>
      <selection pane="topRight"/>
      <selection pane="bottomLeft"/>
      <selection pane="bottomRight"/>
    </sheetView>
  </sheetViews>
  <sheetFormatPr defaultRowHeight="14.4" outlineLevelRow="1"/>
  <cols>
    <col min="1" max="1" width="7" customWidth="1"/>
    <col min="2" max="2" width="46.6640625" bestFit="1" customWidth="1"/>
    <col min="3" max="3" width="7.109375" bestFit="1" customWidth="1"/>
    <col min="4" max="4" width="16.33203125" bestFit="1" customWidth="1"/>
    <col min="5" max="5" width="19.109375" customWidth="1"/>
    <col min="6" max="6" width="24.6640625" customWidth="1"/>
    <col min="7" max="8" width="47.33203125" customWidth="1"/>
    <col min="9" max="9" width="38.33203125" customWidth="1"/>
    <col min="10" max="10" width="30.44140625" customWidth="1"/>
    <col min="11" max="11" width="52.6640625" customWidth="1"/>
    <col min="12" max="12" width="52.88671875" customWidth="1"/>
    <col min="13" max="13" width="44.109375" customWidth="1"/>
    <col min="14" max="14" width="47.88671875" customWidth="1"/>
    <col min="15" max="15" width="37" customWidth="1"/>
    <col min="16" max="16" width="47.6640625" customWidth="1"/>
    <col min="17" max="17" width="18.6640625" customWidth="1"/>
    <col min="18" max="18" width="35.33203125" customWidth="1"/>
    <col min="19" max="19" width="35.109375" customWidth="1"/>
    <col min="20" max="20" width="26.33203125" customWidth="1"/>
    <col min="21" max="21" width="12.6640625" customWidth="1"/>
    <col min="22" max="22" width="29.109375" customWidth="1"/>
    <col min="23" max="23" width="29" customWidth="1"/>
    <col min="24" max="24" width="20.33203125" customWidth="1"/>
    <col min="25" max="25" width="24.6640625" customWidth="1"/>
    <col min="26" max="27" width="47.33203125" customWidth="1"/>
    <col min="28" max="28" width="38.33203125" customWidth="1"/>
    <col min="29" max="29" width="19.33203125" bestFit="1" customWidth="1"/>
    <col min="30" max="30" width="45.6640625" customWidth="1"/>
    <col min="31" max="31" width="45.5546875" customWidth="1"/>
    <col min="32" max="32" width="36.6640625" customWidth="1"/>
    <col min="33" max="33" width="17.109375" customWidth="1"/>
    <col min="34" max="34" width="39.6640625" customWidth="1"/>
    <col min="35" max="35" width="39.5546875" customWidth="1"/>
    <col min="36" max="36" width="30.6640625" customWidth="1"/>
    <col min="37" max="37" width="30.44140625" bestFit="1" customWidth="1"/>
    <col min="38" max="39" width="57.6640625" customWidth="1"/>
    <col min="40" max="40" width="48.88671875" customWidth="1"/>
    <col min="41" max="41" width="31.109375" customWidth="1"/>
    <col min="42" max="42" width="36.33203125" customWidth="1"/>
    <col min="43" max="43" width="58.6640625" customWidth="1"/>
    <col min="44" max="44" width="58.5546875" customWidth="1"/>
    <col min="45" max="45" width="49.88671875" customWidth="1"/>
    <col min="46" max="46" width="30.109375" customWidth="1"/>
    <col min="47" max="48" width="52.6640625" customWidth="1"/>
    <col min="49" max="49" width="43.88671875" customWidth="1"/>
    <col min="50" max="50" width="48.33203125" customWidth="1"/>
    <col min="51" max="52" width="70.6640625" customWidth="1"/>
    <col min="53" max="53" width="61.88671875" customWidth="1"/>
    <col min="54" max="54" width="24.33203125" customWidth="1"/>
    <col min="55" max="56" width="46.6640625" customWidth="1"/>
    <col min="57" max="57" width="37.88671875" customWidth="1"/>
    <col min="58" max="58" width="18.33203125" customWidth="1"/>
    <col min="59" max="60" width="40.6640625" customWidth="1"/>
    <col min="61" max="61" width="31.88671875" customWidth="1"/>
    <col min="62" max="62" width="36.33203125" customWidth="1"/>
    <col min="63" max="63" width="58.88671875" customWidth="1"/>
    <col min="64" max="64" width="58.6640625" customWidth="1"/>
    <col min="65" max="65" width="50" customWidth="1"/>
    <col min="66" max="66" width="30.5546875" customWidth="1"/>
    <col min="67" max="67" width="25" customWidth="1"/>
    <col min="68" max="68" width="47.6640625" customWidth="1"/>
    <col min="69" max="69" width="47.44140625" customWidth="1"/>
    <col min="70" max="70" width="38.5546875" customWidth="1"/>
    <col min="71" max="71" width="19" customWidth="1"/>
    <col min="72" max="72" width="41.5546875" customWidth="1"/>
    <col min="73" max="73" width="41.33203125" customWidth="1"/>
    <col min="74" max="74" width="32.6640625" customWidth="1"/>
    <col min="75" max="75" width="37.109375" customWidth="1"/>
    <col min="76" max="76" width="59.6640625" customWidth="1"/>
    <col min="77" max="77" width="59.5546875" customWidth="1"/>
    <col min="78" max="78" width="50.6640625" customWidth="1"/>
    <col min="79" max="79" width="38.33203125" customWidth="1"/>
    <col min="80" max="93" width="8.88671875" customWidth="1"/>
  </cols>
  <sheetData>
    <row r="1" spans="1:79">
      <c r="A1" t="s">
        <v>1604</v>
      </c>
      <c r="B1" t="s">
        <v>41</v>
      </c>
      <c r="C1" t="s">
        <v>1882</v>
      </c>
      <c r="D1" t="s">
        <v>2016</v>
      </c>
      <c r="E1" t="s">
        <v>11</v>
      </c>
      <c r="F1" t="s">
        <v>13</v>
      </c>
      <c r="G1" t="s">
        <v>1883</v>
      </c>
      <c r="H1" t="s">
        <v>1884</v>
      </c>
      <c r="I1" t="s">
        <v>1885</v>
      </c>
      <c r="J1" t="s">
        <v>29</v>
      </c>
      <c r="K1" t="s">
        <v>1911</v>
      </c>
      <c r="L1" t="s">
        <v>1912</v>
      </c>
      <c r="M1" t="s">
        <v>1913</v>
      </c>
      <c r="N1" t="s">
        <v>2017</v>
      </c>
      <c r="O1" t="s">
        <v>18</v>
      </c>
      <c r="P1" t="s">
        <v>1738</v>
      </c>
      <c r="Q1" t="s">
        <v>1961</v>
      </c>
      <c r="R1" t="s">
        <v>2018</v>
      </c>
      <c r="S1" t="s">
        <v>2019</v>
      </c>
      <c r="T1" t="s">
        <v>2020</v>
      </c>
      <c r="U1" t="s">
        <v>1842</v>
      </c>
      <c r="V1" t="s">
        <v>1904</v>
      </c>
      <c r="W1" t="s">
        <v>1905</v>
      </c>
      <c r="X1" t="s">
        <v>1906</v>
      </c>
      <c r="Y1" t="s">
        <v>1907</v>
      </c>
      <c r="Z1" t="s">
        <v>1908</v>
      </c>
      <c r="AA1" t="s">
        <v>1909</v>
      </c>
      <c r="AB1" t="s">
        <v>1910</v>
      </c>
      <c r="AC1" t="s">
        <v>2106</v>
      </c>
      <c r="AD1" t="s">
        <v>2107</v>
      </c>
      <c r="AE1" t="s">
        <v>2108</v>
      </c>
      <c r="AF1" t="s">
        <v>2109</v>
      </c>
      <c r="AG1" t="s">
        <v>2100</v>
      </c>
      <c r="AH1" t="s">
        <v>2110</v>
      </c>
      <c r="AI1" t="s">
        <v>2111</v>
      </c>
      <c r="AJ1" t="s">
        <v>2112</v>
      </c>
      <c r="AK1" t="s">
        <v>2105</v>
      </c>
      <c r="AL1" t="s">
        <v>2113</v>
      </c>
      <c r="AM1" t="s">
        <v>2114</v>
      </c>
      <c r="AN1" t="s">
        <v>2115</v>
      </c>
      <c r="AO1" t="s">
        <v>2116</v>
      </c>
      <c r="AP1" t="s">
        <v>1960</v>
      </c>
      <c r="AQ1" t="s">
        <v>2021</v>
      </c>
      <c r="AR1" t="s">
        <v>2022</v>
      </c>
      <c r="AS1" t="s">
        <v>2023</v>
      </c>
      <c r="AT1" t="s">
        <v>27</v>
      </c>
      <c r="AU1" t="s">
        <v>1886</v>
      </c>
      <c r="AV1" t="s">
        <v>1887</v>
      </c>
      <c r="AW1" t="s">
        <v>1888</v>
      </c>
      <c r="AX1" t="s">
        <v>1740</v>
      </c>
      <c r="AY1" t="s">
        <v>1889</v>
      </c>
      <c r="AZ1" t="s">
        <v>1890</v>
      </c>
      <c r="BA1" t="s">
        <v>1891</v>
      </c>
      <c r="BB1" t="s">
        <v>2024</v>
      </c>
      <c r="BC1" t="s">
        <v>2025</v>
      </c>
      <c r="BD1" t="s">
        <v>2026</v>
      </c>
      <c r="BE1" t="s">
        <v>2027</v>
      </c>
      <c r="BF1" t="s">
        <v>2028</v>
      </c>
      <c r="BG1" t="s">
        <v>1892</v>
      </c>
      <c r="BH1" t="s">
        <v>1893</v>
      </c>
      <c r="BI1" t="s">
        <v>1894</v>
      </c>
      <c r="BJ1" t="s">
        <v>2029</v>
      </c>
      <c r="BK1" t="s">
        <v>1895</v>
      </c>
      <c r="BL1" t="s">
        <v>1896</v>
      </c>
      <c r="BM1" t="s">
        <v>1897</v>
      </c>
      <c r="BN1" t="s">
        <v>2030</v>
      </c>
      <c r="BO1" t="s">
        <v>2031</v>
      </c>
      <c r="BP1" t="s">
        <v>2032</v>
      </c>
      <c r="BQ1" t="s">
        <v>2033</v>
      </c>
      <c r="BR1" t="s">
        <v>2034</v>
      </c>
      <c r="BS1" t="s">
        <v>32</v>
      </c>
      <c r="BT1" t="s">
        <v>1898</v>
      </c>
      <c r="BU1" t="s">
        <v>1899</v>
      </c>
      <c r="BV1" t="s">
        <v>1900</v>
      </c>
      <c r="BW1" t="s">
        <v>1742</v>
      </c>
      <c r="BX1" t="s">
        <v>1901</v>
      </c>
      <c r="BY1" t="s">
        <v>1902</v>
      </c>
      <c r="BZ1" t="s">
        <v>1903</v>
      </c>
      <c r="CA1" t="s">
        <v>2035</v>
      </c>
    </row>
    <row r="2" spans="1:79" outlineLevel="1">
      <c r="A2" t="s">
        <v>45</v>
      </c>
      <c r="B2" t="s">
        <v>1971</v>
      </c>
      <c r="C2">
        <v>2018</v>
      </c>
      <c r="D2" t="s">
        <v>2036</v>
      </c>
      <c r="E2">
        <v>4233</v>
      </c>
      <c r="F2">
        <v>4832</v>
      </c>
      <c r="G2">
        <v>2133</v>
      </c>
      <c r="H2">
        <v>2367</v>
      </c>
      <c r="I2">
        <v>1232</v>
      </c>
      <c r="J2">
        <v>10</v>
      </c>
      <c r="K2">
        <v>4</v>
      </c>
      <c r="L2">
        <v>3</v>
      </c>
      <c r="M2">
        <v>0</v>
      </c>
      <c r="N2">
        <v>0</v>
      </c>
      <c r="O2">
        <v>0</v>
      </c>
      <c r="P2">
        <v>0</v>
      </c>
      <c r="AC2">
        <v>1902</v>
      </c>
      <c r="AD2">
        <v>940</v>
      </c>
      <c r="AE2">
        <v>928</v>
      </c>
      <c r="AF2">
        <v>1016</v>
      </c>
      <c r="AG2">
        <v>869</v>
      </c>
      <c r="AH2">
        <v>419</v>
      </c>
      <c r="AI2">
        <v>421</v>
      </c>
      <c r="AJ2">
        <v>468</v>
      </c>
      <c r="AK2">
        <v>1033</v>
      </c>
      <c r="AL2">
        <v>521</v>
      </c>
      <c r="AM2">
        <v>507</v>
      </c>
      <c r="AN2">
        <v>548</v>
      </c>
      <c r="AO2">
        <v>35</v>
      </c>
      <c r="AP2">
        <v>3</v>
      </c>
      <c r="AQ2">
        <v>2</v>
      </c>
      <c r="AR2">
        <v>0</v>
      </c>
      <c r="AS2">
        <v>3</v>
      </c>
      <c r="AT2">
        <v>2</v>
      </c>
      <c r="AU2">
        <v>1</v>
      </c>
      <c r="AV2">
        <v>0</v>
      </c>
      <c r="AW2">
        <v>2</v>
      </c>
      <c r="AX2">
        <v>1</v>
      </c>
      <c r="AY2">
        <v>1</v>
      </c>
      <c r="AZ2">
        <v>0</v>
      </c>
      <c r="BA2">
        <v>1</v>
      </c>
      <c r="BB2">
        <v>8749</v>
      </c>
      <c r="BC2">
        <v>3827</v>
      </c>
      <c r="BD2">
        <v>4526</v>
      </c>
      <c r="BE2">
        <v>2911</v>
      </c>
      <c r="BF2">
        <v>7829</v>
      </c>
      <c r="BG2">
        <v>3451</v>
      </c>
      <c r="BH2">
        <v>4040</v>
      </c>
      <c r="BI2">
        <v>2383</v>
      </c>
      <c r="BJ2">
        <v>920</v>
      </c>
      <c r="BK2">
        <v>376</v>
      </c>
      <c r="BL2">
        <v>486</v>
      </c>
      <c r="BM2">
        <v>528</v>
      </c>
      <c r="BN2">
        <v>238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</row>
    <row r="3" spans="1:79" outlineLevel="1">
      <c r="A3" t="s">
        <v>45</v>
      </c>
      <c r="B3" t="s">
        <v>1971</v>
      </c>
      <c r="C3">
        <v>2019</v>
      </c>
      <c r="D3" t="s">
        <v>2036</v>
      </c>
      <c r="E3">
        <v>4035</v>
      </c>
      <c r="F3">
        <v>4893</v>
      </c>
      <c r="G3">
        <v>2249</v>
      </c>
      <c r="H3">
        <v>2275</v>
      </c>
      <c r="I3">
        <v>1110</v>
      </c>
      <c r="J3">
        <v>9</v>
      </c>
      <c r="K3">
        <v>4</v>
      </c>
      <c r="L3">
        <v>2</v>
      </c>
      <c r="M3">
        <v>0</v>
      </c>
      <c r="N3">
        <v>0</v>
      </c>
      <c r="O3">
        <v>0</v>
      </c>
      <c r="P3">
        <v>0</v>
      </c>
      <c r="AC3">
        <v>2393</v>
      </c>
      <c r="AD3">
        <v>1145</v>
      </c>
      <c r="AE3">
        <v>1205</v>
      </c>
      <c r="AF3">
        <v>1287</v>
      </c>
      <c r="AG3">
        <v>1004</v>
      </c>
      <c r="AH3">
        <v>539</v>
      </c>
      <c r="AI3">
        <v>488</v>
      </c>
      <c r="AJ3">
        <v>570</v>
      </c>
      <c r="AK3">
        <v>1389</v>
      </c>
      <c r="AL3">
        <v>606</v>
      </c>
      <c r="AM3">
        <v>717</v>
      </c>
      <c r="AN3">
        <v>717</v>
      </c>
      <c r="AO3">
        <v>38</v>
      </c>
      <c r="AP3">
        <v>8</v>
      </c>
      <c r="AQ3">
        <v>5</v>
      </c>
      <c r="AR3">
        <v>6</v>
      </c>
      <c r="AS3">
        <v>6</v>
      </c>
      <c r="AT3">
        <v>7</v>
      </c>
      <c r="AU3">
        <v>4</v>
      </c>
      <c r="AV3">
        <v>6</v>
      </c>
      <c r="AW3">
        <v>6</v>
      </c>
      <c r="AX3">
        <v>1</v>
      </c>
      <c r="AY3">
        <v>1</v>
      </c>
      <c r="AZ3">
        <v>0</v>
      </c>
      <c r="BA3">
        <v>0</v>
      </c>
      <c r="BB3">
        <v>9213</v>
      </c>
      <c r="BC3">
        <v>4209</v>
      </c>
      <c r="BD3">
        <v>4805</v>
      </c>
      <c r="BE3">
        <v>3230</v>
      </c>
      <c r="BF3">
        <v>8280</v>
      </c>
      <c r="BG3">
        <v>3863</v>
      </c>
      <c r="BH3">
        <v>4321</v>
      </c>
      <c r="BI3">
        <v>2691</v>
      </c>
      <c r="BJ3">
        <v>933</v>
      </c>
      <c r="BK3">
        <v>346</v>
      </c>
      <c r="BL3">
        <v>484</v>
      </c>
      <c r="BM3">
        <v>539</v>
      </c>
      <c r="BN3">
        <v>296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</row>
    <row r="4" spans="1:79" outlineLevel="1">
      <c r="A4" t="s">
        <v>45</v>
      </c>
      <c r="B4" t="s">
        <v>1971</v>
      </c>
      <c r="C4">
        <v>2020</v>
      </c>
      <c r="D4" t="s">
        <v>2036</v>
      </c>
      <c r="E4">
        <v>3664</v>
      </c>
      <c r="F4">
        <v>5018</v>
      </c>
      <c r="G4">
        <v>2315</v>
      </c>
      <c r="H4">
        <v>2261</v>
      </c>
      <c r="I4">
        <v>1101</v>
      </c>
      <c r="J4">
        <v>12</v>
      </c>
      <c r="K4">
        <v>3</v>
      </c>
      <c r="L4">
        <v>7</v>
      </c>
      <c r="M4">
        <v>0</v>
      </c>
      <c r="N4">
        <v>0</v>
      </c>
      <c r="O4">
        <v>0</v>
      </c>
      <c r="P4">
        <v>0</v>
      </c>
      <c r="Q4">
        <f>SUM(Table1[[#This Row],[OSA]],Table1[[#This Row],[OSA: High-Demand Field]])</f>
        <v>424</v>
      </c>
      <c r="U4">
        <v>39</v>
      </c>
      <c r="Y4">
        <v>385</v>
      </c>
      <c r="AC4">
        <v>1930</v>
      </c>
      <c r="AD4">
        <v>979</v>
      </c>
      <c r="AE4">
        <v>996</v>
      </c>
      <c r="AF4">
        <v>940</v>
      </c>
      <c r="AG4">
        <v>850</v>
      </c>
      <c r="AH4">
        <v>444</v>
      </c>
      <c r="AI4">
        <v>477</v>
      </c>
      <c r="AJ4">
        <v>481</v>
      </c>
      <c r="AK4">
        <v>1080</v>
      </c>
      <c r="AL4">
        <v>535</v>
      </c>
      <c r="AM4">
        <v>519</v>
      </c>
      <c r="AN4">
        <v>459</v>
      </c>
      <c r="AO4">
        <v>17</v>
      </c>
      <c r="AP4">
        <v>8</v>
      </c>
      <c r="AQ4">
        <v>3</v>
      </c>
      <c r="AR4">
        <v>4</v>
      </c>
      <c r="AS4">
        <v>7</v>
      </c>
      <c r="AT4">
        <v>5</v>
      </c>
      <c r="AU4">
        <v>1</v>
      </c>
      <c r="AV4">
        <v>2</v>
      </c>
      <c r="AW4">
        <v>5</v>
      </c>
      <c r="AX4">
        <v>3</v>
      </c>
      <c r="AY4">
        <v>2</v>
      </c>
      <c r="AZ4">
        <v>2</v>
      </c>
      <c r="BA4">
        <v>2</v>
      </c>
      <c r="BB4">
        <v>9690</v>
      </c>
      <c r="BC4">
        <v>4151</v>
      </c>
      <c r="BD4">
        <v>4666</v>
      </c>
      <c r="BE4">
        <v>2959</v>
      </c>
      <c r="BF4">
        <v>8866</v>
      </c>
      <c r="BG4">
        <v>3830</v>
      </c>
      <c r="BH4">
        <v>4232</v>
      </c>
      <c r="BI4">
        <v>2483</v>
      </c>
      <c r="BJ4">
        <v>824</v>
      </c>
      <c r="BK4">
        <v>321</v>
      </c>
      <c r="BL4">
        <v>434</v>
      </c>
      <c r="BM4">
        <v>476</v>
      </c>
      <c r="BN4">
        <v>306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</row>
    <row r="5" spans="1:79" outlineLevel="1">
      <c r="A5" t="s">
        <v>45</v>
      </c>
      <c r="B5" t="s">
        <v>1971</v>
      </c>
      <c r="C5">
        <v>2021</v>
      </c>
      <c r="D5" t="s">
        <v>2036</v>
      </c>
      <c r="E5">
        <v>3722</v>
      </c>
      <c r="F5">
        <v>5143</v>
      </c>
      <c r="G5">
        <v>2399</v>
      </c>
      <c r="H5">
        <v>2345</v>
      </c>
      <c r="I5">
        <v>1174</v>
      </c>
      <c r="J5">
        <v>10</v>
      </c>
      <c r="K5">
        <v>3</v>
      </c>
      <c r="L5">
        <v>5</v>
      </c>
      <c r="M5">
        <v>0</v>
      </c>
      <c r="N5">
        <v>0</v>
      </c>
      <c r="O5">
        <v>0</v>
      </c>
      <c r="P5">
        <v>0</v>
      </c>
      <c r="Q5">
        <f>SUM(Table1[[#This Row],[OSA]],Table1[[#This Row],[OSA: High-Demand Field]])</f>
        <v>632</v>
      </c>
      <c r="U5">
        <v>61</v>
      </c>
      <c r="Y5">
        <v>571</v>
      </c>
      <c r="AC5">
        <v>1840</v>
      </c>
      <c r="AD5">
        <v>926</v>
      </c>
      <c r="AE5">
        <v>950</v>
      </c>
      <c r="AF5">
        <v>940</v>
      </c>
      <c r="AG5">
        <v>795</v>
      </c>
      <c r="AH5">
        <v>439</v>
      </c>
      <c r="AI5">
        <v>437</v>
      </c>
      <c r="AJ5">
        <v>474</v>
      </c>
      <c r="AK5">
        <v>1045</v>
      </c>
      <c r="AL5">
        <v>487</v>
      </c>
      <c r="AM5">
        <v>513</v>
      </c>
      <c r="AN5">
        <v>466</v>
      </c>
      <c r="AO5">
        <v>41</v>
      </c>
      <c r="AP5">
        <v>11</v>
      </c>
      <c r="AQ5">
        <v>3</v>
      </c>
      <c r="AR5">
        <v>4</v>
      </c>
      <c r="AS5">
        <v>10</v>
      </c>
      <c r="AT5">
        <v>2</v>
      </c>
      <c r="AU5">
        <v>0</v>
      </c>
      <c r="AV5">
        <v>0</v>
      </c>
      <c r="AW5">
        <v>2</v>
      </c>
      <c r="AX5">
        <v>9</v>
      </c>
      <c r="AY5">
        <v>3</v>
      </c>
      <c r="AZ5">
        <v>4</v>
      </c>
      <c r="BA5">
        <v>8</v>
      </c>
      <c r="BB5">
        <v>8810</v>
      </c>
      <c r="BC5">
        <v>4057</v>
      </c>
      <c r="BD5">
        <v>4424</v>
      </c>
      <c r="BE5">
        <v>2883</v>
      </c>
      <c r="BF5">
        <v>7921</v>
      </c>
      <c r="BG5">
        <v>3708</v>
      </c>
      <c r="BH5">
        <v>3956</v>
      </c>
      <c r="BI5">
        <v>2366</v>
      </c>
      <c r="BJ5">
        <v>889</v>
      </c>
      <c r="BK5">
        <v>349</v>
      </c>
      <c r="BL5">
        <v>468</v>
      </c>
      <c r="BM5">
        <v>517</v>
      </c>
      <c r="BN5">
        <v>479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</row>
    <row r="6" spans="1:79" outlineLevel="1">
      <c r="A6" t="s">
        <v>45</v>
      </c>
      <c r="B6" t="s">
        <v>1971</v>
      </c>
      <c r="C6">
        <v>2022</v>
      </c>
      <c r="D6" t="s">
        <v>2036</v>
      </c>
      <c r="E6">
        <v>3563</v>
      </c>
      <c r="F6">
        <v>4547</v>
      </c>
      <c r="G6">
        <v>2151</v>
      </c>
      <c r="H6">
        <v>2048</v>
      </c>
      <c r="I6">
        <v>1033</v>
      </c>
      <c r="J6">
        <v>17</v>
      </c>
      <c r="K6">
        <v>7</v>
      </c>
      <c r="L6">
        <v>5</v>
      </c>
      <c r="M6">
        <v>0</v>
      </c>
      <c r="N6">
        <v>0</v>
      </c>
      <c r="O6">
        <v>0</v>
      </c>
      <c r="P6">
        <v>0</v>
      </c>
      <c r="Q6">
        <f>SUM(Table1[[#This Row],[OSA]],Table1[[#This Row],[OSA: High-Demand Field]])</f>
        <v>605</v>
      </c>
      <c r="U6">
        <v>66</v>
      </c>
      <c r="Y6">
        <v>539</v>
      </c>
      <c r="AC6">
        <v>2012</v>
      </c>
      <c r="AD6">
        <v>983</v>
      </c>
      <c r="AE6">
        <v>1092</v>
      </c>
      <c r="AF6">
        <v>985</v>
      </c>
      <c r="AG6">
        <v>858</v>
      </c>
      <c r="AH6">
        <v>440</v>
      </c>
      <c r="AI6">
        <v>466</v>
      </c>
      <c r="AJ6">
        <v>459</v>
      </c>
      <c r="AK6">
        <v>1154</v>
      </c>
      <c r="AL6">
        <v>543</v>
      </c>
      <c r="AM6">
        <v>626</v>
      </c>
      <c r="AN6">
        <v>526</v>
      </c>
      <c r="AO6">
        <v>60</v>
      </c>
      <c r="AP6">
        <v>16</v>
      </c>
      <c r="AQ6">
        <v>2</v>
      </c>
      <c r="AR6">
        <v>11</v>
      </c>
      <c r="AS6">
        <v>15</v>
      </c>
      <c r="AT6">
        <v>0</v>
      </c>
      <c r="AU6">
        <v>0</v>
      </c>
      <c r="AV6">
        <v>0</v>
      </c>
      <c r="AW6">
        <v>0</v>
      </c>
      <c r="AX6">
        <v>16</v>
      </c>
      <c r="AY6">
        <v>2</v>
      </c>
      <c r="AZ6">
        <v>11</v>
      </c>
      <c r="BA6">
        <v>15</v>
      </c>
      <c r="BB6">
        <v>8732</v>
      </c>
      <c r="BC6">
        <v>4059</v>
      </c>
      <c r="BD6">
        <v>4368</v>
      </c>
      <c r="BE6">
        <v>2830</v>
      </c>
      <c r="BF6">
        <v>7762</v>
      </c>
      <c r="BG6">
        <v>3670</v>
      </c>
      <c r="BH6">
        <v>3835</v>
      </c>
      <c r="BI6">
        <v>2250</v>
      </c>
      <c r="BJ6">
        <v>970</v>
      </c>
      <c r="BK6">
        <v>389</v>
      </c>
      <c r="BL6">
        <v>533</v>
      </c>
      <c r="BM6">
        <v>580</v>
      </c>
      <c r="BN6">
        <v>589</v>
      </c>
      <c r="BO6">
        <v>20</v>
      </c>
      <c r="BP6">
        <v>1</v>
      </c>
      <c r="BQ6">
        <v>6</v>
      </c>
      <c r="BR6">
        <v>14</v>
      </c>
      <c r="BS6">
        <v>0</v>
      </c>
      <c r="BT6">
        <v>0</v>
      </c>
      <c r="BU6">
        <v>0</v>
      </c>
      <c r="BV6">
        <v>0</v>
      </c>
      <c r="BW6">
        <v>20</v>
      </c>
      <c r="BX6">
        <v>1</v>
      </c>
      <c r="BY6">
        <v>6</v>
      </c>
      <c r="BZ6">
        <v>14</v>
      </c>
      <c r="CA6">
        <v>0</v>
      </c>
    </row>
    <row r="7" spans="1:79" outlineLevel="1">
      <c r="A7" t="s">
        <v>45</v>
      </c>
      <c r="B7" t="s">
        <v>1971</v>
      </c>
      <c r="C7">
        <v>2023</v>
      </c>
      <c r="D7" t="s">
        <v>2036</v>
      </c>
      <c r="E7">
        <v>3249</v>
      </c>
      <c r="F7">
        <v>4462</v>
      </c>
      <c r="G7">
        <v>2193</v>
      </c>
      <c r="H7">
        <v>1984</v>
      </c>
      <c r="I7">
        <v>959</v>
      </c>
      <c r="J7">
        <v>20</v>
      </c>
      <c r="K7">
        <v>5</v>
      </c>
      <c r="L7">
        <v>4</v>
      </c>
      <c r="M7">
        <v>0</v>
      </c>
      <c r="N7">
        <v>388</v>
      </c>
      <c r="O7">
        <v>18</v>
      </c>
      <c r="P7">
        <v>370</v>
      </c>
      <c r="Q7">
        <v>647</v>
      </c>
      <c r="R7">
        <v>299</v>
      </c>
      <c r="S7">
        <v>323</v>
      </c>
      <c r="T7">
        <v>345</v>
      </c>
      <c r="U7">
        <v>85</v>
      </c>
      <c r="V7">
        <v>37</v>
      </c>
      <c r="W7">
        <v>40</v>
      </c>
      <c r="X7">
        <v>31</v>
      </c>
      <c r="Y7">
        <v>562</v>
      </c>
      <c r="Z7">
        <v>262</v>
      </c>
      <c r="AA7">
        <v>283</v>
      </c>
      <c r="AB7">
        <v>314</v>
      </c>
      <c r="AC7">
        <v>2193</v>
      </c>
      <c r="AD7">
        <v>1077</v>
      </c>
      <c r="AE7">
        <v>1167</v>
      </c>
      <c r="AF7">
        <v>955</v>
      </c>
      <c r="AG7">
        <v>928</v>
      </c>
      <c r="AH7">
        <v>487</v>
      </c>
      <c r="AI7">
        <v>482</v>
      </c>
      <c r="AJ7">
        <v>421</v>
      </c>
      <c r="AK7">
        <v>1265</v>
      </c>
      <c r="AL7">
        <v>590</v>
      </c>
      <c r="AM7">
        <v>685</v>
      </c>
      <c r="AN7">
        <v>534</v>
      </c>
      <c r="AO7">
        <v>48</v>
      </c>
      <c r="AP7">
        <v>13</v>
      </c>
      <c r="AQ7">
        <v>3</v>
      </c>
      <c r="AR7">
        <v>5</v>
      </c>
      <c r="AS7">
        <v>9</v>
      </c>
      <c r="AT7">
        <v>0</v>
      </c>
      <c r="AU7">
        <v>0</v>
      </c>
      <c r="AV7">
        <v>0</v>
      </c>
      <c r="AW7">
        <v>0</v>
      </c>
      <c r="AX7">
        <v>13</v>
      </c>
      <c r="AY7">
        <v>3</v>
      </c>
      <c r="AZ7">
        <v>5</v>
      </c>
      <c r="BA7">
        <v>9</v>
      </c>
      <c r="BB7">
        <v>8078</v>
      </c>
      <c r="BC7">
        <v>3666</v>
      </c>
      <c r="BD7">
        <v>4055</v>
      </c>
      <c r="BE7">
        <v>2518</v>
      </c>
      <c r="BF7">
        <v>7110</v>
      </c>
      <c r="BG7">
        <v>3302</v>
      </c>
      <c r="BH7">
        <v>3553</v>
      </c>
      <c r="BI7">
        <v>2002</v>
      </c>
      <c r="BJ7">
        <v>968</v>
      </c>
      <c r="BK7">
        <v>364</v>
      </c>
      <c r="BL7">
        <v>502</v>
      </c>
      <c r="BM7">
        <v>516</v>
      </c>
      <c r="BN7">
        <v>560</v>
      </c>
      <c r="BO7">
        <v>23</v>
      </c>
      <c r="BP7">
        <v>1</v>
      </c>
      <c r="BQ7">
        <v>5</v>
      </c>
      <c r="BR7">
        <v>16</v>
      </c>
      <c r="BS7">
        <v>0</v>
      </c>
      <c r="BT7">
        <v>0</v>
      </c>
      <c r="BU7">
        <v>0</v>
      </c>
      <c r="BV7">
        <v>0</v>
      </c>
      <c r="BW7">
        <v>23</v>
      </c>
      <c r="BX7">
        <v>1</v>
      </c>
      <c r="BY7">
        <v>5</v>
      </c>
      <c r="BZ7">
        <v>16</v>
      </c>
      <c r="CA7">
        <v>0</v>
      </c>
    </row>
    <row r="8" spans="1:79" outlineLevel="1">
      <c r="A8" t="s">
        <v>45</v>
      </c>
      <c r="B8" t="str">
        <f>B7</f>
        <v>Alamo Community College District</v>
      </c>
      <c r="C8">
        <v>2024</v>
      </c>
      <c r="D8" t="s">
        <v>2037</v>
      </c>
      <c r="E8" s="369">
        <f>_xlfn.FORECAST.ETS($C8, E2:E7, $C2:$C7, 0,0,1)</f>
        <v>3157.4466177094237</v>
      </c>
      <c r="F8">
        <f>_xlfn.FORECAST.ETS($C8, F2:F7, $C2:$C7, 0,0,1)</f>
        <v>4367.199043899197</v>
      </c>
      <c r="G8">
        <f>F8*AVERAGEIFS(G:G, $A:$A, $A8, $D:$D, "Weight pct")</f>
        <v>2033.2292728189516</v>
      </c>
      <c r="H8">
        <f>F8*AVERAGEIFS(H:H, $A:$A, $A8, $D:$D, "Weight pct")</f>
        <v>2006.2891993790108</v>
      </c>
      <c r="I8">
        <f>F8*AVERAGEIFS(I:I, $A:$A, $A8, $D:$D, "Weight pct")</f>
        <v>998.35039088539702</v>
      </c>
      <c r="J8">
        <f>_xlfn.FORECAST.ETS($C8, J2:J7, $C2:$C7, 0,0,1)</f>
        <v>21.334766122305851</v>
      </c>
      <c r="K8">
        <f>J8*AVERAGEIFS(K:K, $A:$A, $A8, $D:$D, "Weight pct")</f>
        <v>7.3114568867945771</v>
      </c>
      <c r="L8">
        <f>J8*AVERAGEIFS(L:L, $A:$A, $A8, $D:$D, "Weight pct")</f>
        <v>7.4660061185084476</v>
      </c>
      <c r="M8">
        <f>J8*AVERAGEIFS(M:M, $A:$A, $A8, $D:$D, "Weight pct")</f>
        <v>0</v>
      </c>
      <c r="N8">
        <f>_xlfn.FORECAST.ETS($C8, N4:N7, $C4:$C7, 0,0,1)</f>
        <v>437.44553855385732</v>
      </c>
      <c r="O8">
        <f>N8*AVERAGEIFS(O:O, $A:$A, $A8, $D:$D, "Weight pct")</f>
        <v>20.293865190642865</v>
      </c>
      <c r="P8">
        <f>N8*AVERAGEIFS(P:P, $A:$A, $A8, $D:$D, "Weight pct")</f>
        <v>417.15167336321446</v>
      </c>
      <c r="Q8">
        <f>_xlfn.FORECAST.ETS($C8, Q4:Q7, $C4:$C7, 0,0,1)</f>
        <v>736.72381676146426</v>
      </c>
      <c r="R8">
        <f>$Q8*($R7/$Q7)</f>
        <v>340.46432953891474</v>
      </c>
      <c r="S8">
        <f>$Q8*($S7/$Q7)</f>
        <v>367.79257003702156</v>
      </c>
      <c r="T8">
        <f>$Q8*($T7/$Q7)</f>
        <v>392.84345716028622</v>
      </c>
      <c r="U8">
        <f t="shared" ref="U8:X11" si="0">Q8*AVERAGEIFS(U:U, $A:$A, $A8, $D:$D, "Weight pct")</f>
        <v>79.007479196822828</v>
      </c>
      <c r="V8">
        <f t="shared" si="0"/>
        <v>42.131037434581422</v>
      </c>
      <c r="W8">
        <f t="shared" si="0"/>
        <v>45.547067496844775</v>
      </c>
      <c r="X8">
        <f t="shared" si="0"/>
        <v>35.298977310054703</v>
      </c>
      <c r="Y8">
        <f t="shared" ref="Y8:AB11" si="1">Q8*AVERAGEIFS(Y:Y, $A:$A, $A8, $D:$D, "Weight pct")</f>
        <v>657.71633756464144</v>
      </c>
      <c r="Z8">
        <f t="shared" si="1"/>
        <v>298.33329210433328</v>
      </c>
      <c r="AA8">
        <f t="shared" si="1"/>
        <v>322.2455025401768</v>
      </c>
      <c r="AB8">
        <f t="shared" si="1"/>
        <v>357.54447985023154</v>
      </c>
      <c r="AC8">
        <f>_xlfn.FORECAST.ETS($C8, AC2:AC7, $C2:$C7, 0,0,1)</f>
        <v>2085.5766996035313</v>
      </c>
      <c r="AD8">
        <f>AC8*AVERAGEIFS(AD:AD, $A:$A, $A8, $D:$D, "Weight pct")</f>
        <v>1029.8879894226463</v>
      </c>
      <c r="AE8">
        <f>AC8*AVERAGEIFS(AE:AE, $A:$A, $A8, $D:$D, "Weight pct")</f>
        <v>1077.1020992791259</v>
      </c>
      <c r="AF8">
        <f>AC8*AVERAGEIFS(AF:AF, $A:$A, $A8, $D:$D, "Weight pct")</f>
        <v>1041.0324779528314</v>
      </c>
      <c r="AG8">
        <f t="shared" ref="AG8:AJ11" si="2">AC8*AVERAGEIFS(AG:AG, $A:$A, $A8, $D:$D, "Weight pct")</f>
        <v>903.23901332795344</v>
      </c>
      <c r="AH8">
        <f t="shared" si="2"/>
        <v>470.98227539151998</v>
      </c>
      <c r="AI8">
        <f t="shared" si="2"/>
        <v>473.44444381175401</v>
      </c>
      <c r="AJ8">
        <f t="shared" si="2"/>
        <v>490.37927786283529</v>
      </c>
      <c r="AK8">
        <f t="shared" ref="AK8:AN11" si="3">AC8*AVERAGEIFS(AK:AK, $A:$A, $A8, $D:$D, "Weight pct")</f>
        <v>1182.3376862755777</v>
      </c>
      <c r="AL8">
        <f t="shared" si="3"/>
        <v>558.90571403112631</v>
      </c>
      <c r="AM8">
        <f t="shared" si="3"/>
        <v>603.65765546737191</v>
      </c>
      <c r="AN8">
        <f t="shared" si="3"/>
        <v>550.65320008999606</v>
      </c>
      <c r="AO8">
        <f>_xlfn.FORECAST.ETS($C8, AO2:AO7, $C2:$C7, 0,0,1)</f>
        <v>60.989551750876508</v>
      </c>
      <c r="AP8">
        <f>_xlfn.FORECAST.ETS($C8, AP2:AP7, $C2:$C7, 0,0,1)</f>
        <v>16.765473095704259</v>
      </c>
      <c r="AQ8">
        <f>AP8*AVERAGEIFS(AQ:AQ, $A:$A, $A8, $D:$D, "Weight pct")</f>
        <v>6.4132493966036552</v>
      </c>
      <c r="AR8">
        <f>AP8*AVERAGEIFS(AR:AR, $A:$A, $A8, $D:$D, "Weight pct")</f>
        <v>7.5046497795092275</v>
      </c>
      <c r="AS8">
        <f>AP8*AVERAGEIFS(AS:AS, $A:$A, $A8, $D:$D, "Weight pct")</f>
        <v>14.429200511782184</v>
      </c>
      <c r="AT8">
        <f t="shared" ref="AT8:AW11" si="4">AP8*AVERAGEIFS(AT:AT, $A:$A, $A8, $D:$D, "Weight pct")</f>
        <v>6.5622432571569691</v>
      </c>
      <c r="AU8">
        <f t="shared" si="4"/>
        <v>1.7458290024087726</v>
      </c>
      <c r="AV8">
        <f t="shared" si="4"/>
        <v>2.2513949338527683</v>
      </c>
      <c r="AW8">
        <f t="shared" si="4"/>
        <v>6.2068465693539245</v>
      </c>
      <c r="AX8">
        <f t="shared" ref="AX8:BA11" si="5">AP8*AVERAGEIFS(AX:AX, $A:$A, $A8, $D:$D, "Weight pct")</f>
        <v>10.203229838547289</v>
      </c>
      <c r="AY8">
        <f t="shared" si="5"/>
        <v>4.6674203941948829</v>
      </c>
      <c r="AZ8">
        <f t="shared" si="5"/>
        <v>5.2532548456564587</v>
      </c>
      <c r="BA8">
        <f t="shared" si="5"/>
        <v>8.2223539424282617</v>
      </c>
      <c r="BB8">
        <f>_xlfn.FORECAST.ETS($C8, BB2:BB7, $C2:$C7, 0,0,1)</f>
        <v>7901.6571032479769</v>
      </c>
      <c r="BC8">
        <f>BB8*AVERAGEIFS(BC:BC, $A:$A, $A8, $D:$D, "Weight pct")</f>
        <v>3558.1454754021952</v>
      </c>
      <c r="BD8">
        <f>BB8*AVERAGEIFS(BD:BD, $A:$A, $A8, $D:$D, "Weight pct")</f>
        <v>3983.4302957652558</v>
      </c>
      <c r="BE8">
        <f>BB8*AVERAGEIFS(BE:BE, $A:$A, $A8, $D:$D, "Weight pct")</f>
        <v>2570.3162431952373</v>
      </c>
      <c r="BF8">
        <f t="shared" ref="BF8:BI11" si="6">BB8*AVERAGEIFS(BF:BF, $A:$A, $A8, $D:$D, "Weight pct")</f>
        <v>7080.8246644500632</v>
      </c>
      <c r="BG8">
        <f t="shared" si="6"/>
        <v>3238.5432458626001</v>
      </c>
      <c r="BH8">
        <f t="shared" si="6"/>
        <v>3550.0798924407954</v>
      </c>
      <c r="BI8">
        <f t="shared" si="6"/>
        <v>2099.8122208274158</v>
      </c>
      <c r="BJ8">
        <f t="shared" ref="BJ8:BM11" si="7">BB8*AVERAGEIFS(BJ:BJ, $A:$A, $A8, $D:$D, "Weight pct")</f>
        <v>820.83243879791348</v>
      </c>
      <c r="BK8">
        <f t="shared" si="7"/>
        <v>319.60222953959499</v>
      </c>
      <c r="BL8">
        <f t="shared" si="7"/>
        <v>433.35040332446027</v>
      </c>
      <c r="BM8">
        <f t="shared" si="7"/>
        <v>470.5040223678219</v>
      </c>
      <c r="BN8">
        <f>_xlfn.FORECAST.ETS($C8, BN2:BN7, $C2:$C7, 0,0,1)</f>
        <v>704.48219403502981</v>
      </c>
      <c r="BO8">
        <f>_xlfn.FORECAST.ETS($C8, BO2:BO7, $C2:$C7, 0,0,1)</f>
        <v>28.416886481052682</v>
      </c>
      <c r="BP8">
        <f>BO8*AVERAGEIFS(BP:BP, $A:$A, $A8, $D:$D, "Weight pct")</f>
        <v>1.3281805637883319</v>
      </c>
      <c r="BQ8">
        <f>BO8*AVERAGEIFS(BQ:BQ, $A:$A, $A8, $D:$D, "Weight pct")</f>
        <v>7.3513249809679762</v>
      </c>
      <c r="BR8">
        <f>BO8*AVERAGEIFS(BR:BR, $A:$A, $A8, $D:$D, "Weight pct")</f>
        <v>19.830044696560677</v>
      </c>
      <c r="BS8">
        <f t="shared" ref="BS8:BV11" si="8">BO8*AVERAGEIFS(BS:BS, $A:$A, $A8, $D:$D, "Weight pct")</f>
        <v>0</v>
      </c>
      <c r="BT8">
        <f t="shared" si="8"/>
        <v>0</v>
      </c>
      <c r="BU8">
        <f t="shared" si="8"/>
        <v>0</v>
      </c>
      <c r="BV8">
        <f t="shared" si="8"/>
        <v>0</v>
      </c>
      <c r="BW8">
        <f t="shared" ref="BW8:BZ11" si="9">BO8*AVERAGEIFS(BW:BW, $A:$A, $A8, $D:$D, "Weight pct")</f>
        <v>28.416886481052682</v>
      </c>
      <c r="BX8">
        <f t="shared" si="9"/>
        <v>1.3281805637883319</v>
      </c>
      <c r="BY8">
        <f t="shared" si="9"/>
        <v>7.3513249809679762</v>
      </c>
      <c r="BZ8">
        <f t="shared" si="9"/>
        <v>19.830044696560677</v>
      </c>
      <c r="CA8">
        <f>_xlfn.FORECAST.ETS($C8, CA2:CA7, $C2:$C7, 0,0,1)</f>
        <v>0</v>
      </c>
    </row>
    <row r="9" spans="1:79" outlineLevel="1">
      <c r="A9" t="str">
        <f>A7</f>
        <v>003607</v>
      </c>
      <c r="B9" t="str">
        <f>B7</f>
        <v>Alamo Community College District</v>
      </c>
      <c r="C9">
        <v>2025</v>
      </c>
      <c r="D9" t="s">
        <v>2037</v>
      </c>
      <c r="E9">
        <f>_xlfn.FORECAST.ETS($C9, E2:E7, $C2:$C7, 0,0,1)</f>
        <v>2982.1430639992077</v>
      </c>
      <c r="F9">
        <f>_xlfn.FORECAST.ETS($C9, F2:F7, $C2:$C7, 0,0,1)</f>
        <v>4268.9805028235505</v>
      </c>
      <c r="G9">
        <f>F9*AVERAGEIFS(G:G, $A:$A, $A9, $D:$D, "Weight pct")</f>
        <v>1987.5018372610168</v>
      </c>
      <c r="H9">
        <f>F9*AVERAGEIFS(H:H, $A:$A, $A9, $D:$D, "Weight pct")</f>
        <v>1961.1676475197908</v>
      </c>
      <c r="I9">
        <f>F9*AVERAGEIFS(I:I, $A:$A, $A9, $D:$D, "Weight pct")</f>
        <v>975.897436969306</v>
      </c>
      <c r="J9">
        <f>_xlfn.FORECAST.ETS($C9, J2:J7, $C2:$C7, 0,0,1)</f>
        <v>23.61678510349067</v>
      </c>
      <c r="K9">
        <f>J9*AVERAGEIFS(K:K, $A:$A, $A9, $D:$D, "Weight pct")</f>
        <v>8.0935082718498546</v>
      </c>
      <c r="L9">
        <f>J9*AVERAGEIFS(L:L, $A:$A, $A9, $D:$D, "Weight pct")</f>
        <v>8.2645884689503024</v>
      </c>
      <c r="M9">
        <f>J9*AVERAGEIFS(M:M, $A:$A, $A9, $D:$D, "Weight pct")</f>
        <v>0</v>
      </c>
      <c r="N9">
        <f>_xlfn.FORECAST.ETS($C9, N4:N7, $C4:$C7, 0,0,1)</f>
        <v>561.91701928628595</v>
      </c>
      <c r="O9">
        <f>N9*AVERAGEIFS(O:O, $A:$A, $A9, $D:$D, "Weight pct")</f>
        <v>26.068315327714298</v>
      </c>
      <c r="P9">
        <f>N9*AVERAGEIFS(P:P, $A:$A, $A9, $D:$D, "Weight pct")</f>
        <v>535.84870395857172</v>
      </c>
      <c r="Q9">
        <f>_xlfn.FORECAST.ETS($C9, Q4:Q7, $C4:$C7, 0,0,1)</f>
        <v>814.9073346336429</v>
      </c>
      <c r="R9">
        <f>$Q9*($R7/$Q7)</f>
        <v>376.59550704089526</v>
      </c>
      <c r="S9">
        <f>$Q9*($S7/$Q7)</f>
        <v>406.82390894384338</v>
      </c>
      <c r="T9">
        <f>$Q9*($T7/$Q7)</f>
        <v>434.53327735487915</v>
      </c>
      <c r="U9">
        <f t="shared" si="0"/>
        <v>87.392008814684473</v>
      </c>
      <c r="V9">
        <f t="shared" si="0"/>
        <v>46.602119600378344</v>
      </c>
      <c r="W9">
        <f t="shared" si="0"/>
        <v>50.38066983824686</v>
      </c>
      <c r="X9">
        <f t="shared" si="0"/>
        <v>39.045019124641314</v>
      </c>
      <c r="Y9">
        <f t="shared" si="1"/>
        <v>727.51532581895844</v>
      </c>
      <c r="Z9">
        <f t="shared" si="1"/>
        <v>329.99338744051693</v>
      </c>
      <c r="AA9">
        <f t="shared" si="1"/>
        <v>356.44323910559655</v>
      </c>
      <c r="AB9">
        <f t="shared" si="1"/>
        <v>395.48825823023782</v>
      </c>
      <c r="AC9">
        <f>_xlfn.FORECAST.ETS($C9, AC2:AC7, $C2:$C7, 0,0,1)</f>
        <v>2119.3469446740114</v>
      </c>
      <c r="AD9">
        <f>AC9*AVERAGEIFS(AD:AD, $A:$A, $A9, $D:$D, "Weight pct")</f>
        <v>1046.5642256908009</v>
      </c>
      <c r="AE9">
        <f>AC9*AVERAGEIFS(AE:AE, $A:$A, $A9, $D:$D, "Weight pct")</f>
        <v>1094.5428397062219</v>
      </c>
      <c r="AF9">
        <f>AC9*AVERAGEIFS(AF:AF, $A:$A, $A9, $D:$D, "Weight pct")</f>
        <v>1057.8891689167647</v>
      </c>
      <c r="AG9">
        <f t="shared" si="2"/>
        <v>917.86451371981252</v>
      </c>
      <c r="AH9">
        <f t="shared" si="2"/>
        <v>478.60855298986837</v>
      </c>
      <c r="AI9">
        <f t="shared" si="2"/>
        <v>481.11058953433496</v>
      </c>
      <c r="AJ9">
        <f t="shared" si="2"/>
        <v>498.31963718601975</v>
      </c>
      <c r="AK9">
        <f t="shared" si="3"/>
        <v>1201.4824309541987</v>
      </c>
      <c r="AL9">
        <f t="shared" si="3"/>
        <v>567.9556727009325</v>
      </c>
      <c r="AM9">
        <f t="shared" si="3"/>
        <v>613.43225017188695</v>
      </c>
      <c r="AN9">
        <f t="shared" si="3"/>
        <v>559.56953173074487</v>
      </c>
      <c r="AO9">
        <f>_xlfn.FORECAST.ETS($C9, AO2:AO7, $C2:$C7, 0,0,1)</f>
        <v>66.051072320762827</v>
      </c>
      <c r="AP9">
        <f>_xlfn.FORECAST.ETS($C9, AP2:AP7, $C2:$C7, 0,0,1)</f>
        <v>18.82821187703215</v>
      </c>
      <c r="AQ9">
        <f>AP9*AVERAGEIFS(AQ:AQ, $A:$A, $A9, $D:$D, "Weight pct")</f>
        <v>7.2023030766988274</v>
      </c>
      <c r="AR9">
        <f>AP9*AVERAGEIFS(AR:AR, $A:$A, $A9, $D:$D, "Weight pct")</f>
        <v>8.4279838275322376</v>
      </c>
      <c r="AS9">
        <f>AP9*AVERAGEIFS(AS:AS, $A:$A, $A9, $D:$D, "Weight pct")</f>
        <v>16.204496163107141</v>
      </c>
      <c r="AT9">
        <f t="shared" si="4"/>
        <v>7.3696283862120779</v>
      </c>
      <c r="AU9">
        <f t="shared" si="4"/>
        <v>1.9606269486569028</v>
      </c>
      <c r="AV9">
        <f t="shared" si="4"/>
        <v>2.5283951482596714</v>
      </c>
      <c r="AW9">
        <f t="shared" si="4"/>
        <v>6.9705054923841834</v>
      </c>
      <c r="AX9">
        <f t="shared" si="5"/>
        <v>11.45858349082007</v>
      </c>
      <c r="AY9">
        <f t="shared" si="5"/>
        <v>5.2416761280419246</v>
      </c>
      <c r="AZ9">
        <f t="shared" si="5"/>
        <v>5.8995886792725658</v>
      </c>
      <c r="BA9">
        <f t="shared" si="5"/>
        <v>9.2339906707229602</v>
      </c>
      <c r="BB9">
        <f>_xlfn.FORECAST.ETS($C9, BB2:BB7, $C2:$C7, 0,0,1)</f>
        <v>7682.5989868733204</v>
      </c>
      <c r="BC9">
        <f>BB9*AVERAGEIFS(BC:BC, $A:$A, $A9, $D:$D, "Weight pct")</f>
        <v>3459.5027938173134</v>
      </c>
      <c r="BD9">
        <f>BB9*AVERAGEIFS(BD:BD, $A:$A, $A9, $D:$D, "Weight pct")</f>
        <v>3872.9974174590843</v>
      </c>
      <c r="BE9">
        <f>BB9*AVERAGEIFS(BE:BE, $A:$A, $A9, $D:$D, "Weight pct")</f>
        <v>2499.0592109848558</v>
      </c>
      <c r="BF9">
        <f t="shared" si="6"/>
        <v>6884.5225352756579</v>
      </c>
      <c r="BG9">
        <f t="shared" si="6"/>
        <v>3148.7609161605283</v>
      </c>
      <c r="BH9">
        <f t="shared" si="6"/>
        <v>3451.6608134987387</v>
      </c>
      <c r="BI9">
        <f t="shared" si="6"/>
        <v>2041.5990000023992</v>
      </c>
      <c r="BJ9">
        <f t="shared" si="7"/>
        <v>798.07645159766207</v>
      </c>
      <c r="BK9">
        <f t="shared" si="7"/>
        <v>310.74187765678477</v>
      </c>
      <c r="BL9">
        <f t="shared" si="7"/>
        <v>421.33660396034543</v>
      </c>
      <c r="BM9">
        <f t="shared" si="7"/>
        <v>457.46021098245717</v>
      </c>
      <c r="BN9">
        <f>_xlfn.FORECAST.ETS($C9, BN2:BN7, $C2:$C7, 0,0,1)</f>
        <v>782.21371982204471</v>
      </c>
      <c r="BO9">
        <f>_xlfn.FORECAST.ETS($C9, BO2:BO7, $C2:$C7, 0,0,1)</f>
        <v>33.981701803889671</v>
      </c>
      <c r="BP9">
        <f>BO9*AVERAGEIFS(BP:BP, $A:$A, $A9, $D:$D, "Weight pct")</f>
        <v>1.5882751930078869</v>
      </c>
      <c r="BQ9">
        <f>BO9*AVERAGEIFS(BQ:BQ, $A:$A, $A9, $D:$D, "Weight pct")</f>
        <v>8.7909185101366756</v>
      </c>
      <c r="BR9">
        <f>BO9*AVERAGEIFS(BR:BR, $A:$A, $A9, $D:$D, "Weight pct")</f>
        <v>23.713317997931703</v>
      </c>
      <c r="BS9">
        <f t="shared" si="8"/>
        <v>0</v>
      </c>
      <c r="BT9">
        <f t="shared" si="8"/>
        <v>0</v>
      </c>
      <c r="BU9">
        <f t="shared" si="8"/>
        <v>0</v>
      </c>
      <c r="BV9">
        <f t="shared" si="8"/>
        <v>0</v>
      </c>
      <c r="BW9">
        <f t="shared" si="9"/>
        <v>33.981701803889671</v>
      </c>
      <c r="BX9">
        <f t="shared" si="9"/>
        <v>1.5882751930078869</v>
      </c>
      <c r="BY9">
        <f t="shared" si="9"/>
        <v>8.7909185101366756</v>
      </c>
      <c r="BZ9">
        <f t="shared" si="9"/>
        <v>23.713317997931703</v>
      </c>
      <c r="CA9">
        <f>_xlfn.FORECAST.ETS($C9, CA2:CA7, $C2:$C7, 0,0,1)</f>
        <v>0</v>
      </c>
    </row>
    <row r="10" spans="1:79" outlineLevel="1">
      <c r="A10" t="str">
        <f>A9</f>
        <v>003607</v>
      </c>
      <c r="B10" t="str">
        <f>B9</f>
        <v>Alamo Community College District</v>
      </c>
      <c r="C10">
        <v>2024</v>
      </c>
      <c r="D10" t="s">
        <v>2040</v>
      </c>
      <c r="E10">
        <f>IF(OR(E7=0,E7=""),E8,IF(E8&gt;(E7*(1+Dash!$B$6)),E7*(1+Dash!$B$6),IF(E8&lt;(E7*(1-Dash!$B$7)),E7*(1-Dash!$B$7),E8)))</f>
        <v>3157.4466177094237</v>
      </c>
      <c r="F10">
        <f>IF(OR(F7=0,F7=""),F8,IF(F8&gt;(F7*(1+Dash!$B$6)),F7*(1+Dash!$B$6),IF(F8&lt;(F7*(1-Dash!$B$7)),F7*(1-Dash!$B$7),F8)))</f>
        <v>4367.199043899197</v>
      </c>
      <c r="G10">
        <f>F10*AVERAGEIFS(G:G, $A:$A, $A10, $D:$D, "Weight pct")</f>
        <v>2033.2292728189516</v>
      </c>
      <c r="H10">
        <f>F10*AVERAGEIFS(H:H, $A:$A, $A10, $D:$D, "Weight pct")</f>
        <v>2006.2891993790108</v>
      </c>
      <c r="I10">
        <f>F10*AVERAGEIFS(I:I, $A:$A, $A10, $D:$D, "Weight pct")</f>
        <v>998.35039088539702</v>
      </c>
      <c r="J10">
        <f>IF(OR(J7=0,J7=""),J8,IF(J8&gt;(J7*(1+Dash!$B$6)),J7*(1+Dash!$B$6),IF(J8&lt;(J7*(1-Dash!$B$7)),J7*(1-Dash!$B$7),J8)))</f>
        <v>21.334766122305851</v>
      </c>
      <c r="K10">
        <f>J10*AVERAGEIFS(K:K, $A:$A, $A10, $D:$D, "Weight pct")</f>
        <v>7.3114568867945771</v>
      </c>
      <c r="L10">
        <f>J10*AVERAGEIFS(L:L, $A:$A, $A10, $D:$D, "Weight pct")</f>
        <v>7.4660061185084476</v>
      </c>
      <c r="M10">
        <f>J10*AVERAGEIFS(M:M, $A:$A, $A10, $D:$D, "Weight pct")</f>
        <v>0</v>
      </c>
      <c r="N10">
        <f>IF(OR(N7=0,N7=""),N8,IF(N8&gt;(N7*(1+Dash!$B$6)),N7*(1+Dash!$B$6),IF(N8&lt;(N7*(1-Dash!$B$7)),N7*(1-Dash!$B$7),N8)))</f>
        <v>426.8</v>
      </c>
      <c r="O10">
        <f>N10*AVERAGEIFS(O:O, $A:$A, $A10, $D:$D, "Weight pct")</f>
        <v>19.8</v>
      </c>
      <c r="P10">
        <f>N10*AVERAGEIFS(P:P, $A:$A, $A10, $D:$D, "Weight pct")</f>
        <v>407.00000000000006</v>
      </c>
      <c r="Q10">
        <f>IF(OR(Q7=0,Q7=""),Q8,IF(Q8&gt;(Q7*(1+Dash!$B$6)),Q7*(1+Dash!$B$6),IF(Q8&lt;(Q7*(1-Dash!$B$7)),Q7*(1-Dash!$B$7),Q8)))</f>
        <v>711.7</v>
      </c>
      <c r="R10">
        <f>$Q10*($R7/$Q7)</f>
        <v>328.90000000000003</v>
      </c>
      <c r="S10">
        <f>$Q10*($S7/$Q7)</f>
        <v>355.3</v>
      </c>
      <c r="T10">
        <f>$Q10*($T7/$Q7)</f>
        <v>379.50000000000006</v>
      </c>
      <c r="U10">
        <f t="shared" si="0"/>
        <v>76.323883747313118</v>
      </c>
      <c r="V10">
        <f t="shared" si="0"/>
        <v>40.700000000000003</v>
      </c>
      <c r="W10">
        <f t="shared" si="0"/>
        <v>44</v>
      </c>
      <c r="X10">
        <f t="shared" si="0"/>
        <v>34.1</v>
      </c>
      <c r="Y10">
        <f t="shared" si="1"/>
        <v>635.37611625268698</v>
      </c>
      <c r="Z10">
        <f t="shared" si="1"/>
        <v>288.20000000000005</v>
      </c>
      <c r="AA10">
        <f t="shared" si="1"/>
        <v>311.3</v>
      </c>
      <c r="AB10">
        <f t="shared" si="1"/>
        <v>345.40000000000003</v>
      </c>
      <c r="AC10">
        <f>IF(OR(AC7=0,AC7=""),AC8,IF(AC8&gt;(AC7*(1+Dash!$B$6)),AC7*(1+Dash!$B$6),IF(AC8&lt;(AC7*(1-Dash!$B$7)),AC7*(1-Dash!$B$7),AC8)))</f>
        <v>2085.5766996035313</v>
      </c>
      <c r="AD10">
        <f>AC10*AVERAGEIFS(AD:AD, $A:$A, $A10, $D:$D, "Weight pct")</f>
        <v>1029.8879894226463</v>
      </c>
      <c r="AE10">
        <f>AC10*AVERAGEIFS(AE:AE, $A:$A, $A10, $D:$D, "Weight pct")</f>
        <v>1077.1020992791259</v>
      </c>
      <c r="AF10">
        <f>AC10*AVERAGEIFS(AF:AF, $A:$A, $A10, $D:$D, "Weight pct")</f>
        <v>1041.0324779528314</v>
      </c>
      <c r="AG10">
        <f t="shared" si="2"/>
        <v>903.23901332795344</v>
      </c>
      <c r="AH10">
        <f t="shared" si="2"/>
        <v>470.98227539151998</v>
      </c>
      <c r="AI10">
        <f t="shared" si="2"/>
        <v>473.44444381175401</v>
      </c>
      <c r="AJ10">
        <f t="shared" si="2"/>
        <v>490.37927786283529</v>
      </c>
      <c r="AK10">
        <f t="shared" si="3"/>
        <v>1182.3376862755777</v>
      </c>
      <c r="AL10">
        <f t="shared" si="3"/>
        <v>558.90571403112631</v>
      </c>
      <c r="AM10">
        <f t="shared" si="3"/>
        <v>603.65765546737191</v>
      </c>
      <c r="AN10">
        <f t="shared" si="3"/>
        <v>550.65320008999606</v>
      </c>
      <c r="AO10">
        <f>IF(OR(AO7=0,AO7=""),AO8,IF(AO8&gt;(AO7*(1+Dash!$B$6)),AO7*(1+Dash!$B$6),IF(AO8&lt;(AO7*(1-Dash!$B$7)),AO7*(1-Dash!$B$7),AO8)))</f>
        <v>52.800000000000004</v>
      </c>
      <c r="AP10">
        <f>IF(OR(AP7=0,AP7=""),AP8,IF(AP8&gt;(AP7*(1+Dash!$B$6)),AP7*(1+Dash!$B$6),IF(AP8&lt;(AP7*(1-Dash!$B$7)),AP7*(1-Dash!$B$7),AP8)))</f>
        <v>14.3</v>
      </c>
      <c r="AQ10">
        <f>AP10*AVERAGEIFS(AQ:AQ, $A:$A, $A10, $D:$D, "Weight pct")</f>
        <v>5.47013888888889</v>
      </c>
      <c r="AR10">
        <f>AP10*AVERAGEIFS(AR:AR, $A:$A, $A10, $D:$D, "Weight pct")</f>
        <v>6.401041666666667</v>
      </c>
      <c r="AS10">
        <f>AP10*AVERAGEIFS(AS:AS, $A:$A, $A10, $D:$D, "Weight pct")</f>
        <v>12.307291666666668</v>
      </c>
      <c r="AT10">
        <f t="shared" si="4"/>
        <v>5.5972222222222223</v>
      </c>
      <c r="AU10">
        <f t="shared" si="4"/>
        <v>1.489093364197531</v>
      </c>
      <c r="AV10">
        <f t="shared" si="4"/>
        <v>1.9203125000000001</v>
      </c>
      <c r="AW10">
        <f t="shared" si="4"/>
        <v>5.2940889550264556</v>
      </c>
      <c r="AX10">
        <f t="shared" si="5"/>
        <v>8.7027777777777775</v>
      </c>
      <c r="AY10">
        <f t="shared" si="5"/>
        <v>3.9810455246913592</v>
      </c>
      <c r="AZ10">
        <f t="shared" si="5"/>
        <v>4.4807291666666664</v>
      </c>
      <c r="BA10">
        <f t="shared" si="5"/>
        <v>7.0132027116402131</v>
      </c>
      <c r="BB10">
        <f>IF(OR(BB7=0,BB7=""),BB8,IF(BB8&gt;(BB7*(1+Dash!$B$6)),BB7*(1+Dash!$B$6),IF(BB8&lt;(BB7*(1-Dash!$B$7)),BB7*(1-Dash!$B$7),BB8)))</f>
        <v>7901.6571032479769</v>
      </c>
      <c r="BC10">
        <f>BB10*AVERAGEIFS(BC:BC, $A:$A, $A10, $D:$D, "Weight pct")</f>
        <v>3558.1454754021952</v>
      </c>
      <c r="BD10">
        <f>BB10*AVERAGEIFS(BD:BD, $A:$A, $A10, $D:$D, "Weight pct")</f>
        <v>3983.4302957652558</v>
      </c>
      <c r="BE10">
        <f>BB10*AVERAGEIFS(BE:BE, $A:$A, $A10, $D:$D, "Weight pct")</f>
        <v>2570.3162431952373</v>
      </c>
      <c r="BF10">
        <f t="shared" si="6"/>
        <v>7080.8246644500632</v>
      </c>
      <c r="BG10">
        <f t="shared" si="6"/>
        <v>3238.5432458626001</v>
      </c>
      <c r="BH10">
        <f t="shared" si="6"/>
        <v>3550.0798924407954</v>
      </c>
      <c r="BI10">
        <f t="shared" si="6"/>
        <v>2099.8122208274158</v>
      </c>
      <c r="BJ10">
        <f t="shared" si="7"/>
        <v>820.83243879791348</v>
      </c>
      <c r="BK10">
        <f t="shared" si="7"/>
        <v>319.60222953959499</v>
      </c>
      <c r="BL10">
        <f t="shared" si="7"/>
        <v>433.35040332446027</v>
      </c>
      <c r="BM10">
        <f t="shared" si="7"/>
        <v>470.5040223678219</v>
      </c>
      <c r="BN10">
        <f>IF(OR(BN7=0,BN7=""),BN8,IF(BN8&gt;(BN7*(1+Dash!$B$6)),BN7*(1+Dash!$B$6),IF(BN8&lt;(BN7*(1-Dash!$B$7)),BN7*(1-Dash!$B$7),BN8)))</f>
        <v>616</v>
      </c>
      <c r="BO10">
        <f>IF(OR(BO7=0,BO7=""),BO8,IF(BO8&gt;(BO7*(1+Dash!$B$6)),BO7*(1+Dash!$B$6),IF(BO8&lt;(BO7*(1-Dash!$B$7)),BO7*(1-Dash!$B$7),BO8)))</f>
        <v>25.3</v>
      </c>
      <c r="BP10">
        <f>BO10*AVERAGEIFS(BP:BP, $A:$A, $A10, $D:$D, "Weight pct")</f>
        <v>1.1825000000000001</v>
      </c>
      <c r="BQ10">
        <f>BO10*AVERAGEIFS(BQ:BQ, $A:$A, $A10, $D:$D, "Weight pct")</f>
        <v>6.5449999999999999</v>
      </c>
      <c r="BR10">
        <f>BO10*AVERAGEIFS(BR:BR, $A:$A, $A10, $D:$D, "Weight pct")</f>
        <v>17.655000000000001</v>
      </c>
      <c r="BS10">
        <f t="shared" si="8"/>
        <v>0</v>
      </c>
      <c r="BT10">
        <f t="shared" si="8"/>
        <v>0</v>
      </c>
      <c r="BU10">
        <f t="shared" si="8"/>
        <v>0</v>
      </c>
      <c r="BV10">
        <f t="shared" si="8"/>
        <v>0</v>
      </c>
      <c r="BW10">
        <f t="shared" si="9"/>
        <v>25.3</v>
      </c>
      <c r="BX10">
        <f t="shared" si="9"/>
        <v>1.1825000000000001</v>
      </c>
      <c r="BY10">
        <f t="shared" si="9"/>
        <v>6.5449999999999999</v>
      </c>
      <c r="BZ10">
        <f t="shared" si="9"/>
        <v>17.655000000000001</v>
      </c>
      <c r="CA10">
        <f>IF(OR(CA7=0,CA7=""),CA8,IF(CA8&gt;(CA7*(1+Dash!$B$6)),CA7*(1+Dash!$B$6),IF(CA8&lt;(CA7*(1-Dash!$B$7)),CA7*(1-Dash!$B$7),CA8)))</f>
        <v>0</v>
      </c>
    </row>
    <row r="11" spans="1:79" outlineLevel="1">
      <c r="A11" t="str">
        <f>A10</f>
        <v>003607</v>
      </c>
      <c r="B11" t="str">
        <f>B10</f>
        <v>Alamo Community College District</v>
      </c>
      <c r="C11">
        <v>2025</v>
      </c>
      <c r="D11" t="s">
        <v>2040</v>
      </c>
      <c r="E11">
        <f>IF(E9&gt;(E10*(1+Dash!$B$6)), E10*(1+Dash!$B$6), IF(E9&lt;(E10*(1-Dash!$B$7)), E10*(1-Dash!$B$7), E9))</f>
        <v>2999.5742868239522</v>
      </c>
      <c r="F11">
        <f>IF(F9&gt;(F10*(1+Dash!$B$6)), F10*(1+Dash!$B$6), IF(F9&lt;(F10*(1-Dash!$B$7)), F10*(1-Dash!$B$7), F9))</f>
        <v>4268.9805028235505</v>
      </c>
      <c r="G11">
        <f>F11*AVERAGEIFS(G:G, $A:$A, $A11, $D:$D, "Weight pct")</f>
        <v>1987.5018372610168</v>
      </c>
      <c r="H11">
        <f>F11*AVERAGEIFS(H:H, $A:$A, $A11, $D:$D, "Weight pct")</f>
        <v>1961.1676475197908</v>
      </c>
      <c r="I11">
        <f>F11*AVERAGEIFS(I:I, $A:$A, $A11, $D:$D, "Weight pct")</f>
        <v>975.897436969306</v>
      </c>
      <c r="J11">
        <f>IF(J9&gt;(J10*(1+Dash!$B$6)), J10*(1+Dash!$B$6), IF(J9&lt;(J10*(1-Dash!$B$7)), J10*(1-Dash!$B$7), J9))</f>
        <v>23.468242734536439</v>
      </c>
      <c r="K11">
        <f>J11*AVERAGEIFS(K:K, $A:$A, $A11, $D:$D, "Weight pct")</f>
        <v>8.0426025754740351</v>
      </c>
      <c r="L11">
        <f>J11*AVERAGEIFS(L:L, $A:$A, $A11, $D:$D, "Weight pct")</f>
        <v>8.2126067303592922</v>
      </c>
      <c r="M11">
        <f>J11*AVERAGEIFS(M:M, $A:$A, $A11, $D:$D, "Weight pct")</f>
        <v>0</v>
      </c>
      <c r="N11">
        <f>IF(N9&gt;(N10*(1+Dash!$B$6)), N10*(1+Dash!$B$6), IF(N9&lt;(N10*(1-Dash!$B$7)), N10*(1-Dash!$B$7), N9))</f>
        <v>469.48000000000008</v>
      </c>
      <c r="O11">
        <f>N11*AVERAGEIFS(O:O, $A:$A, $A11, $D:$D, "Weight pct")</f>
        <v>21.780000000000005</v>
      </c>
      <c r="P11">
        <f>N11*AVERAGEIFS(P:P, $A:$A, $A11, $D:$D, "Weight pct")</f>
        <v>447.7000000000001</v>
      </c>
      <c r="Q11">
        <f>IF(Q9&gt;(Q10*(1+Dash!$B$6)), Q10*(1+Dash!$B$6), IF(Q9&lt;(Q10*(1-Dash!$B$7)), Q10*(1-Dash!$B$7), Q9))</f>
        <v>782.87000000000012</v>
      </c>
      <c r="R11">
        <f>$Q11*($R7/$Q7)</f>
        <v>361.79000000000008</v>
      </c>
      <c r="S11">
        <f>$Q11*($S7/$Q7)</f>
        <v>390.8300000000001</v>
      </c>
      <c r="T11">
        <f>$Q11*($T7/$Q7)</f>
        <v>417.4500000000001</v>
      </c>
      <c r="U11">
        <f t="shared" si="0"/>
        <v>83.956272122044439</v>
      </c>
      <c r="V11">
        <f t="shared" si="0"/>
        <v>44.77000000000001</v>
      </c>
      <c r="W11">
        <f t="shared" si="0"/>
        <v>48.400000000000013</v>
      </c>
      <c r="X11">
        <f t="shared" si="0"/>
        <v>37.510000000000012</v>
      </c>
      <c r="Y11">
        <f t="shared" si="1"/>
        <v>698.91372787795569</v>
      </c>
      <c r="Z11">
        <f t="shared" si="1"/>
        <v>317.02000000000004</v>
      </c>
      <c r="AA11">
        <f t="shared" si="1"/>
        <v>342.43000000000006</v>
      </c>
      <c r="AB11">
        <f t="shared" si="1"/>
        <v>379.94000000000011</v>
      </c>
      <c r="AC11">
        <f>IF(AC9&gt;(AC10*(1+Dash!$B$6)), AC10*(1+Dash!$B$6), IF(AC9&lt;(AC10*(1-Dash!$B$7)), AC10*(1-Dash!$B$7), AC9))</f>
        <v>2119.3469446740114</v>
      </c>
      <c r="AD11">
        <f>AC11*AVERAGEIFS(AD:AD, $A:$A, $A11, $D:$D, "Weight pct")</f>
        <v>1046.5642256908009</v>
      </c>
      <c r="AE11">
        <f>AC11*AVERAGEIFS(AE:AE, $A:$A, $A11, $D:$D, "Weight pct")</f>
        <v>1094.5428397062219</v>
      </c>
      <c r="AF11">
        <f>AC11*AVERAGEIFS(AF:AF, $A:$A, $A11, $D:$D, "Weight pct")</f>
        <v>1057.8891689167647</v>
      </c>
      <c r="AG11">
        <f t="shared" si="2"/>
        <v>917.86451371981252</v>
      </c>
      <c r="AH11">
        <f t="shared" si="2"/>
        <v>478.60855298986837</v>
      </c>
      <c r="AI11">
        <f t="shared" si="2"/>
        <v>481.11058953433496</v>
      </c>
      <c r="AJ11">
        <f t="shared" si="2"/>
        <v>498.31963718601975</v>
      </c>
      <c r="AK11">
        <f t="shared" si="3"/>
        <v>1201.4824309541987</v>
      </c>
      <c r="AL11">
        <f t="shared" si="3"/>
        <v>567.9556727009325</v>
      </c>
      <c r="AM11">
        <f t="shared" si="3"/>
        <v>613.43225017188695</v>
      </c>
      <c r="AN11">
        <f t="shared" si="3"/>
        <v>559.56953173074487</v>
      </c>
      <c r="AO11">
        <f>IF(AO9&gt;(AO10*(1+Dash!$B$6)), AO10*(1+Dash!$B$6), IF(AO9&lt;(AO10*(1-Dash!$B$7)), AO10*(1-Dash!$B$7), AO9))</f>
        <v>58.080000000000013</v>
      </c>
      <c r="AP11">
        <f>IF(AP9&gt;(AP10*(1+Dash!$B$6)), AP10*(1+Dash!$B$6), IF(AP9&lt;(AP10*(1-Dash!$B$7)), AP10*(1-Dash!$B$7), AP9))</f>
        <v>15.730000000000002</v>
      </c>
      <c r="AQ11">
        <f>AP11*AVERAGEIFS(AQ:AQ, $A:$A, $A11, $D:$D, "Weight pct")</f>
        <v>6.0171527777777793</v>
      </c>
      <c r="AR11">
        <f>AP11*AVERAGEIFS(AR:AR, $A:$A, $A11, $D:$D, "Weight pct")</f>
        <v>7.041145833333335</v>
      </c>
      <c r="AS11">
        <f>AP11*AVERAGEIFS(AS:AS, $A:$A, $A11, $D:$D, "Weight pct")</f>
        <v>13.538020833333336</v>
      </c>
      <c r="AT11">
        <f t="shared" si="4"/>
        <v>6.156944444444445</v>
      </c>
      <c r="AU11">
        <f t="shared" si="4"/>
        <v>1.6380027006172841</v>
      </c>
      <c r="AV11">
        <f t="shared" si="4"/>
        <v>2.1123437500000004</v>
      </c>
      <c r="AW11">
        <f t="shared" si="4"/>
        <v>5.823497850529102</v>
      </c>
      <c r="AX11">
        <f t="shared" si="5"/>
        <v>9.5730555555555572</v>
      </c>
      <c r="AY11">
        <f t="shared" si="5"/>
        <v>4.3791500771604959</v>
      </c>
      <c r="AZ11">
        <f t="shared" si="5"/>
        <v>4.9288020833333341</v>
      </c>
      <c r="BA11">
        <f t="shared" si="5"/>
        <v>7.7145229828042359</v>
      </c>
      <c r="BB11">
        <f>IF(BB9&gt;(BB10*(1+Dash!$B$6)), BB10*(1+Dash!$B$6), IF(BB9&lt;(BB10*(1-Dash!$B$7)), BB10*(1-Dash!$B$7), BB9))</f>
        <v>7682.5989868733204</v>
      </c>
      <c r="BC11">
        <f>BB11*AVERAGEIFS(BC:BC, $A:$A, $A11, $D:$D, "Weight pct")</f>
        <v>3459.5027938173134</v>
      </c>
      <c r="BD11">
        <f>BB11*AVERAGEIFS(BD:BD, $A:$A, $A11, $D:$D, "Weight pct")</f>
        <v>3872.9974174590843</v>
      </c>
      <c r="BE11">
        <f>BB11*AVERAGEIFS(BE:BE, $A:$A, $A11, $D:$D, "Weight pct")</f>
        <v>2499.0592109848558</v>
      </c>
      <c r="BF11">
        <f t="shared" si="6"/>
        <v>6884.5225352756579</v>
      </c>
      <c r="BG11">
        <f t="shared" si="6"/>
        <v>3148.7609161605283</v>
      </c>
      <c r="BH11">
        <f t="shared" si="6"/>
        <v>3451.6608134987387</v>
      </c>
      <c r="BI11">
        <f t="shared" si="6"/>
        <v>2041.5990000023992</v>
      </c>
      <c r="BJ11">
        <f t="shared" si="7"/>
        <v>798.07645159766207</v>
      </c>
      <c r="BK11">
        <f t="shared" si="7"/>
        <v>310.74187765678477</v>
      </c>
      <c r="BL11">
        <f t="shared" si="7"/>
        <v>421.33660396034543</v>
      </c>
      <c r="BM11">
        <f t="shared" si="7"/>
        <v>457.46021098245717</v>
      </c>
      <c r="BN11">
        <f>IF(BN9&gt;(BN10*(1+Dash!$B$6)), BN10*(1+Dash!$B$6), IF(BN9&lt;(BN10*(1-Dash!$B$7)), BN10*(1-Dash!$B$7), BN9))</f>
        <v>677.6</v>
      </c>
      <c r="BO11">
        <f>IF(BO9&gt;(BO10*(1+Dash!$B$6)), BO10*(1+Dash!$B$6), IF(BO9&lt;(BO10*(1-Dash!$B$7)), BO10*(1-Dash!$B$7), BO9))</f>
        <v>27.830000000000002</v>
      </c>
      <c r="BP11">
        <f>BO11*AVERAGEIFS(BP:BP, $A:$A, $A11, $D:$D, "Weight pct")</f>
        <v>1.3007500000000001</v>
      </c>
      <c r="BQ11">
        <f>BO11*AVERAGEIFS(BQ:BQ, $A:$A, $A11, $D:$D, "Weight pct")</f>
        <v>7.1995000000000005</v>
      </c>
      <c r="BR11">
        <f>BO11*AVERAGEIFS(BR:BR, $A:$A, $A11, $D:$D, "Weight pct")</f>
        <v>19.420500000000001</v>
      </c>
      <c r="BS11">
        <f t="shared" si="8"/>
        <v>0</v>
      </c>
      <c r="BT11">
        <f t="shared" si="8"/>
        <v>0</v>
      </c>
      <c r="BU11">
        <f t="shared" si="8"/>
        <v>0</v>
      </c>
      <c r="BV11">
        <f t="shared" si="8"/>
        <v>0</v>
      </c>
      <c r="BW11">
        <f t="shared" si="9"/>
        <v>27.830000000000002</v>
      </c>
      <c r="BX11">
        <f t="shared" si="9"/>
        <v>1.3007500000000001</v>
      </c>
      <c r="BY11">
        <f t="shared" si="9"/>
        <v>7.1995000000000005</v>
      </c>
      <c r="BZ11">
        <f t="shared" si="9"/>
        <v>19.420500000000001</v>
      </c>
      <c r="CA11">
        <f>IF(CA9&gt;(CA10*(1+Dash!$B$6)), CA10*(1+Dash!$B$6), IF(CA9&lt;(CA10*(1-Dash!$B$7)), CA10*(1-Dash!$B$7), CA9))</f>
        <v>0</v>
      </c>
    </row>
    <row r="12" spans="1:79" outlineLevel="1">
      <c r="A12" t="s">
        <v>48</v>
      </c>
      <c r="B12" t="s">
        <v>1926</v>
      </c>
      <c r="C12">
        <v>2018</v>
      </c>
      <c r="D12" t="s">
        <v>2036</v>
      </c>
      <c r="E12">
        <v>545</v>
      </c>
      <c r="F12">
        <v>477</v>
      </c>
      <c r="G12">
        <v>119</v>
      </c>
      <c r="H12">
        <v>97</v>
      </c>
      <c r="I12">
        <v>81</v>
      </c>
      <c r="AC12">
        <v>357</v>
      </c>
      <c r="AD12">
        <v>121</v>
      </c>
      <c r="AE12">
        <v>107</v>
      </c>
      <c r="AF12">
        <v>230</v>
      </c>
      <c r="AG12">
        <v>157</v>
      </c>
      <c r="AH12">
        <v>54</v>
      </c>
      <c r="AI12">
        <v>49</v>
      </c>
      <c r="AJ12">
        <v>92</v>
      </c>
      <c r="AK12">
        <v>200</v>
      </c>
      <c r="AL12">
        <v>67</v>
      </c>
      <c r="AM12">
        <v>58</v>
      </c>
      <c r="AN12">
        <v>138</v>
      </c>
      <c r="AO12">
        <v>16</v>
      </c>
      <c r="AP12">
        <v>7</v>
      </c>
      <c r="AQ12">
        <v>0</v>
      </c>
      <c r="AR12">
        <v>1</v>
      </c>
      <c r="AS12">
        <v>5</v>
      </c>
      <c r="AT12">
        <v>0</v>
      </c>
      <c r="AU12">
        <v>0</v>
      </c>
      <c r="AV12">
        <v>0</v>
      </c>
      <c r="AW12">
        <v>0</v>
      </c>
      <c r="AX12">
        <v>7</v>
      </c>
      <c r="AY12">
        <v>0</v>
      </c>
      <c r="AZ12">
        <v>1</v>
      </c>
      <c r="BA12">
        <v>5</v>
      </c>
      <c r="BB12">
        <v>868</v>
      </c>
      <c r="BC12">
        <v>189</v>
      </c>
      <c r="BD12">
        <v>208</v>
      </c>
      <c r="BE12">
        <v>288</v>
      </c>
      <c r="BF12">
        <v>665</v>
      </c>
      <c r="BG12">
        <v>165</v>
      </c>
      <c r="BH12">
        <v>149</v>
      </c>
      <c r="BI12">
        <v>184</v>
      </c>
      <c r="BJ12">
        <v>203</v>
      </c>
      <c r="BK12">
        <v>24</v>
      </c>
      <c r="BL12">
        <v>59</v>
      </c>
      <c r="BM12">
        <v>104</v>
      </c>
      <c r="BN12">
        <v>52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</row>
    <row r="13" spans="1:79" outlineLevel="1">
      <c r="A13" t="s">
        <v>48</v>
      </c>
      <c r="B13" t="s">
        <v>1926</v>
      </c>
      <c r="C13">
        <v>2019</v>
      </c>
      <c r="D13" t="s">
        <v>2036</v>
      </c>
      <c r="E13">
        <v>605</v>
      </c>
      <c r="F13">
        <v>484</v>
      </c>
      <c r="G13">
        <v>126</v>
      </c>
      <c r="H13">
        <v>96</v>
      </c>
      <c r="I13">
        <v>73</v>
      </c>
      <c r="AC13">
        <v>426</v>
      </c>
      <c r="AD13">
        <v>173</v>
      </c>
      <c r="AE13">
        <v>120</v>
      </c>
      <c r="AF13">
        <v>274</v>
      </c>
      <c r="AG13">
        <v>176</v>
      </c>
      <c r="AH13">
        <v>87</v>
      </c>
      <c r="AI13">
        <v>48</v>
      </c>
      <c r="AJ13">
        <v>90</v>
      </c>
      <c r="AK13">
        <v>250</v>
      </c>
      <c r="AL13">
        <v>86</v>
      </c>
      <c r="AM13">
        <v>72</v>
      </c>
      <c r="AN13">
        <v>184</v>
      </c>
      <c r="AO13">
        <v>8</v>
      </c>
      <c r="AP13">
        <v>7</v>
      </c>
      <c r="AQ13">
        <v>0</v>
      </c>
      <c r="AR13">
        <v>0</v>
      </c>
      <c r="AS13">
        <v>6</v>
      </c>
      <c r="AT13">
        <v>0</v>
      </c>
      <c r="AU13">
        <v>0</v>
      </c>
      <c r="AV13">
        <v>0</v>
      </c>
      <c r="AW13">
        <v>0</v>
      </c>
      <c r="AX13">
        <v>7</v>
      </c>
      <c r="AY13">
        <v>0</v>
      </c>
      <c r="AZ13">
        <v>0</v>
      </c>
      <c r="BA13">
        <v>6</v>
      </c>
      <c r="BB13">
        <v>804</v>
      </c>
      <c r="BC13">
        <v>211</v>
      </c>
      <c r="BD13">
        <v>205</v>
      </c>
      <c r="BE13">
        <v>268</v>
      </c>
      <c r="BF13">
        <v>608</v>
      </c>
      <c r="BG13">
        <v>180</v>
      </c>
      <c r="BH13">
        <v>148</v>
      </c>
      <c r="BI13">
        <v>145</v>
      </c>
      <c r="BJ13">
        <v>196</v>
      </c>
      <c r="BK13">
        <v>31</v>
      </c>
      <c r="BL13">
        <v>57</v>
      </c>
      <c r="BM13">
        <v>123</v>
      </c>
      <c r="BN13">
        <v>32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</row>
    <row r="14" spans="1:79" outlineLevel="1">
      <c r="A14" t="s">
        <v>48</v>
      </c>
      <c r="B14" t="s">
        <v>1926</v>
      </c>
      <c r="C14">
        <v>2020</v>
      </c>
      <c r="D14" t="s">
        <v>2036</v>
      </c>
      <c r="E14">
        <v>633</v>
      </c>
      <c r="F14">
        <v>486</v>
      </c>
      <c r="G14">
        <v>153</v>
      </c>
      <c r="H14">
        <v>94</v>
      </c>
      <c r="I14">
        <v>57</v>
      </c>
      <c r="N14">
        <v>18</v>
      </c>
      <c r="O14">
        <v>0</v>
      </c>
      <c r="P14">
        <v>18</v>
      </c>
      <c r="Q14">
        <f>SUM(Table1[[#This Row],[OSA]],Table1[[#This Row],[OSA: High-Demand Field]])</f>
        <v>77</v>
      </c>
      <c r="U14">
        <v>28</v>
      </c>
      <c r="Y14">
        <v>49</v>
      </c>
      <c r="AC14">
        <v>424</v>
      </c>
      <c r="AD14">
        <v>181</v>
      </c>
      <c r="AE14">
        <v>123</v>
      </c>
      <c r="AF14">
        <v>245</v>
      </c>
      <c r="AG14">
        <v>209</v>
      </c>
      <c r="AH14">
        <v>110</v>
      </c>
      <c r="AI14">
        <v>65</v>
      </c>
      <c r="AJ14">
        <v>99</v>
      </c>
      <c r="AK14">
        <v>215</v>
      </c>
      <c r="AL14">
        <v>71</v>
      </c>
      <c r="AM14">
        <v>58</v>
      </c>
      <c r="AN14">
        <v>146</v>
      </c>
      <c r="AO14">
        <v>2</v>
      </c>
      <c r="AP14">
        <v>5</v>
      </c>
      <c r="AQ14">
        <v>0</v>
      </c>
      <c r="AR14">
        <v>1</v>
      </c>
      <c r="AS14">
        <v>5</v>
      </c>
      <c r="AT14">
        <v>0</v>
      </c>
      <c r="AU14">
        <v>0</v>
      </c>
      <c r="AV14">
        <v>0</v>
      </c>
      <c r="AW14">
        <v>0</v>
      </c>
      <c r="AX14">
        <v>5</v>
      </c>
      <c r="AY14">
        <v>0</v>
      </c>
      <c r="AZ14">
        <v>1</v>
      </c>
      <c r="BA14">
        <v>5</v>
      </c>
      <c r="BB14">
        <v>866</v>
      </c>
      <c r="BC14">
        <v>280</v>
      </c>
      <c r="BD14">
        <v>226</v>
      </c>
      <c r="BE14">
        <v>290</v>
      </c>
      <c r="BF14">
        <v>685</v>
      </c>
      <c r="BG14">
        <v>250</v>
      </c>
      <c r="BH14">
        <v>175</v>
      </c>
      <c r="BI14">
        <v>180</v>
      </c>
      <c r="BJ14">
        <v>181</v>
      </c>
      <c r="BK14">
        <v>30</v>
      </c>
      <c r="BL14">
        <v>51</v>
      </c>
      <c r="BM14">
        <v>110</v>
      </c>
      <c r="BN14">
        <v>49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</row>
    <row r="15" spans="1:79" outlineLevel="1">
      <c r="A15" t="s">
        <v>48</v>
      </c>
      <c r="B15" t="s">
        <v>1926</v>
      </c>
      <c r="C15">
        <v>2021</v>
      </c>
      <c r="D15" t="s">
        <v>2036</v>
      </c>
      <c r="E15">
        <v>607</v>
      </c>
      <c r="F15">
        <v>449</v>
      </c>
      <c r="G15">
        <v>167</v>
      </c>
      <c r="H15">
        <v>97</v>
      </c>
      <c r="I15">
        <v>68</v>
      </c>
      <c r="N15">
        <v>16</v>
      </c>
      <c r="O15">
        <v>0</v>
      </c>
      <c r="P15">
        <v>16</v>
      </c>
      <c r="Q15">
        <f>SUM(Table1[[#This Row],[OSA]],Table1[[#This Row],[OSA: High-Demand Field]])</f>
        <v>110</v>
      </c>
      <c r="U15">
        <v>41</v>
      </c>
      <c r="Y15">
        <v>69</v>
      </c>
      <c r="AC15">
        <v>381</v>
      </c>
      <c r="AD15">
        <v>183</v>
      </c>
      <c r="AE15">
        <v>123</v>
      </c>
      <c r="AF15">
        <v>217</v>
      </c>
      <c r="AG15">
        <v>215</v>
      </c>
      <c r="AH15">
        <v>139</v>
      </c>
      <c r="AI15">
        <v>59</v>
      </c>
      <c r="AJ15">
        <v>110</v>
      </c>
      <c r="AK15">
        <v>166</v>
      </c>
      <c r="AL15">
        <v>44</v>
      </c>
      <c r="AM15">
        <v>64</v>
      </c>
      <c r="AN15">
        <v>107</v>
      </c>
      <c r="AO15">
        <v>16</v>
      </c>
      <c r="AP15">
        <v>1</v>
      </c>
      <c r="AQ15">
        <v>0</v>
      </c>
      <c r="AR15">
        <v>0</v>
      </c>
      <c r="AS15">
        <v>1</v>
      </c>
      <c r="AT15">
        <v>0</v>
      </c>
      <c r="AU15">
        <v>0</v>
      </c>
      <c r="AV15">
        <v>0</v>
      </c>
      <c r="AW15">
        <v>0</v>
      </c>
      <c r="AX15">
        <v>1</v>
      </c>
      <c r="AY15">
        <v>0</v>
      </c>
      <c r="AZ15">
        <v>0</v>
      </c>
      <c r="BA15">
        <v>1</v>
      </c>
      <c r="BB15">
        <v>789</v>
      </c>
      <c r="BC15">
        <v>326</v>
      </c>
      <c r="BD15">
        <v>217</v>
      </c>
      <c r="BE15">
        <v>289</v>
      </c>
      <c r="BF15">
        <v>629</v>
      </c>
      <c r="BG15">
        <v>293</v>
      </c>
      <c r="BH15">
        <v>156</v>
      </c>
      <c r="BI15">
        <v>169</v>
      </c>
      <c r="BJ15">
        <v>160</v>
      </c>
      <c r="BK15">
        <v>33</v>
      </c>
      <c r="BL15">
        <v>61</v>
      </c>
      <c r="BM15">
        <v>120</v>
      </c>
      <c r="BN15">
        <v>51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</row>
    <row r="16" spans="1:79" outlineLevel="1">
      <c r="A16" t="s">
        <v>48</v>
      </c>
      <c r="B16" t="s">
        <v>1926</v>
      </c>
      <c r="C16">
        <v>2022</v>
      </c>
      <c r="D16" t="s">
        <v>2036</v>
      </c>
      <c r="E16">
        <v>533</v>
      </c>
      <c r="F16">
        <v>478</v>
      </c>
      <c r="G16">
        <v>204</v>
      </c>
      <c r="H16">
        <v>94</v>
      </c>
      <c r="I16">
        <v>55</v>
      </c>
      <c r="N16">
        <v>0</v>
      </c>
      <c r="O16">
        <v>0</v>
      </c>
      <c r="P16">
        <v>0</v>
      </c>
      <c r="Q16">
        <f>SUM(Table1[[#This Row],[OSA]],Table1[[#This Row],[OSA: High-Demand Field]])</f>
        <v>81</v>
      </c>
      <c r="U16">
        <v>4</v>
      </c>
      <c r="Y16">
        <v>77</v>
      </c>
      <c r="AC16">
        <v>347</v>
      </c>
      <c r="AD16">
        <v>149</v>
      </c>
      <c r="AE16">
        <v>106</v>
      </c>
      <c r="AF16">
        <v>211</v>
      </c>
      <c r="AG16">
        <v>176</v>
      </c>
      <c r="AH16">
        <v>87</v>
      </c>
      <c r="AI16">
        <v>48</v>
      </c>
      <c r="AJ16">
        <v>106</v>
      </c>
      <c r="AK16">
        <v>171</v>
      </c>
      <c r="AL16">
        <v>62</v>
      </c>
      <c r="AM16">
        <v>58</v>
      </c>
      <c r="AN16">
        <v>105</v>
      </c>
      <c r="AO16">
        <v>6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776</v>
      </c>
      <c r="BC16">
        <v>317</v>
      </c>
      <c r="BD16">
        <v>203</v>
      </c>
      <c r="BE16">
        <v>216</v>
      </c>
      <c r="BF16">
        <v>609</v>
      </c>
      <c r="BG16">
        <v>292</v>
      </c>
      <c r="BH16">
        <v>134</v>
      </c>
      <c r="BI16">
        <v>116</v>
      </c>
      <c r="BJ16">
        <v>167</v>
      </c>
      <c r="BK16">
        <v>25</v>
      </c>
      <c r="BL16">
        <v>69</v>
      </c>
      <c r="BM16">
        <v>100</v>
      </c>
      <c r="BN16">
        <v>48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</row>
    <row r="17" spans="1:79" outlineLevel="1">
      <c r="A17" t="s">
        <v>48</v>
      </c>
      <c r="B17" t="s">
        <v>1926</v>
      </c>
      <c r="C17">
        <v>2023</v>
      </c>
      <c r="D17" t="s">
        <v>2036</v>
      </c>
      <c r="E17">
        <v>601</v>
      </c>
      <c r="F17">
        <v>449</v>
      </c>
      <c r="G17">
        <v>227</v>
      </c>
      <c r="H17">
        <v>100</v>
      </c>
      <c r="I17">
        <v>78</v>
      </c>
      <c r="N17">
        <v>72</v>
      </c>
      <c r="O17">
        <v>0</v>
      </c>
      <c r="P17">
        <v>72</v>
      </c>
      <c r="Q17">
        <v>65</v>
      </c>
      <c r="R17">
        <v>9</v>
      </c>
      <c r="S17">
        <v>4</v>
      </c>
      <c r="T17">
        <v>42</v>
      </c>
      <c r="U17">
        <v>3</v>
      </c>
      <c r="V17">
        <v>1</v>
      </c>
      <c r="W17">
        <v>0</v>
      </c>
      <c r="X17">
        <v>1</v>
      </c>
      <c r="Y17">
        <v>62</v>
      </c>
      <c r="Z17">
        <v>8</v>
      </c>
      <c r="AA17">
        <v>4</v>
      </c>
      <c r="AB17">
        <v>41</v>
      </c>
      <c r="AC17">
        <v>495</v>
      </c>
      <c r="AD17">
        <v>199</v>
      </c>
      <c r="AE17">
        <v>184</v>
      </c>
      <c r="AF17">
        <v>288</v>
      </c>
      <c r="AG17">
        <v>231</v>
      </c>
      <c r="AH17">
        <v>126</v>
      </c>
      <c r="AI17">
        <v>84</v>
      </c>
      <c r="AJ17">
        <v>137</v>
      </c>
      <c r="AK17">
        <v>264</v>
      </c>
      <c r="AL17">
        <v>73</v>
      </c>
      <c r="AM17">
        <v>100</v>
      </c>
      <c r="AN17">
        <v>151</v>
      </c>
      <c r="AO17">
        <v>23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811</v>
      </c>
      <c r="BC17">
        <v>332</v>
      </c>
      <c r="BD17">
        <v>219</v>
      </c>
      <c r="BE17">
        <v>243</v>
      </c>
      <c r="BF17">
        <v>650</v>
      </c>
      <c r="BG17">
        <v>307</v>
      </c>
      <c r="BH17">
        <v>163</v>
      </c>
      <c r="BI17">
        <v>140</v>
      </c>
      <c r="BJ17">
        <v>161</v>
      </c>
      <c r="BK17">
        <v>25</v>
      </c>
      <c r="BL17">
        <v>56</v>
      </c>
      <c r="BM17">
        <v>103</v>
      </c>
      <c r="BN17">
        <v>45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</row>
    <row r="18" spans="1:79" outlineLevel="1">
      <c r="A18" t="str">
        <f>A17</f>
        <v>003539</v>
      </c>
      <c r="B18" t="str">
        <f>B17</f>
        <v>Alvin Community College</v>
      </c>
      <c r="C18">
        <v>2024</v>
      </c>
      <c r="D18" t="s">
        <v>2037</v>
      </c>
      <c r="E18">
        <f>_xlfn.FORECAST.ETS($C18, E12:E17, $C12:$C17, 0,0,1)</f>
        <v>579.0974072462808</v>
      </c>
      <c r="F18">
        <f>_xlfn.FORECAST.ETS($C18, F12:F17, $C12:$C17, 0,0,1)</f>
        <v>444.27537099802896</v>
      </c>
      <c r="G18">
        <f>F18*AVERAGEIFS(G:G, $A:$A, $A18, $D:$D, "Weight pct")</f>
        <v>157.63668347746221</v>
      </c>
      <c r="H18">
        <f>F18*AVERAGEIFS(H:H, $A:$A, $A18, $D:$D, "Weight pct")</f>
        <v>91.115143486962637</v>
      </c>
      <c r="I18">
        <f>F18*AVERAGEIFS(I:I, $A:$A, $A18, $D:$D, "Weight pct")</f>
        <v>65.023515169511413</v>
      </c>
      <c r="J18">
        <f>_xlfn.FORECAST.ETS($C18, J12:J17, $C12:$C17, 0,0,1)</f>
        <v>0</v>
      </c>
      <c r="K18" t="e">
        <f>J18*AVERAGEIFS(K:K, $A:$A, $A18, $D:$D, "Weight pct")</f>
        <v>#DIV/0!</v>
      </c>
      <c r="L18" t="e">
        <f>J18*AVERAGEIFS(L:L, $A:$A, $A18, $D:$D, "Weight pct")</f>
        <v>#DIV/0!</v>
      </c>
      <c r="M18" t="e">
        <f>J18*AVERAGEIFS(M:M, $A:$A, $A18, $D:$D, "Weight pct")</f>
        <v>#DIV/0!</v>
      </c>
      <c r="N18">
        <f>_xlfn.FORECAST.ETS($C18, N14:N17, $C14:$C17, 0,0,1)</f>
        <v>72.273538553142856</v>
      </c>
      <c r="O18">
        <f>N18*AVERAGEIFS(O:O, $A:$A, $A18, $D:$D, "Weight pct")</f>
        <v>0</v>
      </c>
      <c r="P18">
        <f>N18*AVERAGEIFS(P:P, $A:$A, $A18, $D:$D, "Weight pct")</f>
        <v>72.273538553142856</v>
      </c>
      <c r="Q18">
        <f>_xlfn.FORECAST.ETS($C18, Q14:Q17, $C14:$C17, 0,0,1)</f>
        <v>66.614682524178562</v>
      </c>
      <c r="R18">
        <f>$Q18*($R17/$Q17)</f>
        <v>9.2235714264247246</v>
      </c>
      <c r="S18">
        <f>$Q18*($S17/$Q17)</f>
        <v>4.0993650784109885</v>
      </c>
      <c r="T18">
        <f>$Q18*($T17/$Q17)</f>
        <v>43.04333332331538</v>
      </c>
      <c r="U18">
        <f t="shared" ref="U18:X21" si="10">Q18*AVERAGEIFS(U:U, $A:$A, $A18, $D:$D, "Weight pct")</f>
        <v>13.854191904833209</v>
      </c>
      <c r="V18">
        <f t="shared" si="10"/>
        <v>1.0248412696027471</v>
      </c>
      <c r="W18">
        <f t="shared" si="10"/>
        <v>0</v>
      </c>
      <c r="X18">
        <f t="shared" si="10"/>
        <v>1.0248412696027471</v>
      </c>
      <c r="Y18">
        <f t="shared" ref="Y18:AB21" si="11">Q18*AVERAGEIFS(Y:Y, $A:$A, $A18, $D:$D, "Weight pct")</f>
        <v>52.760490619345354</v>
      </c>
      <c r="Z18">
        <f t="shared" si="11"/>
        <v>8.198730156821977</v>
      </c>
      <c r="AA18">
        <f t="shared" si="11"/>
        <v>4.0993650784109885</v>
      </c>
      <c r="AB18">
        <f t="shared" si="11"/>
        <v>42.018492053712635</v>
      </c>
      <c r="AC18">
        <f>_xlfn.FORECAST.ETS($C18, AC12:AC17, $C12:$C17, 0,0,1)</f>
        <v>427.06970559886958</v>
      </c>
      <c r="AD18">
        <f>AC18*AVERAGEIFS(AD:AD, $A:$A, $A18, $D:$D, "Weight pct")</f>
        <v>176.78234633813287</v>
      </c>
      <c r="AE18">
        <f>AC18*AVERAGEIFS(AE:AE, $A:$A, $A18, $D:$D, "Weight pct")</f>
        <v>133.21241465394681</v>
      </c>
      <c r="AF18">
        <f>AC18*AVERAGEIFS(AF:AF, $A:$A, $A18, $D:$D, "Weight pct")</f>
        <v>258.00145958304887</v>
      </c>
      <c r="AG18">
        <f t="shared" ref="AG18:AJ21" si="12">AC18*AVERAGEIFS(AG:AG, $A:$A, $A18, $D:$D, "Weight pct")</f>
        <v>205.2797176839014</v>
      </c>
      <c r="AH18">
        <f t="shared" si="12"/>
        <v>104.11087330918195</v>
      </c>
      <c r="AI18">
        <f t="shared" si="12"/>
        <v>61.620198401194841</v>
      </c>
      <c r="AJ18">
        <f t="shared" si="12"/>
        <v>112.55422641334187</v>
      </c>
      <c r="AK18">
        <f t="shared" ref="AK18:AN21" si="13">AC18*AVERAGEIFS(AK:AK, $A:$A, $A18, $D:$D, "Weight pct")</f>
        <v>221.78998791496818</v>
      </c>
      <c r="AL18">
        <f t="shared" si="13"/>
        <v>72.671473028950913</v>
      </c>
      <c r="AM18">
        <f t="shared" si="13"/>
        <v>71.592216252751967</v>
      </c>
      <c r="AN18">
        <f t="shared" si="13"/>
        <v>145.447233169707</v>
      </c>
      <c r="AO18">
        <f>_xlfn.FORECAST.ETS($C18, AO12:AO17, $C12:$C17, 0,0,1)</f>
        <v>19.783016866785264</v>
      </c>
      <c r="AP18">
        <f>_xlfn.FORECAST.ETS($C18, AP12:AP17, $C12:$C17, 0,0,1)</f>
        <v>-2.5710194034670875</v>
      </c>
      <c r="AQ18">
        <f>AP18*AVERAGEIFS(AQ:AQ, $A:$A, $A18, $D:$D, "Weight pct")</f>
        <v>0</v>
      </c>
      <c r="AR18">
        <f>AP18*AVERAGEIFS(AR:AR, $A:$A, $A18, $D:$D, "Weight pct")</f>
        <v>-0.22037309172575037</v>
      </c>
      <c r="AS18">
        <f>AP18*AVERAGEIFS(AS:AS, $A:$A, $A18, $D:$D, "Weight pct")</f>
        <v>-2.2955530388098992</v>
      </c>
      <c r="AT18">
        <f t="shared" ref="AT18:AW21" si="14">AP18*AVERAGEIFS(AT:AT, $A:$A, $A18, $D:$D, "Weight pct")</f>
        <v>0</v>
      </c>
      <c r="AU18" t="e">
        <f t="shared" si="14"/>
        <v>#DIV/0!</v>
      </c>
      <c r="AV18">
        <f t="shared" si="14"/>
        <v>0</v>
      </c>
      <c r="AW18">
        <f t="shared" si="14"/>
        <v>0</v>
      </c>
      <c r="AX18">
        <f t="shared" ref="AX18:BA21" si="15">AP18*AVERAGEIFS(AX:AX, $A:$A, $A18, $D:$D, "Weight pct")</f>
        <v>-2.5710194034670875</v>
      </c>
      <c r="AY18" t="e">
        <f t="shared" si="15"/>
        <v>#DIV/0!</v>
      </c>
      <c r="AZ18">
        <f t="shared" si="15"/>
        <v>-0.22037309172575037</v>
      </c>
      <c r="BA18">
        <f t="shared" si="15"/>
        <v>-2.2955530388098992</v>
      </c>
      <c r="BB18">
        <f>_xlfn.FORECAST.ETS($C18, BB12:BB17, $C12:$C17, 0,0,1)</f>
        <v>789.9391127931392</v>
      </c>
      <c r="BC18">
        <f>BB18*AVERAGEIFS(BC:BC, $A:$A, $A18, $D:$D, "Weight pct")</f>
        <v>267.86347198051448</v>
      </c>
      <c r="BD18">
        <f>BB18*AVERAGEIFS(BD:BD, $A:$A, $A18, $D:$D, "Weight pct")</f>
        <v>205.67948185988337</v>
      </c>
      <c r="BE18">
        <f>BB18*AVERAGEIFS(BE:BE, $A:$A, $A18, $D:$D, "Weight pct")</f>
        <v>255.97589720303048</v>
      </c>
      <c r="BF18">
        <f t="shared" ref="BF18:BI21" si="16">BB18*AVERAGEIFS(BF:BF, $A:$A, $A18, $D:$D, "Weight pct")</f>
        <v>618.36777884235687</v>
      </c>
      <c r="BG18">
        <f t="shared" si="16"/>
        <v>239.45034672846134</v>
      </c>
      <c r="BH18">
        <f t="shared" si="16"/>
        <v>148.63490918617796</v>
      </c>
      <c r="BI18">
        <f t="shared" si="16"/>
        <v>149.25814337899754</v>
      </c>
      <c r="BJ18">
        <f t="shared" ref="BJ18:BM21" si="17">BB18*AVERAGEIFS(BJ:BJ, $A:$A, $A18, $D:$D, "Weight pct")</f>
        <v>171.57133395078242</v>
      </c>
      <c r="BK18">
        <f t="shared" si="17"/>
        <v>28.413125252053135</v>
      </c>
      <c r="BL18">
        <f t="shared" si="17"/>
        <v>57.044572673705431</v>
      </c>
      <c r="BM18">
        <f t="shared" si="17"/>
        <v>106.71775382403291</v>
      </c>
      <c r="BN18">
        <f>_xlfn.FORECAST.ETS($C18, BN12:BN17, $C12:$C17, 0,0,1)</f>
        <v>51.226968459116954</v>
      </c>
      <c r="BO18">
        <f>_xlfn.FORECAST.ETS($C18, BO12:BO17, $C12:$C17, 0,0,1)</f>
        <v>0</v>
      </c>
      <c r="BP18" t="e">
        <f>BO18*AVERAGEIFS(BP:BP, $A:$A, $A18, $D:$D, "Weight pct")</f>
        <v>#DIV/0!</v>
      </c>
      <c r="BQ18" t="e">
        <f>BO18*AVERAGEIFS(BQ:BQ, $A:$A, $A18, $D:$D, "Weight pct")</f>
        <v>#DIV/0!</v>
      </c>
      <c r="BR18" t="e">
        <f>BO18*AVERAGEIFS(BR:BR, $A:$A, $A18, $D:$D, "Weight pct")</f>
        <v>#DIV/0!</v>
      </c>
      <c r="BS18" t="e">
        <f t="shared" ref="BS18:BV21" si="18">BO18*AVERAGEIFS(BS:BS, $A:$A, $A18, $D:$D, "Weight pct")</f>
        <v>#DIV/0!</v>
      </c>
      <c r="BT18" t="e">
        <f t="shared" si="18"/>
        <v>#DIV/0!</v>
      </c>
      <c r="BU18" t="e">
        <f t="shared" si="18"/>
        <v>#DIV/0!</v>
      </c>
      <c r="BV18" t="e">
        <f t="shared" si="18"/>
        <v>#DIV/0!</v>
      </c>
      <c r="BW18" t="e">
        <f t="shared" ref="BW18:BZ21" si="19">BO18*AVERAGEIFS(BW:BW, $A:$A, $A18, $D:$D, "Weight pct")</f>
        <v>#DIV/0!</v>
      </c>
      <c r="BX18" t="e">
        <f t="shared" si="19"/>
        <v>#DIV/0!</v>
      </c>
      <c r="BY18" t="e">
        <f t="shared" si="19"/>
        <v>#DIV/0!</v>
      </c>
      <c r="BZ18" t="e">
        <f t="shared" si="19"/>
        <v>#DIV/0!</v>
      </c>
      <c r="CA18">
        <f>_xlfn.FORECAST.ETS($C18, CA12:CA17, $C12:$C17, 0,0,1)</f>
        <v>0</v>
      </c>
    </row>
    <row r="19" spans="1:79" outlineLevel="1">
      <c r="A19" t="str">
        <f>A17</f>
        <v>003539</v>
      </c>
      <c r="B19" t="str">
        <f>B17</f>
        <v>Alvin Community College</v>
      </c>
      <c r="C19">
        <v>2025</v>
      </c>
      <c r="D19" t="s">
        <v>2037</v>
      </c>
      <c r="E19">
        <f>_xlfn.FORECAST.ETS($C19, E12:E17, $C12:$C17, 0,0,1)</f>
        <v>576.04333713136054</v>
      </c>
      <c r="F19">
        <f>_xlfn.FORECAST.ETS($C19, F12:F17, $C12:$C17, 0,0,1)</f>
        <v>437.9502943640677</v>
      </c>
      <c r="G19">
        <f>F19*AVERAGEIFS(G:G, $A:$A, $A19, $D:$D, "Weight pct")</f>
        <v>155.39243549882991</v>
      </c>
      <c r="H19">
        <f>F19*AVERAGEIFS(H:H, $A:$A, $A19, $D:$D, "Weight pct")</f>
        <v>89.817951919096117</v>
      </c>
      <c r="I19">
        <f>F19*AVERAGEIFS(I:I, $A:$A, $A19, $D:$D, "Weight pct")</f>
        <v>64.0977858959467</v>
      </c>
      <c r="J19">
        <f>_xlfn.FORECAST.ETS($C19, J12:J17, $C12:$C17, 0,0,1)</f>
        <v>0</v>
      </c>
      <c r="K19" t="e">
        <f>J19*AVERAGEIFS(K:K, $A:$A, $A19, $D:$D, "Weight pct")</f>
        <v>#DIV/0!</v>
      </c>
      <c r="L19" t="e">
        <f>J19*AVERAGEIFS(L:L, $A:$A, $A19, $D:$D, "Weight pct")</f>
        <v>#DIV/0!</v>
      </c>
      <c r="M19" t="e">
        <f>J19*AVERAGEIFS(M:M, $A:$A, $A19, $D:$D, "Weight pct")</f>
        <v>#DIV/0!</v>
      </c>
      <c r="N19">
        <f>_xlfn.FORECAST.ETS($C19, N14:N17, $C14:$C17, 0,0,1)</f>
        <v>88.516277677714271</v>
      </c>
      <c r="O19">
        <f>N19*AVERAGEIFS(O:O, $A:$A, $A19, $D:$D, "Weight pct")</f>
        <v>0</v>
      </c>
      <c r="P19">
        <f>N19*AVERAGEIFS(P:P, $A:$A, $A19, $D:$D, "Weight pct")</f>
        <v>88.516277677714271</v>
      </c>
      <c r="Q19">
        <f>_xlfn.FORECAST.ETS($C19, Q14:Q17, $C14:$C17, 0,0,1)</f>
        <v>64.029191144785713</v>
      </c>
      <c r="R19">
        <f>$Q19*($R17/$Q17)</f>
        <v>8.865580312354945</v>
      </c>
      <c r="S19">
        <f>$Q19*($S17/$Q17)</f>
        <v>3.940257916602198</v>
      </c>
      <c r="T19">
        <f>$Q19*($T17/$Q17)</f>
        <v>41.372708124323076</v>
      </c>
      <c r="U19">
        <f t="shared" si="10"/>
        <v>13.316474206855752</v>
      </c>
      <c r="V19">
        <f t="shared" si="10"/>
        <v>0.9850644791505494</v>
      </c>
      <c r="W19">
        <f t="shared" si="10"/>
        <v>0</v>
      </c>
      <c r="X19">
        <f t="shared" si="10"/>
        <v>0.9850644791505494</v>
      </c>
      <c r="Y19">
        <f t="shared" si="11"/>
        <v>50.712716937929962</v>
      </c>
      <c r="Z19">
        <f t="shared" si="11"/>
        <v>7.8805158332043952</v>
      </c>
      <c r="AA19">
        <f t="shared" si="11"/>
        <v>3.940257916602198</v>
      </c>
      <c r="AB19">
        <f t="shared" si="11"/>
        <v>40.387643645172524</v>
      </c>
      <c r="AC19">
        <f>_xlfn.FORECAST.ETS($C19, AC12:AC17, $C12:$C17, 0,0,1)</f>
        <v>436.89315705442897</v>
      </c>
      <c r="AD19">
        <f>AC19*AVERAGEIFS(AD:AD, $A:$A, $A19, $D:$D, "Weight pct")</f>
        <v>180.84869142111486</v>
      </c>
      <c r="AE19">
        <f>AC19*AVERAGEIFS(AE:AE, $A:$A, $A19, $D:$D, "Weight pct")</f>
        <v>136.27656477153914</v>
      </c>
      <c r="AF19">
        <f>AC19*AVERAGEIFS(AF:AF, $A:$A, $A19, $D:$D, "Weight pct")</f>
        <v>263.93600558444115</v>
      </c>
      <c r="AG19">
        <f t="shared" si="12"/>
        <v>210.00155890804297</v>
      </c>
      <c r="AH19">
        <f t="shared" si="12"/>
        <v>106.50563017566232</v>
      </c>
      <c r="AI19">
        <f t="shared" si="12"/>
        <v>63.037585351709744</v>
      </c>
      <c r="AJ19">
        <f t="shared" si="12"/>
        <v>115.14319717102896</v>
      </c>
      <c r="AK19">
        <f t="shared" si="13"/>
        <v>226.891598146386</v>
      </c>
      <c r="AL19">
        <f t="shared" si="13"/>
        <v>74.343061245452546</v>
      </c>
      <c r="AM19">
        <f t="shared" si="13"/>
        <v>73.238979419829406</v>
      </c>
      <c r="AN19">
        <f t="shared" si="13"/>
        <v>148.79280841341219</v>
      </c>
      <c r="AO19">
        <f>_xlfn.FORECAST.ETS($C19, AO12:AO17, $C12:$C17, 0,0,1)</f>
        <v>21.770802523802274</v>
      </c>
      <c r="AP19">
        <f>_xlfn.FORECAST.ETS($C19, AP12:AP17, $C12:$C17, 0,0,1)</f>
        <v>-4.1539623843676754</v>
      </c>
      <c r="AQ19">
        <f>AP19*AVERAGEIFS(AQ:AQ, $A:$A, $A19, $D:$D, "Weight pct")</f>
        <v>0</v>
      </c>
      <c r="AR19">
        <f>AP19*AVERAGEIFS(AR:AR, $A:$A, $A19, $D:$D, "Weight pct")</f>
        <v>-0.35605391866008645</v>
      </c>
      <c r="AS19">
        <f>AP19*AVERAGEIFS(AS:AS, $A:$A, $A19, $D:$D, "Weight pct")</f>
        <v>-3.7088949860425671</v>
      </c>
      <c r="AT19">
        <f t="shared" si="14"/>
        <v>0</v>
      </c>
      <c r="AU19" t="e">
        <f t="shared" si="14"/>
        <v>#DIV/0!</v>
      </c>
      <c r="AV19">
        <f t="shared" si="14"/>
        <v>0</v>
      </c>
      <c r="AW19">
        <f t="shared" si="14"/>
        <v>0</v>
      </c>
      <c r="AX19">
        <f t="shared" si="15"/>
        <v>-4.1539623843676754</v>
      </c>
      <c r="AY19" t="e">
        <f t="shared" si="15"/>
        <v>#DIV/0!</v>
      </c>
      <c r="AZ19">
        <f t="shared" si="15"/>
        <v>-0.35605391866008645</v>
      </c>
      <c r="BA19">
        <f t="shared" si="15"/>
        <v>-3.7088949860425671</v>
      </c>
      <c r="BB19">
        <f>_xlfn.FORECAST.ETS($C19, BB12:BB17, $C12:$C17, 0,0,1)</f>
        <v>778.93561834589332</v>
      </c>
      <c r="BC19">
        <f>BB19*AVERAGEIFS(BC:BC, $A:$A, $A19, $D:$D, "Weight pct")</f>
        <v>264.13225500591022</v>
      </c>
      <c r="BD19">
        <f>BB19*AVERAGEIFS(BD:BD, $A:$A, $A19, $D:$D, "Weight pct")</f>
        <v>202.8144597336144</v>
      </c>
      <c r="BE19">
        <f>BB19*AVERAGEIFS(BE:BE, $A:$A, $A19, $D:$D, "Weight pct")</f>
        <v>252.41026876675386</v>
      </c>
      <c r="BF19">
        <f t="shared" si="16"/>
        <v>609.75419545263367</v>
      </c>
      <c r="BG19">
        <f t="shared" si="16"/>
        <v>236.11491173360284</v>
      </c>
      <c r="BH19">
        <f t="shared" si="16"/>
        <v>146.56449214844699</v>
      </c>
      <c r="BI19">
        <f t="shared" si="16"/>
        <v>147.17904497093187</v>
      </c>
      <c r="BJ19">
        <f t="shared" si="17"/>
        <v>169.18142289325971</v>
      </c>
      <c r="BK19">
        <f t="shared" si="17"/>
        <v>28.017343272307389</v>
      </c>
      <c r="BL19">
        <f t="shared" si="17"/>
        <v>56.249967585167418</v>
      </c>
      <c r="BM19">
        <f t="shared" si="17"/>
        <v>105.23122379582198</v>
      </c>
      <c r="BN19">
        <f>_xlfn.FORECAST.ETS($C19, BN12:BN17, $C12:$C17, 0,0,1)</f>
        <v>52.364671899401706</v>
      </c>
      <c r="BO19">
        <f>_xlfn.FORECAST.ETS($C19, BO12:BO17, $C12:$C17, 0,0,1)</f>
        <v>0</v>
      </c>
      <c r="BP19" t="e">
        <f>BO19*AVERAGEIFS(BP:BP, $A:$A, $A19, $D:$D, "Weight pct")</f>
        <v>#DIV/0!</v>
      </c>
      <c r="BQ19" t="e">
        <f>BO19*AVERAGEIFS(BQ:BQ, $A:$A, $A19, $D:$D, "Weight pct")</f>
        <v>#DIV/0!</v>
      </c>
      <c r="BR19" t="e">
        <f>BO19*AVERAGEIFS(BR:BR, $A:$A, $A19, $D:$D, "Weight pct")</f>
        <v>#DIV/0!</v>
      </c>
      <c r="BS19" t="e">
        <f t="shared" si="18"/>
        <v>#DIV/0!</v>
      </c>
      <c r="BT19" t="e">
        <f t="shared" si="18"/>
        <v>#DIV/0!</v>
      </c>
      <c r="BU19" t="e">
        <f t="shared" si="18"/>
        <v>#DIV/0!</v>
      </c>
      <c r="BV19" t="e">
        <f t="shared" si="18"/>
        <v>#DIV/0!</v>
      </c>
      <c r="BW19" t="e">
        <f t="shared" si="19"/>
        <v>#DIV/0!</v>
      </c>
      <c r="BX19" t="e">
        <f t="shared" si="19"/>
        <v>#DIV/0!</v>
      </c>
      <c r="BY19" t="e">
        <f t="shared" si="19"/>
        <v>#DIV/0!</v>
      </c>
      <c r="BZ19" t="e">
        <f t="shared" si="19"/>
        <v>#DIV/0!</v>
      </c>
      <c r="CA19">
        <f>_xlfn.FORECAST.ETS($C19, CA12:CA17, $C12:$C17, 0,0,1)</f>
        <v>0</v>
      </c>
    </row>
    <row r="20" spans="1:79" outlineLevel="1">
      <c r="A20" t="str">
        <f>A19</f>
        <v>003539</v>
      </c>
      <c r="B20" t="str">
        <f>B19</f>
        <v>Alvin Community College</v>
      </c>
      <c r="C20">
        <v>2024</v>
      </c>
      <c r="D20" t="s">
        <v>2040</v>
      </c>
      <c r="E20">
        <f>IF(OR(E17=0,E17=""),E18,IF(E18&gt;(E17*(1+Dash!$B$6)),E17*(1+Dash!$B$6),IF(E18&lt;(E17*(1-Dash!$B$7)),E17*(1-Dash!$B$7),E18)))</f>
        <v>579.0974072462808</v>
      </c>
      <c r="F20">
        <f>IF(OR(F17=0,F17=""),F18,IF(F18&gt;(F17*(1+Dash!$B$6)),F17*(1+Dash!$B$6),IF(F18&lt;(F17*(1-Dash!$B$7)),F17*(1-Dash!$B$7),F18)))</f>
        <v>444.27537099802896</v>
      </c>
      <c r="G20">
        <f>F20*AVERAGEIFS(G:G, $A:$A, $A20, $D:$D, "Weight pct")</f>
        <v>157.63668347746221</v>
      </c>
      <c r="H20">
        <f>F20*AVERAGEIFS(H:H, $A:$A, $A20, $D:$D, "Weight pct")</f>
        <v>91.115143486962637</v>
      </c>
      <c r="I20">
        <f>F20*AVERAGEIFS(I:I, $A:$A, $A20, $D:$D, "Weight pct")</f>
        <v>65.023515169511413</v>
      </c>
      <c r="J20">
        <f>IF(OR(J17=0,J17=""),J18,IF(J18&gt;(J17*(1+Dash!$B$6)),J17*(1+Dash!$B$6),IF(J18&lt;(J17*(1-Dash!$B$7)),J17*(1-Dash!$B$7),J18)))</f>
        <v>0</v>
      </c>
      <c r="K20" t="e">
        <f>J20*AVERAGEIFS(K:K, $A:$A, $A20, $D:$D, "Weight pct")</f>
        <v>#DIV/0!</v>
      </c>
      <c r="L20" t="e">
        <f>J20*AVERAGEIFS(L:L, $A:$A, $A20, $D:$D, "Weight pct")</f>
        <v>#DIV/0!</v>
      </c>
      <c r="M20" t="e">
        <f>J20*AVERAGEIFS(M:M, $A:$A, $A20, $D:$D, "Weight pct")</f>
        <v>#DIV/0!</v>
      </c>
      <c r="N20">
        <f>IF(OR(N17=0,N17=""),N18,IF(N18&gt;(N17*(1+Dash!$B$6)),N17*(1+Dash!$B$6),IF(N18&lt;(N17*(1-Dash!$B$7)),N17*(1-Dash!$B$7),N18)))</f>
        <v>72.273538553142856</v>
      </c>
      <c r="O20">
        <f>N20*AVERAGEIFS(O:O, $A:$A, $A20, $D:$D, "Weight pct")</f>
        <v>0</v>
      </c>
      <c r="P20">
        <f>N20*AVERAGEIFS(P:P, $A:$A, $A20, $D:$D, "Weight pct")</f>
        <v>72.273538553142856</v>
      </c>
      <c r="Q20">
        <f>IF(OR(Q17=0,Q17=""),Q18,IF(Q18&gt;(Q17*(1+Dash!$B$6)),Q17*(1+Dash!$B$6),IF(Q18&lt;(Q17*(1-Dash!$B$7)),Q17*(1-Dash!$B$7),Q18)))</f>
        <v>66.614682524178562</v>
      </c>
      <c r="R20">
        <f>$Q20*($R17/$Q17)</f>
        <v>9.2235714264247246</v>
      </c>
      <c r="S20">
        <f>$Q20*($S17/$Q17)</f>
        <v>4.0993650784109885</v>
      </c>
      <c r="T20">
        <f>$Q20*($T17/$Q17)</f>
        <v>43.04333332331538</v>
      </c>
      <c r="U20">
        <f t="shared" si="10"/>
        <v>13.854191904833209</v>
      </c>
      <c r="V20">
        <f t="shared" si="10"/>
        <v>1.0248412696027471</v>
      </c>
      <c r="W20">
        <f t="shared" si="10"/>
        <v>0</v>
      </c>
      <c r="X20">
        <f t="shared" si="10"/>
        <v>1.0248412696027471</v>
      </c>
      <c r="Y20">
        <f t="shared" si="11"/>
        <v>52.760490619345354</v>
      </c>
      <c r="Z20">
        <f t="shared" si="11"/>
        <v>8.198730156821977</v>
      </c>
      <c r="AA20">
        <f t="shared" si="11"/>
        <v>4.0993650784109885</v>
      </c>
      <c r="AB20">
        <f t="shared" si="11"/>
        <v>42.018492053712635</v>
      </c>
      <c r="AC20">
        <f>IF(OR(AC17=0,AC17=""),AC18,IF(AC18&gt;(AC17*(1+Dash!$B$6)),AC17*(1+Dash!$B$6),IF(AC18&lt;(AC17*(1-Dash!$B$7)),AC17*(1-Dash!$B$7),AC18)))</f>
        <v>470.25</v>
      </c>
      <c r="AD20">
        <f>AC20*AVERAGEIFS(AD:AD, $A:$A, $A20, $D:$D, "Weight pct")</f>
        <v>194.65650987567267</v>
      </c>
      <c r="AE20">
        <f>AC20*AVERAGEIFS(AE:AE, $A:$A, $A20, $D:$D, "Weight pct")</f>
        <v>146.6812962141052</v>
      </c>
      <c r="AF20">
        <f>AC20*AVERAGEIFS(AF:AF, $A:$A, $A20, $D:$D, "Weight pct")</f>
        <v>284.08755006117173</v>
      </c>
      <c r="AG20">
        <f t="shared" si="12"/>
        <v>226.03520215860084</v>
      </c>
      <c r="AH20">
        <f t="shared" si="12"/>
        <v>114.63734732715352</v>
      </c>
      <c r="AI20">
        <f t="shared" si="12"/>
        <v>67.850512265973705</v>
      </c>
      <c r="AJ20">
        <f t="shared" si="12"/>
        <v>123.93439355913452</v>
      </c>
      <c r="AK20">
        <f t="shared" si="13"/>
        <v>244.21479784139916</v>
      </c>
      <c r="AL20">
        <f t="shared" si="13"/>
        <v>80.019162548519148</v>
      </c>
      <c r="AM20">
        <f t="shared" si="13"/>
        <v>78.830783948131511</v>
      </c>
      <c r="AN20">
        <f t="shared" si="13"/>
        <v>160.15315650203721</v>
      </c>
      <c r="AO20">
        <f>IF(OR(AO17=0,AO17=""),AO18,IF(AO18&gt;(AO17*(1+Dash!$B$6)),AO17*(1+Dash!$B$6),IF(AO18&lt;(AO17*(1-Dash!$B$7)),AO17*(1-Dash!$B$7),AO18)))</f>
        <v>21.849999999999998</v>
      </c>
      <c r="AP20">
        <f>IF(OR(AP17=0,AP17=""),AP18,IF(AP18&gt;(AP17*(1+Dash!$B$6)),AP17*(1+Dash!$B$6),IF(AP18&lt;(AP17*(1-Dash!$B$7)),AP17*(1-Dash!$B$7),AP18)))</f>
        <v>-2.5710194034670875</v>
      </c>
      <c r="AQ20">
        <f>AP20*AVERAGEIFS(AQ:AQ, $A:$A, $A20, $D:$D, "Weight pct")</f>
        <v>0</v>
      </c>
      <c r="AR20">
        <f>AP20*AVERAGEIFS(AR:AR, $A:$A, $A20, $D:$D, "Weight pct")</f>
        <v>-0.22037309172575037</v>
      </c>
      <c r="AS20">
        <f>AP20*AVERAGEIFS(AS:AS, $A:$A, $A20, $D:$D, "Weight pct")</f>
        <v>-2.2955530388098992</v>
      </c>
      <c r="AT20">
        <f t="shared" si="14"/>
        <v>0</v>
      </c>
      <c r="AU20" t="e">
        <f t="shared" si="14"/>
        <v>#DIV/0!</v>
      </c>
      <c r="AV20">
        <f t="shared" si="14"/>
        <v>0</v>
      </c>
      <c r="AW20">
        <f t="shared" si="14"/>
        <v>0</v>
      </c>
      <c r="AX20">
        <f t="shared" si="15"/>
        <v>-2.5710194034670875</v>
      </c>
      <c r="AY20" t="e">
        <f t="shared" si="15"/>
        <v>#DIV/0!</v>
      </c>
      <c r="AZ20">
        <f t="shared" si="15"/>
        <v>-0.22037309172575037</v>
      </c>
      <c r="BA20">
        <f t="shared" si="15"/>
        <v>-2.2955530388098992</v>
      </c>
      <c r="BB20">
        <f>IF(OR(BB17=0,BB17=""),BB18,IF(BB18&gt;(BB17*(1+Dash!$B$6)),BB17*(1+Dash!$B$6),IF(BB18&lt;(BB17*(1-Dash!$B$7)),BB17*(1-Dash!$B$7),BB18)))</f>
        <v>789.9391127931392</v>
      </c>
      <c r="BC20">
        <f>BB20*AVERAGEIFS(BC:BC, $A:$A, $A20, $D:$D, "Weight pct")</f>
        <v>267.86347198051448</v>
      </c>
      <c r="BD20">
        <f>BB20*AVERAGEIFS(BD:BD, $A:$A, $A20, $D:$D, "Weight pct")</f>
        <v>205.67948185988337</v>
      </c>
      <c r="BE20">
        <f>BB20*AVERAGEIFS(BE:BE, $A:$A, $A20, $D:$D, "Weight pct")</f>
        <v>255.97589720303048</v>
      </c>
      <c r="BF20">
        <f t="shared" si="16"/>
        <v>618.36777884235687</v>
      </c>
      <c r="BG20">
        <f t="shared" si="16"/>
        <v>239.45034672846134</v>
      </c>
      <c r="BH20">
        <f t="shared" si="16"/>
        <v>148.63490918617796</v>
      </c>
      <c r="BI20">
        <f t="shared" si="16"/>
        <v>149.25814337899754</v>
      </c>
      <c r="BJ20">
        <f t="shared" si="17"/>
        <v>171.57133395078242</v>
      </c>
      <c r="BK20">
        <f t="shared" si="17"/>
        <v>28.413125252053135</v>
      </c>
      <c r="BL20">
        <f t="shared" si="17"/>
        <v>57.044572673705431</v>
      </c>
      <c r="BM20">
        <f t="shared" si="17"/>
        <v>106.71775382403291</v>
      </c>
      <c r="BN20">
        <f>IF(OR(BN17=0,BN17=""),BN18,IF(BN18&gt;(BN17*(1+Dash!$B$6)),BN17*(1+Dash!$B$6),IF(BN18&lt;(BN17*(1-Dash!$B$7)),BN17*(1-Dash!$B$7),BN18)))</f>
        <v>49.500000000000007</v>
      </c>
      <c r="BO20">
        <f>IF(OR(BO17=0,BO17=""),BO18,IF(BO18&gt;(BO17*(1+Dash!$B$6)),BO17*(1+Dash!$B$6),IF(BO18&lt;(BO17*(1-Dash!$B$7)),BO17*(1-Dash!$B$7),BO18)))</f>
        <v>0</v>
      </c>
      <c r="BP20" t="e">
        <f>BO20*AVERAGEIFS(BP:BP, $A:$A, $A20, $D:$D, "Weight pct")</f>
        <v>#DIV/0!</v>
      </c>
      <c r="BQ20" t="e">
        <f>BO20*AVERAGEIFS(BQ:BQ, $A:$A, $A20, $D:$D, "Weight pct")</f>
        <v>#DIV/0!</v>
      </c>
      <c r="BR20" t="e">
        <f>BO20*AVERAGEIFS(BR:BR, $A:$A, $A20, $D:$D, "Weight pct")</f>
        <v>#DIV/0!</v>
      </c>
      <c r="BS20" t="e">
        <f t="shared" si="18"/>
        <v>#DIV/0!</v>
      </c>
      <c r="BT20" t="e">
        <f t="shared" si="18"/>
        <v>#DIV/0!</v>
      </c>
      <c r="BU20" t="e">
        <f t="shared" si="18"/>
        <v>#DIV/0!</v>
      </c>
      <c r="BV20" t="e">
        <f t="shared" si="18"/>
        <v>#DIV/0!</v>
      </c>
      <c r="BW20" t="e">
        <f t="shared" si="19"/>
        <v>#DIV/0!</v>
      </c>
      <c r="BX20" t="e">
        <f t="shared" si="19"/>
        <v>#DIV/0!</v>
      </c>
      <c r="BY20" t="e">
        <f t="shared" si="19"/>
        <v>#DIV/0!</v>
      </c>
      <c r="BZ20" t="e">
        <f t="shared" si="19"/>
        <v>#DIV/0!</v>
      </c>
      <c r="CA20">
        <f>IF(OR(CA17=0,CA17=""),CA18,IF(CA18&gt;(CA17*(1+Dash!$B$6)),CA17*(1+Dash!$B$6),IF(CA18&lt;(CA17*(1-Dash!$B$7)),CA17*(1-Dash!$B$7),CA18)))</f>
        <v>0</v>
      </c>
    </row>
    <row r="21" spans="1:79" outlineLevel="1">
      <c r="A21" t="str">
        <f>A20</f>
        <v>003539</v>
      </c>
      <c r="B21" t="str">
        <f>B20</f>
        <v>Alvin Community College</v>
      </c>
      <c r="C21">
        <v>2025</v>
      </c>
      <c r="D21" t="s">
        <v>2040</v>
      </c>
      <c r="E21">
        <f>IF(E19&gt;(E20*(1+Dash!$B$6)), E20*(1+Dash!$B$6), IF(E19&lt;(E20*(1-Dash!$B$7)), E20*(1-Dash!$B$7), E19))</f>
        <v>576.04333713136054</v>
      </c>
      <c r="F21">
        <f>IF(F19&gt;(F20*(1+Dash!$B$6)), F20*(1+Dash!$B$6), IF(F19&lt;(F20*(1-Dash!$B$7)), F20*(1-Dash!$B$7), F19))</f>
        <v>437.9502943640677</v>
      </c>
      <c r="G21">
        <f>F21*AVERAGEIFS(G:G, $A:$A, $A21, $D:$D, "Weight pct")</f>
        <v>155.39243549882991</v>
      </c>
      <c r="H21">
        <f>F21*AVERAGEIFS(H:H, $A:$A, $A21, $D:$D, "Weight pct")</f>
        <v>89.817951919096117</v>
      </c>
      <c r="I21">
        <f>F21*AVERAGEIFS(I:I, $A:$A, $A21, $D:$D, "Weight pct")</f>
        <v>64.0977858959467</v>
      </c>
      <c r="J21">
        <f>IF(J19&gt;(J20*(1+Dash!$B$6)), J20*(1+Dash!$B$6), IF(J19&lt;(J20*(1-Dash!$B$7)), J20*(1-Dash!$B$7), J19))</f>
        <v>0</v>
      </c>
      <c r="K21" t="e">
        <f>J21*AVERAGEIFS(K:K, $A:$A, $A21, $D:$D, "Weight pct")</f>
        <v>#DIV/0!</v>
      </c>
      <c r="L21" t="e">
        <f>J21*AVERAGEIFS(L:L, $A:$A, $A21, $D:$D, "Weight pct")</f>
        <v>#DIV/0!</v>
      </c>
      <c r="M21" t="e">
        <f>J21*AVERAGEIFS(M:M, $A:$A, $A21, $D:$D, "Weight pct")</f>
        <v>#DIV/0!</v>
      </c>
      <c r="N21">
        <f>IF(N19&gt;(N20*(1+Dash!$B$6)), N20*(1+Dash!$B$6), IF(N19&lt;(N20*(1-Dash!$B$7)), N20*(1-Dash!$B$7), N19))</f>
        <v>79.500892408457148</v>
      </c>
      <c r="O21">
        <f>N21*AVERAGEIFS(O:O, $A:$A, $A21, $D:$D, "Weight pct")</f>
        <v>0</v>
      </c>
      <c r="P21">
        <f>N21*AVERAGEIFS(P:P, $A:$A, $A21, $D:$D, "Weight pct")</f>
        <v>79.500892408457148</v>
      </c>
      <c r="Q21">
        <f>IF(Q19&gt;(Q20*(1+Dash!$B$6)), Q20*(1+Dash!$B$6), IF(Q19&lt;(Q20*(1-Dash!$B$7)), Q20*(1-Dash!$B$7), Q19))</f>
        <v>64.029191144785713</v>
      </c>
      <c r="R21">
        <f>$Q21*($R17/$Q17)</f>
        <v>8.865580312354945</v>
      </c>
      <c r="S21">
        <f>$Q21*($S17/$Q17)</f>
        <v>3.940257916602198</v>
      </c>
      <c r="T21">
        <f>$Q21*($T17/$Q17)</f>
        <v>41.372708124323076</v>
      </c>
      <c r="U21">
        <f t="shared" si="10"/>
        <v>13.316474206855752</v>
      </c>
      <c r="V21">
        <f t="shared" si="10"/>
        <v>0.9850644791505494</v>
      </c>
      <c r="W21">
        <f t="shared" si="10"/>
        <v>0</v>
      </c>
      <c r="X21">
        <f t="shared" si="10"/>
        <v>0.9850644791505494</v>
      </c>
      <c r="Y21">
        <f t="shared" si="11"/>
        <v>50.712716937929962</v>
      </c>
      <c r="Z21">
        <f t="shared" si="11"/>
        <v>7.8805158332043952</v>
      </c>
      <c r="AA21">
        <f t="shared" si="11"/>
        <v>3.940257916602198</v>
      </c>
      <c r="AB21">
        <f t="shared" si="11"/>
        <v>40.387643645172524</v>
      </c>
      <c r="AC21">
        <f>IF(AC19&gt;(AC20*(1+Dash!$B$6)), AC20*(1+Dash!$B$6), IF(AC19&lt;(AC20*(1-Dash!$B$7)), AC20*(1-Dash!$B$7), AC19))</f>
        <v>446.73749999999995</v>
      </c>
      <c r="AD21">
        <f>AC21*AVERAGEIFS(AD:AD, $A:$A, $A21, $D:$D, "Weight pct")</f>
        <v>184.92368438188902</v>
      </c>
      <c r="AE21">
        <f>AC21*AVERAGEIFS(AE:AE, $A:$A, $A21, $D:$D, "Weight pct")</f>
        <v>139.34723140339995</v>
      </c>
      <c r="AF21">
        <f>AC21*AVERAGEIFS(AF:AF, $A:$A, $A21, $D:$D, "Weight pct")</f>
        <v>269.88317255811307</v>
      </c>
      <c r="AG21">
        <f t="shared" si="12"/>
        <v>214.73344205067079</v>
      </c>
      <c r="AH21">
        <f t="shared" si="12"/>
        <v>108.90547996079583</v>
      </c>
      <c r="AI21">
        <f t="shared" si="12"/>
        <v>64.457986652675018</v>
      </c>
      <c r="AJ21">
        <f t="shared" si="12"/>
        <v>117.73767388117776</v>
      </c>
      <c r="AK21">
        <f t="shared" si="13"/>
        <v>232.00405794932917</v>
      </c>
      <c r="AL21">
        <f t="shared" si="13"/>
        <v>76.018204421093188</v>
      </c>
      <c r="AM21">
        <f t="shared" si="13"/>
        <v>74.889244750724941</v>
      </c>
      <c r="AN21">
        <f t="shared" si="13"/>
        <v>152.14549867693532</v>
      </c>
      <c r="AO21">
        <f>IF(AO19&gt;(AO20*(1+Dash!$B$6)), AO20*(1+Dash!$B$6), IF(AO19&lt;(AO20*(1-Dash!$B$7)), AO20*(1-Dash!$B$7), AO19))</f>
        <v>21.770802523802274</v>
      </c>
      <c r="AP21">
        <f>IF(AP19&gt;(AP20*(1+Dash!$B$6)), AP20*(1+Dash!$B$6), IF(AP19&lt;(AP20*(1-Dash!$B$7)), AP20*(1-Dash!$B$7), AP19))</f>
        <v>-2.4424684332937328</v>
      </c>
      <c r="AQ21">
        <f>AP21*AVERAGEIFS(AQ:AQ, $A:$A, $A21, $D:$D, "Weight pct")</f>
        <v>0</v>
      </c>
      <c r="AR21">
        <f>AP21*AVERAGEIFS(AR:AR, $A:$A, $A21, $D:$D, "Weight pct")</f>
        <v>-0.20935443713946281</v>
      </c>
      <c r="AS21">
        <f>AP21*AVERAGEIFS(AS:AS, $A:$A, $A21, $D:$D, "Weight pct")</f>
        <v>-2.1807753868694042</v>
      </c>
      <c r="AT21">
        <f t="shared" si="14"/>
        <v>0</v>
      </c>
      <c r="AU21" t="e">
        <f t="shared" si="14"/>
        <v>#DIV/0!</v>
      </c>
      <c r="AV21">
        <f t="shared" si="14"/>
        <v>0</v>
      </c>
      <c r="AW21">
        <f t="shared" si="14"/>
        <v>0</v>
      </c>
      <c r="AX21">
        <f t="shared" si="15"/>
        <v>-2.4424684332937328</v>
      </c>
      <c r="AY21" t="e">
        <f t="shared" si="15"/>
        <v>#DIV/0!</v>
      </c>
      <c r="AZ21">
        <f t="shared" si="15"/>
        <v>-0.20935443713946281</v>
      </c>
      <c r="BA21">
        <f t="shared" si="15"/>
        <v>-2.1807753868694042</v>
      </c>
      <c r="BB21">
        <f>IF(BB19&gt;(BB20*(1+Dash!$B$6)), BB20*(1+Dash!$B$6), IF(BB19&lt;(BB20*(1-Dash!$B$7)), BB20*(1-Dash!$B$7), BB19))</f>
        <v>778.93561834589332</v>
      </c>
      <c r="BC21">
        <f>BB21*AVERAGEIFS(BC:BC, $A:$A, $A21, $D:$D, "Weight pct")</f>
        <v>264.13225500591022</v>
      </c>
      <c r="BD21">
        <f>BB21*AVERAGEIFS(BD:BD, $A:$A, $A21, $D:$D, "Weight pct")</f>
        <v>202.8144597336144</v>
      </c>
      <c r="BE21">
        <f>BB21*AVERAGEIFS(BE:BE, $A:$A, $A21, $D:$D, "Weight pct")</f>
        <v>252.41026876675386</v>
      </c>
      <c r="BF21">
        <f t="shared" si="16"/>
        <v>609.75419545263367</v>
      </c>
      <c r="BG21">
        <f t="shared" si="16"/>
        <v>236.11491173360284</v>
      </c>
      <c r="BH21">
        <f t="shared" si="16"/>
        <v>146.56449214844699</v>
      </c>
      <c r="BI21">
        <f t="shared" si="16"/>
        <v>147.17904497093187</v>
      </c>
      <c r="BJ21">
        <f t="shared" si="17"/>
        <v>169.18142289325971</v>
      </c>
      <c r="BK21">
        <f t="shared" si="17"/>
        <v>28.017343272307389</v>
      </c>
      <c r="BL21">
        <f t="shared" si="17"/>
        <v>56.249967585167418</v>
      </c>
      <c r="BM21">
        <f t="shared" si="17"/>
        <v>105.23122379582198</v>
      </c>
      <c r="BN21">
        <f>IF(BN19&gt;(BN20*(1+Dash!$B$6)), BN20*(1+Dash!$B$6), IF(BN19&lt;(BN20*(1-Dash!$B$7)), BN20*(1-Dash!$B$7), BN19))</f>
        <v>52.364671899401706</v>
      </c>
      <c r="BO21">
        <f>IF(BO19&gt;(BO20*(1+Dash!$B$6)), BO20*(1+Dash!$B$6), IF(BO19&lt;(BO20*(1-Dash!$B$7)), BO20*(1-Dash!$B$7), BO19))</f>
        <v>0</v>
      </c>
      <c r="BP21" t="e">
        <f>BO21*AVERAGEIFS(BP:BP, $A:$A, $A21, $D:$D, "Weight pct")</f>
        <v>#DIV/0!</v>
      </c>
      <c r="BQ21" t="e">
        <f>BO21*AVERAGEIFS(BQ:BQ, $A:$A, $A21, $D:$D, "Weight pct")</f>
        <v>#DIV/0!</v>
      </c>
      <c r="BR21" t="e">
        <f>BO21*AVERAGEIFS(BR:BR, $A:$A, $A21, $D:$D, "Weight pct")</f>
        <v>#DIV/0!</v>
      </c>
      <c r="BS21" t="e">
        <f t="shared" si="18"/>
        <v>#DIV/0!</v>
      </c>
      <c r="BT21" t="e">
        <f t="shared" si="18"/>
        <v>#DIV/0!</v>
      </c>
      <c r="BU21" t="e">
        <f t="shared" si="18"/>
        <v>#DIV/0!</v>
      </c>
      <c r="BV21" t="e">
        <f t="shared" si="18"/>
        <v>#DIV/0!</v>
      </c>
      <c r="BW21" t="e">
        <f t="shared" si="19"/>
        <v>#DIV/0!</v>
      </c>
      <c r="BX21" t="e">
        <f t="shared" si="19"/>
        <v>#DIV/0!</v>
      </c>
      <c r="BY21" t="e">
        <f t="shared" si="19"/>
        <v>#DIV/0!</v>
      </c>
      <c r="BZ21" t="e">
        <f t="shared" si="19"/>
        <v>#DIV/0!</v>
      </c>
      <c r="CA21">
        <f>IF(CA19&gt;(CA20*(1+Dash!$B$6)), CA20*(1+Dash!$B$6), IF(CA19&lt;(CA20*(1-Dash!$B$7)), CA20*(1-Dash!$B$7), CA19))</f>
        <v>0</v>
      </c>
    </row>
    <row r="22" spans="1:79" outlineLevel="1">
      <c r="A22" t="s">
        <v>50</v>
      </c>
      <c r="B22" t="s">
        <v>1927</v>
      </c>
      <c r="C22">
        <v>2018</v>
      </c>
      <c r="D22" t="s">
        <v>2036</v>
      </c>
      <c r="E22">
        <v>766</v>
      </c>
      <c r="F22">
        <v>836</v>
      </c>
      <c r="G22">
        <v>375</v>
      </c>
      <c r="H22">
        <v>440</v>
      </c>
      <c r="I22">
        <v>210</v>
      </c>
      <c r="AC22">
        <v>928</v>
      </c>
      <c r="AD22">
        <v>358</v>
      </c>
      <c r="AE22">
        <v>486</v>
      </c>
      <c r="AF22">
        <v>489</v>
      </c>
      <c r="AG22">
        <v>305</v>
      </c>
      <c r="AH22">
        <v>150</v>
      </c>
      <c r="AI22">
        <v>178</v>
      </c>
      <c r="AJ22">
        <v>182</v>
      </c>
      <c r="AK22">
        <v>623</v>
      </c>
      <c r="AL22">
        <v>208</v>
      </c>
      <c r="AM22">
        <v>308</v>
      </c>
      <c r="AN22">
        <v>307</v>
      </c>
      <c r="AO22">
        <v>25</v>
      </c>
      <c r="AP22">
        <v>6</v>
      </c>
      <c r="AQ22">
        <v>0</v>
      </c>
      <c r="AR22">
        <v>2</v>
      </c>
      <c r="AS22">
        <v>5</v>
      </c>
      <c r="AT22">
        <v>6</v>
      </c>
      <c r="AU22">
        <v>0</v>
      </c>
      <c r="AV22">
        <v>2</v>
      </c>
      <c r="AW22">
        <v>5</v>
      </c>
      <c r="AX22">
        <v>0</v>
      </c>
      <c r="AY22">
        <v>0</v>
      </c>
      <c r="AZ22">
        <v>0</v>
      </c>
      <c r="BA22">
        <v>0</v>
      </c>
      <c r="BB22">
        <v>1200</v>
      </c>
      <c r="BC22">
        <v>417</v>
      </c>
      <c r="BD22">
        <v>709</v>
      </c>
      <c r="BE22">
        <v>508</v>
      </c>
      <c r="BF22">
        <v>794</v>
      </c>
      <c r="BG22">
        <v>325</v>
      </c>
      <c r="BH22">
        <v>475</v>
      </c>
      <c r="BI22">
        <v>314</v>
      </c>
      <c r="BJ22">
        <v>406</v>
      </c>
      <c r="BK22">
        <v>92</v>
      </c>
      <c r="BL22">
        <v>234</v>
      </c>
      <c r="BM22">
        <v>194</v>
      </c>
      <c r="BN22">
        <v>71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</row>
    <row r="23" spans="1:79" outlineLevel="1">
      <c r="A23" t="s">
        <v>50</v>
      </c>
      <c r="B23" t="s">
        <v>1927</v>
      </c>
      <c r="C23">
        <v>2019</v>
      </c>
      <c r="D23" t="s">
        <v>2036</v>
      </c>
      <c r="E23">
        <v>718</v>
      </c>
      <c r="F23">
        <v>824</v>
      </c>
      <c r="G23">
        <v>420</v>
      </c>
      <c r="H23">
        <v>399</v>
      </c>
      <c r="I23">
        <v>207</v>
      </c>
      <c r="AC23">
        <v>984</v>
      </c>
      <c r="AD23">
        <v>323</v>
      </c>
      <c r="AE23">
        <v>451</v>
      </c>
      <c r="AF23">
        <v>566</v>
      </c>
      <c r="AG23">
        <v>394</v>
      </c>
      <c r="AH23">
        <v>146</v>
      </c>
      <c r="AI23">
        <v>185</v>
      </c>
      <c r="AJ23">
        <v>260</v>
      </c>
      <c r="AK23">
        <v>590</v>
      </c>
      <c r="AL23">
        <v>177</v>
      </c>
      <c r="AM23">
        <v>266</v>
      </c>
      <c r="AN23">
        <v>306</v>
      </c>
      <c r="AO23">
        <v>28</v>
      </c>
      <c r="AP23">
        <v>6</v>
      </c>
      <c r="AQ23">
        <v>1</v>
      </c>
      <c r="AR23">
        <v>1</v>
      </c>
      <c r="AS23">
        <v>3</v>
      </c>
      <c r="AT23">
        <v>6</v>
      </c>
      <c r="AU23">
        <v>1</v>
      </c>
      <c r="AV23">
        <v>1</v>
      </c>
      <c r="AW23">
        <v>3</v>
      </c>
      <c r="AX23">
        <v>0</v>
      </c>
      <c r="AY23">
        <v>0</v>
      </c>
      <c r="AZ23">
        <v>0</v>
      </c>
      <c r="BA23">
        <v>0</v>
      </c>
      <c r="BB23">
        <v>1470</v>
      </c>
      <c r="BC23">
        <v>524</v>
      </c>
      <c r="BD23">
        <v>837</v>
      </c>
      <c r="BE23">
        <v>546</v>
      </c>
      <c r="BF23">
        <v>1028</v>
      </c>
      <c r="BG23">
        <v>434</v>
      </c>
      <c r="BH23">
        <v>568</v>
      </c>
      <c r="BI23">
        <v>333</v>
      </c>
      <c r="BJ23">
        <v>442</v>
      </c>
      <c r="BK23">
        <v>90</v>
      </c>
      <c r="BL23">
        <v>269</v>
      </c>
      <c r="BM23">
        <v>213</v>
      </c>
      <c r="BN23">
        <v>87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</row>
    <row r="24" spans="1:79" outlineLevel="1">
      <c r="A24" t="s">
        <v>50</v>
      </c>
      <c r="B24" t="s">
        <v>1927</v>
      </c>
      <c r="C24">
        <v>2020</v>
      </c>
      <c r="D24" t="s">
        <v>2036</v>
      </c>
      <c r="E24">
        <v>685</v>
      </c>
      <c r="F24">
        <v>841</v>
      </c>
      <c r="G24">
        <v>401</v>
      </c>
      <c r="H24">
        <v>433</v>
      </c>
      <c r="I24">
        <v>206</v>
      </c>
      <c r="N24">
        <v>125</v>
      </c>
      <c r="O24">
        <v>102</v>
      </c>
      <c r="P24">
        <v>23</v>
      </c>
      <c r="Q24">
        <f>SUM(Table1[[#This Row],[OSA]],Table1[[#This Row],[OSA: High-Demand Field]])</f>
        <v>79</v>
      </c>
      <c r="U24">
        <v>64</v>
      </c>
      <c r="Y24">
        <v>15</v>
      </c>
      <c r="AC24">
        <v>899</v>
      </c>
      <c r="AD24">
        <v>363</v>
      </c>
      <c r="AE24">
        <v>476</v>
      </c>
      <c r="AF24">
        <v>467</v>
      </c>
      <c r="AG24">
        <v>314</v>
      </c>
      <c r="AH24">
        <v>162</v>
      </c>
      <c r="AI24">
        <v>186</v>
      </c>
      <c r="AJ24">
        <v>182</v>
      </c>
      <c r="AK24">
        <v>585</v>
      </c>
      <c r="AL24">
        <v>201</v>
      </c>
      <c r="AM24">
        <v>290</v>
      </c>
      <c r="AN24">
        <v>285</v>
      </c>
      <c r="AO24">
        <v>28</v>
      </c>
      <c r="AP24">
        <v>5</v>
      </c>
      <c r="AQ24">
        <v>1</v>
      </c>
      <c r="AR24">
        <v>3</v>
      </c>
      <c r="AS24">
        <v>5</v>
      </c>
      <c r="AT24">
        <v>5</v>
      </c>
      <c r="AU24">
        <v>1</v>
      </c>
      <c r="AV24">
        <v>3</v>
      </c>
      <c r="AW24">
        <v>5</v>
      </c>
      <c r="AX24">
        <v>0</v>
      </c>
      <c r="AY24">
        <v>0</v>
      </c>
      <c r="AZ24">
        <v>0</v>
      </c>
      <c r="BA24">
        <v>0</v>
      </c>
      <c r="BB24">
        <v>1297</v>
      </c>
      <c r="BC24">
        <v>469</v>
      </c>
      <c r="BD24">
        <v>748</v>
      </c>
      <c r="BE24">
        <v>543</v>
      </c>
      <c r="BF24">
        <v>846</v>
      </c>
      <c r="BG24">
        <v>353</v>
      </c>
      <c r="BH24">
        <v>495</v>
      </c>
      <c r="BI24">
        <v>323</v>
      </c>
      <c r="BJ24">
        <v>451</v>
      </c>
      <c r="BK24">
        <v>116</v>
      </c>
      <c r="BL24">
        <v>253</v>
      </c>
      <c r="BM24">
        <v>220</v>
      </c>
      <c r="BN24">
        <v>88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</row>
    <row r="25" spans="1:79" outlineLevel="1">
      <c r="A25" t="s">
        <v>50</v>
      </c>
      <c r="B25" t="s">
        <v>1927</v>
      </c>
      <c r="C25">
        <v>2021</v>
      </c>
      <c r="D25" t="s">
        <v>2036</v>
      </c>
      <c r="E25">
        <v>640</v>
      </c>
      <c r="F25">
        <v>794</v>
      </c>
      <c r="G25">
        <v>349</v>
      </c>
      <c r="H25">
        <v>394</v>
      </c>
      <c r="I25">
        <v>198</v>
      </c>
      <c r="N25">
        <v>111</v>
      </c>
      <c r="O25">
        <v>76</v>
      </c>
      <c r="P25">
        <v>35</v>
      </c>
      <c r="Q25">
        <f>SUM(Table1[[#This Row],[OSA]],Table1[[#This Row],[OSA: High-Demand Field]])</f>
        <v>69</v>
      </c>
      <c r="U25">
        <v>52</v>
      </c>
      <c r="Y25">
        <v>17</v>
      </c>
      <c r="AC25">
        <v>941</v>
      </c>
      <c r="AD25">
        <v>343</v>
      </c>
      <c r="AE25">
        <v>485</v>
      </c>
      <c r="AF25">
        <v>520</v>
      </c>
      <c r="AG25">
        <v>241</v>
      </c>
      <c r="AH25">
        <v>114</v>
      </c>
      <c r="AI25">
        <v>148</v>
      </c>
      <c r="AJ25">
        <v>134</v>
      </c>
      <c r="AK25">
        <v>700</v>
      </c>
      <c r="AL25">
        <v>229</v>
      </c>
      <c r="AM25">
        <v>337</v>
      </c>
      <c r="AN25">
        <v>386</v>
      </c>
      <c r="AO25">
        <v>54</v>
      </c>
      <c r="AP25">
        <v>5</v>
      </c>
      <c r="AQ25">
        <v>1</v>
      </c>
      <c r="AR25">
        <v>3</v>
      </c>
      <c r="AS25">
        <v>4</v>
      </c>
      <c r="AT25">
        <v>5</v>
      </c>
      <c r="AU25">
        <v>1</v>
      </c>
      <c r="AV25">
        <v>3</v>
      </c>
      <c r="AW25">
        <v>4</v>
      </c>
      <c r="AX25">
        <v>0</v>
      </c>
      <c r="AY25">
        <v>0</v>
      </c>
      <c r="AZ25">
        <v>0</v>
      </c>
      <c r="BA25">
        <v>0</v>
      </c>
      <c r="BB25">
        <v>1455</v>
      </c>
      <c r="BC25">
        <v>508</v>
      </c>
      <c r="BD25">
        <v>849</v>
      </c>
      <c r="BE25">
        <v>550</v>
      </c>
      <c r="BF25">
        <v>990</v>
      </c>
      <c r="BG25">
        <v>395</v>
      </c>
      <c r="BH25">
        <v>584</v>
      </c>
      <c r="BI25">
        <v>330</v>
      </c>
      <c r="BJ25">
        <v>465</v>
      </c>
      <c r="BK25">
        <v>113</v>
      </c>
      <c r="BL25">
        <v>265</v>
      </c>
      <c r="BM25">
        <v>220</v>
      </c>
      <c r="BN25">
        <v>105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</row>
    <row r="26" spans="1:79" outlineLevel="1">
      <c r="A26" t="s">
        <v>50</v>
      </c>
      <c r="B26" t="s">
        <v>1927</v>
      </c>
      <c r="C26">
        <v>2022</v>
      </c>
      <c r="D26" t="s">
        <v>2036</v>
      </c>
      <c r="E26">
        <v>651</v>
      </c>
      <c r="F26">
        <v>820</v>
      </c>
      <c r="G26">
        <v>365</v>
      </c>
      <c r="H26">
        <v>416</v>
      </c>
      <c r="I26">
        <v>197</v>
      </c>
      <c r="N26">
        <v>120</v>
      </c>
      <c r="O26">
        <v>58</v>
      </c>
      <c r="P26">
        <v>62</v>
      </c>
      <c r="Q26">
        <f>SUM(Table1[[#This Row],[OSA]],Table1[[#This Row],[OSA: High-Demand Field]])</f>
        <v>74</v>
      </c>
      <c r="U26">
        <v>55</v>
      </c>
      <c r="Y26">
        <v>19</v>
      </c>
      <c r="AC26">
        <v>961</v>
      </c>
      <c r="AD26">
        <v>362</v>
      </c>
      <c r="AE26">
        <v>531</v>
      </c>
      <c r="AF26">
        <v>460</v>
      </c>
      <c r="AG26">
        <v>282</v>
      </c>
      <c r="AH26">
        <v>145</v>
      </c>
      <c r="AI26">
        <v>180</v>
      </c>
      <c r="AJ26">
        <v>133</v>
      </c>
      <c r="AK26">
        <v>679</v>
      </c>
      <c r="AL26">
        <v>217</v>
      </c>
      <c r="AM26">
        <v>351</v>
      </c>
      <c r="AN26">
        <v>327</v>
      </c>
      <c r="AO26">
        <v>53</v>
      </c>
      <c r="AP26">
        <v>5</v>
      </c>
      <c r="AQ26">
        <v>0</v>
      </c>
      <c r="AR26">
        <v>0</v>
      </c>
      <c r="AS26">
        <v>4</v>
      </c>
      <c r="AT26">
        <v>5</v>
      </c>
      <c r="AU26">
        <v>0</v>
      </c>
      <c r="AV26">
        <v>0</v>
      </c>
      <c r="AW26">
        <v>4</v>
      </c>
      <c r="AX26">
        <v>0</v>
      </c>
      <c r="AY26">
        <v>0</v>
      </c>
      <c r="AZ26">
        <v>0</v>
      </c>
      <c r="BA26">
        <v>0</v>
      </c>
      <c r="BB26">
        <v>1357</v>
      </c>
      <c r="BC26">
        <v>472</v>
      </c>
      <c r="BD26">
        <v>793</v>
      </c>
      <c r="BE26">
        <v>488</v>
      </c>
      <c r="BF26">
        <v>919</v>
      </c>
      <c r="BG26">
        <v>371</v>
      </c>
      <c r="BH26">
        <v>536</v>
      </c>
      <c r="BI26">
        <v>278</v>
      </c>
      <c r="BJ26">
        <v>438</v>
      </c>
      <c r="BK26">
        <v>101</v>
      </c>
      <c r="BL26">
        <v>257</v>
      </c>
      <c r="BM26">
        <v>210</v>
      </c>
      <c r="BN26">
        <v>145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</row>
    <row r="27" spans="1:79" outlineLevel="1">
      <c r="A27" t="s">
        <v>50</v>
      </c>
      <c r="B27" t="s">
        <v>1927</v>
      </c>
      <c r="C27">
        <v>2023</v>
      </c>
      <c r="D27" t="s">
        <v>2036</v>
      </c>
      <c r="E27">
        <v>664</v>
      </c>
      <c r="F27">
        <v>732</v>
      </c>
      <c r="G27">
        <v>296</v>
      </c>
      <c r="H27">
        <v>367</v>
      </c>
      <c r="I27">
        <v>190</v>
      </c>
      <c r="N27">
        <v>0</v>
      </c>
      <c r="O27">
        <v>0</v>
      </c>
      <c r="P27">
        <v>0</v>
      </c>
      <c r="Q27">
        <v>109</v>
      </c>
      <c r="R27">
        <v>30</v>
      </c>
      <c r="S27">
        <v>55</v>
      </c>
      <c r="T27">
        <v>61</v>
      </c>
      <c r="U27">
        <v>64</v>
      </c>
      <c r="V27">
        <v>24</v>
      </c>
      <c r="W27">
        <v>45</v>
      </c>
      <c r="X27">
        <v>32</v>
      </c>
      <c r="Y27">
        <v>45</v>
      </c>
      <c r="Z27">
        <v>6</v>
      </c>
      <c r="AA27">
        <v>10</v>
      </c>
      <c r="AB27">
        <v>29</v>
      </c>
      <c r="AC27">
        <v>977</v>
      </c>
      <c r="AD27">
        <v>389</v>
      </c>
      <c r="AE27">
        <v>594</v>
      </c>
      <c r="AF27">
        <v>451</v>
      </c>
      <c r="AG27">
        <v>296</v>
      </c>
      <c r="AH27">
        <v>137</v>
      </c>
      <c r="AI27">
        <v>186</v>
      </c>
      <c r="AJ27">
        <v>152</v>
      </c>
      <c r="AK27">
        <v>681</v>
      </c>
      <c r="AL27">
        <v>252</v>
      </c>
      <c r="AM27">
        <v>408</v>
      </c>
      <c r="AN27">
        <v>299</v>
      </c>
      <c r="AO27">
        <v>56</v>
      </c>
      <c r="AP27">
        <v>4</v>
      </c>
      <c r="AQ27">
        <v>0</v>
      </c>
      <c r="AR27">
        <v>0</v>
      </c>
      <c r="AS27">
        <v>4</v>
      </c>
      <c r="AT27">
        <v>4</v>
      </c>
      <c r="AU27">
        <v>0</v>
      </c>
      <c r="AV27">
        <v>0</v>
      </c>
      <c r="AW27">
        <v>4</v>
      </c>
      <c r="AX27">
        <v>0</v>
      </c>
      <c r="AY27">
        <v>0</v>
      </c>
      <c r="AZ27">
        <v>0</v>
      </c>
      <c r="BA27">
        <v>0</v>
      </c>
      <c r="BB27">
        <v>1287</v>
      </c>
      <c r="BC27">
        <v>409</v>
      </c>
      <c r="BD27">
        <v>781</v>
      </c>
      <c r="BE27">
        <v>503</v>
      </c>
      <c r="BF27">
        <v>880</v>
      </c>
      <c r="BG27">
        <v>340</v>
      </c>
      <c r="BH27">
        <v>523</v>
      </c>
      <c r="BI27">
        <v>280</v>
      </c>
      <c r="BJ27">
        <v>407</v>
      </c>
      <c r="BK27">
        <v>69</v>
      </c>
      <c r="BL27">
        <v>258</v>
      </c>
      <c r="BM27">
        <v>223</v>
      </c>
      <c r="BN27">
        <v>128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</row>
    <row r="28" spans="1:79" outlineLevel="1">
      <c r="A28" t="str">
        <f>A27</f>
        <v>003540</v>
      </c>
      <c r="B28" t="str">
        <f>B27</f>
        <v>Amarillo College</v>
      </c>
      <c r="C28">
        <v>2024</v>
      </c>
      <c r="D28" t="s">
        <v>2037</v>
      </c>
      <c r="E28">
        <f>_xlfn.FORECAST.ETS($C28, E22:E27, $C22:$C27, 0,0,1)</f>
        <v>641.55822684534326</v>
      </c>
      <c r="F28">
        <f>_xlfn.FORECAST.ETS($C28, F22:F27, $C22:$C27, 0,0,1)</f>
        <v>737.87770755005897</v>
      </c>
      <c r="G28">
        <f>F28*AVERAGEIFS(G:G, $A:$A, $A28, $D:$D, "Weight pct")</f>
        <v>335.01207108297126</v>
      </c>
      <c r="H28">
        <f>F28*AVERAGEIFS(H:H, $A:$A, $A28, $D:$D, "Weight pct")</f>
        <v>372.66602218372873</v>
      </c>
      <c r="I28">
        <f>F28*AVERAGEIFS(I:I, $A:$A, $A28, $D:$D, "Weight pct")</f>
        <v>184.04309071591692</v>
      </c>
      <c r="J28">
        <f>_xlfn.FORECAST.ETS($C28, J22:J27, $C22:$C27, 0,0,1)</f>
        <v>0</v>
      </c>
      <c r="K28" t="e">
        <f>J28*AVERAGEIFS(K:K, $A:$A, $A28, $D:$D, "Weight pct")</f>
        <v>#DIV/0!</v>
      </c>
      <c r="L28" t="e">
        <f>J28*AVERAGEIFS(L:L, $A:$A, $A28, $D:$D, "Weight pct")</f>
        <v>#DIV/0!</v>
      </c>
      <c r="M28" t="e">
        <f>J28*AVERAGEIFS(M:M, $A:$A, $A28, $D:$D, "Weight pct")</f>
        <v>#DIV/0!</v>
      </c>
      <c r="N28">
        <f>_xlfn.FORECAST.ETS($C28, N24:N27, $C24:$C27, 0,0,1)</f>
        <v>-15.750723608892875</v>
      </c>
      <c r="O28">
        <f>N28*AVERAGEIFS(O:O, $A:$A, $A28, $D:$D, "Weight pct")</f>
        <v>-10.416573145621747</v>
      </c>
      <c r="P28">
        <f>N28*AVERAGEIFS(P:P, $A:$A, $A28, $D:$D, "Weight pct")</f>
        <v>-5.3341504632711256</v>
      </c>
      <c r="Q28">
        <f>_xlfn.FORECAST.ETS($C28, Q24:Q27, $C24:$C27, 0,0,1)</f>
        <v>112.40265881892856</v>
      </c>
      <c r="R28">
        <f>$Q28*($R27/$Q27)</f>
        <v>30.936511601539973</v>
      </c>
      <c r="S28">
        <f>$Q28*($S27/$Q27)</f>
        <v>56.716937936156611</v>
      </c>
      <c r="T28">
        <f>$Q28*($T27/$Q27)</f>
        <v>62.904240256464604</v>
      </c>
      <c r="U28">
        <f t="shared" ref="U28:X31" si="20">Q28*AVERAGEIFS(U:U, $A:$A, $A28, $D:$D, "Weight pct")</f>
        <v>81.327510014691384</v>
      </c>
      <c r="V28">
        <f t="shared" si="20"/>
        <v>24.74920928123198</v>
      </c>
      <c r="W28">
        <f t="shared" si="20"/>
        <v>46.404767402309957</v>
      </c>
      <c r="X28">
        <f t="shared" si="20"/>
        <v>32.9989457083093</v>
      </c>
      <c r="Y28">
        <f t="shared" ref="Y28:AB31" si="21">Q28*AVERAGEIFS(Y:Y, $A:$A, $A28, $D:$D, "Weight pct")</f>
        <v>31.075148804237184</v>
      </c>
      <c r="Z28">
        <f t="shared" si="21"/>
        <v>6.1873023203079951</v>
      </c>
      <c r="AA28">
        <f t="shared" si="21"/>
        <v>10.312170533846658</v>
      </c>
      <c r="AB28">
        <f t="shared" si="21"/>
        <v>29.9052945481553</v>
      </c>
      <c r="AC28">
        <f>_xlfn.FORECAST.ETS($C28, AC22:AC27, $C22:$C27, 0,0,1)</f>
        <v>962.49856700425528</v>
      </c>
      <c r="AD28">
        <f>AC28*AVERAGEIFS(AD:AD, $A:$A, $A28, $D:$D, "Weight pct")</f>
        <v>362.08623271341196</v>
      </c>
      <c r="AE28">
        <f>AC28*AVERAGEIFS(AE:AE, $A:$A, $A28, $D:$D, "Weight pct")</f>
        <v>511.32088562445892</v>
      </c>
      <c r="AF28">
        <f>AC28*AVERAGEIFS(AF:AF, $A:$A, $A28, $D:$D, "Weight pct")</f>
        <v>499.61661853570365</v>
      </c>
      <c r="AG28">
        <f t="shared" ref="AG28:AJ31" si="22">AC28*AVERAGEIFS(AG:AG, $A:$A, $A28, $D:$D, "Weight pct")</f>
        <v>309.74333079028156</v>
      </c>
      <c r="AH28">
        <f t="shared" si="22"/>
        <v>144.9785358914709</v>
      </c>
      <c r="AI28">
        <f t="shared" si="22"/>
        <v>181.04849971444727</v>
      </c>
      <c r="AJ28">
        <f t="shared" si="22"/>
        <v>175.29259661171852</v>
      </c>
      <c r="AK28">
        <f t="shared" ref="AK28:AN31" si="23">AC28*AVERAGEIFS(AK:AK, $A:$A, $A28, $D:$D, "Weight pct")</f>
        <v>652.75523621397372</v>
      </c>
      <c r="AL28">
        <f t="shared" si="23"/>
        <v>217.10769682194103</v>
      </c>
      <c r="AM28">
        <f t="shared" si="23"/>
        <v>330.27238591001162</v>
      </c>
      <c r="AN28">
        <f t="shared" si="23"/>
        <v>324.32402192398519</v>
      </c>
      <c r="AO28">
        <f>_xlfn.FORECAST.ETS($C28, AO22:AO27, $C22:$C27, 0,0,1)</f>
        <v>68.924490770351198</v>
      </c>
      <c r="AP28">
        <f>_xlfn.FORECAST.ETS($C28, AP22:AP27, $C22:$C27, 0,0,1)</f>
        <v>3.7139839581442007</v>
      </c>
      <c r="AQ28">
        <f>AP28*AVERAGEIFS(AQ:AQ, $A:$A, $A28, $D:$D, "Weight pct")</f>
        <v>0.35076515160250782</v>
      </c>
      <c r="AR28">
        <f>AP28*AVERAGEIFS(AR:AR, $A:$A, $A28, $D:$D, "Weight pct")</f>
        <v>1.0522954548075236</v>
      </c>
      <c r="AS28">
        <f>AP28*AVERAGEIFS(AS:AS, $A:$A, $A28, $D:$D, "Weight pct")</f>
        <v>3.0537201433630097</v>
      </c>
      <c r="AT28">
        <f t="shared" ref="AT28:AW31" si="24">AP28*AVERAGEIFS(AT:AT, $A:$A, $A28, $D:$D, "Weight pct")</f>
        <v>3.7139839581442007</v>
      </c>
      <c r="AU28">
        <f t="shared" si="24"/>
        <v>0.35076515160250782</v>
      </c>
      <c r="AV28">
        <f t="shared" si="24"/>
        <v>1.0522954548075236</v>
      </c>
      <c r="AW28">
        <f t="shared" si="24"/>
        <v>3.0537201433630097</v>
      </c>
      <c r="AX28">
        <f t="shared" ref="AX28:BA31" si="25">AP28*AVERAGEIFS(AX:AX, $A:$A, $A28, $D:$D, "Weight pct")</f>
        <v>0</v>
      </c>
      <c r="AY28">
        <f t="shared" si="25"/>
        <v>0</v>
      </c>
      <c r="AZ28">
        <f t="shared" si="25"/>
        <v>0</v>
      </c>
      <c r="BA28">
        <f t="shared" si="25"/>
        <v>0</v>
      </c>
      <c r="BB28">
        <f>_xlfn.FORECAST.ETS($C28, BB22:BB27, $C22:$C27, 0,0,1)</f>
        <v>1317.438252017932</v>
      </c>
      <c r="BC28">
        <f>BB28*AVERAGEIFS(BC:BC, $A:$A, $A28, $D:$D, "Weight pct")</f>
        <v>456.78363643112806</v>
      </c>
      <c r="BD28">
        <f>BB28*AVERAGEIFS(BD:BD, $A:$A, $A28, $D:$D, "Weight pct")</f>
        <v>771.06513312976074</v>
      </c>
      <c r="BE28">
        <f>BB28*AVERAGEIFS(BE:BE, $A:$A, $A28, $D:$D, "Weight pct")</f>
        <v>514.21270837476766</v>
      </c>
      <c r="BF28">
        <f t="shared" ref="BF28:BI31" si="26">BB28*AVERAGEIFS(BF:BF, $A:$A, $A28, $D:$D, "Weight pct")</f>
        <v>890.29471358833746</v>
      </c>
      <c r="BG28">
        <f t="shared" si="26"/>
        <v>362.01305035191865</v>
      </c>
      <c r="BH28">
        <f t="shared" si="26"/>
        <v>519.66874188677264</v>
      </c>
      <c r="BI28">
        <f t="shared" si="26"/>
        <v>304.1718987995348</v>
      </c>
      <c r="BJ28">
        <f t="shared" ref="BJ28:BM31" si="27">BB28*AVERAGEIFS(BJ:BJ, $A:$A, $A28, $D:$D, "Weight pct")</f>
        <v>427.14353842959463</v>
      </c>
      <c r="BK28">
        <f t="shared" si="27"/>
        <v>94.770586079209437</v>
      </c>
      <c r="BL28">
        <f t="shared" si="27"/>
        <v>251.39639124298824</v>
      </c>
      <c r="BM28">
        <f t="shared" si="27"/>
        <v>210.04080957523286</v>
      </c>
      <c r="BN28">
        <f>_xlfn.FORECAST.ETS($C28, BN22:BN27, $C22:$C27, 0,0,1)</f>
        <v>153.20319535111074</v>
      </c>
      <c r="BO28">
        <f>_xlfn.FORECAST.ETS($C28, BO22:BO27, $C22:$C27, 0,0,1)</f>
        <v>0</v>
      </c>
      <c r="BP28" t="e">
        <f>BO28*AVERAGEIFS(BP:BP, $A:$A, $A28, $D:$D, "Weight pct")</f>
        <v>#DIV/0!</v>
      </c>
      <c r="BQ28" t="e">
        <f>BO28*AVERAGEIFS(BQ:BQ, $A:$A, $A28, $D:$D, "Weight pct")</f>
        <v>#DIV/0!</v>
      </c>
      <c r="BR28" t="e">
        <f>BO28*AVERAGEIFS(BR:BR, $A:$A, $A28, $D:$D, "Weight pct")</f>
        <v>#DIV/0!</v>
      </c>
      <c r="BS28" t="e">
        <f t="shared" ref="BS28:BV31" si="28">BO28*AVERAGEIFS(BS:BS, $A:$A, $A28, $D:$D, "Weight pct")</f>
        <v>#DIV/0!</v>
      </c>
      <c r="BT28" t="e">
        <f t="shared" si="28"/>
        <v>#DIV/0!</v>
      </c>
      <c r="BU28" t="e">
        <f t="shared" si="28"/>
        <v>#DIV/0!</v>
      </c>
      <c r="BV28" t="e">
        <f t="shared" si="28"/>
        <v>#DIV/0!</v>
      </c>
      <c r="BW28" t="e">
        <f t="shared" ref="BW28:BZ31" si="29">BO28*AVERAGEIFS(BW:BW, $A:$A, $A28, $D:$D, "Weight pct")</f>
        <v>#DIV/0!</v>
      </c>
      <c r="BX28" t="e">
        <f t="shared" si="29"/>
        <v>#DIV/0!</v>
      </c>
      <c r="BY28" t="e">
        <f t="shared" si="29"/>
        <v>#DIV/0!</v>
      </c>
      <c r="BZ28" t="e">
        <f t="shared" si="29"/>
        <v>#DIV/0!</v>
      </c>
      <c r="CA28">
        <f>_xlfn.FORECAST.ETS($C28, CA22:CA27, $C22:$C27, 0,0,1)</f>
        <v>0</v>
      </c>
    </row>
    <row r="29" spans="1:79" outlineLevel="1">
      <c r="A29" t="str">
        <f>A27</f>
        <v>003540</v>
      </c>
      <c r="B29" t="str">
        <f>B27</f>
        <v>Amarillo College</v>
      </c>
      <c r="C29">
        <v>2025</v>
      </c>
      <c r="D29" t="s">
        <v>2037</v>
      </c>
      <c r="E29">
        <f>_xlfn.FORECAST.ETS($C29, E22:E27, $C22:$C27, 0,0,1)</f>
        <v>622.58942596956251</v>
      </c>
      <c r="F29">
        <f>_xlfn.FORECAST.ETS($C29, F22:F27, $C22:$C27, 0,0,1)</f>
        <v>719.99567159315598</v>
      </c>
      <c r="G29">
        <f>F29*AVERAGEIFS(G:G, $A:$A, $A29, $D:$D, "Weight pct")</f>
        <v>326.89324889901769</v>
      </c>
      <c r="H29">
        <f>F29*AVERAGEIFS(H:H, $A:$A, $A29, $D:$D, "Weight pct")</f>
        <v>363.63467845235124</v>
      </c>
      <c r="I29">
        <f>F29*AVERAGEIFS(I:I, $A:$A, $A29, $D:$D, "Weight pct")</f>
        <v>179.58291373519643</v>
      </c>
      <c r="J29">
        <f>_xlfn.FORECAST.ETS($C29, J22:J27, $C22:$C27, 0,0,1)</f>
        <v>0</v>
      </c>
      <c r="K29" t="e">
        <f>J29*AVERAGEIFS(K:K, $A:$A, $A29, $D:$D, "Weight pct")</f>
        <v>#DIV/0!</v>
      </c>
      <c r="L29" t="e">
        <f>J29*AVERAGEIFS(L:L, $A:$A, $A29, $D:$D, "Weight pct")</f>
        <v>#DIV/0!</v>
      </c>
      <c r="M29" t="e">
        <f>J29*AVERAGEIFS(M:M, $A:$A, $A29, $D:$D, "Weight pct")</f>
        <v>#DIV/0!</v>
      </c>
      <c r="N29">
        <f>_xlfn.FORECAST.ETS($C29, N24:N27, $C24:$C27, 0,0,1)</f>
        <v>-54.725580226714328</v>
      </c>
      <c r="O29">
        <f>N29*AVERAGEIFS(O:O, $A:$A, $A29, $D:$D, "Weight pct")</f>
        <v>-36.192179072097261</v>
      </c>
      <c r="P29">
        <f>N29*AVERAGEIFS(P:P, $A:$A, $A29, $D:$D, "Weight pct")</f>
        <v>-18.53340115461706</v>
      </c>
      <c r="Q29">
        <f>_xlfn.FORECAST.ETS($C29, Q24:Q27, $C24:$C27, 0,0,1)</f>
        <v>122.72807022714285</v>
      </c>
      <c r="R29">
        <f>$Q29*($R27/$Q27)</f>
        <v>33.778367952424638</v>
      </c>
      <c r="S29">
        <f>$Q29*($S27/$Q27)</f>
        <v>61.9270079127785</v>
      </c>
      <c r="T29">
        <f>$Q29*($T27/$Q27)</f>
        <v>68.682681503263424</v>
      </c>
      <c r="U29">
        <f t="shared" si="20"/>
        <v>88.798329731332686</v>
      </c>
      <c r="V29">
        <f t="shared" si="20"/>
        <v>27.022694361939713</v>
      </c>
      <c r="W29">
        <f t="shared" si="20"/>
        <v>50.667551928636961</v>
      </c>
      <c r="X29">
        <f t="shared" si="20"/>
        <v>36.030259149252949</v>
      </c>
      <c r="Y29">
        <f t="shared" si="21"/>
        <v>33.929740495810179</v>
      </c>
      <c r="Z29">
        <f t="shared" si="21"/>
        <v>6.7556735904849283</v>
      </c>
      <c r="AA29">
        <f t="shared" si="21"/>
        <v>11.259455984141546</v>
      </c>
      <c r="AB29">
        <f t="shared" si="21"/>
        <v>32.652422354010476</v>
      </c>
      <c r="AC29">
        <f>_xlfn.FORECAST.ETS($C29, AC22:AC27, $C22:$C27, 0,0,1)</f>
        <v>968.25274031328968</v>
      </c>
      <c r="AD29">
        <f>AC29*AVERAGEIFS(AD:AD, $A:$A, $A29, $D:$D, "Weight pct")</f>
        <v>364.25091846700553</v>
      </c>
      <c r="AE29">
        <f>AC29*AVERAGEIFS(AE:AE, $A:$A, $A29, $D:$D, "Weight pct")</f>
        <v>514.37775146642036</v>
      </c>
      <c r="AF29">
        <f>AC29*AVERAGEIFS(AF:AF, $A:$A, $A29, $D:$D, "Weight pct")</f>
        <v>502.6035119292971</v>
      </c>
      <c r="AG29">
        <f t="shared" si="22"/>
        <v>311.59509126846314</v>
      </c>
      <c r="AH29">
        <f t="shared" si="22"/>
        <v>145.84527133421147</v>
      </c>
      <c r="AI29">
        <f t="shared" si="22"/>
        <v>182.1308747749527</v>
      </c>
      <c r="AJ29">
        <f t="shared" si="22"/>
        <v>176.34056074930047</v>
      </c>
      <c r="AK29">
        <f t="shared" si="23"/>
        <v>656.6576490448266</v>
      </c>
      <c r="AL29">
        <f t="shared" si="23"/>
        <v>218.40564713279403</v>
      </c>
      <c r="AM29">
        <f t="shared" si="23"/>
        <v>332.24687669146766</v>
      </c>
      <c r="AN29">
        <f t="shared" si="23"/>
        <v>326.26295117999666</v>
      </c>
      <c r="AO29">
        <f>_xlfn.FORECAST.ETS($C29, AO22:AO27, $C22:$C27, 0,0,1)</f>
        <v>76.503491978713114</v>
      </c>
      <c r="AP29">
        <f>_xlfn.FORECAST.ETS($C29, AP22:AP27, $C22:$C27, 0,0,1)</f>
        <v>3.333069196025634</v>
      </c>
      <c r="AQ29">
        <f>AP29*AVERAGEIFS(AQ:AQ, $A:$A, $A29, $D:$D, "Weight pct")</f>
        <v>0.31478986851353208</v>
      </c>
      <c r="AR29">
        <f>AP29*AVERAGEIFS(AR:AR, $A:$A, $A29, $D:$D, "Weight pct")</f>
        <v>0.94436960554059646</v>
      </c>
      <c r="AS29">
        <f>AP29*AVERAGEIFS(AS:AS, $A:$A, $A29, $D:$D, "Weight pct")</f>
        <v>2.7405235611766328</v>
      </c>
      <c r="AT29">
        <f t="shared" si="24"/>
        <v>3.333069196025634</v>
      </c>
      <c r="AU29">
        <f t="shared" si="24"/>
        <v>0.31478986851353208</v>
      </c>
      <c r="AV29">
        <f t="shared" si="24"/>
        <v>0.94436960554059646</v>
      </c>
      <c r="AW29">
        <f t="shared" si="24"/>
        <v>2.7405235611766328</v>
      </c>
      <c r="AX29">
        <f t="shared" si="25"/>
        <v>0</v>
      </c>
      <c r="AY29">
        <f t="shared" si="25"/>
        <v>0</v>
      </c>
      <c r="AZ29">
        <f t="shared" si="25"/>
        <v>0</v>
      </c>
      <c r="BA29">
        <f t="shared" si="25"/>
        <v>0</v>
      </c>
      <c r="BB29">
        <f>_xlfn.FORECAST.ETS($C29, BB22:BB27, $C22:$C27, 0,0,1)</f>
        <v>1311.4818083297325</v>
      </c>
      <c r="BC29">
        <f>BB29*AVERAGEIFS(BC:BC, $A:$A, $A29, $D:$D, "Weight pct")</f>
        <v>454.71841173924929</v>
      </c>
      <c r="BD29">
        <f>BB29*AVERAGEIFS(BD:BD, $A:$A, $A29, $D:$D, "Weight pct")</f>
        <v>767.57896894833777</v>
      </c>
      <c r="BE29">
        <f>BB29*AVERAGEIFS(BE:BE, $A:$A, $A29, $D:$D, "Weight pct")</f>
        <v>511.88783353793997</v>
      </c>
      <c r="BF29">
        <f t="shared" si="26"/>
        <v>886.26948483908268</v>
      </c>
      <c r="BG29">
        <f t="shared" si="26"/>
        <v>360.37630544526991</v>
      </c>
      <c r="BH29">
        <f t="shared" si="26"/>
        <v>517.31919905785844</v>
      </c>
      <c r="BI29">
        <f t="shared" si="26"/>
        <v>302.79666714525655</v>
      </c>
      <c r="BJ29">
        <f t="shared" si="27"/>
        <v>425.21232349064996</v>
      </c>
      <c r="BK29">
        <f t="shared" si="27"/>
        <v>94.342106293979398</v>
      </c>
      <c r="BL29">
        <f t="shared" si="27"/>
        <v>250.25976989047948</v>
      </c>
      <c r="BM29">
        <f t="shared" si="27"/>
        <v>209.09116639268342</v>
      </c>
      <c r="BN29">
        <f>_xlfn.FORECAST.ETS($C29, BN22:BN27, $C22:$C27, 0,0,1)</f>
        <v>166.90280687445397</v>
      </c>
      <c r="BO29">
        <f>_xlfn.FORECAST.ETS($C29, BO22:BO27, $C22:$C27, 0,0,1)</f>
        <v>0</v>
      </c>
      <c r="BP29" t="e">
        <f>BO29*AVERAGEIFS(BP:BP, $A:$A, $A29, $D:$D, "Weight pct")</f>
        <v>#DIV/0!</v>
      </c>
      <c r="BQ29" t="e">
        <f>BO29*AVERAGEIFS(BQ:BQ, $A:$A, $A29, $D:$D, "Weight pct")</f>
        <v>#DIV/0!</v>
      </c>
      <c r="BR29" t="e">
        <f>BO29*AVERAGEIFS(BR:BR, $A:$A, $A29, $D:$D, "Weight pct")</f>
        <v>#DIV/0!</v>
      </c>
      <c r="BS29" t="e">
        <f t="shared" si="28"/>
        <v>#DIV/0!</v>
      </c>
      <c r="BT29" t="e">
        <f t="shared" si="28"/>
        <v>#DIV/0!</v>
      </c>
      <c r="BU29" t="e">
        <f t="shared" si="28"/>
        <v>#DIV/0!</v>
      </c>
      <c r="BV29" t="e">
        <f t="shared" si="28"/>
        <v>#DIV/0!</v>
      </c>
      <c r="BW29" t="e">
        <f t="shared" si="29"/>
        <v>#DIV/0!</v>
      </c>
      <c r="BX29" t="e">
        <f t="shared" si="29"/>
        <v>#DIV/0!</v>
      </c>
      <c r="BY29" t="e">
        <f t="shared" si="29"/>
        <v>#DIV/0!</v>
      </c>
      <c r="BZ29" t="e">
        <f t="shared" si="29"/>
        <v>#DIV/0!</v>
      </c>
      <c r="CA29">
        <f>_xlfn.FORECAST.ETS($C29, CA22:CA27, $C22:$C27, 0,0,1)</f>
        <v>0</v>
      </c>
    </row>
    <row r="30" spans="1:79" outlineLevel="1">
      <c r="A30" t="str">
        <f>A29</f>
        <v>003540</v>
      </c>
      <c r="B30" t="str">
        <f>B29</f>
        <v>Amarillo College</v>
      </c>
      <c r="C30">
        <v>2024</v>
      </c>
      <c r="D30" t="s">
        <v>2040</v>
      </c>
      <c r="E30">
        <f>IF(OR(E27=0,E27=""),E28,IF(E28&gt;(E27*(1+Dash!$B$6)),E27*(1+Dash!$B$6),IF(E28&lt;(E27*(1-Dash!$B$7)),E27*(1-Dash!$B$7),E28)))</f>
        <v>641.55822684534326</v>
      </c>
      <c r="F30">
        <f>IF(OR(F27=0,F27=""),F28,IF(F28&gt;(F27*(1+Dash!$B$6)),F27*(1+Dash!$B$6),IF(F28&lt;(F27*(1-Dash!$B$7)),F27*(1-Dash!$B$7),F28)))</f>
        <v>737.87770755005897</v>
      </c>
      <c r="G30">
        <f>F30*AVERAGEIFS(G:G, $A:$A, $A30, $D:$D, "Weight pct")</f>
        <v>335.01207108297126</v>
      </c>
      <c r="H30">
        <f>F30*AVERAGEIFS(H:H, $A:$A, $A30, $D:$D, "Weight pct")</f>
        <v>372.66602218372873</v>
      </c>
      <c r="I30">
        <f>F30*AVERAGEIFS(I:I, $A:$A, $A30, $D:$D, "Weight pct")</f>
        <v>184.04309071591692</v>
      </c>
      <c r="J30">
        <f>IF(OR(J27=0,J27=""),J28,IF(J28&gt;(J27*(1+Dash!$B$6)),J27*(1+Dash!$B$6),IF(J28&lt;(J27*(1-Dash!$B$7)),J27*(1-Dash!$B$7),J28)))</f>
        <v>0</v>
      </c>
      <c r="K30" t="e">
        <f>J30*AVERAGEIFS(K:K, $A:$A, $A30, $D:$D, "Weight pct")</f>
        <v>#DIV/0!</v>
      </c>
      <c r="L30" t="e">
        <f>J30*AVERAGEIFS(L:L, $A:$A, $A30, $D:$D, "Weight pct")</f>
        <v>#DIV/0!</v>
      </c>
      <c r="M30" t="e">
        <f>J30*AVERAGEIFS(M:M, $A:$A, $A30, $D:$D, "Weight pct")</f>
        <v>#DIV/0!</v>
      </c>
      <c r="N30">
        <f>IF(OR(N27=0,N27=""),N28,IF(N28&gt;(N27*(1+Dash!$B$6)),N27*(1+Dash!$B$6),IF(N28&lt;(N27*(1-Dash!$B$7)),N27*(1-Dash!$B$7),N28)))</f>
        <v>-15.750723608892875</v>
      </c>
      <c r="O30">
        <f>N30*AVERAGEIFS(O:O, $A:$A, $A30, $D:$D, "Weight pct")</f>
        <v>-10.416573145621747</v>
      </c>
      <c r="P30">
        <f>N30*AVERAGEIFS(P:P, $A:$A, $A30, $D:$D, "Weight pct")</f>
        <v>-5.3341504632711256</v>
      </c>
      <c r="Q30">
        <f>IF(OR(Q27=0,Q27=""),Q28,IF(Q28&gt;(Q27*(1+Dash!$B$6)),Q27*(1+Dash!$B$6),IF(Q28&lt;(Q27*(1-Dash!$B$7)),Q27*(1-Dash!$B$7),Q28)))</f>
        <v>112.40265881892856</v>
      </c>
      <c r="R30">
        <f>$Q30*($R27/$Q27)</f>
        <v>30.936511601539973</v>
      </c>
      <c r="S30">
        <f>$Q30*($S27/$Q27)</f>
        <v>56.716937936156611</v>
      </c>
      <c r="T30">
        <f>$Q30*($T27/$Q27)</f>
        <v>62.904240256464604</v>
      </c>
      <c r="U30">
        <f t="shared" si="20"/>
        <v>81.327510014691384</v>
      </c>
      <c r="V30">
        <f t="shared" si="20"/>
        <v>24.74920928123198</v>
      </c>
      <c r="W30">
        <f t="shared" si="20"/>
        <v>46.404767402309957</v>
      </c>
      <c r="X30">
        <f t="shared" si="20"/>
        <v>32.9989457083093</v>
      </c>
      <c r="Y30">
        <f t="shared" si="21"/>
        <v>31.075148804237184</v>
      </c>
      <c r="Z30">
        <f t="shared" si="21"/>
        <v>6.1873023203079951</v>
      </c>
      <c r="AA30">
        <f t="shared" si="21"/>
        <v>10.312170533846658</v>
      </c>
      <c r="AB30">
        <f t="shared" si="21"/>
        <v>29.9052945481553</v>
      </c>
      <c r="AC30">
        <f>IF(OR(AC27=0,AC27=""),AC28,IF(AC28&gt;(AC27*(1+Dash!$B$6)),AC27*(1+Dash!$B$6),IF(AC28&lt;(AC27*(1-Dash!$B$7)),AC27*(1-Dash!$B$7),AC28)))</f>
        <v>962.49856700425528</v>
      </c>
      <c r="AD30">
        <f>AC30*AVERAGEIFS(AD:AD, $A:$A, $A30, $D:$D, "Weight pct")</f>
        <v>362.08623271341196</v>
      </c>
      <c r="AE30">
        <f>AC30*AVERAGEIFS(AE:AE, $A:$A, $A30, $D:$D, "Weight pct")</f>
        <v>511.32088562445892</v>
      </c>
      <c r="AF30">
        <f>AC30*AVERAGEIFS(AF:AF, $A:$A, $A30, $D:$D, "Weight pct")</f>
        <v>499.61661853570365</v>
      </c>
      <c r="AG30">
        <f t="shared" si="22"/>
        <v>309.74333079028156</v>
      </c>
      <c r="AH30">
        <f t="shared" si="22"/>
        <v>144.9785358914709</v>
      </c>
      <c r="AI30">
        <f t="shared" si="22"/>
        <v>181.04849971444727</v>
      </c>
      <c r="AJ30">
        <f t="shared" si="22"/>
        <v>175.29259661171852</v>
      </c>
      <c r="AK30">
        <f t="shared" si="23"/>
        <v>652.75523621397372</v>
      </c>
      <c r="AL30">
        <f t="shared" si="23"/>
        <v>217.10769682194103</v>
      </c>
      <c r="AM30">
        <f t="shared" si="23"/>
        <v>330.27238591001162</v>
      </c>
      <c r="AN30">
        <f t="shared" si="23"/>
        <v>324.32402192398519</v>
      </c>
      <c r="AO30">
        <f>IF(OR(AO27=0,AO27=""),AO28,IF(AO28&gt;(AO27*(1+Dash!$B$6)),AO27*(1+Dash!$B$6),IF(AO28&lt;(AO27*(1-Dash!$B$7)),AO27*(1-Dash!$B$7),AO28)))</f>
        <v>61.600000000000009</v>
      </c>
      <c r="AP30">
        <f>IF(OR(AP27=0,AP27=""),AP28,IF(AP28&gt;(AP27*(1+Dash!$B$6)),AP27*(1+Dash!$B$6),IF(AP28&lt;(AP27*(1-Dash!$B$7)),AP27*(1-Dash!$B$7),AP28)))</f>
        <v>3.8</v>
      </c>
      <c r="AQ30">
        <f>AP30*AVERAGEIFS(AQ:AQ, $A:$A, $A30, $D:$D, "Weight pct")</f>
        <v>0.35888888888888887</v>
      </c>
      <c r="AR30">
        <f>AP30*AVERAGEIFS(AR:AR, $A:$A, $A30, $D:$D, "Weight pct")</f>
        <v>1.0766666666666669</v>
      </c>
      <c r="AS30">
        <f>AP30*AVERAGEIFS(AS:AS, $A:$A, $A30, $D:$D, "Weight pct")</f>
        <v>3.1244444444444448</v>
      </c>
      <c r="AT30">
        <f t="shared" si="24"/>
        <v>3.8</v>
      </c>
      <c r="AU30">
        <f t="shared" si="24"/>
        <v>0.35888888888888887</v>
      </c>
      <c r="AV30">
        <f t="shared" si="24"/>
        <v>1.0766666666666669</v>
      </c>
      <c r="AW30">
        <f t="shared" si="24"/>
        <v>3.1244444444444448</v>
      </c>
      <c r="AX30">
        <f t="shared" si="25"/>
        <v>0</v>
      </c>
      <c r="AY30">
        <f t="shared" si="25"/>
        <v>0</v>
      </c>
      <c r="AZ30">
        <f t="shared" si="25"/>
        <v>0</v>
      </c>
      <c r="BA30">
        <f t="shared" si="25"/>
        <v>0</v>
      </c>
      <c r="BB30">
        <f>IF(OR(BB27=0,BB27=""),BB28,IF(BB28&gt;(BB27*(1+Dash!$B$6)),BB27*(1+Dash!$B$6),IF(BB28&lt;(BB27*(1-Dash!$B$7)),BB27*(1-Dash!$B$7),BB28)))</f>
        <v>1317.438252017932</v>
      </c>
      <c r="BC30">
        <f>BB30*AVERAGEIFS(BC:BC, $A:$A, $A30, $D:$D, "Weight pct")</f>
        <v>456.78363643112806</v>
      </c>
      <c r="BD30">
        <f>BB30*AVERAGEIFS(BD:BD, $A:$A, $A30, $D:$D, "Weight pct")</f>
        <v>771.06513312976074</v>
      </c>
      <c r="BE30">
        <f>BB30*AVERAGEIFS(BE:BE, $A:$A, $A30, $D:$D, "Weight pct")</f>
        <v>514.21270837476766</v>
      </c>
      <c r="BF30">
        <f t="shared" si="26"/>
        <v>890.29471358833746</v>
      </c>
      <c r="BG30">
        <f t="shared" si="26"/>
        <v>362.01305035191865</v>
      </c>
      <c r="BH30">
        <f t="shared" si="26"/>
        <v>519.66874188677264</v>
      </c>
      <c r="BI30">
        <f t="shared" si="26"/>
        <v>304.1718987995348</v>
      </c>
      <c r="BJ30">
        <f t="shared" si="27"/>
        <v>427.14353842959463</v>
      </c>
      <c r="BK30">
        <f t="shared" si="27"/>
        <v>94.770586079209437</v>
      </c>
      <c r="BL30">
        <f t="shared" si="27"/>
        <v>251.39639124298824</v>
      </c>
      <c r="BM30">
        <f t="shared" si="27"/>
        <v>210.04080957523286</v>
      </c>
      <c r="BN30">
        <f>IF(OR(BN27=0,BN27=""),BN28,IF(BN28&gt;(BN27*(1+Dash!$B$6)),BN27*(1+Dash!$B$6),IF(BN28&lt;(BN27*(1-Dash!$B$7)),BN27*(1-Dash!$B$7),BN28)))</f>
        <v>140.80000000000001</v>
      </c>
      <c r="BO30">
        <f>IF(OR(BO27=0,BO27=""),BO28,IF(BO28&gt;(BO27*(1+Dash!$B$6)),BO27*(1+Dash!$B$6),IF(BO28&lt;(BO27*(1-Dash!$B$7)),BO27*(1-Dash!$B$7),BO28)))</f>
        <v>0</v>
      </c>
      <c r="BP30" t="e">
        <f>BO30*AVERAGEIFS(BP:BP, $A:$A, $A30, $D:$D, "Weight pct")</f>
        <v>#DIV/0!</v>
      </c>
      <c r="BQ30" t="e">
        <f>BO30*AVERAGEIFS(BQ:BQ, $A:$A, $A30, $D:$D, "Weight pct")</f>
        <v>#DIV/0!</v>
      </c>
      <c r="BR30" t="e">
        <f>BO30*AVERAGEIFS(BR:BR, $A:$A, $A30, $D:$D, "Weight pct")</f>
        <v>#DIV/0!</v>
      </c>
      <c r="BS30" t="e">
        <f t="shared" si="28"/>
        <v>#DIV/0!</v>
      </c>
      <c r="BT30" t="e">
        <f t="shared" si="28"/>
        <v>#DIV/0!</v>
      </c>
      <c r="BU30" t="e">
        <f t="shared" si="28"/>
        <v>#DIV/0!</v>
      </c>
      <c r="BV30" t="e">
        <f t="shared" si="28"/>
        <v>#DIV/0!</v>
      </c>
      <c r="BW30" t="e">
        <f t="shared" si="29"/>
        <v>#DIV/0!</v>
      </c>
      <c r="BX30" t="e">
        <f t="shared" si="29"/>
        <v>#DIV/0!</v>
      </c>
      <c r="BY30" t="e">
        <f t="shared" si="29"/>
        <v>#DIV/0!</v>
      </c>
      <c r="BZ30" t="e">
        <f t="shared" si="29"/>
        <v>#DIV/0!</v>
      </c>
      <c r="CA30">
        <f>IF(OR(CA27=0,CA27=""),CA28,IF(CA28&gt;(CA27*(1+Dash!$B$6)),CA27*(1+Dash!$B$6),IF(CA28&lt;(CA27*(1-Dash!$B$7)),CA27*(1-Dash!$B$7),CA28)))</f>
        <v>0</v>
      </c>
    </row>
    <row r="31" spans="1:79" outlineLevel="1">
      <c r="A31" t="str">
        <f>A30</f>
        <v>003540</v>
      </c>
      <c r="B31" t="str">
        <f>B30</f>
        <v>Amarillo College</v>
      </c>
      <c r="C31">
        <v>2025</v>
      </c>
      <c r="D31" t="s">
        <v>2040</v>
      </c>
      <c r="E31">
        <f>IF(E29&gt;(E30*(1+Dash!$B$6)), E30*(1+Dash!$B$6), IF(E29&lt;(E30*(1-Dash!$B$7)), E30*(1-Dash!$B$7), E29))</f>
        <v>622.58942596956251</v>
      </c>
      <c r="F31">
        <f>IF(F29&gt;(F30*(1+Dash!$B$6)), F30*(1+Dash!$B$6), IF(F29&lt;(F30*(1-Dash!$B$7)), F30*(1-Dash!$B$7), F29))</f>
        <v>719.99567159315598</v>
      </c>
      <c r="G31">
        <f>F31*AVERAGEIFS(G:G, $A:$A, $A31, $D:$D, "Weight pct")</f>
        <v>326.89324889901769</v>
      </c>
      <c r="H31">
        <f>F31*AVERAGEIFS(H:H, $A:$A, $A31, $D:$D, "Weight pct")</f>
        <v>363.63467845235124</v>
      </c>
      <c r="I31">
        <f>F31*AVERAGEIFS(I:I, $A:$A, $A31, $D:$D, "Weight pct")</f>
        <v>179.58291373519643</v>
      </c>
      <c r="J31">
        <f>IF(J29&gt;(J30*(1+Dash!$B$6)), J30*(1+Dash!$B$6), IF(J29&lt;(J30*(1-Dash!$B$7)), J30*(1-Dash!$B$7), J29))</f>
        <v>0</v>
      </c>
      <c r="K31" t="e">
        <f>J31*AVERAGEIFS(K:K, $A:$A, $A31, $D:$D, "Weight pct")</f>
        <v>#DIV/0!</v>
      </c>
      <c r="L31" t="e">
        <f>J31*AVERAGEIFS(L:L, $A:$A, $A31, $D:$D, "Weight pct")</f>
        <v>#DIV/0!</v>
      </c>
      <c r="M31" t="e">
        <f>J31*AVERAGEIFS(M:M, $A:$A, $A31, $D:$D, "Weight pct")</f>
        <v>#DIV/0!</v>
      </c>
      <c r="N31">
        <f>IF(N29&gt;(N30*(1+Dash!$B$6)), N30*(1+Dash!$B$6), IF(N29&lt;(N30*(1-Dash!$B$7)), N30*(1-Dash!$B$7), N29))</f>
        <v>-14.963187428448229</v>
      </c>
      <c r="O31">
        <f>N31*AVERAGEIFS(O:O, $A:$A, $A31, $D:$D, "Weight pct")</f>
        <v>-9.8957444883406591</v>
      </c>
      <c r="P31">
        <f>N31*AVERAGEIFS(P:P, $A:$A, $A31, $D:$D, "Weight pct")</f>
        <v>-5.0674429401075693</v>
      </c>
      <c r="Q31">
        <f>IF(Q29&gt;(Q30*(1+Dash!$B$6)), Q30*(1+Dash!$B$6), IF(Q29&lt;(Q30*(1-Dash!$B$7)), Q30*(1-Dash!$B$7), Q29))</f>
        <v>122.72807022714285</v>
      </c>
      <c r="R31">
        <f>$Q31*($R27/$Q27)</f>
        <v>33.778367952424638</v>
      </c>
      <c r="S31">
        <f>$Q31*($S27/$Q27)</f>
        <v>61.9270079127785</v>
      </c>
      <c r="T31">
        <f>$Q31*($T27/$Q27)</f>
        <v>68.682681503263424</v>
      </c>
      <c r="U31">
        <f t="shared" si="20"/>
        <v>88.798329731332686</v>
      </c>
      <c r="V31">
        <f t="shared" si="20"/>
        <v>27.022694361939713</v>
      </c>
      <c r="W31">
        <f t="shared" si="20"/>
        <v>50.667551928636961</v>
      </c>
      <c r="X31">
        <f t="shared" si="20"/>
        <v>36.030259149252949</v>
      </c>
      <c r="Y31">
        <f t="shared" si="21"/>
        <v>33.929740495810179</v>
      </c>
      <c r="Z31">
        <f t="shared" si="21"/>
        <v>6.7556735904849283</v>
      </c>
      <c r="AA31">
        <f t="shared" si="21"/>
        <v>11.259455984141546</v>
      </c>
      <c r="AB31">
        <f t="shared" si="21"/>
        <v>32.652422354010476</v>
      </c>
      <c r="AC31">
        <f>IF(AC29&gt;(AC30*(1+Dash!$B$6)), AC30*(1+Dash!$B$6), IF(AC29&lt;(AC30*(1-Dash!$B$7)), AC30*(1-Dash!$B$7), AC29))</f>
        <v>968.25274031328968</v>
      </c>
      <c r="AD31">
        <f>AC31*AVERAGEIFS(AD:AD, $A:$A, $A31, $D:$D, "Weight pct")</f>
        <v>364.25091846700553</v>
      </c>
      <c r="AE31">
        <f>AC31*AVERAGEIFS(AE:AE, $A:$A, $A31, $D:$D, "Weight pct")</f>
        <v>514.37775146642036</v>
      </c>
      <c r="AF31">
        <f>AC31*AVERAGEIFS(AF:AF, $A:$A, $A31, $D:$D, "Weight pct")</f>
        <v>502.6035119292971</v>
      </c>
      <c r="AG31">
        <f t="shared" si="22"/>
        <v>311.59509126846314</v>
      </c>
      <c r="AH31">
        <f t="shared" si="22"/>
        <v>145.84527133421147</v>
      </c>
      <c r="AI31">
        <f t="shared" si="22"/>
        <v>182.1308747749527</v>
      </c>
      <c r="AJ31">
        <f t="shared" si="22"/>
        <v>176.34056074930047</v>
      </c>
      <c r="AK31">
        <f t="shared" si="23"/>
        <v>656.6576490448266</v>
      </c>
      <c r="AL31">
        <f t="shared" si="23"/>
        <v>218.40564713279403</v>
      </c>
      <c r="AM31">
        <f t="shared" si="23"/>
        <v>332.24687669146766</v>
      </c>
      <c r="AN31">
        <f t="shared" si="23"/>
        <v>326.26295117999666</v>
      </c>
      <c r="AO31">
        <f>IF(AO29&gt;(AO30*(1+Dash!$B$6)), AO30*(1+Dash!$B$6), IF(AO29&lt;(AO30*(1-Dash!$B$7)), AO30*(1-Dash!$B$7), AO29))</f>
        <v>67.760000000000019</v>
      </c>
      <c r="AP31">
        <f>IF(AP29&gt;(AP30*(1+Dash!$B$6)), AP30*(1+Dash!$B$6), IF(AP29&lt;(AP30*(1-Dash!$B$7)), AP30*(1-Dash!$B$7), AP29))</f>
        <v>3.61</v>
      </c>
      <c r="AQ31">
        <f>AP31*AVERAGEIFS(AQ:AQ, $A:$A, $A31, $D:$D, "Weight pct")</f>
        <v>0.34094444444444444</v>
      </c>
      <c r="AR31">
        <f>AP31*AVERAGEIFS(AR:AR, $A:$A, $A31, $D:$D, "Weight pct")</f>
        <v>1.0228333333333335</v>
      </c>
      <c r="AS31">
        <f>AP31*AVERAGEIFS(AS:AS, $A:$A, $A31, $D:$D, "Weight pct")</f>
        <v>2.9682222222222223</v>
      </c>
      <c r="AT31">
        <f t="shared" si="24"/>
        <v>3.61</v>
      </c>
      <c r="AU31">
        <f t="shared" si="24"/>
        <v>0.34094444444444444</v>
      </c>
      <c r="AV31">
        <f t="shared" si="24"/>
        <v>1.0228333333333335</v>
      </c>
      <c r="AW31">
        <f t="shared" si="24"/>
        <v>2.9682222222222223</v>
      </c>
      <c r="AX31">
        <f t="shared" si="25"/>
        <v>0</v>
      </c>
      <c r="AY31">
        <f t="shared" si="25"/>
        <v>0</v>
      </c>
      <c r="AZ31">
        <f t="shared" si="25"/>
        <v>0</v>
      </c>
      <c r="BA31">
        <f t="shared" si="25"/>
        <v>0</v>
      </c>
      <c r="BB31">
        <f>IF(BB29&gt;(BB30*(1+Dash!$B$6)), BB30*(1+Dash!$B$6), IF(BB29&lt;(BB30*(1-Dash!$B$7)), BB30*(1-Dash!$B$7), BB29))</f>
        <v>1311.4818083297325</v>
      </c>
      <c r="BC31">
        <f>BB31*AVERAGEIFS(BC:BC, $A:$A, $A31, $D:$D, "Weight pct")</f>
        <v>454.71841173924929</v>
      </c>
      <c r="BD31">
        <f>BB31*AVERAGEIFS(BD:BD, $A:$A, $A31, $D:$D, "Weight pct")</f>
        <v>767.57896894833777</v>
      </c>
      <c r="BE31">
        <f>BB31*AVERAGEIFS(BE:BE, $A:$A, $A31, $D:$D, "Weight pct")</f>
        <v>511.88783353793997</v>
      </c>
      <c r="BF31">
        <f t="shared" si="26"/>
        <v>886.26948483908268</v>
      </c>
      <c r="BG31">
        <f t="shared" si="26"/>
        <v>360.37630544526991</v>
      </c>
      <c r="BH31">
        <f t="shared" si="26"/>
        <v>517.31919905785844</v>
      </c>
      <c r="BI31">
        <f t="shared" si="26"/>
        <v>302.79666714525655</v>
      </c>
      <c r="BJ31">
        <f t="shared" si="27"/>
        <v>425.21232349064996</v>
      </c>
      <c r="BK31">
        <f t="shared" si="27"/>
        <v>94.342106293979398</v>
      </c>
      <c r="BL31">
        <f t="shared" si="27"/>
        <v>250.25976989047948</v>
      </c>
      <c r="BM31">
        <f t="shared" si="27"/>
        <v>209.09116639268342</v>
      </c>
      <c r="BN31">
        <f>IF(BN29&gt;(BN30*(1+Dash!$B$6)), BN30*(1+Dash!$B$6), IF(BN29&lt;(BN30*(1-Dash!$B$7)), BN30*(1-Dash!$B$7), BN29))</f>
        <v>154.88000000000002</v>
      </c>
      <c r="BO31">
        <f>IF(BO29&gt;(BO30*(1+Dash!$B$6)), BO30*(1+Dash!$B$6), IF(BO29&lt;(BO30*(1-Dash!$B$7)), BO30*(1-Dash!$B$7), BO29))</f>
        <v>0</v>
      </c>
      <c r="BP31" t="e">
        <f>BO31*AVERAGEIFS(BP:BP, $A:$A, $A31, $D:$D, "Weight pct")</f>
        <v>#DIV/0!</v>
      </c>
      <c r="BQ31" t="e">
        <f>BO31*AVERAGEIFS(BQ:BQ, $A:$A, $A31, $D:$D, "Weight pct")</f>
        <v>#DIV/0!</v>
      </c>
      <c r="BR31" t="e">
        <f>BO31*AVERAGEIFS(BR:BR, $A:$A, $A31, $D:$D, "Weight pct")</f>
        <v>#DIV/0!</v>
      </c>
      <c r="BS31" t="e">
        <f t="shared" si="28"/>
        <v>#DIV/0!</v>
      </c>
      <c r="BT31" t="e">
        <f t="shared" si="28"/>
        <v>#DIV/0!</v>
      </c>
      <c r="BU31" t="e">
        <f t="shared" si="28"/>
        <v>#DIV/0!</v>
      </c>
      <c r="BV31" t="e">
        <f t="shared" si="28"/>
        <v>#DIV/0!</v>
      </c>
      <c r="BW31" t="e">
        <f t="shared" si="29"/>
        <v>#DIV/0!</v>
      </c>
      <c r="BX31" t="e">
        <f t="shared" si="29"/>
        <v>#DIV/0!</v>
      </c>
      <c r="BY31" t="e">
        <f t="shared" si="29"/>
        <v>#DIV/0!</v>
      </c>
      <c r="BZ31" t="e">
        <f t="shared" si="29"/>
        <v>#DIV/0!</v>
      </c>
      <c r="CA31">
        <f>IF(CA29&gt;(CA30*(1+Dash!$B$6)), CA30*(1+Dash!$B$6), IF(CA29&lt;(CA30*(1-Dash!$B$7)), CA30*(1-Dash!$B$7), CA29))</f>
        <v>0</v>
      </c>
    </row>
    <row r="32" spans="1:79" outlineLevel="1">
      <c r="A32" t="s">
        <v>53</v>
      </c>
      <c r="B32" t="s">
        <v>1755</v>
      </c>
      <c r="C32">
        <v>2018</v>
      </c>
      <c r="D32" t="s">
        <v>2036</v>
      </c>
      <c r="E32">
        <v>466</v>
      </c>
      <c r="F32">
        <v>401</v>
      </c>
      <c r="G32">
        <v>188</v>
      </c>
      <c r="H32">
        <v>188</v>
      </c>
      <c r="I32">
        <v>57</v>
      </c>
      <c r="AC32">
        <v>575</v>
      </c>
      <c r="AD32">
        <v>170</v>
      </c>
      <c r="AE32">
        <v>326</v>
      </c>
      <c r="AF32">
        <v>309</v>
      </c>
      <c r="AG32">
        <v>128</v>
      </c>
      <c r="AH32">
        <v>39</v>
      </c>
      <c r="AI32">
        <v>73</v>
      </c>
      <c r="AJ32">
        <v>66</v>
      </c>
      <c r="AK32">
        <v>447</v>
      </c>
      <c r="AL32">
        <v>131</v>
      </c>
      <c r="AM32">
        <v>253</v>
      </c>
      <c r="AN32">
        <v>243</v>
      </c>
      <c r="AO32">
        <v>16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367</v>
      </c>
      <c r="BC32">
        <v>110</v>
      </c>
      <c r="BD32">
        <v>211</v>
      </c>
      <c r="BE32">
        <v>142</v>
      </c>
      <c r="BF32">
        <v>167</v>
      </c>
      <c r="BG32">
        <v>57</v>
      </c>
      <c r="BH32">
        <v>99</v>
      </c>
      <c r="BI32">
        <v>46</v>
      </c>
      <c r="BJ32">
        <v>200</v>
      </c>
      <c r="BK32">
        <v>53</v>
      </c>
      <c r="BL32">
        <v>112</v>
      </c>
      <c r="BM32">
        <v>96</v>
      </c>
      <c r="BN32">
        <v>15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</row>
    <row r="33" spans="1:79" outlineLevel="1">
      <c r="A33" t="s">
        <v>53</v>
      </c>
      <c r="B33" t="s">
        <v>1755</v>
      </c>
      <c r="C33">
        <v>2019</v>
      </c>
      <c r="D33" t="s">
        <v>2036</v>
      </c>
      <c r="E33">
        <v>447</v>
      </c>
      <c r="F33">
        <v>362</v>
      </c>
      <c r="G33">
        <v>185</v>
      </c>
      <c r="H33">
        <v>144</v>
      </c>
      <c r="I33">
        <v>60</v>
      </c>
      <c r="AC33">
        <v>420</v>
      </c>
      <c r="AD33">
        <v>165</v>
      </c>
      <c r="AE33">
        <v>231</v>
      </c>
      <c r="AF33">
        <v>197</v>
      </c>
      <c r="AG33">
        <v>121</v>
      </c>
      <c r="AH33">
        <v>58</v>
      </c>
      <c r="AI33">
        <v>76</v>
      </c>
      <c r="AJ33">
        <v>68</v>
      </c>
      <c r="AK33">
        <v>299</v>
      </c>
      <c r="AL33">
        <v>107</v>
      </c>
      <c r="AM33">
        <v>155</v>
      </c>
      <c r="AN33">
        <v>129</v>
      </c>
      <c r="AO33">
        <v>9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426</v>
      </c>
      <c r="BC33">
        <v>160</v>
      </c>
      <c r="BD33">
        <v>238</v>
      </c>
      <c r="BE33">
        <v>137</v>
      </c>
      <c r="BF33">
        <v>255</v>
      </c>
      <c r="BG33">
        <v>115</v>
      </c>
      <c r="BH33">
        <v>138</v>
      </c>
      <c r="BI33">
        <v>47</v>
      </c>
      <c r="BJ33">
        <v>171</v>
      </c>
      <c r="BK33">
        <v>45</v>
      </c>
      <c r="BL33">
        <v>100</v>
      </c>
      <c r="BM33">
        <v>90</v>
      </c>
      <c r="BN33">
        <v>14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</row>
    <row r="34" spans="1:79" outlineLevel="1">
      <c r="A34" t="s">
        <v>53</v>
      </c>
      <c r="B34" t="s">
        <v>1755</v>
      </c>
      <c r="C34">
        <v>2020</v>
      </c>
      <c r="D34" t="s">
        <v>2036</v>
      </c>
      <c r="E34">
        <v>474</v>
      </c>
      <c r="F34">
        <v>361</v>
      </c>
      <c r="G34">
        <v>211</v>
      </c>
      <c r="H34">
        <v>165</v>
      </c>
      <c r="I34">
        <v>70</v>
      </c>
      <c r="N34">
        <v>0</v>
      </c>
      <c r="O34">
        <v>0</v>
      </c>
      <c r="P34">
        <v>0</v>
      </c>
      <c r="Q34">
        <f>SUM(Table1[[#This Row],[OSA]],Table1[[#This Row],[OSA: High-Demand Field]])</f>
        <v>59</v>
      </c>
      <c r="U34">
        <v>0</v>
      </c>
      <c r="Y34">
        <v>59</v>
      </c>
      <c r="AC34">
        <v>306</v>
      </c>
      <c r="AD34">
        <v>156</v>
      </c>
      <c r="AE34">
        <v>168</v>
      </c>
      <c r="AF34">
        <v>145</v>
      </c>
      <c r="AG34">
        <v>83</v>
      </c>
      <c r="AH34">
        <v>43</v>
      </c>
      <c r="AI34">
        <v>51</v>
      </c>
      <c r="AJ34">
        <v>40</v>
      </c>
      <c r="AK34">
        <v>223</v>
      </c>
      <c r="AL34">
        <v>113</v>
      </c>
      <c r="AM34">
        <v>117</v>
      </c>
      <c r="AN34">
        <v>105</v>
      </c>
      <c r="AO34">
        <v>10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452</v>
      </c>
      <c r="BC34">
        <v>269</v>
      </c>
      <c r="BD34">
        <v>267</v>
      </c>
      <c r="BE34">
        <v>140</v>
      </c>
      <c r="BF34">
        <v>287</v>
      </c>
      <c r="BG34">
        <v>176</v>
      </c>
      <c r="BH34">
        <v>174</v>
      </c>
      <c r="BI34">
        <v>70</v>
      </c>
      <c r="BJ34">
        <v>165</v>
      </c>
      <c r="BK34">
        <v>93</v>
      </c>
      <c r="BL34">
        <v>93</v>
      </c>
      <c r="BM34">
        <v>70</v>
      </c>
      <c r="BN34">
        <v>17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</row>
    <row r="35" spans="1:79" outlineLevel="1">
      <c r="A35" t="s">
        <v>53</v>
      </c>
      <c r="B35" t="s">
        <v>1755</v>
      </c>
      <c r="C35">
        <v>2021</v>
      </c>
      <c r="D35" t="s">
        <v>2036</v>
      </c>
      <c r="E35">
        <v>549</v>
      </c>
      <c r="F35">
        <v>358</v>
      </c>
      <c r="G35">
        <v>244</v>
      </c>
      <c r="H35">
        <v>169</v>
      </c>
      <c r="I35">
        <v>62</v>
      </c>
      <c r="N35">
        <v>0</v>
      </c>
      <c r="O35">
        <v>0</v>
      </c>
      <c r="P35">
        <v>0</v>
      </c>
      <c r="Q35">
        <f>SUM(Table1[[#This Row],[OSA]],Table1[[#This Row],[OSA: High-Demand Field]])</f>
        <v>65</v>
      </c>
      <c r="U35">
        <v>0</v>
      </c>
      <c r="Y35">
        <v>65</v>
      </c>
      <c r="AC35">
        <v>432</v>
      </c>
      <c r="AD35">
        <v>197</v>
      </c>
      <c r="AE35">
        <v>235</v>
      </c>
      <c r="AF35">
        <v>198</v>
      </c>
      <c r="AG35">
        <v>96</v>
      </c>
      <c r="AH35">
        <v>45</v>
      </c>
      <c r="AI35">
        <v>70</v>
      </c>
      <c r="AJ35">
        <v>48</v>
      </c>
      <c r="AK35">
        <v>336</v>
      </c>
      <c r="AL35">
        <v>152</v>
      </c>
      <c r="AM35">
        <v>165</v>
      </c>
      <c r="AN35">
        <v>150</v>
      </c>
      <c r="AO35">
        <v>14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398</v>
      </c>
      <c r="BC35">
        <v>252</v>
      </c>
      <c r="BD35">
        <v>242</v>
      </c>
      <c r="BE35">
        <v>150</v>
      </c>
      <c r="BF35">
        <v>232</v>
      </c>
      <c r="BG35">
        <v>144</v>
      </c>
      <c r="BH35">
        <v>144</v>
      </c>
      <c r="BI35">
        <v>74</v>
      </c>
      <c r="BJ35">
        <v>166</v>
      </c>
      <c r="BK35">
        <v>108</v>
      </c>
      <c r="BL35">
        <v>98</v>
      </c>
      <c r="BM35">
        <v>76</v>
      </c>
      <c r="BN35">
        <v>23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</row>
    <row r="36" spans="1:79" outlineLevel="1">
      <c r="A36" t="s">
        <v>53</v>
      </c>
      <c r="B36" t="s">
        <v>1755</v>
      </c>
      <c r="C36">
        <v>2022</v>
      </c>
      <c r="D36" t="s">
        <v>2036</v>
      </c>
      <c r="E36">
        <v>503</v>
      </c>
      <c r="F36">
        <v>337</v>
      </c>
      <c r="G36">
        <v>238</v>
      </c>
      <c r="H36">
        <v>165</v>
      </c>
      <c r="I36">
        <v>71</v>
      </c>
      <c r="N36">
        <v>0</v>
      </c>
      <c r="O36">
        <v>0</v>
      </c>
      <c r="P36">
        <v>0</v>
      </c>
      <c r="Q36">
        <f>SUM(Table1[[#This Row],[OSA]],Table1[[#This Row],[OSA: High-Demand Field]])</f>
        <v>107</v>
      </c>
      <c r="U36">
        <v>0</v>
      </c>
      <c r="Y36">
        <v>107</v>
      </c>
      <c r="AC36">
        <v>349</v>
      </c>
      <c r="AD36">
        <v>181</v>
      </c>
      <c r="AE36">
        <v>183</v>
      </c>
      <c r="AF36">
        <v>166</v>
      </c>
      <c r="AG36">
        <v>88</v>
      </c>
      <c r="AH36">
        <v>63</v>
      </c>
      <c r="AI36">
        <v>70</v>
      </c>
      <c r="AJ36">
        <v>50</v>
      </c>
      <c r="AK36">
        <v>261</v>
      </c>
      <c r="AL36">
        <v>118</v>
      </c>
      <c r="AM36">
        <v>113</v>
      </c>
      <c r="AN36">
        <v>116</v>
      </c>
      <c r="AO36">
        <v>19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425</v>
      </c>
      <c r="BC36">
        <v>267</v>
      </c>
      <c r="BD36">
        <v>231</v>
      </c>
      <c r="BE36">
        <v>125</v>
      </c>
      <c r="BF36">
        <v>270</v>
      </c>
      <c r="BG36">
        <v>180</v>
      </c>
      <c r="BH36">
        <v>133</v>
      </c>
      <c r="BI36">
        <v>62</v>
      </c>
      <c r="BJ36">
        <v>155</v>
      </c>
      <c r="BK36">
        <v>87</v>
      </c>
      <c r="BL36">
        <v>98</v>
      </c>
      <c r="BM36">
        <v>63</v>
      </c>
      <c r="BN36">
        <v>25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</row>
    <row r="37" spans="1:79" outlineLevel="1">
      <c r="A37" t="s">
        <v>53</v>
      </c>
      <c r="B37" t="s">
        <v>1755</v>
      </c>
      <c r="C37">
        <v>2023</v>
      </c>
      <c r="D37" t="s">
        <v>2036</v>
      </c>
      <c r="E37">
        <v>512</v>
      </c>
      <c r="F37">
        <v>366</v>
      </c>
      <c r="G37">
        <v>273</v>
      </c>
      <c r="H37">
        <v>133</v>
      </c>
      <c r="I37">
        <v>50</v>
      </c>
      <c r="N37">
        <v>224</v>
      </c>
      <c r="O37">
        <v>10</v>
      </c>
      <c r="P37">
        <v>214</v>
      </c>
      <c r="Q37">
        <v>155</v>
      </c>
      <c r="R37">
        <v>25</v>
      </c>
      <c r="S37">
        <v>10</v>
      </c>
      <c r="T37">
        <v>93</v>
      </c>
      <c r="U37">
        <v>20</v>
      </c>
      <c r="V37">
        <v>3</v>
      </c>
      <c r="W37">
        <v>2</v>
      </c>
      <c r="X37">
        <v>16</v>
      </c>
      <c r="Y37">
        <v>135</v>
      </c>
      <c r="Z37">
        <v>22</v>
      </c>
      <c r="AA37">
        <v>8</v>
      </c>
      <c r="AB37">
        <v>77</v>
      </c>
      <c r="AC37">
        <v>458</v>
      </c>
      <c r="AD37">
        <v>270</v>
      </c>
      <c r="AE37">
        <v>289</v>
      </c>
      <c r="AF37">
        <v>195</v>
      </c>
      <c r="AG37">
        <v>153</v>
      </c>
      <c r="AH37">
        <v>106</v>
      </c>
      <c r="AI37">
        <v>119</v>
      </c>
      <c r="AJ37">
        <v>93</v>
      </c>
      <c r="AK37">
        <v>305</v>
      </c>
      <c r="AL37">
        <v>164</v>
      </c>
      <c r="AM37">
        <v>170</v>
      </c>
      <c r="AN37">
        <v>102</v>
      </c>
      <c r="AO37">
        <v>21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462</v>
      </c>
      <c r="BC37">
        <v>276</v>
      </c>
      <c r="BD37">
        <v>287</v>
      </c>
      <c r="BE37">
        <v>145</v>
      </c>
      <c r="BF37">
        <v>308</v>
      </c>
      <c r="BG37">
        <v>196</v>
      </c>
      <c r="BH37">
        <v>184</v>
      </c>
      <c r="BI37">
        <v>91</v>
      </c>
      <c r="BJ37">
        <v>154</v>
      </c>
      <c r="BK37">
        <v>80</v>
      </c>
      <c r="BL37">
        <v>103</v>
      </c>
      <c r="BM37">
        <v>54</v>
      </c>
      <c r="BN37">
        <v>30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</row>
    <row r="38" spans="1:79" outlineLevel="1">
      <c r="A38" t="str">
        <f>A37</f>
        <v>006661</v>
      </c>
      <c r="B38" t="str">
        <f>B37</f>
        <v>Angelina College</v>
      </c>
      <c r="C38">
        <v>2024</v>
      </c>
      <c r="D38" t="s">
        <v>2037</v>
      </c>
      <c r="E38">
        <f>_xlfn.FORECAST.ETS($C38, E32:E37, $C32:$C37, 0,0,1)</f>
        <v>551.8828536103872</v>
      </c>
      <c r="F38">
        <f>_xlfn.FORECAST.ETS($C38, F32:F37, $C32:$C37, 0,0,1)</f>
        <v>353.15736720750954</v>
      </c>
      <c r="G38">
        <f>F38*AVERAGEIFS(G:G, $A:$A, $A38, $D:$D, "Weight pct")</f>
        <v>217.66633767625868</v>
      </c>
      <c r="H38">
        <f>F38*AVERAGEIFS(H:H, $A:$A, $A38, $D:$D, "Weight pct")</f>
        <v>155.90431911375398</v>
      </c>
      <c r="I38">
        <f>F38*AVERAGEIFS(I:I, $A:$A, $A38, $D:$D, "Weight pct")</f>
        <v>60.170668752078647</v>
      </c>
      <c r="J38">
        <f>_xlfn.FORECAST.ETS($C38, J32:J37, $C32:$C37, 0,0,1)</f>
        <v>0</v>
      </c>
      <c r="K38" t="e">
        <f>J38*AVERAGEIFS(K:K, $A:$A, $A38, $D:$D, "Weight pct")</f>
        <v>#DIV/0!</v>
      </c>
      <c r="L38" t="e">
        <f>J38*AVERAGEIFS(L:L, $A:$A, $A38, $D:$D, "Weight pct")</f>
        <v>#DIV/0!</v>
      </c>
      <c r="M38" t="e">
        <f>J38*AVERAGEIFS(M:M, $A:$A, $A38, $D:$D, "Weight pct")</f>
        <v>#DIV/0!</v>
      </c>
      <c r="N38">
        <f>_xlfn.FORECAST.ETS($C38, N34:N37, $C34:$C37, 0,0,1)</f>
        <v>252.54587792800004</v>
      </c>
      <c r="O38">
        <f>N38*AVERAGEIFS(O:O, $A:$A, $A38, $D:$D, "Weight pct")</f>
        <v>11.274369550357145</v>
      </c>
      <c r="P38">
        <f>N38*AVERAGEIFS(P:P, $A:$A, $A38, $D:$D, "Weight pct")</f>
        <v>241.2715083776429</v>
      </c>
      <c r="Q38">
        <f>_xlfn.FORECAST.ETS($C38, Q34:Q37, $C34:$C37, 0,0,1)</f>
        <v>184.75554213307143</v>
      </c>
      <c r="R38">
        <f>$Q38*($R37/$Q37)</f>
        <v>29.799280989205069</v>
      </c>
      <c r="S38">
        <f>$Q38*($S37/$Q37)</f>
        <v>11.919712395682028</v>
      </c>
      <c r="T38">
        <f>$Q38*($T37/$Q37)</f>
        <v>110.85332527984285</v>
      </c>
      <c r="U38">
        <f t="shared" ref="U38:X41" si="30">Q38*AVERAGEIFS(U:U, $A:$A, $A38, $D:$D, "Weight pct")</f>
        <v>5.9598561978410141</v>
      </c>
      <c r="V38">
        <f t="shared" si="30"/>
        <v>3.5759137187046082</v>
      </c>
      <c r="W38">
        <f t="shared" si="30"/>
        <v>2.3839424791364059</v>
      </c>
      <c r="X38">
        <f t="shared" si="30"/>
        <v>19.071539833091244</v>
      </c>
      <c r="Y38">
        <f t="shared" ref="Y38:AB41" si="31">Q38*AVERAGEIFS(Y:Y, $A:$A, $A38, $D:$D, "Weight pct")</f>
        <v>178.79568593523041</v>
      </c>
      <c r="Z38">
        <f t="shared" si="31"/>
        <v>26.223367270500461</v>
      </c>
      <c r="AA38">
        <f t="shared" si="31"/>
        <v>9.5357699165456236</v>
      </c>
      <c r="AB38">
        <f t="shared" si="31"/>
        <v>91.781785446751613</v>
      </c>
      <c r="AC38">
        <f>_xlfn.FORECAST.ETS($C38, AC32:AC37, $C32:$C37, 0,0,1)</f>
        <v>423.56457950048502</v>
      </c>
      <c r="AD38">
        <f>AC38*AVERAGEIFS(AD:AD, $A:$A, $A38, $D:$D, "Weight pct")</f>
        <v>195.01450103691161</v>
      </c>
      <c r="AE38">
        <f>AC38*AVERAGEIFS(AE:AE, $A:$A, $A38, $D:$D, "Weight pct")</f>
        <v>237.57153300889175</v>
      </c>
      <c r="AF38">
        <f>AC38*AVERAGEIFS(AF:AF, $A:$A, $A38, $D:$D, "Weight pct")</f>
        <v>200.48987149180405</v>
      </c>
      <c r="AG38">
        <f t="shared" ref="AG38:AJ41" si="32">AC38*AVERAGEIFS(AG:AG, $A:$A, $A38, $D:$D, "Weight pct")</f>
        <v>112.27130650442079</v>
      </c>
      <c r="AH38">
        <f t="shared" si="32"/>
        <v>59.338142244738712</v>
      </c>
      <c r="AI38">
        <f t="shared" si="32"/>
        <v>77.157407299438049</v>
      </c>
      <c r="AJ38">
        <f t="shared" si="32"/>
        <v>61.990937153370574</v>
      </c>
      <c r="AK38">
        <f t="shared" ref="AK38:AN41" si="33">AC38*AVERAGEIFS(AK:AK, $A:$A, $A38, $D:$D, "Weight pct")</f>
        <v>311.29327299606422</v>
      </c>
      <c r="AL38">
        <f t="shared" si="33"/>
        <v>135.67635879217292</v>
      </c>
      <c r="AM38">
        <f t="shared" si="33"/>
        <v>160.41412570945369</v>
      </c>
      <c r="AN38">
        <f t="shared" si="33"/>
        <v>138.49893433843346</v>
      </c>
      <c r="AO38">
        <f>_xlfn.FORECAST.ETS($C38, AO32:AO37, $C32:$C37, 0,0,1)</f>
        <v>23.251785981231809</v>
      </c>
      <c r="AP38">
        <f>_xlfn.FORECAST.ETS($C38, AP32:AP37, $C32:$C37, 0,0,1)</f>
        <v>0</v>
      </c>
      <c r="AQ38" t="e">
        <f>AP38*AVERAGEIFS(AQ:AQ, $A:$A, $A38, $D:$D, "Weight pct")</f>
        <v>#DIV/0!</v>
      </c>
      <c r="AR38" t="e">
        <f>AP38*AVERAGEIFS(AR:AR, $A:$A, $A38, $D:$D, "Weight pct")</f>
        <v>#DIV/0!</v>
      </c>
      <c r="AS38" t="e">
        <f>AP38*AVERAGEIFS(AS:AS, $A:$A, $A38, $D:$D, "Weight pct")</f>
        <v>#DIV/0!</v>
      </c>
      <c r="AT38" t="e">
        <f t="shared" ref="AT38:AW41" si="34">AP38*AVERAGEIFS(AT:AT, $A:$A, $A38, $D:$D, "Weight pct")</f>
        <v>#DIV/0!</v>
      </c>
      <c r="AU38" t="e">
        <f t="shared" si="34"/>
        <v>#DIV/0!</v>
      </c>
      <c r="AV38" t="e">
        <f t="shared" si="34"/>
        <v>#DIV/0!</v>
      </c>
      <c r="AW38" t="e">
        <f t="shared" si="34"/>
        <v>#DIV/0!</v>
      </c>
      <c r="AX38" t="e">
        <f t="shared" ref="AX38:BA41" si="35">AP38*AVERAGEIFS(AX:AX, $A:$A, $A38, $D:$D, "Weight pct")</f>
        <v>#DIV/0!</v>
      </c>
      <c r="AY38" t="e">
        <f t="shared" si="35"/>
        <v>#DIV/0!</v>
      </c>
      <c r="AZ38" t="e">
        <f t="shared" si="35"/>
        <v>#DIV/0!</v>
      </c>
      <c r="BA38" t="e">
        <f t="shared" si="35"/>
        <v>#DIV/0!</v>
      </c>
      <c r="BB38">
        <f>_xlfn.FORECAST.ETS($C38, BB32:BB37, $C32:$C37, 0,0,1)</f>
        <v>450.42000301427936</v>
      </c>
      <c r="BC38">
        <f>BB38*AVERAGEIFS(BC:BC, $A:$A, $A38, $D:$D, "Weight pct")</f>
        <v>234.91286205016243</v>
      </c>
      <c r="BD38">
        <f>BB38*AVERAGEIFS(BD:BD, $A:$A, $A38, $D:$D, "Weight pct")</f>
        <v>262.52782610125564</v>
      </c>
      <c r="BE38">
        <f>BB38*AVERAGEIFS(BE:BE, $A:$A, $A38, $D:$D, "Weight pct")</f>
        <v>150.37321507139623</v>
      </c>
      <c r="BF38">
        <f t="shared" ref="BF38:BI41" si="36">BB38*AVERAGEIFS(BF:BF, $A:$A, $A38, $D:$D, "Weight pct")</f>
        <v>268.25990903894092</v>
      </c>
      <c r="BG38">
        <f t="shared" si="36"/>
        <v>150.61585806603935</v>
      </c>
      <c r="BH38">
        <f t="shared" si="36"/>
        <v>153.69365692271535</v>
      </c>
      <c r="BI38">
        <f t="shared" si="36"/>
        <v>69.771389761066914</v>
      </c>
      <c r="BJ38">
        <f t="shared" ref="BJ38:BM41" si="37">BB38*AVERAGEIFS(BJ:BJ, $A:$A, $A38, $D:$D, "Weight pct")</f>
        <v>182.16009397533847</v>
      </c>
      <c r="BK38">
        <f t="shared" si="37"/>
        <v>84.297003984123037</v>
      </c>
      <c r="BL38">
        <f t="shared" si="37"/>
        <v>108.83416917854029</v>
      </c>
      <c r="BM38">
        <f t="shared" si="37"/>
        <v>80.601825310329318</v>
      </c>
      <c r="BN38">
        <f>_xlfn.FORECAST.ETS($C38, BN32:BN37, $C32:$C37, 0,0,1)</f>
        <v>33.210447242597724</v>
      </c>
      <c r="BO38">
        <f>_xlfn.FORECAST.ETS($C38, BO32:BO37, $C32:$C37, 0,0,1)</f>
        <v>0</v>
      </c>
      <c r="BP38" t="e">
        <f>BO38*AVERAGEIFS(BP:BP, $A:$A, $A38, $D:$D, "Weight pct")</f>
        <v>#DIV/0!</v>
      </c>
      <c r="BQ38" t="e">
        <f>BO38*AVERAGEIFS(BQ:BQ, $A:$A, $A38, $D:$D, "Weight pct")</f>
        <v>#DIV/0!</v>
      </c>
      <c r="BR38" t="e">
        <f>BO38*AVERAGEIFS(BR:BR, $A:$A, $A38, $D:$D, "Weight pct")</f>
        <v>#DIV/0!</v>
      </c>
      <c r="BS38" t="e">
        <f t="shared" ref="BS38:BV41" si="38">BO38*AVERAGEIFS(BS:BS, $A:$A, $A38, $D:$D, "Weight pct")</f>
        <v>#DIV/0!</v>
      </c>
      <c r="BT38" t="e">
        <f t="shared" si="38"/>
        <v>#DIV/0!</v>
      </c>
      <c r="BU38" t="e">
        <f t="shared" si="38"/>
        <v>#DIV/0!</v>
      </c>
      <c r="BV38" t="e">
        <f t="shared" si="38"/>
        <v>#DIV/0!</v>
      </c>
      <c r="BW38" t="e">
        <f t="shared" ref="BW38:BZ41" si="39">BO38*AVERAGEIFS(BW:BW, $A:$A, $A38, $D:$D, "Weight pct")</f>
        <v>#DIV/0!</v>
      </c>
      <c r="BX38" t="e">
        <f t="shared" si="39"/>
        <v>#DIV/0!</v>
      </c>
      <c r="BY38" t="e">
        <f t="shared" si="39"/>
        <v>#DIV/0!</v>
      </c>
      <c r="BZ38" t="e">
        <f t="shared" si="39"/>
        <v>#DIV/0!</v>
      </c>
      <c r="CA38">
        <f>_xlfn.FORECAST.ETS($C38, CA32:CA37, $C32:$C37, 0,0,1)</f>
        <v>0</v>
      </c>
    </row>
    <row r="39" spans="1:79" outlineLevel="1">
      <c r="A39" t="str">
        <f>A37</f>
        <v>006661</v>
      </c>
      <c r="B39" t="str">
        <f>B37</f>
        <v>Angelina College</v>
      </c>
      <c r="C39">
        <v>2025</v>
      </c>
      <c r="D39" t="s">
        <v>2037</v>
      </c>
      <c r="E39">
        <f>_xlfn.FORECAST.ETS($C39, E32:E37, $C32:$C37, 0,0,1)</f>
        <v>566.18931376158343</v>
      </c>
      <c r="F39">
        <f>_xlfn.FORECAST.ETS($C39, F32:F37, $C32:$C37, 0,0,1)</f>
        <v>347.91719999958718</v>
      </c>
      <c r="G39">
        <f>F39*AVERAGEIFS(G:G, $A:$A, $A39, $D:$D, "Weight pct")</f>
        <v>214.43659334449316</v>
      </c>
      <c r="H39">
        <f>F39*AVERAGEIFS(H:H, $A:$A, $A39, $D:$D, "Weight pct")</f>
        <v>153.59100279515846</v>
      </c>
      <c r="I39">
        <f>F39*AVERAGEIFS(I:I, $A:$A, $A39, $D:$D, "Weight pct")</f>
        <v>59.27785326937591</v>
      </c>
      <c r="J39">
        <f>_xlfn.FORECAST.ETS($C39, J32:J37, $C32:$C37, 0,0,1)</f>
        <v>0</v>
      </c>
      <c r="K39" t="e">
        <f>J39*AVERAGEIFS(K:K, $A:$A, $A39, $D:$D, "Weight pct")</f>
        <v>#DIV/0!</v>
      </c>
      <c r="L39" t="e">
        <f>J39*AVERAGEIFS(L:L, $A:$A, $A39, $D:$D, "Weight pct")</f>
        <v>#DIV/0!</v>
      </c>
      <c r="M39" t="e">
        <f>J39*AVERAGEIFS(M:M, $A:$A, $A39, $D:$D, "Weight pct")</f>
        <v>#DIV/0!</v>
      </c>
      <c r="N39">
        <f>_xlfn.FORECAST.ETS($C39, N34:N37, $C34:$C37, 0,0,1)</f>
        <v>324.40570185600006</v>
      </c>
      <c r="O39">
        <f>N39*AVERAGEIFS(O:O, $A:$A, $A39, $D:$D, "Weight pct")</f>
        <v>14.482397404285717</v>
      </c>
      <c r="P39">
        <f>N39*AVERAGEIFS(P:P, $A:$A, $A39, $D:$D, "Weight pct")</f>
        <v>309.92330445171439</v>
      </c>
      <c r="Q39">
        <f>_xlfn.FORECAST.ETS($C39, Q34:Q37, $C34:$C37, 0,0,1)</f>
        <v>218.36354567685714</v>
      </c>
      <c r="R39">
        <f>$Q39*($R37/$Q37)</f>
        <v>35.21992672207373</v>
      </c>
      <c r="S39">
        <f>$Q39*($S37/$Q37)</f>
        <v>14.087970688829493</v>
      </c>
      <c r="T39">
        <f>$Q39*($T37/$Q37)</f>
        <v>131.01812740611427</v>
      </c>
      <c r="U39">
        <f t="shared" si="30"/>
        <v>7.0439853444147467</v>
      </c>
      <c r="V39">
        <f t="shared" si="30"/>
        <v>4.2263912066488478</v>
      </c>
      <c r="W39">
        <f t="shared" si="30"/>
        <v>2.8175941377658988</v>
      </c>
      <c r="X39">
        <f t="shared" si="30"/>
        <v>22.540753102127187</v>
      </c>
      <c r="Y39">
        <f t="shared" si="31"/>
        <v>211.31956033244239</v>
      </c>
      <c r="Z39">
        <f t="shared" si="31"/>
        <v>30.993535515424881</v>
      </c>
      <c r="AA39">
        <f t="shared" si="31"/>
        <v>11.270376551063595</v>
      </c>
      <c r="AB39">
        <f t="shared" si="31"/>
        <v>108.47737430398709</v>
      </c>
      <c r="AC39">
        <f>_xlfn.FORECAST.ETS($C39, AC32:AC37, $C32:$C37, 0,0,1)</f>
        <v>415.33588922498683</v>
      </c>
      <c r="AD39">
        <f>AC39*AVERAGEIFS(AD:AD, $A:$A, $A39, $D:$D, "Weight pct")</f>
        <v>191.2259077363197</v>
      </c>
      <c r="AE39">
        <f>AC39*AVERAGEIFS(AE:AE, $A:$A, $A39, $D:$D, "Weight pct")</f>
        <v>232.95617408130883</v>
      </c>
      <c r="AF39">
        <f>AC39*AVERAGEIFS(AF:AF, $A:$A, $A39, $D:$D, "Weight pct")</f>
        <v>196.5949068613194</v>
      </c>
      <c r="AG39">
        <f t="shared" si="32"/>
        <v>110.09018501135377</v>
      </c>
      <c r="AH39">
        <f t="shared" si="32"/>
        <v>58.185365979472998</v>
      </c>
      <c r="AI39">
        <f t="shared" si="32"/>
        <v>75.658451914933778</v>
      </c>
      <c r="AJ39">
        <f t="shared" si="32"/>
        <v>60.786624407662387</v>
      </c>
      <c r="AK39">
        <f t="shared" si="33"/>
        <v>305.24570421363302</v>
      </c>
      <c r="AL39">
        <f t="shared" si="33"/>
        <v>133.04054175684672</v>
      </c>
      <c r="AM39">
        <f t="shared" si="33"/>
        <v>157.29772216637505</v>
      </c>
      <c r="AN39">
        <f t="shared" si="33"/>
        <v>135.808282453657</v>
      </c>
      <c r="AO39">
        <f>_xlfn.FORECAST.ETS($C39, AO32:AO37, $C32:$C37, 0,0,1)</f>
        <v>25.507056339623791</v>
      </c>
      <c r="AP39">
        <f>_xlfn.FORECAST.ETS($C39, AP32:AP37, $C32:$C37, 0,0,1)</f>
        <v>0</v>
      </c>
      <c r="AQ39" t="e">
        <f>AP39*AVERAGEIFS(AQ:AQ, $A:$A, $A39, $D:$D, "Weight pct")</f>
        <v>#DIV/0!</v>
      </c>
      <c r="AR39" t="e">
        <f>AP39*AVERAGEIFS(AR:AR, $A:$A, $A39, $D:$D, "Weight pct")</f>
        <v>#DIV/0!</v>
      </c>
      <c r="AS39" t="e">
        <f>AP39*AVERAGEIFS(AS:AS, $A:$A, $A39, $D:$D, "Weight pct")</f>
        <v>#DIV/0!</v>
      </c>
      <c r="AT39" t="e">
        <f t="shared" si="34"/>
        <v>#DIV/0!</v>
      </c>
      <c r="AU39" t="e">
        <f t="shared" si="34"/>
        <v>#DIV/0!</v>
      </c>
      <c r="AV39" t="e">
        <f t="shared" si="34"/>
        <v>#DIV/0!</v>
      </c>
      <c r="AW39" t="e">
        <f t="shared" si="34"/>
        <v>#DIV/0!</v>
      </c>
      <c r="AX39" t="e">
        <f t="shared" si="35"/>
        <v>#DIV/0!</v>
      </c>
      <c r="AY39" t="e">
        <f t="shared" si="35"/>
        <v>#DIV/0!</v>
      </c>
      <c r="AZ39" t="e">
        <f t="shared" si="35"/>
        <v>#DIV/0!</v>
      </c>
      <c r="BA39" t="e">
        <f t="shared" si="35"/>
        <v>#DIV/0!</v>
      </c>
      <c r="BB39">
        <f>_xlfn.FORECAST.ETS($C39, BB32:BB37, $C32:$C37, 0,0,1)</f>
        <v>459.81384641214288</v>
      </c>
      <c r="BC39">
        <f>BB39*AVERAGEIFS(BC:BC, $A:$A, $A39, $D:$D, "Weight pct")</f>
        <v>239.81214410574464</v>
      </c>
      <c r="BD39">
        <f>BB39*AVERAGEIFS(BD:BD, $A:$A, $A39, $D:$D, "Weight pct")</f>
        <v>268.00303872385882</v>
      </c>
      <c r="BE39">
        <f>BB39*AVERAGEIFS(BE:BE, $A:$A, $A39, $D:$D, "Weight pct")</f>
        <v>153.50936005643402</v>
      </c>
      <c r="BF39">
        <f t="shared" si="36"/>
        <v>273.85466850471232</v>
      </c>
      <c r="BG39">
        <f t="shared" si="36"/>
        <v>153.75706355078412</v>
      </c>
      <c r="BH39">
        <f t="shared" si="36"/>
        <v>156.89905218650244</v>
      </c>
      <c r="BI39">
        <f t="shared" si="36"/>
        <v>71.226523868523458</v>
      </c>
      <c r="BJ39">
        <f t="shared" si="37"/>
        <v>185.95917790743061</v>
      </c>
      <c r="BK39">
        <f t="shared" si="37"/>
        <v>86.055080554960469</v>
      </c>
      <c r="BL39">
        <f t="shared" si="37"/>
        <v>111.10398653735635</v>
      </c>
      <c r="BM39">
        <f t="shared" si="37"/>
        <v>82.282836187910561</v>
      </c>
      <c r="BN39">
        <f>_xlfn.FORECAST.ETS($C39, BN32:BN37, $C32:$C37, 0,0,1)</f>
        <v>36.729028906684121</v>
      </c>
      <c r="BO39">
        <f>_xlfn.FORECAST.ETS($C39, BO32:BO37, $C32:$C37, 0,0,1)</f>
        <v>0</v>
      </c>
      <c r="BP39" t="e">
        <f>BO39*AVERAGEIFS(BP:BP, $A:$A, $A39, $D:$D, "Weight pct")</f>
        <v>#DIV/0!</v>
      </c>
      <c r="BQ39" t="e">
        <f>BO39*AVERAGEIFS(BQ:BQ, $A:$A, $A39, $D:$D, "Weight pct")</f>
        <v>#DIV/0!</v>
      </c>
      <c r="BR39" t="e">
        <f>BO39*AVERAGEIFS(BR:BR, $A:$A, $A39, $D:$D, "Weight pct")</f>
        <v>#DIV/0!</v>
      </c>
      <c r="BS39" t="e">
        <f t="shared" si="38"/>
        <v>#DIV/0!</v>
      </c>
      <c r="BT39" t="e">
        <f t="shared" si="38"/>
        <v>#DIV/0!</v>
      </c>
      <c r="BU39" t="e">
        <f t="shared" si="38"/>
        <v>#DIV/0!</v>
      </c>
      <c r="BV39" t="e">
        <f t="shared" si="38"/>
        <v>#DIV/0!</v>
      </c>
      <c r="BW39" t="e">
        <f t="shared" si="39"/>
        <v>#DIV/0!</v>
      </c>
      <c r="BX39" t="e">
        <f t="shared" si="39"/>
        <v>#DIV/0!</v>
      </c>
      <c r="BY39" t="e">
        <f t="shared" si="39"/>
        <v>#DIV/0!</v>
      </c>
      <c r="BZ39" t="e">
        <f t="shared" si="39"/>
        <v>#DIV/0!</v>
      </c>
      <c r="CA39">
        <f>_xlfn.FORECAST.ETS($C39, CA32:CA37, $C32:$C37, 0,0,1)</f>
        <v>0</v>
      </c>
    </row>
    <row r="40" spans="1:79" outlineLevel="1">
      <c r="A40" t="str">
        <f>A39</f>
        <v>006661</v>
      </c>
      <c r="B40" t="str">
        <f>B39</f>
        <v>Angelina College</v>
      </c>
      <c r="C40">
        <v>2024</v>
      </c>
      <c r="D40" t="s">
        <v>2040</v>
      </c>
      <c r="E40">
        <f>IF(OR(E37=0,E37=""),E38,IF(E38&gt;(E37*(1+Dash!$B$6)),E37*(1+Dash!$B$6),IF(E38&lt;(E37*(1-Dash!$B$7)),E37*(1-Dash!$B$7),E38)))</f>
        <v>551.8828536103872</v>
      </c>
      <c r="F40">
        <f>IF(OR(F37=0,F37=""),F38,IF(F38&gt;(F37*(1+Dash!$B$6)),F37*(1+Dash!$B$6),IF(F38&lt;(F37*(1-Dash!$B$7)),F37*(1-Dash!$B$7),F38)))</f>
        <v>353.15736720750954</v>
      </c>
      <c r="G40">
        <f>F40*AVERAGEIFS(G:G, $A:$A, $A40, $D:$D, "Weight pct")</f>
        <v>217.66633767625868</v>
      </c>
      <c r="H40">
        <f>F40*AVERAGEIFS(H:H, $A:$A, $A40, $D:$D, "Weight pct")</f>
        <v>155.90431911375398</v>
      </c>
      <c r="I40">
        <f>F40*AVERAGEIFS(I:I, $A:$A, $A40, $D:$D, "Weight pct")</f>
        <v>60.170668752078647</v>
      </c>
      <c r="J40">
        <f>IF(OR(J37=0,J37=""),J38,IF(J38&gt;(J37*(1+Dash!$B$6)),J37*(1+Dash!$B$6),IF(J38&lt;(J37*(1-Dash!$B$7)),J37*(1-Dash!$B$7),J38)))</f>
        <v>0</v>
      </c>
      <c r="K40" t="e">
        <f>J40*AVERAGEIFS(K:K, $A:$A, $A40, $D:$D, "Weight pct")</f>
        <v>#DIV/0!</v>
      </c>
      <c r="L40" t="e">
        <f>J40*AVERAGEIFS(L:L, $A:$A, $A40, $D:$D, "Weight pct")</f>
        <v>#DIV/0!</v>
      </c>
      <c r="M40" t="e">
        <f>J40*AVERAGEIFS(M:M, $A:$A, $A40, $D:$D, "Weight pct")</f>
        <v>#DIV/0!</v>
      </c>
      <c r="N40">
        <f>IF(OR(N37=0,N37=""),N38,IF(N38&gt;(N37*(1+Dash!$B$6)),N37*(1+Dash!$B$6),IF(N38&lt;(N37*(1-Dash!$B$7)),N37*(1-Dash!$B$7),N38)))</f>
        <v>246.40000000000003</v>
      </c>
      <c r="O40">
        <f>N40*AVERAGEIFS(O:O, $A:$A, $A40, $D:$D, "Weight pct")</f>
        <v>11.000000000000002</v>
      </c>
      <c r="P40">
        <f>N40*AVERAGEIFS(P:P, $A:$A, $A40, $D:$D, "Weight pct")</f>
        <v>235.40000000000003</v>
      </c>
      <c r="Q40">
        <f>IF(OR(Q37=0,Q37=""),Q38,IF(Q38&gt;(Q37*(1+Dash!$B$6)),Q37*(1+Dash!$B$6),IF(Q38&lt;(Q37*(1-Dash!$B$7)),Q37*(1-Dash!$B$7),Q38)))</f>
        <v>170.5</v>
      </c>
      <c r="R40">
        <f>$Q40*($R37/$Q37)</f>
        <v>27.5</v>
      </c>
      <c r="S40">
        <f>$Q40*($S37/$Q37)</f>
        <v>11</v>
      </c>
      <c r="T40">
        <f>$Q40*($T37/$Q37)</f>
        <v>102.3</v>
      </c>
      <c r="U40">
        <f t="shared" si="30"/>
        <v>5.5</v>
      </c>
      <c r="V40">
        <f t="shared" si="30"/>
        <v>3.3</v>
      </c>
      <c r="W40">
        <f t="shared" si="30"/>
        <v>2.2000000000000002</v>
      </c>
      <c r="X40">
        <f t="shared" si="30"/>
        <v>17.600000000000001</v>
      </c>
      <c r="Y40">
        <f t="shared" si="31"/>
        <v>165</v>
      </c>
      <c r="Z40">
        <f t="shared" si="31"/>
        <v>24.2</v>
      </c>
      <c r="AA40">
        <f t="shared" si="31"/>
        <v>8.8000000000000007</v>
      </c>
      <c r="AB40">
        <f t="shared" si="31"/>
        <v>84.7</v>
      </c>
      <c r="AC40">
        <f>IF(OR(AC37=0,AC37=""),AC38,IF(AC38&gt;(AC37*(1+Dash!$B$6)),AC37*(1+Dash!$B$6),IF(AC38&lt;(AC37*(1-Dash!$B$7)),AC37*(1-Dash!$B$7),AC38)))</f>
        <v>435.09999999999997</v>
      </c>
      <c r="AD40">
        <f>AC40*AVERAGEIFS(AD:AD, $A:$A, $A40, $D:$D, "Weight pct")</f>
        <v>200.32555484508606</v>
      </c>
      <c r="AE40">
        <f>AC40*AVERAGEIFS(AE:AE, $A:$A, $A40, $D:$D, "Weight pct")</f>
        <v>244.04159132964145</v>
      </c>
      <c r="AF40">
        <f>AC40*AVERAGEIFS(AF:AF, $A:$A, $A40, $D:$D, "Weight pct")</f>
        <v>205.95004234999789</v>
      </c>
      <c r="AG40">
        <f t="shared" si="32"/>
        <v>115.32891989618679</v>
      </c>
      <c r="AH40">
        <f t="shared" si="32"/>
        <v>60.954166000219679</v>
      </c>
      <c r="AI40">
        <f t="shared" si="32"/>
        <v>79.258723558935003</v>
      </c>
      <c r="AJ40">
        <f t="shared" si="32"/>
        <v>63.679207518344079</v>
      </c>
      <c r="AK40">
        <f t="shared" si="33"/>
        <v>319.77108010381312</v>
      </c>
      <c r="AL40">
        <f t="shared" si="33"/>
        <v>139.3713888448664</v>
      </c>
      <c r="AM40">
        <f t="shared" si="33"/>
        <v>164.78286777070642</v>
      </c>
      <c r="AN40">
        <f t="shared" si="33"/>
        <v>142.27083483165379</v>
      </c>
      <c r="AO40">
        <f>IF(OR(AO37=0,AO37=""),AO38,IF(AO38&gt;(AO37*(1+Dash!$B$6)),AO37*(1+Dash!$B$6),IF(AO38&lt;(AO37*(1-Dash!$B$7)),AO37*(1-Dash!$B$7),AO38)))</f>
        <v>23.1</v>
      </c>
      <c r="AP40">
        <f>IF(OR(AP37=0,AP37=""),AP38,IF(AP38&gt;(AP37*(1+Dash!$B$6)),AP37*(1+Dash!$B$6),IF(AP38&lt;(AP37*(1-Dash!$B$7)),AP37*(1-Dash!$B$7),AP38)))</f>
        <v>0</v>
      </c>
      <c r="AQ40" t="e">
        <f>AP40*AVERAGEIFS(AQ:AQ, $A:$A, $A40, $D:$D, "Weight pct")</f>
        <v>#DIV/0!</v>
      </c>
      <c r="AR40" t="e">
        <f>AP40*AVERAGEIFS(AR:AR, $A:$A, $A40, $D:$D, "Weight pct")</f>
        <v>#DIV/0!</v>
      </c>
      <c r="AS40" t="e">
        <f>AP40*AVERAGEIFS(AS:AS, $A:$A, $A40, $D:$D, "Weight pct")</f>
        <v>#DIV/0!</v>
      </c>
      <c r="AT40" t="e">
        <f t="shared" si="34"/>
        <v>#DIV/0!</v>
      </c>
      <c r="AU40" t="e">
        <f t="shared" si="34"/>
        <v>#DIV/0!</v>
      </c>
      <c r="AV40" t="e">
        <f t="shared" si="34"/>
        <v>#DIV/0!</v>
      </c>
      <c r="AW40" t="e">
        <f t="shared" si="34"/>
        <v>#DIV/0!</v>
      </c>
      <c r="AX40" t="e">
        <f t="shared" si="35"/>
        <v>#DIV/0!</v>
      </c>
      <c r="AY40" t="e">
        <f t="shared" si="35"/>
        <v>#DIV/0!</v>
      </c>
      <c r="AZ40" t="e">
        <f t="shared" si="35"/>
        <v>#DIV/0!</v>
      </c>
      <c r="BA40" t="e">
        <f t="shared" si="35"/>
        <v>#DIV/0!</v>
      </c>
      <c r="BB40">
        <f>IF(OR(BB37=0,BB37=""),BB38,IF(BB38&gt;(BB37*(1+Dash!$B$6)),BB37*(1+Dash!$B$6),IF(BB38&lt;(BB37*(1-Dash!$B$7)),BB37*(1-Dash!$B$7),BB38)))</f>
        <v>450.42000301427936</v>
      </c>
      <c r="BC40">
        <f>BB40*AVERAGEIFS(BC:BC, $A:$A, $A40, $D:$D, "Weight pct")</f>
        <v>234.91286205016243</v>
      </c>
      <c r="BD40">
        <f>BB40*AVERAGEIFS(BD:BD, $A:$A, $A40, $D:$D, "Weight pct")</f>
        <v>262.52782610125564</v>
      </c>
      <c r="BE40">
        <f>BB40*AVERAGEIFS(BE:BE, $A:$A, $A40, $D:$D, "Weight pct")</f>
        <v>150.37321507139623</v>
      </c>
      <c r="BF40">
        <f t="shared" si="36"/>
        <v>268.25990903894092</v>
      </c>
      <c r="BG40">
        <f t="shared" si="36"/>
        <v>150.61585806603935</v>
      </c>
      <c r="BH40">
        <f t="shared" si="36"/>
        <v>153.69365692271535</v>
      </c>
      <c r="BI40">
        <f t="shared" si="36"/>
        <v>69.771389761066914</v>
      </c>
      <c r="BJ40">
        <f t="shared" si="37"/>
        <v>182.16009397533847</v>
      </c>
      <c r="BK40">
        <f t="shared" si="37"/>
        <v>84.297003984123037</v>
      </c>
      <c r="BL40">
        <f t="shared" si="37"/>
        <v>108.83416917854029</v>
      </c>
      <c r="BM40">
        <f t="shared" si="37"/>
        <v>80.601825310329318</v>
      </c>
      <c r="BN40">
        <f>IF(OR(BN37=0,BN37=""),BN38,IF(BN38&gt;(BN37*(1+Dash!$B$6)),BN37*(1+Dash!$B$6),IF(BN38&lt;(BN37*(1-Dash!$B$7)),BN37*(1-Dash!$B$7),BN38)))</f>
        <v>33</v>
      </c>
      <c r="BO40">
        <f>IF(OR(BO37=0,BO37=""),BO38,IF(BO38&gt;(BO37*(1+Dash!$B$6)),BO37*(1+Dash!$B$6),IF(BO38&lt;(BO37*(1-Dash!$B$7)),BO37*(1-Dash!$B$7),BO38)))</f>
        <v>0</v>
      </c>
      <c r="BP40" t="e">
        <f>BO40*AVERAGEIFS(BP:BP, $A:$A, $A40, $D:$D, "Weight pct")</f>
        <v>#DIV/0!</v>
      </c>
      <c r="BQ40" t="e">
        <f>BO40*AVERAGEIFS(BQ:BQ, $A:$A, $A40, $D:$D, "Weight pct")</f>
        <v>#DIV/0!</v>
      </c>
      <c r="BR40" t="e">
        <f>BO40*AVERAGEIFS(BR:BR, $A:$A, $A40, $D:$D, "Weight pct")</f>
        <v>#DIV/0!</v>
      </c>
      <c r="BS40" t="e">
        <f t="shared" si="38"/>
        <v>#DIV/0!</v>
      </c>
      <c r="BT40" t="e">
        <f t="shared" si="38"/>
        <v>#DIV/0!</v>
      </c>
      <c r="BU40" t="e">
        <f t="shared" si="38"/>
        <v>#DIV/0!</v>
      </c>
      <c r="BV40" t="e">
        <f t="shared" si="38"/>
        <v>#DIV/0!</v>
      </c>
      <c r="BW40" t="e">
        <f t="shared" si="39"/>
        <v>#DIV/0!</v>
      </c>
      <c r="BX40" t="e">
        <f t="shared" si="39"/>
        <v>#DIV/0!</v>
      </c>
      <c r="BY40" t="e">
        <f t="shared" si="39"/>
        <v>#DIV/0!</v>
      </c>
      <c r="BZ40" t="e">
        <f t="shared" si="39"/>
        <v>#DIV/0!</v>
      </c>
      <c r="CA40">
        <f>IF(OR(CA37=0,CA37=""),CA38,IF(CA38&gt;(CA37*(1+Dash!$B$6)),CA37*(1+Dash!$B$6),IF(CA38&lt;(CA37*(1-Dash!$B$7)),CA37*(1-Dash!$B$7),CA38)))</f>
        <v>0</v>
      </c>
    </row>
    <row r="41" spans="1:79" outlineLevel="1">
      <c r="A41" t="str">
        <f>A40</f>
        <v>006661</v>
      </c>
      <c r="B41" t="str">
        <f>B40</f>
        <v>Angelina College</v>
      </c>
      <c r="C41">
        <v>2025</v>
      </c>
      <c r="D41" t="s">
        <v>2040</v>
      </c>
      <c r="E41">
        <f>IF(E39&gt;(E40*(1+Dash!$B$6)), E40*(1+Dash!$B$6), IF(E39&lt;(E40*(1-Dash!$B$7)), E40*(1-Dash!$B$7), E39))</f>
        <v>566.18931376158343</v>
      </c>
      <c r="F41">
        <f>IF(F39&gt;(F40*(1+Dash!$B$6)), F40*(1+Dash!$B$6), IF(F39&lt;(F40*(1-Dash!$B$7)), F40*(1-Dash!$B$7), F39))</f>
        <v>347.91719999958718</v>
      </c>
      <c r="G41">
        <f>F41*AVERAGEIFS(G:G, $A:$A, $A41, $D:$D, "Weight pct")</f>
        <v>214.43659334449316</v>
      </c>
      <c r="H41">
        <f>F41*AVERAGEIFS(H:H, $A:$A, $A41, $D:$D, "Weight pct")</f>
        <v>153.59100279515846</v>
      </c>
      <c r="I41">
        <f>F41*AVERAGEIFS(I:I, $A:$A, $A41, $D:$D, "Weight pct")</f>
        <v>59.27785326937591</v>
      </c>
      <c r="J41">
        <f>IF(J39&gt;(J40*(1+Dash!$B$6)), J40*(1+Dash!$B$6), IF(J39&lt;(J40*(1-Dash!$B$7)), J40*(1-Dash!$B$7), J39))</f>
        <v>0</v>
      </c>
      <c r="K41" t="e">
        <f>J41*AVERAGEIFS(K:K, $A:$A, $A41, $D:$D, "Weight pct")</f>
        <v>#DIV/0!</v>
      </c>
      <c r="L41" t="e">
        <f>J41*AVERAGEIFS(L:L, $A:$A, $A41, $D:$D, "Weight pct")</f>
        <v>#DIV/0!</v>
      </c>
      <c r="M41" t="e">
        <f>J41*AVERAGEIFS(M:M, $A:$A, $A41, $D:$D, "Weight pct")</f>
        <v>#DIV/0!</v>
      </c>
      <c r="N41">
        <f>IF(N39&gt;(N40*(1+Dash!$B$6)), N40*(1+Dash!$B$6), IF(N39&lt;(N40*(1-Dash!$B$7)), N40*(1-Dash!$B$7), N39))</f>
        <v>271.04000000000008</v>
      </c>
      <c r="O41">
        <f>N41*AVERAGEIFS(O:O, $A:$A, $A41, $D:$D, "Weight pct")</f>
        <v>12.100000000000003</v>
      </c>
      <c r="P41">
        <f>N41*AVERAGEIFS(P:P, $A:$A, $A41, $D:$D, "Weight pct")</f>
        <v>258.94000000000011</v>
      </c>
      <c r="Q41">
        <f>IF(Q39&gt;(Q40*(1+Dash!$B$6)), Q40*(1+Dash!$B$6), IF(Q39&lt;(Q40*(1-Dash!$B$7)), Q40*(1-Dash!$B$7), Q39))</f>
        <v>187.55</v>
      </c>
      <c r="R41">
        <f>$Q41*($R37/$Q37)</f>
        <v>30.25</v>
      </c>
      <c r="S41">
        <f>$Q41*($S37/$Q37)</f>
        <v>12.1</v>
      </c>
      <c r="T41">
        <f>$Q41*($T37/$Q37)</f>
        <v>112.53</v>
      </c>
      <c r="U41">
        <f t="shared" si="30"/>
        <v>6.05</v>
      </c>
      <c r="V41">
        <f t="shared" si="30"/>
        <v>3.63</v>
      </c>
      <c r="W41">
        <f t="shared" si="30"/>
        <v>2.42</v>
      </c>
      <c r="X41">
        <f t="shared" si="30"/>
        <v>19.360000000000003</v>
      </c>
      <c r="Y41">
        <f t="shared" si="31"/>
        <v>181.50000000000003</v>
      </c>
      <c r="Z41">
        <f t="shared" si="31"/>
        <v>26.62</v>
      </c>
      <c r="AA41">
        <f t="shared" si="31"/>
        <v>9.68</v>
      </c>
      <c r="AB41">
        <f t="shared" si="31"/>
        <v>93.17</v>
      </c>
      <c r="AC41">
        <f>IF(AC39&gt;(AC40*(1+Dash!$B$6)), AC40*(1+Dash!$B$6), IF(AC39&lt;(AC40*(1-Dash!$B$7)), AC40*(1-Dash!$B$7), AC39))</f>
        <v>415.33588922498683</v>
      </c>
      <c r="AD41">
        <f>AC41*AVERAGEIFS(AD:AD, $A:$A, $A41, $D:$D, "Weight pct")</f>
        <v>191.2259077363197</v>
      </c>
      <c r="AE41">
        <f>AC41*AVERAGEIFS(AE:AE, $A:$A, $A41, $D:$D, "Weight pct")</f>
        <v>232.95617408130883</v>
      </c>
      <c r="AF41">
        <f>AC41*AVERAGEIFS(AF:AF, $A:$A, $A41, $D:$D, "Weight pct")</f>
        <v>196.5949068613194</v>
      </c>
      <c r="AG41">
        <f t="shared" si="32"/>
        <v>110.09018501135377</v>
      </c>
      <c r="AH41">
        <f t="shared" si="32"/>
        <v>58.185365979472998</v>
      </c>
      <c r="AI41">
        <f t="shared" si="32"/>
        <v>75.658451914933778</v>
      </c>
      <c r="AJ41">
        <f t="shared" si="32"/>
        <v>60.786624407662387</v>
      </c>
      <c r="AK41">
        <f t="shared" si="33"/>
        <v>305.24570421363302</v>
      </c>
      <c r="AL41">
        <f t="shared" si="33"/>
        <v>133.04054175684672</v>
      </c>
      <c r="AM41">
        <f t="shared" si="33"/>
        <v>157.29772216637505</v>
      </c>
      <c r="AN41">
        <f t="shared" si="33"/>
        <v>135.808282453657</v>
      </c>
      <c r="AO41">
        <f>IF(AO39&gt;(AO40*(1+Dash!$B$6)), AO40*(1+Dash!$B$6), IF(AO39&lt;(AO40*(1-Dash!$B$7)), AO40*(1-Dash!$B$7), AO39))</f>
        <v>25.410000000000004</v>
      </c>
      <c r="AP41">
        <f>IF(AP39&gt;(AP40*(1+Dash!$B$6)), AP40*(1+Dash!$B$6), IF(AP39&lt;(AP40*(1-Dash!$B$7)), AP40*(1-Dash!$B$7), AP39))</f>
        <v>0</v>
      </c>
      <c r="AQ41" t="e">
        <f>AP41*AVERAGEIFS(AQ:AQ, $A:$A, $A41, $D:$D, "Weight pct")</f>
        <v>#DIV/0!</v>
      </c>
      <c r="AR41" t="e">
        <f>AP41*AVERAGEIFS(AR:AR, $A:$A, $A41, $D:$D, "Weight pct")</f>
        <v>#DIV/0!</v>
      </c>
      <c r="AS41" t="e">
        <f>AP41*AVERAGEIFS(AS:AS, $A:$A, $A41, $D:$D, "Weight pct")</f>
        <v>#DIV/0!</v>
      </c>
      <c r="AT41" t="e">
        <f t="shared" si="34"/>
        <v>#DIV/0!</v>
      </c>
      <c r="AU41" t="e">
        <f t="shared" si="34"/>
        <v>#DIV/0!</v>
      </c>
      <c r="AV41" t="e">
        <f t="shared" si="34"/>
        <v>#DIV/0!</v>
      </c>
      <c r="AW41" t="e">
        <f t="shared" si="34"/>
        <v>#DIV/0!</v>
      </c>
      <c r="AX41" t="e">
        <f t="shared" si="35"/>
        <v>#DIV/0!</v>
      </c>
      <c r="AY41" t="e">
        <f t="shared" si="35"/>
        <v>#DIV/0!</v>
      </c>
      <c r="AZ41" t="e">
        <f t="shared" si="35"/>
        <v>#DIV/0!</v>
      </c>
      <c r="BA41" t="e">
        <f t="shared" si="35"/>
        <v>#DIV/0!</v>
      </c>
      <c r="BB41">
        <f>IF(BB39&gt;(BB40*(1+Dash!$B$6)), BB40*(1+Dash!$B$6), IF(BB39&lt;(BB40*(1-Dash!$B$7)), BB40*(1-Dash!$B$7), BB39))</f>
        <v>459.81384641214288</v>
      </c>
      <c r="BC41">
        <f>BB41*AVERAGEIFS(BC:BC, $A:$A, $A41, $D:$D, "Weight pct")</f>
        <v>239.81214410574464</v>
      </c>
      <c r="BD41">
        <f>BB41*AVERAGEIFS(BD:BD, $A:$A, $A41, $D:$D, "Weight pct")</f>
        <v>268.00303872385882</v>
      </c>
      <c r="BE41">
        <f>BB41*AVERAGEIFS(BE:BE, $A:$A, $A41, $D:$D, "Weight pct")</f>
        <v>153.50936005643402</v>
      </c>
      <c r="BF41">
        <f t="shared" si="36"/>
        <v>273.85466850471232</v>
      </c>
      <c r="BG41">
        <f t="shared" si="36"/>
        <v>153.75706355078412</v>
      </c>
      <c r="BH41">
        <f t="shared" si="36"/>
        <v>156.89905218650244</v>
      </c>
      <c r="BI41">
        <f t="shared" si="36"/>
        <v>71.226523868523458</v>
      </c>
      <c r="BJ41">
        <f t="shared" si="37"/>
        <v>185.95917790743061</v>
      </c>
      <c r="BK41">
        <f t="shared" si="37"/>
        <v>86.055080554960469</v>
      </c>
      <c r="BL41">
        <f t="shared" si="37"/>
        <v>111.10398653735635</v>
      </c>
      <c r="BM41">
        <f t="shared" si="37"/>
        <v>82.282836187910561</v>
      </c>
      <c r="BN41">
        <f>IF(BN39&gt;(BN40*(1+Dash!$B$6)), BN40*(1+Dash!$B$6), IF(BN39&lt;(BN40*(1-Dash!$B$7)), BN40*(1-Dash!$B$7), BN39))</f>
        <v>36.300000000000004</v>
      </c>
      <c r="BO41">
        <f>IF(BO39&gt;(BO40*(1+Dash!$B$6)), BO40*(1+Dash!$B$6), IF(BO39&lt;(BO40*(1-Dash!$B$7)), BO40*(1-Dash!$B$7), BO39))</f>
        <v>0</v>
      </c>
      <c r="BP41" t="e">
        <f>BO41*AVERAGEIFS(BP:BP, $A:$A, $A41, $D:$D, "Weight pct")</f>
        <v>#DIV/0!</v>
      </c>
      <c r="BQ41" t="e">
        <f>BO41*AVERAGEIFS(BQ:BQ, $A:$A, $A41, $D:$D, "Weight pct")</f>
        <v>#DIV/0!</v>
      </c>
      <c r="BR41" t="e">
        <f>BO41*AVERAGEIFS(BR:BR, $A:$A, $A41, $D:$D, "Weight pct")</f>
        <v>#DIV/0!</v>
      </c>
      <c r="BS41" t="e">
        <f t="shared" si="38"/>
        <v>#DIV/0!</v>
      </c>
      <c r="BT41" t="e">
        <f t="shared" si="38"/>
        <v>#DIV/0!</v>
      </c>
      <c r="BU41" t="e">
        <f t="shared" si="38"/>
        <v>#DIV/0!</v>
      </c>
      <c r="BV41" t="e">
        <f t="shared" si="38"/>
        <v>#DIV/0!</v>
      </c>
      <c r="BW41" t="e">
        <f t="shared" si="39"/>
        <v>#DIV/0!</v>
      </c>
      <c r="BX41" t="e">
        <f t="shared" si="39"/>
        <v>#DIV/0!</v>
      </c>
      <c r="BY41" t="e">
        <f t="shared" si="39"/>
        <v>#DIV/0!</v>
      </c>
      <c r="BZ41" t="e">
        <f t="shared" si="39"/>
        <v>#DIV/0!</v>
      </c>
      <c r="CA41">
        <f>IF(CA39&gt;(CA40*(1+Dash!$B$6)), CA40*(1+Dash!$B$6), IF(CA39&lt;(CA40*(1-Dash!$B$7)), CA40*(1-Dash!$B$7), CA39))</f>
        <v>0</v>
      </c>
    </row>
    <row r="42" spans="1:79" outlineLevel="1">
      <c r="A42" t="s">
        <v>55</v>
      </c>
      <c r="B42" t="s">
        <v>1757</v>
      </c>
      <c r="C42">
        <v>2018</v>
      </c>
      <c r="D42" t="s">
        <v>2036</v>
      </c>
      <c r="E42">
        <v>2197</v>
      </c>
      <c r="F42">
        <v>3295</v>
      </c>
      <c r="G42">
        <v>1183</v>
      </c>
      <c r="H42">
        <v>963</v>
      </c>
      <c r="I42">
        <v>643</v>
      </c>
      <c r="J42">
        <v>99</v>
      </c>
      <c r="K42">
        <v>52</v>
      </c>
      <c r="L42">
        <v>51</v>
      </c>
      <c r="M42">
        <v>0</v>
      </c>
      <c r="AC42">
        <v>918</v>
      </c>
      <c r="AD42">
        <v>302</v>
      </c>
      <c r="AE42">
        <v>249</v>
      </c>
      <c r="AF42">
        <v>591</v>
      </c>
      <c r="AG42">
        <v>427</v>
      </c>
      <c r="AH42">
        <v>147</v>
      </c>
      <c r="AI42">
        <v>106</v>
      </c>
      <c r="AJ42">
        <v>268</v>
      </c>
      <c r="AK42">
        <v>491</v>
      </c>
      <c r="AL42">
        <v>155</v>
      </c>
      <c r="AM42">
        <v>143</v>
      </c>
      <c r="AN42">
        <v>323</v>
      </c>
      <c r="AO42">
        <v>26</v>
      </c>
      <c r="AP42">
        <v>76</v>
      </c>
      <c r="AQ42">
        <v>6</v>
      </c>
      <c r="AR42">
        <v>11</v>
      </c>
      <c r="AS42">
        <v>71</v>
      </c>
      <c r="AT42">
        <v>11</v>
      </c>
      <c r="AU42">
        <v>0</v>
      </c>
      <c r="AV42">
        <v>0</v>
      </c>
      <c r="AW42">
        <v>11</v>
      </c>
      <c r="AX42">
        <v>65</v>
      </c>
      <c r="AY42">
        <v>6</v>
      </c>
      <c r="AZ42">
        <v>11</v>
      </c>
      <c r="BA42">
        <v>60</v>
      </c>
      <c r="BB42">
        <v>3413</v>
      </c>
      <c r="BC42">
        <v>890</v>
      </c>
      <c r="BD42">
        <v>1220</v>
      </c>
      <c r="BE42">
        <v>1544</v>
      </c>
      <c r="BF42">
        <v>2475</v>
      </c>
      <c r="BG42">
        <v>696</v>
      </c>
      <c r="BH42">
        <v>855</v>
      </c>
      <c r="BI42">
        <v>893</v>
      </c>
      <c r="BJ42">
        <v>938</v>
      </c>
      <c r="BK42">
        <v>194</v>
      </c>
      <c r="BL42">
        <v>365</v>
      </c>
      <c r="BM42">
        <v>651</v>
      </c>
      <c r="BN42">
        <v>109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</row>
    <row r="43" spans="1:79" outlineLevel="1">
      <c r="A43" t="s">
        <v>55</v>
      </c>
      <c r="B43" t="s">
        <v>1757</v>
      </c>
      <c r="C43">
        <v>2019</v>
      </c>
      <c r="D43" t="s">
        <v>2036</v>
      </c>
      <c r="E43">
        <v>2274</v>
      </c>
      <c r="F43">
        <v>3133</v>
      </c>
      <c r="G43">
        <v>1039</v>
      </c>
      <c r="H43">
        <v>938</v>
      </c>
      <c r="I43">
        <v>635</v>
      </c>
      <c r="J43">
        <v>111</v>
      </c>
      <c r="K43">
        <v>27</v>
      </c>
      <c r="L43">
        <v>41</v>
      </c>
      <c r="M43">
        <v>1</v>
      </c>
      <c r="AC43">
        <v>1091</v>
      </c>
      <c r="AD43">
        <v>341</v>
      </c>
      <c r="AE43">
        <v>325</v>
      </c>
      <c r="AF43">
        <v>735</v>
      </c>
      <c r="AG43">
        <v>492</v>
      </c>
      <c r="AH43">
        <v>158</v>
      </c>
      <c r="AI43">
        <v>131</v>
      </c>
      <c r="AJ43">
        <v>308</v>
      </c>
      <c r="AK43">
        <v>599</v>
      </c>
      <c r="AL43">
        <v>183</v>
      </c>
      <c r="AM43">
        <v>194</v>
      </c>
      <c r="AN43">
        <v>427</v>
      </c>
      <c r="AO43">
        <v>26</v>
      </c>
      <c r="AP43">
        <v>135</v>
      </c>
      <c r="AQ43">
        <v>5</v>
      </c>
      <c r="AR43">
        <v>9</v>
      </c>
      <c r="AS43">
        <v>127</v>
      </c>
      <c r="AT43">
        <v>33</v>
      </c>
      <c r="AU43">
        <v>1</v>
      </c>
      <c r="AV43">
        <v>0</v>
      </c>
      <c r="AW43">
        <v>31</v>
      </c>
      <c r="AX43">
        <v>102</v>
      </c>
      <c r="AY43">
        <v>4</v>
      </c>
      <c r="AZ43">
        <v>9</v>
      </c>
      <c r="BA43">
        <v>96</v>
      </c>
      <c r="BB43">
        <v>4017</v>
      </c>
      <c r="BC43">
        <v>1001</v>
      </c>
      <c r="BD43">
        <v>1461</v>
      </c>
      <c r="BE43">
        <v>1694</v>
      </c>
      <c r="BF43">
        <v>2996</v>
      </c>
      <c r="BG43">
        <v>820</v>
      </c>
      <c r="BH43">
        <v>1060</v>
      </c>
      <c r="BI43">
        <v>1039</v>
      </c>
      <c r="BJ43">
        <v>1021</v>
      </c>
      <c r="BK43">
        <v>181</v>
      </c>
      <c r="BL43">
        <v>401</v>
      </c>
      <c r="BM43">
        <v>655</v>
      </c>
      <c r="BN43">
        <v>114</v>
      </c>
      <c r="BO43">
        <v>23</v>
      </c>
      <c r="BP43">
        <v>2</v>
      </c>
      <c r="BQ43">
        <v>12</v>
      </c>
      <c r="BR43">
        <v>18</v>
      </c>
      <c r="BS43">
        <v>0</v>
      </c>
      <c r="BT43">
        <v>0</v>
      </c>
      <c r="BU43">
        <v>0</v>
      </c>
      <c r="BV43">
        <v>0</v>
      </c>
      <c r="BW43">
        <v>23</v>
      </c>
      <c r="BX43">
        <v>2</v>
      </c>
      <c r="BY43">
        <v>12</v>
      </c>
      <c r="BZ43">
        <v>18</v>
      </c>
      <c r="CA43">
        <v>0</v>
      </c>
    </row>
    <row r="44" spans="1:79" outlineLevel="1">
      <c r="A44" t="s">
        <v>55</v>
      </c>
      <c r="B44" t="s">
        <v>1757</v>
      </c>
      <c r="C44">
        <v>2020</v>
      </c>
      <c r="D44" t="s">
        <v>2036</v>
      </c>
      <c r="E44">
        <v>2543</v>
      </c>
      <c r="F44">
        <v>3283</v>
      </c>
      <c r="G44">
        <v>1179</v>
      </c>
      <c r="H44">
        <v>964</v>
      </c>
      <c r="I44">
        <v>579</v>
      </c>
      <c r="J44">
        <v>130</v>
      </c>
      <c r="K44">
        <v>24</v>
      </c>
      <c r="L44">
        <v>28</v>
      </c>
      <c r="M44">
        <v>0</v>
      </c>
      <c r="N44">
        <v>102</v>
      </c>
      <c r="O44">
        <v>0</v>
      </c>
      <c r="P44">
        <v>102</v>
      </c>
      <c r="Q44">
        <f>SUM(Table1[[#This Row],[OSA]],Table1[[#This Row],[OSA: High-Demand Field]])</f>
        <v>1981</v>
      </c>
      <c r="U44">
        <v>447</v>
      </c>
      <c r="Y44">
        <v>1534</v>
      </c>
      <c r="AC44">
        <v>1119</v>
      </c>
      <c r="AD44">
        <v>391</v>
      </c>
      <c r="AE44">
        <v>342</v>
      </c>
      <c r="AF44">
        <v>722</v>
      </c>
      <c r="AG44">
        <v>455</v>
      </c>
      <c r="AH44">
        <v>161</v>
      </c>
      <c r="AI44">
        <v>121</v>
      </c>
      <c r="AJ44">
        <v>291</v>
      </c>
      <c r="AK44">
        <v>664</v>
      </c>
      <c r="AL44">
        <v>230</v>
      </c>
      <c r="AM44">
        <v>221</v>
      </c>
      <c r="AN44">
        <v>431</v>
      </c>
      <c r="AO44">
        <v>28</v>
      </c>
      <c r="AP44">
        <v>157</v>
      </c>
      <c r="AQ44">
        <v>6</v>
      </c>
      <c r="AR44">
        <v>14</v>
      </c>
      <c r="AS44">
        <v>140</v>
      </c>
      <c r="AT44">
        <v>22</v>
      </c>
      <c r="AU44">
        <v>1</v>
      </c>
      <c r="AV44">
        <v>0</v>
      </c>
      <c r="AW44">
        <v>18</v>
      </c>
      <c r="AX44">
        <v>135</v>
      </c>
      <c r="AY44">
        <v>5</v>
      </c>
      <c r="AZ44">
        <v>14</v>
      </c>
      <c r="BA44">
        <v>122</v>
      </c>
      <c r="BB44">
        <v>4399</v>
      </c>
      <c r="BC44">
        <v>1202</v>
      </c>
      <c r="BD44">
        <v>1561</v>
      </c>
      <c r="BE44">
        <v>1789</v>
      </c>
      <c r="BF44">
        <v>3290</v>
      </c>
      <c r="BG44">
        <v>1000</v>
      </c>
      <c r="BH44">
        <v>1118</v>
      </c>
      <c r="BI44">
        <v>1067</v>
      </c>
      <c r="BJ44">
        <v>1109</v>
      </c>
      <c r="BK44">
        <v>202</v>
      </c>
      <c r="BL44">
        <v>443</v>
      </c>
      <c r="BM44">
        <v>722</v>
      </c>
      <c r="BN44">
        <v>157</v>
      </c>
      <c r="BO44">
        <v>38</v>
      </c>
      <c r="BP44">
        <v>0</v>
      </c>
      <c r="BQ44">
        <v>15</v>
      </c>
      <c r="BR44">
        <v>32</v>
      </c>
      <c r="BS44">
        <v>0</v>
      </c>
      <c r="BT44">
        <v>0</v>
      </c>
      <c r="BU44">
        <v>0</v>
      </c>
      <c r="BV44">
        <v>0</v>
      </c>
      <c r="BW44">
        <v>38</v>
      </c>
      <c r="BX44">
        <v>0</v>
      </c>
      <c r="BY44">
        <v>15</v>
      </c>
      <c r="BZ44">
        <v>32</v>
      </c>
      <c r="CA44">
        <v>0</v>
      </c>
    </row>
    <row r="45" spans="1:79" outlineLevel="1">
      <c r="A45" t="s">
        <v>55</v>
      </c>
      <c r="B45" t="s">
        <v>1757</v>
      </c>
      <c r="C45">
        <v>2021</v>
      </c>
      <c r="D45" t="s">
        <v>2036</v>
      </c>
      <c r="E45">
        <v>2211</v>
      </c>
      <c r="F45">
        <v>3345</v>
      </c>
      <c r="G45">
        <v>1315</v>
      </c>
      <c r="H45">
        <v>1027</v>
      </c>
      <c r="I45">
        <v>608</v>
      </c>
      <c r="J45">
        <v>129</v>
      </c>
      <c r="K45">
        <v>20</v>
      </c>
      <c r="L45">
        <v>31</v>
      </c>
      <c r="M45">
        <v>0</v>
      </c>
      <c r="N45">
        <v>133</v>
      </c>
      <c r="O45">
        <v>0</v>
      </c>
      <c r="P45">
        <v>133</v>
      </c>
      <c r="Q45">
        <f>SUM(Table1[[#This Row],[OSA]],Table1[[#This Row],[OSA: High-Demand Field]])</f>
        <v>1109</v>
      </c>
      <c r="U45">
        <v>214</v>
      </c>
      <c r="Y45">
        <v>895</v>
      </c>
      <c r="AC45">
        <v>1265</v>
      </c>
      <c r="AD45">
        <v>449</v>
      </c>
      <c r="AE45">
        <v>410</v>
      </c>
      <c r="AF45">
        <v>798</v>
      </c>
      <c r="AG45">
        <v>546</v>
      </c>
      <c r="AH45">
        <v>196</v>
      </c>
      <c r="AI45">
        <v>177</v>
      </c>
      <c r="AJ45">
        <v>334</v>
      </c>
      <c r="AK45">
        <v>719</v>
      </c>
      <c r="AL45">
        <v>253</v>
      </c>
      <c r="AM45">
        <v>233</v>
      </c>
      <c r="AN45">
        <v>464</v>
      </c>
      <c r="AO45">
        <v>50</v>
      </c>
      <c r="AP45">
        <v>121</v>
      </c>
      <c r="AQ45">
        <v>5</v>
      </c>
      <c r="AR45">
        <v>15</v>
      </c>
      <c r="AS45">
        <v>110</v>
      </c>
      <c r="AT45">
        <v>19</v>
      </c>
      <c r="AU45">
        <v>1</v>
      </c>
      <c r="AV45">
        <v>1</v>
      </c>
      <c r="AW45">
        <v>16</v>
      </c>
      <c r="AX45">
        <v>102</v>
      </c>
      <c r="AY45">
        <v>4</v>
      </c>
      <c r="AZ45">
        <v>14</v>
      </c>
      <c r="BA45">
        <v>94</v>
      </c>
      <c r="BB45">
        <v>4556</v>
      </c>
      <c r="BC45">
        <v>1253</v>
      </c>
      <c r="BD45">
        <v>1622</v>
      </c>
      <c r="BE45">
        <v>1748</v>
      </c>
      <c r="BF45">
        <v>3352</v>
      </c>
      <c r="BG45">
        <v>1037</v>
      </c>
      <c r="BH45">
        <v>1124</v>
      </c>
      <c r="BI45">
        <v>1003</v>
      </c>
      <c r="BJ45">
        <v>1204</v>
      </c>
      <c r="BK45">
        <v>216</v>
      </c>
      <c r="BL45">
        <v>498</v>
      </c>
      <c r="BM45">
        <v>745</v>
      </c>
      <c r="BN45">
        <v>203</v>
      </c>
      <c r="BO45">
        <v>46</v>
      </c>
      <c r="BP45">
        <v>0</v>
      </c>
      <c r="BQ45">
        <v>13</v>
      </c>
      <c r="BR45">
        <v>38</v>
      </c>
      <c r="BS45">
        <v>0</v>
      </c>
      <c r="BT45">
        <v>0</v>
      </c>
      <c r="BU45">
        <v>0</v>
      </c>
      <c r="BV45">
        <v>0</v>
      </c>
      <c r="BW45">
        <v>46</v>
      </c>
      <c r="BX45">
        <v>0</v>
      </c>
      <c r="BY45">
        <v>13</v>
      </c>
      <c r="BZ45">
        <v>38</v>
      </c>
      <c r="CA45">
        <v>0</v>
      </c>
    </row>
    <row r="46" spans="1:79" outlineLevel="1">
      <c r="A46" t="s">
        <v>55</v>
      </c>
      <c r="B46" t="s">
        <v>1757</v>
      </c>
      <c r="C46">
        <v>2022</v>
      </c>
      <c r="D46" t="s">
        <v>2036</v>
      </c>
      <c r="E46">
        <v>2345</v>
      </c>
      <c r="F46">
        <v>3108</v>
      </c>
      <c r="G46">
        <v>1292</v>
      </c>
      <c r="H46">
        <v>834</v>
      </c>
      <c r="I46">
        <v>529</v>
      </c>
      <c r="J46">
        <v>189</v>
      </c>
      <c r="K46">
        <v>17</v>
      </c>
      <c r="L46">
        <v>38</v>
      </c>
      <c r="M46">
        <v>0</v>
      </c>
      <c r="N46">
        <v>394</v>
      </c>
      <c r="O46">
        <v>50</v>
      </c>
      <c r="P46">
        <v>344</v>
      </c>
      <c r="Q46">
        <f>SUM(Table1[[#This Row],[OSA]],Table1[[#This Row],[OSA: High-Demand Field]])</f>
        <v>1391</v>
      </c>
      <c r="U46">
        <v>266</v>
      </c>
      <c r="Y46">
        <v>1125</v>
      </c>
      <c r="AC46">
        <v>1605</v>
      </c>
      <c r="AD46">
        <v>529</v>
      </c>
      <c r="AE46">
        <v>494</v>
      </c>
      <c r="AF46">
        <v>970</v>
      </c>
      <c r="AG46">
        <v>728</v>
      </c>
      <c r="AH46">
        <v>265</v>
      </c>
      <c r="AI46">
        <v>251</v>
      </c>
      <c r="AJ46">
        <v>405</v>
      </c>
      <c r="AK46">
        <v>877</v>
      </c>
      <c r="AL46">
        <v>264</v>
      </c>
      <c r="AM46">
        <v>243</v>
      </c>
      <c r="AN46">
        <v>565</v>
      </c>
      <c r="AO46">
        <v>63</v>
      </c>
      <c r="AP46">
        <v>127</v>
      </c>
      <c r="AQ46">
        <v>8</v>
      </c>
      <c r="AR46">
        <v>12</v>
      </c>
      <c r="AS46">
        <v>115</v>
      </c>
      <c r="AT46">
        <v>20</v>
      </c>
      <c r="AU46">
        <v>1</v>
      </c>
      <c r="AV46">
        <v>1</v>
      </c>
      <c r="AW46">
        <v>18</v>
      </c>
      <c r="AX46">
        <v>107</v>
      </c>
      <c r="AY46">
        <v>7</v>
      </c>
      <c r="AZ46">
        <v>11</v>
      </c>
      <c r="BA46">
        <v>97</v>
      </c>
      <c r="BB46">
        <v>4564</v>
      </c>
      <c r="BC46">
        <v>1247</v>
      </c>
      <c r="BD46">
        <v>1604</v>
      </c>
      <c r="BE46">
        <v>1719</v>
      </c>
      <c r="BF46">
        <v>3491</v>
      </c>
      <c r="BG46">
        <v>1059</v>
      </c>
      <c r="BH46">
        <v>1175</v>
      </c>
      <c r="BI46">
        <v>1040</v>
      </c>
      <c r="BJ46">
        <v>1073</v>
      </c>
      <c r="BK46">
        <v>188</v>
      </c>
      <c r="BL46">
        <v>429</v>
      </c>
      <c r="BM46">
        <v>679</v>
      </c>
      <c r="BN46">
        <v>234</v>
      </c>
      <c r="BO46">
        <v>63</v>
      </c>
      <c r="BP46">
        <v>0</v>
      </c>
      <c r="BQ46">
        <v>23</v>
      </c>
      <c r="BR46">
        <v>52</v>
      </c>
      <c r="BS46">
        <v>0</v>
      </c>
      <c r="BT46">
        <v>0</v>
      </c>
      <c r="BU46">
        <v>0</v>
      </c>
      <c r="BV46">
        <v>0</v>
      </c>
      <c r="BW46">
        <v>63</v>
      </c>
      <c r="BX46">
        <v>0</v>
      </c>
      <c r="BY46">
        <v>23</v>
      </c>
      <c r="BZ46">
        <v>52</v>
      </c>
      <c r="CA46">
        <v>0</v>
      </c>
    </row>
    <row r="47" spans="1:79" outlineLevel="1">
      <c r="A47" t="s">
        <v>55</v>
      </c>
      <c r="B47" t="s">
        <v>1757</v>
      </c>
      <c r="C47">
        <v>2023</v>
      </c>
      <c r="D47" t="s">
        <v>2036</v>
      </c>
      <c r="E47">
        <v>2034</v>
      </c>
      <c r="F47">
        <v>2641</v>
      </c>
      <c r="G47">
        <v>1267</v>
      </c>
      <c r="H47">
        <v>713</v>
      </c>
      <c r="I47">
        <v>438</v>
      </c>
      <c r="J47">
        <v>186</v>
      </c>
      <c r="K47">
        <v>46</v>
      </c>
      <c r="L47">
        <v>64</v>
      </c>
      <c r="M47">
        <v>0</v>
      </c>
      <c r="N47">
        <v>180</v>
      </c>
      <c r="O47">
        <v>0</v>
      </c>
      <c r="P47">
        <v>180</v>
      </c>
      <c r="Q47">
        <v>1393</v>
      </c>
      <c r="R47">
        <v>387</v>
      </c>
      <c r="S47">
        <v>328</v>
      </c>
      <c r="T47">
        <v>869</v>
      </c>
      <c r="U47">
        <v>164</v>
      </c>
      <c r="V47">
        <v>63</v>
      </c>
      <c r="W47">
        <v>44</v>
      </c>
      <c r="X47">
        <v>71</v>
      </c>
      <c r="Y47">
        <v>1229</v>
      </c>
      <c r="Z47">
        <v>324</v>
      </c>
      <c r="AA47">
        <v>284</v>
      </c>
      <c r="AB47">
        <v>798</v>
      </c>
      <c r="AC47">
        <v>1406</v>
      </c>
      <c r="AD47">
        <v>530</v>
      </c>
      <c r="AE47">
        <v>401</v>
      </c>
      <c r="AF47">
        <v>790</v>
      </c>
      <c r="AG47">
        <v>689</v>
      </c>
      <c r="AH47">
        <v>289</v>
      </c>
      <c r="AI47">
        <v>180</v>
      </c>
      <c r="AJ47">
        <v>355</v>
      </c>
      <c r="AK47">
        <v>717</v>
      </c>
      <c r="AL47">
        <v>241</v>
      </c>
      <c r="AM47">
        <v>221</v>
      </c>
      <c r="AN47">
        <v>435</v>
      </c>
      <c r="AO47">
        <v>38</v>
      </c>
      <c r="AP47">
        <v>106</v>
      </c>
      <c r="AQ47">
        <v>7</v>
      </c>
      <c r="AR47">
        <v>12</v>
      </c>
      <c r="AS47">
        <v>92</v>
      </c>
      <c r="AT47">
        <v>20</v>
      </c>
      <c r="AU47">
        <v>2</v>
      </c>
      <c r="AV47">
        <v>0</v>
      </c>
      <c r="AW47">
        <v>18</v>
      </c>
      <c r="AX47">
        <v>86</v>
      </c>
      <c r="AY47">
        <v>5</v>
      </c>
      <c r="AZ47">
        <v>12</v>
      </c>
      <c r="BA47">
        <v>74</v>
      </c>
      <c r="BB47">
        <v>4615</v>
      </c>
      <c r="BC47">
        <v>1240</v>
      </c>
      <c r="BD47">
        <v>1571</v>
      </c>
      <c r="BE47">
        <v>1560</v>
      </c>
      <c r="BF47">
        <v>3524</v>
      </c>
      <c r="BG47">
        <v>1044</v>
      </c>
      <c r="BH47">
        <v>1119</v>
      </c>
      <c r="BI47">
        <v>958</v>
      </c>
      <c r="BJ47">
        <v>1091</v>
      </c>
      <c r="BK47">
        <v>196</v>
      </c>
      <c r="BL47">
        <v>452</v>
      </c>
      <c r="BM47">
        <v>602</v>
      </c>
      <c r="BN47">
        <v>225</v>
      </c>
      <c r="BO47">
        <v>76</v>
      </c>
      <c r="BP47">
        <v>0</v>
      </c>
      <c r="BQ47">
        <v>26</v>
      </c>
      <c r="BR47">
        <v>62</v>
      </c>
      <c r="BS47">
        <v>0</v>
      </c>
      <c r="BT47">
        <v>0</v>
      </c>
      <c r="BU47">
        <v>0</v>
      </c>
      <c r="BV47">
        <v>0</v>
      </c>
      <c r="BW47">
        <v>76</v>
      </c>
      <c r="BX47">
        <v>0</v>
      </c>
      <c r="BY47">
        <v>26</v>
      </c>
      <c r="BZ47">
        <v>62</v>
      </c>
      <c r="CA47">
        <v>0</v>
      </c>
    </row>
    <row r="48" spans="1:79" outlineLevel="1">
      <c r="A48" t="str">
        <f>A47</f>
        <v>012015</v>
      </c>
      <c r="B48" t="str">
        <f>B47</f>
        <v>Austin Community College</v>
      </c>
      <c r="C48">
        <v>2024</v>
      </c>
      <c r="D48" t="s">
        <v>2037</v>
      </c>
      <c r="E48">
        <f>_xlfn.FORECAST.ETS($C48, E42:E47, $C42:$C47, 0,0,1)</f>
        <v>2097.5445411249621</v>
      </c>
      <c r="F48">
        <f>_xlfn.FORECAST.ETS($C48, F42:F47, $C42:$C47, 0,0,1)</f>
        <v>2730.2962668142632</v>
      </c>
      <c r="G48">
        <f>F48*AVERAGEIFS(G:G, $A:$A, $A48, $D:$D, "Weight pct")</f>
        <v>1064.0649915123374</v>
      </c>
      <c r="H48">
        <f>F48*AVERAGEIFS(H:H, $A:$A, $A48, $D:$D, "Weight pct")</f>
        <v>787.52078495891794</v>
      </c>
      <c r="I48">
        <f>F48*AVERAGEIFS(I:I, $A:$A, $A48, $D:$D, "Weight pct")</f>
        <v>496.91591996404844</v>
      </c>
      <c r="J48">
        <f>_xlfn.FORECAST.ETS($C48, J42:J47, $C42:$C47, 0,0,1)</f>
        <v>213.62864449562622</v>
      </c>
      <c r="K48">
        <f>J48*AVERAGEIFS(K:K, $A:$A, $A48, $D:$D, "Weight pct")</f>
        <v>51.463454874258389</v>
      </c>
      <c r="L48">
        <f>J48*AVERAGEIFS(L:L, $A:$A, $A48, $D:$D, "Weight pct")</f>
        <v>67.127809743013174</v>
      </c>
      <c r="M48">
        <f>J48*AVERAGEIFS(M:M, $A:$A, $A48, $D:$D, "Weight pct")</f>
        <v>0.32076373047391321</v>
      </c>
      <c r="N48">
        <f>_xlfn.FORECAST.ETS($C48, N44:N47, $C44:$C47, 0,0,1)</f>
        <v>273.04663147232151</v>
      </c>
      <c r="O48">
        <f>N48*AVERAGEIFS(O:O, $A:$A, $A48, $D:$D, "Weight pct")</f>
        <v>8.6626469375736512</v>
      </c>
      <c r="P48">
        <f>N48*AVERAGEIFS(P:P, $A:$A, $A48, $D:$D, "Weight pct")</f>
        <v>264.38398453474787</v>
      </c>
      <c r="Q48">
        <f>_xlfn.FORECAST.ETS($C48, Q44:Q47, $C44:$C47, 0,0,1)</f>
        <v>1103.852526162857</v>
      </c>
      <c r="R48">
        <f>$Q48*($R47/$Q47)</f>
        <v>306.66972550253098</v>
      </c>
      <c r="S48">
        <f>$Q48*($S47/$Q47)</f>
        <v>259.91645985744225</v>
      </c>
      <c r="T48">
        <f>$Q48*($T47/$Q47)</f>
        <v>688.62013297596741</v>
      </c>
      <c r="U48">
        <f t="shared" ref="U48:X51" si="40">Q48*AVERAGEIFS(U:U, $A:$A, $A48, $D:$D, "Weight pct")</f>
        <v>200.78279836827892</v>
      </c>
      <c r="V48">
        <f t="shared" si="40"/>
        <v>49.922978570179467</v>
      </c>
      <c r="W48">
        <f t="shared" si="40"/>
        <v>34.86684217599835</v>
      </c>
      <c r="X48">
        <f t="shared" si="40"/>
        <v>56.262404420360973</v>
      </c>
      <c r="Y48">
        <f t="shared" ref="Y48:AB51" si="41">Q48*AVERAGEIFS(Y:Y, $A:$A, $A48, $D:$D, "Weight pct")</f>
        <v>903.06972779457817</v>
      </c>
      <c r="Z48">
        <f t="shared" si="41"/>
        <v>256.74674693235153</v>
      </c>
      <c r="AA48">
        <f t="shared" si="41"/>
        <v>225.04961768144389</v>
      </c>
      <c r="AB48">
        <f t="shared" si="41"/>
        <v>632.3577285556064</v>
      </c>
      <c r="AC48">
        <f>_xlfn.FORECAST.ETS($C48, AC42:AC47, $C42:$C47, 0,0,1)</f>
        <v>1612.9053000016447</v>
      </c>
      <c r="AD48">
        <f>AC48*AVERAGEIFS(AD:AD, $A:$A, $A48, $D:$D, "Weight pct")</f>
        <v>551.73298809807545</v>
      </c>
      <c r="AE48">
        <f>AC48*AVERAGEIFS(AE:AE, $A:$A, $A48, $D:$D, "Weight pct")</f>
        <v>481.68577859881015</v>
      </c>
      <c r="AF48">
        <f>AC48*AVERAGEIFS(AF:AF, $A:$A, $A48, $D:$D, "Weight pct")</f>
        <v>1010.6928942096598</v>
      </c>
      <c r="AG48">
        <f t="shared" ref="AG48:AJ51" si="42">AC48*AVERAGEIFS(AG:AG, $A:$A, $A48, $D:$D, "Weight pct")</f>
        <v>725.25976641814873</v>
      </c>
      <c r="AH48">
        <f t="shared" si="42"/>
        <v>261.57813540116229</v>
      </c>
      <c r="AI48">
        <f t="shared" si="42"/>
        <v>206.42348547407295</v>
      </c>
      <c r="AJ48">
        <f t="shared" si="42"/>
        <v>431.39786092534752</v>
      </c>
      <c r="AK48">
        <f t="shared" ref="AK48:AN51" si="43">AC48*AVERAGEIFS(AK:AK, $A:$A, $A48, $D:$D, "Weight pct")</f>
        <v>887.6455335834961</v>
      </c>
      <c r="AL48">
        <f t="shared" si="43"/>
        <v>290.15485269691317</v>
      </c>
      <c r="AM48">
        <f t="shared" si="43"/>
        <v>275.26229312473714</v>
      </c>
      <c r="AN48">
        <f t="shared" si="43"/>
        <v>579.29503328431235</v>
      </c>
      <c r="AO48">
        <f>_xlfn.FORECAST.ETS($C48, AO42:AO47, $C42:$C47, 0,0,1)</f>
        <v>59.861418819781669</v>
      </c>
      <c r="AP48">
        <f>_xlfn.FORECAST.ETS($C48, AP42:AP47, $C42:$C47, 0,0,1)</f>
        <v>106.46825605234926</v>
      </c>
      <c r="AQ48">
        <f>AP48*AVERAGEIFS(AQ:AQ, $A:$A, $A48, $D:$D, "Weight pct")</f>
        <v>5.7591011681896047</v>
      </c>
      <c r="AR48">
        <f>AP48*AVERAGEIFS(AR:AR, $A:$A, $A48, $D:$D, "Weight pct")</f>
        <v>11.218882412357095</v>
      </c>
      <c r="AS48">
        <f>AP48*AVERAGEIFS(AS:AS, $A:$A, $A48, $D:$D, "Weight pct")</f>
        <v>96.694439283297498</v>
      </c>
      <c r="AT48">
        <f t="shared" ref="AT48:AW51" si="44">AP48*AVERAGEIFS(AT:AT, $A:$A, $A48, $D:$D, "Weight pct")</f>
        <v>18.321288692281296</v>
      </c>
      <c r="AU48">
        <f t="shared" si="44"/>
        <v>0.93813929743723523</v>
      </c>
      <c r="AV48">
        <f t="shared" si="44"/>
        <v>0.28047206030892735</v>
      </c>
      <c r="AW48">
        <f t="shared" si="44"/>
        <v>16.522242541396235</v>
      </c>
      <c r="AX48">
        <f t="shared" ref="AX48:BA51" si="45">AP48*AVERAGEIFS(AX:AX, $A:$A, $A48, $D:$D, "Weight pct")</f>
        <v>88.146967360067961</v>
      </c>
      <c r="AY48">
        <f t="shared" si="45"/>
        <v>4.8209618707523694</v>
      </c>
      <c r="AZ48">
        <f t="shared" si="45"/>
        <v>10.938410352048168</v>
      </c>
      <c r="BA48">
        <f t="shared" si="45"/>
        <v>80.17219674190126</v>
      </c>
      <c r="BB48">
        <f>_xlfn.FORECAST.ETS($C48, BB42:BB47, $C42:$C47, 0,0,1)</f>
        <v>4814.8179700411101</v>
      </c>
      <c r="BC48">
        <f>BB48*AVERAGEIFS(BC:BC, $A:$A, $A48, $D:$D, "Weight pct")</f>
        <v>1284.0628079163826</v>
      </c>
      <c r="BD48">
        <f>BB48*AVERAGEIFS(BD:BD, $A:$A, $A48, $D:$D, "Weight pct")</f>
        <v>1704.3542915941812</v>
      </c>
      <c r="BE48">
        <f>BB48*AVERAGEIFS(BE:BE, $A:$A, $A48, $D:$D, "Weight pct")</f>
        <v>1909.1719087332531</v>
      </c>
      <c r="BF48">
        <f t="shared" ref="BF48:BI51" si="46">BB48*AVERAGEIFS(BF:BF, $A:$A, $A48, $D:$D, "Weight pct")</f>
        <v>3597.5719795436498</v>
      </c>
      <c r="BG48">
        <f t="shared" si="46"/>
        <v>1059.7664466258045</v>
      </c>
      <c r="BH48">
        <f t="shared" si="46"/>
        <v>1215.8744607719966</v>
      </c>
      <c r="BI48">
        <f t="shared" si="46"/>
        <v>1139.4688135344431</v>
      </c>
      <c r="BJ48">
        <f t="shared" ref="BJ48:BM51" si="47">BB48*AVERAGEIFS(BJ:BJ, $A:$A, $A48, $D:$D, "Weight pct")</f>
        <v>1217.2459904974601</v>
      </c>
      <c r="BK48">
        <f t="shared" si="47"/>
        <v>224.29636129057801</v>
      </c>
      <c r="BL48">
        <f t="shared" si="47"/>
        <v>488.4798308221844</v>
      </c>
      <c r="BM48">
        <f t="shared" si="47"/>
        <v>769.70309519881005</v>
      </c>
      <c r="BN48">
        <f>_xlfn.FORECAST.ETS($C48, BN42:BN47, $C42:$C47, 0,0,1)</f>
        <v>281.50435190081407</v>
      </c>
      <c r="BO48">
        <f>_xlfn.FORECAST.ETS($C48, BO42:BO47, $C42:$C47, 0,0,1)</f>
        <v>90.166721046496079</v>
      </c>
      <c r="BP48">
        <f>BO48*AVERAGEIFS(BP:BP, $A:$A, $A48, $D:$D, "Weight pct")</f>
        <v>1.5681168877651492</v>
      </c>
      <c r="BQ48">
        <f>BO48*AVERAGEIFS(BQ:BQ, $A:$A, $A48, $D:$D, "Weight pct")</f>
        <v>34.376410378131446</v>
      </c>
      <c r="BR48">
        <f>BO48*AVERAGEIFS(BR:BR, $A:$A, $A48, $D:$D, "Weight pct")</f>
        <v>73.792213937558273</v>
      </c>
      <c r="BS48">
        <f t="shared" ref="BS48:BV51" si="48">BO48*AVERAGEIFS(BS:BS, $A:$A, $A48, $D:$D, "Weight pct")</f>
        <v>0</v>
      </c>
      <c r="BT48">
        <f t="shared" si="48"/>
        <v>0</v>
      </c>
      <c r="BU48">
        <f t="shared" si="48"/>
        <v>0</v>
      </c>
      <c r="BV48">
        <f t="shared" si="48"/>
        <v>0</v>
      </c>
      <c r="BW48">
        <f t="shared" ref="BW48:BZ51" si="49">BO48*AVERAGEIFS(BW:BW, $A:$A, $A48, $D:$D, "Weight pct")</f>
        <v>90.166721046496079</v>
      </c>
      <c r="BX48">
        <f t="shared" si="49"/>
        <v>1.5681168877651492</v>
      </c>
      <c r="BY48">
        <f t="shared" si="49"/>
        <v>34.376410378131446</v>
      </c>
      <c r="BZ48">
        <f t="shared" si="49"/>
        <v>73.792213937558273</v>
      </c>
      <c r="CA48">
        <f>_xlfn.FORECAST.ETS($C48, CA42:CA47, $C42:$C47, 0,0,1)</f>
        <v>0</v>
      </c>
    </row>
    <row r="49" spans="1:79" outlineLevel="1">
      <c r="A49" t="str">
        <f>A47</f>
        <v>012015</v>
      </c>
      <c r="B49" t="str">
        <f>B47</f>
        <v>Austin Community College</v>
      </c>
      <c r="C49">
        <v>2025</v>
      </c>
      <c r="D49" t="s">
        <v>2037</v>
      </c>
      <c r="E49">
        <f>_xlfn.FORECAST.ETS($C49, E42:E47, $C42:$C47, 0,0,1)</f>
        <v>2056.4691056580591</v>
      </c>
      <c r="F49">
        <f>_xlfn.FORECAST.ETS($C49, F42:F47, $C42:$C47, 0,0,1)</f>
        <v>2629.0415113333743</v>
      </c>
      <c r="G49">
        <f>F49*AVERAGEIFS(G:G, $A:$A, $A49, $D:$D, "Weight pct")</f>
        <v>1024.603471588322</v>
      </c>
      <c r="H49">
        <f>F49*AVERAGEIFS(H:H, $A:$A, $A49, $D:$D, "Weight pct")</f>
        <v>758.31508098959205</v>
      </c>
      <c r="I49">
        <f>F49*AVERAGEIFS(I:I, $A:$A, $A49, $D:$D, "Weight pct")</f>
        <v>478.48748031737637</v>
      </c>
      <c r="J49">
        <f>_xlfn.FORECAST.ETS($C49, J42:J47, $C42:$C47, 0,0,1)</f>
        <v>233.32588659635803</v>
      </c>
      <c r="K49">
        <f>J49*AVERAGEIFS(K:K, $A:$A, $A49, $D:$D, "Weight pct")</f>
        <v>56.208549486414242</v>
      </c>
      <c r="L49">
        <f>J49*AVERAGEIFS(L:L, $A:$A, $A49, $D:$D, "Weight pct")</f>
        <v>73.317207814239822</v>
      </c>
      <c r="M49">
        <f>J49*AVERAGEIFS(M:M, $A:$A, $A49, $D:$D, "Weight pct")</f>
        <v>0.35033916906360063</v>
      </c>
      <c r="N49">
        <f>_xlfn.FORECAST.ETS($C49, N44:N47, $C44:$C47, 0,0,1)</f>
        <v>315.79859226071426</v>
      </c>
      <c r="O49">
        <f>N49*AVERAGEIFS(O:O, $A:$A, $A49, $D:$D, "Weight pct")</f>
        <v>10.018990871215554</v>
      </c>
      <c r="P49">
        <f>N49*AVERAGEIFS(P:P, $A:$A, $A49, $D:$D, "Weight pct")</f>
        <v>305.77960138949868</v>
      </c>
      <c r="Q49">
        <f>_xlfn.FORECAST.ETS($C49, Q44:Q47, $C44:$C47, 0,0,1)</f>
        <v>884.4381914685714</v>
      </c>
      <c r="R49">
        <f>$Q49*($R47/$Q47)</f>
        <v>245.71254852716234</v>
      </c>
      <c r="S49">
        <f>$Q49*($S47/$Q47)</f>
        <v>208.2524959093262</v>
      </c>
      <c r="T49">
        <f>$Q49*($T47/$Q47)</f>
        <v>551.74213093050139</v>
      </c>
      <c r="U49">
        <f t="shared" si="40"/>
        <v>160.87291631621466</v>
      </c>
      <c r="V49">
        <f t="shared" si="40"/>
        <v>39.9997172020962</v>
      </c>
      <c r="W49">
        <f t="shared" si="40"/>
        <v>27.936310426860832</v>
      </c>
      <c r="X49">
        <f t="shared" si="40"/>
        <v>45.079046370616332</v>
      </c>
      <c r="Y49">
        <f t="shared" si="41"/>
        <v>723.56527515235678</v>
      </c>
      <c r="Z49">
        <f t="shared" si="41"/>
        <v>205.71283132506616</v>
      </c>
      <c r="AA49">
        <f t="shared" si="41"/>
        <v>180.31618548246536</v>
      </c>
      <c r="AB49">
        <f t="shared" si="41"/>
        <v>506.66308455988502</v>
      </c>
      <c r="AC49">
        <f>_xlfn.FORECAST.ETS($C49, AC42:AC47, $C42:$C47, 0,0,1)</f>
        <v>1728.7423510926203</v>
      </c>
      <c r="AD49">
        <f>AC49*AVERAGEIFS(AD:AD, $A:$A, $A49, $D:$D, "Weight pct")</f>
        <v>591.35783298563842</v>
      </c>
      <c r="AE49">
        <f>AC49*AVERAGEIFS(AE:AE, $A:$A, $A49, $D:$D, "Weight pct")</f>
        <v>516.27991140083509</v>
      </c>
      <c r="AF49">
        <f>AC49*AVERAGEIFS(AF:AF, $A:$A, $A49, $D:$D, "Weight pct")</f>
        <v>1083.2797252057085</v>
      </c>
      <c r="AG49">
        <f t="shared" si="42"/>
        <v>777.34711005619272</v>
      </c>
      <c r="AH49">
        <f t="shared" si="42"/>
        <v>280.36438393957042</v>
      </c>
      <c r="AI49">
        <f t="shared" si="42"/>
        <v>221.24858886558212</v>
      </c>
      <c r="AJ49">
        <f t="shared" si="42"/>
        <v>462.38037183686612</v>
      </c>
      <c r="AK49">
        <f t="shared" si="43"/>
        <v>951.39524103642771</v>
      </c>
      <c r="AL49">
        <f t="shared" si="43"/>
        <v>310.99344904606806</v>
      </c>
      <c r="AM49">
        <f t="shared" si="43"/>
        <v>295.03132253525297</v>
      </c>
      <c r="AN49">
        <f t="shared" si="43"/>
        <v>620.89935336884241</v>
      </c>
      <c r="AO49">
        <f>_xlfn.FORECAST.ETS($C49, AO42:AO47, $C42:$C47, 0,0,1)</f>
        <v>65.503799237787277</v>
      </c>
      <c r="AP49">
        <f>_xlfn.FORECAST.ETS($C49, AP42:AP47, $C42:$C47, 0,0,1)</f>
        <v>105.0218959563605</v>
      </c>
      <c r="AQ49">
        <f>AP49*AVERAGEIFS(AQ:AQ, $A:$A, $A49, $D:$D, "Weight pct")</f>
        <v>5.6808643826228717</v>
      </c>
      <c r="AR49">
        <f>AP49*AVERAGEIFS(AR:AR, $A:$A, $A49, $D:$D, "Weight pct")</f>
        <v>11.066475071009782</v>
      </c>
      <c r="AS49">
        <f>AP49*AVERAGEIFS(AS:AS, $A:$A, $A49, $D:$D, "Weight pct")</f>
        <v>95.380855463397182</v>
      </c>
      <c r="AT49">
        <f t="shared" si="44"/>
        <v>18.072395906260866</v>
      </c>
      <c r="AU49">
        <f t="shared" si="44"/>
        <v>0.92539477343916232</v>
      </c>
      <c r="AV49">
        <f t="shared" si="44"/>
        <v>0.27666187677524451</v>
      </c>
      <c r="AW49">
        <f t="shared" si="44"/>
        <v>16.297789608717657</v>
      </c>
      <c r="AX49">
        <f t="shared" si="45"/>
        <v>86.94950005009963</v>
      </c>
      <c r="AY49">
        <f t="shared" si="45"/>
        <v>4.7554696091837094</v>
      </c>
      <c r="AZ49">
        <f t="shared" si="45"/>
        <v>10.789813194234538</v>
      </c>
      <c r="BA49">
        <f t="shared" si="45"/>
        <v>79.083065854679518</v>
      </c>
      <c r="BB49">
        <f>_xlfn.FORECAST.ETS($C49, BB42:BB47, $C42:$C47, 0,0,1)</f>
        <v>5014.3053093948884</v>
      </c>
      <c r="BC49">
        <f>BB49*AVERAGEIFS(BC:BC, $A:$A, $A49, $D:$D, "Weight pct")</f>
        <v>1337.2640451611196</v>
      </c>
      <c r="BD49">
        <f>BB49*AVERAGEIFS(BD:BD, $A:$A, $A49, $D:$D, "Weight pct")</f>
        <v>1774.9690282388176</v>
      </c>
      <c r="BE49">
        <f>BB49*AVERAGEIFS(BE:BE, $A:$A, $A49, $D:$D, "Weight pct")</f>
        <v>1988.2726404352491</v>
      </c>
      <c r="BF49">
        <f t="shared" si="46"/>
        <v>3746.6264332734427</v>
      </c>
      <c r="BG49">
        <f t="shared" si="46"/>
        <v>1103.6746462896817</v>
      </c>
      <c r="BH49">
        <f t="shared" si="46"/>
        <v>1266.2505212330204</v>
      </c>
      <c r="BI49">
        <f t="shared" si="46"/>
        <v>1186.6792383735469</v>
      </c>
      <c r="BJ49">
        <f t="shared" si="47"/>
        <v>1267.6788761214455</v>
      </c>
      <c r="BK49">
        <f t="shared" si="47"/>
        <v>233.58939887143779</v>
      </c>
      <c r="BL49">
        <f t="shared" si="47"/>
        <v>508.71850700579705</v>
      </c>
      <c r="BM49">
        <f t="shared" si="47"/>
        <v>801.59340206170214</v>
      </c>
      <c r="BN49">
        <f>_xlfn.FORECAST.ETS($C49, BN42:BN47, $C42:$C47, 0,0,1)</f>
        <v>310.24975381332712</v>
      </c>
      <c r="BO49">
        <f>_xlfn.FORECAST.ETS($C49, BO42:BO47, $C42:$C47, 0,0,1)</f>
        <v>104.18399355470613</v>
      </c>
      <c r="BP49">
        <f>BO49*AVERAGEIFS(BP:BP, $A:$A, $A49, $D:$D, "Weight pct")</f>
        <v>1.8118955400818459</v>
      </c>
      <c r="BQ49">
        <f>BO49*AVERAGEIFS(BQ:BQ, $A:$A, $A49, $D:$D, "Weight pct")</f>
        <v>39.720549618548617</v>
      </c>
      <c r="BR49">
        <f>BO49*AVERAGEIFS(BR:BR, $A:$A, $A49, $D:$D, "Weight pct")</f>
        <v>85.263913914465519</v>
      </c>
      <c r="BS49">
        <f t="shared" si="48"/>
        <v>0</v>
      </c>
      <c r="BT49">
        <f t="shared" si="48"/>
        <v>0</v>
      </c>
      <c r="BU49">
        <f t="shared" si="48"/>
        <v>0</v>
      </c>
      <c r="BV49">
        <f t="shared" si="48"/>
        <v>0</v>
      </c>
      <c r="BW49">
        <f t="shared" si="49"/>
        <v>104.18399355470613</v>
      </c>
      <c r="BX49">
        <f t="shared" si="49"/>
        <v>1.8118955400818459</v>
      </c>
      <c r="BY49">
        <f t="shared" si="49"/>
        <v>39.720549618548617</v>
      </c>
      <c r="BZ49">
        <f t="shared" si="49"/>
        <v>85.263913914465519</v>
      </c>
      <c r="CA49">
        <f>_xlfn.FORECAST.ETS($C49, CA42:CA47, $C42:$C47, 0,0,1)</f>
        <v>0</v>
      </c>
    </row>
    <row r="50" spans="1:79" outlineLevel="1">
      <c r="A50" t="str">
        <f>A49</f>
        <v>012015</v>
      </c>
      <c r="B50" t="str">
        <f>B49</f>
        <v>Austin Community College</v>
      </c>
      <c r="C50">
        <v>2024</v>
      </c>
      <c r="D50" t="s">
        <v>2040</v>
      </c>
      <c r="E50">
        <f>IF(OR(E47=0,E47=""),E48,IF(E48&gt;(E47*(1+Dash!$B$6)),E47*(1+Dash!$B$6),IF(E48&lt;(E47*(1-Dash!$B$7)),E47*(1-Dash!$B$7),E48)))</f>
        <v>2097.5445411249621</v>
      </c>
      <c r="F50">
        <f>IF(OR(F47=0,F47=""),F48,IF(F48&gt;(F47*(1+Dash!$B$6)),F47*(1+Dash!$B$6),IF(F48&lt;(F47*(1-Dash!$B$7)),F47*(1-Dash!$B$7),F48)))</f>
        <v>2730.2962668142632</v>
      </c>
      <c r="G50">
        <f>F50*AVERAGEIFS(G:G, $A:$A, $A50, $D:$D, "Weight pct")</f>
        <v>1064.0649915123374</v>
      </c>
      <c r="H50">
        <f>F50*AVERAGEIFS(H:H, $A:$A, $A50, $D:$D, "Weight pct")</f>
        <v>787.52078495891794</v>
      </c>
      <c r="I50">
        <f>F50*AVERAGEIFS(I:I, $A:$A, $A50, $D:$D, "Weight pct")</f>
        <v>496.91591996404844</v>
      </c>
      <c r="J50">
        <f>IF(OR(J47=0,J47=""),J48,IF(J48&gt;(J47*(1+Dash!$B$6)),J47*(1+Dash!$B$6),IF(J48&lt;(J47*(1-Dash!$B$7)),J47*(1-Dash!$B$7),J48)))</f>
        <v>204.60000000000002</v>
      </c>
      <c r="K50">
        <f>J50*AVERAGEIFS(K:K, $A:$A, $A50, $D:$D, "Weight pct")</f>
        <v>49.288441127045793</v>
      </c>
      <c r="L50">
        <f>J50*AVERAGEIFS(L:L, $A:$A, $A50, $D:$D, "Weight pct")</f>
        <v>64.290769179606386</v>
      </c>
      <c r="M50">
        <f>J50*AVERAGEIFS(M:M, $A:$A, $A50, $D:$D, "Weight pct")</f>
        <v>0.30720720720720723</v>
      </c>
      <c r="N50">
        <f>IF(OR(N47=0,N47=""),N48,IF(N48&gt;(N47*(1+Dash!$B$6)),N47*(1+Dash!$B$6),IF(N48&lt;(N47*(1-Dash!$B$7)),N47*(1-Dash!$B$7),N48)))</f>
        <v>198.00000000000003</v>
      </c>
      <c r="O50">
        <f>N50*AVERAGEIFS(O:O, $A:$A, $A50, $D:$D, "Weight pct")</f>
        <v>6.2817258883248739</v>
      </c>
      <c r="P50">
        <f>N50*AVERAGEIFS(P:P, $A:$A, $A50, $D:$D, "Weight pct")</f>
        <v>191.71827411167516</v>
      </c>
      <c r="Q50">
        <f>IF(OR(Q47=0,Q47=""),Q48,IF(Q48&gt;(Q47*(1+Dash!$B$6)),Q47*(1+Dash!$B$6),IF(Q48&lt;(Q47*(1-Dash!$B$7)),Q47*(1-Dash!$B$7),Q48)))</f>
        <v>1323.35</v>
      </c>
      <c r="R50">
        <f>$Q50*($R47/$Q47)</f>
        <v>367.65</v>
      </c>
      <c r="S50">
        <f>$Q50*($S47/$Q47)</f>
        <v>311.59999999999997</v>
      </c>
      <c r="T50">
        <f>$Q50*($T47/$Q47)</f>
        <v>825.54999999999984</v>
      </c>
      <c r="U50">
        <f t="shared" si="40"/>
        <v>240.70780282968792</v>
      </c>
      <c r="V50">
        <f t="shared" si="40"/>
        <v>59.85</v>
      </c>
      <c r="W50">
        <f t="shared" si="40"/>
        <v>41.8</v>
      </c>
      <c r="X50">
        <f t="shared" si="40"/>
        <v>67.449999999999989</v>
      </c>
      <c r="Y50">
        <f t="shared" si="41"/>
        <v>1082.6421971703121</v>
      </c>
      <c r="Z50">
        <f t="shared" si="41"/>
        <v>307.8</v>
      </c>
      <c r="AA50">
        <f t="shared" si="41"/>
        <v>269.79999999999995</v>
      </c>
      <c r="AB50">
        <f t="shared" si="41"/>
        <v>758.0999999999998</v>
      </c>
      <c r="AC50">
        <f>IF(OR(AC47=0,AC47=""),AC48,IF(AC48&gt;(AC47*(1+Dash!$B$6)),AC47*(1+Dash!$B$6),IF(AC48&lt;(AC47*(1-Dash!$B$7)),AC47*(1-Dash!$B$7),AC48)))</f>
        <v>1546.6000000000001</v>
      </c>
      <c r="AD50">
        <f>AC50*AVERAGEIFS(AD:AD, $A:$A, $A50, $D:$D, "Weight pct")</f>
        <v>529.05166806235513</v>
      </c>
      <c r="AE50">
        <f>AC50*AVERAGEIFS(AE:AE, $A:$A, $A50, $D:$D, "Weight pct")</f>
        <v>461.88404562881664</v>
      </c>
      <c r="AF50">
        <f>AC50*AVERAGEIFS(AF:AF, $A:$A, $A50, $D:$D, "Weight pct")</f>
        <v>969.14408439420845</v>
      </c>
      <c r="AG50">
        <f t="shared" si="42"/>
        <v>695.44489359738918</v>
      </c>
      <c r="AH50">
        <f t="shared" si="42"/>
        <v>250.82485885006707</v>
      </c>
      <c r="AI50">
        <f t="shared" si="42"/>
        <v>197.93757428528241</v>
      </c>
      <c r="AJ50">
        <f t="shared" si="42"/>
        <v>413.66342568684109</v>
      </c>
      <c r="AK50">
        <f t="shared" si="43"/>
        <v>851.15510640261095</v>
      </c>
      <c r="AL50">
        <f t="shared" si="43"/>
        <v>278.22680921228812</v>
      </c>
      <c r="AM50">
        <f t="shared" si="43"/>
        <v>263.9464713435342</v>
      </c>
      <c r="AN50">
        <f t="shared" si="43"/>
        <v>555.48065870736741</v>
      </c>
      <c r="AO50">
        <f>IF(OR(AO47=0,AO47=""),AO48,IF(AO48&gt;(AO47*(1+Dash!$B$6)),AO47*(1+Dash!$B$6),IF(AO48&lt;(AO47*(1-Dash!$B$7)),AO47*(1-Dash!$B$7),AO48)))</f>
        <v>41.800000000000004</v>
      </c>
      <c r="AP50">
        <f>IF(OR(AP47=0,AP47=""),AP48,IF(AP48&gt;(AP47*(1+Dash!$B$6)),AP47*(1+Dash!$B$6),IF(AP48&lt;(AP47*(1-Dash!$B$7)),AP47*(1-Dash!$B$7),AP48)))</f>
        <v>106.46825605234926</v>
      </c>
      <c r="AQ50">
        <f>AP50*AVERAGEIFS(AQ:AQ, $A:$A, $A50, $D:$D, "Weight pct")</f>
        <v>5.7591011681896047</v>
      </c>
      <c r="AR50">
        <f>AP50*AVERAGEIFS(AR:AR, $A:$A, $A50, $D:$D, "Weight pct")</f>
        <v>11.218882412357095</v>
      </c>
      <c r="AS50">
        <f>AP50*AVERAGEIFS(AS:AS, $A:$A, $A50, $D:$D, "Weight pct")</f>
        <v>96.694439283297498</v>
      </c>
      <c r="AT50">
        <f t="shared" si="44"/>
        <v>18.321288692281296</v>
      </c>
      <c r="AU50">
        <f t="shared" si="44"/>
        <v>0.93813929743723523</v>
      </c>
      <c r="AV50">
        <f t="shared" si="44"/>
        <v>0.28047206030892735</v>
      </c>
      <c r="AW50">
        <f t="shared" si="44"/>
        <v>16.522242541396235</v>
      </c>
      <c r="AX50">
        <f t="shared" si="45"/>
        <v>88.146967360067961</v>
      </c>
      <c r="AY50">
        <f t="shared" si="45"/>
        <v>4.8209618707523694</v>
      </c>
      <c r="AZ50">
        <f t="shared" si="45"/>
        <v>10.938410352048168</v>
      </c>
      <c r="BA50">
        <f t="shared" si="45"/>
        <v>80.17219674190126</v>
      </c>
      <c r="BB50">
        <f>IF(OR(BB47=0,BB47=""),BB48,IF(BB48&gt;(BB47*(1+Dash!$B$6)),BB47*(1+Dash!$B$6),IF(BB48&lt;(BB47*(1-Dash!$B$7)),BB47*(1-Dash!$B$7),BB48)))</f>
        <v>4814.8179700411101</v>
      </c>
      <c r="BC50">
        <f>BB50*AVERAGEIFS(BC:BC, $A:$A, $A50, $D:$D, "Weight pct")</f>
        <v>1284.0628079163826</v>
      </c>
      <c r="BD50">
        <f>BB50*AVERAGEIFS(BD:BD, $A:$A, $A50, $D:$D, "Weight pct")</f>
        <v>1704.3542915941812</v>
      </c>
      <c r="BE50">
        <f>BB50*AVERAGEIFS(BE:BE, $A:$A, $A50, $D:$D, "Weight pct")</f>
        <v>1909.1719087332531</v>
      </c>
      <c r="BF50">
        <f t="shared" si="46"/>
        <v>3597.5719795436498</v>
      </c>
      <c r="BG50">
        <f t="shared" si="46"/>
        <v>1059.7664466258045</v>
      </c>
      <c r="BH50">
        <f t="shared" si="46"/>
        <v>1215.8744607719966</v>
      </c>
      <c r="BI50">
        <f t="shared" si="46"/>
        <v>1139.4688135344431</v>
      </c>
      <c r="BJ50">
        <f t="shared" si="47"/>
        <v>1217.2459904974601</v>
      </c>
      <c r="BK50">
        <f t="shared" si="47"/>
        <v>224.29636129057801</v>
      </c>
      <c r="BL50">
        <f t="shared" si="47"/>
        <v>488.4798308221844</v>
      </c>
      <c r="BM50">
        <f t="shared" si="47"/>
        <v>769.70309519881005</v>
      </c>
      <c r="BN50">
        <f>IF(OR(BN47=0,BN47=""),BN48,IF(BN48&gt;(BN47*(1+Dash!$B$6)),BN47*(1+Dash!$B$6),IF(BN48&lt;(BN47*(1-Dash!$B$7)),BN47*(1-Dash!$B$7),BN48)))</f>
        <v>247.50000000000003</v>
      </c>
      <c r="BO50">
        <f>IF(OR(BO47=0,BO47=""),BO48,IF(BO48&gt;(BO47*(1+Dash!$B$6)),BO47*(1+Dash!$B$6),IF(BO48&lt;(BO47*(1-Dash!$B$7)),BO47*(1-Dash!$B$7),BO48)))</f>
        <v>83.600000000000009</v>
      </c>
      <c r="BP50">
        <f>BO50*AVERAGEIFS(BP:BP, $A:$A, $A50, $D:$D, "Weight pct")</f>
        <v>1.453913043478261</v>
      </c>
      <c r="BQ50">
        <f>BO50*AVERAGEIFS(BQ:BQ, $A:$A, $A50, $D:$D, "Weight pct")</f>
        <v>31.872822636300899</v>
      </c>
      <c r="BR50">
        <f>BO50*AVERAGEIFS(BR:BR, $A:$A, $A50, $D:$D, "Weight pct")</f>
        <v>68.418026224982754</v>
      </c>
      <c r="BS50">
        <f t="shared" si="48"/>
        <v>0</v>
      </c>
      <c r="BT50">
        <f t="shared" si="48"/>
        <v>0</v>
      </c>
      <c r="BU50">
        <f t="shared" si="48"/>
        <v>0</v>
      </c>
      <c r="BV50">
        <f t="shared" si="48"/>
        <v>0</v>
      </c>
      <c r="BW50">
        <f t="shared" si="49"/>
        <v>83.600000000000009</v>
      </c>
      <c r="BX50">
        <f t="shared" si="49"/>
        <v>1.453913043478261</v>
      </c>
      <c r="BY50">
        <f t="shared" si="49"/>
        <v>31.872822636300899</v>
      </c>
      <c r="BZ50">
        <f t="shared" si="49"/>
        <v>68.418026224982754</v>
      </c>
      <c r="CA50">
        <f>IF(OR(CA47=0,CA47=""),CA48,IF(CA48&gt;(CA47*(1+Dash!$B$6)),CA47*(1+Dash!$B$6),IF(CA48&lt;(CA47*(1-Dash!$B$7)),CA47*(1-Dash!$B$7),CA48)))</f>
        <v>0</v>
      </c>
    </row>
    <row r="51" spans="1:79" outlineLevel="1">
      <c r="A51" t="str">
        <f>A50</f>
        <v>012015</v>
      </c>
      <c r="B51" t="str">
        <f>B50</f>
        <v>Austin Community College</v>
      </c>
      <c r="C51">
        <v>2025</v>
      </c>
      <c r="D51" t="s">
        <v>2040</v>
      </c>
      <c r="E51">
        <f>IF(E49&gt;(E50*(1+Dash!$B$6)), E50*(1+Dash!$B$6), IF(E49&lt;(E50*(1-Dash!$B$7)), E50*(1-Dash!$B$7), E49))</f>
        <v>2056.4691056580591</v>
      </c>
      <c r="F51">
        <f>IF(F49&gt;(F50*(1+Dash!$B$6)), F50*(1+Dash!$B$6), IF(F49&lt;(F50*(1-Dash!$B$7)), F50*(1-Dash!$B$7), F49))</f>
        <v>2629.0415113333743</v>
      </c>
      <c r="G51">
        <f>F51*AVERAGEIFS(G:G, $A:$A, $A51, $D:$D, "Weight pct")</f>
        <v>1024.603471588322</v>
      </c>
      <c r="H51">
        <f>F51*AVERAGEIFS(H:H, $A:$A, $A51, $D:$D, "Weight pct")</f>
        <v>758.31508098959205</v>
      </c>
      <c r="I51">
        <f>F51*AVERAGEIFS(I:I, $A:$A, $A51, $D:$D, "Weight pct")</f>
        <v>478.48748031737637</v>
      </c>
      <c r="J51">
        <f>IF(J49&gt;(J50*(1+Dash!$B$6)), J50*(1+Dash!$B$6), IF(J49&lt;(J50*(1-Dash!$B$7)), J50*(1-Dash!$B$7), J49))</f>
        <v>225.06000000000003</v>
      </c>
      <c r="K51">
        <f>J51*AVERAGEIFS(K:K, $A:$A, $A51, $D:$D, "Weight pct")</f>
        <v>54.217285239750368</v>
      </c>
      <c r="L51">
        <f>J51*AVERAGEIFS(L:L, $A:$A, $A51, $D:$D, "Weight pct")</f>
        <v>70.719846097567029</v>
      </c>
      <c r="M51">
        <f>J51*AVERAGEIFS(M:M, $A:$A, $A51, $D:$D, "Weight pct")</f>
        <v>0.33792792792792797</v>
      </c>
      <c r="N51">
        <f>IF(N49&gt;(N50*(1+Dash!$B$6)), N50*(1+Dash!$B$6), IF(N49&lt;(N50*(1-Dash!$B$7)), N50*(1-Dash!$B$7), N49))</f>
        <v>217.80000000000004</v>
      </c>
      <c r="O51">
        <f>N51*AVERAGEIFS(O:O, $A:$A, $A51, $D:$D, "Weight pct")</f>
        <v>6.9098984771573608</v>
      </c>
      <c r="P51">
        <f>N51*AVERAGEIFS(P:P, $A:$A, $A51, $D:$D, "Weight pct")</f>
        <v>210.89010152284268</v>
      </c>
      <c r="Q51">
        <f>IF(Q49&gt;(Q50*(1+Dash!$B$6)), Q50*(1+Dash!$B$6), IF(Q49&lt;(Q50*(1-Dash!$B$7)), Q50*(1-Dash!$B$7), Q49))</f>
        <v>1257.1824999999999</v>
      </c>
      <c r="R51">
        <f>$Q51*($R47/$Q47)</f>
        <v>349.26749999999998</v>
      </c>
      <c r="S51">
        <f>$Q51*($S47/$Q47)</f>
        <v>296.02</v>
      </c>
      <c r="T51">
        <f>$Q51*($T47/$Q47)</f>
        <v>784.27249999999992</v>
      </c>
      <c r="U51">
        <f t="shared" si="40"/>
        <v>228.67241268820351</v>
      </c>
      <c r="V51">
        <f t="shared" si="40"/>
        <v>56.857500000000002</v>
      </c>
      <c r="W51">
        <f t="shared" si="40"/>
        <v>39.71</v>
      </c>
      <c r="X51">
        <f t="shared" si="40"/>
        <v>64.077499999999986</v>
      </c>
      <c r="Y51">
        <f t="shared" si="41"/>
        <v>1028.5100873117965</v>
      </c>
      <c r="Z51">
        <f t="shared" si="41"/>
        <v>292.41000000000003</v>
      </c>
      <c r="AA51">
        <f t="shared" si="41"/>
        <v>256.31</v>
      </c>
      <c r="AB51">
        <f t="shared" si="41"/>
        <v>720.19499999999994</v>
      </c>
      <c r="AC51">
        <f>IF(AC49&gt;(AC50*(1+Dash!$B$6)), AC50*(1+Dash!$B$6), IF(AC49&lt;(AC50*(1-Dash!$B$7)), AC50*(1-Dash!$B$7), AC49))</f>
        <v>1701.2600000000002</v>
      </c>
      <c r="AD51">
        <f>AC51*AVERAGEIFS(AD:AD, $A:$A, $A51, $D:$D, "Weight pct")</f>
        <v>581.9568348685907</v>
      </c>
      <c r="AE51">
        <f>AC51*AVERAGEIFS(AE:AE, $A:$A, $A51, $D:$D, "Weight pct")</f>
        <v>508.07245019169829</v>
      </c>
      <c r="AF51">
        <f>AC51*AVERAGEIFS(AF:AF, $A:$A, $A51, $D:$D, "Weight pct")</f>
        <v>1066.0584928336293</v>
      </c>
      <c r="AG51">
        <f t="shared" si="42"/>
        <v>764.98938295712821</v>
      </c>
      <c r="AH51">
        <f t="shared" si="42"/>
        <v>275.90734473507382</v>
      </c>
      <c r="AI51">
        <f t="shared" si="42"/>
        <v>217.73133171381065</v>
      </c>
      <c r="AJ51">
        <f t="shared" si="42"/>
        <v>455.02976825552525</v>
      </c>
      <c r="AK51">
        <f t="shared" si="43"/>
        <v>936.27061704287212</v>
      </c>
      <c r="AL51">
        <f t="shared" si="43"/>
        <v>306.04949013351694</v>
      </c>
      <c r="AM51">
        <f t="shared" si="43"/>
        <v>290.34111847788762</v>
      </c>
      <c r="AN51">
        <f t="shared" si="43"/>
        <v>611.02872457810417</v>
      </c>
      <c r="AO51">
        <f>IF(AO49&gt;(AO50*(1+Dash!$B$6)), AO50*(1+Dash!$B$6), IF(AO49&lt;(AO50*(1-Dash!$B$7)), AO50*(1-Dash!$B$7), AO49))</f>
        <v>45.980000000000011</v>
      </c>
      <c r="AP51">
        <f>IF(AP49&gt;(AP50*(1+Dash!$B$6)), AP50*(1+Dash!$B$6), IF(AP49&lt;(AP50*(1-Dash!$B$7)), AP50*(1-Dash!$B$7), AP49))</f>
        <v>105.0218959563605</v>
      </c>
      <c r="AQ51">
        <f>AP51*AVERAGEIFS(AQ:AQ, $A:$A, $A51, $D:$D, "Weight pct")</f>
        <v>5.6808643826228717</v>
      </c>
      <c r="AR51">
        <f>AP51*AVERAGEIFS(AR:AR, $A:$A, $A51, $D:$D, "Weight pct")</f>
        <v>11.066475071009782</v>
      </c>
      <c r="AS51">
        <f>AP51*AVERAGEIFS(AS:AS, $A:$A, $A51, $D:$D, "Weight pct")</f>
        <v>95.380855463397182</v>
      </c>
      <c r="AT51">
        <f t="shared" si="44"/>
        <v>18.072395906260866</v>
      </c>
      <c r="AU51">
        <f t="shared" si="44"/>
        <v>0.92539477343916232</v>
      </c>
      <c r="AV51">
        <f t="shared" si="44"/>
        <v>0.27666187677524451</v>
      </c>
      <c r="AW51">
        <f t="shared" si="44"/>
        <v>16.297789608717657</v>
      </c>
      <c r="AX51">
        <f t="shared" si="45"/>
        <v>86.94950005009963</v>
      </c>
      <c r="AY51">
        <f t="shared" si="45"/>
        <v>4.7554696091837094</v>
      </c>
      <c r="AZ51">
        <f t="shared" si="45"/>
        <v>10.789813194234538</v>
      </c>
      <c r="BA51">
        <f t="shared" si="45"/>
        <v>79.083065854679518</v>
      </c>
      <c r="BB51">
        <f>IF(BB49&gt;(BB50*(1+Dash!$B$6)), BB50*(1+Dash!$B$6), IF(BB49&lt;(BB50*(1-Dash!$B$7)), BB50*(1-Dash!$B$7), BB49))</f>
        <v>5014.3053093948884</v>
      </c>
      <c r="BC51">
        <f>BB51*AVERAGEIFS(BC:BC, $A:$A, $A51, $D:$D, "Weight pct")</f>
        <v>1337.2640451611196</v>
      </c>
      <c r="BD51">
        <f>BB51*AVERAGEIFS(BD:BD, $A:$A, $A51, $D:$D, "Weight pct")</f>
        <v>1774.9690282388176</v>
      </c>
      <c r="BE51">
        <f>BB51*AVERAGEIFS(BE:BE, $A:$A, $A51, $D:$D, "Weight pct")</f>
        <v>1988.2726404352491</v>
      </c>
      <c r="BF51">
        <f t="shared" si="46"/>
        <v>3746.6264332734427</v>
      </c>
      <c r="BG51">
        <f t="shared" si="46"/>
        <v>1103.6746462896817</v>
      </c>
      <c r="BH51">
        <f t="shared" si="46"/>
        <v>1266.2505212330204</v>
      </c>
      <c r="BI51">
        <f t="shared" si="46"/>
        <v>1186.6792383735469</v>
      </c>
      <c r="BJ51">
        <f t="shared" si="47"/>
        <v>1267.6788761214455</v>
      </c>
      <c r="BK51">
        <f t="shared" si="47"/>
        <v>233.58939887143779</v>
      </c>
      <c r="BL51">
        <f t="shared" si="47"/>
        <v>508.71850700579705</v>
      </c>
      <c r="BM51">
        <f t="shared" si="47"/>
        <v>801.59340206170214</v>
      </c>
      <c r="BN51">
        <f>IF(BN49&gt;(BN50*(1+Dash!$B$6)), BN50*(1+Dash!$B$6), IF(BN49&lt;(BN50*(1-Dash!$B$7)), BN50*(1-Dash!$B$7), BN49))</f>
        <v>272.25000000000006</v>
      </c>
      <c r="BO51">
        <f>IF(BO49&gt;(BO50*(1+Dash!$B$6)), BO50*(1+Dash!$B$6), IF(BO49&lt;(BO50*(1-Dash!$B$7)), BO50*(1-Dash!$B$7), BO49))</f>
        <v>91.960000000000022</v>
      </c>
      <c r="BP51">
        <f>BO51*AVERAGEIFS(BP:BP, $A:$A, $A51, $D:$D, "Weight pct")</f>
        <v>1.5993043478260873</v>
      </c>
      <c r="BQ51">
        <f>BO51*AVERAGEIFS(BQ:BQ, $A:$A, $A51, $D:$D, "Weight pct")</f>
        <v>35.060104899930998</v>
      </c>
      <c r="BR51">
        <f>BO51*AVERAGEIFS(BR:BR, $A:$A, $A51, $D:$D, "Weight pct")</f>
        <v>75.259828847481032</v>
      </c>
      <c r="BS51">
        <f t="shared" si="48"/>
        <v>0</v>
      </c>
      <c r="BT51">
        <f t="shared" si="48"/>
        <v>0</v>
      </c>
      <c r="BU51">
        <f t="shared" si="48"/>
        <v>0</v>
      </c>
      <c r="BV51">
        <f t="shared" si="48"/>
        <v>0</v>
      </c>
      <c r="BW51">
        <f t="shared" si="49"/>
        <v>91.960000000000022</v>
      </c>
      <c r="BX51">
        <f t="shared" si="49"/>
        <v>1.5993043478260873</v>
      </c>
      <c r="BY51">
        <f t="shared" si="49"/>
        <v>35.060104899930998</v>
      </c>
      <c r="BZ51">
        <f t="shared" si="49"/>
        <v>75.259828847481032</v>
      </c>
      <c r="CA51">
        <f>IF(CA49&gt;(CA50*(1+Dash!$B$6)), CA50*(1+Dash!$B$6), IF(CA49&lt;(CA50*(1-Dash!$B$7)), CA50*(1-Dash!$B$7), CA49))</f>
        <v>0</v>
      </c>
    </row>
    <row r="52" spans="1:79" outlineLevel="1">
      <c r="A52" t="s">
        <v>57</v>
      </c>
      <c r="B52" t="s">
        <v>1972</v>
      </c>
      <c r="C52">
        <v>2018</v>
      </c>
      <c r="D52" t="s">
        <v>2036</v>
      </c>
      <c r="E52">
        <v>430</v>
      </c>
      <c r="F52">
        <v>4080</v>
      </c>
      <c r="G52">
        <v>664</v>
      </c>
      <c r="H52">
        <v>799</v>
      </c>
      <c r="I52">
        <v>145</v>
      </c>
      <c r="J52">
        <v>1102</v>
      </c>
      <c r="K52">
        <v>5</v>
      </c>
      <c r="L52">
        <v>206</v>
      </c>
      <c r="M52">
        <v>0</v>
      </c>
      <c r="AC52">
        <v>293</v>
      </c>
      <c r="AD52">
        <v>83</v>
      </c>
      <c r="AE52">
        <v>100</v>
      </c>
      <c r="AF52">
        <v>139</v>
      </c>
      <c r="AG52">
        <v>160</v>
      </c>
      <c r="AH52">
        <v>53</v>
      </c>
      <c r="AI52">
        <v>40</v>
      </c>
      <c r="AJ52">
        <v>69</v>
      </c>
      <c r="AK52">
        <v>133</v>
      </c>
      <c r="AL52">
        <v>30</v>
      </c>
      <c r="AM52">
        <v>60</v>
      </c>
      <c r="AN52">
        <v>70</v>
      </c>
      <c r="AO52">
        <v>17</v>
      </c>
      <c r="AP52">
        <v>1</v>
      </c>
      <c r="AQ52">
        <v>0</v>
      </c>
      <c r="AR52">
        <v>0</v>
      </c>
      <c r="AS52">
        <v>1</v>
      </c>
      <c r="AT52">
        <v>1</v>
      </c>
      <c r="AU52">
        <v>0</v>
      </c>
      <c r="AV52">
        <v>0</v>
      </c>
      <c r="AW52">
        <v>1</v>
      </c>
      <c r="AX52">
        <v>0</v>
      </c>
      <c r="AY52">
        <v>0</v>
      </c>
      <c r="AZ52">
        <v>0</v>
      </c>
      <c r="BA52">
        <v>0</v>
      </c>
      <c r="BB52">
        <v>1998</v>
      </c>
      <c r="BC52">
        <v>296</v>
      </c>
      <c r="BD52">
        <v>586</v>
      </c>
      <c r="BE52">
        <v>260</v>
      </c>
      <c r="BF52">
        <v>1530</v>
      </c>
      <c r="BG52">
        <v>247</v>
      </c>
      <c r="BH52">
        <v>444</v>
      </c>
      <c r="BI52">
        <v>153</v>
      </c>
      <c r="BJ52">
        <v>468</v>
      </c>
      <c r="BK52">
        <v>49</v>
      </c>
      <c r="BL52">
        <v>142</v>
      </c>
      <c r="BM52">
        <v>107</v>
      </c>
      <c r="BN52">
        <v>56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</row>
    <row r="53" spans="1:79" outlineLevel="1">
      <c r="A53" t="s">
        <v>57</v>
      </c>
      <c r="B53" t="s">
        <v>1972</v>
      </c>
      <c r="C53">
        <v>2019</v>
      </c>
      <c r="D53" t="s">
        <v>2036</v>
      </c>
      <c r="E53">
        <v>434</v>
      </c>
      <c r="F53">
        <v>3528</v>
      </c>
      <c r="G53">
        <v>705</v>
      </c>
      <c r="H53">
        <v>745</v>
      </c>
      <c r="I53">
        <v>161</v>
      </c>
      <c r="J53">
        <v>1077</v>
      </c>
      <c r="K53">
        <v>14</v>
      </c>
      <c r="L53">
        <v>173</v>
      </c>
      <c r="M53">
        <v>2</v>
      </c>
      <c r="AC53">
        <v>283</v>
      </c>
      <c r="AD53">
        <v>128</v>
      </c>
      <c r="AE53">
        <v>109</v>
      </c>
      <c r="AF53">
        <v>178</v>
      </c>
      <c r="AG53">
        <v>140</v>
      </c>
      <c r="AH53">
        <v>71</v>
      </c>
      <c r="AI53">
        <v>28</v>
      </c>
      <c r="AJ53">
        <v>86</v>
      </c>
      <c r="AK53">
        <v>143</v>
      </c>
      <c r="AL53">
        <v>57</v>
      </c>
      <c r="AM53">
        <v>81</v>
      </c>
      <c r="AN53">
        <v>92</v>
      </c>
      <c r="AO53">
        <v>17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1405</v>
      </c>
      <c r="BC53">
        <v>252</v>
      </c>
      <c r="BD53">
        <v>492</v>
      </c>
      <c r="BE53">
        <v>219</v>
      </c>
      <c r="BF53">
        <v>1046</v>
      </c>
      <c r="BG53">
        <v>216</v>
      </c>
      <c r="BH53">
        <v>358</v>
      </c>
      <c r="BI53">
        <v>122</v>
      </c>
      <c r="BJ53">
        <v>359</v>
      </c>
      <c r="BK53">
        <v>36</v>
      </c>
      <c r="BL53">
        <v>134</v>
      </c>
      <c r="BM53">
        <v>97</v>
      </c>
      <c r="BN53">
        <v>42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</row>
    <row r="54" spans="1:79" outlineLevel="1">
      <c r="A54" t="s">
        <v>57</v>
      </c>
      <c r="B54" t="s">
        <v>1972</v>
      </c>
      <c r="C54">
        <v>2020</v>
      </c>
      <c r="D54" t="s">
        <v>2036</v>
      </c>
      <c r="E54">
        <v>460</v>
      </c>
      <c r="F54">
        <v>3700</v>
      </c>
      <c r="G54">
        <v>738</v>
      </c>
      <c r="H54">
        <v>817</v>
      </c>
      <c r="I54">
        <v>142</v>
      </c>
      <c r="J54">
        <v>1384</v>
      </c>
      <c r="K54">
        <v>23</v>
      </c>
      <c r="L54">
        <v>236</v>
      </c>
      <c r="M54">
        <v>2</v>
      </c>
      <c r="N54">
        <v>281</v>
      </c>
      <c r="O54">
        <v>4</v>
      </c>
      <c r="P54">
        <v>277</v>
      </c>
      <c r="Q54">
        <f>SUM(Table1[[#This Row],[OSA]],Table1[[#This Row],[OSA: High-Demand Field]])</f>
        <v>76</v>
      </c>
      <c r="U54">
        <v>33</v>
      </c>
      <c r="Y54">
        <v>43</v>
      </c>
      <c r="AC54">
        <v>209</v>
      </c>
      <c r="AD54">
        <v>47</v>
      </c>
      <c r="AE54">
        <v>94</v>
      </c>
      <c r="AF54">
        <v>100</v>
      </c>
      <c r="AG54">
        <v>99</v>
      </c>
      <c r="AH54">
        <v>22</v>
      </c>
      <c r="AI54">
        <v>34</v>
      </c>
      <c r="AJ54">
        <v>41</v>
      </c>
      <c r="AK54">
        <v>110</v>
      </c>
      <c r="AL54">
        <v>25</v>
      </c>
      <c r="AM54">
        <v>60</v>
      </c>
      <c r="AN54">
        <v>59</v>
      </c>
      <c r="AO54">
        <v>16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2326</v>
      </c>
      <c r="BC54">
        <v>470</v>
      </c>
      <c r="BD54">
        <v>641</v>
      </c>
      <c r="BE54">
        <v>229</v>
      </c>
      <c r="BF54">
        <v>2024</v>
      </c>
      <c r="BG54">
        <v>426</v>
      </c>
      <c r="BH54">
        <v>529</v>
      </c>
      <c r="BI54">
        <v>117</v>
      </c>
      <c r="BJ54">
        <v>302</v>
      </c>
      <c r="BK54">
        <v>44</v>
      </c>
      <c r="BL54">
        <v>112</v>
      </c>
      <c r="BM54">
        <v>112</v>
      </c>
      <c r="BN54">
        <v>51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</row>
    <row r="55" spans="1:79" outlineLevel="1">
      <c r="A55" t="s">
        <v>57</v>
      </c>
      <c r="B55" t="s">
        <v>1972</v>
      </c>
      <c r="C55">
        <v>2021</v>
      </c>
      <c r="D55" t="s">
        <v>2036</v>
      </c>
      <c r="E55">
        <v>444</v>
      </c>
      <c r="F55">
        <v>3758</v>
      </c>
      <c r="G55">
        <v>776</v>
      </c>
      <c r="H55">
        <v>768</v>
      </c>
      <c r="I55">
        <v>147</v>
      </c>
      <c r="J55">
        <v>972</v>
      </c>
      <c r="K55">
        <v>2</v>
      </c>
      <c r="L55">
        <v>198</v>
      </c>
      <c r="M55">
        <v>0</v>
      </c>
      <c r="N55">
        <v>369</v>
      </c>
      <c r="O55">
        <v>9</v>
      </c>
      <c r="P55">
        <v>360</v>
      </c>
      <c r="Q55">
        <f>SUM(Table1[[#This Row],[OSA]],Table1[[#This Row],[OSA: High-Demand Field]])</f>
        <v>98</v>
      </c>
      <c r="U55">
        <v>47</v>
      </c>
      <c r="Y55">
        <v>51</v>
      </c>
      <c r="AC55">
        <v>202</v>
      </c>
      <c r="AD55">
        <v>86</v>
      </c>
      <c r="AE55">
        <v>78</v>
      </c>
      <c r="AF55">
        <v>101</v>
      </c>
      <c r="AG55">
        <v>107</v>
      </c>
      <c r="AH55">
        <v>60</v>
      </c>
      <c r="AI55">
        <v>33</v>
      </c>
      <c r="AJ55">
        <v>49</v>
      </c>
      <c r="AK55">
        <v>95</v>
      </c>
      <c r="AL55">
        <v>26</v>
      </c>
      <c r="AM55">
        <v>45</v>
      </c>
      <c r="AN55">
        <v>52</v>
      </c>
      <c r="AO55">
        <v>13</v>
      </c>
      <c r="AP55">
        <v>2</v>
      </c>
      <c r="AQ55">
        <v>0</v>
      </c>
      <c r="AR55">
        <v>1</v>
      </c>
      <c r="AS55">
        <v>1</v>
      </c>
      <c r="AT55">
        <v>2</v>
      </c>
      <c r="AU55">
        <v>0</v>
      </c>
      <c r="AV55">
        <v>1</v>
      </c>
      <c r="AW55">
        <v>1</v>
      </c>
      <c r="AX55">
        <v>0</v>
      </c>
      <c r="AY55">
        <v>0</v>
      </c>
      <c r="AZ55">
        <v>0</v>
      </c>
      <c r="BA55">
        <v>0</v>
      </c>
      <c r="BB55">
        <v>2280</v>
      </c>
      <c r="BC55">
        <v>494</v>
      </c>
      <c r="BD55">
        <v>638</v>
      </c>
      <c r="BE55">
        <v>254</v>
      </c>
      <c r="BF55">
        <v>1877</v>
      </c>
      <c r="BG55">
        <v>432</v>
      </c>
      <c r="BH55">
        <v>489</v>
      </c>
      <c r="BI55">
        <v>148</v>
      </c>
      <c r="BJ55">
        <v>403</v>
      </c>
      <c r="BK55">
        <v>62</v>
      </c>
      <c r="BL55">
        <v>149</v>
      </c>
      <c r="BM55">
        <v>106</v>
      </c>
      <c r="BN55">
        <v>54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</row>
    <row r="56" spans="1:79" outlineLevel="1">
      <c r="A56" t="s">
        <v>57</v>
      </c>
      <c r="B56" t="s">
        <v>1972</v>
      </c>
      <c r="C56">
        <v>2022</v>
      </c>
      <c r="D56" t="s">
        <v>2036</v>
      </c>
      <c r="E56">
        <v>396</v>
      </c>
      <c r="F56">
        <v>3537</v>
      </c>
      <c r="G56">
        <v>792</v>
      </c>
      <c r="H56">
        <v>730</v>
      </c>
      <c r="I56">
        <v>118</v>
      </c>
      <c r="J56">
        <v>817</v>
      </c>
      <c r="K56">
        <v>0</v>
      </c>
      <c r="L56">
        <v>126</v>
      </c>
      <c r="M56">
        <v>0</v>
      </c>
      <c r="N56">
        <v>324</v>
      </c>
      <c r="O56">
        <v>19</v>
      </c>
      <c r="P56">
        <v>305</v>
      </c>
      <c r="Q56">
        <f>SUM(Table1[[#This Row],[OSA]],Table1[[#This Row],[OSA: High-Demand Field]])</f>
        <v>116</v>
      </c>
      <c r="U56">
        <v>51</v>
      </c>
      <c r="Y56">
        <v>65</v>
      </c>
      <c r="AC56">
        <v>276</v>
      </c>
      <c r="AD56">
        <v>102</v>
      </c>
      <c r="AE56">
        <v>108</v>
      </c>
      <c r="AF56">
        <v>120</v>
      </c>
      <c r="AG56">
        <v>161</v>
      </c>
      <c r="AH56">
        <v>75</v>
      </c>
      <c r="AI56">
        <v>54</v>
      </c>
      <c r="AJ56">
        <v>59</v>
      </c>
      <c r="AK56">
        <v>115</v>
      </c>
      <c r="AL56">
        <v>27</v>
      </c>
      <c r="AM56">
        <v>54</v>
      </c>
      <c r="AN56">
        <v>61</v>
      </c>
      <c r="AO56">
        <v>22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1938</v>
      </c>
      <c r="BC56">
        <v>466</v>
      </c>
      <c r="BD56">
        <v>650</v>
      </c>
      <c r="BE56">
        <v>245</v>
      </c>
      <c r="BF56">
        <v>1554</v>
      </c>
      <c r="BG56">
        <v>401</v>
      </c>
      <c r="BH56">
        <v>504</v>
      </c>
      <c r="BI56">
        <v>142</v>
      </c>
      <c r="BJ56">
        <v>384</v>
      </c>
      <c r="BK56">
        <v>65</v>
      </c>
      <c r="BL56">
        <v>146</v>
      </c>
      <c r="BM56">
        <v>103</v>
      </c>
      <c r="BN56">
        <v>67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</row>
    <row r="57" spans="1:79" outlineLevel="1">
      <c r="A57" t="s">
        <v>57</v>
      </c>
      <c r="B57" t="s">
        <v>1972</v>
      </c>
      <c r="C57">
        <v>2023</v>
      </c>
      <c r="D57" t="s">
        <v>2036</v>
      </c>
      <c r="E57">
        <v>466</v>
      </c>
      <c r="F57">
        <v>3292</v>
      </c>
      <c r="G57">
        <v>782</v>
      </c>
      <c r="H57">
        <v>678</v>
      </c>
      <c r="I57">
        <v>130</v>
      </c>
      <c r="J57">
        <v>922</v>
      </c>
      <c r="K57">
        <v>3</v>
      </c>
      <c r="L57">
        <v>163</v>
      </c>
      <c r="M57">
        <v>0</v>
      </c>
      <c r="N57">
        <v>211</v>
      </c>
      <c r="O57">
        <v>4</v>
      </c>
      <c r="P57">
        <v>207</v>
      </c>
      <c r="Q57">
        <v>89</v>
      </c>
      <c r="R57">
        <v>37</v>
      </c>
      <c r="S57">
        <v>43</v>
      </c>
      <c r="T57">
        <v>37</v>
      </c>
      <c r="U57">
        <v>64</v>
      </c>
      <c r="V57">
        <v>28</v>
      </c>
      <c r="W57">
        <v>32</v>
      </c>
      <c r="X57">
        <v>22</v>
      </c>
      <c r="Y57">
        <v>25</v>
      </c>
      <c r="Z57">
        <v>9</v>
      </c>
      <c r="AA57">
        <v>11</v>
      </c>
      <c r="AB57">
        <v>15</v>
      </c>
      <c r="AC57">
        <v>250</v>
      </c>
      <c r="AD57">
        <v>95</v>
      </c>
      <c r="AE57">
        <v>84</v>
      </c>
      <c r="AF57">
        <v>122</v>
      </c>
      <c r="AG57">
        <v>154</v>
      </c>
      <c r="AH57">
        <v>71</v>
      </c>
      <c r="AI57">
        <v>33</v>
      </c>
      <c r="AJ57">
        <v>71</v>
      </c>
      <c r="AK57">
        <v>96</v>
      </c>
      <c r="AL57">
        <v>24</v>
      </c>
      <c r="AM57">
        <v>51</v>
      </c>
      <c r="AN57">
        <v>51</v>
      </c>
      <c r="AO57">
        <v>19</v>
      </c>
      <c r="AP57">
        <v>2</v>
      </c>
      <c r="AQ57">
        <v>0</v>
      </c>
      <c r="AR57">
        <v>0</v>
      </c>
      <c r="AS57">
        <v>0</v>
      </c>
      <c r="AT57">
        <v>2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2106</v>
      </c>
      <c r="BC57">
        <v>562</v>
      </c>
      <c r="BD57">
        <v>630</v>
      </c>
      <c r="BE57">
        <v>258</v>
      </c>
      <c r="BF57">
        <v>1647</v>
      </c>
      <c r="BG57">
        <v>478</v>
      </c>
      <c r="BH57">
        <v>478</v>
      </c>
      <c r="BI57">
        <v>146</v>
      </c>
      <c r="BJ57">
        <v>459</v>
      </c>
      <c r="BK57">
        <v>84</v>
      </c>
      <c r="BL57">
        <v>152</v>
      </c>
      <c r="BM57">
        <v>112</v>
      </c>
      <c r="BN57">
        <v>54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</row>
    <row r="58" spans="1:79" outlineLevel="1">
      <c r="A58" t="str">
        <f>A57</f>
        <v>003549</v>
      </c>
      <c r="B58" t="str">
        <f>B57</f>
        <v>Blinn College District</v>
      </c>
      <c r="C58">
        <v>2024</v>
      </c>
      <c r="D58" t="s">
        <v>2037</v>
      </c>
      <c r="E58">
        <f>_xlfn.FORECAST.ETS($C58, E52:E57, $C52:$C57, 0,0,1)</f>
        <v>435.69905387487802</v>
      </c>
      <c r="F58">
        <f>_xlfn.FORECAST.ETS($C58, F52:F57, $C52:$C57, 0,0,1)</f>
        <v>3343.0895006135065</v>
      </c>
      <c r="G58">
        <f>F58*AVERAGEIFS(G:G, $A:$A, $A58, $D:$D, "Weight pct")</f>
        <v>685.32858086402791</v>
      </c>
      <c r="H58">
        <f>F58*AVERAGEIFS(H:H, $A:$A, $A58, $D:$D, "Weight pct")</f>
        <v>693.42328499254279</v>
      </c>
      <c r="I58">
        <f>F58*AVERAGEIFS(I:I, $A:$A, $A58, $D:$D, "Weight pct")</f>
        <v>128.9988717946612</v>
      </c>
      <c r="J58">
        <f>_xlfn.FORECAST.ETS($C58, J52:J57, $C52:$C57, 0,0,1)</f>
        <v>752.08607243792085</v>
      </c>
      <c r="K58">
        <f>J58*AVERAGEIFS(K:K, $A:$A, $A58, $D:$D, "Weight pct")</f>
        <v>4.9469944215669912</v>
      </c>
      <c r="L58">
        <f>J58*AVERAGEIFS(L:L, $A:$A, $A58, $D:$D, "Weight pct")</f>
        <v>131.96610158670248</v>
      </c>
      <c r="M58">
        <f>J58*AVERAGEIFS(M:M, $A:$A, $A58, $D:$D, "Weight pct")</f>
        <v>0.41391018373973842</v>
      </c>
      <c r="N58">
        <f>_xlfn.FORECAST.ETS($C58, N54:N57, $C54:$C57, 0,0,1)</f>
        <v>205.39560890257144</v>
      </c>
      <c r="O58">
        <f>N58*AVERAGEIFS(O:O, $A:$A, $A58, $D:$D, "Weight pct")</f>
        <v>5.9679974380107526</v>
      </c>
      <c r="P58">
        <f>N58*AVERAGEIFS(P:P, $A:$A, $A58, $D:$D, "Weight pct")</f>
        <v>199.4276114645607</v>
      </c>
      <c r="Q58">
        <f>_xlfn.FORECAST.ETS($C58, Q54:Q57, $C54:$C57, 0,0,1)</f>
        <v>102.7107903119643</v>
      </c>
      <c r="R58">
        <f>$Q58*($R57/$Q57)</f>
        <v>42.699991478007632</v>
      </c>
      <c r="S58">
        <f>$Q58*($S57/$Q57)</f>
        <v>49.62431442038725</v>
      </c>
      <c r="T58">
        <f>$Q58*($T57/$Q57)</f>
        <v>42.699991478007632</v>
      </c>
      <c r="U58">
        <f t="shared" ref="U58:X61" si="50">Q58*AVERAGEIFS(U:U, $A:$A, $A58, $D:$D, "Weight pct")</f>
        <v>53.218534459983786</v>
      </c>
      <c r="V58">
        <f t="shared" si="50"/>
        <v>32.313507064438213</v>
      </c>
      <c r="W58">
        <f t="shared" si="50"/>
        <v>36.929722359357953</v>
      </c>
      <c r="X58">
        <f t="shared" si="50"/>
        <v>25.389184122058595</v>
      </c>
      <c r="Y58">
        <f t="shared" ref="Y58:AB61" si="51">Q58*AVERAGEIFS(Y:Y, $A:$A, $A58, $D:$D, "Weight pct")</f>
        <v>49.492255851980502</v>
      </c>
      <c r="Z58">
        <f t="shared" si="51"/>
        <v>10.386484413569425</v>
      </c>
      <c r="AA58">
        <f t="shared" si="51"/>
        <v>12.694592061029297</v>
      </c>
      <c r="AB58">
        <f t="shared" si="51"/>
        <v>17.310807355949041</v>
      </c>
      <c r="AC58">
        <f>_xlfn.FORECAST.ETS($C58, AC52:AC57, $C52:$C57, 0,0,1)</f>
        <v>241.77130795930645</v>
      </c>
      <c r="AD58">
        <f>AC58*AVERAGEIFS(AD:AD, $A:$A, $A58, $D:$D, "Weight pct")</f>
        <v>86.060972996654414</v>
      </c>
      <c r="AE58">
        <f>AC58*AVERAGEIFS(AE:AE, $A:$A, $A58, $D:$D, "Weight pct")</f>
        <v>92.262335378439701</v>
      </c>
      <c r="AF58">
        <f>AC58*AVERAGEIFS(AF:AF, $A:$A, $A58, $D:$D, "Weight pct")</f>
        <v>121.07220083682975</v>
      </c>
      <c r="AG58">
        <f t="shared" ref="AG58:AJ61" si="52">AC58*AVERAGEIFS(AG:AG, $A:$A, $A58, $D:$D, "Weight pct")</f>
        <v>130.69734800253286</v>
      </c>
      <c r="AH58">
        <f t="shared" si="52"/>
        <v>55.102887146758519</v>
      </c>
      <c r="AI58">
        <f t="shared" si="52"/>
        <v>35.897997285868406</v>
      </c>
      <c r="AJ58">
        <f t="shared" si="52"/>
        <v>59.493494016550812</v>
      </c>
      <c r="AK58">
        <f t="shared" ref="AK58:AN61" si="53">AC58*AVERAGEIFS(AK:AK, $A:$A, $A58, $D:$D, "Weight pct")</f>
        <v>111.07395995677361</v>
      </c>
      <c r="AL58">
        <f t="shared" si="53"/>
        <v>30.958085849895895</v>
      </c>
      <c r="AM58">
        <f t="shared" si="53"/>
        <v>56.364338092571295</v>
      </c>
      <c r="AN58">
        <f t="shared" si="53"/>
        <v>61.578706820278924</v>
      </c>
      <c r="AO58">
        <f>_xlfn.FORECAST.ETS($C58, AO52:AO57, $C52:$C57, 0,0,1)</f>
        <v>20.796531851403127</v>
      </c>
      <c r="AP58">
        <f>_xlfn.FORECAST.ETS($C58, AP52:AP57, $C52:$C57, 0,0,1)</f>
        <v>1.9032732881726242</v>
      </c>
      <c r="AQ58">
        <f>AP58*AVERAGEIFS(AQ:AQ, $A:$A, $A58, $D:$D, "Weight pct")</f>
        <v>0</v>
      </c>
      <c r="AR58">
        <f>AP58*AVERAGEIFS(AR:AR, $A:$A, $A58, $D:$D, "Weight pct")</f>
        <v>0.31721221469543737</v>
      </c>
      <c r="AS58">
        <f>AP58*AVERAGEIFS(AS:AS, $A:$A, $A58, $D:$D, "Weight pct")</f>
        <v>0.9516366440863121</v>
      </c>
      <c r="AT58">
        <f t="shared" ref="AT58:AW61" si="54">AP58*AVERAGEIFS(AT:AT, $A:$A, $A58, $D:$D, "Weight pct")</f>
        <v>1.9032732881726242</v>
      </c>
      <c r="AU58" t="e">
        <f t="shared" si="54"/>
        <v>#DIV/0!</v>
      </c>
      <c r="AV58">
        <f t="shared" si="54"/>
        <v>0.31721221469543737</v>
      </c>
      <c r="AW58">
        <f t="shared" si="54"/>
        <v>0.9516366440863121</v>
      </c>
      <c r="AX58">
        <f t="shared" ref="AX58:BA61" si="55">AP58*AVERAGEIFS(AX:AX, $A:$A, $A58, $D:$D, "Weight pct")</f>
        <v>0</v>
      </c>
      <c r="AY58" t="e">
        <f t="shared" si="55"/>
        <v>#DIV/0!</v>
      </c>
      <c r="AZ58">
        <f t="shared" si="55"/>
        <v>0</v>
      </c>
      <c r="BA58">
        <f t="shared" si="55"/>
        <v>0</v>
      </c>
      <c r="BB58">
        <f>_xlfn.FORECAST.ETS($C58, BB52:BB57, $C52:$C57, 0,0,1)</f>
        <v>2199.3640237632226</v>
      </c>
      <c r="BC58">
        <f>BB58*AVERAGEIFS(BC:BC, $A:$A, $A58, $D:$D, "Weight pct")</f>
        <v>459.5015973438297</v>
      </c>
      <c r="BD58">
        <f>BB58*AVERAGEIFS(BD:BD, $A:$A, $A58, $D:$D, "Weight pct")</f>
        <v>672.05922565128867</v>
      </c>
      <c r="BE58">
        <f>BB58*AVERAGEIFS(BE:BE, $A:$A, $A58, $D:$D, "Weight pct")</f>
        <v>273.00849126975754</v>
      </c>
      <c r="BF58">
        <f t="shared" ref="BF58:BI61" si="56">BB58*AVERAGEIFS(BF:BF, $A:$A, $A58, $D:$D, "Weight pct")</f>
        <v>1754.9339913570038</v>
      </c>
      <c r="BG58">
        <f t="shared" si="56"/>
        <v>396.97323660848542</v>
      </c>
      <c r="BH58">
        <f t="shared" si="56"/>
        <v>516.49621189146524</v>
      </c>
      <c r="BI58">
        <f t="shared" si="56"/>
        <v>154.00484841371571</v>
      </c>
      <c r="BJ58">
        <f t="shared" ref="BJ58:BM61" si="57">BB58*AVERAGEIFS(BJ:BJ, $A:$A, $A58, $D:$D, "Weight pct")</f>
        <v>444.43003240621886</v>
      </c>
      <c r="BK58">
        <f t="shared" si="57"/>
        <v>62.528360735344322</v>
      </c>
      <c r="BL58">
        <f t="shared" si="57"/>
        <v>155.56301375982341</v>
      </c>
      <c r="BM58">
        <f t="shared" si="57"/>
        <v>119.00364285604186</v>
      </c>
      <c r="BN58">
        <f>_xlfn.FORECAST.ETS($C58, BN52:BN57, $C52:$C57, 0,0,1)</f>
        <v>64.375041887772909</v>
      </c>
      <c r="BO58">
        <f>_xlfn.FORECAST.ETS($C58, BO52:BO57, $C52:$C57, 0,0,1)</f>
        <v>0</v>
      </c>
      <c r="BP58" t="e">
        <f>BO58*AVERAGEIFS(BP:BP, $A:$A, $A58, $D:$D, "Weight pct")</f>
        <v>#DIV/0!</v>
      </c>
      <c r="BQ58" t="e">
        <f>BO58*AVERAGEIFS(BQ:BQ, $A:$A, $A58, $D:$D, "Weight pct")</f>
        <v>#DIV/0!</v>
      </c>
      <c r="BR58" t="e">
        <f>BO58*AVERAGEIFS(BR:BR, $A:$A, $A58, $D:$D, "Weight pct")</f>
        <v>#DIV/0!</v>
      </c>
      <c r="BS58" t="e">
        <f t="shared" ref="BS58:BV61" si="58">BO58*AVERAGEIFS(BS:BS, $A:$A, $A58, $D:$D, "Weight pct")</f>
        <v>#DIV/0!</v>
      </c>
      <c r="BT58" t="e">
        <f t="shared" si="58"/>
        <v>#DIV/0!</v>
      </c>
      <c r="BU58" t="e">
        <f t="shared" si="58"/>
        <v>#DIV/0!</v>
      </c>
      <c r="BV58" t="e">
        <f t="shared" si="58"/>
        <v>#DIV/0!</v>
      </c>
      <c r="BW58" t="e">
        <f t="shared" ref="BW58:BZ61" si="59">BO58*AVERAGEIFS(BW:BW, $A:$A, $A58, $D:$D, "Weight pct")</f>
        <v>#DIV/0!</v>
      </c>
      <c r="BX58" t="e">
        <f t="shared" si="59"/>
        <v>#DIV/0!</v>
      </c>
      <c r="BY58" t="e">
        <f t="shared" si="59"/>
        <v>#DIV/0!</v>
      </c>
      <c r="BZ58" t="e">
        <f t="shared" si="59"/>
        <v>#DIV/0!</v>
      </c>
      <c r="CA58">
        <f>_xlfn.FORECAST.ETS($C58, CA52:CA57, $C52:$C57, 0,0,1)</f>
        <v>0</v>
      </c>
    </row>
    <row r="59" spans="1:79" outlineLevel="1">
      <c r="A59" t="str">
        <f>A57</f>
        <v>003549</v>
      </c>
      <c r="B59" t="str">
        <f>B57</f>
        <v>Blinn College District</v>
      </c>
      <c r="C59">
        <v>2025</v>
      </c>
      <c r="D59" t="s">
        <v>2037</v>
      </c>
      <c r="E59">
        <f>_xlfn.FORECAST.ETS($C59, E52:E57, $C52:$C57, 0,0,1)</f>
        <v>436.65328786202838</v>
      </c>
      <c r="F59">
        <f>_xlfn.FORECAST.ETS($C59, F52:F57, $C52:$C57, 0,0,1)</f>
        <v>3248.9113219835717</v>
      </c>
      <c r="G59">
        <f>F59*AVERAGEIFS(G:G, $A:$A, $A59, $D:$D, "Weight pct")</f>
        <v>666.02218852934232</v>
      </c>
      <c r="H59">
        <f>F59*AVERAGEIFS(H:H, $A:$A, $A59, $D:$D, "Weight pct")</f>
        <v>673.88885673742152</v>
      </c>
      <c r="I59">
        <f>F59*AVERAGEIFS(I:I, $A:$A, $A59, $D:$D, "Weight pct")</f>
        <v>125.36484441109634</v>
      </c>
      <c r="J59">
        <f>_xlfn.FORECAST.ETS($C59, J52:J57, $C52:$C57, 0,0,1)</f>
        <v>682.86898405440422</v>
      </c>
      <c r="K59">
        <f>J59*AVERAGEIFS(K:K, $A:$A, $A59, $D:$D, "Weight pct")</f>
        <v>4.4917053759921846</v>
      </c>
      <c r="L59">
        <f>J59*AVERAGEIFS(L:L, $A:$A, $A59, $D:$D, "Weight pct")</f>
        <v>119.82080379180296</v>
      </c>
      <c r="M59">
        <f>J59*AVERAGEIFS(M:M, $A:$A, $A59, $D:$D, "Weight pct")</f>
        <v>0.3758165946936311</v>
      </c>
      <c r="N59">
        <f>_xlfn.FORECAST.ETS($C59, N54:N57, $C54:$C57, 0,0,1)</f>
        <v>176.69591259085718</v>
      </c>
      <c r="O59">
        <f>N59*AVERAGEIFS(O:O, $A:$A, $A59, $D:$D, "Weight pct")</f>
        <v>5.1340959005088331</v>
      </c>
      <c r="P59">
        <f>N59*AVERAGEIFS(P:P, $A:$A, $A59, $D:$D, "Weight pct")</f>
        <v>171.56181669034837</v>
      </c>
      <c r="Q59">
        <f>_xlfn.FORECAST.ETS($C59, Q54:Q57, $C54:$C57, 0,0,1)</f>
        <v>107.42097754357144</v>
      </c>
      <c r="R59">
        <f>$Q59*($R57/$Q57)</f>
        <v>44.658159203507232</v>
      </c>
      <c r="S59">
        <f>$Q59*($S57/$Q57)</f>
        <v>51.900022858130022</v>
      </c>
      <c r="T59">
        <f>$Q59*($T57/$Q57)</f>
        <v>44.658159203507232</v>
      </c>
      <c r="U59">
        <f t="shared" si="50"/>
        <v>55.659069293148839</v>
      </c>
      <c r="V59">
        <f t="shared" si="50"/>
        <v>33.79536372157304</v>
      </c>
      <c r="W59">
        <f t="shared" si="50"/>
        <v>38.623272824654897</v>
      </c>
      <c r="X59">
        <f t="shared" si="50"/>
        <v>26.553500066950246</v>
      </c>
      <c r="Y59">
        <f t="shared" si="51"/>
        <v>51.761908250422593</v>
      </c>
      <c r="Z59">
        <f t="shared" si="51"/>
        <v>10.862795481934192</v>
      </c>
      <c r="AA59">
        <f t="shared" si="51"/>
        <v>13.276750033475123</v>
      </c>
      <c r="AB59">
        <f t="shared" si="51"/>
        <v>18.104659136556986</v>
      </c>
      <c r="AC59">
        <f>_xlfn.FORECAST.ETS($C59, AC52:AC57, $C52:$C57, 0,0,1)</f>
        <v>237.24678696088327</v>
      </c>
      <c r="AD59">
        <f>AC59*AVERAGEIFS(AD:AD, $A:$A, $A59, $D:$D, "Weight pct")</f>
        <v>84.450423412608515</v>
      </c>
      <c r="AE59">
        <f>AC59*AVERAGEIFS(AE:AE, $A:$A, $A59, $D:$D, "Weight pct")</f>
        <v>90.535733171971216</v>
      </c>
      <c r="AF59">
        <f>AC59*AVERAGEIFS(AF:AF, $A:$A, $A59, $D:$D, "Weight pct")</f>
        <v>118.80644928990201</v>
      </c>
      <c r="AG59">
        <f t="shared" si="52"/>
        <v>128.25147094430386</v>
      </c>
      <c r="AH59">
        <f t="shared" si="52"/>
        <v>54.071688812789063</v>
      </c>
      <c r="AI59">
        <f t="shared" si="52"/>
        <v>35.226200272847379</v>
      </c>
      <c r="AJ59">
        <f t="shared" si="52"/>
        <v>58.380129634236454</v>
      </c>
      <c r="AK59">
        <f t="shared" si="53"/>
        <v>108.99531601657941</v>
      </c>
      <c r="AL59">
        <f t="shared" si="53"/>
        <v>30.378734599819449</v>
      </c>
      <c r="AM59">
        <f t="shared" si="53"/>
        <v>55.309532899123838</v>
      </c>
      <c r="AN59">
        <f t="shared" si="53"/>
        <v>60.426319655665537</v>
      </c>
      <c r="AO59">
        <f>_xlfn.FORECAST.ETS($C59, AO52:AO57, $C52:$C57, 0,0,1)</f>
        <v>21.550316734683772</v>
      </c>
      <c r="AP59">
        <f>_xlfn.FORECAST.ETS($C59, AP52:AP57, $C52:$C57, 0,0,1)</f>
        <v>2.1718472461085807</v>
      </c>
      <c r="AQ59">
        <f>AP59*AVERAGEIFS(AQ:AQ, $A:$A, $A59, $D:$D, "Weight pct")</f>
        <v>0</v>
      </c>
      <c r="AR59">
        <f>AP59*AVERAGEIFS(AR:AR, $A:$A, $A59, $D:$D, "Weight pct")</f>
        <v>0.36197454101809678</v>
      </c>
      <c r="AS59">
        <f>AP59*AVERAGEIFS(AS:AS, $A:$A, $A59, $D:$D, "Weight pct")</f>
        <v>1.0859236230542904</v>
      </c>
      <c r="AT59">
        <f t="shared" si="54"/>
        <v>2.1718472461085807</v>
      </c>
      <c r="AU59" t="e">
        <f t="shared" si="54"/>
        <v>#DIV/0!</v>
      </c>
      <c r="AV59">
        <f t="shared" si="54"/>
        <v>0.36197454101809678</v>
      </c>
      <c r="AW59">
        <f t="shared" si="54"/>
        <v>1.0859236230542904</v>
      </c>
      <c r="AX59">
        <f t="shared" si="55"/>
        <v>0</v>
      </c>
      <c r="AY59" t="e">
        <f t="shared" si="55"/>
        <v>#DIV/0!</v>
      </c>
      <c r="AZ59">
        <f t="shared" si="55"/>
        <v>0</v>
      </c>
      <c r="BA59">
        <f t="shared" si="55"/>
        <v>0</v>
      </c>
      <c r="BB59">
        <f>_xlfn.FORECAST.ETS($C59, BB52:BB57, $C52:$C57, 0,0,1)</f>
        <v>2228.7353542480819</v>
      </c>
      <c r="BC59">
        <f>BB59*AVERAGEIFS(BC:BC, $A:$A, $A59, $D:$D, "Weight pct")</f>
        <v>465.63799546987235</v>
      </c>
      <c r="BD59">
        <f>BB59*AVERAGEIFS(BD:BD, $A:$A, $A59, $D:$D, "Weight pct")</f>
        <v>681.03421724373436</v>
      </c>
      <c r="BE59">
        <f>BB59*AVERAGEIFS(BE:BE, $A:$A, $A59, $D:$D, "Weight pct")</f>
        <v>276.65437368650117</v>
      </c>
      <c r="BF59">
        <f t="shared" si="56"/>
        <v>1778.3701964064364</v>
      </c>
      <c r="BG59">
        <f t="shared" si="56"/>
        <v>402.2746019123162</v>
      </c>
      <c r="BH59">
        <f t="shared" si="56"/>
        <v>523.39374261840931</v>
      </c>
      <c r="BI59">
        <f t="shared" si="56"/>
        <v>156.06150081420839</v>
      </c>
      <c r="BJ59">
        <f t="shared" si="57"/>
        <v>450.36515784164567</v>
      </c>
      <c r="BK59">
        <f t="shared" si="57"/>
        <v>63.363393557556208</v>
      </c>
      <c r="BL59">
        <f t="shared" si="57"/>
        <v>157.64047462532511</v>
      </c>
      <c r="BM59">
        <f t="shared" si="57"/>
        <v>120.5928728722928</v>
      </c>
      <c r="BN59">
        <f>_xlfn.FORECAST.ETS($C59, BN52:BN57, $C52:$C57, 0,0,1)</f>
        <v>67.022299591758809</v>
      </c>
      <c r="BO59">
        <f>_xlfn.FORECAST.ETS($C59, BO52:BO57, $C52:$C57, 0,0,1)</f>
        <v>0</v>
      </c>
      <c r="BP59" t="e">
        <f>BO59*AVERAGEIFS(BP:BP, $A:$A, $A59, $D:$D, "Weight pct")</f>
        <v>#DIV/0!</v>
      </c>
      <c r="BQ59" t="e">
        <f>BO59*AVERAGEIFS(BQ:BQ, $A:$A, $A59, $D:$D, "Weight pct")</f>
        <v>#DIV/0!</v>
      </c>
      <c r="BR59" t="e">
        <f>BO59*AVERAGEIFS(BR:BR, $A:$A, $A59, $D:$D, "Weight pct")</f>
        <v>#DIV/0!</v>
      </c>
      <c r="BS59" t="e">
        <f t="shared" si="58"/>
        <v>#DIV/0!</v>
      </c>
      <c r="BT59" t="e">
        <f t="shared" si="58"/>
        <v>#DIV/0!</v>
      </c>
      <c r="BU59" t="e">
        <f t="shared" si="58"/>
        <v>#DIV/0!</v>
      </c>
      <c r="BV59" t="e">
        <f t="shared" si="58"/>
        <v>#DIV/0!</v>
      </c>
      <c r="BW59" t="e">
        <f t="shared" si="59"/>
        <v>#DIV/0!</v>
      </c>
      <c r="BX59" t="e">
        <f t="shared" si="59"/>
        <v>#DIV/0!</v>
      </c>
      <c r="BY59" t="e">
        <f t="shared" si="59"/>
        <v>#DIV/0!</v>
      </c>
      <c r="BZ59" t="e">
        <f t="shared" si="59"/>
        <v>#DIV/0!</v>
      </c>
      <c r="CA59">
        <f>_xlfn.FORECAST.ETS($C59, CA52:CA57, $C52:$C57, 0,0,1)</f>
        <v>0</v>
      </c>
    </row>
    <row r="60" spans="1:79" outlineLevel="1">
      <c r="A60" t="str">
        <f>A59</f>
        <v>003549</v>
      </c>
      <c r="B60" t="str">
        <f>B59</f>
        <v>Blinn College District</v>
      </c>
      <c r="C60">
        <v>2024</v>
      </c>
      <c r="D60" t="s">
        <v>2040</v>
      </c>
      <c r="E60">
        <f>IF(OR(E57=0,E57=""),E58,IF(E58&gt;(E57*(1+Dash!$B$6)),E57*(1+Dash!$B$6),IF(E58&lt;(E57*(1-Dash!$B$7)),E57*(1-Dash!$B$7),E58)))</f>
        <v>442.7</v>
      </c>
      <c r="F60">
        <f>IF(OR(F57=0,F57=""),F58,IF(F58&gt;(F57*(1+Dash!$B$6)),F57*(1+Dash!$B$6),IF(F58&lt;(F57*(1-Dash!$B$7)),F57*(1-Dash!$B$7),F58)))</f>
        <v>3343.0895006135065</v>
      </c>
      <c r="G60">
        <f>F60*AVERAGEIFS(G:G, $A:$A, $A60, $D:$D, "Weight pct")</f>
        <v>685.32858086402791</v>
      </c>
      <c r="H60">
        <f>F60*AVERAGEIFS(H:H, $A:$A, $A60, $D:$D, "Weight pct")</f>
        <v>693.42328499254279</v>
      </c>
      <c r="I60">
        <f>F60*AVERAGEIFS(I:I, $A:$A, $A60, $D:$D, "Weight pct")</f>
        <v>128.9988717946612</v>
      </c>
      <c r="J60">
        <f>IF(OR(J57=0,J57=""),J58,IF(J58&gt;(J57*(1+Dash!$B$6)),J57*(1+Dash!$B$6),IF(J58&lt;(J57*(1-Dash!$B$7)),J57*(1-Dash!$B$7),J58)))</f>
        <v>875.9</v>
      </c>
      <c r="K60">
        <f>J60*AVERAGEIFS(K:K, $A:$A, $A60, $D:$D, "Weight pct")</f>
        <v>5.7614049410656927</v>
      </c>
      <c r="L60">
        <f>J60*AVERAGEIFS(L:L, $A:$A, $A60, $D:$D, "Weight pct")</f>
        <v>153.69132951113613</v>
      </c>
      <c r="M60">
        <f>J60*AVERAGEIFS(M:M, $A:$A, $A60, $D:$D, "Weight pct")</f>
        <v>0.48205111519009308</v>
      </c>
      <c r="N60">
        <f>IF(OR(N57=0,N57=""),N58,IF(N58&gt;(N57*(1+Dash!$B$6)),N57*(1+Dash!$B$6),IF(N58&lt;(N57*(1-Dash!$B$7)),N57*(1-Dash!$B$7),N58)))</f>
        <v>205.39560890257144</v>
      </c>
      <c r="O60">
        <f>N60*AVERAGEIFS(O:O, $A:$A, $A60, $D:$D, "Weight pct")</f>
        <v>5.9679974380107526</v>
      </c>
      <c r="P60">
        <f>N60*AVERAGEIFS(P:P, $A:$A, $A60, $D:$D, "Weight pct")</f>
        <v>199.4276114645607</v>
      </c>
      <c r="Q60">
        <f>IF(OR(Q57=0,Q57=""),Q58,IF(Q58&gt;(Q57*(1+Dash!$B$6)),Q57*(1+Dash!$B$6),IF(Q58&lt;(Q57*(1-Dash!$B$7)),Q57*(1-Dash!$B$7),Q58)))</f>
        <v>97.9</v>
      </c>
      <c r="R60">
        <f>$Q60*($R57/$Q57)</f>
        <v>40.700000000000003</v>
      </c>
      <c r="S60">
        <f>$Q60*($S57/$Q57)</f>
        <v>47.300000000000004</v>
      </c>
      <c r="T60">
        <f>$Q60*($T57/$Q57)</f>
        <v>40.700000000000003</v>
      </c>
      <c r="U60">
        <f t="shared" si="50"/>
        <v>50.725873180488165</v>
      </c>
      <c r="V60">
        <f t="shared" si="50"/>
        <v>30.800000000000004</v>
      </c>
      <c r="W60">
        <f t="shared" si="50"/>
        <v>35.200000000000003</v>
      </c>
      <c r="X60">
        <f t="shared" si="50"/>
        <v>24.200000000000003</v>
      </c>
      <c r="Y60">
        <f t="shared" si="51"/>
        <v>47.174126819511834</v>
      </c>
      <c r="Z60">
        <f t="shared" si="51"/>
        <v>9.9</v>
      </c>
      <c r="AA60">
        <f t="shared" si="51"/>
        <v>12.100000000000001</v>
      </c>
      <c r="AB60">
        <f t="shared" si="51"/>
        <v>16.500000000000004</v>
      </c>
      <c r="AC60">
        <f>IF(OR(AC57=0,AC57=""),AC58,IF(AC58&gt;(AC57*(1+Dash!$B$6)),AC57*(1+Dash!$B$6),IF(AC58&lt;(AC57*(1-Dash!$B$7)),AC57*(1-Dash!$B$7),AC58)))</f>
        <v>241.77130795930645</v>
      </c>
      <c r="AD60">
        <f>AC60*AVERAGEIFS(AD:AD, $A:$A, $A60, $D:$D, "Weight pct")</f>
        <v>86.060972996654414</v>
      </c>
      <c r="AE60">
        <f>AC60*AVERAGEIFS(AE:AE, $A:$A, $A60, $D:$D, "Weight pct")</f>
        <v>92.262335378439701</v>
      </c>
      <c r="AF60">
        <f>AC60*AVERAGEIFS(AF:AF, $A:$A, $A60, $D:$D, "Weight pct")</f>
        <v>121.07220083682975</v>
      </c>
      <c r="AG60">
        <f t="shared" si="52"/>
        <v>130.69734800253286</v>
      </c>
      <c r="AH60">
        <f t="shared" si="52"/>
        <v>55.102887146758519</v>
      </c>
      <c r="AI60">
        <f t="shared" si="52"/>
        <v>35.897997285868406</v>
      </c>
      <c r="AJ60">
        <f t="shared" si="52"/>
        <v>59.493494016550812</v>
      </c>
      <c r="AK60">
        <f t="shared" si="53"/>
        <v>111.07395995677361</v>
      </c>
      <c r="AL60">
        <f t="shared" si="53"/>
        <v>30.958085849895895</v>
      </c>
      <c r="AM60">
        <f t="shared" si="53"/>
        <v>56.364338092571295</v>
      </c>
      <c r="AN60">
        <f t="shared" si="53"/>
        <v>61.578706820278924</v>
      </c>
      <c r="AO60">
        <f>IF(OR(AO57=0,AO57=""),AO58,IF(AO58&gt;(AO57*(1+Dash!$B$6)),AO57*(1+Dash!$B$6),IF(AO58&lt;(AO57*(1-Dash!$B$7)),AO57*(1-Dash!$B$7),AO58)))</f>
        <v>20.796531851403127</v>
      </c>
      <c r="AP60">
        <f>IF(OR(AP57=0,AP57=""),AP58,IF(AP58&gt;(AP57*(1+Dash!$B$6)),AP57*(1+Dash!$B$6),IF(AP58&lt;(AP57*(1-Dash!$B$7)),AP57*(1-Dash!$B$7),AP58)))</f>
        <v>1.9032732881726242</v>
      </c>
      <c r="AQ60">
        <f>AP60*AVERAGEIFS(AQ:AQ, $A:$A, $A60, $D:$D, "Weight pct")</f>
        <v>0</v>
      </c>
      <c r="AR60">
        <f>AP60*AVERAGEIFS(AR:AR, $A:$A, $A60, $D:$D, "Weight pct")</f>
        <v>0.31721221469543737</v>
      </c>
      <c r="AS60">
        <f>AP60*AVERAGEIFS(AS:AS, $A:$A, $A60, $D:$D, "Weight pct")</f>
        <v>0.9516366440863121</v>
      </c>
      <c r="AT60">
        <f t="shared" si="54"/>
        <v>1.9032732881726242</v>
      </c>
      <c r="AU60" t="e">
        <f t="shared" si="54"/>
        <v>#DIV/0!</v>
      </c>
      <c r="AV60">
        <f t="shared" si="54"/>
        <v>0.31721221469543737</v>
      </c>
      <c r="AW60">
        <f t="shared" si="54"/>
        <v>0.9516366440863121</v>
      </c>
      <c r="AX60">
        <f t="shared" si="55"/>
        <v>0</v>
      </c>
      <c r="AY60" t="e">
        <f t="shared" si="55"/>
        <v>#DIV/0!</v>
      </c>
      <c r="AZ60">
        <f t="shared" si="55"/>
        <v>0</v>
      </c>
      <c r="BA60">
        <f t="shared" si="55"/>
        <v>0</v>
      </c>
      <c r="BB60">
        <f>IF(OR(BB57=0,BB57=""),BB58,IF(BB58&gt;(BB57*(1+Dash!$B$6)),BB57*(1+Dash!$B$6),IF(BB58&lt;(BB57*(1-Dash!$B$7)),BB57*(1-Dash!$B$7),BB58)))</f>
        <v>2199.3640237632226</v>
      </c>
      <c r="BC60">
        <f>BB60*AVERAGEIFS(BC:BC, $A:$A, $A60, $D:$D, "Weight pct")</f>
        <v>459.5015973438297</v>
      </c>
      <c r="BD60">
        <f>BB60*AVERAGEIFS(BD:BD, $A:$A, $A60, $D:$D, "Weight pct")</f>
        <v>672.05922565128867</v>
      </c>
      <c r="BE60">
        <f>BB60*AVERAGEIFS(BE:BE, $A:$A, $A60, $D:$D, "Weight pct")</f>
        <v>273.00849126975754</v>
      </c>
      <c r="BF60">
        <f t="shared" si="56"/>
        <v>1754.9339913570038</v>
      </c>
      <c r="BG60">
        <f t="shared" si="56"/>
        <v>396.97323660848542</v>
      </c>
      <c r="BH60">
        <f t="shared" si="56"/>
        <v>516.49621189146524</v>
      </c>
      <c r="BI60">
        <f t="shared" si="56"/>
        <v>154.00484841371571</v>
      </c>
      <c r="BJ60">
        <f t="shared" si="57"/>
        <v>444.43003240621886</v>
      </c>
      <c r="BK60">
        <f t="shared" si="57"/>
        <v>62.528360735344322</v>
      </c>
      <c r="BL60">
        <f t="shared" si="57"/>
        <v>155.56301375982341</v>
      </c>
      <c r="BM60">
        <f t="shared" si="57"/>
        <v>119.00364285604186</v>
      </c>
      <c r="BN60">
        <f>IF(OR(BN57=0,BN57=""),BN58,IF(BN58&gt;(BN57*(1+Dash!$B$6)),BN57*(1+Dash!$B$6),IF(BN58&lt;(BN57*(1-Dash!$B$7)),BN57*(1-Dash!$B$7),BN58)))</f>
        <v>59.400000000000006</v>
      </c>
      <c r="BO60">
        <f>IF(OR(BO57=0,BO57=""),BO58,IF(BO58&gt;(BO57*(1+Dash!$B$6)),BO57*(1+Dash!$B$6),IF(BO58&lt;(BO57*(1-Dash!$B$7)),BO57*(1-Dash!$B$7),BO58)))</f>
        <v>0</v>
      </c>
      <c r="BP60" t="e">
        <f>BO60*AVERAGEIFS(BP:BP, $A:$A, $A60, $D:$D, "Weight pct")</f>
        <v>#DIV/0!</v>
      </c>
      <c r="BQ60" t="e">
        <f>BO60*AVERAGEIFS(BQ:BQ, $A:$A, $A60, $D:$D, "Weight pct")</f>
        <v>#DIV/0!</v>
      </c>
      <c r="BR60" t="e">
        <f>BO60*AVERAGEIFS(BR:BR, $A:$A, $A60, $D:$D, "Weight pct")</f>
        <v>#DIV/0!</v>
      </c>
      <c r="BS60" t="e">
        <f t="shared" si="58"/>
        <v>#DIV/0!</v>
      </c>
      <c r="BT60" t="e">
        <f t="shared" si="58"/>
        <v>#DIV/0!</v>
      </c>
      <c r="BU60" t="e">
        <f t="shared" si="58"/>
        <v>#DIV/0!</v>
      </c>
      <c r="BV60" t="e">
        <f t="shared" si="58"/>
        <v>#DIV/0!</v>
      </c>
      <c r="BW60" t="e">
        <f t="shared" si="59"/>
        <v>#DIV/0!</v>
      </c>
      <c r="BX60" t="e">
        <f t="shared" si="59"/>
        <v>#DIV/0!</v>
      </c>
      <c r="BY60" t="e">
        <f t="shared" si="59"/>
        <v>#DIV/0!</v>
      </c>
      <c r="BZ60" t="e">
        <f t="shared" si="59"/>
        <v>#DIV/0!</v>
      </c>
      <c r="CA60">
        <f>IF(OR(CA57=0,CA57=""),CA58,IF(CA58&gt;(CA57*(1+Dash!$B$6)),CA57*(1+Dash!$B$6),IF(CA58&lt;(CA57*(1-Dash!$B$7)),CA57*(1-Dash!$B$7),CA58)))</f>
        <v>0</v>
      </c>
    </row>
    <row r="61" spans="1:79" outlineLevel="1">
      <c r="A61" t="str">
        <f>A60</f>
        <v>003549</v>
      </c>
      <c r="B61" t="str">
        <f>B60</f>
        <v>Blinn College District</v>
      </c>
      <c r="C61">
        <v>2025</v>
      </c>
      <c r="D61" t="s">
        <v>2040</v>
      </c>
      <c r="E61">
        <f>IF(E59&gt;(E60*(1+Dash!$B$6)), E60*(1+Dash!$B$6), IF(E59&lt;(E60*(1-Dash!$B$7)), E60*(1-Dash!$B$7), E59))</f>
        <v>436.65328786202838</v>
      </c>
      <c r="F61">
        <f>IF(F59&gt;(F60*(1+Dash!$B$6)), F60*(1+Dash!$B$6), IF(F59&lt;(F60*(1-Dash!$B$7)), F60*(1-Dash!$B$7), F59))</f>
        <v>3248.9113219835717</v>
      </c>
      <c r="G61">
        <f>F61*AVERAGEIFS(G:G, $A:$A, $A61, $D:$D, "Weight pct")</f>
        <v>666.02218852934232</v>
      </c>
      <c r="H61">
        <f>F61*AVERAGEIFS(H:H, $A:$A, $A61, $D:$D, "Weight pct")</f>
        <v>673.88885673742152</v>
      </c>
      <c r="I61">
        <f>F61*AVERAGEIFS(I:I, $A:$A, $A61, $D:$D, "Weight pct")</f>
        <v>125.36484441109634</v>
      </c>
      <c r="J61">
        <f>IF(J59&gt;(J60*(1+Dash!$B$6)), J60*(1+Dash!$B$6), IF(J59&lt;(J60*(1-Dash!$B$7)), J60*(1-Dash!$B$7), J59))</f>
        <v>832.1049999999999</v>
      </c>
      <c r="K61">
        <f>J61*AVERAGEIFS(K:K, $A:$A, $A61, $D:$D, "Weight pct")</f>
        <v>5.4733346940124079</v>
      </c>
      <c r="L61">
        <f>J61*AVERAGEIFS(L:L, $A:$A, $A61, $D:$D, "Weight pct")</f>
        <v>146.00676303557933</v>
      </c>
      <c r="M61">
        <f>J61*AVERAGEIFS(M:M, $A:$A, $A61, $D:$D, "Weight pct")</f>
        <v>0.45794855943058838</v>
      </c>
      <c r="N61">
        <f>IF(N59&gt;(N60*(1+Dash!$B$6)), N60*(1+Dash!$B$6), IF(N59&lt;(N60*(1-Dash!$B$7)), N60*(1-Dash!$B$7), N59))</f>
        <v>195.12582845744285</v>
      </c>
      <c r="O61">
        <f>N61*AVERAGEIFS(O:O, $A:$A, $A61, $D:$D, "Weight pct")</f>
        <v>5.6695975661102143</v>
      </c>
      <c r="P61">
        <f>N61*AVERAGEIFS(P:P, $A:$A, $A61, $D:$D, "Weight pct")</f>
        <v>189.45623089133264</v>
      </c>
      <c r="Q61">
        <f>IF(Q59&gt;(Q60*(1+Dash!$B$6)), Q60*(1+Dash!$B$6), IF(Q59&lt;(Q60*(1-Dash!$B$7)), Q60*(1-Dash!$B$7), Q59))</f>
        <v>107.42097754357144</v>
      </c>
      <c r="R61">
        <f>$Q61*($R57/$Q57)</f>
        <v>44.658159203507232</v>
      </c>
      <c r="S61">
        <f>$Q61*($S57/$Q57)</f>
        <v>51.900022858130022</v>
      </c>
      <c r="T61">
        <f>$Q61*($T57/$Q57)</f>
        <v>44.658159203507232</v>
      </c>
      <c r="U61">
        <f t="shared" si="50"/>
        <v>55.659069293148839</v>
      </c>
      <c r="V61">
        <f t="shared" si="50"/>
        <v>33.79536372157304</v>
      </c>
      <c r="W61">
        <f t="shared" si="50"/>
        <v>38.623272824654897</v>
      </c>
      <c r="X61">
        <f t="shared" si="50"/>
        <v>26.553500066950246</v>
      </c>
      <c r="Y61">
        <f t="shared" si="51"/>
        <v>51.761908250422593</v>
      </c>
      <c r="Z61">
        <f t="shared" si="51"/>
        <v>10.862795481934192</v>
      </c>
      <c r="AA61">
        <f t="shared" si="51"/>
        <v>13.276750033475123</v>
      </c>
      <c r="AB61">
        <f t="shared" si="51"/>
        <v>18.104659136556986</v>
      </c>
      <c r="AC61">
        <f>IF(AC59&gt;(AC60*(1+Dash!$B$6)), AC60*(1+Dash!$B$6), IF(AC59&lt;(AC60*(1-Dash!$B$7)), AC60*(1-Dash!$B$7), AC59))</f>
        <v>237.24678696088327</v>
      </c>
      <c r="AD61">
        <f>AC61*AVERAGEIFS(AD:AD, $A:$A, $A61, $D:$D, "Weight pct")</f>
        <v>84.450423412608515</v>
      </c>
      <c r="AE61">
        <f>AC61*AVERAGEIFS(AE:AE, $A:$A, $A61, $D:$D, "Weight pct")</f>
        <v>90.535733171971216</v>
      </c>
      <c r="AF61">
        <f>AC61*AVERAGEIFS(AF:AF, $A:$A, $A61, $D:$D, "Weight pct")</f>
        <v>118.80644928990201</v>
      </c>
      <c r="AG61">
        <f t="shared" si="52"/>
        <v>128.25147094430386</v>
      </c>
      <c r="AH61">
        <f t="shared" si="52"/>
        <v>54.071688812789063</v>
      </c>
      <c r="AI61">
        <f t="shared" si="52"/>
        <v>35.226200272847379</v>
      </c>
      <c r="AJ61">
        <f t="shared" si="52"/>
        <v>58.380129634236454</v>
      </c>
      <c r="AK61">
        <f t="shared" si="53"/>
        <v>108.99531601657941</v>
      </c>
      <c r="AL61">
        <f t="shared" si="53"/>
        <v>30.378734599819449</v>
      </c>
      <c r="AM61">
        <f t="shared" si="53"/>
        <v>55.309532899123838</v>
      </c>
      <c r="AN61">
        <f t="shared" si="53"/>
        <v>60.426319655665537</v>
      </c>
      <c r="AO61">
        <f>IF(AO59&gt;(AO60*(1+Dash!$B$6)), AO60*(1+Dash!$B$6), IF(AO59&lt;(AO60*(1-Dash!$B$7)), AO60*(1-Dash!$B$7), AO59))</f>
        <v>21.550316734683772</v>
      </c>
      <c r="AP61">
        <f>IF(AP59&gt;(AP60*(1+Dash!$B$6)), AP60*(1+Dash!$B$6), IF(AP59&lt;(AP60*(1-Dash!$B$7)), AP60*(1-Dash!$B$7), AP59))</f>
        <v>2.0936006169898866</v>
      </c>
      <c r="AQ61">
        <f>AP61*AVERAGEIFS(AQ:AQ, $A:$A, $A61, $D:$D, "Weight pct")</f>
        <v>0</v>
      </c>
      <c r="AR61">
        <f>AP61*AVERAGEIFS(AR:AR, $A:$A, $A61, $D:$D, "Weight pct")</f>
        <v>0.34893343616498107</v>
      </c>
      <c r="AS61">
        <f>AP61*AVERAGEIFS(AS:AS, $A:$A, $A61, $D:$D, "Weight pct")</f>
        <v>1.0468003084949433</v>
      </c>
      <c r="AT61">
        <f t="shared" si="54"/>
        <v>2.0936006169898866</v>
      </c>
      <c r="AU61" t="e">
        <f t="shared" si="54"/>
        <v>#DIV/0!</v>
      </c>
      <c r="AV61">
        <f t="shared" si="54"/>
        <v>0.34893343616498107</v>
      </c>
      <c r="AW61">
        <f t="shared" si="54"/>
        <v>1.0468003084949433</v>
      </c>
      <c r="AX61">
        <f t="shared" si="55"/>
        <v>0</v>
      </c>
      <c r="AY61" t="e">
        <f t="shared" si="55"/>
        <v>#DIV/0!</v>
      </c>
      <c r="AZ61">
        <f t="shared" si="55"/>
        <v>0</v>
      </c>
      <c r="BA61">
        <f t="shared" si="55"/>
        <v>0</v>
      </c>
      <c r="BB61">
        <f>IF(BB59&gt;(BB60*(1+Dash!$B$6)), BB60*(1+Dash!$B$6), IF(BB59&lt;(BB60*(1-Dash!$B$7)), BB60*(1-Dash!$B$7), BB59))</f>
        <v>2228.7353542480819</v>
      </c>
      <c r="BC61">
        <f>BB61*AVERAGEIFS(BC:BC, $A:$A, $A61, $D:$D, "Weight pct")</f>
        <v>465.63799546987235</v>
      </c>
      <c r="BD61">
        <f>BB61*AVERAGEIFS(BD:BD, $A:$A, $A61, $D:$D, "Weight pct")</f>
        <v>681.03421724373436</v>
      </c>
      <c r="BE61">
        <f>BB61*AVERAGEIFS(BE:BE, $A:$A, $A61, $D:$D, "Weight pct")</f>
        <v>276.65437368650117</v>
      </c>
      <c r="BF61">
        <f t="shared" si="56"/>
        <v>1778.3701964064364</v>
      </c>
      <c r="BG61">
        <f t="shared" si="56"/>
        <v>402.2746019123162</v>
      </c>
      <c r="BH61">
        <f t="shared" si="56"/>
        <v>523.39374261840931</v>
      </c>
      <c r="BI61">
        <f t="shared" si="56"/>
        <v>156.06150081420839</v>
      </c>
      <c r="BJ61">
        <f t="shared" si="57"/>
        <v>450.36515784164567</v>
      </c>
      <c r="BK61">
        <f t="shared" si="57"/>
        <v>63.363393557556208</v>
      </c>
      <c r="BL61">
        <f t="shared" si="57"/>
        <v>157.64047462532511</v>
      </c>
      <c r="BM61">
        <f t="shared" si="57"/>
        <v>120.5928728722928</v>
      </c>
      <c r="BN61">
        <f>IF(BN59&gt;(BN60*(1+Dash!$B$6)), BN60*(1+Dash!$B$6), IF(BN59&lt;(BN60*(1-Dash!$B$7)), BN60*(1-Dash!$B$7), BN59))</f>
        <v>65.340000000000018</v>
      </c>
      <c r="BO61">
        <f>IF(BO59&gt;(BO60*(1+Dash!$B$6)), BO60*(1+Dash!$B$6), IF(BO59&lt;(BO60*(1-Dash!$B$7)), BO60*(1-Dash!$B$7), BO59))</f>
        <v>0</v>
      </c>
      <c r="BP61" t="e">
        <f>BO61*AVERAGEIFS(BP:BP, $A:$A, $A61, $D:$D, "Weight pct")</f>
        <v>#DIV/0!</v>
      </c>
      <c r="BQ61" t="e">
        <f>BO61*AVERAGEIFS(BQ:BQ, $A:$A, $A61, $D:$D, "Weight pct")</f>
        <v>#DIV/0!</v>
      </c>
      <c r="BR61" t="e">
        <f>BO61*AVERAGEIFS(BR:BR, $A:$A, $A61, $D:$D, "Weight pct")</f>
        <v>#DIV/0!</v>
      </c>
      <c r="BS61" t="e">
        <f t="shared" si="58"/>
        <v>#DIV/0!</v>
      </c>
      <c r="BT61" t="e">
        <f t="shared" si="58"/>
        <v>#DIV/0!</v>
      </c>
      <c r="BU61" t="e">
        <f t="shared" si="58"/>
        <v>#DIV/0!</v>
      </c>
      <c r="BV61" t="e">
        <f t="shared" si="58"/>
        <v>#DIV/0!</v>
      </c>
      <c r="BW61" t="e">
        <f t="shared" si="59"/>
        <v>#DIV/0!</v>
      </c>
      <c r="BX61" t="e">
        <f t="shared" si="59"/>
        <v>#DIV/0!</v>
      </c>
      <c r="BY61" t="e">
        <f t="shared" si="59"/>
        <v>#DIV/0!</v>
      </c>
      <c r="BZ61" t="e">
        <f t="shared" si="59"/>
        <v>#DIV/0!</v>
      </c>
      <c r="CA61">
        <f>IF(CA59&gt;(CA60*(1+Dash!$B$6)), CA60*(1+Dash!$B$6), IF(CA59&lt;(CA60*(1-Dash!$B$7)), CA60*(1-Dash!$B$7), CA59))</f>
        <v>0</v>
      </c>
    </row>
    <row r="62" spans="1:79" outlineLevel="1">
      <c r="A62" t="s">
        <v>59</v>
      </c>
      <c r="B62" t="s">
        <v>1759</v>
      </c>
      <c r="C62">
        <v>2018</v>
      </c>
      <c r="D62" t="s">
        <v>2036</v>
      </c>
      <c r="E62">
        <v>377</v>
      </c>
      <c r="F62">
        <v>302</v>
      </c>
      <c r="G62">
        <v>169</v>
      </c>
      <c r="H62">
        <v>70</v>
      </c>
      <c r="I62">
        <v>30</v>
      </c>
      <c r="AC62">
        <v>584</v>
      </c>
      <c r="AD62">
        <v>113</v>
      </c>
      <c r="AE62">
        <v>91</v>
      </c>
      <c r="AF62">
        <v>353</v>
      </c>
      <c r="AG62">
        <v>371</v>
      </c>
      <c r="AH62">
        <v>75</v>
      </c>
      <c r="AI62">
        <v>46</v>
      </c>
      <c r="AJ62">
        <v>217</v>
      </c>
      <c r="AK62">
        <v>213</v>
      </c>
      <c r="AL62">
        <v>38</v>
      </c>
      <c r="AM62">
        <v>45</v>
      </c>
      <c r="AN62">
        <v>136</v>
      </c>
      <c r="AO62">
        <v>52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623</v>
      </c>
      <c r="BC62">
        <v>236</v>
      </c>
      <c r="BD62">
        <v>163</v>
      </c>
      <c r="BE62">
        <v>200</v>
      </c>
      <c r="BF62">
        <v>494</v>
      </c>
      <c r="BG62">
        <v>201</v>
      </c>
      <c r="BH62">
        <v>124</v>
      </c>
      <c r="BI62">
        <v>125</v>
      </c>
      <c r="BJ62">
        <v>129</v>
      </c>
      <c r="BK62">
        <v>35</v>
      </c>
      <c r="BL62">
        <v>39</v>
      </c>
      <c r="BM62">
        <v>75</v>
      </c>
      <c r="BN62">
        <v>99</v>
      </c>
      <c r="BO62">
        <v>62</v>
      </c>
      <c r="BP62">
        <v>5</v>
      </c>
      <c r="BQ62">
        <v>25</v>
      </c>
      <c r="BR62">
        <v>44</v>
      </c>
      <c r="BS62">
        <v>46</v>
      </c>
      <c r="BT62">
        <v>2</v>
      </c>
      <c r="BU62">
        <v>17</v>
      </c>
      <c r="BV62">
        <v>34</v>
      </c>
      <c r="BW62">
        <v>16</v>
      </c>
      <c r="BX62">
        <v>3</v>
      </c>
      <c r="BY62">
        <v>8</v>
      </c>
      <c r="BZ62">
        <v>10</v>
      </c>
      <c r="CA62">
        <v>3</v>
      </c>
    </row>
    <row r="63" spans="1:79" outlineLevel="1">
      <c r="A63" t="s">
        <v>59</v>
      </c>
      <c r="B63" t="s">
        <v>1759</v>
      </c>
      <c r="C63">
        <v>2019</v>
      </c>
      <c r="D63" t="s">
        <v>2036</v>
      </c>
      <c r="E63">
        <v>300</v>
      </c>
      <c r="F63">
        <v>278</v>
      </c>
      <c r="G63">
        <v>160</v>
      </c>
      <c r="H63">
        <v>70</v>
      </c>
      <c r="I63">
        <v>38</v>
      </c>
      <c r="AC63">
        <v>528</v>
      </c>
      <c r="AD63">
        <v>119</v>
      </c>
      <c r="AE63">
        <v>99</v>
      </c>
      <c r="AF63">
        <v>331</v>
      </c>
      <c r="AG63">
        <v>324</v>
      </c>
      <c r="AH63">
        <v>67</v>
      </c>
      <c r="AI63">
        <v>66</v>
      </c>
      <c r="AJ63">
        <v>207</v>
      </c>
      <c r="AK63">
        <v>204</v>
      </c>
      <c r="AL63">
        <v>52</v>
      </c>
      <c r="AM63">
        <v>33</v>
      </c>
      <c r="AN63">
        <v>124</v>
      </c>
      <c r="AO63">
        <v>43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553</v>
      </c>
      <c r="BC63">
        <v>203</v>
      </c>
      <c r="BD63">
        <v>165</v>
      </c>
      <c r="BE63">
        <v>216</v>
      </c>
      <c r="BF63">
        <v>421</v>
      </c>
      <c r="BG63">
        <v>171</v>
      </c>
      <c r="BH63">
        <v>138</v>
      </c>
      <c r="BI63">
        <v>140</v>
      </c>
      <c r="BJ63">
        <v>132</v>
      </c>
      <c r="BK63">
        <v>32</v>
      </c>
      <c r="BL63">
        <v>27</v>
      </c>
      <c r="BM63">
        <v>76</v>
      </c>
      <c r="BN63">
        <v>81</v>
      </c>
      <c r="BO63">
        <v>46</v>
      </c>
      <c r="BP63">
        <v>4</v>
      </c>
      <c r="BQ63">
        <v>18</v>
      </c>
      <c r="BR63">
        <v>33</v>
      </c>
      <c r="BS63">
        <v>40</v>
      </c>
      <c r="BT63">
        <v>4</v>
      </c>
      <c r="BU63">
        <v>15</v>
      </c>
      <c r="BV63">
        <v>30</v>
      </c>
      <c r="BW63">
        <v>6</v>
      </c>
      <c r="BX63">
        <v>0</v>
      </c>
      <c r="BY63">
        <v>3</v>
      </c>
      <c r="BZ63">
        <v>3</v>
      </c>
      <c r="CA63">
        <v>2</v>
      </c>
    </row>
    <row r="64" spans="1:79" outlineLevel="1">
      <c r="A64" t="s">
        <v>59</v>
      </c>
      <c r="B64" t="s">
        <v>1759</v>
      </c>
      <c r="C64">
        <v>2020</v>
      </c>
      <c r="D64" t="s">
        <v>2036</v>
      </c>
      <c r="E64">
        <v>378</v>
      </c>
      <c r="F64">
        <v>293</v>
      </c>
      <c r="G64">
        <v>160</v>
      </c>
      <c r="H64">
        <v>72</v>
      </c>
      <c r="I64">
        <v>34</v>
      </c>
      <c r="N64">
        <v>36</v>
      </c>
      <c r="O64">
        <v>2</v>
      </c>
      <c r="P64">
        <v>34</v>
      </c>
      <c r="Q64">
        <f>SUM(Table1[[#This Row],[OSA]],Table1[[#This Row],[OSA: High-Demand Field]])</f>
        <v>73</v>
      </c>
      <c r="U64">
        <v>73</v>
      </c>
      <c r="Y64">
        <v>0</v>
      </c>
      <c r="AC64">
        <v>381</v>
      </c>
      <c r="AD64">
        <v>63</v>
      </c>
      <c r="AE64">
        <v>72</v>
      </c>
      <c r="AF64">
        <v>205</v>
      </c>
      <c r="AG64">
        <v>219</v>
      </c>
      <c r="AH64">
        <v>36</v>
      </c>
      <c r="AI64">
        <v>41</v>
      </c>
      <c r="AJ64">
        <v>107</v>
      </c>
      <c r="AK64">
        <v>162</v>
      </c>
      <c r="AL64">
        <v>27</v>
      </c>
      <c r="AM64">
        <v>31</v>
      </c>
      <c r="AN64">
        <v>98</v>
      </c>
      <c r="AO64">
        <v>33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506</v>
      </c>
      <c r="BC64">
        <v>217</v>
      </c>
      <c r="BD64">
        <v>140</v>
      </c>
      <c r="BE64">
        <v>165</v>
      </c>
      <c r="BF64">
        <v>390</v>
      </c>
      <c r="BG64">
        <v>189</v>
      </c>
      <c r="BH64">
        <v>112</v>
      </c>
      <c r="BI64">
        <v>105</v>
      </c>
      <c r="BJ64">
        <v>116</v>
      </c>
      <c r="BK64">
        <v>28</v>
      </c>
      <c r="BL64">
        <v>28</v>
      </c>
      <c r="BM64">
        <v>60</v>
      </c>
      <c r="BN64">
        <v>69</v>
      </c>
      <c r="BO64">
        <v>30</v>
      </c>
      <c r="BP64">
        <v>2</v>
      </c>
      <c r="BQ64">
        <v>10</v>
      </c>
      <c r="BR64">
        <v>23</v>
      </c>
      <c r="BS64">
        <v>24</v>
      </c>
      <c r="BT64">
        <v>0</v>
      </c>
      <c r="BU64">
        <v>7</v>
      </c>
      <c r="BV64">
        <v>19</v>
      </c>
      <c r="BW64">
        <v>6</v>
      </c>
      <c r="BX64">
        <v>2</v>
      </c>
      <c r="BY64">
        <v>3</v>
      </c>
      <c r="BZ64">
        <v>4</v>
      </c>
      <c r="CA64">
        <v>0</v>
      </c>
    </row>
    <row r="65" spans="1:79" outlineLevel="1">
      <c r="A65" t="s">
        <v>59</v>
      </c>
      <c r="B65" t="s">
        <v>1759</v>
      </c>
      <c r="C65">
        <v>2021</v>
      </c>
      <c r="D65" t="s">
        <v>2036</v>
      </c>
      <c r="E65">
        <v>280</v>
      </c>
      <c r="F65">
        <v>230</v>
      </c>
      <c r="G65">
        <v>119</v>
      </c>
      <c r="H65">
        <v>56</v>
      </c>
      <c r="I65">
        <v>34</v>
      </c>
      <c r="N65">
        <v>57</v>
      </c>
      <c r="O65">
        <v>0</v>
      </c>
      <c r="P65">
        <v>57</v>
      </c>
      <c r="Q65">
        <f>SUM(Table1[[#This Row],[OSA]],Table1[[#This Row],[OSA: High-Demand Field]])</f>
        <v>57</v>
      </c>
      <c r="U65">
        <v>57</v>
      </c>
      <c r="Y65">
        <v>0</v>
      </c>
      <c r="AC65">
        <v>337</v>
      </c>
      <c r="AD65">
        <v>73</v>
      </c>
      <c r="AE65">
        <v>83</v>
      </c>
      <c r="AF65">
        <v>178</v>
      </c>
      <c r="AG65">
        <v>224</v>
      </c>
      <c r="AH65">
        <v>54</v>
      </c>
      <c r="AI65">
        <v>58</v>
      </c>
      <c r="AJ65">
        <v>116</v>
      </c>
      <c r="AK65">
        <v>113</v>
      </c>
      <c r="AL65">
        <v>19</v>
      </c>
      <c r="AM65">
        <v>25</v>
      </c>
      <c r="AN65">
        <v>62</v>
      </c>
      <c r="AO65">
        <v>29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433</v>
      </c>
      <c r="BC65">
        <v>165</v>
      </c>
      <c r="BD65">
        <v>123</v>
      </c>
      <c r="BE65">
        <v>161</v>
      </c>
      <c r="BF65">
        <v>335</v>
      </c>
      <c r="BG65">
        <v>143</v>
      </c>
      <c r="BH65">
        <v>98</v>
      </c>
      <c r="BI65">
        <v>103</v>
      </c>
      <c r="BJ65">
        <v>98</v>
      </c>
      <c r="BK65">
        <v>22</v>
      </c>
      <c r="BL65">
        <v>25</v>
      </c>
      <c r="BM65">
        <v>58</v>
      </c>
      <c r="BN65">
        <v>83</v>
      </c>
      <c r="BO65">
        <v>56</v>
      </c>
      <c r="BP65">
        <v>2</v>
      </c>
      <c r="BQ65">
        <v>14</v>
      </c>
      <c r="BR65">
        <v>44</v>
      </c>
      <c r="BS65">
        <v>45</v>
      </c>
      <c r="BT65">
        <v>2</v>
      </c>
      <c r="BU65">
        <v>10</v>
      </c>
      <c r="BV65">
        <v>36</v>
      </c>
      <c r="BW65">
        <v>11</v>
      </c>
      <c r="BX65">
        <v>0</v>
      </c>
      <c r="BY65">
        <v>4</v>
      </c>
      <c r="BZ65">
        <v>8</v>
      </c>
      <c r="CA65">
        <v>4</v>
      </c>
    </row>
    <row r="66" spans="1:79" outlineLevel="1">
      <c r="A66" t="s">
        <v>59</v>
      </c>
      <c r="B66" t="s">
        <v>1759</v>
      </c>
      <c r="C66">
        <v>2022</v>
      </c>
      <c r="D66" t="s">
        <v>2036</v>
      </c>
      <c r="E66">
        <v>275</v>
      </c>
      <c r="F66">
        <v>246</v>
      </c>
      <c r="G66">
        <v>102</v>
      </c>
      <c r="H66">
        <v>51</v>
      </c>
      <c r="I66">
        <v>30</v>
      </c>
      <c r="N66">
        <v>96</v>
      </c>
      <c r="O66">
        <v>0</v>
      </c>
      <c r="P66">
        <v>96</v>
      </c>
      <c r="Q66">
        <f>SUM(Table1[[#This Row],[OSA]],Table1[[#This Row],[OSA: High-Demand Field]])</f>
        <v>27</v>
      </c>
      <c r="U66">
        <v>27</v>
      </c>
      <c r="Y66">
        <v>0</v>
      </c>
      <c r="AC66">
        <v>364</v>
      </c>
      <c r="AD66">
        <v>110</v>
      </c>
      <c r="AE66">
        <v>105</v>
      </c>
      <c r="AF66">
        <v>184</v>
      </c>
      <c r="AG66">
        <v>209</v>
      </c>
      <c r="AH66">
        <v>64</v>
      </c>
      <c r="AI66">
        <v>68</v>
      </c>
      <c r="AJ66">
        <v>110</v>
      </c>
      <c r="AK66">
        <v>155</v>
      </c>
      <c r="AL66">
        <v>46</v>
      </c>
      <c r="AM66">
        <v>37</v>
      </c>
      <c r="AN66">
        <v>74</v>
      </c>
      <c r="AO66">
        <v>53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492</v>
      </c>
      <c r="BC66">
        <v>202</v>
      </c>
      <c r="BD66">
        <v>160</v>
      </c>
      <c r="BE66">
        <v>169</v>
      </c>
      <c r="BF66">
        <v>381</v>
      </c>
      <c r="BG66">
        <v>167</v>
      </c>
      <c r="BH66">
        <v>131</v>
      </c>
      <c r="BI66">
        <v>117</v>
      </c>
      <c r="BJ66">
        <v>111</v>
      </c>
      <c r="BK66">
        <v>35</v>
      </c>
      <c r="BL66">
        <v>29</v>
      </c>
      <c r="BM66">
        <v>52</v>
      </c>
      <c r="BN66">
        <v>106</v>
      </c>
      <c r="BO66">
        <v>59</v>
      </c>
      <c r="BP66">
        <v>7</v>
      </c>
      <c r="BQ66">
        <v>26</v>
      </c>
      <c r="BR66">
        <v>46</v>
      </c>
      <c r="BS66">
        <v>42</v>
      </c>
      <c r="BT66">
        <v>5</v>
      </c>
      <c r="BU66">
        <v>14</v>
      </c>
      <c r="BV66">
        <v>36</v>
      </c>
      <c r="BW66">
        <v>17</v>
      </c>
      <c r="BX66">
        <v>2</v>
      </c>
      <c r="BY66">
        <v>12</v>
      </c>
      <c r="BZ66">
        <v>10</v>
      </c>
      <c r="CA66">
        <v>1</v>
      </c>
    </row>
    <row r="67" spans="1:79" outlineLevel="1">
      <c r="A67" t="s">
        <v>59</v>
      </c>
      <c r="B67" t="s">
        <v>1759</v>
      </c>
      <c r="C67">
        <v>2023</v>
      </c>
      <c r="D67" t="s">
        <v>2036</v>
      </c>
      <c r="E67">
        <v>315</v>
      </c>
      <c r="F67">
        <v>210</v>
      </c>
      <c r="G67">
        <v>73</v>
      </c>
      <c r="H67">
        <v>44</v>
      </c>
      <c r="I67">
        <v>16</v>
      </c>
      <c r="N67">
        <v>62</v>
      </c>
      <c r="O67">
        <v>0</v>
      </c>
      <c r="P67">
        <v>62</v>
      </c>
      <c r="Q67">
        <v>25</v>
      </c>
      <c r="R67">
        <v>1</v>
      </c>
      <c r="S67">
        <v>5</v>
      </c>
      <c r="T67">
        <v>14</v>
      </c>
      <c r="U67">
        <v>15</v>
      </c>
      <c r="V67">
        <v>1</v>
      </c>
      <c r="W67">
        <v>4</v>
      </c>
      <c r="X67">
        <v>9</v>
      </c>
      <c r="Y67">
        <v>10</v>
      </c>
      <c r="Z67">
        <v>0</v>
      </c>
      <c r="AA67">
        <v>1</v>
      </c>
      <c r="AB67">
        <v>5</v>
      </c>
      <c r="AC67">
        <v>542</v>
      </c>
      <c r="AD67">
        <v>153</v>
      </c>
      <c r="AE67">
        <v>178</v>
      </c>
      <c r="AF67">
        <v>267</v>
      </c>
      <c r="AG67">
        <v>355</v>
      </c>
      <c r="AH67">
        <v>112</v>
      </c>
      <c r="AI67">
        <v>129</v>
      </c>
      <c r="AJ67">
        <v>169</v>
      </c>
      <c r="AK67">
        <v>187</v>
      </c>
      <c r="AL67">
        <v>41</v>
      </c>
      <c r="AM67">
        <v>49</v>
      </c>
      <c r="AN67">
        <v>98</v>
      </c>
      <c r="AO67">
        <v>85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554</v>
      </c>
      <c r="BC67">
        <v>198</v>
      </c>
      <c r="BD67">
        <v>191</v>
      </c>
      <c r="BE67">
        <v>190</v>
      </c>
      <c r="BF67">
        <v>457</v>
      </c>
      <c r="BG67">
        <v>172</v>
      </c>
      <c r="BH67">
        <v>160</v>
      </c>
      <c r="BI67">
        <v>141</v>
      </c>
      <c r="BJ67">
        <v>97</v>
      </c>
      <c r="BK67">
        <v>26</v>
      </c>
      <c r="BL67">
        <v>31</v>
      </c>
      <c r="BM67">
        <v>49</v>
      </c>
      <c r="BN67">
        <v>113</v>
      </c>
      <c r="BO67">
        <v>88</v>
      </c>
      <c r="BP67">
        <v>11</v>
      </c>
      <c r="BQ67">
        <v>37</v>
      </c>
      <c r="BR67">
        <v>69</v>
      </c>
      <c r="BS67">
        <v>52</v>
      </c>
      <c r="BT67">
        <v>8</v>
      </c>
      <c r="BU67">
        <v>16</v>
      </c>
      <c r="BV67">
        <v>42</v>
      </c>
      <c r="BW67">
        <v>36</v>
      </c>
      <c r="BX67">
        <v>3</v>
      </c>
      <c r="BY67">
        <v>21</v>
      </c>
      <c r="BZ67">
        <v>27</v>
      </c>
      <c r="CA67">
        <v>5</v>
      </c>
    </row>
    <row r="68" spans="1:79" outlineLevel="1">
      <c r="A68" t="str">
        <f>A67</f>
        <v>007857</v>
      </c>
      <c r="B68" t="str">
        <f>B67</f>
        <v>Brazosport College</v>
      </c>
      <c r="C68">
        <v>2024</v>
      </c>
      <c r="D68" t="s">
        <v>2037</v>
      </c>
      <c r="E68">
        <f>_xlfn.FORECAST.ETS($C68, E62:E67, $C62:$C67, 0,0,1)</f>
        <v>292.17588105088663</v>
      </c>
      <c r="F68">
        <f>_xlfn.FORECAST.ETS($C68, F62:F67, $C62:$C67, 0,0,1)</f>
        <v>194.65074828139041</v>
      </c>
      <c r="G68">
        <f>F68*AVERAGEIFS(G:G, $A:$A, $A68, $D:$D, "Weight pct")</f>
        <v>96.055660853236873</v>
      </c>
      <c r="H68">
        <f>F68*AVERAGEIFS(H:H, $A:$A, $A68, $D:$D, "Weight pct")</f>
        <v>45.082397107396559</v>
      </c>
      <c r="I68">
        <f>F68*AVERAGEIFS(I:I, $A:$A, $A68, $D:$D, "Weight pct")</f>
        <v>22.645575080677823</v>
      </c>
      <c r="J68">
        <f>_xlfn.FORECAST.ETS($C68, J62:J67, $C62:$C67, 0,0,1)</f>
        <v>0</v>
      </c>
      <c r="K68" t="e">
        <f>J68*AVERAGEIFS(K:K, $A:$A, $A68, $D:$D, "Weight pct")</f>
        <v>#DIV/0!</v>
      </c>
      <c r="L68" t="e">
        <f>J68*AVERAGEIFS(L:L, $A:$A, $A68, $D:$D, "Weight pct")</f>
        <v>#DIV/0!</v>
      </c>
      <c r="M68" t="e">
        <f>J68*AVERAGEIFS(M:M, $A:$A, $A68, $D:$D, "Weight pct")</f>
        <v>#DIV/0!</v>
      </c>
      <c r="N68">
        <f>_xlfn.FORECAST.ETS($C68, N64:N67, $C64:$C67, 0,0,1)</f>
        <v>82.345880848250005</v>
      </c>
      <c r="O68">
        <f>N68*AVERAGEIFS(O:O, $A:$A, $A68, $D:$D, "Weight pct")</f>
        <v>1.1436927895590279</v>
      </c>
      <c r="P68">
        <f>N68*AVERAGEIFS(P:P, $A:$A, $A68, $D:$D, "Weight pct")</f>
        <v>81.202188058690979</v>
      </c>
      <c r="Q68">
        <f>_xlfn.FORECAST.ETS($C68, Q64:Q67, $C64:$C67, 0,0,1)</f>
        <v>4.9660840269999991</v>
      </c>
      <c r="R68">
        <f>$Q68*($R67/$Q67)</f>
        <v>0.19864336107999997</v>
      </c>
      <c r="S68">
        <f>$Q68*($S67/$Q67)</f>
        <v>0.9932168053999999</v>
      </c>
      <c r="T68">
        <f>$Q68*($T67/$Q67)</f>
        <v>2.7810070551199999</v>
      </c>
      <c r="U68">
        <f t="shared" ref="U68:X71" si="60">Q68*AVERAGEIFS(U:U, $A:$A, $A68, $D:$D, "Weight pct")</f>
        <v>4.4694756242999993</v>
      </c>
      <c r="V68">
        <f t="shared" si="60"/>
        <v>0.19864336107999997</v>
      </c>
      <c r="W68">
        <f t="shared" si="60"/>
        <v>0.79457344431999999</v>
      </c>
      <c r="X68">
        <f t="shared" si="60"/>
        <v>1.78779024972</v>
      </c>
      <c r="Y68">
        <f t="shared" ref="Y68:AB71" si="61">Q68*AVERAGEIFS(Y:Y, $A:$A, $A68, $D:$D, "Weight pct")</f>
        <v>0.49660840269999995</v>
      </c>
      <c r="Z68">
        <f t="shared" si="61"/>
        <v>0</v>
      </c>
      <c r="AA68">
        <f t="shared" si="61"/>
        <v>0.19864336108</v>
      </c>
      <c r="AB68">
        <f t="shared" si="61"/>
        <v>0.99321680540000001</v>
      </c>
      <c r="AC68">
        <f>_xlfn.FORECAST.ETS($C68, AC62:AC67, $C62:$C67, 0,0,1)</f>
        <v>509.18628067480029</v>
      </c>
      <c r="AD68">
        <f>AC68*AVERAGEIFS(AD:AD, $A:$A, $A68, $D:$D, "Weight pct")</f>
        <v>117.565095750206</v>
      </c>
      <c r="AE68">
        <f>AC68*AVERAGEIFS(AE:AE, $A:$A, $A68, $D:$D, "Weight pct")</f>
        <v>118.42518050127029</v>
      </c>
      <c r="AF68">
        <f>AC68*AVERAGEIFS(AF:AF, $A:$A, $A68, $D:$D, "Weight pct")</f>
        <v>279.68822321060287</v>
      </c>
      <c r="AG68">
        <f t="shared" ref="AG68:AJ71" si="62">AC68*AVERAGEIFS(AG:AG, $A:$A, $A68, $D:$D, "Weight pct")</f>
        <v>315.48836443417662</v>
      </c>
      <c r="AH68">
        <f t="shared" si="62"/>
        <v>75.471715572723426</v>
      </c>
      <c r="AI68">
        <f t="shared" si="62"/>
        <v>75.254049648783194</v>
      </c>
      <c r="AJ68">
        <f t="shared" si="62"/>
        <v>169.8886877578816</v>
      </c>
      <c r="AK68">
        <f t="shared" ref="AK68:AN71" si="63">AC68*AVERAGEIFS(AK:AK, $A:$A, $A68, $D:$D, "Weight pct")</f>
        <v>193.69791624062364</v>
      </c>
      <c r="AL68">
        <f t="shared" si="63"/>
        <v>42.093380177482572</v>
      </c>
      <c r="AM68">
        <f t="shared" si="63"/>
        <v>43.171130852487103</v>
      </c>
      <c r="AN68">
        <f t="shared" si="63"/>
        <v>109.79953545272126</v>
      </c>
      <c r="AO68">
        <f>_xlfn.FORECAST.ETS($C68, AO62:AO67, $C62:$C67, 0,0,1)</f>
        <v>89.580006649458994</v>
      </c>
      <c r="AP68">
        <f>_xlfn.FORECAST.ETS($C68, AP62:AP67, $C62:$C67, 0,0,1)</f>
        <v>0</v>
      </c>
      <c r="AQ68" t="e">
        <f>AP68*AVERAGEIFS(AQ:AQ, $A:$A, $A68, $D:$D, "Weight pct")</f>
        <v>#DIV/0!</v>
      </c>
      <c r="AR68" t="e">
        <f>AP68*AVERAGEIFS(AR:AR, $A:$A, $A68, $D:$D, "Weight pct")</f>
        <v>#DIV/0!</v>
      </c>
      <c r="AS68" t="e">
        <f>AP68*AVERAGEIFS(AS:AS, $A:$A, $A68, $D:$D, "Weight pct")</f>
        <v>#DIV/0!</v>
      </c>
      <c r="AT68" t="e">
        <f t="shared" ref="AT68:AW71" si="64">AP68*AVERAGEIFS(AT:AT, $A:$A, $A68, $D:$D, "Weight pct")</f>
        <v>#DIV/0!</v>
      </c>
      <c r="AU68" t="e">
        <f t="shared" si="64"/>
        <v>#DIV/0!</v>
      </c>
      <c r="AV68" t="e">
        <f t="shared" si="64"/>
        <v>#DIV/0!</v>
      </c>
      <c r="AW68" t="e">
        <f t="shared" si="64"/>
        <v>#DIV/0!</v>
      </c>
      <c r="AX68" t="e">
        <f t="shared" ref="AX68:BA71" si="65">AP68*AVERAGEIFS(AX:AX, $A:$A, $A68, $D:$D, "Weight pct")</f>
        <v>#DIV/0!</v>
      </c>
      <c r="AY68" t="e">
        <f t="shared" si="65"/>
        <v>#DIV/0!</v>
      </c>
      <c r="AZ68" t="e">
        <f t="shared" si="65"/>
        <v>#DIV/0!</v>
      </c>
      <c r="BA68" t="e">
        <f t="shared" si="65"/>
        <v>#DIV/0!</v>
      </c>
      <c r="BB68">
        <f>_xlfn.FORECAST.ETS($C68, BB62:BB67, $C62:$C67, 0,0,1)</f>
        <v>534.51364820595256</v>
      </c>
      <c r="BC68">
        <f>BB68*AVERAGEIFS(BC:BC, $A:$A, $A68, $D:$D, "Weight pct")</f>
        <v>207.01595511539603</v>
      </c>
      <c r="BD68">
        <f>BB68*AVERAGEIFS(BD:BD, $A:$A, $A68, $D:$D, "Weight pct")</f>
        <v>159.52763433590164</v>
      </c>
      <c r="BE68">
        <f>BB68*AVERAGEIFS(BE:BE, $A:$A, $A68, $D:$D, "Weight pct")</f>
        <v>186.7226944063182</v>
      </c>
      <c r="BF68">
        <f t="shared" ref="BF68:BI71" si="66">BB68*AVERAGEIFS(BF:BF, $A:$A, $A68, $D:$D, "Weight pct")</f>
        <v>418.52083902823688</v>
      </c>
      <c r="BG68">
        <f t="shared" si="66"/>
        <v>176.89904617279674</v>
      </c>
      <c r="BH68">
        <f t="shared" si="66"/>
        <v>128.95932487137878</v>
      </c>
      <c r="BI68">
        <f t="shared" si="66"/>
        <v>123.97379517150598</v>
      </c>
      <c r="BJ68">
        <f t="shared" ref="BJ68:BM71" si="67">BB68*AVERAGEIFS(BJ:BJ, $A:$A, $A68, $D:$D, "Weight pct")</f>
        <v>115.99280917771563</v>
      </c>
      <c r="BK68">
        <f t="shared" si="67"/>
        <v>30.116908942599277</v>
      </c>
      <c r="BL68">
        <f t="shared" si="67"/>
        <v>30.568309464522851</v>
      </c>
      <c r="BM68">
        <f t="shared" si="67"/>
        <v>62.748899234812207</v>
      </c>
      <c r="BN68">
        <f>_xlfn.FORECAST.ETS($C68, BN62:BN67, $C62:$C67, 0,0,1)</f>
        <v>119.28665274548511</v>
      </c>
      <c r="BO68">
        <f>_xlfn.FORECAST.ETS($C68, BO62:BO67, $C62:$C67, 0,0,1)</f>
        <v>93.489790774021202</v>
      </c>
      <c r="BP68">
        <f>BO68*AVERAGEIFS(BP:BP, $A:$A, $A68, $D:$D, "Weight pct")</f>
        <v>8.0031421697956944</v>
      </c>
      <c r="BQ68">
        <f>BO68*AVERAGEIFS(BQ:BQ, $A:$A, $A68, $D:$D, "Weight pct")</f>
        <v>34.887211251003158</v>
      </c>
      <c r="BR68">
        <f>BO68*AVERAGEIFS(BR:BR, $A:$A, $A68, $D:$D, "Weight pct")</f>
        <v>70.79049453779011</v>
      </c>
      <c r="BS68">
        <f t="shared" ref="BS68:BV71" si="68">BO68*AVERAGEIFS(BS:BS, $A:$A, $A68, $D:$D, "Weight pct")</f>
        <v>70.395407077733438</v>
      </c>
      <c r="BT68">
        <f t="shared" si="68"/>
        <v>5.1240897268951651</v>
      </c>
      <c r="BU68">
        <f t="shared" si="68"/>
        <v>22.668041206941609</v>
      </c>
      <c r="BV68">
        <f t="shared" si="68"/>
        <v>55.65774389384223</v>
      </c>
      <c r="BW68">
        <f t="shared" ref="BW68:BZ71" si="69">BO68*AVERAGEIFS(BW:BW, $A:$A, $A68, $D:$D, "Weight pct")</f>
        <v>23.094383696287768</v>
      </c>
      <c r="BX68">
        <f t="shared" si="69"/>
        <v>2.8790524429005289</v>
      </c>
      <c r="BY68">
        <f t="shared" si="69"/>
        <v>12.219170044061547</v>
      </c>
      <c r="BZ68">
        <f t="shared" si="69"/>
        <v>15.132750643947885</v>
      </c>
      <c r="CA68">
        <f>_xlfn.FORECAST.ETS($C68, CA62:CA67, $C62:$C67, 0,0,1)</f>
        <v>4.3410540560949533</v>
      </c>
    </row>
    <row r="69" spans="1:79" outlineLevel="1">
      <c r="A69" t="str">
        <f>A67</f>
        <v>007857</v>
      </c>
      <c r="B69" t="str">
        <f>B67</f>
        <v>Brazosport College</v>
      </c>
      <c r="C69">
        <v>2025</v>
      </c>
      <c r="D69" t="s">
        <v>2037</v>
      </c>
      <c r="E69">
        <f>_xlfn.FORECAST.ETS($C69, E62:E67, $C62:$C67, 0,0,1)</f>
        <v>280.57426614159817</v>
      </c>
      <c r="F69">
        <f>_xlfn.FORECAST.ETS($C69, F62:F67, $C62:$C67, 0,0,1)</f>
        <v>176.76109212730927</v>
      </c>
      <c r="G69">
        <f>F69*AVERAGEIFS(G:G, $A:$A, $A69, $D:$D, "Weight pct")</f>
        <v>87.227527596675799</v>
      </c>
      <c r="H69">
        <f>F69*AVERAGEIFS(H:H, $A:$A, $A69, $D:$D, "Weight pct")</f>
        <v>40.939034752132642</v>
      </c>
      <c r="I69">
        <f>F69*AVERAGEIFS(I:I, $A:$A, $A69, $D:$D, "Weight pct")</f>
        <v>20.564301028655667</v>
      </c>
      <c r="J69">
        <f>_xlfn.FORECAST.ETS($C69, J62:J67, $C62:$C67, 0,0,1)</f>
        <v>0</v>
      </c>
      <c r="K69" t="e">
        <f>J69*AVERAGEIFS(K:K, $A:$A, $A69, $D:$D, "Weight pct")</f>
        <v>#DIV/0!</v>
      </c>
      <c r="L69" t="e">
        <f>J69*AVERAGEIFS(L:L, $A:$A, $A69, $D:$D, "Weight pct")</f>
        <v>#DIV/0!</v>
      </c>
      <c r="M69" t="e">
        <f>J69*AVERAGEIFS(M:M, $A:$A, $A69, $D:$D, "Weight pct")</f>
        <v>#DIV/0!</v>
      </c>
      <c r="N69">
        <f>_xlfn.FORECAST.ETS($C69, N64:N67, $C64:$C67, 0,0,1)</f>
        <v>92.775866895142855</v>
      </c>
      <c r="O69">
        <f>N69*AVERAGEIFS(O:O, $A:$A, $A69, $D:$D, "Weight pct")</f>
        <v>1.2885537068769841</v>
      </c>
      <c r="P69">
        <f>N69*AVERAGEIFS(P:P, $A:$A, $A69, $D:$D, "Weight pct")</f>
        <v>91.487313188265873</v>
      </c>
      <c r="Q69">
        <f>_xlfn.FORECAST.ETS($C69, Q64:Q67, $C64:$C67, 0,0,1)</f>
        <v>-12.041886963999998</v>
      </c>
      <c r="R69">
        <f>$Q69*($R67/$Q67)</f>
        <v>-0.48167547855999993</v>
      </c>
      <c r="S69">
        <f>$Q69*($S67/$Q67)</f>
        <v>-2.4083773927999998</v>
      </c>
      <c r="T69">
        <f>$Q69*($T67/$Q67)</f>
        <v>-6.7434566998399994</v>
      </c>
      <c r="U69">
        <f t="shared" si="60"/>
        <v>-10.837698267599999</v>
      </c>
      <c r="V69">
        <f t="shared" si="60"/>
        <v>-0.48167547855999993</v>
      </c>
      <c r="W69">
        <f t="shared" si="60"/>
        <v>-1.9267019142399999</v>
      </c>
      <c r="X69">
        <f t="shared" si="60"/>
        <v>-4.33507930704</v>
      </c>
      <c r="Y69">
        <f t="shared" si="61"/>
        <v>-1.2041886963999999</v>
      </c>
      <c r="Z69">
        <f t="shared" si="61"/>
        <v>0</v>
      </c>
      <c r="AA69">
        <f t="shared" si="61"/>
        <v>-0.48167547855999998</v>
      </c>
      <c r="AB69">
        <f t="shared" si="61"/>
        <v>-2.4083773927999998</v>
      </c>
      <c r="AC69">
        <f>_xlfn.FORECAST.ETS($C69, AC62:AC67, $C62:$C67, 0,0,1)</f>
        <v>495.88339932936594</v>
      </c>
      <c r="AD69">
        <f>AC69*AVERAGEIFS(AD:AD, $A:$A, $A69, $D:$D, "Weight pct")</f>
        <v>114.49361763210553</v>
      </c>
      <c r="AE69">
        <f>AC69*AVERAGEIFS(AE:AE, $A:$A, $A69, $D:$D, "Weight pct")</f>
        <v>115.33123201068597</v>
      </c>
      <c r="AF69">
        <f>AC69*AVERAGEIFS(AF:AF, $A:$A, $A69, $D:$D, "Weight pct")</f>
        <v>272.38115428848818</v>
      </c>
      <c r="AG69">
        <f t="shared" si="62"/>
        <v>307.24598941894436</v>
      </c>
      <c r="AH69">
        <f t="shared" si="62"/>
        <v>73.499959232647328</v>
      </c>
      <c r="AI69">
        <f t="shared" si="62"/>
        <v>73.28797999758504</v>
      </c>
      <c r="AJ69">
        <f t="shared" si="62"/>
        <v>165.45021574685342</v>
      </c>
      <c r="AK69">
        <f t="shared" si="63"/>
        <v>188.63740991042152</v>
      </c>
      <c r="AL69">
        <f t="shared" si="63"/>
        <v>40.993658399458205</v>
      </c>
      <c r="AM69">
        <f t="shared" si="63"/>
        <v>42.043252013100926</v>
      </c>
      <c r="AN69">
        <f t="shared" si="63"/>
        <v>106.93093854163475</v>
      </c>
      <c r="AO69">
        <f>_xlfn.FORECAST.ETS($C69, AO62:AO67, $C62:$C67, 0,0,1)</f>
        <v>96.79621512941138</v>
      </c>
      <c r="AP69">
        <f>_xlfn.FORECAST.ETS($C69, AP62:AP67, $C62:$C67, 0,0,1)</f>
        <v>0</v>
      </c>
      <c r="AQ69" t="e">
        <f>AP69*AVERAGEIFS(AQ:AQ, $A:$A, $A69, $D:$D, "Weight pct")</f>
        <v>#DIV/0!</v>
      </c>
      <c r="AR69" t="e">
        <f>AP69*AVERAGEIFS(AR:AR, $A:$A, $A69, $D:$D, "Weight pct")</f>
        <v>#DIV/0!</v>
      </c>
      <c r="AS69" t="e">
        <f>AP69*AVERAGEIFS(AS:AS, $A:$A, $A69, $D:$D, "Weight pct")</f>
        <v>#DIV/0!</v>
      </c>
      <c r="AT69" t="e">
        <f t="shared" si="64"/>
        <v>#DIV/0!</v>
      </c>
      <c r="AU69" t="e">
        <f t="shared" si="64"/>
        <v>#DIV/0!</v>
      </c>
      <c r="AV69" t="e">
        <f t="shared" si="64"/>
        <v>#DIV/0!</v>
      </c>
      <c r="AW69" t="e">
        <f t="shared" si="64"/>
        <v>#DIV/0!</v>
      </c>
      <c r="AX69" t="e">
        <f t="shared" si="65"/>
        <v>#DIV/0!</v>
      </c>
      <c r="AY69" t="e">
        <f t="shared" si="65"/>
        <v>#DIV/0!</v>
      </c>
      <c r="AZ69" t="e">
        <f t="shared" si="65"/>
        <v>#DIV/0!</v>
      </c>
      <c r="BA69" t="e">
        <f t="shared" si="65"/>
        <v>#DIV/0!</v>
      </c>
      <c r="BB69">
        <f>_xlfn.FORECAST.ETS($C69, BB62:BB67, $C62:$C67, 0,0,1)</f>
        <v>523.02492823438217</v>
      </c>
      <c r="BC69">
        <f>BB69*AVERAGEIFS(BC:BC, $A:$A, $A69, $D:$D, "Weight pct")</f>
        <v>202.56639925101226</v>
      </c>
      <c r="BD69">
        <f>BB69*AVERAGEIFS(BD:BD, $A:$A, $A69, $D:$D, "Weight pct")</f>
        <v>156.098782098426</v>
      </c>
      <c r="BE69">
        <f>BB69*AVERAGEIFS(BE:BE, $A:$A, $A69, $D:$D, "Weight pct")</f>
        <v>182.70931746903793</v>
      </c>
      <c r="BF69">
        <f t="shared" si="66"/>
        <v>409.52524324129934</v>
      </c>
      <c r="BG69">
        <f t="shared" si="66"/>
        <v>173.09681659168402</v>
      </c>
      <c r="BH69">
        <f t="shared" si="66"/>
        <v>126.18750122170619</v>
      </c>
      <c r="BI69">
        <f t="shared" si="66"/>
        <v>121.30912941167216</v>
      </c>
      <c r="BJ69">
        <f t="shared" si="67"/>
        <v>113.49968499308281</v>
      </c>
      <c r="BK69">
        <f t="shared" si="67"/>
        <v>29.469582659328232</v>
      </c>
      <c r="BL69">
        <f t="shared" si="67"/>
        <v>29.911280876719811</v>
      </c>
      <c r="BM69">
        <f t="shared" si="67"/>
        <v>61.400188057365753</v>
      </c>
      <c r="BN69">
        <f>_xlfn.FORECAST.ETS($C69, BN62:BN67, $C62:$C67, 0,0,1)</f>
        <v>125.79339846590274</v>
      </c>
      <c r="BO69">
        <f>_xlfn.FORECAST.ETS($C69, BO62:BO67, $C62:$C67, 0,0,1)</f>
        <v>101.09152103300309</v>
      </c>
      <c r="BP69">
        <f>BO69*AVERAGEIFS(BP:BP, $A:$A, $A69, $D:$D, "Weight pct")</f>
        <v>8.6538841117273417</v>
      </c>
      <c r="BQ69">
        <f>BO69*AVERAGEIFS(BQ:BQ, $A:$A, $A69, $D:$D, "Weight pct")</f>
        <v>37.723918523771367</v>
      </c>
      <c r="BR69">
        <f>BO69*AVERAGEIFS(BR:BR, $A:$A, $A69, $D:$D, "Weight pct")</f>
        <v>76.546526719709874</v>
      </c>
      <c r="BS69">
        <f t="shared" si="68"/>
        <v>76.119314379757853</v>
      </c>
      <c r="BT69">
        <f t="shared" si="68"/>
        <v>5.5407335936124404</v>
      </c>
      <c r="BU69">
        <f t="shared" si="68"/>
        <v>24.511197912374513</v>
      </c>
      <c r="BV69">
        <f t="shared" si="68"/>
        <v>60.183319920931318</v>
      </c>
      <c r="BW69">
        <f t="shared" si="69"/>
        <v>24.972206653245248</v>
      </c>
      <c r="BX69">
        <f t="shared" si="69"/>
        <v>3.1131505181149008</v>
      </c>
      <c r="BY69">
        <f t="shared" si="69"/>
        <v>13.212720611396852</v>
      </c>
      <c r="BZ69">
        <f t="shared" si="69"/>
        <v>16.36320679877856</v>
      </c>
      <c r="CA69">
        <f>_xlfn.FORECAST.ETS($C69, CA62:CA67, $C62:$C67, 0,0,1)</f>
        <v>4.7877013026092285</v>
      </c>
    </row>
    <row r="70" spans="1:79" outlineLevel="1">
      <c r="A70" t="str">
        <f>A69</f>
        <v>007857</v>
      </c>
      <c r="B70" t="str">
        <f>B69</f>
        <v>Brazosport College</v>
      </c>
      <c r="C70">
        <v>2024</v>
      </c>
      <c r="D70" t="s">
        <v>2040</v>
      </c>
      <c r="E70">
        <f>IF(OR(E67=0,E67=""),E68,IF(E68&gt;(E67*(1+Dash!$B$6)),E67*(1+Dash!$B$6),IF(E68&lt;(E67*(1-Dash!$B$7)),E67*(1-Dash!$B$7),E68)))</f>
        <v>299.25</v>
      </c>
      <c r="F70">
        <f>IF(OR(F67=0,F67=""),F68,IF(F68&gt;(F67*(1+Dash!$B$6)),F67*(1+Dash!$B$6),IF(F68&lt;(F67*(1-Dash!$B$7)),F67*(1-Dash!$B$7),F68)))</f>
        <v>199.5</v>
      </c>
      <c r="G70">
        <f>F70*AVERAGEIFS(G:G, $A:$A, $A70, $D:$D, "Weight pct")</f>
        <v>98.448654882735141</v>
      </c>
      <c r="H70">
        <f>F70*AVERAGEIFS(H:H, $A:$A, $A70, $D:$D, "Weight pct")</f>
        <v>46.205515788327851</v>
      </c>
      <c r="I70">
        <f>F70*AVERAGEIFS(I:I, $A:$A, $A70, $D:$D, "Weight pct")</f>
        <v>23.209734709389501</v>
      </c>
      <c r="J70">
        <f>IF(OR(J67=0,J67=""),J68,IF(J68&gt;(J67*(1+Dash!$B$6)),J67*(1+Dash!$B$6),IF(J68&lt;(J67*(1-Dash!$B$7)),J67*(1-Dash!$B$7),J68)))</f>
        <v>0</v>
      </c>
      <c r="K70" t="e">
        <f>J70*AVERAGEIFS(K:K, $A:$A, $A70, $D:$D, "Weight pct")</f>
        <v>#DIV/0!</v>
      </c>
      <c r="L70" t="e">
        <f>J70*AVERAGEIFS(L:L, $A:$A, $A70, $D:$D, "Weight pct")</f>
        <v>#DIV/0!</v>
      </c>
      <c r="M70" t="e">
        <f>J70*AVERAGEIFS(M:M, $A:$A, $A70, $D:$D, "Weight pct")</f>
        <v>#DIV/0!</v>
      </c>
      <c r="N70">
        <f>IF(OR(N67=0,N67=""),N68,IF(N68&gt;(N67*(1+Dash!$B$6)),N67*(1+Dash!$B$6),IF(N68&lt;(N67*(1-Dash!$B$7)),N67*(1-Dash!$B$7),N68)))</f>
        <v>68.2</v>
      </c>
      <c r="O70">
        <f>N70*AVERAGEIFS(O:O, $A:$A, $A70, $D:$D, "Weight pct")</f>
        <v>0.94722222222222219</v>
      </c>
      <c r="P70">
        <f>N70*AVERAGEIFS(P:P, $A:$A, $A70, $D:$D, "Weight pct")</f>
        <v>67.25277777777778</v>
      </c>
      <c r="Q70">
        <f>IF(OR(Q67=0,Q67=""),Q68,IF(Q68&gt;(Q67*(1+Dash!$B$6)),Q67*(1+Dash!$B$6),IF(Q68&lt;(Q67*(1-Dash!$B$7)),Q67*(1-Dash!$B$7),Q68)))</f>
        <v>23.75</v>
      </c>
      <c r="R70">
        <f>$Q70*($R67/$Q67)</f>
        <v>0.95000000000000007</v>
      </c>
      <c r="S70">
        <f>$Q70*($S67/$Q67)</f>
        <v>4.75</v>
      </c>
      <c r="T70">
        <f>$Q70*($T67/$Q67)</f>
        <v>13.3</v>
      </c>
      <c r="U70">
        <f t="shared" si="60"/>
        <v>21.375</v>
      </c>
      <c r="V70">
        <f t="shared" si="60"/>
        <v>0.95000000000000007</v>
      </c>
      <c r="W70">
        <f t="shared" si="60"/>
        <v>3.8000000000000003</v>
      </c>
      <c r="X70">
        <f t="shared" si="60"/>
        <v>8.5500000000000007</v>
      </c>
      <c r="Y70">
        <f t="shared" si="61"/>
        <v>2.375</v>
      </c>
      <c r="Z70">
        <f t="shared" si="61"/>
        <v>0</v>
      </c>
      <c r="AA70">
        <f t="shared" si="61"/>
        <v>0.95000000000000007</v>
      </c>
      <c r="AB70">
        <f t="shared" si="61"/>
        <v>4.75</v>
      </c>
      <c r="AC70">
        <f>IF(OR(AC67=0,AC67=""),AC68,IF(AC68&gt;(AC67*(1+Dash!$B$6)),AC67*(1+Dash!$B$6),IF(AC68&lt;(AC67*(1-Dash!$B$7)),AC67*(1-Dash!$B$7),AC68)))</f>
        <v>514.9</v>
      </c>
      <c r="AD70">
        <f>AC70*AVERAGEIFS(AD:AD, $A:$A, $A70, $D:$D, "Weight pct")</f>
        <v>118.88432603006878</v>
      </c>
      <c r="AE70">
        <f>AC70*AVERAGEIFS(AE:AE, $A:$A, $A70, $D:$D, "Weight pct")</f>
        <v>119.75406202872158</v>
      </c>
      <c r="AF70">
        <f>AC70*AVERAGEIFS(AF:AF, $A:$A, $A70, $D:$D, "Weight pct")</f>
        <v>282.82668170141562</v>
      </c>
      <c r="AG70">
        <f t="shared" si="62"/>
        <v>319.02854615775777</v>
      </c>
      <c r="AH70">
        <f t="shared" si="62"/>
        <v>76.318604454337375</v>
      </c>
      <c r="AI70">
        <f t="shared" si="62"/>
        <v>76.098496041187857</v>
      </c>
      <c r="AJ70">
        <f t="shared" si="62"/>
        <v>171.79505545712246</v>
      </c>
      <c r="AK70">
        <f t="shared" si="63"/>
        <v>195.87145384224215</v>
      </c>
      <c r="AL70">
        <f t="shared" si="63"/>
        <v>42.565721575731409</v>
      </c>
      <c r="AM70">
        <f t="shared" si="63"/>
        <v>43.655565987533713</v>
      </c>
      <c r="AN70">
        <f t="shared" si="63"/>
        <v>111.03162624429315</v>
      </c>
      <c r="AO70">
        <f>IF(OR(AO67=0,AO67=""),AO68,IF(AO68&gt;(AO67*(1+Dash!$B$6)),AO67*(1+Dash!$B$6),IF(AO68&lt;(AO67*(1-Dash!$B$7)),AO67*(1-Dash!$B$7),AO68)))</f>
        <v>89.580006649458994</v>
      </c>
      <c r="AP70">
        <f>IF(OR(AP67=0,AP67=""),AP68,IF(AP68&gt;(AP67*(1+Dash!$B$6)),AP67*(1+Dash!$B$6),IF(AP68&lt;(AP67*(1-Dash!$B$7)),AP67*(1-Dash!$B$7),AP68)))</f>
        <v>0</v>
      </c>
      <c r="AQ70" t="e">
        <f>AP70*AVERAGEIFS(AQ:AQ, $A:$A, $A70, $D:$D, "Weight pct")</f>
        <v>#DIV/0!</v>
      </c>
      <c r="AR70" t="e">
        <f>AP70*AVERAGEIFS(AR:AR, $A:$A, $A70, $D:$D, "Weight pct")</f>
        <v>#DIV/0!</v>
      </c>
      <c r="AS70" t="e">
        <f>AP70*AVERAGEIFS(AS:AS, $A:$A, $A70, $D:$D, "Weight pct")</f>
        <v>#DIV/0!</v>
      </c>
      <c r="AT70" t="e">
        <f t="shared" si="64"/>
        <v>#DIV/0!</v>
      </c>
      <c r="AU70" t="e">
        <f t="shared" si="64"/>
        <v>#DIV/0!</v>
      </c>
      <c r="AV70" t="e">
        <f t="shared" si="64"/>
        <v>#DIV/0!</v>
      </c>
      <c r="AW70" t="e">
        <f t="shared" si="64"/>
        <v>#DIV/0!</v>
      </c>
      <c r="AX70" t="e">
        <f t="shared" si="65"/>
        <v>#DIV/0!</v>
      </c>
      <c r="AY70" t="e">
        <f t="shared" si="65"/>
        <v>#DIV/0!</v>
      </c>
      <c r="AZ70" t="e">
        <f t="shared" si="65"/>
        <v>#DIV/0!</v>
      </c>
      <c r="BA70" t="e">
        <f t="shared" si="65"/>
        <v>#DIV/0!</v>
      </c>
      <c r="BB70">
        <f>IF(OR(BB67=0,BB67=""),BB68,IF(BB68&gt;(BB67*(1+Dash!$B$6)),BB67*(1+Dash!$B$6),IF(BB68&lt;(BB67*(1-Dash!$B$7)),BB67*(1-Dash!$B$7),BB68)))</f>
        <v>534.51364820595256</v>
      </c>
      <c r="BC70">
        <f>BB70*AVERAGEIFS(BC:BC, $A:$A, $A70, $D:$D, "Weight pct")</f>
        <v>207.01595511539603</v>
      </c>
      <c r="BD70">
        <f>BB70*AVERAGEIFS(BD:BD, $A:$A, $A70, $D:$D, "Weight pct")</f>
        <v>159.52763433590164</v>
      </c>
      <c r="BE70">
        <f>BB70*AVERAGEIFS(BE:BE, $A:$A, $A70, $D:$D, "Weight pct")</f>
        <v>186.7226944063182</v>
      </c>
      <c r="BF70">
        <f t="shared" si="66"/>
        <v>418.52083902823688</v>
      </c>
      <c r="BG70">
        <f t="shared" si="66"/>
        <v>176.89904617279674</v>
      </c>
      <c r="BH70">
        <f t="shared" si="66"/>
        <v>128.95932487137878</v>
      </c>
      <c r="BI70">
        <f t="shared" si="66"/>
        <v>123.97379517150598</v>
      </c>
      <c r="BJ70">
        <f t="shared" si="67"/>
        <v>115.99280917771563</v>
      </c>
      <c r="BK70">
        <f t="shared" si="67"/>
        <v>30.116908942599277</v>
      </c>
      <c r="BL70">
        <f t="shared" si="67"/>
        <v>30.568309464522851</v>
      </c>
      <c r="BM70">
        <f t="shared" si="67"/>
        <v>62.748899234812207</v>
      </c>
      <c r="BN70">
        <f>IF(OR(BN67=0,BN67=""),BN68,IF(BN68&gt;(BN67*(1+Dash!$B$6)),BN67*(1+Dash!$B$6),IF(BN68&lt;(BN67*(1-Dash!$B$7)),BN67*(1-Dash!$B$7),BN68)))</f>
        <v>119.28665274548511</v>
      </c>
      <c r="BO70">
        <f>IF(OR(BO67=0,BO67=""),BO68,IF(BO68&gt;(BO67*(1+Dash!$B$6)),BO67*(1+Dash!$B$6),IF(BO68&lt;(BO67*(1-Dash!$B$7)),BO67*(1-Dash!$B$7),BO68)))</f>
        <v>93.489790774021202</v>
      </c>
      <c r="BP70">
        <f>BO70*AVERAGEIFS(BP:BP, $A:$A, $A70, $D:$D, "Weight pct")</f>
        <v>8.0031421697956944</v>
      </c>
      <c r="BQ70">
        <f>BO70*AVERAGEIFS(BQ:BQ, $A:$A, $A70, $D:$D, "Weight pct")</f>
        <v>34.887211251003158</v>
      </c>
      <c r="BR70">
        <f>BO70*AVERAGEIFS(BR:BR, $A:$A, $A70, $D:$D, "Weight pct")</f>
        <v>70.79049453779011</v>
      </c>
      <c r="BS70">
        <f t="shared" si="68"/>
        <v>70.395407077733438</v>
      </c>
      <c r="BT70">
        <f t="shared" si="68"/>
        <v>5.1240897268951651</v>
      </c>
      <c r="BU70">
        <f t="shared" si="68"/>
        <v>22.668041206941609</v>
      </c>
      <c r="BV70">
        <f t="shared" si="68"/>
        <v>55.65774389384223</v>
      </c>
      <c r="BW70">
        <f t="shared" si="69"/>
        <v>23.094383696287768</v>
      </c>
      <c r="BX70">
        <f t="shared" si="69"/>
        <v>2.8790524429005289</v>
      </c>
      <c r="BY70">
        <f t="shared" si="69"/>
        <v>12.219170044061547</v>
      </c>
      <c r="BZ70">
        <f t="shared" si="69"/>
        <v>15.132750643947885</v>
      </c>
      <c r="CA70">
        <f>IF(OR(CA67=0,CA67=""),CA68,IF(CA68&gt;(CA67*(1+Dash!$B$6)),CA67*(1+Dash!$B$6),IF(CA68&lt;(CA67*(1-Dash!$B$7)),CA67*(1-Dash!$B$7),CA68)))</f>
        <v>4.75</v>
      </c>
    </row>
    <row r="71" spans="1:79" outlineLevel="1">
      <c r="A71" t="str">
        <f>A70</f>
        <v>007857</v>
      </c>
      <c r="B71" t="str">
        <f>B70</f>
        <v>Brazosport College</v>
      </c>
      <c r="C71">
        <v>2025</v>
      </c>
      <c r="D71" t="s">
        <v>2040</v>
      </c>
      <c r="E71">
        <f>IF(E69&gt;(E70*(1+Dash!$B$6)), E70*(1+Dash!$B$6), IF(E69&lt;(E70*(1-Dash!$B$7)), E70*(1-Dash!$B$7), E69))</f>
        <v>284.28749999999997</v>
      </c>
      <c r="F71">
        <f>IF(F69&gt;(F70*(1+Dash!$B$6)), F70*(1+Dash!$B$6), IF(F69&lt;(F70*(1-Dash!$B$7)), F70*(1-Dash!$B$7), F69))</f>
        <v>189.52499999999998</v>
      </c>
      <c r="G71">
        <f>F71*AVERAGEIFS(G:G, $A:$A, $A71, $D:$D, "Weight pct")</f>
        <v>93.526222138598371</v>
      </c>
      <c r="H71">
        <f>F71*AVERAGEIFS(H:H, $A:$A, $A71, $D:$D, "Weight pct")</f>
        <v>43.89523999891145</v>
      </c>
      <c r="I71">
        <f>F71*AVERAGEIFS(I:I, $A:$A, $A71, $D:$D, "Weight pct")</f>
        <v>22.049247973920025</v>
      </c>
      <c r="J71">
        <f>IF(J69&gt;(J70*(1+Dash!$B$6)), J70*(1+Dash!$B$6), IF(J69&lt;(J70*(1-Dash!$B$7)), J70*(1-Dash!$B$7), J69))</f>
        <v>0</v>
      </c>
      <c r="K71" t="e">
        <f>J71*AVERAGEIFS(K:K, $A:$A, $A71, $D:$D, "Weight pct")</f>
        <v>#DIV/0!</v>
      </c>
      <c r="L71" t="e">
        <f>J71*AVERAGEIFS(L:L, $A:$A, $A71, $D:$D, "Weight pct")</f>
        <v>#DIV/0!</v>
      </c>
      <c r="M71" t="e">
        <f>J71*AVERAGEIFS(M:M, $A:$A, $A71, $D:$D, "Weight pct")</f>
        <v>#DIV/0!</v>
      </c>
      <c r="N71">
        <f>IF(N69&gt;(N70*(1+Dash!$B$6)), N70*(1+Dash!$B$6), IF(N69&lt;(N70*(1-Dash!$B$7)), N70*(1-Dash!$B$7), N69))</f>
        <v>75.02000000000001</v>
      </c>
      <c r="O71">
        <f>N71*AVERAGEIFS(O:O, $A:$A, $A71, $D:$D, "Weight pct")</f>
        <v>1.0419444444444446</v>
      </c>
      <c r="P71">
        <f>N71*AVERAGEIFS(P:P, $A:$A, $A71, $D:$D, "Weight pct")</f>
        <v>73.978055555555571</v>
      </c>
      <c r="Q71">
        <f>IF(Q69&gt;(Q70*(1+Dash!$B$6)), Q70*(1+Dash!$B$6), IF(Q69&lt;(Q70*(1-Dash!$B$7)), Q70*(1-Dash!$B$7), Q69))</f>
        <v>22.5625</v>
      </c>
      <c r="R71">
        <f>$Q71*($R67/$Q67)</f>
        <v>0.90249999999999997</v>
      </c>
      <c r="S71">
        <f>$Q71*($S67/$Q67)</f>
        <v>4.5125000000000002</v>
      </c>
      <c r="T71">
        <f>$Q71*($T67/$Q67)</f>
        <v>12.635000000000002</v>
      </c>
      <c r="U71">
        <f t="shared" si="60"/>
        <v>20.306250000000002</v>
      </c>
      <c r="V71">
        <f t="shared" si="60"/>
        <v>0.90249999999999997</v>
      </c>
      <c r="W71">
        <f t="shared" si="60"/>
        <v>3.6100000000000003</v>
      </c>
      <c r="X71">
        <f t="shared" si="60"/>
        <v>8.1225000000000023</v>
      </c>
      <c r="Y71">
        <f t="shared" si="61"/>
        <v>2.2562500000000001</v>
      </c>
      <c r="Z71">
        <f t="shared" si="61"/>
        <v>0</v>
      </c>
      <c r="AA71">
        <f t="shared" si="61"/>
        <v>0.90250000000000008</v>
      </c>
      <c r="AB71">
        <f t="shared" si="61"/>
        <v>4.5125000000000011</v>
      </c>
      <c r="AC71">
        <f>IF(AC69&gt;(AC70*(1+Dash!$B$6)), AC70*(1+Dash!$B$6), IF(AC69&lt;(AC70*(1-Dash!$B$7)), AC70*(1-Dash!$B$7), AC69))</f>
        <v>495.88339932936594</v>
      </c>
      <c r="AD71">
        <f>AC71*AVERAGEIFS(AD:AD, $A:$A, $A71, $D:$D, "Weight pct")</f>
        <v>114.49361763210553</v>
      </c>
      <c r="AE71">
        <f>AC71*AVERAGEIFS(AE:AE, $A:$A, $A71, $D:$D, "Weight pct")</f>
        <v>115.33123201068597</v>
      </c>
      <c r="AF71">
        <f>AC71*AVERAGEIFS(AF:AF, $A:$A, $A71, $D:$D, "Weight pct")</f>
        <v>272.38115428848818</v>
      </c>
      <c r="AG71">
        <f t="shared" si="62"/>
        <v>307.24598941894436</v>
      </c>
      <c r="AH71">
        <f t="shared" si="62"/>
        <v>73.499959232647328</v>
      </c>
      <c r="AI71">
        <f t="shared" si="62"/>
        <v>73.28797999758504</v>
      </c>
      <c r="AJ71">
        <f t="shared" si="62"/>
        <v>165.45021574685342</v>
      </c>
      <c r="AK71">
        <f t="shared" si="63"/>
        <v>188.63740991042152</v>
      </c>
      <c r="AL71">
        <f t="shared" si="63"/>
        <v>40.993658399458205</v>
      </c>
      <c r="AM71">
        <f t="shared" si="63"/>
        <v>42.043252013100926</v>
      </c>
      <c r="AN71">
        <f t="shared" si="63"/>
        <v>106.93093854163475</v>
      </c>
      <c r="AO71">
        <f>IF(AO69&gt;(AO70*(1+Dash!$B$6)), AO70*(1+Dash!$B$6), IF(AO69&lt;(AO70*(1-Dash!$B$7)), AO70*(1-Dash!$B$7), AO69))</f>
        <v>96.79621512941138</v>
      </c>
      <c r="AP71">
        <f>IF(AP69&gt;(AP70*(1+Dash!$B$6)), AP70*(1+Dash!$B$6), IF(AP69&lt;(AP70*(1-Dash!$B$7)), AP70*(1-Dash!$B$7), AP69))</f>
        <v>0</v>
      </c>
      <c r="AQ71" t="e">
        <f>AP71*AVERAGEIFS(AQ:AQ, $A:$A, $A71, $D:$D, "Weight pct")</f>
        <v>#DIV/0!</v>
      </c>
      <c r="AR71" t="e">
        <f>AP71*AVERAGEIFS(AR:AR, $A:$A, $A71, $D:$D, "Weight pct")</f>
        <v>#DIV/0!</v>
      </c>
      <c r="AS71" t="e">
        <f>AP71*AVERAGEIFS(AS:AS, $A:$A, $A71, $D:$D, "Weight pct")</f>
        <v>#DIV/0!</v>
      </c>
      <c r="AT71" t="e">
        <f t="shared" si="64"/>
        <v>#DIV/0!</v>
      </c>
      <c r="AU71" t="e">
        <f t="shared" si="64"/>
        <v>#DIV/0!</v>
      </c>
      <c r="AV71" t="e">
        <f t="shared" si="64"/>
        <v>#DIV/0!</v>
      </c>
      <c r="AW71" t="e">
        <f t="shared" si="64"/>
        <v>#DIV/0!</v>
      </c>
      <c r="AX71" t="e">
        <f t="shared" si="65"/>
        <v>#DIV/0!</v>
      </c>
      <c r="AY71" t="e">
        <f t="shared" si="65"/>
        <v>#DIV/0!</v>
      </c>
      <c r="AZ71" t="e">
        <f t="shared" si="65"/>
        <v>#DIV/0!</v>
      </c>
      <c r="BA71" t="e">
        <f t="shared" si="65"/>
        <v>#DIV/0!</v>
      </c>
      <c r="BB71">
        <f>IF(BB69&gt;(BB70*(1+Dash!$B$6)), BB70*(1+Dash!$B$6), IF(BB69&lt;(BB70*(1-Dash!$B$7)), BB70*(1-Dash!$B$7), BB69))</f>
        <v>523.02492823438217</v>
      </c>
      <c r="BC71">
        <f>BB71*AVERAGEIFS(BC:BC, $A:$A, $A71, $D:$D, "Weight pct")</f>
        <v>202.56639925101226</v>
      </c>
      <c r="BD71">
        <f>BB71*AVERAGEIFS(BD:BD, $A:$A, $A71, $D:$D, "Weight pct")</f>
        <v>156.098782098426</v>
      </c>
      <c r="BE71">
        <f>BB71*AVERAGEIFS(BE:BE, $A:$A, $A71, $D:$D, "Weight pct")</f>
        <v>182.70931746903793</v>
      </c>
      <c r="BF71">
        <f t="shared" si="66"/>
        <v>409.52524324129934</v>
      </c>
      <c r="BG71">
        <f t="shared" si="66"/>
        <v>173.09681659168402</v>
      </c>
      <c r="BH71">
        <f t="shared" si="66"/>
        <v>126.18750122170619</v>
      </c>
      <c r="BI71">
        <f t="shared" si="66"/>
        <v>121.30912941167216</v>
      </c>
      <c r="BJ71">
        <f t="shared" si="67"/>
        <v>113.49968499308281</v>
      </c>
      <c r="BK71">
        <f t="shared" si="67"/>
        <v>29.469582659328232</v>
      </c>
      <c r="BL71">
        <f t="shared" si="67"/>
        <v>29.911280876719811</v>
      </c>
      <c r="BM71">
        <f t="shared" si="67"/>
        <v>61.400188057365753</v>
      </c>
      <c r="BN71">
        <f>IF(BN69&gt;(BN70*(1+Dash!$B$6)), BN70*(1+Dash!$B$6), IF(BN69&lt;(BN70*(1-Dash!$B$7)), BN70*(1-Dash!$B$7), BN69))</f>
        <v>125.79339846590274</v>
      </c>
      <c r="BO71">
        <f>IF(BO69&gt;(BO70*(1+Dash!$B$6)), BO70*(1+Dash!$B$6), IF(BO69&lt;(BO70*(1-Dash!$B$7)), BO70*(1-Dash!$B$7), BO69))</f>
        <v>101.09152103300309</v>
      </c>
      <c r="BP71">
        <f>BO71*AVERAGEIFS(BP:BP, $A:$A, $A71, $D:$D, "Weight pct")</f>
        <v>8.6538841117273417</v>
      </c>
      <c r="BQ71">
        <f>BO71*AVERAGEIFS(BQ:BQ, $A:$A, $A71, $D:$D, "Weight pct")</f>
        <v>37.723918523771367</v>
      </c>
      <c r="BR71">
        <f>BO71*AVERAGEIFS(BR:BR, $A:$A, $A71, $D:$D, "Weight pct")</f>
        <v>76.546526719709874</v>
      </c>
      <c r="BS71">
        <f t="shared" si="68"/>
        <v>76.119314379757853</v>
      </c>
      <c r="BT71">
        <f t="shared" si="68"/>
        <v>5.5407335936124404</v>
      </c>
      <c r="BU71">
        <f t="shared" si="68"/>
        <v>24.511197912374513</v>
      </c>
      <c r="BV71">
        <f t="shared" si="68"/>
        <v>60.183319920931318</v>
      </c>
      <c r="BW71">
        <f t="shared" si="69"/>
        <v>24.972206653245248</v>
      </c>
      <c r="BX71">
        <f t="shared" si="69"/>
        <v>3.1131505181149008</v>
      </c>
      <c r="BY71">
        <f t="shared" si="69"/>
        <v>13.212720611396852</v>
      </c>
      <c r="BZ71">
        <f t="shared" si="69"/>
        <v>16.36320679877856</v>
      </c>
      <c r="CA71">
        <f>IF(CA69&gt;(CA70*(1+Dash!$B$6)), CA70*(1+Dash!$B$6), IF(CA69&lt;(CA70*(1-Dash!$B$7)), CA70*(1-Dash!$B$7), CA69))</f>
        <v>4.7877013026092285</v>
      </c>
    </row>
    <row r="72" spans="1:79" outlineLevel="1">
      <c r="A72" t="s">
        <v>61</v>
      </c>
      <c r="B72" t="s">
        <v>1928</v>
      </c>
      <c r="C72">
        <v>2018</v>
      </c>
      <c r="D72" t="s">
        <v>2036</v>
      </c>
      <c r="E72">
        <v>314</v>
      </c>
      <c r="F72">
        <v>981</v>
      </c>
      <c r="G72">
        <v>559</v>
      </c>
      <c r="H72">
        <v>381</v>
      </c>
      <c r="I72">
        <v>381</v>
      </c>
      <c r="AC72">
        <v>546</v>
      </c>
      <c r="AD72">
        <v>298</v>
      </c>
      <c r="AE72">
        <v>237</v>
      </c>
      <c r="AF72">
        <v>430</v>
      </c>
      <c r="AG72">
        <v>268</v>
      </c>
      <c r="AH72">
        <v>153</v>
      </c>
      <c r="AI72">
        <v>125</v>
      </c>
      <c r="AJ72">
        <v>213</v>
      </c>
      <c r="AK72">
        <v>278</v>
      </c>
      <c r="AL72">
        <v>145</v>
      </c>
      <c r="AM72">
        <v>112</v>
      </c>
      <c r="AN72">
        <v>217</v>
      </c>
      <c r="AO72">
        <v>17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1709</v>
      </c>
      <c r="BC72">
        <v>832</v>
      </c>
      <c r="BD72">
        <v>760</v>
      </c>
      <c r="BE72">
        <v>992</v>
      </c>
      <c r="BF72">
        <v>1482</v>
      </c>
      <c r="BG72">
        <v>734</v>
      </c>
      <c r="BH72">
        <v>655</v>
      </c>
      <c r="BI72">
        <v>826</v>
      </c>
      <c r="BJ72">
        <v>227</v>
      </c>
      <c r="BK72">
        <v>98</v>
      </c>
      <c r="BL72">
        <v>105</v>
      </c>
      <c r="BM72">
        <v>166</v>
      </c>
      <c r="BN72">
        <v>38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</row>
    <row r="73" spans="1:79" outlineLevel="1">
      <c r="A73" t="s">
        <v>61</v>
      </c>
      <c r="B73" t="s">
        <v>1928</v>
      </c>
      <c r="C73">
        <v>2019</v>
      </c>
      <c r="D73" t="s">
        <v>2036</v>
      </c>
      <c r="E73">
        <v>798</v>
      </c>
      <c r="F73">
        <v>949</v>
      </c>
      <c r="G73">
        <v>535</v>
      </c>
      <c r="H73">
        <v>391</v>
      </c>
      <c r="I73">
        <v>349</v>
      </c>
      <c r="AC73">
        <v>639</v>
      </c>
      <c r="AD73">
        <v>357</v>
      </c>
      <c r="AE73">
        <v>281</v>
      </c>
      <c r="AF73">
        <v>522</v>
      </c>
      <c r="AG73">
        <v>316</v>
      </c>
      <c r="AH73">
        <v>185</v>
      </c>
      <c r="AI73">
        <v>130</v>
      </c>
      <c r="AJ73">
        <v>262</v>
      </c>
      <c r="AK73">
        <v>323</v>
      </c>
      <c r="AL73">
        <v>172</v>
      </c>
      <c r="AM73">
        <v>151</v>
      </c>
      <c r="AN73">
        <v>260</v>
      </c>
      <c r="AO73">
        <v>13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1843</v>
      </c>
      <c r="BC73">
        <v>969</v>
      </c>
      <c r="BD73">
        <v>806</v>
      </c>
      <c r="BE73">
        <v>908</v>
      </c>
      <c r="BF73">
        <v>1581</v>
      </c>
      <c r="BG73">
        <v>851</v>
      </c>
      <c r="BH73">
        <v>675</v>
      </c>
      <c r="BI73">
        <v>726</v>
      </c>
      <c r="BJ73">
        <v>262</v>
      </c>
      <c r="BK73">
        <v>118</v>
      </c>
      <c r="BL73">
        <v>131</v>
      </c>
      <c r="BM73">
        <v>182</v>
      </c>
      <c r="BN73">
        <v>34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</row>
    <row r="74" spans="1:79" outlineLevel="1">
      <c r="A74" t="s">
        <v>61</v>
      </c>
      <c r="B74" t="s">
        <v>1928</v>
      </c>
      <c r="C74">
        <v>2020</v>
      </c>
      <c r="D74" t="s">
        <v>2036</v>
      </c>
      <c r="E74">
        <v>653</v>
      </c>
      <c r="F74">
        <v>862</v>
      </c>
      <c r="G74">
        <v>538</v>
      </c>
      <c r="H74">
        <v>345</v>
      </c>
      <c r="I74">
        <v>306</v>
      </c>
      <c r="N74">
        <v>135</v>
      </c>
      <c r="O74">
        <v>81</v>
      </c>
      <c r="P74">
        <v>54</v>
      </c>
      <c r="Q74">
        <f>SUM(Table1[[#This Row],[OSA]],Table1[[#This Row],[OSA: High-Demand Field]])</f>
        <v>4</v>
      </c>
      <c r="U74">
        <v>0</v>
      </c>
      <c r="Y74">
        <v>4</v>
      </c>
      <c r="AC74">
        <v>561</v>
      </c>
      <c r="AD74">
        <v>252</v>
      </c>
      <c r="AE74">
        <v>220</v>
      </c>
      <c r="AF74">
        <v>446</v>
      </c>
      <c r="AG74">
        <v>312</v>
      </c>
      <c r="AH74">
        <v>132</v>
      </c>
      <c r="AI74">
        <v>108</v>
      </c>
      <c r="AJ74">
        <v>249</v>
      </c>
      <c r="AK74">
        <v>249</v>
      </c>
      <c r="AL74">
        <v>120</v>
      </c>
      <c r="AM74">
        <v>112</v>
      </c>
      <c r="AN74">
        <v>197</v>
      </c>
      <c r="AO74">
        <v>17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1318</v>
      </c>
      <c r="BC74">
        <v>699</v>
      </c>
      <c r="BD74">
        <v>618</v>
      </c>
      <c r="BE74">
        <v>652</v>
      </c>
      <c r="BF74">
        <v>1101</v>
      </c>
      <c r="BG74">
        <v>594</v>
      </c>
      <c r="BH74">
        <v>508</v>
      </c>
      <c r="BI74">
        <v>512</v>
      </c>
      <c r="BJ74">
        <v>217</v>
      </c>
      <c r="BK74">
        <v>105</v>
      </c>
      <c r="BL74">
        <v>110</v>
      </c>
      <c r="BM74">
        <v>140</v>
      </c>
      <c r="BN74">
        <v>40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</row>
    <row r="75" spans="1:79" outlineLevel="1">
      <c r="A75" t="s">
        <v>61</v>
      </c>
      <c r="B75" t="s">
        <v>1928</v>
      </c>
      <c r="C75">
        <v>2021</v>
      </c>
      <c r="D75" t="s">
        <v>2036</v>
      </c>
      <c r="E75">
        <v>606</v>
      </c>
      <c r="F75">
        <v>781</v>
      </c>
      <c r="G75">
        <v>451</v>
      </c>
      <c r="H75">
        <v>335</v>
      </c>
      <c r="I75">
        <v>261</v>
      </c>
      <c r="N75">
        <v>226</v>
      </c>
      <c r="O75">
        <v>117</v>
      </c>
      <c r="P75">
        <v>109</v>
      </c>
      <c r="Q75">
        <f>SUM(Table1[[#This Row],[OSA]],Table1[[#This Row],[OSA: High-Demand Field]])</f>
        <v>5</v>
      </c>
      <c r="U75">
        <v>0</v>
      </c>
      <c r="Y75">
        <v>5</v>
      </c>
      <c r="AC75">
        <v>880</v>
      </c>
      <c r="AD75">
        <v>459</v>
      </c>
      <c r="AE75">
        <v>382</v>
      </c>
      <c r="AF75">
        <v>694</v>
      </c>
      <c r="AG75">
        <v>642</v>
      </c>
      <c r="AH75">
        <v>322</v>
      </c>
      <c r="AI75">
        <v>261</v>
      </c>
      <c r="AJ75">
        <v>517</v>
      </c>
      <c r="AK75">
        <v>238</v>
      </c>
      <c r="AL75">
        <v>137</v>
      </c>
      <c r="AM75">
        <v>121</v>
      </c>
      <c r="AN75">
        <v>177</v>
      </c>
      <c r="AO75">
        <v>21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1436</v>
      </c>
      <c r="BC75">
        <v>832</v>
      </c>
      <c r="BD75">
        <v>698</v>
      </c>
      <c r="BE75">
        <v>658</v>
      </c>
      <c r="BF75">
        <v>1212</v>
      </c>
      <c r="BG75">
        <v>720</v>
      </c>
      <c r="BH75">
        <v>574</v>
      </c>
      <c r="BI75">
        <v>507</v>
      </c>
      <c r="BJ75">
        <v>224</v>
      </c>
      <c r="BK75">
        <v>112</v>
      </c>
      <c r="BL75">
        <v>124</v>
      </c>
      <c r="BM75">
        <v>151</v>
      </c>
      <c r="BN75">
        <v>46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</row>
    <row r="76" spans="1:79" outlineLevel="1">
      <c r="A76" t="s">
        <v>61</v>
      </c>
      <c r="B76" t="s">
        <v>1928</v>
      </c>
      <c r="C76">
        <v>2022</v>
      </c>
      <c r="D76" t="s">
        <v>2036</v>
      </c>
      <c r="E76">
        <v>534</v>
      </c>
      <c r="F76">
        <v>699</v>
      </c>
      <c r="G76">
        <v>403</v>
      </c>
      <c r="H76">
        <v>290</v>
      </c>
      <c r="I76">
        <v>210</v>
      </c>
      <c r="N76">
        <v>236</v>
      </c>
      <c r="O76">
        <v>90</v>
      </c>
      <c r="P76">
        <v>146</v>
      </c>
      <c r="Q76">
        <f>SUM(Table1[[#This Row],[OSA]],Table1[[#This Row],[OSA: High-Demand Field]])</f>
        <v>5</v>
      </c>
      <c r="U76">
        <v>0</v>
      </c>
      <c r="Y76">
        <v>5</v>
      </c>
      <c r="AC76">
        <v>690</v>
      </c>
      <c r="AD76">
        <v>336</v>
      </c>
      <c r="AE76">
        <v>310</v>
      </c>
      <c r="AF76">
        <v>530</v>
      </c>
      <c r="AG76">
        <v>470</v>
      </c>
      <c r="AH76">
        <v>226</v>
      </c>
      <c r="AI76">
        <v>193</v>
      </c>
      <c r="AJ76">
        <v>364</v>
      </c>
      <c r="AK76">
        <v>220</v>
      </c>
      <c r="AL76">
        <v>110</v>
      </c>
      <c r="AM76">
        <v>117</v>
      </c>
      <c r="AN76">
        <v>166</v>
      </c>
      <c r="AO76">
        <v>25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1219</v>
      </c>
      <c r="BC76">
        <v>681</v>
      </c>
      <c r="BD76">
        <v>540</v>
      </c>
      <c r="BE76">
        <v>557</v>
      </c>
      <c r="BF76">
        <v>1011</v>
      </c>
      <c r="BG76">
        <v>576</v>
      </c>
      <c r="BH76">
        <v>429</v>
      </c>
      <c r="BI76">
        <v>417</v>
      </c>
      <c r="BJ76">
        <v>208</v>
      </c>
      <c r="BK76">
        <v>105</v>
      </c>
      <c r="BL76">
        <v>111</v>
      </c>
      <c r="BM76">
        <v>140</v>
      </c>
      <c r="BN76">
        <v>40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</row>
    <row r="77" spans="1:79" outlineLevel="1">
      <c r="A77" t="s">
        <v>61</v>
      </c>
      <c r="B77" t="s">
        <v>1928</v>
      </c>
      <c r="C77">
        <v>2023</v>
      </c>
      <c r="D77" t="s">
        <v>2036</v>
      </c>
      <c r="E77">
        <v>523</v>
      </c>
      <c r="F77">
        <v>667</v>
      </c>
      <c r="G77">
        <v>397</v>
      </c>
      <c r="H77">
        <v>242</v>
      </c>
      <c r="I77">
        <v>203</v>
      </c>
      <c r="N77">
        <v>177</v>
      </c>
      <c r="O77">
        <v>40</v>
      </c>
      <c r="P77">
        <v>137</v>
      </c>
      <c r="Q77">
        <v>6</v>
      </c>
      <c r="R77">
        <v>3</v>
      </c>
      <c r="S77">
        <v>5</v>
      </c>
      <c r="T77">
        <v>4</v>
      </c>
      <c r="U77">
        <v>0</v>
      </c>
      <c r="V77">
        <v>0</v>
      </c>
      <c r="W77">
        <v>0</v>
      </c>
      <c r="X77">
        <v>0</v>
      </c>
      <c r="Y77">
        <v>6</v>
      </c>
      <c r="Z77">
        <v>3</v>
      </c>
      <c r="AA77">
        <v>5</v>
      </c>
      <c r="AB77">
        <v>4</v>
      </c>
      <c r="AC77">
        <v>868</v>
      </c>
      <c r="AD77">
        <v>455</v>
      </c>
      <c r="AE77">
        <v>357</v>
      </c>
      <c r="AF77">
        <v>682</v>
      </c>
      <c r="AG77">
        <v>520</v>
      </c>
      <c r="AH77">
        <v>259</v>
      </c>
      <c r="AI77">
        <v>191</v>
      </c>
      <c r="AJ77">
        <v>413</v>
      </c>
      <c r="AK77">
        <v>348</v>
      </c>
      <c r="AL77">
        <v>196</v>
      </c>
      <c r="AM77">
        <v>166</v>
      </c>
      <c r="AN77">
        <v>269</v>
      </c>
      <c r="AO77">
        <v>40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1284</v>
      </c>
      <c r="BC77">
        <v>708</v>
      </c>
      <c r="BD77">
        <v>513</v>
      </c>
      <c r="BE77">
        <v>513</v>
      </c>
      <c r="BF77">
        <v>1076</v>
      </c>
      <c r="BG77">
        <v>613</v>
      </c>
      <c r="BH77">
        <v>405</v>
      </c>
      <c r="BI77">
        <v>384</v>
      </c>
      <c r="BJ77">
        <v>208</v>
      </c>
      <c r="BK77">
        <v>95</v>
      </c>
      <c r="BL77">
        <v>108</v>
      </c>
      <c r="BM77">
        <v>129</v>
      </c>
      <c r="BN77">
        <v>56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</row>
    <row r="78" spans="1:79" outlineLevel="1">
      <c r="A78" t="str">
        <f>A77</f>
        <v>004003</v>
      </c>
      <c r="B78" t="str">
        <f>B77</f>
        <v>Central Texas College</v>
      </c>
      <c r="C78">
        <v>2024</v>
      </c>
      <c r="D78" t="s">
        <v>2037</v>
      </c>
      <c r="E78">
        <f>_xlfn.FORECAST.ETS($C78, E72:E77, $C72:$C77, 0,0,1)</f>
        <v>504.82893026727186</v>
      </c>
      <c r="F78">
        <f>_xlfn.FORECAST.ETS($C78, F72:F77, $C72:$C77, 0,0,1)</f>
        <v>576.1867736668911</v>
      </c>
      <c r="G78">
        <f>F78*AVERAGEIFS(G:G, $A:$A, $A78, $D:$D, "Weight pct")</f>
        <v>336.77281967103391</v>
      </c>
      <c r="H78">
        <f>F78*AVERAGEIFS(H:H, $A:$A, $A78, $D:$D, "Weight pct")</f>
        <v>231.17171460580184</v>
      </c>
      <c r="I78">
        <f>F78*AVERAGEIFS(I:I, $A:$A, $A78, $D:$D, "Weight pct")</f>
        <v>196.87217735696049</v>
      </c>
      <c r="J78">
        <f>_xlfn.FORECAST.ETS($C78, J72:J77, $C72:$C77, 0,0,1)</f>
        <v>0</v>
      </c>
      <c r="K78" t="e">
        <f>J78*AVERAGEIFS(K:K, $A:$A, $A78, $D:$D, "Weight pct")</f>
        <v>#DIV/0!</v>
      </c>
      <c r="L78" t="e">
        <f>J78*AVERAGEIFS(L:L, $A:$A, $A78, $D:$D, "Weight pct")</f>
        <v>#DIV/0!</v>
      </c>
      <c r="M78" t="e">
        <f>J78*AVERAGEIFS(M:M, $A:$A, $A78, $D:$D, "Weight pct")</f>
        <v>#DIV/0!</v>
      </c>
      <c r="N78">
        <f>_xlfn.FORECAST.ETS($C78, N74:N77, $C74:$C77, 0,0,1)</f>
        <v>207.47727919610713</v>
      </c>
      <c r="O78">
        <f>N78*AVERAGEIFS(O:O, $A:$A, $A78, $D:$D, "Weight pct")</f>
        <v>89.476845822603934</v>
      </c>
      <c r="P78">
        <f>N78*AVERAGEIFS(P:P, $A:$A, $A78, $D:$D, "Weight pct")</f>
        <v>118.00043337350318</v>
      </c>
      <c r="Q78">
        <f>_xlfn.FORECAST.ETS($C78, Q74:Q77, $C74:$C77, 0,0,1)</f>
        <v>6.4302067963214293</v>
      </c>
      <c r="R78">
        <f>$Q78*($R77/$Q77)</f>
        <v>3.2151033981607147</v>
      </c>
      <c r="S78">
        <f>$Q78*($S77/$Q77)</f>
        <v>5.358505663601191</v>
      </c>
      <c r="T78">
        <f>$Q78*($T77/$Q77)</f>
        <v>4.2868045308809526</v>
      </c>
      <c r="U78">
        <f t="shared" ref="U78:X81" si="70">Q78*AVERAGEIFS(U:U, $A:$A, $A78, $D:$D, "Weight pct")</f>
        <v>0</v>
      </c>
      <c r="V78">
        <f t="shared" si="70"/>
        <v>0</v>
      </c>
      <c r="W78">
        <f t="shared" si="70"/>
        <v>0</v>
      </c>
      <c r="X78">
        <f t="shared" si="70"/>
        <v>0</v>
      </c>
      <c r="Y78">
        <f t="shared" ref="Y78:AB81" si="71">Q78*AVERAGEIFS(Y:Y, $A:$A, $A78, $D:$D, "Weight pct")</f>
        <v>6.4302067963214293</v>
      </c>
      <c r="Z78">
        <f t="shared" si="71"/>
        <v>3.2151033981607147</v>
      </c>
      <c r="AA78">
        <f t="shared" si="71"/>
        <v>5.358505663601191</v>
      </c>
      <c r="AB78">
        <f t="shared" si="71"/>
        <v>4.2868045308809526</v>
      </c>
      <c r="AC78">
        <f>_xlfn.FORECAST.ETS($C78, AC72:AC77, $C72:$C77, 0,0,1)</f>
        <v>901.33455369705496</v>
      </c>
      <c r="AD78">
        <f>AC78*AVERAGEIFS(AD:AD, $A:$A, $A78, $D:$D, "Weight pct")</f>
        <v>463.64827184999558</v>
      </c>
      <c r="AE78">
        <f>AC78*AVERAGEIFS(AE:AE, $A:$A, $A78, $D:$D, "Weight pct")</f>
        <v>384.66389941779397</v>
      </c>
      <c r="AF78">
        <f>AC78*AVERAGEIFS(AF:AF, $A:$A, $A78, $D:$D, "Weight pct")</f>
        <v>712.34313008322749</v>
      </c>
      <c r="AG78">
        <f t="shared" ref="AG78:AJ81" si="72">AC78*AVERAGEIFS(AG:AG, $A:$A, $A78, $D:$D, "Weight pct")</f>
        <v>533.48461932767611</v>
      </c>
      <c r="AH78">
        <f t="shared" si="72"/>
        <v>270.36988249654297</v>
      </c>
      <c r="AI78">
        <f t="shared" si="72"/>
        <v>212.96336123581497</v>
      </c>
      <c r="AJ78">
        <f t="shared" si="72"/>
        <v>426.56075212060375</v>
      </c>
      <c r="AK78">
        <f t="shared" ref="AK78:AN81" si="73">AC78*AVERAGEIFS(AK:AK, $A:$A, $A78, $D:$D, "Weight pct")</f>
        <v>367.84993436937884</v>
      </c>
      <c r="AL78">
        <f t="shared" si="73"/>
        <v>193.27838935345261</v>
      </c>
      <c r="AM78">
        <f t="shared" si="73"/>
        <v>171.70053818197903</v>
      </c>
      <c r="AN78">
        <f t="shared" si="73"/>
        <v>285.78237796262374</v>
      </c>
      <c r="AO78">
        <f>_xlfn.FORECAST.ETS($C78, AO72:AO77, $C72:$C77, 0,0,1)</f>
        <v>44.074134403511223</v>
      </c>
      <c r="AP78">
        <f>_xlfn.FORECAST.ETS($C78, AP72:AP77, $C72:$C77, 0,0,1)</f>
        <v>0</v>
      </c>
      <c r="AQ78" t="e">
        <f>AP78*AVERAGEIFS(AQ:AQ, $A:$A, $A78, $D:$D, "Weight pct")</f>
        <v>#DIV/0!</v>
      </c>
      <c r="AR78" t="e">
        <f>AP78*AVERAGEIFS(AR:AR, $A:$A, $A78, $D:$D, "Weight pct")</f>
        <v>#DIV/0!</v>
      </c>
      <c r="AS78" t="e">
        <f>AP78*AVERAGEIFS(AS:AS, $A:$A, $A78, $D:$D, "Weight pct")</f>
        <v>#DIV/0!</v>
      </c>
      <c r="AT78" t="e">
        <f t="shared" ref="AT78:AW81" si="74">AP78*AVERAGEIFS(AT:AT, $A:$A, $A78, $D:$D, "Weight pct")</f>
        <v>#DIV/0!</v>
      </c>
      <c r="AU78" t="e">
        <f t="shared" si="74"/>
        <v>#DIV/0!</v>
      </c>
      <c r="AV78" t="e">
        <f t="shared" si="74"/>
        <v>#DIV/0!</v>
      </c>
      <c r="AW78" t="e">
        <f t="shared" si="74"/>
        <v>#DIV/0!</v>
      </c>
      <c r="AX78" t="e">
        <f t="shared" ref="AX78:BA81" si="75">AP78*AVERAGEIFS(AX:AX, $A:$A, $A78, $D:$D, "Weight pct")</f>
        <v>#DIV/0!</v>
      </c>
      <c r="AY78" t="e">
        <f t="shared" si="75"/>
        <v>#DIV/0!</v>
      </c>
      <c r="AZ78" t="e">
        <f t="shared" si="75"/>
        <v>#DIV/0!</v>
      </c>
      <c r="BA78" t="e">
        <f t="shared" si="75"/>
        <v>#DIV/0!</v>
      </c>
      <c r="BB78">
        <f>_xlfn.FORECAST.ETS($C78, BB72:BB77, $C72:$C77, 0,0,1)</f>
        <v>1022.1680401214717</v>
      </c>
      <c r="BC78">
        <f>BB78*AVERAGEIFS(BC:BC, $A:$A, $A78, $D:$D, "Weight pct")</f>
        <v>550.67604767229454</v>
      </c>
      <c r="BD78">
        <f>BB78*AVERAGEIFS(BD:BD, $A:$A, $A78, $D:$D, "Weight pct")</f>
        <v>456.48634419073176</v>
      </c>
      <c r="BE78">
        <f>BB78*AVERAGEIFS(BE:BE, $A:$A, $A78, $D:$D, "Weight pct")</f>
        <v>491.06693879669552</v>
      </c>
      <c r="BF78">
        <f t="shared" ref="BF78:BI81" si="76">BB78*AVERAGEIFS(BF:BF, $A:$A, $A78, $D:$D, "Weight pct")</f>
        <v>864.03124578130678</v>
      </c>
      <c r="BG78">
        <f t="shared" si="76"/>
        <v>476.08153659131824</v>
      </c>
      <c r="BH78">
        <f t="shared" si="76"/>
        <v>374.89589677983508</v>
      </c>
      <c r="BI78">
        <f t="shared" si="76"/>
        <v>383.45821816927065</v>
      </c>
      <c r="BJ78">
        <f t="shared" ref="BJ78:BM81" si="77">BB78*AVERAGEIFS(BJ:BJ, $A:$A, $A78, $D:$D, "Weight pct")</f>
        <v>158.13679434016504</v>
      </c>
      <c r="BK78">
        <f t="shared" si="77"/>
        <v>74.594511080976332</v>
      </c>
      <c r="BL78">
        <f t="shared" si="77"/>
        <v>81.590447410896701</v>
      </c>
      <c r="BM78">
        <f t="shared" si="77"/>
        <v>107.60872062742486</v>
      </c>
      <c r="BN78">
        <f>_xlfn.FORECAST.ETS($C78, BN72:BN77, $C72:$C77, 0,0,1)</f>
        <v>55.901017318507058</v>
      </c>
      <c r="BO78">
        <f>_xlfn.FORECAST.ETS($C78, BO72:BO77, $C72:$C77, 0,0,1)</f>
        <v>0</v>
      </c>
      <c r="BP78" t="e">
        <f>BO78*AVERAGEIFS(BP:BP, $A:$A, $A78, $D:$D, "Weight pct")</f>
        <v>#DIV/0!</v>
      </c>
      <c r="BQ78" t="e">
        <f>BO78*AVERAGEIFS(BQ:BQ, $A:$A, $A78, $D:$D, "Weight pct")</f>
        <v>#DIV/0!</v>
      </c>
      <c r="BR78" t="e">
        <f>BO78*AVERAGEIFS(BR:BR, $A:$A, $A78, $D:$D, "Weight pct")</f>
        <v>#DIV/0!</v>
      </c>
      <c r="BS78" t="e">
        <f t="shared" ref="BS78:BV81" si="78">BO78*AVERAGEIFS(BS:BS, $A:$A, $A78, $D:$D, "Weight pct")</f>
        <v>#DIV/0!</v>
      </c>
      <c r="BT78" t="e">
        <f t="shared" si="78"/>
        <v>#DIV/0!</v>
      </c>
      <c r="BU78" t="e">
        <f t="shared" si="78"/>
        <v>#DIV/0!</v>
      </c>
      <c r="BV78" t="e">
        <f t="shared" si="78"/>
        <v>#DIV/0!</v>
      </c>
      <c r="BW78" t="e">
        <f t="shared" ref="BW78:BZ81" si="79">BO78*AVERAGEIFS(BW:BW, $A:$A, $A78, $D:$D, "Weight pct")</f>
        <v>#DIV/0!</v>
      </c>
      <c r="BX78" t="e">
        <f t="shared" si="79"/>
        <v>#DIV/0!</v>
      </c>
      <c r="BY78" t="e">
        <f t="shared" si="79"/>
        <v>#DIV/0!</v>
      </c>
      <c r="BZ78" t="e">
        <f t="shared" si="79"/>
        <v>#DIV/0!</v>
      </c>
      <c r="CA78">
        <f>_xlfn.FORECAST.ETS($C78, CA72:CA77, $C72:$C77, 0,0,1)</f>
        <v>0</v>
      </c>
    </row>
    <row r="79" spans="1:79" outlineLevel="1">
      <c r="A79" t="str">
        <f>A77</f>
        <v>004003</v>
      </c>
      <c r="B79" t="str">
        <f>B77</f>
        <v>Central Texas College</v>
      </c>
      <c r="C79">
        <v>2025</v>
      </c>
      <c r="D79" t="s">
        <v>2037</v>
      </c>
      <c r="E79">
        <f>_xlfn.FORECAST.ETS($C79, E72:E77, $C72:$C77, 0,0,1)</f>
        <v>485.13196943145834</v>
      </c>
      <c r="F79">
        <f>_xlfn.FORECAST.ETS($C79, F72:F77, $C72:$C77, 0,0,1)</f>
        <v>506.18385778526772</v>
      </c>
      <c r="G79">
        <f>F79*AVERAGEIFS(G:G, $A:$A, $A79, $D:$D, "Weight pct")</f>
        <v>295.85712975226829</v>
      </c>
      <c r="H79">
        <f>F79*AVERAGEIFS(H:H, $A:$A, $A79, $D:$D, "Weight pct")</f>
        <v>203.08586669788676</v>
      </c>
      <c r="I79">
        <f>F79*AVERAGEIFS(I:I, $A:$A, $A79, $D:$D, "Weight pct")</f>
        <v>172.953498378538</v>
      </c>
      <c r="J79">
        <f>_xlfn.FORECAST.ETS($C79, J72:J77, $C72:$C77, 0,0,1)</f>
        <v>0</v>
      </c>
      <c r="K79" t="e">
        <f>J79*AVERAGEIFS(K:K, $A:$A, $A79, $D:$D, "Weight pct")</f>
        <v>#DIV/0!</v>
      </c>
      <c r="L79" t="e">
        <f>J79*AVERAGEIFS(L:L, $A:$A, $A79, $D:$D, "Weight pct")</f>
        <v>#DIV/0!</v>
      </c>
      <c r="M79" t="e">
        <f>J79*AVERAGEIFS(M:M, $A:$A, $A79, $D:$D, "Weight pct")</f>
        <v>#DIV/0!</v>
      </c>
      <c r="N79">
        <f>_xlfn.FORECAST.ETS($C79, N74:N77, $C74:$C77, 0,0,1)</f>
        <v>218.55471663328572</v>
      </c>
      <c r="O79">
        <f>N79*AVERAGEIFS(O:O, $A:$A, $A79, $D:$D, "Weight pct")</f>
        <v>94.254111870801509</v>
      </c>
      <c r="P79">
        <f>N79*AVERAGEIFS(P:P, $A:$A, $A79, $D:$D, "Weight pct")</f>
        <v>124.30060476248421</v>
      </c>
      <c r="Q79">
        <f>_xlfn.FORECAST.ETS($C79, Q74:Q77, $C74:$C77, 0,0,1)</f>
        <v>7.0377046927142866</v>
      </c>
      <c r="R79">
        <f>$Q79*($R77/$Q77)</f>
        <v>3.5188523463571433</v>
      </c>
      <c r="S79">
        <f>$Q79*($S77/$Q77)</f>
        <v>5.8647539105952387</v>
      </c>
      <c r="T79">
        <f>$Q79*($T77/$Q77)</f>
        <v>4.6918031284761907</v>
      </c>
      <c r="U79">
        <f t="shared" si="70"/>
        <v>0</v>
      </c>
      <c r="V79">
        <f t="shared" si="70"/>
        <v>0</v>
      </c>
      <c r="W79">
        <f t="shared" si="70"/>
        <v>0</v>
      </c>
      <c r="X79">
        <f t="shared" si="70"/>
        <v>0</v>
      </c>
      <c r="Y79">
        <f t="shared" si="71"/>
        <v>7.0377046927142866</v>
      </c>
      <c r="Z79">
        <f t="shared" si="71"/>
        <v>3.5188523463571433</v>
      </c>
      <c r="AA79">
        <f t="shared" si="71"/>
        <v>5.8647539105952387</v>
      </c>
      <c r="AB79">
        <f t="shared" si="71"/>
        <v>4.6918031284761907</v>
      </c>
      <c r="AC79">
        <f>_xlfn.FORECAST.ETS($C79, AC72:AC77, $C72:$C77, 0,0,1)</f>
        <v>960.55939625286703</v>
      </c>
      <c r="AD79">
        <f>AC79*AVERAGEIFS(AD:AD, $A:$A, $A79, $D:$D, "Weight pct")</f>
        <v>494.11364765186426</v>
      </c>
      <c r="AE79">
        <f>AC79*AVERAGEIFS(AE:AE, $A:$A, $A79, $D:$D, "Weight pct")</f>
        <v>409.93937430830908</v>
      </c>
      <c r="AF79">
        <f>AC79*AVERAGEIFS(AF:AF, $A:$A, $A79, $D:$D, "Weight pct")</f>
        <v>759.14973430343287</v>
      </c>
      <c r="AG79">
        <f t="shared" si="72"/>
        <v>568.53879810738863</v>
      </c>
      <c r="AH79">
        <f t="shared" si="72"/>
        <v>288.13533224770515</v>
      </c>
      <c r="AI79">
        <f t="shared" si="72"/>
        <v>226.95674636413759</v>
      </c>
      <c r="AJ79">
        <f t="shared" si="72"/>
        <v>454.58918316344892</v>
      </c>
      <c r="AK79">
        <f t="shared" si="73"/>
        <v>392.0205981454784</v>
      </c>
      <c r="AL79">
        <f t="shared" si="73"/>
        <v>205.97831540415916</v>
      </c>
      <c r="AM79">
        <f t="shared" si="73"/>
        <v>182.98262794417153</v>
      </c>
      <c r="AN79">
        <f t="shared" si="73"/>
        <v>304.56055113998394</v>
      </c>
      <c r="AO79">
        <f>_xlfn.FORECAST.ETS($C79, AO72:AO77, $C72:$C77, 0,0,1)</f>
        <v>49.131754645637038</v>
      </c>
      <c r="AP79">
        <f>_xlfn.FORECAST.ETS($C79, AP72:AP77, $C72:$C77, 0,0,1)</f>
        <v>0</v>
      </c>
      <c r="AQ79" t="e">
        <f>AP79*AVERAGEIFS(AQ:AQ, $A:$A, $A79, $D:$D, "Weight pct")</f>
        <v>#DIV/0!</v>
      </c>
      <c r="AR79" t="e">
        <f>AP79*AVERAGEIFS(AR:AR, $A:$A, $A79, $D:$D, "Weight pct")</f>
        <v>#DIV/0!</v>
      </c>
      <c r="AS79" t="e">
        <f>AP79*AVERAGEIFS(AS:AS, $A:$A, $A79, $D:$D, "Weight pct")</f>
        <v>#DIV/0!</v>
      </c>
      <c r="AT79" t="e">
        <f t="shared" si="74"/>
        <v>#DIV/0!</v>
      </c>
      <c r="AU79" t="e">
        <f t="shared" si="74"/>
        <v>#DIV/0!</v>
      </c>
      <c r="AV79" t="e">
        <f t="shared" si="74"/>
        <v>#DIV/0!</v>
      </c>
      <c r="AW79" t="e">
        <f t="shared" si="74"/>
        <v>#DIV/0!</v>
      </c>
      <c r="AX79" t="e">
        <f t="shared" si="75"/>
        <v>#DIV/0!</v>
      </c>
      <c r="AY79" t="e">
        <f t="shared" si="75"/>
        <v>#DIV/0!</v>
      </c>
      <c r="AZ79" t="e">
        <f t="shared" si="75"/>
        <v>#DIV/0!</v>
      </c>
      <c r="BA79" t="e">
        <f t="shared" si="75"/>
        <v>#DIV/0!</v>
      </c>
      <c r="BB79">
        <f>_xlfn.FORECAST.ETS($C79, BB72:BB77, $C72:$C77, 0,0,1)</f>
        <v>907.7295565843234</v>
      </c>
      <c r="BC79">
        <f>BB79*AVERAGEIFS(BC:BC, $A:$A, $A79, $D:$D, "Weight pct")</f>
        <v>489.024216131603</v>
      </c>
      <c r="BD79">
        <f>BB79*AVERAGEIFS(BD:BD, $A:$A, $A79, $D:$D, "Weight pct")</f>
        <v>405.37967392309548</v>
      </c>
      <c r="BE79">
        <f>BB79*AVERAGEIFS(BE:BE, $A:$A, $A79, $D:$D, "Weight pct")</f>
        <v>436.08874188061395</v>
      </c>
      <c r="BF79">
        <f t="shared" si="76"/>
        <v>767.29722396217869</v>
      </c>
      <c r="BG79">
        <f t="shared" si="76"/>
        <v>422.78105472429434</v>
      </c>
      <c r="BH79">
        <f t="shared" si="76"/>
        <v>332.92381760322024</v>
      </c>
      <c r="BI79">
        <f t="shared" si="76"/>
        <v>340.52753039122837</v>
      </c>
      <c r="BJ79">
        <f t="shared" si="77"/>
        <v>140.43233262214477</v>
      </c>
      <c r="BK79">
        <f t="shared" si="77"/>
        <v>66.243161407308705</v>
      </c>
      <c r="BL79">
        <f t="shared" si="77"/>
        <v>72.455856319875238</v>
      </c>
      <c r="BM79">
        <f t="shared" si="77"/>
        <v>95.561211489385556</v>
      </c>
      <c r="BN79">
        <f>_xlfn.FORECAST.ETS($C79, BN72:BN77, $C72:$C77, 0,0,1)</f>
        <v>59.550228982761432</v>
      </c>
      <c r="BO79">
        <f>_xlfn.FORECAST.ETS($C79, BO72:BO77, $C72:$C77, 0,0,1)</f>
        <v>0</v>
      </c>
      <c r="BP79" t="e">
        <f>BO79*AVERAGEIFS(BP:BP, $A:$A, $A79, $D:$D, "Weight pct")</f>
        <v>#DIV/0!</v>
      </c>
      <c r="BQ79" t="e">
        <f>BO79*AVERAGEIFS(BQ:BQ, $A:$A, $A79, $D:$D, "Weight pct")</f>
        <v>#DIV/0!</v>
      </c>
      <c r="BR79" t="e">
        <f>BO79*AVERAGEIFS(BR:BR, $A:$A, $A79, $D:$D, "Weight pct")</f>
        <v>#DIV/0!</v>
      </c>
      <c r="BS79" t="e">
        <f t="shared" si="78"/>
        <v>#DIV/0!</v>
      </c>
      <c r="BT79" t="e">
        <f t="shared" si="78"/>
        <v>#DIV/0!</v>
      </c>
      <c r="BU79" t="e">
        <f t="shared" si="78"/>
        <v>#DIV/0!</v>
      </c>
      <c r="BV79" t="e">
        <f t="shared" si="78"/>
        <v>#DIV/0!</v>
      </c>
      <c r="BW79" t="e">
        <f t="shared" si="79"/>
        <v>#DIV/0!</v>
      </c>
      <c r="BX79" t="e">
        <f t="shared" si="79"/>
        <v>#DIV/0!</v>
      </c>
      <c r="BY79" t="e">
        <f t="shared" si="79"/>
        <v>#DIV/0!</v>
      </c>
      <c r="BZ79" t="e">
        <f t="shared" si="79"/>
        <v>#DIV/0!</v>
      </c>
      <c r="CA79">
        <f>_xlfn.FORECAST.ETS($C79, CA72:CA77, $C72:$C77, 0,0,1)</f>
        <v>0</v>
      </c>
    </row>
    <row r="80" spans="1:79" outlineLevel="1">
      <c r="A80" t="str">
        <f>A79</f>
        <v>004003</v>
      </c>
      <c r="B80" t="str">
        <f>B79</f>
        <v>Central Texas College</v>
      </c>
      <c r="C80">
        <v>2024</v>
      </c>
      <c r="D80" t="s">
        <v>2040</v>
      </c>
      <c r="E80">
        <f>IF(OR(E77=0,E77=""),E78,IF(E78&gt;(E77*(1+Dash!$B$6)),E77*(1+Dash!$B$6),IF(E78&lt;(E77*(1-Dash!$B$7)),E77*(1-Dash!$B$7),E78)))</f>
        <v>504.82893026727186</v>
      </c>
      <c r="F80">
        <f>IF(OR(F77=0,F77=""),F78,IF(F78&gt;(F77*(1+Dash!$B$6)),F77*(1+Dash!$B$6),IF(F78&lt;(F77*(1-Dash!$B$7)),F77*(1-Dash!$B$7),F78)))</f>
        <v>633.65</v>
      </c>
      <c r="G80">
        <f>F80*AVERAGEIFS(G:G, $A:$A, $A80, $D:$D, "Weight pct")</f>
        <v>370.35924276165457</v>
      </c>
      <c r="H80">
        <f>F80*AVERAGEIFS(H:H, $A:$A, $A80, $D:$D, "Weight pct")</f>
        <v>254.22651760599325</v>
      </c>
      <c r="I80">
        <f>F80*AVERAGEIFS(I:I, $A:$A, $A80, $D:$D, "Weight pct")</f>
        <v>216.50628039990065</v>
      </c>
      <c r="J80">
        <f>IF(OR(J77=0,J77=""),J78,IF(J78&gt;(J77*(1+Dash!$B$6)),J77*(1+Dash!$B$6),IF(J78&lt;(J77*(1-Dash!$B$7)),J77*(1-Dash!$B$7),J78)))</f>
        <v>0</v>
      </c>
      <c r="K80" t="e">
        <f>J80*AVERAGEIFS(K:K, $A:$A, $A80, $D:$D, "Weight pct")</f>
        <v>#DIV/0!</v>
      </c>
      <c r="L80" t="e">
        <f>J80*AVERAGEIFS(L:L, $A:$A, $A80, $D:$D, "Weight pct")</f>
        <v>#DIV/0!</v>
      </c>
      <c r="M80" t="e">
        <f>J80*AVERAGEIFS(M:M, $A:$A, $A80, $D:$D, "Weight pct")</f>
        <v>#DIV/0!</v>
      </c>
      <c r="N80">
        <f>IF(OR(N77=0,N77=""),N78,IF(N78&gt;(N77*(1+Dash!$B$6)),N77*(1+Dash!$B$6),IF(N78&lt;(N77*(1-Dash!$B$7)),N77*(1-Dash!$B$7),N78)))</f>
        <v>194.70000000000002</v>
      </c>
      <c r="O80">
        <f>N80*AVERAGEIFS(O:O, $A:$A, $A80, $D:$D, "Weight pct")</f>
        <v>83.966504424778762</v>
      </c>
      <c r="P80">
        <f>N80*AVERAGEIFS(P:P, $A:$A, $A80, $D:$D, "Weight pct")</f>
        <v>110.73349557522124</v>
      </c>
      <c r="Q80">
        <f>IF(OR(Q77=0,Q77=""),Q78,IF(Q78&gt;(Q77*(1+Dash!$B$6)),Q77*(1+Dash!$B$6),IF(Q78&lt;(Q77*(1-Dash!$B$7)),Q77*(1-Dash!$B$7),Q78)))</f>
        <v>6.4302067963214293</v>
      </c>
      <c r="R80">
        <f>$Q80*($R77/$Q77)</f>
        <v>3.2151033981607147</v>
      </c>
      <c r="S80">
        <f>$Q80*($S77/$Q77)</f>
        <v>5.358505663601191</v>
      </c>
      <c r="T80">
        <f>$Q80*($T77/$Q77)</f>
        <v>4.2868045308809526</v>
      </c>
      <c r="U80">
        <f t="shared" si="70"/>
        <v>0</v>
      </c>
      <c r="V80">
        <f t="shared" si="70"/>
        <v>0</v>
      </c>
      <c r="W80">
        <f t="shared" si="70"/>
        <v>0</v>
      </c>
      <c r="X80">
        <f t="shared" si="70"/>
        <v>0</v>
      </c>
      <c r="Y80">
        <f t="shared" si="71"/>
        <v>6.4302067963214293</v>
      </c>
      <c r="Z80">
        <f t="shared" si="71"/>
        <v>3.2151033981607147</v>
      </c>
      <c r="AA80">
        <f t="shared" si="71"/>
        <v>5.358505663601191</v>
      </c>
      <c r="AB80">
        <f t="shared" si="71"/>
        <v>4.2868045308809526</v>
      </c>
      <c r="AC80">
        <f>IF(OR(AC77=0,AC77=""),AC78,IF(AC78&gt;(AC77*(1+Dash!$B$6)),AC77*(1+Dash!$B$6),IF(AC78&lt;(AC77*(1-Dash!$B$7)),AC77*(1-Dash!$B$7),AC78)))</f>
        <v>901.33455369705496</v>
      </c>
      <c r="AD80">
        <f>AC80*AVERAGEIFS(AD:AD, $A:$A, $A80, $D:$D, "Weight pct")</f>
        <v>463.64827184999558</v>
      </c>
      <c r="AE80">
        <f>AC80*AVERAGEIFS(AE:AE, $A:$A, $A80, $D:$D, "Weight pct")</f>
        <v>384.66389941779397</v>
      </c>
      <c r="AF80">
        <f>AC80*AVERAGEIFS(AF:AF, $A:$A, $A80, $D:$D, "Weight pct")</f>
        <v>712.34313008322749</v>
      </c>
      <c r="AG80">
        <f t="shared" si="72"/>
        <v>533.48461932767611</v>
      </c>
      <c r="AH80">
        <f t="shared" si="72"/>
        <v>270.36988249654297</v>
      </c>
      <c r="AI80">
        <f t="shared" si="72"/>
        <v>212.96336123581497</v>
      </c>
      <c r="AJ80">
        <f t="shared" si="72"/>
        <v>426.56075212060375</v>
      </c>
      <c r="AK80">
        <f t="shared" si="73"/>
        <v>367.84993436937884</v>
      </c>
      <c r="AL80">
        <f t="shared" si="73"/>
        <v>193.27838935345261</v>
      </c>
      <c r="AM80">
        <f t="shared" si="73"/>
        <v>171.70053818197903</v>
      </c>
      <c r="AN80">
        <f t="shared" si="73"/>
        <v>285.78237796262374</v>
      </c>
      <c r="AO80">
        <f>IF(OR(AO77=0,AO77=""),AO78,IF(AO78&gt;(AO77*(1+Dash!$B$6)),AO77*(1+Dash!$B$6),IF(AO78&lt;(AO77*(1-Dash!$B$7)),AO77*(1-Dash!$B$7),AO78)))</f>
        <v>44</v>
      </c>
      <c r="AP80">
        <f>IF(OR(AP77=0,AP77=""),AP78,IF(AP78&gt;(AP77*(1+Dash!$B$6)),AP77*(1+Dash!$B$6),IF(AP78&lt;(AP77*(1-Dash!$B$7)),AP77*(1-Dash!$B$7),AP78)))</f>
        <v>0</v>
      </c>
      <c r="AQ80" t="e">
        <f>AP80*AVERAGEIFS(AQ:AQ, $A:$A, $A80, $D:$D, "Weight pct")</f>
        <v>#DIV/0!</v>
      </c>
      <c r="AR80" t="e">
        <f>AP80*AVERAGEIFS(AR:AR, $A:$A, $A80, $D:$D, "Weight pct")</f>
        <v>#DIV/0!</v>
      </c>
      <c r="AS80" t="e">
        <f>AP80*AVERAGEIFS(AS:AS, $A:$A, $A80, $D:$D, "Weight pct")</f>
        <v>#DIV/0!</v>
      </c>
      <c r="AT80" t="e">
        <f t="shared" si="74"/>
        <v>#DIV/0!</v>
      </c>
      <c r="AU80" t="e">
        <f t="shared" si="74"/>
        <v>#DIV/0!</v>
      </c>
      <c r="AV80" t="e">
        <f t="shared" si="74"/>
        <v>#DIV/0!</v>
      </c>
      <c r="AW80" t="e">
        <f t="shared" si="74"/>
        <v>#DIV/0!</v>
      </c>
      <c r="AX80" t="e">
        <f t="shared" si="75"/>
        <v>#DIV/0!</v>
      </c>
      <c r="AY80" t="e">
        <f t="shared" si="75"/>
        <v>#DIV/0!</v>
      </c>
      <c r="AZ80" t="e">
        <f t="shared" si="75"/>
        <v>#DIV/0!</v>
      </c>
      <c r="BA80" t="e">
        <f t="shared" si="75"/>
        <v>#DIV/0!</v>
      </c>
      <c r="BB80">
        <f>IF(OR(BB77=0,BB77=""),BB78,IF(BB78&gt;(BB77*(1+Dash!$B$6)),BB77*(1+Dash!$B$6),IF(BB78&lt;(BB77*(1-Dash!$B$7)),BB77*(1-Dash!$B$7),BB78)))</f>
        <v>1219.8</v>
      </c>
      <c r="BC80">
        <f>BB80*AVERAGEIFS(BC:BC, $A:$A, $A80, $D:$D, "Weight pct")</f>
        <v>657.14698228173916</v>
      </c>
      <c r="BD80">
        <f>BB80*AVERAGEIFS(BD:BD, $A:$A, $A80, $D:$D, "Weight pct")</f>
        <v>544.74608947632851</v>
      </c>
      <c r="BE80">
        <f>BB80*AVERAGEIFS(BE:BE, $A:$A, $A80, $D:$D, "Weight pct")</f>
        <v>586.01269892279674</v>
      </c>
      <c r="BF80">
        <f t="shared" si="76"/>
        <v>1031.088110990821</v>
      </c>
      <c r="BG80">
        <f t="shared" si="76"/>
        <v>568.12993122449632</v>
      </c>
      <c r="BH80">
        <f t="shared" si="76"/>
        <v>447.38046675544535</v>
      </c>
      <c r="BI80">
        <f t="shared" si="76"/>
        <v>457.59827754670471</v>
      </c>
      <c r="BJ80">
        <f t="shared" si="77"/>
        <v>188.71188900917909</v>
      </c>
      <c r="BK80">
        <f t="shared" si="77"/>
        <v>89.017051057242867</v>
      </c>
      <c r="BL80">
        <f t="shared" si="77"/>
        <v>97.365622720883167</v>
      </c>
      <c r="BM80">
        <f t="shared" si="77"/>
        <v>128.41442137609206</v>
      </c>
      <c r="BN80">
        <f>IF(OR(BN77=0,BN77=""),BN78,IF(BN78&gt;(BN77*(1+Dash!$B$6)),BN77*(1+Dash!$B$6),IF(BN78&lt;(BN77*(1-Dash!$B$7)),BN77*(1-Dash!$B$7),BN78)))</f>
        <v>55.901017318507058</v>
      </c>
      <c r="BO80">
        <f>IF(OR(BO77=0,BO77=""),BO78,IF(BO78&gt;(BO77*(1+Dash!$B$6)),BO77*(1+Dash!$B$6),IF(BO78&lt;(BO77*(1-Dash!$B$7)),BO77*(1-Dash!$B$7),BO78)))</f>
        <v>0</v>
      </c>
      <c r="BP80" t="e">
        <f>BO80*AVERAGEIFS(BP:BP, $A:$A, $A80, $D:$D, "Weight pct")</f>
        <v>#DIV/0!</v>
      </c>
      <c r="BQ80" t="e">
        <f>BO80*AVERAGEIFS(BQ:BQ, $A:$A, $A80, $D:$D, "Weight pct")</f>
        <v>#DIV/0!</v>
      </c>
      <c r="BR80" t="e">
        <f>BO80*AVERAGEIFS(BR:BR, $A:$A, $A80, $D:$D, "Weight pct")</f>
        <v>#DIV/0!</v>
      </c>
      <c r="BS80" t="e">
        <f t="shared" si="78"/>
        <v>#DIV/0!</v>
      </c>
      <c r="BT80" t="e">
        <f t="shared" si="78"/>
        <v>#DIV/0!</v>
      </c>
      <c r="BU80" t="e">
        <f t="shared" si="78"/>
        <v>#DIV/0!</v>
      </c>
      <c r="BV80" t="e">
        <f t="shared" si="78"/>
        <v>#DIV/0!</v>
      </c>
      <c r="BW80" t="e">
        <f t="shared" si="79"/>
        <v>#DIV/0!</v>
      </c>
      <c r="BX80" t="e">
        <f t="shared" si="79"/>
        <v>#DIV/0!</v>
      </c>
      <c r="BY80" t="e">
        <f t="shared" si="79"/>
        <v>#DIV/0!</v>
      </c>
      <c r="BZ80" t="e">
        <f t="shared" si="79"/>
        <v>#DIV/0!</v>
      </c>
      <c r="CA80">
        <f>IF(OR(CA77=0,CA77=""),CA78,IF(CA78&gt;(CA77*(1+Dash!$B$6)),CA77*(1+Dash!$B$6),IF(CA78&lt;(CA77*(1-Dash!$B$7)),CA77*(1-Dash!$B$7),CA78)))</f>
        <v>0</v>
      </c>
    </row>
    <row r="81" spans="1:79" outlineLevel="1">
      <c r="A81" t="str">
        <f>A80</f>
        <v>004003</v>
      </c>
      <c r="B81" t="str">
        <f>B80</f>
        <v>Central Texas College</v>
      </c>
      <c r="C81">
        <v>2025</v>
      </c>
      <c r="D81" t="s">
        <v>2040</v>
      </c>
      <c r="E81">
        <f>IF(E79&gt;(E80*(1+Dash!$B$6)), E80*(1+Dash!$B$6), IF(E79&lt;(E80*(1-Dash!$B$7)), E80*(1-Dash!$B$7), E79))</f>
        <v>485.13196943145834</v>
      </c>
      <c r="F81">
        <f>IF(F79&gt;(F80*(1+Dash!$B$6)), F80*(1+Dash!$B$6), IF(F79&lt;(F80*(1-Dash!$B$7)), F80*(1-Dash!$B$7), F79))</f>
        <v>601.96749999999997</v>
      </c>
      <c r="G81">
        <f>F81*AVERAGEIFS(G:G, $A:$A, $A81, $D:$D, "Weight pct")</f>
        <v>351.84128062357183</v>
      </c>
      <c r="H81">
        <f>F81*AVERAGEIFS(H:H, $A:$A, $A81, $D:$D, "Weight pct")</f>
        <v>241.51519172569357</v>
      </c>
      <c r="I81">
        <f>F81*AVERAGEIFS(I:I, $A:$A, $A81, $D:$D, "Weight pct")</f>
        <v>205.68096637990561</v>
      </c>
      <c r="J81">
        <f>IF(J79&gt;(J80*(1+Dash!$B$6)), J80*(1+Dash!$B$6), IF(J79&lt;(J80*(1-Dash!$B$7)), J80*(1-Dash!$B$7), J79))</f>
        <v>0</v>
      </c>
      <c r="K81" t="e">
        <f>J81*AVERAGEIFS(K:K, $A:$A, $A81, $D:$D, "Weight pct")</f>
        <v>#DIV/0!</v>
      </c>
      <c r="L81" t="e">
        <f>J81*AVERAGEIFS(L:L, $A:$A, $A81, $D:$D, "Weight pct")</f>
        <v>#DIV/0!</v>
      </c>
      <c r="M81" t="e">
        <f>J81*AVERAGEIFS(M:M, $A:$A, $A81, $D:$D, "Weight pct")</f>
        <v>#DIV/0!</v>
      </c>
      <c r="N81">
        <f>IF(N79&gt;(N80*(1+Dash!$B$6)), N80*(1+Dash!$B$6), IF(N79&lt;(N80*(1-Dash!$B$7)), N80*(1-Dash!$B$7), N79))</f>
        <v>214.17000000000004</v>
      </c>
      <c r="O81">
        <f>N81*AVERAGEIFS(O:O, $A:$A, $A81, $D:$D, "Weight pct")</f>
        <v>92.363154867256654</v>
      </c>
      <c r="P81">
        <f>N81*AVERAGEIFS(P:P, $A:$A, $A81, $D:$D, "Weight pct")</f>
        <v>121.80684513274338</v>
      </c>
      <c r="Q81">
        <f>IF(Q79&gt;(Q80*(1+Dash!$B$6)), Q80*(1+Dash!$B$6), IF(Q79&lt;(Q80*(1-Dash!$B$7)), Q80*(1-Dash!$B$7), Q79))</f>
        <v>7.0377046927142866</v>
      </c>
      <c r="R81">
        <f>$Q81*($R77/$Q77)</f>
        <v>3.5188523463571433</v>
      </c>
      <c r="S81">
        <f>$Q81*($S77/$Q77)</f>
        <v>5.8647539105952387</v>
      </c>
      <c r="T81">
        <f>$Q81*($T77/$Q77)</f>
        <v>4.6918031284761907</v>
      </c>
      <c r="U81">
        <f t="shared" si="70"/>
        <v>0</v>
      </c>
      <c r="V81">
        <f t="shared" si="70"/>
        <v>0</v>
      </c>
      <c r="W81">
        <f t="shared" si="70"/>
        <v>0</v>
      </c>
      <c r="X81">
        <f t="shared" si="70"/>
        <v>0</v>
      </c>
      <c r="Y81">
        <f t="shared" si="71"/>
        <v>7.0377046927142866</v>
      </c>
      <c r="Z81">
        <f t="shared" si="71"/>
        <v>3.5188523463571433</v>
      </c>
      <c r="AA81">
        <f t="shared" si="71"/>
        <v>5.8647539105952387</v>
      </c>
      <c r="AB81">
        <f t="shared" si="71"/>
        <v>4.6918031284761907</v>
      </c>
      <c r="AC81">
        <f>IF(AC79&gt;(AC80*(1+Dash!$B$6)), AC80*(1+Dash!$B$6), IF(AC79&lt;(AC80*(1-Dash!$B$7)), AC80*(1-Dash!$B$7), AC79))</f>
        <v>960.55939625286703</v>
      </c>
      <c r="AD81">
        <f>AC81*AVERAGEIFS(AD:AD, $A:$A, $A81, $D:$D, "Weight pct")</f>
        <v>494.11364765186426</v>
      </c>
      <c r="AE81">
        <f>AC81*AVERAGEIFS(AE:AE, $A:$A, $A81, $D:$D, "Weight pct")</f>
        <v>409.93937430830908</v>
      </c>
      <c r="AF81">
        <f>AC81*AVERAGEIFS(AF:AF, $A:$A, $A81, $D:$D, "Weight pct")</f>
        <v>759.14973430343287</v>
      </c>
      <c r="AG81">
        <f t="shared" si="72"/>
        <v>568.53879810738863</v>
      </c>
      <c r="AH81">
        <f t="shared" si="72"/>
        <v>288.13533224770515</v>
      </c>
      <c r="AI81">
        <f t="shared" si="72"/>
        <v>226.95674636413759</v>
      </c>
      <c r="AJ81">
        <f t="shared" si="72"/>
        <v>454.58918316344892</v>
      </c>
      <c r="AK81">
        <f t="shared" si="73"/>
        <v>392.0205981454784</v>
      </c>
      <c r="AL81">
        <f t="shared" si="73"/>
        <v>205.97831540415916</v>
      </c>
      <c r="AM81">
        <f t="shared" si="73"/>
        <v>182.98262794417153</v>
      </c>
      <c r="AN81">
        <f t="shared" si="73"/>
        <v>304.56055113998394</v>
      </c>
      <c r="AO81">
        <f>IF(AO79&gt;(AO80*(1+Dash!$B$6)), AO80*(1+Dash!$B$6), IF(AO79&lt;(AO80*(1-Dash!$B$7)), AO80*(1-Dash!$B$7), AO79))</f>
        <v>48.400000000000006</v>
      </c>
      <c r="AP81">
        <f>IF(AP79&gt;(AP80*(1+Dash!$B$6)), AP80*(1+Dash!$B$6), IF(AP79&lt;(AP80*(1-Dash!$B$7)), AP80*(1-Dash!$B$7), AP79))</f>
        <v>0</v>
      </c>
      <c r="AQ81" t="e">
        <f>AP81*AVERAGEIFS(AQ:AQ, $A:$A, $A81, $D:$D, "Weight pct")</f>
        <v>#DIV/0!</v>
      </c>
      <c r="AR81" t="e">
        <f>AP81*AVERAGEIFS(AR:AR, $A:$A, $A81, $D:$D, "Weight pct")</f>
        <v>#DIV/0!</v>
      </c>
      <c r="AS81" t="e">
        <f>AP81*AVERAGEIFS(AS:AS, $A:$A, $A81, $D:$D, "Weight pct")</f>
        <v>#DIV/0!</v>
      </c>
      <c r="AT81" t="e">
        <f t="shared" si="74"/>
        <v>#DIV/0!</v>
      </c>
      <c r="AU81" t="e">
        <f t="shared" si="74"/>
        <v>#DIV/0!</v>
      </c>
      <c r="AV81" t="e">
        <f t="shared" si="74"/>
        <v>#DIV/0!</v>
      </c>
      <c r="AW81" t="e">
        <f t="shared" si="74"/>
        <v>#DIV/0!</v>
      </c>
      <c r="AX81" t="e">
        <f t="shared" si="75"/>
        <v>#DIV/0!</v>
      </c>
      <c r="AY81" t="e">
        <f t="shared" si="75"/>
        <v>#DIV/0!</v>
      </c>
      <c r="AZ81" t="e">
        <f t="shared" si="75"/>
        <v>#DIV/0!</v>
      </c>
      <c r="BA81" t="e">
        <f t="shared" si="75"/>
        <v>#DIV/0!</v>
      </c>
      <c r="BB81">
        <f>IF(BB79&gt;(BB80*(1+Dash!$B$6)), BB80*(1+Dash!$B$6), IF(BB79&lt;(BB80*(1-Dash!$B$7)), BB80*(1-Dash!$B$7), BB79))</f>
        <v>1158.81</v>
      </c>
      <c r="BC81">
        <f>BB81*AVERAGEIFS(BC:BC, $A:$A, $A81, $D:$D, "Weight pct")</f>
        <v>624.28963316765225</v>
      </c>
      <c r="BD81">
        <f>BB81*AVERAGEIFS(BD:BD, $A:$A, $A81, $D:$D, "Weight pct")</f>
        <v>517.50878500251213</v>
      </c>
      <c r="BE81">
        <f>BB81*AVERAGEIFS(BE:BE, $A:$A, $A81, $D:$D, "Weight pct")</f>
        <v>556.71206397665685</v>
      </c>
      <c r="BF81">
        <f t="shared" si="76"/>
        <v>979.53370544127995</v>
      </c>
      <c r="BG81">
        <f t="shared" si="76"/>
        <v>539.72343466327152</v>
      </c>
      <c r="BH81">
        <f t="shared" si="76"/>
        <v>425.01144341767309</v>
      </c>
      <c r="BI81">
        <f t="shared" si="76"/>
        <v>434.71836366936941</v>
      </c>
      <c r="BJ81">
        <f t="shared" si="77"/>
        <v>179.27629455872014</v>
      </c>
      <c r="BK81">
        <f t="shared" si="77"/>
        <v>84.566198504380736</v>
      </c>
      <c r="BL81">
        <f t="shared" si="77"/>
        <v>92.49734158483902</v>
      </c>
      <c r="BM81">
        <f t="shared" si="77"/>
        <v>121.99370030728744</v>
      </c>
      <c r="BN81">
        <f>IF(BN79&gt;(BN80*(1+Dash!$B$6)), BN80*(1+Dash!$B$6), IF(BN79&lt;(BN80*(1-Dash!$B$7)), BN80*(1-Dash!$B$7), BN79))</f>
        <v>59.550228982761432</v>
      </c>
      <c r="BO81">
        <f>IF(BO79&gt;(BO80*(1+Dash!$B$6)), BO80*(1+Dash!$B$6), IF(BO79&lt;(BO80*(1-Dash!$B$7)), BO80*(1-Dash!$B$7), BO79))</f>
        <v>0</v>
      </c>
      <c r="BP81" t="e">
        <f>BO81*AVERAGEIFS(BP:BP, $A:$A, $A81, $D:$D, "Weight pct")</f>
        <v>#DIV/0!</v>
      </c>
      <c r="BQ81" t="e">
        <f>BO81*AVERAGEIFS(BQ:BQ, $A:$A, $A81, $D:$D, "Weight pct")</f>
        <v>#DIV/0!</v>
      </c>
      <c r="BR81" t="e">
        <f>BO81*AVERAGEIFS(BR:BR, $A:$A, $A81, $D:$D, "Weight pct")</f>
        <v>#DIV/0!</v>
      </c>
      <c r="BS81" t="e">
        <f t="shared" si="78"/>
        <v>#DIV/0!</v>
      </c>
      <c r="BT81" t="e">
        <f t="shared" si="78"/>
        <v>#DIV/0!</v>
      </c>
      <c r="BU81" t="e">
        <f t="shared" si="78"/>
        <v>#DIV/0!</v>
      </c>
      <c r="BV81" t="e">
        <f t="shared" si="78"/>
        <v>#DIV/0!</v>
      </c>
      <c r="BW81" t="e">
        <f t="shared" si="79"/>
        <v>#DIV/0!</v>
      </c>
      <c r="BX81" t="e">
        <f t="shared" si="79"/>
        <v>#DIV/0!</v>
      </c>
      <c r="BY81" t="e">
        <f t="shared" si="79"/>
        <v>#DIV/0!</v>
      </c>
      <c r="BZ81" t="e">
        <f t="shared" si="79"/>
        <v>#DIV/0!</v>
      </c>
      <c r="CA81">
        <f>IF(CA79&gt;(CA80*(1+Dash!$B$6)), CA80*(1+Dash!$B$6), IF(CA79&lt;(CA80*(1-Dash!$B$7)), CA80*(1-Dash!$B$7), CA79))</f>
        <v>0</v>
      </c>
    </row>
    <row r="82" spans="1:79" outlineLevel="1">
      <c r="A82" t="s">
        <v>63</v>
      </c>
      <c r="B82" t="s">
        <v>1973</v>
      </c>
      <c r="C82">
        <v>2018</v>
      </c>
      <c r="D82" t="s">
        <v>2036</v>
      </c>
      <c r="E82">
        <v>266</v>
      </c>
      <c r="F82">
        <v>211</v>
      </c>
      <c r="G82">
        <v>95</v>
      </c>
      <c r="H82">
        <v>85</v>
      </c>
      <c r="I82">
        <v>41</v>
      </c>
      <c r="AC82">
        <v>267</v>
      </c>
      <c r="AD82">
        <v>108</v>
      </c>
      <c r="AE82">
        <v>150</v>
      </c>
      <c r="AF82">
        <v>147</v>
      </c>
      <c r="AG82">
        <v>126</v>
      </c>
      <c r="AH82">
        <v>46</v>
      </c>
      <c r="AI82">
        <v>53</v>
      </c>
      <c r="AJ82">
        <v>61</v>
      </c>
      <c r="AK82">
        <v>141</v>
      </c>
      <c r="AL82">
        <v>62</v>
      </c>
      <c r="AM82">
        <v>97</v>
      </c>
      <c r="AN82">
        <v>86</v>
      </c>
      <c r="AO82">
        <v>6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426</v>
      </c>
      <c r="BC82">
        <v>190</v>
      </c>
      <c r="BD82">
        <v>220</v>
      </c>
      <c r="BE82">
        <v>144</v>
      </c>
      <c r="BF82">
        <v>338</v>
      </c>
      <c r="BG82">
        <v>155</v>
      </c>
      <c r="BH82">
        <v>165</v>
      </c>
      <c r="BI82">
        <v>88</v>
      </c>
      <c r="BJ82">
        <v>88</v>
      </c>
      <c r="BK82">
        <v>35</v>
      </c>
      <c r="BL82">
        <v>55</v>
      </c>
      <c r="BM82">
        <v>56</v>
      </c>
      <c r="BN82">
        <v>20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</row>
    <row r="83" spans="1:79" outlineLevel="1">
      <c r="A83" t="s">
        <v>63</v>
      </c>
      <c r="B83" t="s">
        <v>1973</v>
      </c>
      <c r="C83">
        <v>2019</v>
      </c>
      <c r="D83" t="s">
        <v>2036</v>
      </c>
      <c r="E83">
        <v>331</v>
      </c>
      <c r="F83">
        <v>196</v>
      </c>
      <c r="G83">
        <v>121</v>
      </c>
      <c r="H83">
        <v>70</v>
      </c>
      <c r="I83">
        <v>28</v>
      </c>
      <c r="AC83">
        <v>257</v>
      </c>
      <c r="AD83">
        <v>101</v>
      </c>
      <c r="AE83">
        <v>146</v>
      </c>
      <c r="AF83">
        <v>126</v>
      </c>
      <c r="AG83">
        <v>98</v>
      </c>
      <c r="AH83">
        <v>32</v>
      </c>
      <c r="AI83">
        <v>44</v>
      </c>
      <c r="AJ83">
        <v>39</v>
      </c>
      <c r="AK83">
        <v>159</v>
      </c>
      <c r="AL83">
        <v>69</v>
      </c>
      <c r="AM83">
        <v>102</v>
      </c>
      <c r="AN83">
        <v>87</v>
      </c>
      <c r="AO83">
        <v>9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478</v>
      </c>
      <c r="BC83">
        <v>225</v>
      </c>
      <c r="BD83">
        <v>260</v>
      </c>
      <c r="BE83">
        <v>176</v>
      </c>
      <c r="BF83">
        <v>377</v>
      </c>
      <c r="BG83">
        <v>181</v>
      </c>
      <c r="BH83">
        <v>197</v>
      </c>
      <c r="BI83">
        <v>94</v>
      </c>
      <c r="BJ83">
        <v>101</v>
      </c>
      <c r="BK83">
        <v>44</v>
      </c>
      <c r="BL83">
        <v>63</v>
      </c>
      <c r="BM83">
        <v>82</v>
      </c>
      <c r="BN83">
        <v>29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</row>
    <row r="84" spans="1:79" outlineLevel="1">
      <c r="A84" t="s">
        <v>63</v>
      </c>
      <c r="B84" t="s">
        <v>1973</v>
      </c>
      <c r="C84">
        <v>2020</v>
      </c>
      <c r="D84" t="s">
        <v>2036</v>
      </c>
      <c r="E84">
        <v>405</v>
      </c>
      <c r="F84">
        <v>256</v>
      </c>
      <c r="G84">
        <v>130</v>
      </c>
      <c r="H84">
        <v>108</v>
      </c>
      <c r="I84">
        <v>34</v>
      </c>
      <c r="N84">
        <v>134</v>
      </c>
      <c r="O84">
        <v>0</v>
      </c>
      <c r="P84">
        <v>134</v>
      </c>
      <c r="Q84">
        <f>SUM(Table1[[#This Row],[OSA]],Table1[[#This Row],[OSA: High-Demand Field]])</f>
        <v>74</v>
      </c>
      <c r="U84">
        <v>43</v>
      </c>
      <c r="Y84">
        <v>31</v>
      </c>
      <c r="AC84">
        <v>189</v>
      </c>
      <c r="AD84">
        <v>102</v>
      </c>
      <c r="AE84">
        <v>130</v>
      </c>
      <c r="AF84">
        <v>116</v>
      </c>
      <c r="AG84">
        <v>54</v>
      </c>
      <c r="AH84">
        <v>22</v>
      </c>
      <c r="AI84">
        <v>32</v>
      </c>
      <c r="AJ84">
        <v>27</v>
      </c>
      <c r="AK84">
        <v>135</v>
      </c>
      <c r="AL84">
        <v>80</v>
      </c>
      <c r="AM84">
        <v>98</v>
      </c>
      <c r="AN84">
        <v>89</v>
      </c>
      <c r="AO84">
        <v>7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431</v>
      </c>
      <c r="BC84">
        <v>198</v>
      </c>
      <c r="BD84">
        <v>241</v>
      </c>
      <c r="BE84">
        <v>149</v>
      </c>
      <c r="BF84">
        <v>332</v>
      </c>
      <c r="BG84">
        <v>145</v>
      </c>
      <c r="BH84">
        <v>185</v>
      </c>
      <c r="BI84">
        <v>88</v>
      </c>
      <c r="BJ84">
        <v>99</v>
      </c>
      <c r="BK84">
        <v>53</v>
      </c>
      <c r="BL84">
        <v>56</v>
      </c>
      <c r="BM84">
        <v>61</v>
      </c>
      <c r="BN84">
        <v>27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</row>
    <row r="85" spans="1:79" outlineLevel="1">
      <c r="A85" t="s">
        <v>63</v>
      </c>
      <c r="B85" t="s">
        <v>1973</v>
      </c>
      <c r="C85">
        <v>2021</v>
      </c>
      <c r="D85" t="s">
        <v>2036</v>
      </c>
      <c r="E85">
        <v>451</v>
      </c>
      <c r="F85">
        <v>225</v>
      </c>
      <c r="G85">
        <v>99</v>
      </c>
      <c r="H85">
        <v>90</v>
      </c>
      <c r="I85">
        <v>36</v>
      </c>
      <c r="N85">
        <v>213</v>
      </c>
      <c r="O85">
        <v>0</v>
      </c>
      <c r="P85">
        <v>213</v>
      </c>
      <c r="Q85">
        <f>SUM(Table1[[#This Row],[OSA]],Table1[[#This Row],[OSA: High-Demand Field]])</f>
        <v>42</v>
      </c>
      <c r="U85">
        <v>19</v>
      </c>
      <c r="Y85">
        <v>23</v>
      </c>
      <c r="AC85">
        <v>231</v>
      </c>
      <c r="AD85">
        <v>135</v>
      </c>
      <c r="AE85">
        <v>126</v>
      </c>
      <c r="AF85">
        <v>128</v>
      </c>
      <c r="AG85">
        <v>78</v>
      </c>
      <c r="AH85">
        <v>45</v>
      </c>
      <c r="AI85">
        <v>30</v>
      </c>
      <c r="AJ85">
        <v>37</v>
      </c>
      <c r="AK85">
        <v>153</v>
      </c>
      <c r="AL85">
        <v>90</v>
      </c>
      <c r="AM85">
        <v>96</v>
      </c>
      <c r="AN85">
        <v>91</v>
      </c>
      <c r="AO85">
        <v>8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430</v>
      </c>
      <c r="BC85">
        <v>202</v>
      </c>
      <c r="BD85">
        <v>196</v>
      </c>
      <c r="BE85">
        <v>130</v>
      </c>
      <c r="BF85">
        <v>363</v>
      </c>
      <c r="BG85">
        <v>182</v>
      </c>
      <c r="BH85">
        <v>157</v>
      </c>
      <c r="BI85">
        <v>79</v>
      </c>
      <c r="BJ85">
        <v>67</v>
      </c>
      <c r="BK85">
        <v>20</v>
      </c>
      <c r="BL85">
        <v>39</v>
      </c>
      <c r="BM85">
        <v>51</v>
      </c>
      <c r="BN85">
        <v>21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</row>
    <row r="86" spans="1:79" outlineLevel="1">
      <c r="A86" t="s">
        <v>63</v>
      </c>
      <c r="B86" t="s">
        <v>1973</v>
      </c>
      <c r="C86">
        <v>2022</v>
      </c>
      <c r="D86" t="s">
        <v>2036</v>
      </c>
      <c r="E86">
        <v>397</v>
      </c>
      <c r="F86">
        <v>246</v>
      </c>
      <c r="G86">
        <v>106</v>
      </c>
      <c r="H86">
        <v>83</v>
      </c>
      <c r="I86">
        <v>35</v>
      </c>
      <c r="N86">
        <v>152</v>
      </c>
      <c r="O86">
        <v>0</v>
      </c>
      <c r="P86">
        <v>152</v>
      </c>
      <c r="Q86">
        <f>SUM(Table1[[#This Row],[OSA]],Table1[[#This Row],[OSA: High-Demand Field]])</f>
        <v>34</v>
      </c>
      <c r="U86">
        <v>19</v>
      </c>
      <c r="Y86">
        <v>15</v>
      </c>
      <c r="AC86">
        <v>211</v>
      </c>
      <c r="AD86">
        <v>122</v>
      </c>
      <c r="AE86">
        <v>109</v>
      </c>
      <c r="AF86">
        <v>99</v>
      </c>
      <c r="AG86">
        <v>99</v>
      </c>
      <c r="AH86">
        <v>58</v>
      </c>
      <c r="AI86">
        <v>30</v>
      </c>
      <c r="AJ86">
        <v>39</v>
      </c>
      <c r="AK86">
        <v>112</v>
      </c>
      <c r="AL86">
        <v>64</v>
      </c>
      <c r="AM86">
        <v>79</v>
      </c>
      <c r="AN86">
        <v>60</v>
      </c>
      <c r="AO86">
        <v>9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420</v>
      </c>
      <c r="BC86">
        <v>197</v>
      </c>
      <c r="BD86">
        <v>204</v>
      </c>
      <c r="BE86">
        <v>138</v>
      </c>
      <c r="BF86">
        <v>318</v>
      </c>
      <c r="BG86">
        <v>158</v>
      </c>
      <c r="BH86">
        <v>134</v>
      </c>
      <c r="BI86">
        <v>64</v>
      </c>
      <c r="BJ86">
        <v>102</v>
      </c>
      <c r="BK86">
        <v>39</v>
      </c>
      <c r="BL86">
        <v>70</v>
      </c>
      <c r="BM86">
        <v>74</v>
      </c>
      <c r="BN86">
        <v>26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</row>
    <row r="87" spans="1:79" outlineLevel="1">
      <c r="A87" t="s">
        <v>63</v>
      </c>
      <c r="B87" t="s">
        <v>1973</v>
      </c>
      <c r="C87">
        <v>2023</v>
      </c>
      <c r="D87" t="s">
        <v>2036</v>
      </c>
      <c r="E87">
        <v>390</v>
      </c>
      <c r="F87">
        <v>244</v>
      </c>
      <c r="G87">
        <v>104</v>
      </c>
      <c r="H87">
        <v>88</v>
      </c>
      <c r="I87">
        <v>23</v>
      </c>
      <c r="N87">
        <v>203</v>
      </c>
      <c r="O87">
        <v>7</v>
      </c>
      <c r="P87">
        <v>196</v>
      </c>
      <c r="Q87">
        <v>15</v>
      </c>
      <c r="R87">
        <v>13</v>
      </c>
      <c r="S87">
        <v>12</v>
      </c>
      <c r="T87">
        <v>10</v>
      </c>
      <c r="U87">
        <v>0</v>
      </c>
      <c r="V87">
        <v>0</v>
      </c>
      <c r="W87">
        <v>0</v>
      </c>
      <c r="X87">
        <v>0</v>
      </c>
      <c r="Y87">
        <v>15</v>
      </c>
      <c r="Z87">
        <v>13</v>
      </c>
      <c r="AA87">
        <v>12</v>
      </c>
      <c r="AB87">
        <v>10</v>
      </c>
      <c r="AC87">
        <v>200</v>
      </c>
      <c r="AD87">
        <v>123</v>
      </c>
      <c r="AE87">
        <v>115</v>
      </c>
      <c r="AF87">
        <v>100</v>
      </c>
      <c r="AG87">
        <v>79</v>
      </c>
      <c r="AH87">
        <v>47</v>
      </c>
      <c r="AI87">
        <v>35</v>
      </c>
      <c r="AJ87">
        <v>42</v>
      </c>
      <c r="AK87">
        <v>121</v>
      </c>
      <c r="AL87">
        <v>76</v>
      </c>
      <c r="AM87">
        <v>80</v>
      </c>
      <c r="AN87">
        <v>58</v>
      </c>
      <c r="AO87">
        <v>10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451</v>
      </c>
      <c r="BC87">
        <v>215</v>
      </c>
      <c r="BD87">
        <v>188</v>
      </c>
      <c r="BE87">
        <v>141</v>
      </c>
      <c r="BF87">
        <v>375</v>
      </c>
      <c r="BG87">
        <v>191</v>
      </c>
      <c r="BH87">
        <v>147</v>
      </c>
      <c r="BI87">
        <v>91</v>
      </c>
      <c r="BJ87">
        <v>76</v>
      </c>
      <c r="BK87">
        <v>24</v>
      </c>
      <c r="BL87">
        <v>41</v>
      </c>
      <c r="BM87">
        <v>50</v>
      </c>
      <c r="BN87">
        <v>27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</row>
    <row r="88" spans="1:79" outlineLevel="1">
      <c r="A88" t="str">
        <f>A87</f>
        <v>003553</v>
      </c>
      <c r="B88" t="str">
        <f>B87</f>
        <v>Cisco College</v>
      </c>
      <c r="C88">
        <v>2024</v>
      </c>
      <c r="D88" t="s">
        <v>2037</v>
      </c>
      <c r="E88">
        <f>_xlfn.FORECAST.ETS($C88, E82:E87, $C82:$C87, 0,0,1)</f>
        <v>413.22280899406337</v>
      </c>
      <c r="F88">
        <f>_xlfn.FORECAST.ETS($C88, F82:F87, $C82:$C87, 0,0,1)</f>
        <v>260.6625292380258</v>
      </c>
      <c r="G88">
        <f>F88*AVERAGEIFS(G:G, $A:$A, $A88, $D:$D, "Weight pct")</f>
        <v>124.79306442446278</v>
      </c>
      <c r="H88">
        <f>F88*AVERAGEIFS(H:H, $A:$A, $A88, $D:$D, "Weight pct")</f>
        <v>99.048093185820321</v>
      </c>
      <c r="I88">
        <f>F88*AVERAGEIFS(I:I, $A:$A, $A88, $D:$D, "Weight pct")</f>
        <v>37.644932733151308</v>
      </c>
      <c r="J88">
        <f>_xlfn.FORECAST.ETS($C88, J82:J87, $C82:$C87, 0,0,1)</f>
        <v>0</v>
      </c>
      <c r="K88" t="e">
        <f>J88*AVERAGEIFS(K:K, $A:$A, $A88, $D:$D, "Weight pct")</f>
        <v>#DIV/0!</v>
      </c>
      <c r="L88" t="e">
        <f>J88*AVERAGEIFS(L:L, $A:$A, $A88, $D:$D, "Weight pct")</f>
        <v>#DIV/0!</v>
      </c>
      <c r="M88" t="e">
        <f>J88*AVERAGEIFS(M:M, $A:$A, $A88, $D:$D, "Weight pct")</f>
        <v>#DIV/0!</v>
      </c>
      <c r="N88">
        <f>_xlfn.FORECAST.ETS($C88, N84:N87, $C84:$C87, 0,0,1)</f>
        <v>213.996914336</v>
      </c>
      <c r="O88">
        <f>N88*AVERAGEIFS(O:O, $A:$A, $A88, $D:$D, "Weight pct")</f>
        <v>1.8448009856551724</v>
      </c>
      <c r="P88">
        <f>N88*AVERAGEIFS(P:P, $A:$A, $A88, $D:$D, "Weight pct")</f>
        <v>212.15211335034485</v>
      </c>
      <c r="Q88">
        <f>_xlfn.FORECAST.ETS($C88, Q84:Q87, $C84:$C87, 0,0,1)</f>
        <v>-5.057867650678574</v>
      </c>
      <c r="R88">
        <f>$Q88*($R87/$Q87)</f>
        <v>-4.3834852972547642</v>
      </c>
      <c r="S88">
        <f>$Q88*($S87/$Q87)</f>
        <v>-4.0462941205428598</v>
      </c>
      <c r="T88">
        <f>$Q88*($T87/$Q87)</f>
        <v>-3.3719117671190491</v>
      </c>
      <c r="U88">
        <f t="shared" ref="U88:X91" si="80">Q88*AVERAGEIFS(U:U, $A:$A, $A88, $D:$D, "Weight pct")</f>
        <v>-2.0133924097754772</v>
      </c>
      <c r="V88">
        <f t="shared" si="80"/>
        <v>0</v>
      </c>
      <c r="W88">
        <f t="shared" si="80"/>
        <v>0</v>
      </c>
      <c r="X88">
        <f t="shared" si="80"/>
        <v>0</v>
      </c>
      <c r="Y88">
        <f t="shared" ref="Y88:AB91" si="81">Q88*AVERAGEIFS(Y:Y, $A:$A, $A88, $D:$D, "Weight pct")</f>
        <v>-3.0444752409030968</v>
      </c>
      <c r="Z88">
        <f t="shared" si="81"/>
        <v>-4.3834852972547642</v>
      </c>
      <c r="AA88">
        <f t="shared" si="81"/>
        <v>-4.0462941205428598</v>
      </c>
      <c r="AB88">
        <f t="shared" si="81"/>
        <v>-3.3719117671190491</v>
      </c>
      <c r="AC88">
        <f>_xlfn.FORECAST.ETS($C88, AC82:AC87, $C82:$C87, 0,0,1)</f>
        <v>192.17118803648401</v>
      </c>
      <c r="AD88">
        <f>AC88*AVERAGEIFS(AD:AD, $A:$A, $A88, $D:$D, "Weight pct")</f>
        <v>99.762074414622333</v>
      </c>
      <c r="AE88">
        <f>AC88*AVERAGEIFS(AE:AE, $A:$A, $A88, $D:$D, "Weight pct")</f>
        <v>110.65101861474541</v>
      </c>
      <c r="AF88">
        <f>AC88*AVERAGEIFS(AF:AF, $A:$A, $A88, $D:$D, "Weight pct")</f>
        <v>101.78339453922032</v>
      </c>
      <c r="AG88">
        <f t="shared" ref="AG88:AJ91" si="82">AC88*AVERAGEIFS(AG:AG, $A:$A, $A88, $D:$D, "Weight pct")</f>
        <v>74.972514456975588</v>
      </c>
      <c r="AH88">
        <f t="shared" si="82"/>
        <v>35.736452290913967</v>
      </c>
      <c r="AI88">
        <f t="shared" si="82"/>
        <v>31.692839294050323</v>
      </c>
      <c r="AJ88">
        <f t="shared" si="82"/>
        <v>34.949878367999816</v>
      </c>
      <c r="AK88">
        <f t="shared" ref="AK88:AN91" si="83">AC88*AVERAGEIFS(AK:AK, $A:$A, $A88, $D:$D, "Weight pct")</f>
        <v>117.19867357950842</v>
      </c>
      <c r="AL88">
        <f t="shared" si="83"/>
        <v>64.025622123708374</v>
      </c>
      <c r="AM88">
        <f t="shared" si="83"/>
        <v>78.958179320695095</v>
      </c>
      <c r="AN88">
        <f t="shared" si="83"/>
        <v>66.833516171220509</v>
      </c>
      <c r="AO88">
        <f>_xlfn.FORECAST.ETS($C88, AO82:AO87, $C82:$C87, 0,0,1)</f>
        <v>10.395790829805611</v>
      </c>
      <c r="AP88">
        <f>_xlfn.FORECAST.ETS($C88, AP82:AP87, $C82:$C87, 0,0,1)</f>
        <v>0</v>
      </c>
      <c r="AQ88" t="e">
        <f>AP88*AVERAGEIFS(AQ:AQ, $A:$A, $A88, $D:$D, "Weight pct")</f>
        <v>#DIV/0!</v>
      </c>
      <c r="AR88" t="e">
        <f>AP88*AVERAGEIFS(AR:AR, $A:$A, $A88, $D:$D, "Weight pct")</f>
        <v>#DIV/0!</v>
      </c>
      <c r="AS88" t="e">
        <f>AP88*AVERAGEIFS(AS:AS, $A:$A, $A88, $D:$D, "Weight pct")</f>
        <v>#DIV/0!</v>
      </c>
      <c r="AT88" t="e">
        <f t="shared" ref="AT88:AW91" si="84">AP88*AVERAGEIFS(AT:AT, $A:$A, $A88, $D:$D, "Weight pct")</f>
        <v>#DIV/0!</v>
      </c>
      <c r="AU88" t="e">
        <f t="shared" si="84"/>
        <v>#DIV/0!</v>
      </c>
      <c r="AV88" t="e">
        <f t="shared" si="84"/>
        <v>#DIV/0!</v>
      </c>
      <c r="AW88" t="e">
        <f t="shared" si="84"/>
        <v>#DIV/0!</v>
      </c>
      <c r="AX88" t="e">
        <f t="shared" ref="AX88:BA91" si="85">AP88*AVERAGEIFS(AX:AX, $A:$A, $A88, $D:$D, "Weight pct")</f>
        <v>#DIV/0!</v>
      </c>
      <c r="AY88" t="e">
        <f t="shared" si="85"/>
        <v>#DIV/0!</v>
      </c>
      <c r="AZ88" t="e">
        <f t="shared" si="85"/>
        <v>#DIV/0!</v>
      </c>
      <c r="BA88" t="e">
        <f t="shared" si="85"/>
        <v>#DIV/0!</v>
      </c>
      <c r="BB88">
        <f>_xlfn.FORECAST.ETS($C88, BB82:BB87, $C82:$C87, 0,0,1)</f>
        <v>437.65942201835281</v>
      </c>
      <c r="BC88">
        <f>BB88*AVERAGEIFS(BC:BC, $A:$A, $A88, $D:$D, "Weight pct")</f>
        <v>203.63205344283782</v>
      </c>
      <c r="BD88">
        <f>BB88*AVERAGEIFS(BD:BD, $A:$A, $A88, $D:$D, "Weight pct")</f>
        <v>217.21835061986175</v>
      </c>
      <c r="BE88">
        <f>BB88*AVERAGEIFS(BE:BE, $A:$A, $A88, $D:$D, "Weight pct")</f>
        <v>145.55620550875304</v>
      </c>
      <c r="BF88">
        <f t="shared" ref="BF88:BI91" si="86">BB88*AVERAGEIFS(BF:BF, $A:$A, $A88, $D:$D, "Weight pct")</f>
        <v>349.05135310316069</v>
      </c>
      <c r="BG88">
        <f t="shared" si="86"/>
        <v>167.79110829291159</v>
      </c>
      <c r="BH88">
        <f t="shared" si="86"/>
        <v>163.4613418025863</v>
      </c>
      <c r="BI88">
        <f t="shared" si="86"/>
        <v>83.759264186808252</v>
      </c>
      <c r="BJ88">
        <f t="shared" ref="BJ88:BM91" si="87">BB88*AVERAGEIFS(BJ:BJ, $A:$A, $A88, $D:$D, "Weight pct")</f>
        <v>88.608068915192135</v>
      </c>
      <c r="BK88">
        <f t="shared" si="87"/>
        <v>35.840945149926235</v>
      </c>
      <c r="BL88">
        <f t="shared" si="87"/>
        <v>53.757008817275434</v>
      </c>
      <c r="BM88">
        <f t="shared" si="87"/>
        <v>61.796941321944779</v>
      </c>
      <c r="BN88">
        <f>_xlfn.FORECAST.ETS($C88, BN82:BN87, $C82:$C87, 0,0,1)</f>
        <v>25.126154809027661</v>
      </c>
      <c r="BO88">
        <f>_xlfn.FORECAST.ETS($C88, BO82:BO87, $C82:$C87, 0,0,1)</f>
        <v>0</v>
      </c>
      <c r="BP88" t="e">
        <f>BO88*AVERAGEIFS(BP:BP, $A:$A, $A88, $D:$D, "Weight pct")</f>
        <v>#DIV/0!</v>
      </c>
      <c r="BQ88" t="e">
        <f>BO88*AVERAGEIFS(BQ:BQ, $A:$A, $A88, $D:$D, "Weight pct")</f>
        <v>#DIV/0!</v>
      </c>
      <c r="BR88" t="e">
        <f>BO88*AVERAGEIFS(BR:BR, $A:$A, $A88, $D:$D, "Weight pct")</f>
        <v>#DIV/0!</v>
      </c>
      <c r="BS88" t="e">
        <f t="shared" ref="BS88:BV91" si="88">BO88*AVERAGEIFS(BS:BS, $A:$A, $A88, $D:$D, "Weight pct")</f>
        <v>#DIV/0!</v>
      </c>
      <c r="BT88" t="e">
        <f t="shared" si="88"/>
        <v>#DIV/0!</v>
      </c>
      <c r="BU88" t="e">
        <f t="shared" si="88"/>
        <v>#DIV/0!</v>
      </c>
      <c r="BV88" t="e">
        <f t="shared" si="88"/>
        <v>#DIV/0!</v>
      </c>
      <c r="BW88" t="e">
        <f t="shared" ref="BW88:BZ91" si="89">BO88*AVERAGEIFS(BW:BW, $A:$A, $A88, $D:$D, "Weight pct")</f>
        <v>#DIV/0!</v>
      </c>
      <c r="BX88" t="e">
        <f t="shared" si="89"/>
        <v>#DIV/0!</v>
      </c>
      <c r="BY88" t="e">
        <f t="shared" si="89"/>
        <v>#DIV/0!</v>
      </c>
      <c r="BZ88" t="e">
        <f t="shared" si="89"/>
        <v>#DIV/0!</v>
      </c>
      <c r="CA88">
        <f>_xlfn.FORECAST.ETS($C88, CA82:CA87, $C82:$C87, 0,0,1)</f>
        <v>0</v>
      </c>
    </row>
    <row r="89" spans="1:79" outlineLevel="1">
      <c r="A89" t="str">
        <f>A87</f>
        <v>003553</v>
      </c>
      <c r="B89" t="str">
        <f>B87</f>
        <v>Cisco College</v>
      </c>
      <c r="C89">
        <v>2025</v>
      </c>
      <c r="D89" t="s">
        <v>2037</v>
      </c>
      <c r="E89">
        <f>_xlfn.FORECAST.ETS($C89, E82:E87, $C82:$C87, 0,0,1)</f>
        <v>433.05193912122803</v>
      </c>
      <c r="F89">
        <f>_xlfn.FORECAST.ETS($C89, F82:F87, $C82:$C87, 0,0,1)</f>
        <v>268.93811559804931</v>
      </c>
      <c r="G89">
        <f>F89*AVERAGEIFS(G:G, $A:$A, $A89, $D:$D, "Weight pct")</f>
        <v>128.7550292868292</v>
      </c>
      <c r="H89">
        <f>F89*AVERAGEIFS(H:H, $A:$A, $A89, $D:$D, "Weight pct")</f>
        <v>102.19269955233959</v>
      </c>
      <c r="I89">
        <f>F89*AVERAGEIFS(I:I, $A:$A, $A89, $D:$D, "Weight pct")</f>
        <v>38.84009451095325</v>
      </c>
      <c r="J89">
        <f>_xlfn.FORECAST.ETS($C89, J82:J87, $C82:$C87, 0,0,1)</f>
        <v>0</v>
      </c>
      <c r="K89" t="e">
        <f>J89*AVERAGEIFS(K:K, $A:$A, $A89, $D:$D, "Weight pct")</f>
        <v>#DIV/0!</v>
      </c>
      <c r="L89" t="e">
        <f>J89*AVERAGEIFS(L:L, $A:$A, $A89, $D:$D, "Weight pct")</f>
        <v>#DIV/0!</v>
      </c>
      <c r="M89" t="e">
        <f>J89*AVERAGEIFS(M:M, $A:$A, $A89, $D:$D, "Weight pct")</f>
        <v>#DIV/0!</v>
      </c>
      <c r="N89">
        <f>_xlfn.FORECAST.ETS($C89, N84:N87, $C84:$C87, 0,0,1)</f>
        <v>233.85924627200001</v>
      </c>
      <c r="O89">
        <f>N89*AVERAGEIFS(O:O, $A:$A, $A89, $D:$D, "Weight pct")</f>
        <v>2.0160279851034484</v>
      </c>
      <c r="P89">
        <f>N89*AVERAGEIFS(P:P, $A:$A, $A89, $D:$D, "Weight pct")</f>
        <v>231.84321828689656</v>
      </c>
      <c r="Q89">
        <f>_xlfn.FORECAST.ETS($C89, Q84:Q87, $C84:$C87, 0,0,1)</f>
        <v>-24.814877547785713</v>
      </c>
      <c r="R89">
        <f>$Q89*($R87/$Q87)</f>
        <v>-21.506227208080951</v>
      </c>
      <c r="S89">
        <f>$Q89*($S87/$Q87)</f>
        <v>-19.851902038228573</v>
      </c>
      <c r="T89">
        <f>$Q89*($T87/$Q87)</f>
        <v>-16.543251698523807</v>
      </c>
      <c r="U89">
        <f t="shared" si="80"/>
        <v>-9.8780928159550871</v>
      </c>
      <c r="V89">
        <f t="shared" si="80"/>
        <v>0</v>
      </c>
      <c r="W89">
        <f t="shared" si="80"/>
        <v>0</v>
      </c>
      <c r="X89">
        <f t="shared" si="80"/>
        <v>0</v>
      </c>
      <c r="Y89">
        <f t="shared" si="81"/>
        <v>-14.936784731830626</v>
      </c>
      <c r="Z89">
        <f t="shared" si="81"/>
        <v>-21.506227208080951</v>
      </c>
      <c r="AA89">
        <f t="shared" si="81"/>
        <v>-19.851902038228573</v>
      </c>
      <c r="AB89">
        <f t="shared" si="81"/>
        <v>-16.543251698523807</v>
      </c>
      <c r="AC89">
        <f>_xlfn.FORECAST.ETS($C89, AC82:AC87, $C82:$C87, 0,0,1)</f>
        <v>180.91041960228932</v>
      </c>
      <c r="AD89">
        <f>AC89*AVERAGEIFS(AD:AD, $A:$A, $A89, $D:$D, "Weight pct")</f>
        <v>93.916257307613122</v>
      </c>
      <c r="AE89">
        <f>AC89*AVERAGEIFS(AE:AE, $A:$A, $A89, $D:$D, "Weight pct")</f>
        <v>104.16713562292118</v>
      </c>
      <c r="AF89">
        <f>AC89*AVERAGEIFS(AF:AF, $A:$A, $A89, $D:$D, "Weight pct")</f>
        <v>95.819132944840035</v>
      </c>
      <c r="AG89">
        <f t="shared" si="82"/>
        <v>70.579305813913905</v>
      </c>
      <c r="AH89">
        <f t="shared" si="82"/>
        <v>33.64238232121992</v>
      </c>
      <c r="AI89">
        <f t="shared" si="82"/>
        <v>29.835715299767205</v>
      </c>
      <c r="AJ89">
        <f t="shared" si="82"/>
        <v>32.901899734331813</v>
      </c>
      <c r="AK89">
        <f t="shared" si="83"/>
        <v>110.33111378837543</v>
      </c>
      <c r="AL89">
        <f t="shared" si="83"/>
        <v>60.27387498639321</v>
      </c>
      <c r="AM89">
        <f t="shared" si="83"/>
        <v>74.331420323153992</v>
      </c>
      <c r="AN89">
        <f t="shared" si="83"/>
        <v>62.917233210508229</v>
      </c>
      <c r="AO89">
        <f>_xlfn.FORECAST.ETS($C89, AO82:AO87, $C82:$C87, 0,0,1)</f>
        <v>11.143227099956874</v>
      </c>
      <c r="AP89">
        <f>_xlfn.FORECAST.ETS($C89, AP82:AP87, $C82:$C87, 0,0,1)</f>
        <v>0</v>
      </c>
      <c r="AQ89" t="e">
        <f>AP89*AVERAGEIFS(AQ:AQ, $A:$A, $A89, $D:$D, "Weight pct")</f>
        <v>#DIV/0!</v>
      </c>
      <c r="AR89" t="e">
        <f>AP89*AVERAGEIFS(AR:AR, $A:$A, $A89, $D:$D, "Weight pct")</f>
        <v>#DIV/0!</v>
      </c>
      <c r="AS89" t="e">
        <f>AP89*AVERAGEIFS(AS:AS, $A:$A, $A89, $D:$D, "Weight pct")</f>
        <v>#DIV/0!</v>
      </c>
      <c r="AT89" t="e">
        <f t="shared" si="84"/>
        <v>#DIV/0!</v>
      </c>
      <c r="AU89" t="e">
        <f t="shared" si="84"/>
        <v>#DIV/0!</v>
      </c>
      <c r="AV89" t="e">
        <f t="shared" si="84"/>
        <v>#DIV/0!</v>
      </c>
      <c r="AW89" t="e">
        <f t="shared" si="84"/>
        <v>#DIV/0!</v>
      </c>
      <c r="AX89" t="e">
        <f t="shared" si="85"/>
        <v>#DIV/0!</v>
      </c>
      <c r="AY89" t="e">
        <f t="shared" si="85"/>
        <v>#DIV/0!</v>
      </c>
      <c r="AZ89" t="e">
        <f t="shared" si="85"/>
        <v>#DIV/0!</v>
      </c>
      <c r="BA89" t="e">
        <f t="shared" si="85"/>
        <v>#DIV/0!</v>
      </c>
      <c r="BB89">
        <f>_xlfn.FORECAST.ETS($C89, BB82:BB87, $C82:$C87, 0,0,1)</f>
        <v>439.93244110633367</v>
      </c>
      <c r="BC89">
        <f>BB89*AVERAGEIFS(BC:BC, $A:$A, $A89, $D:$D, "Weight pct")</f>
        <v>204.68963274106414</v>
      </c>
      <c r="BD89">
        <f>BB89*AVERAGEIFS(BD:BD, $A:$A, $A89, $D:$D, "Weight pct")</f>
        <v>218.34649143525121</v>
      </c>
      <c r="BE89">
        <f>BB89*AVERAGEIFS(BE:BE, $A:$A, $A89, $D:$D, "Weight pct")</f>
        <v>146.31216326231785</v>
      </c>
      <c r="BF89">
        <f t="shared" si="86"/>
        <v>350.86417912351709</v>
      </c>
      <c r="BG89">
        <f t="shared" si="86"/>
        <v>168.66254478611989</v>
      </c>
      <c r="BH89">
        <f t="shared" si="86"/>
        <v>164.31029130846181</v>
      </c>
      <c r="BI89">
        <f t="shared" si="86"/>
        <v>84.194274600645215</v>
      </c>
      <c r="BJ89">
        <f t="shared" si="87"/>
        <v>89.068261982816551</v>
      </c>
      <c r="BK89">
        <f t="shared" si="87"/>
        <v>36.027087954944243</v>
      </c>
      <c r="BL89">
        <f t="shared" si="87"/>
        <v>54.036200126789382</v>
      </c>
      <c r="BM89">
        <f t="shared" si="87"/>
        <v>62.11788866167263</v>
      </c>
      <c r="BN89">
        <f>_xlfn.FORECAST.ETS($C89, BN82:BN87, $C82:$C87, 0,0,1)</f>
        <v>25.330660126449683</v>
      </c>
      <c r="BO89">
        <f>_xlfn.FORECAST.ETS($C89, BO82:BO87, $C82:$C87, 0,0,1)</f>
        <v>0</v>
      </c>
      <c r="BP89" t="e">
        <f>BO89*AVERAGEIFS(BP:BP, $A:$A, $A89, $D:$D, "Weight pct")</f>
        <v>#DIV/0!</v>
      </c>
      <c r="BQ89" t="e">
        <f>BO89*AVERAGEIFS(BQ:BQ, $A:$A, $A89, $D:$D, "Weight pct")</f>
        <v>#DIV/0!</v>
      </c>
      <c r="BR89" t="e">
        <f>BO89*AVERAGEIFS(BR:BR, $A:$A, $A89, $D:$D, "Weight pct")</f>
        <v>#DIV/0!</v>
      </c>
      <c r="BS89" t="e">
        <f t="shared" si="88"/>
        <v>#DIV/0!</v>
      </c>
      <c r="BT89" t="e">
        <f t="shared" si="88"/>
        <v>#DIV/0!</v>
      </c>
      <c r="BU89" t="e">
        <f t="shared" si="88"/>
        <v>#DIV/0!</v>
      </c>
      <c r="BV89" t="e">
        <f t="shared" si="88"/>
        <v>#DIV/0!</v>
      </c>
      <c r="BW89" t="e">
        <f t="shared" si="89"/>
        <v>#DIV/0!</v>
      </c>
      <c r="BX89" t="e">
        <f t="shared" si="89"/>
        <v>#DIV/0!</v>
      </c>
      <c r="BY89" t="e">
        <f t="shared" si="89"/>
        <v>#DIV/0!</v>
      </c>
      <c r="BZ89" t="e">
        <f t="shared" si="89"/>
        <v>#DIV/0!</v>
      </c>
      <c r="CA89">
        <f>_xlfn.FORECAST.ETS($C89, CA82:CA87, $C82:$C87, 0,0,1)</f>
        <v>0</v>
      </c>
    </row>
    <row r="90" spans="1:79" outlineLevel="1">
      <c r="A90" t="str">
        <f>A89</f>
        <v>003553</v>
      </c>
      <c r="B90" t="str">
        <f>B89</f>
        <v>Cisco College</v>
      </c>
      <c r="C90">
        <v>2024</v>
      </c>
      <c r="D90" t="s">
        <v>2040</v>
      </c>
      <c r="E90">
        <f>IF(OR(E87=0,E87=""),E88,IF(E88&gt;(E87*(1+Dash!$B$6)),E87*(1+Dash!$B$6),IF(E88&lt;(E87*(1-Dash!$B$7)),E87*(1-Dash!$B$7),E88)))</f>
        <v>413.22280899406337</v>
      </c>
      <c r="F90">
        <f>IF(OR(F87=0,F87=""),F88,IF(F88&gt;(F87*(1+Dash!$B$6)),F87*(1+Dash!$B$6),IF(F88&lt;(F87*(1-Dash!$B$7)),F87*(1-Dash!$B$7),F88)))</f>
        <v>260.6625292380258</v>
      </c>
      <c r="G90">
        <f>F90*AVERAGEIFS(G:G, $A:$A, $A90, $D:$D, "Weight pct")</f>
        <v>124.79306442446278</v>
      </c>
      <c r="H90">
        <f>F90*AVERAGEIFS(H:H, $A:$A, $A90, $D:$D, "Weight pct")</f>
        <v>99.048093185820321</v>
      </c>
      <c r="I90">
        <f>F90*AVERAGEIFS(I:I, $A:$A, $A90, $D:$D, "Weight pct")</f>
        <v>37.644932733151308</v>
      </c>
      <c r="J90">
        <f>IF(OR(J87=0,J87=""),J88,IF(J88&gt;(J87*(1+Dash!$B$6)),J87*(1+Dash!$B$6),IF(J88&lt;(J87*(1-Dash!$B$7)),J87*(1-Dash!$B$7),J88)))</f>
        <v>0</v>
      </c>
      <c r="K90" t="e">
        <f>J90*AVERAGEIFS(K:K, $A:$A, $A90, $D:$D, "Weight pct")</f>
        <v>#DIV/0!</v>
      </c>
      <c r="L90" t="e">
        <f>J90*AVERAGEIFS(L:L, $A:$A, $A90, $D:$D, "Weight pct")</f>
        <v>#DIV/0!</v>
      </c>
      <c r="M90" t="e">
        <f>J90*AVERAGEIFS(M:M, $A:$A, $A90, $D:$D, "Weight pct")</f>
        <v>#DIV/0!</v>
      </c>
      <c r="N90">
        <f>IF(OR(N87=0,N87=""),N88,IF(N88&gt;(N87*(1+Dash!$B$6)),N87*(1+Dash!$B$6),IF(N88&lt;(N87*(1-Dash!$B$7)),N87*(1-Dash!$B$7),N88)))</f>
        <v>213.996914336</v>
      </c>
      <c r="O90">
        <f>N90*AVERAGEIFS(O:O, $A:$A, $A90, $D:$D, "Weight pct")</f>
        <v>1.8448009856551724</v>
      </c>
      <c r="P90">
        <f>N90*AVERAGEIFS(P:P, $A:$A, $A90, $D:$D, "Weight pct")</f>
        <v>212.15211335034485</v>
      </c>
      <c r="Q90">
        <f>IF(OR(Q87=0,Q87=""),Q88,IF(Q88&gt;(Q87*(1+Dash!$B$6)),Q87*(1+Dash!$B$6),IF(Q88&lt;(Q87*(1-Dash!$B$7)),Q87*(1-Dash!$B$7),Q88)))</f>
        <v>14.25</v>
      </c>
      <c r="R90">
        <f>$Q90*($R87/$Q87)</f>
        <v>12.35</v>
      </c>
      <c r="S90">
        <f>$Q90*($S87/$Q87)</f>
        <v>11.4</v>
      </c>
      <c r="T90">
        <f>$Q90*($T87/$Q87)</f>
        <v>9.5</v>
      </c>
      <c r="U90">
        <f t="shared" si="80"/>
        <v>5.6725173177379062</v>
      </c>
      <c r="V90">
        <f t="shared" si="80"/>
        <v>0</v>
      </c>
      <c r="W90">
        <f t="shared" si="80"/>
        <v>0</v>
      </c>
      <c r="X90">
        <f t="shared" si="80"/>
        <v>0</v>
      </c>
      <c r="Y90">
        <f t="shared" si="81"/>
        <v>8.5774826822620938</v>
      </c>
      <c r="Z90">
        <f t="shared" si="81"/>
        <v>12.35</v>
      </c>
      <c r="AA90">
        <f t="shared" si="81"/>
        <v>11.4</v>
      </c>
      <c r="AB90">
        <f t="shared" si="81"/>
        <v>9.5</v>
      </c>
      <c r="AC90">
        <f>IF(OR(AC87=0,AC87=""),AC88,IF(AC88&gt;(AC87*(1+Dash!$B$6)),AC87*(1+Dash!$B$6),IF(AC88&lt;(AC87*(1-Dash!$B$7)),AC87*(1-Dash!$B$7),AC88)))</f>
        <v>192.17118803648401</v>
      </c>
      <c r="AD90">
        <f>AC90*AVERAGEIFS(AD:AD, $A:$A, $A90, $D:$D, "Weight pct")</f>
        <v>99.762074414622333</v>
      </c>
      <c r="AE90">
        <f>AC90*AVERAGEIFS(AE:AE, $A:$A, $A90, $D:$D, "Weight pct")</f>
        <v>110.65101861474541</v>
      </c>
      <c r="AF90">
        <f>AC90*AVERAGEIFS(AF:AF, $A:$A, $A90, $D:$D, "Weight pct")</f>
        <v>101.78339453922032</v>
      </c>
      <c r="AG90">
        <f t="shared" si="82"/>
        <v>74.972514456975588</v>
      </c>
      <c r="AH90">
        <f t="shared" si="82"/>
        <v>35.736452290913967</v>
      </c>
      <c r="AI90">
        <f t="shared" si="82"/>
        <v>31.692839294050323</v>
      </c>
      <c r="AJ90">
        <f t="shared" si="82"/>
        <v>34.949878367999816</v>
      </c>
      <c r="AK90">
        <f t="shared" si="83"/>
        <v>117.19867357950842</v>
      </c>
      <c r="AL90">
        <f t="shared" si="83"/>
        <v>64.025622123708374</v>
      </c>
      <c r="AM90">
        <f t="shared" si="83"/>
        <v>78.958179320695095</v>
      </c>
      <c r="AN90">
        <f t="shared" si="83"/>
        <v>66.833516171220509</v>
      </c>
      <c r="AO90">
        <f>IF(OR(AO87=0,AO87=""),AO88,IF(AO88&gt;(AO87*(1+Dash!$B$6)),AO87*(1+Dash!$B$6),IF(AO88&lt;(AO87*(1-Dash!$B$7)),AO87*(1-Dash!$B$7),AO88)))</f>
        <v>10.395790829805611</v>
      </c>
      <c r="AP90">
        <f>IF(OR(AP87=0,AP87=""),AP88,IF(AP88&gt;(AP87*(1+Dash!$B$6)),AP87*(1+Dash!$B$6),IF(AP88&lt;(AP87*(1-Dash!$B$7)),AP87*(1-Dash!$B$7),AP88)))</f>
        <v>0</v>
      </c>
      <c r="AQ90" t="e">
        <f>AP90*AVERAGEIFS(AQ:AQ, $A:$A, $A90, $D:$D, "Weight pct")</f>
        <v>#DIV/0!</v>
      </c>
      <c r="AR90" t="e">
        <f>AP90*AVERAGEIFS(AR:AR, $A:$A, $A90, $D:$D, "Weight pct")</f>
        <v>#DIV/0!</v>
      </c>
      <c r="AS90" t="e">
        <f>AP90*AVERAGEIFS(AS:AS, $A:$A, $A90, $D:$D, "Weight pct")</f>
        <v>#DIV/0!</v>
      </c>
      <c r="AT90" t="e">
        <f t="shared" si="84"/>
        <v>#DIV/0!</v>
      </c>
      <c r="AU90" t="e">
        <f t="shared" si="84"/>
        <v>#DIV/0!</v>
      </c>
      <c r="AV90" t="e">
        <f t="shared" si="84"/>
        <v>#DIV/0!</v>
      </c>
      <c r="AW90" t="e">
        <f t="shared" si="84"/>
        <v>#DIV/0!</v>
      </c>
      <c r="AX90" t="e">
        <f t="shared" si="85"/>
        <v>#DIV/0!</v>
      </c>
      <c r="AY90" t="e">
        <f t="shared" si="85"/>
        <v>#DIV/0!</v>
      </c>
      <c r="AZ90" t="e">
        <f t="shared" si="85"/>
        <v>#DIV/0!</v>
      </c>
      <c r="BA90" t="e">
        <f t="shared" si="85"/>
        <v>#DIV/0!</v>
      </c>
      <c r="BB90">
        <f>IF(OR(BB87=0,BB87=""),BB88,IF(BB88&gt;(BB87*(1+Dash!$B$6)),BB87*(1+Dash!$B$6),IF(BB88&lt;(BB87*(1-Dash!$B$7)),BB87*(1-Dash!$B$7),BB88)))</f>
        <v>437.65942201835281</v>
      </c>
      <c r="BC90">
        <f>BB90*AVERAGEIFS(BC:BC, $A:$A, $A90, $D:$D, "Weight pct")</f>
        <v>203.63205344283782</v>
      </c>
      <c r="BD90">
        <f>BB90*AVERAGEIFS(BD:BD, $A:$A, $A90, $D:$D, "Weight pct")</f>
        <v>217.21835061986175</v>
      </c>
      <c r="BE90">
        <f>BB90*AVERAGEIFS(BE:BE, $A:$A, $A90, $D:$D, "Weight pct")</f>
        <v>145.55620550875304</v>
      </c>
      <c r="BF90">
        <f t="shared" si="86"/>
        <v>349.05135310316069</v>
      </c>
      <c r="BG90">
        <f t="shared" si="86"/>
        <v>167.79110829291159</v>
      </c>
      <c r="BH90">
        <f t="shared" si="86"/>
        <v>163.4613418025863</v>
      </c>
      <c r="BI90">
        <f t="shared" si="86"/>
        <v>83.759264186808252</v>
      </c>
      <c r="BJ90">
        <f t="shared" si="87"/>
        <v>88.608068915192135</v>
      </c>
      <c r="BK90">
        <f t="shared" si="87"/>
        <v>35.840945149926235</v>
      </c>
      <c r="BL90">
        <f t="shared" si="87"/>
        <v>53.757008817275434</v>
      </c>
      <c r="BM90">
        <f t="shared" si="87"/>
        <v>61.796941321944779</v>
      </c>
      <c r="BN90">
        <f>IF(OR(BN87=0,BN87=""),BN88,IF(BN88&gt;(BN87*(1+Dash!$B$6)),BN87*(1+Dash!$B$6),IF(BN88&lt;(BN87*(1-Dash!$B$7)),BN87*(1-Dash!$B$7),BN88)))</f>
        <v>25.65</v>
      </c>
      <c r="BO90">
        <f>IF(OR(BO87=0,BO87=""),BO88,IF(BO88&gt;(BO87*(1+Dash!$B$6)),BO87*(1+Dash!$B$6),IF(BO88&lt;(BO87*(1-Dash!$B$7)),BO87*(1-Dash!$B$7),BO88)))</f>
        <v>0</v>
      </c>
      <c r="BP90" t="e">
        <f>BO90*AVERAGEIFS(BP:BP, $A:$A, $A90, $D:$D, "Weight pct")</f>
        <v>#DIV/0!</v>
      </c>
      <c r="BQ90" t="e">
        <f>BO90*AVERAGEIFS(BQ:BQ, $A:$A, $A90, $D:$D, "Weight pct")</f>
        <v>#DIV/0!</v>
      </c>
      <c r="BR90" t="e">
        <f>BO90*AVERAGEIFS(BR:BR, $A:$A, $A90, $D:$D, "Weight pct")</f>
        <v>#DIV/0!</v>
      </c>
      <c r="BS90" t="e">
        <f t="shared" si="88"/>
        <v>#DIV/0!</v>
      </c>
      <c r="BT90" t="e">
        <f t="shared" si="88"/>
        <v>#DIV/0!</v>
      </c>
      <c r="BU90" t="e">
        <f t="shared" si="88"/>
        <v>#DIV/0!</v>
      </c>
      <c r="BV90" t="e">
        <f t="shared" si="88"/>
        <v>#DIV/0!</v>
      </c>
      <c r="BW90" t="e">
        <f t="shared" si="89"/>
        <v>#DIV/0!</v>
      </c>
      <c r="BX90" t="e">
        <f t="shared" si="89"/>
        <v>#DIV/0!</v>
      </c>
      <c r="BY90" t="e">
        <f t="shared" si="89"/>
        <v>#DIV/0!</v>
      </c>
      <c r="BZ90" t="e">
        <f t="shared" si="89"/>
        <v>#DIV/0!</v>
      </c>
      <c r="CA90">
        <f>IF(OR(CA87=0,CA87=""),CA88,IF(CA88&gt;(CA87*(1+Dash!$B$6)),CA87*(1+Dash!$B$6),IF(CA88&lt;(CA87*(1-Dash!$B$7)),CA87*(1-Dash!$B$7),CA88)))</f>
        <v>0</v>
      </c>
    </row>
    <row r="91" spans="1:79" outlineLevel="1">
      <c r="A91" t="str">
        <f>A90</f>
        <v>003553</v>
      </c>
      <c r="B91" t="str">
        <f>B90</f>
        <v>Cisco College</v>
      </c>
      <c r="C91">
        <v>2025</v>
      </c>
      <c r="D91" t="s">
        <v>2040</v>
      </c>
      <c r="E91">
        <f>IF(E89&gt;(E90*(1+Dash!$B$6)), E90*(1+Dash!$B$6), IF(E89&lt;(E90*(1-Dash!$B$7)), E90*(1-Dash!$B$7), E89))</f>
        <v>433.05193912122803</v>
      </c>
      <c r="F91">
        <f>IF(F89&gt;(F90*(1+Dash!$B$6)), F90*(1+Dash!$B$6), IF(F89&lt;(F90*(1-Dash!$B$7)), F90*(1-Dash!$B$7), F89))</f>
        <v>268.93811559804931</v>
      </c>
      <c r="G91">
        <f>F91*AVERAGEIFS(G:G, $A:$A, $A91, $D:$D, "Weight pct")</f>
        <v>128.7550292868292</v>
      </c>
      <c r="H91">
        <f>F91*AVERAGEIFS(H:H, $A:$A, $A91, $D:$D, "Weight pct")</f>
        <v>102.19269955233959</v>
      </c>
      <c r="I91">
        <f>F91*AVERAGEIFS(I:I, $A:$A, $A91, $D:$D, "Weight pct")</f>
        <v>38.84009451095325</v>
      </c>
      <c r="J91">
        <f>IF(J89&gt;(J90*(1+Dash!$B$6)), J90*(1+Dash!$B$6), IF(J89&lt;(J90*(1-Dash!$B$7)), J90*(1-Dash!$B$7), J89))</f>
        <v>0</v>
      </c>
      <c r="K91" t="e">
        <f>J91*AVERAGEIFS(K:K, $A:$A, $A91, $D:$D, "Weight pct")</f>
        <v>#DIV/0!</v>
      </c>
      <c r="L91" t="e">
        <f>J91*AVERAGEIFS(L:L, $A:$A, $A91, $D:$D, "Weight pct")</f>
        <v>#DIV/0!</v>
      </c>
      <c r="M91" t="e">
        <f>J91*AVERAGEIFS(M:M, $A:$A, $A91, $D:$D, "Weight pct")</f>
        <v>#DIV/0!</v>
      </c>
      <c r="N91">
        <f>IF(N89&gt;(N90*(1+Dash!$B$6)), N90*(1+Dash!$B$6), IF(N89&lt;(N90*(1-Dash!$B$7)), N90*(1-Dash!$B$7), N89))</f>
        <v>233.85924627200001</v>
      </c>
      <c r="O91">
        <f>N91*AVERAGEIFS(O:O, $A:$A, $A91, $D:$D, "Weight pct")</f>
        <v>2.0160279851034484</v>
      </c>
      <c r="P91">
        <f>N91*AVERAGEIFS(P:P, $A:$A, $A91, $D:$D, "Weight pct")</f>
        <v>231.84321828689656</v>
      </c>
      <c r="Q91">
        <f>IF(Q89&gt;(Q90*(1+Dash!$B$6)), Q90*(1+Dash!$B$6), IF(Q89&lt;(Q90*(1-Dash!$B$7)), Q90*(1-Dash!$B$7), Q89))</f>
        <v>13.5375</v>
      </c>
      <c r="R91">
        <f>$Q91*($R87/$Q87)</f>
        <v>11.7325</v>
      </c>
      <c r="S91">
        <f>$Q91*($S87/$Q87)</f>
        <v>10.83</v>
      </c>
      <c r="T91">
        <f>$Q91*($T87/$Q87)</f>
        <v>9.0249999999999986</v>
      </c>
      <c r="U91">
        <f t="shared" si="80"/>
        <v>5.3888914518510109</v>
      </c>
      <c r="V91">
        <f t="shared" si="80"/>
        <v>0</v>
      </c>
      <c r="W91">
        <f t="shared" si="80"/>
        <v>0</v>
      </c>
      <c r="X91">
        <f t="shared" si="80"/>
        <v>0</v>
      </c>
      <c r="Y91">
        <f t="shared" si="81"/>
        <v>8.1486085481489887</v>
      </c>
      <c r="Z91">
        <f t="shared" si="81"/>
        <v>11.7325</v>
      </c>
      <c r="AA91">
        <f t="shared" si="81"/>
        <v>10.83</v>
      </c>
      <c r="AB91">
        <f t="shared" si="81"/>
        <v>9.0249999999999986</v>
      </c>
      <c r="AC91">
        <f>IF(AC89&gt;(AC90*(1+Dash!$B$6)), AC90*(1+Dash!$B$6), IF(AC89&lt;(AC90*(1-Dash!$B$7)), AC90*(1-Dash!$B$7), AC89))</f>
        <v>182.5626286346598</v>
      </c>
      <c r="AD91">
        <f>AC91*AVERAGEIFS(AD:AD, $A:$A, $A91, $D:$D, "Weight pct")</f>
        <v>94.773970693891215</v>
      </c>
      <c r="AE91">
        <f>AC91*AVERAGEIFS(AE:AE, $A:$A, $A91, $D:$D, "Weight pct")</f>
        <v>105.11846768400812</v>
      </c>
      <c r="AF91">
        <f>AC91*AVERAGEIFS(AF:AF, $A:$A, $A91, $D:$D, "Weight pct")</f>
        <v>96.694224812259307</v>
      </c>
      <c r="AG91">
        <f t="shared" si="82"/>
        <v>71.223888734126817</v>
      </c>
      <c r="AH91">
        <f t="shared" si="82"/>
        <v>33.949629676368268</v>
      </c>
      <c r="AI91">
        <f t="shared" si="82"/>
        <v>30.108197329347803</v>
      </c>
      <c r="AJ91">
        <f t="shared" si="82"/>
        <v>33.202384449599826</v>
      </c>
      <c r="AK91">
        <f t="shared" si="83"/>
        <v>111.338739900533</v>
      </c>
      <c r="AL91">
        <f t="shared" si="83"/>
        <v>60.824341017522954</v>
      </c>
      <c r="AM91">
        <f t="shared" si="83"/>
        <v>75.010270354660335</v>
      </c>
      <c r="AN91">
        <f t="shared" si="83"/>
        <v>63.491840362659488</v>
      </c>
      <c r="AO91">
        <f>IF(AO89&gt;(AO90*(1+Dash!$B$6)), AO90*(1+Dash!$B$6), IF(AO89&lt;(AO90*(1-Dash!$B$7)), AO90*(1-Dash!$B$7), AO89))</f>
        <v>11.143227099956874</v>
      </c>
      <c r="AP91">
        <f>IF(AP89&gt;(AP90*(1+Dash!$B$6)), AP90*(1+Dash!$B$6), IF(AP89&lt;(AP90*(1-Dash!$B$7)), AP90*(1-Dash!$B$7), AP89))</f>
        <v>0</v>
      </c>
      <c r="AQ91" t="e">
        <f>AP91*AVERAGEIFS(AQ:AQ, $A:$A, $A91, $D:$D, "Weight pct")</f>
        <v>#DIV/0!</v>
      </c>
      <c r="AR91" t="e">
        <f>AP91*AVERAGEIFS(AR:AR, $A:$A, $A91, $D:$D, "Weight pct")</f>
        <v>#DIV/0!</v>
      </c>
      <c r="AS91" t="e">
        <f>AP91*AVERAGEIFS(AS:AS, $A:$A, $A91, $D:$D, "Weight pct")</f>
        <v>#DIV/0!</v>
      </c>
      <c r="AT91" t="e">
        <f t="shared" si="84"/>
        <v>#DIV/0!</v>
      </c>
      <c r="AU91" t="e">
        <f t="shared" si="84"/>
        <v>#DIV/0!</v>
      </c>
      <c r="AV91" t="e">
        <f t="shared" si="84"/>
        <v>#DIV/0!</v>
      </c>
      <c r="AW91" t="e">
        <f t="shared" si="84"/>
        <v>#DIV/0!</v>
      </c>
      <c r="AX91" t="e">
        <f t="shared" si="85"/>
        <v>#DIV/0!</v>
      </c>
      <c r="AY91" t="e">
        <f t="shared" si="85"/>
        <v>#DIV/0!</v>
      </c>
      <c r="AZ91" t="e">
        <f t="shared" si="85"/>
        <v>#DIV/0!</v>
      </c>
      <c r="BA91" t="e">
        <f t="shared" si="85"/>
        <v>#DIV/0!</v>
      </c>
      <c r="BB91">
        <f>IF(BB89&gt;(BB90*(1+Dash!$B$6)), BB90*(1+Dash!$B$6), IF(BB89&lt;(BB90*(1-Dash!$B$7)), BB90*(1-Dash!$B$7), BB89))</f>
        <v>439.93244110633367</v>
      </c>
      <c r="BC91">
        <f>BB91*AVERAGEIFS(BC:BC, $A:$A, $A91, $D:$D, "Weight pct")</f>
        <v>204.68963274106414</v>
      </c>
      <c r="BD91">
        <f>BB91*AVERAGEIFS(BD:BD, $A:$A, $A91, $D:$D, "Weight pct")</f>
        <v>218.34649143525121</v>
      </c>
      <c r="BE91">
        <f>BB91*AVERAGEIFS(BE:BE, $A:$A, $A91, $D:$D, "Weight pct")</f>
        <v>146.31216326231785</v>
      </c>
      <c r="BF91">
        <f t="shared" si="86"/>
        <v>350.86417912351709</v>
      </c>
      <c r="BG91">
        <f t="shared" si="86"/>
        <v>168.66254478611989</v>
      </c>
      <c r="BH91">
        <f t="shared" si="86"/>
        <v>164.31029130846181</v>
      </c>
      <c r="BI91">
        <f t="shared" si="86"/>
        <v>84.194274600645215</v>
      </c>
      <c r="BJ91">
        <f t="shared" si="87"/>
        <v>89.068261982816551</v>
      </c>
      <c r="BK91">
        <f t="shared" si="87"/>
        <v>36.027087954944243</v>
      </c>
      <c r="BL91">
        <f t="shared" si="87"/>
        <v>54.036200126789382</v>
      </c>
      <c r="BM91">
        <f t="shared" si="87"/>
        <v>62.11788866167263</v>
      </c>
      <c r="BN91">
        <f>IF(BN89&gt;(BN90*(1+Dash!$B$6)), BN90*(1+Dash!$B$6), IF(BN89&lt;(BN90*(1-Dash!$B$7)), BN90*(1-Dash!$B$7), BN89))</f>
        <v>25.330660126449683</v>
      </c>
      <c r="BO91">
        <f>IF(BO89&gt;(BO90*(1+Dash!$B$6)), BO90*(1+Dash!$B$6), IF(BO89&lt;(BO90*(1-Dash!$B$7)), BO90*(1-Dash!$B$7), BO89))</f>
        <v>0</v>
      </c>
      <c r="BP91" t="e">
        <f>BO91*AVERAGEIFS(BP:BP, $A:$A, $A91, $D:$D, "Weight pct")</f>
        <v>#DIV/0!</v>
      </c>
      <c r="BQ91" t="e">
        <f>BO91*AVERAGEIFS(BQ:BQ, $A:$A, $A91, $D:$D, "Weight pct")</f>
        <v>#DIV/0!</v>
      </c>
      <c r="BR91" t="e">
        <f>BO91*AVERAGEIFS(BR:BR, $A:$A, $A91, $D:$D, "Weight pct")</f>
        <v>#DIV/0!</v>
      </c>
      <c r="BS91" t="e">
        <f t="shared" si="88"/>
        <v>#DIV/0!</v>
      </c>
      <c r="BT91" t="e">
        <f t="shared" si="88"/>
        <v>#DIV/0!</v>
      </c>
      <c r="BU91" t="e">
        <f t="shared" si="88"/>
        <v>#DIV/0!</v>
      </c>
      <c r="BV91" t="e">
        <f t="shared" si="88"/>
        <v>#DIV/0!</v>
      </c>
      <c r="BW91" t="e">
        <f t="shared" si="89"/>
        <v>#DIV/0!</v>
      </c>
      <c r="BX91" t="e">
        <f t="shared" si="89"/>
        <v>#DIV/0!</v>
      </c>
      <c r="BY91" t="e">
        <f t="shared" si="89"/>
        <v>#DIV/0!</v>
      </c>
      <c r="BZ91" t="e">
        <f t="shared" si="89"/>
        <v>#DIV/0!</v>
      </c>
      <c r="CA91">
        <f>IF(CA89&gt;(CA90*(1+Dash!$B$6)), CA90*(1+Dash!$B$6), IF(CA89&lt;(CA90*(1-Dash!$B$7)), CA90*(1-Dash!$B$7), CA89))</f>
        <v>0</v>
      </c>
    </row>
    <row r="92" spans="1:79" outlineLevel="1">
      <c r="A92" t="s">
        <v>65</v>
      </c>
      <c r="B92" t="s">
        <v>1929</v>
      </c>
      <c r="C92">
        <v>2018</v>
      </c>
      <c r="D92" t="s">
        <v>2036</v>
      </c>
      <c r="E92">
        <v>204</v>
      </c>
      <c r="F92">
        <v>132</v>
      </c>
      <c r="G92">
        <v>110</v>
      </c>
      <c r="H92">
        <v>35</v>
      </c>
      <c r="I92">
        <v>19</v>
      </c>
      <c r="AC92">
        <v>142</v>
      </c>
      <c r="AD92">
        <v>129</v>
      </c>
      <c r="AE92">
        <v>77</v>
      </c>
      <c r="AF92">
        <v>43</v>
      </c>
      <c r="AG92">
        <v>32</v>
      </c>
      <c r="AH92">
        <v>32</v>
      </c>
      <c r="AI92">
        <v>18</v>
      </c>
      <c r="AJ92">
        <v>5</v>
      </c>
      <c r="AK92">
        <v>110</v>
      </c>
      <c r="AL92">
        <v>97</v>
      </c>
      <c r="AM92">
        <v>59</v>
      </c>
      <c r="AN92">
        <v>38</v>
      </c>
      <c r="AO92">
        <v>3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159</v>
      </c>
      <c r="BC92">
        <v>131</v>
      </c>
      <c r="BD92">
        <v>90</v>
      </c>
      <c r="BE92">
        <v>59</v>
      </c>
      <c r="BF92">
        <v>106</v>
      </c>
      <c r="BG92">
        <v>84</v>
      </c>
      <c r="BH92">
        <v>61</v>
      </c>
      <c r="BI92">
        <v>37</v>
      </c>
      <c r="BJ92">
        <v>53</v>
      </c>
      <c r="BK92">
        <v>47</v>
      </c>
      <c r="BL92">
        <v>29</v>
      </c>
      <c r="BM92">
        <v>22</v>
      </c>
      <c r="BN92">
        <v>5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</row>
    <row r="93" spans="1:79" outlineLevel="1">
      <c r="A93" t="s">
        <v>65</v>
      </c>
      <c r="B93" t="s">
        <v>1929</v>
      </c>
      <c r="C93">
        <v>2019</v>
      </c>
      <c r="D93" t="s">
        <v>2036</v>
      </c>
      <c r="E93">
        <v>186</v>
      </c>
      <c r="F93">
        <v>115</v>
      </c>
      <c r="G93">
        <v>91</v>
      </c>
      <c r="H93">
        <v>51</v>
      </c>
      <c r="I93">
        <v>15</v>
      </c>
      <c r="AC93">
        <v>171</v>
      </c>
      <c r="AD93">
        <v>157</v>
      </c>
      <c r="AE93">
        <v>93</v>
      </c>
      <c r="AF93">
        <v>52</v>
      </c>
      <c r="AG93">
        <v>37</v>
      </c>
      <c r="AH93">
        <v>36</v>
      </c>
      <c r="AI93">
        <v>22</v>
      </c>
      <c r="AJ93">
        <v>13</v>
      </c>
      <c r="AK93">
        <v>134</v>
      </c>
      <c r="AL93">
        <v>121</v>
      </c>
      <c r="AM93">
        <v>71</v>
      </c>
      <c r="AN93">
        <v>39</v>
      </c>
      <c r="AO93">
        <v>6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171</v>
      </c>
      <c r="BC93">
        <v>132</v>
      </c>
      <c r="BD93">
        <v>108</v>
      </c>
      <c r="BE93">
        <v>61</v>
      </c>
      <c r="BF93">
        <v>143</v>
      </c>
      <c r="BG93">
        <v>112</v>
      </c>
      <c r="BH93">
        <v>88</v>
      </c>
      <c r="BI93">
        <v>46</v>
      </c>
      <c r="BJ93">
        <v>28</v>
      </c>
      <c r="BK93">
        <v>20</v>
      </c>
      <c r="BL93">
        <v>20</v>
      </c>
      <c r="BM93">
        <v>15</v>
      </c>
      <c r="BN93">
        <v>6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</row>
    <row r="94" spans="1:79" outlineLevel="1">
      <c r="A94" t="s">
        <v>65</v>
      </c>
      <c r="B94" t="s">
        <v>1929</v>
      </c>
      <c r="C94">
        <v>2020</v>
      </c>
      <c r="D94" t="s">
        <v>2036</v>
      </c>
      <c r="E94">
        <v>224</v>
      </c>
      <c r="F94">
        <v>132</v>
      </c>
      <c r="G94">
        <v>97</v>
      </c>
      <c r="H94">
        <v>43</v>
      </c>
      <c r="I94">
        <v>12</v>
      </c>
      <c r="N94">
        <v>16</v>
      </c>
      <c r="O94">
        <v>0</v>
      </c>
      <c r="P94">
        <v>16</v>
      </c>
      <c r="Q94">
        <f>SUM(Table1[[#This Row],[OSA]],Table1[[#This Row],[OSA: High-Demand Field]])</f>
        <v>11</v>
      </c>
      <c r="U94">
        <v>11</v>
      </c>
      <c r="Y94">
        <v>0</v>
      </c>
      <c r="AC94">
        <v>156</v>
      </c>
      <c r="AD94">
        <v>149</v>
      </c>
      <c r="AE94">
        <v>79</v>
      </c>
      <c r="AF94">
        <v>41</v>
      </c>
      <c r="AG94">
        <v>54</v>
      </c>
      <c r="AH94">
        <v>51</v>
      </c>
      <c r="AI94">
        <v>24</v>
      </c>
      <c r="AJ94">
        <v>7</v>
      </c>
      <c r="AK94">
        <v>102</v>
      </c>
      <c r="AL94">
        <v>98</v>
      </c>
      <c r="AM94">
        <v>55</v>
      </c>
      <c r="AN94">
        <v>34</v>
      </c>
      <c r="AO94">
        <v>5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178</v>
      </c>
      <c r="BC94">
        <v>146</v>
      </c>
      <c r="BD94">
        <v>114</v>
      </c>
      <c r="BE94">
        <v>65</v>
      </c>
      <c r="BF94">
        <v>137</v>
      </c>
      <c r="BG94">
        <v>122</v>
      </c>
      <c r="BH94">
        <v>88</v>
      </c>
      <c r="BI94">
        <v>39</v>
      </c>
      <c r="BJ94">
        <v>41</v>
      </c>
      <c r="BK94">
        <v>24</v>
      </c>
      <c r="BL94">
        <v>26</v>
      </c>
      <c r="BM94">
        <v>26</v>
      </c>
      <c r="BN94">
        <v>7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</row>
    <row r="95" spans="1:79" outlineLevel="1">
      <c r="A95" t="s">
        <v>65</v>
      </c>
      <c r="B95" t="s">
        <v>1929</v>
      </c>
      <c r="C95">
        <v>2021</v>
      </c>
      <c r="D95" t="s">
        <v>2036</v>
      </c>
      <c r="E95">
        <v>242</v>
      </c>
      <c r="F95">
        <v>143</v>
      </c>
      <c r="G95">
        <v>109</v>
      </c>
      <c r="H95">
        <v>46</v>
      </c>
      <c r="I95">
        <v>12</v>
      </c>
      <c r="N95">
        <v>54</v>
      </c>
      <c r="O95">
        <v>0</v>
      </c>
      <c r="P95">
        <v>54</v>
      </c>
      <c r="Q95">
        <f>SUM(Table1[[#This Row],[OSA]],Table1[[#This Row],[OSA: High-Demand Field]])</f>
        <v>5</v>
      </c>
      <c r="U95">
        <v>5</v>
      </c>
      <c r="Y95">
        <v>0</v>
      </c>
      <c r="AC95">
        <v>152</v>
      </c>
      <c r="AD95">
        <v>146</v>
      </c>
      <c r="AE95">
        <v>77</v>
      </c>
      <c r="AF95">
        <v>43</v>
      </c>
      <c r="AG95">
        <v>22</v>
      </c>
      <c r="AH95">
        <v>22</v>
      </c>
      <c r="AI95">
        <v>7</v>
      </c>
      <c r="AJ95">
        <v>0</v>
      </c>
      <c r="AK95">
        <v>130</v>
      </c>
      <c r="AL95">
        <v>124</v>
      </c>
      <c r="AM95">
        <v>70</v>
      </c>
      <c r="AN95">
        <v>43</v>
      </c>
      <c r="AO95">
        <v>3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178</v>
      </c>
      <c r="BC95">
        <v>148</v>
      </c>
      <c r="BD95">
        <v>105</v>
      </c>
      <c r="BE95">
        <v>71</v>
      </c>
      <c r="BF95">
        <v>136</v>
      </c>
      <c r="BG95">
        <v>120</v>
      </c>
      <c r="BH95">
        <v>81</v>
      </c>
      <c r="BI95">
        <v>43</v>
      </c>
      <c r="BJ95">
        <v>42</v>
      </c>
      <c r="BK95">
        <v>28</v>
      </c>
      <c r="BL95">
        <v>24</v>
      </c>
      <c r="BM95">
        <v>28</v>
      </c>
      <c r="BN95">
        <v>9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</row>
    <row r="96" spans="1:79" outlineLevel="1">
      <c r="A96" t="s">
        <v>65</v>
      </c>
      <c r="B96" t="s">
        <v>1929</v>
      </c>
      <c r="C96">
        <v>2022</v>
      </c>
      <c r="D96" t="s">
        <v>2036</v>
      </c>
      <c r="E96">
        <v>204</v>
      </c>
      <c r="F96">
        <v>131</v>
      </c>
      <c r="G96">
        <v>106</v>
      </c>
      <c r="H96">
        <v>47</v>
      </c>
      <c r="I96">
        <v>16</v>
      </c>
      <c r="N96">
        <v>85</v>
      </c>
      <c r="O96">
        <v>0</v>
      </c>
      <c r="P96">
        <v>85</v>
      </c>
      <c r="Q96">
        <f>SUM(Table1[[#This Row],[OSA]],Table1[[#This Row],[OSA: High-Demand Field]])</f>
        <v>5</v>
      </c>
      <c r="U96">
        <v>5</v>
      </c>
      <c r="Y96">
        <v>0</v>
      </c>
      <c r="AC96">
        <v>139</v>
      </c>
      <c r="AD96">
        <v>130</v>
      </c>
      <c r="AE96">
        <v>65</v>
      </c>
      <c r="AF96">
        <v>37</v>
      </c>
      <c r="AG96">
        <v>18</v>
      </c>
      <c r="AH96">
        <v>17</v>
      </c>
      <c r="AI96">
        <v>5</v>
      </c>
      <c r="AJ96">
        <v>2</v>
      </c>
      <c r="AK96">
        <v>121</v>
      </c>
      <c r="AL96">
        <v>113</v>
      </c>
      <c r="AM96">
        <v>60</v>
      </c>
      <c r="AN96">
        <v>35</v>
      </c>
      <c r="AO96">
        <v>7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178</v>
      </c>
      <c r="BC96">
        <v>159</v>
      </c>
      <c r="BD96">
        <v>90</v>
      </c>
      <c r="BE96">
        <v>61</v>
      </c>
      <c r="BF96">
        <v>126</v>
      </c>
      <c r="BG96">
        <v>113</v>
      </c>
      <c r="BH96">
        <v>59</v>
      </c>
      <c r="BI96">
        <v>27</v>
      </c>
      <c r="BJ96">
        <v>52</v>
      </c>
      <c r="BK96">
        <v>46</v>
      </c>
      <c r="BL96">
        <v>31</v>
      </c>
      <c r="BM96">
        <v>34</v>
      </c>
      <c r="BN96">
        <v>10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</row>
    <row r="97" spans="1:79" outlineLevel="1">
      <c r="A97" t="s">
        <v>65</v>
      </c>
      <c r="B97" t="s">
        <v>1929</v>
      </c>
      <c r="C97">
        <v>2023</v>
      </c>
      <c r="D97" t="s">
        <v>2036</v>
      </c>
      <c r="E97">
        <v>217</v>
      </c>
      <c r="F97">
        <v>112</v>
      </c>
      <c r="G97">
        <v>102</v>
      </c>
      <c r="H97">
        <v>37</v>
      </c>
      <c r="I97">
        <v>12</v>
      </c>
      <c r="N97">
        <v>72</v>
      </c>
      <c r="O97">
        <v>0</v>
      </c>
      <c r="P97">
        <v>72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192</v>
      </c>
      <c r="AD97">
        <v>185</v>
      </c>
      <c r="AE97">
        <v>95</v>
      </c>
      <c r="AF97">
        <v>34</v>
      </c>
      <c r="AG97">
        <v>33</v>
      </c>
      <c r="AH97">
        <v>33</v>
      </c>
      <c r="AI97">
        <v>21</v>
      </c>
      <c r="AJ97">
        <v>1</v>
      </c>
      <c r="AK97">
        <v>159</v>
      </c>
      <c r="AL97">
        <v>152</v>
      </c>
      <c r="AM97">
        <v>74</v>
      </c>
      <c r="AN97">
        <v>33</v>
      </c>
      <c r="AO97">
        <v>11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137</v>
      </c>
      <c r="BC97">
        <v>120</v>
      </c>
      <c r="BD97">
        <v>75</v>
      </c>
      <c r="BE97">
        <v>36</v>
      </c>
      <c r="BF97">
        <v>109</v>
      </c>
      <c r="BG97">
        <v>99</v>
      </c>
      <c r="BH97">
        <v>54</v>
      </c>
      <c r="BI97">
        <v>18</v>
      </c>
      <c r="BJ97">
        <v>28</v>
      </c>
      <c r="BK97">
        <v>21</v>
      </c>
      <c r="BL97">
        <v>21</v>
      </c>
      <c r="BM97">
        <v>18</v>
      </c>
      <c r="BN97">
        <v>5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</row>
    <row r="98" spans="1:79" outlineLevel="1">
      <c r="A98" t="str">
        <f>A97</f>
        <v>003554</v>
      </c>
      <c r="B98" t="str">
        <f>B97</f>
        <v>Clarendon College</v>
      </c>
      <c r="C98">
        <v>2024</v>
      </c>
      <c r="D98" t="s">
        <v>2037</v>
      </c>
      <c r="E98">
        <f>_xlfn.FORECAST.ETS($C98, E92:E97, $C92:$C97, 0,0,1)</f>
        <v>228.06053832443831</v>
      </c>
      <c r="F98">
        <f>_xlfn.FORECAST.ETS($C98, F92:F97, $C92:$C97, 0,0,1)</f>
        <v>125.91958792626284</v>
      </c>
      <c r="G98">
        <f>F98*AVERAGEIFS(G:G, $A:$A, $A98, $D:$D, "Weight pct")</f>
        <v>101.60868174251608</v>
      </c>
      <c r="H98">
        <f>F98*AVERAGEIFS(H:H, $A:$A, $A98, $D:$D, "Weight pct")</f>
        <v>42.921820472770868</v>
      </c>
      <c r="I98">
        <f>F98*AVERAGEIFS(I:I, $A:$A, $A98, $D:$D, "Weight pct")</f>
        <v>14.238978882908849</v>
      </c>
      <c r="J98">
        <f>_xlfn.FORECAST.ETS($C98, J92:J97, $C92:$C97, 0,0,1)</f>
        <v>0</v>
      </c>
      <c r="K98" t="e">
        <f>J98*AVERAGEIFS(K:K, $A:$A, $A98, $D:$D, "Weight pct")</f>
        <v>#DIV/0!</v>
      </c>
      <c r="L98" t="e">
        <f>J98*AVERAGEIFS(L:L, $A:$A, $A98, $D:$D, "Weight pct")</f>
        <v>#DIV/0!</v>
      </c>
      <c r="M98" t="e">
        <f>J98*AVERAGEIFS(M:M, $A:$A, $A98, $D:$D, "Weight pct")</f>
        <v>#DIV/0!</v>
      </c>
      <c r="N98">
        <f>_xlfn.FORECAST.ETS($C98, N94:N97, $C94:$C97, 0,0,1)</f>
        <v>99.922317233428515</v>
      </c>
      <c r="O98">
        <f>N98*AVERAGEIFS(O:O, $A:$A, $A98, $D:$D, "Weight pct")</f>
        <v>0</v>
      </c>
      <c r="P98">
        <f>N98*AVERAGEIFS(P:P, $A:$A, $A98, $D:$D, "Weight pct")</f>
        <v>99.922317233428515</v>
      </c>
      <c r="Q98">
        <f>_xlfn.FORECAST.ETS($C98, Q94:Q97, $C94:$C97, 0,0,1)</f>
        <v>-3.0925201044642825</v>
      </c>
      <c r="R98" t="e">
        <f>$Q98*($R97/$Q97)</f>
        <v>#DIV/0!</v>
      </c>
      <c r="S98" t="e">
        <f>$Q98*($S97/$Q97)</f>
        <v>#DIV/0!</v>
      </c>
      <c r="T98" t="e">
        <f>$Q98*($T97/$Q97)</f>
        <v>#DIV/0!</v>
      </c>
      <c r="U98">
        <f t="shared" ref="U98:X101" si="90">Q98*AVERAGEIFS(U:U, $A:$A, $A98, $D:$D, "Weight pct")</f>
        <v>-3.0925201044642825</v>
      </c>
      <c r="V98" t="e">
        <f t="shared" si="90"/>
        <v>#DIV/0!</v>
      </c>
      <c r="W98" t="e">
        <f t="shared" si="90"/>
        <v>#DIV/0!</v>
      </c>
      <c r="X98" t="e">
        <f t="shared" si="90"/>
        <v>#DIV/0!</v>
      </c>
      <c r="Y98">
        <f t="shared" ref="Y98:AB101" si="91">Q98*AVERAGEIFS(Y:Y, $A:$A, $A98, $D:$D, "Weight pct")</f>
        <v>0</v>
      </c>
      <c r="Z98" t="e">
        <f t="shared" si="91"/>
        <v>#DIV/0!</v>
      </c>
      <c r="AA98" t="e">
        <f t="shared" si="91"/>
        <v>#DIV/0!</v>
      </c>
      <c r="AB98" t="e">
        <f t="shared" si="91"/>
        <v>#DIV/0!</v>
      </c>
      <c r="AC98">
        <f>_xlfn.FORECAST.ETS($C98, AC92:AC97, $C92:$C97, 0,0,1)</f>
        <v>164.12359135212333</v>
      </c>
      <c r="AD98">
        <f>AC98*AVERAGEIFS(AD:AD, $A:$A, $A98, $D:$D, "Weight pct")</f>
        <v>154.30427780549991</v>
      </c>
      <c r="AE98">
        <f>AC98*AVERAGEIFS(AE:AE, $A:$A, $A98, $D:$D, "Weight pct")</f>
        <v>83.744607924152319</v>
      </c>
      <c r="AF98">
        <f>AC98*AVERAGEIFS(AF:AF, $A:$A, $A98, $D:$D, "Weight pct")</f>
        <v>43.654033281275169</v>
      </c>
      <c r="AG98">
        <f t="shared" ref="AG98:AJ101" si="92">AC98*AVERAGEIFS(AG:AG, $A:$A, $A98, $D:$D, "Weight pct")</f>
        <v>33.754436641021485</v>
      </c>
      <c r="AH98">
        <f t="shared" si="92"/>
        <v>32.904764840552531</v>
      </c>
      <c r="AI98">
        <f t="shared" si="92"/>
        <v>16.232603155810395</v>
      </c>
      <c r="AJ98">
        <f t="shared" si="92"/>
        <v>4.5143843275410012</v>
      </c>
      <c r="AK98">
        <f t="shared" ref="AK98:AN101" si="93">AC98*AVERAGEIFS(AK:AK, $A:$A, $A98, $D:$D, "Weight pct")</f>
        <v>130.3691547111018</v>
      </c>
      <c r="AL98">
        <f t="shared" si="93"/>
        <v>121.39951296494736</v>
      </c>
      <c r="AM98">
        <f t="shared" si="93"/>
        <v>67.512004768341939</v>
      </c>
      <c r="AN98">
        <f t="shared" si="93"/>
        <v>39.139648953734167</v>
      </c>
      <c r="AO98">
        <f>_xlfn.FORECAST.ETS($C98, AO92:AO97, $C92:$C97, 0,0,1)</f>
        <v>10.085960298154534</v>
      </c>
      <c r="AP98">
        <f>_xlfn.FORECAST.ETS($C98, AP92:AP97, $C92:$C97, 0,0,1)</f>
        <v>0</v>
      </c>
      <c r="AQ98" t="e">
        <f>AP98*AVERAGEIFS(AQ:AQ, $A:$A, $A98, $D:$D, "Weight pct")</f>
        <v>#DIV/0!</v>
      </c>
      <c r="AR98" t="e">
        <f>AP98*AVERAGEIFS(AR:AR, $A:$A, $A98, $D:$D, "Weight pct")</f>
        <v>#DIV/0!</v>
      </c>
      <c r="AS98" t="e">
        <f>AP98*AVERAGEIFS(AS:AS, $A:$A, $A98, $D:$D, "Weight pct")</f>
        <v>#DIV/0!</v>
      </c>
      <c r="AT98" t="e">
        <f t="shared" ref="AT98:AW101" si="94">AP98*AVERAGEIFS(AT:AT, $A:$A, $A98, $D:$D, "Weight pct")</f>
        <v>#DIV/0!</v>
      </c>
      <c r="AU98" t="e">
        <f t="shared" si="94"/>
        <v>#DIV/0!</v>
      </c>
      <c r="AV98" t="e">
        <f t="shared" si="94"/>
        <v>#DIV/0!</v>
      </c>
      <c r="AW98" t="e">
        <f t="shared" si="94"/>
        <v>#DIV/0!</v>
      </c>
      <c r="AX98" t="e">
        <f t="shared" ref="AX98:BA101" si="95">AP98*AVERAGEIFS(AX:AX, $A:$A, $A98, $D:$D, "Weight pct")</f>
        <v>#DIV/0!</v>
      </c>
      <c r="AY98" t="e">
        <f t="shared" si="95"/>
        <v>#DIV/0!</v>
      </c>
      <c r="AZ98" t="e">
        <f t="shared" si="95"/>
        <v>#DIV/0!</v>
      </c>
      <c r="BA98" t="e">
        <f t="shared" si="95"/>
        <v>#DIV/0!</v>
      </c>
      <c r="BB98">
        <f>_xlfn.FORECAST.ETS($C98, BB92:BB97, $C92:$C97, 0,0,1)</f>
        <v>141.81818926979412</v>
      </c>
      <c r="BC98">
        <f>BB98*AVERAGEIFS(BC:BC, $A:$A, $A98, $D:$D, "Weight pct")</f>
        <v>118.57620717583109</v>
      </c>
      <c r="BD98">
        <f>BB98*AVERAGEIFS(BD:BD, $A:$A, $A98, $D:$D, "Weight pct")</f>
        <v>82.278587838347576</v>
      </c>
      <c r="BE98">
        <f>BB98*AVERAGEIFS(BE:BE, $A:$A, $A98, $D:$D, "Weight pct")</f>
        <v>49.572775541546243</v>
      </c>
      <c r="BF98">
        <f t="shared" ref="BF98:BI101" si="96">BB98*AVERAGEIFS(BF:BF, $A:$A, $A98, $D:$D, "Weight pct")</f>
        <v>107.31187259769492</v>
      </c>
      <c r="BG98">
        <f t="shared" si="96"/>
        <v>92.327887356666295</v>
      </c>
      <c r="BH98">
        <f t="shared" si="96"/>
        <v>60.495421448552285</v>
      </c>
      <c r="BI98">
        <f t="shared" si="96"/>
        <v>29.160968400493875</v>
      </c>
      <c r="BJ98">
        <f t="shared" ref="BJ98:BM101" si="97">BB98*AVERAGEIFS(BJ:BJ, $A:$A, $A98, $D:$D, "Weight pct")</f>
        <v>34.506316672099182</v>
      </c>
      <c r="BK98">
        <f t="shared" si="97"/>
        <v>26.248319819164799</v>
      </c>
      <c r="BL98">
        <f t="shared" si="97"/>
        <v>21.783166389795287</v>
      </c>
      <c r="BM98">
        <f t="shared" si="97"/>
        <v>20.411807141052364</v>
      </c>
      <c r="BN98">
        <f>_xlfn.FORECAST.ETS($C98, BN92:BN97, $C92:$C97, 0,0,1)</f>
        <v>7.4838385121010695</v>
      </c>
      <c r="BO98">
        <f>_xlfn.FORECAST.ETS($C98, BO92:BO97, $C92:$C97, 0,0,1)</f>
        <v>0</v>
      </c>
      <c r="BP98" t="e">
        <f>BO98*AVERAGEIFS(BP:BP, $A:$A, $A98, $D:$D, "Weight pct")</f>
        <v>#DIV/0!</v>
      </c>
      <c r="BQ98" t="e">
        <f>BO98*AVERAGEIFS(BQ:BQ, $A:$A, $A98, $D:$D, "Weight pct")</f>
        <v>#DIV/0!</v>
      </c>
      <c r="BR98" t="e">
        <f>BO98*AVERAGEIFS(BR:BR, $A:$A, $A98, $D:$D, "Weight pct")</f>
        <v>#DIV/0!</v>
      </c>
      <c r="BS98" t="e">
        <f t="shared" ref="BS98:BV101" si="98">BO98*AVERAGEIFS(BS:BS, $A:$A, $A98, $D:$D, "Weight pct")</f>
        <v>#DIV/0!</v>
      </c>
      <c r="BT98" t="e">
        <f t="shared" si="98"/>
        <v>#DIV/0!</v>
      </c>
      <c r="BU98" t="e">
        <f t="shared" si="98"/>
        <v>#DIV/0!</v>
      </c>
      <c r="BV98" t="e">
        <f t="shared" si="98"/>
        <v>#DIV/0!</v>
      </c>
      <c r="BW98" t="e">
        <f t="shared" ref="BW98:BZ101" si="99">BO98*AVERAGEIFS(BW:BW, $A:$A, $A98, $D:$D, "Weight pct")</f>
        <v>#DIV/0!</v>
      </c>
      <c r="BX98" t="e">
        <f t="shared" si="99"/>
        <v>#DIV/0!</v>
      </c>
      <c r="BY98" t="e">
        <f t="shared" si="99"/>
        <v>#DIV/0!</v>
      </c>
      <c r="BZ98" t="e">
        <f t="shared" si="99"/>
        <v>#DIV/0!</v>
      </c>
      <c r="CA98">
        <f>_xlfn.FORECAST.ETS($C98, CA92:CA97, $C92:$C97, 0,0,1)</f>
        <v>0</v>
      </c>
    </row>
    <row r="99" spans="1:79" outlineLevel="1">
      <c r="A99" t="str">
        <f>A97</f>
        <v>003554</v>
      </c>
      <c r="B99" t="str">
        <f>B97</f>
        <v>Clarendon College</v>
      </c>
      <c r="C99">
        <v>2025</v>
      </c>
      <c r="D99" t="s">
        <v>2037</v>
      </c>
      <c r="E99">
        <f>_xlfn.FORECAST.ETS($C99, E92:E97, $C92:$C97, 0,0,1)</f>
        <v>232.0697380734203</v>
      </c>
      <c r="F99">
        <f>_xlfn.FORECAST.ETS($C99, F92:F97, $C92:$C97, 0,0,1)</f>
        <v>124.90472832117923</v>
      </c>
      <c r="G99">
        <f>F99*AVERAGEIFS(G:G, $A:$A, $A99, $D:$D, "Weight pct")</f>
        <v>100.78975794897048</v>
      </c>
      <c r="H99">
        <f>F99*AVERAGEIFS(H:H, $A:$A, $A99, $D:$D, "Weight pct")</f>
        <v>42.575888418101393</v>
      </c>
      <c r="I99">
        <f>F99*AVERAGEIFS(I:I, $A:$A, $A99, $D:$D, "Weight pct")</f>
        <v>14.124218624208156</v>
      </c>
      <c r="J99">
        <f>_xlfn.FORECAST.ETS($C99, J92:J97, $C92:$C97, 0,0,1)</f>
        <v>0</v>
      </c>
      <c r="K99" t="e">
        <f>J99*AVERAGEIFS(K:K, $A:$A, $A99, $D:$D, "Weight pct")</f>
        <v>#DIV/0!</v>
      </c>
      <c r="L99" t="e">
        <f>J99*AVERAGEIFS(L:L, $A:$A, $A99, $D:$D, "Weight pct")</f>
        <v>#DIV/0!</v>
      </c>
      <c r="M99" t="e">
        <f>J99*AVERAGEIFS(M:M, $A:$A, $A99, $D:$D, "Weight pct")</f>
        <v>#DIV/0!</v>
      </c>
      <c r="N99">
        <f>_xlfn.FORECAST.ETS($C99, N94:N97, $C94:$C97, 0,0,1)</f>
        <v>118.81304168114279</v>
      </c>
      <c r="O99">
        <f>N99*AVERAGEIFS(O:O, $A:$A, $A99, $D:$D, "Weight pct")</f>
        <v>0</v>
      </c>
      <c r="P99">
        <f>N99*AVERAGEIFS(P:P, $A:$A, $A99, $D:$D, "Weight pct")</f>
        <v>118.81304168114279</v>
      </c>
      <c r="Q99">
        <f>_xlfn.FORECAST.ETS($C99, Q94:Q97, $C94:$C97, 0,0,1)</f>
        <v>-6.6093926196428541</v>
      </c>
      <c r="R99" t="e">
        <f>$Q99*($R97/$Q97)</f>
        <v>#DIV/0!</v>
      </c>
      <c r="S99" t="e">
        <f>$Q99*($S97/$Q97)</f>
        <v>#DIV/0!</v>
      </c>
      <c r="T99" t="e">
        <f>$Q99*($T97/$Q97)</f>
        <v>#DIV/0!</v>
      </c>
      <c r="U99">
        <f t="shared" si="90"/>
        <v>-6.6093926196428541</v>
      </c>
      <c r="V99" t="e">
        <f t="shared" si="90"/>
        <v>#DIV/0!</v>
      </c>
      <c r="W99" t="e">
        <f t="shared" si="90"/>
        <v>#DIV/0!</v>
      </c>
      <c r="X99" t="e">
        <f t="shared" si="90"/>
        <v>#DIV/0!</v>
      </c>
      <c r="Y99">
        <f t="shared" si="91"/>
        <v>0</v>
      </c>
      <c r="Z99" t="e">
        <f t="shared" si="91"/>
        <v>#DIV/0!</v>
      </c>
      <c r="AA99" t="e">
        <f t="shared" si="91"/>
        <v>#DIV/0!</v>
      </c>
      <c r="AB99" t="e">
        <f t="shared" si="91"/>
        <v>#DIV/0!</v>
      </c>
      <c r="AC99">
        <f>_xlfn.FORECAST.ETS($C99, AC92:AC97, $C92:$C97, 0,0,1)</f>
        <v>167.81635595693001</v>
      </c>
      <c r="AD99">
        <f>AC99*AVERAGEIFS(AD:AD, $A:$A, $A99, $D:$D, "Weight pct")</f>
        <v>157.7761088247706</v>
      </c>
      <c r="AE99">
        <f>AC99*AVERAGEIFS(AE:AE, $A:$A, $A99, $D:$D, "Weight pct")</f>
        <v>85.628853336027547</v>
      </c>
      <c r="AF99">
        <f>AC99*AVERAGEIFS(AF:AF, $A:$A, $A99, $D:$D, "Weight pct")</f>
        <v>44.63624472102051</v>
      </c>
      <c r="AG99">
        <f t="shared" si="92"/>
        <v>34.513908133548888</v>
      </c>
      <c r="AH99">
        <f t="shared" si="92"/>
        <v>33.645118801440361</v>
      </c>
      <c r="AI99">
        <f t="shared" si="92"/>
        <v>16.597835124498207</v>
      </c>
      <c r="AJ99">
        <f t="shared" si="92"/>
        <v>4.6159575292964456</v>
      </c>
      <c r="AK99">
        <f t="shared" si="93"/>
        <v>133.3024478233811</v>
      </c>
      <c r="AL99">
        <f t="shared" si="93"/>
        <v>124.13099002333023</v>
      </c>
      <c r="AM99">
        <f t="shared" si="93"/>
        <v>69.031018211529343</v>
      </c>
      <c r="AN99">
        <f t="shared" si="93"/>
        <v>40.020287191724066</v>
      </c>
      <c r="AO99">
        <f>_xlfn.FORECAST.ETS($C99, AO92:AO97, $C92:$C97, 0,0,1)</f>
        <v>11.266867183392478</v>
      </c>
      <c r="AP99">
        <f>_xlfn.FORECAST.ETS($C99, AP92:AP97, $C92:$C97, 0,0,1)</f>
        <v>0</v>
      </c>
      <c r="AQ99" t="e">
        <f>AP99*AVERAGEIFS(AQ:AQ, $A:$A, $A99, $D:$D, "Weight pct")</f>
        <v>#DIV/0!</v>
      </c>
      <c r="AR99" t="e">
        <f>AP99*AVERAGEIFS(AR:AR, $A:$A, $A99, $D:$D, "Weight pct")</f>
        <v>#DIV/0!</v>
      </c>
      <c r="AS99" t="e">
        <f>AP99*AVERAGEIFS(AS:AS, $A:$A, $A99, $D:$D, "Weight pct")</f>
        <v>#DIV/0!</v>
      </c>
      <c r="AT99" t="e">
        <f t="shared" si="94"/>
        <v>#DIV/0!</v>
      </c>
      <c r="AU99" t="e">
        <f t="shared" si="94"/>
        <v>#DIV/0!</v>
      </c>
      <c r="AV99" t="e">
        <f t="shared" si="94"/>
        <v>#DIV/0!</v>
      </c>
      <c r="AW99" t="e">
        <f t="shared" si="94"/>
        <v>#DIV/0!</v>
      </c>
      <c r="AX99" t="e">
        <f t="shared" si="95"/>
        <v>#DIV/0!</v>
      </c>
      <c r="AY99" t="e">
        <f t="shared" si="95"/>
        <v>#DIV/0!</v>
      </c>
      <c r="AZ99" t="e">
        <f t="shared" si="95"/>
        <v>#DIV/0!</v>
      </c>
      <c r="BA99" t="e">
        <f t="shared" si="95"/>
        <v>#DIV/0!</v>
      </c>
      <c r="BB99">
        <f>_xlfn.FORECAST.ETS($C99, BB92:BB97, $C92:$C97, 0,0,1)</f>
        <v>137.76433377643923</v>
      </c>
      <c r="BC99">
        <f>BB99*AVERAGEIFS(BC:BC, $A:$A, $A99, $D:$D, "Weight pct")</f>
        <v>115.18672088132999</v>
      </c>
      <c r="BD99">
        <f>BB99*AVERAGEIFS(BD:BD, $A:$A, $A99, $D:$D, "Weight pct")</f>
        <v>79.926664527160511</v>
      </c>
      <c r="BE99">
        <f>BB99*AVERAGEIFS(BE:BE, $A:$A, $A99, $D:$D, "Weight pct")</f>
        <v>48.155743851290772</v>
      </c>
      <c r="BF99">
        <f t="shared" si="96"/>
        <v>104.24437592133577</v>
      </c>
      <c r="BG99">
        <f t="shared" si="96"/>
        <v>89.688706055044705</v>
      </c>
      <c r="BH99">
        <f t="shared" si="96"/>
        <v>58.766167268783498</v>
      </c>
      <c r="BI99">
        <f t="shared" si="96"/>
        <v>28.327405706240317</v>
      </c>
      <c r="BJ99">
        <f t="shared" si="97"/>
        <v>33.519957855103435</v>
      </c>
      <c r="BK99">
        <f t="shared" si="97"/>
        <v>25.498014826285292</v>
      </c>
      <c r="BL99">
        <f t="shared" si="97"/>
        <v>21.160497258377013</v>
      </c>
      <c r="BM99">
        <f t="shared" si="97"/>
        <v>19.828338145050452</v>
      </c>
      <c r="BN99">
        <f>_xlfn.FORECAST.ETS($C99, BN92:BN97, $C92:$C97, 0,0,1)</f>
        <v>7.7822937965618166</v>
      </c>
      <c r="BO99">
        <f>_xlfn.FORECAST.ETS($C99, BO92:BO97, $C92:$C97, 0,0,1)</f>
        <v>0</v>
      </c>
      <c r="BP99" t="e">
        <f>BO99*AVERAGEIFS(BP:BP, $A:$A, $A99, $D:$D, "Weight pct")</f>
        <v>#DIV/0!</v>
      </c>
      <c r="BQ99" t="e">
        <f>BO99*AVERAGEIFS(BQ:BQ, $A:$A, $A99, $D:$D, "Weight pct")</f>
        <v>#DIV/0!</v>
      </c>
      <c r="BR99" t="e">
        <f>BO99*AVERAGEIFS(BR:BR, $A:$A, $A99, $D:$D, "Weight pct")</f>
        <v>#DIV/0!</v>
      </c>
      <c r="BS99" t="e">
        <f t="shared" si="98"/>
        <v>#DIV/0!</v>
      </c>
      <c r="BT99" t="e">
        <f t="shared" si="98"/>
        <v>#DIV/0!</v>
      </c>
      <c r="BU99" t="e">
        <f t="shared" si="98"/>
        <v>#DIV/0!</v>
      </c>
      <c r="BV99" t="e">
        <f t="shared" si="98"/>
        <v>#DIV/0!</v>
      </c>
      <c r="BW99" t="e">
        <f t="shared" si="99"/>
        <v>#DIV/0!</v>
      </c>
      <c r="BX99" t="e">
        <f t="shared" si="99"/>
        <v>#DIV/0!</v>
      </c>
      <c r="BY99" t="e">
        <f t="shared" si="99"/>
        <v>#DIV/0!</v>
      </c>
      <c r="BZ99" t="e">
        <f t="shared" si="99"/>
        <v>#DIV/0!</v>
      </c>
      <c r="CA99">
        <f>_xlfn.FORECAST.ETS($C99, CA92:CA97, $C92:$C97, 0,0,1)</f>
        <v>0</v>
      </c>
    </row>
    <row r="100" spans="1:79" ht="13.95" customHeight="1" outlineLevel="1">
      <c r="A100" t="str">
        <f>A99</f>
        <v>003554</v>
      </c>
      <c r="B100" t="str">
        <f>B99</f>
        <v>Clarendon College</v>
      </c>
      <c r="C100">
        <v>2024</v>
      </c>
      <c r="D100" t="s">
        <v>2040</v>
      </c>
      <c r="E100">
        <f>IF(OR(E97=0,E97=""),E98,IF(E98&gt;(E97*(1+Dash!$B$6)),E97*(1+Dash!$B$6),IF(E98&lt;(E97*(1-Dash!$B$7)),E97*(1-Dash!$B$7),E98)))</f>
        <v>228.06053832443831</v>
      </c>
      <c r="F100">
        <f>IF(OR(F97=0,F97=""),F98,IF(F98&gt;(F97*(1+Dash!$B$6)),F97*(1+Dash!$B$6),IF(F98&lt;(F97*(1-Dash!$B$7)),F97*(1-Dash!$B$7),F98)))</f>
        <v>123.20000000000002</v>
      </c>
      <c r="G100">
        <f>F100*AVERAGEIFS(G:G, $A:$A, $A100, $D:$D, "Weight pct")</f>
        <v>99.414156263031145</v>
      </c>
      <c r="H100">
        <f>F100*AVERAGEIFS(H:H, $A:$A, $A100, $D:$D, "Weight pct")</f>
        <v>41.994802947909498</v>
      </c>
      <c r="I100">
        <f>F100*AVERAGEIFS(I:I, $A:$A, $A100, $D:$D, "Weight pct")</f>
        <v>13.931448055576833</v>
      </c>
      <c r="J100">
        <f>IF(OR(J97=0,J97=""),J98,IF(J98&gt;(J97*(1+Dash!$B$6)),J97*(1+Dash!$B$6),IF(J98&lt;(J97*(1-Dash!$B$7)),J97*(1-Dash!$B$7),J98)))</f>
        <v>0</v>
      </c>
      <c r="K100" t="e">
        <f>J100*AVERAGEIFS(K:K, $A:$A, $A100, $D:$D, "Weight pct")</f>
        <v>#DIV/0!</v>
      </c>
      <c r="L100" t="e">
        <f>J100*AVERAGEIFS(L:L, $A:$A, $A100, $D:$D, "Weight pct")</f>
        <v>#DIV/0!</v>
      </c>
      <c r="M100" t="e">
        <f>J100*AVERAGEIFS(M:M, $A:$A, $A100, $D:$D, "Weight pct")</f>
        <v>#DIV/0!</v>
      </c>
      <c r="N100">
        <f>IF(OR(N97=0,N97=""),N98,IF(N98&gt;(N97*(1+Dash!$B$6)),N97*(1+Dash!$B$6),IF(N98&lt;(N97*(1-Dash!$B$7)),N97*(1-Dash!$B$7),N98)))</f>
        <v>79.2</v>
      </c>
      <c r="O100">
        <f>N100*AVERAGEIFS(O:O, $A:$A, $A100, $D:$D, "Weight pct")</f>
        <v>0</v>
      </c>
      <c r="P100">
        <f>N100*AVERAGEIFS(P:P, $A:$A, $A100, $D:$D, "Weight pct")</f>
        <v>79.2</v>
      </c>
      <c r="Q100">
        <f>IF(OR(Q97=0,Q97=""),Q98,IF(Q98&gt;(Q97*(1+Dash!$B$6)),Q97*(1+Dash!$B$6),IF(Q98&lt;(Q97*(1-Dash!$B$7)),Q97*(1-Dash!$B$7),Q98)))</f>
        <v>-3.0925201044642825</v>
      </c>
      <c r="R100" t="e">
        <f>$Q100*($R97/$Q97)</f>
        <v>#DIV/0!</v>
      </c>
      <c r="S100" t="e">
        <f>$Q100*($S97/$Q97)</f>
        <v>#DIV/0!</v>
      </c>
      <c r="T100" t="e">
        <f>$Q100*($T97/$Q97)</f>
        <v>#DIV/0!</v>
      </c>
      <c r="U100">
        <f t="shared" si="90"/>
        <v>-3.0925201044642825</v>
      </c>
      <c r="V100" t="e">
        <f t="shared" si="90"/>
        <v>#DIV/0!</v>
      </c>
      <c r="W100" t="e">
        <f t="shared" si="90"/>
        <v>#DIV/0!</v>
      </c>
      <c r="X100" t="e">
        <f t="shared" si="90"/>
        <v>#DIV/0!</v>
      </c>
      <c r="Y100">
        <f t="shared" si="91"/>
        <v>0</v>
      </c>
      <c r="Z100" t="e">
        <f t="shared" si="91"/>
        <v>#DIV/0!</v>
      </c>
      <c r="AA100" t="e">
        <f t="shared" si="91"/>
        <v>#DIV/0!</v>
      </c>
      <c r="AB100" t="e">
        <f t="shared" si="91"/>
        <v>#DIV/0!</v>
      </c>
      <c r="AC100">
        <f>IF(OR(AC97=0,AC97=""),AC98,IF(AC98&gt;(AC97*(1+Dash!$B$6)),AC97*(1+Dash!$B$6),IF(AC98&lt;(AC97*(1-Dash!$B$7)),AC97*(1-Dash!$B$7),AC98)))</f>
        <v>182.39999999999998</v>
      </c>
      <c r="AD100">
        <f>AC100*AVERAGEIFS(AD:AD, $A:$A, $A100, $D:$D, "Weight pct")</f>
        <v>171.48723129838493</v>
      </c>
      <c r="AE100">
        <f>AC100*AVERAGEIFS(AE:AE, $A:$A, $A100, $D:$D, "Weight pct")</f>
        <v>93.070206175254782</v>
      </c>
      <c r="AF100">
        <f>AC100*AVERAGEIFS(AF:AF, $A:$A, $A100, $D:$D, "Weight pct")</f>
        <v>48.515241501273522</v>
      </c>
      <c r="AG100">
        <f t="shared" si="92"/>
        <v>37.513249573688817</v>
      </c>
      <c r="AH100">
        <f t="shared" si="92"/>
        <v>36.568960363778523</v>
      </c>
      <c r="AI100">
        <f t="shared" si="92"/>
        <v>18.040226826790736</v>
      </c>
      <c r="AJ100">
        <f t="shared" si="92"/>
        <v>5.0170953155469418</v>
      </c>
      <c r="AK100">
        <f t="shared" si="93"/>
        <v>144.88675042631112</v>
      </c>
      <c r="AL100">
        <f t="shared" si="93"/>
        <v>134.9182709346064</v>
      </c>
      <c r="AM100">
        <f t="shared" si="93"/>
        <v>75.029979348464053</v>
      </c>
      <c r="AN100">
        <f t="shared" si="93"/>
        <v>43.498146185726583</v>
      </c>
      <c r="AO100">
        <f>IF(OR(AO97=0,AO97=""),AO98,IF(AO98&gt;(AO97*(1+Dash!$B$6)),AO97*(1+Dash!$B$6),IF(AO98&lt;(AO97*(1-Dash!$B$7)),AO97*(1-Dash!$B$7),AO98)))</f>
        <v>10.45</v>
      </c>
      <c r="AP100">
        <f>IF(OR(AP97=0,AP97=""),AP98,IF(AP98&gt;(AP97*(1+Dash!$B$6)),AP97*(1+Dash!$B$6),IF(AP98&lt;(AP97*(1-Dash!$B$7)),AP97*(1-Dash!$B$7),AP98)))</f>
        <v>0</v>
      </c>
      <c r="AQ100" t="e">
        <f>AP100*AVERAGEIFS(AQ:AQ, $A:$A, $A100, $D:$D, "Weight pct")</f>
        <v>#DIV/0!</v>
      </c>
      <c r="AR100" t="e">
        <f>AP100*AVERAGEIFS(AR:AR, $A:$A, $A100, $D:$D, "Weight pct")</f>
        <v>#DIV/0!</v>
      </c>
      <c r="AS100" t="e">
        <f>AP100*AVERAGEIFS(AS:AS, $A:$A, $A100, $D:$D, "Weight pct")</f>
        <v>#DIV/0!</v>
      </c>
      <c r="AT100" t="e">
        <f t="shared" si="94"/>
        <v>#DIV/0!</v>
      </c>
      <c r="AU100" t="e">
        <f t="shared" si="94"/>
        <v>#DIV/0!</v>
      </c>
      <c r="AV100" t="e">
        <f t="shared" si="94"/>
        <v>#DIV/0!</v>
      </c>
      <c r="AW100" t="e">
        <f t="shared" si="94"/>
        <v>#DIV/0!</v>
      </c>
      <c r="AX100" t="e">
        <f t="shared" si="95"/>
        <v>#DIV/0!</v>
      </c>
      <c r="AY100" t="e">
        <f t="shared" si="95"/>
        <v>#DIV/0!</v>
      </c>
      <c r="AZ100" t="e">
        <f t="shared" si="95"/>
        <v>#DIV/0!</v>
      </c>
      <c r="BA100" t="e">
        <f t="shared" si="95"/>
        <v>#DIV/0!</v>
      </c>
      <c r="BB100">
        <f>IF(OR(BB97=0,BB97=""),BB98,IF(BB98&gt;(BB97*(1+Dash!$B$6)),BB97*(1+Dash!$B$6),IF(BB98&lt;(BB97*(1-Dash!$B$7)),BB97*(1-Dash!$B$7),BB98)))</f>
        <v>141.81818926979412</v>
      </c>
      <c r="BC100">
        <f>BB100*AVERAGEIFS(BC:BC, $A:$A, $A100, $D:$D, "Weight pct")</f>
        <v>118.57620717583109</v>
      </c>
      <c r="BD100">
        <f>BB100*AVERAGEIFS(BD:BD, $A:$A, $A100, $D:$D, "Weight pct")</f>
        <v>82.278587838347576</v>
      </c>
      <c r="BE100">
        <f>BB100*AVERAGEIFS(BE:BE, $A:$A, $A100, $D:$D, "Weight pct")</f>
        <v>49.572775541546243</v>
      </c>
      <c r="BF100">
        <f t="shared" si="96"/>
        <v>107.31187259769492</v>
      </c>
      <c r="BG100">
        <f t="shared" si="96"/>
        <v>92.327887356666295</v>
      </c>
      <c r="BH100">
        <f t="shared" si="96"/>
        <v>60.495421448552285</v>
      </c>
      <c r="BI100">
        <f t="shared" si="96"/>
        <v>29.160968400493875</v>
      </c>
      <c r="BJ100">
        <f t="shared" si="97"/>
        <v>34.506316672099182</v>
      </c>
      <c r="BK100">
        <f t="shared" si="97"/>
        <v>26.248319819164799</v>
      </c>
      <c r="BL100">
        <f t="shared" si="97"/>
        <v>21.783166389795287</v>
      </c>
      <c r="BM100">
        <f t="shared" si="97"/>
        <v>20.411807141052364</v>
      </c>
      <c r="BN100">
        <f>IF(OR(BN97=0,BN97=""),BN98,IF(BN98&gt;(BN97*(1+Dash!$B$6)),BN97*(1+Dash!$B$6),IF(BN98&lt;(BN97*(1-Dash!$B$7)),BN97*(1-Dash!$B$7),BN98)))</f>
        <v>5.5</v>
      </c>
      <c r="BO100">
        <f>IF(OR(BO97=0,BO97=""),BO98,IF(BO98&gt;(BO97*(1+Dash!$B$6)),BO97*(1+Dash!$B$6),IF(BO98&lt;(BO97*(1-Dash!$B$7)),BO97*(1-Dash!$B$7),BO98)))</f>
        <v>0</v>
      </c>
      <c r="BP100" t="e">
        <f>BO100*AVERAGEIFS(BP:BP, $A:$A, $A100, $D:$D, "Weight pct")</f>
        <v>#DIV/0!</v>
      </c>
      <c r="BQ100" t="e">
        <f>BO100*AVERAGEIFS(BQ:BQ, $A:$A, $A100, $D:$D, "Weight pct")</f>
        <v>#DIV/0!</v>
      </c>
      <c r="BR100" t="e">
        <f>BO100*AVERAGEIFS(BR:BR, $A:$A, $A100, $D:$D, "Weight pct")</f>
        <v>#DIV/0!</v>
      </c>
      <c r="BS100" t="e">
        <f t="shared" si="98"/>
        <v>#DIV/0!</v>
      </c>
      <c r="BT100" t="e">
        <f t="shared" si="98"/>
        <v>#DIV/0!</v>
      </c>
      <c r="BU100" t="e">
        <f t="shared" si="98"/>
        <v>#DIV/0!</v>
      </c>
      <c r="BV100" t="e">
        <f t="shared" si="98"/>
        <v>#DIV/0!</v>
      </c>
      <c r="BW100" t="e">
        <f t="shared" si="99"/>
        <v>#DIV/0!</v>
      </c>
      <c r="BX100" t="e">
        <f t="shared" si="99"/>
        <v>#DIV/0!</v>
      </c>
      <c r="BY100" t="e">
        <f t="shared" si="99"/>
        <v>#DIV/0!</v>
      </c>
      <c r="BZ100" t="e">
        <f t="shared" si="99"/>
        <v>#DIV/0!</v>
      </c>
      <c r="CA100">
        <f>IF(OR(CA97=0,CA97=""),CA98,IF(CA98&gt;(CA97*(1+Dash!$B$6)),CA97*(1+Dash!$B$6),IF(CA98&lt;(CA97*(1-Dash!$B$7)),CA97*(1-Dash!$B$7),CA98)))</f>
        <v>0</v>
      </c>
    </row>
    <row r="101" spans="1:79" outlineLevel="1">
      <c r="A101" t="str">
        <f>A100</f>
        <v>003554</v>
      </c>
      <c r="B101" t="str">
        <f>B100</f>
        <v>Clarendon College</v>
      </c>
      <c r="C101">
        <v>2025</v>
      </c>
      <c r="D101" t="s">
        <v>2040</v>
      </c>
      <c r="E101">
        <f>IF(E99&gt;(E100*(1+Dash!$B$6)), E100*(1+Dash!$B$6), IF(E99&lt;(E100*(1-Dash!$B$7)), E100*(1-Dash!$B$7), E99))</f>
        <v>232.0697380734203</v>
      </c>
      <c r="F101">
        <f>IF(F99&gt;(F100*(1+Dash!$B$6)), F100*(1+Dash!$B$6), IF(F99&lt;(F100*(1-Dash!$B$7)), F100*(1-Dash!$B$7), F99))</f>
        <v>124.90472832117923</v>
      </c>
      <c r="G101">
        <f>F101*AVERAGEIFS(G:G, $A:$A, $A101, $D:$D, "Weight pct")</f>
        <v>100.78975794897048</v>
      </c>
      <c r="H101">
        <f>F101*AVERAGEIFS(H:H, $A:$A, $A101, $D:$D, "Weight pct")</f>
        <v>42.575888418101393</v>
      </c>
      <c r="I101">
        <f>F101*AVERAGEIFS(I:I, $A:$A, $A101, $D:$D, "Weight pct")</f>
        <v>14.124218624208156</v>
      </c>
      <c r="J101">
        <f>IF(J99&gt;(J100*(1+Dash!$B$6)), J100*(1+Dash!$B$6), IF(J99&lt;(J100*(1-Dash!$B$7)), J100*(1-Dash!$B$7), J99))</f>
        <v>0</v>
      </c>
      <c r="K101" t="e">
        <f>J101*AVERAGEIFS(K:K, $A:$A, $A101, $D:$D, "Weight pct")</f>
        <v>#DIV/0!</v>
      </c>
      <c r="L101" t="e">
        <f>J101*AVERAGEIFS(L:L, $A:$A, $A101, $D:$D, "Weight pct")</f>
        <v>#DIV/0!</v>
      </c>
      <c r="M101" t="e">
        <f>J101*AVERAGEIFS(M:M, $A:$A, $A101, $D:$D, "Weight pct")</f>
        <v>#DIV/0!</v>
      </c>
      <c r="N101">
        <f>IF(N99&gt;(N100*(1+Dash!$B$6)), N100*(1+Dash!$B$6), IF(N99&lt;(N100*(1-Dash!$B$7)), N100*(1-Dash!$B$7), N99))</f>
        <v>87.12</v>
      </c>
      <c r="O101">
        <f>N101*AVERAGEIFS(O:O, $A:$A, $A101, $D:$D, "Weight pct")</f>
        <v>0</v>
      </c>
      <c r="P101">
        <f>N101*AVERAGEIFS(P:P, $A:$A, $A101, $D:$D, "Weight pct")</f>
        <v>87.12</v>
      </c>
      <c r="Q101">
        <f>IF(Q99&gt;(Q100*(1+Dash!$B$6)), Q100*(1+Dash!$B$6), IF(Q99&lt;(Q100*(1-Dash!$B$7)), Q100*(1-Dash!$B$7), Q99))</f>
        <v>-2.9378940992410683</v>
      </c>
      <c r="R101" t="e">
        <f>$Q101*($R97/$Q97)</f>
        <v>#DIV/0!</v>
      </c>
      <c r="S101" t="e">
        <f>$Q101*($S97/$Q97)</f>
        <v>#DIV/0!</v>
      </c>
      <c r="T101" t="e">
        <f>$Q101*($T97/$Q97)</f>
        <v>#DIV/0!</v>
      </c>
      <c r="U101">
        <f t="shared" si="90"/>
        <v>-2.9378940992410683</v>
      </c>
      <c r="V101" t="e">
        <f t="shared" si="90"/>
        <v>#DIV/0!</v>
      </c>
      <c r="W101" t="e">
        <f t="shared" si="90"/>
        <v>#DIV/0!</v>
      </c>
      <c r="X101" t="e">
        <f t="shared" si="90"/>
        <v>#DIV/0!</v>
      </c>
      <c r="Y101">
        <f t="shared" si="91"/>
        <v>0</v>
      </c>
      <c r="Z101" t="e">
        <f t="shared" si="91"/>
        <v>#DIV/0!</v>
      </c>
      <c r="AA101" t="e">
        <f t="shared" si="91"/>
        <v>#DIV/0!</v>
      </c>
      <c r="AB101" t="e">
        <f t="shared" si="91"/>
        <v>#DIV/0!</v>
      </c>
      <c r="AC101">
        <f>IF(AC99&gt;(AC100*(1+Dash!$B$6)), AC100*(1+Dash!$B$6), IF(AC99&lt;(AC100*(1-Dash!$B$7)), AC100*(1-Dash!$B$7), AC99))</f>
        <v>173.27999999999997</v>
      </c>
      <c r="AD101">
        <f>AC101*AVERAGEIFS(AD:AD, $A:$A, $A101, $D:$D, "Weight pct")</f>
        <v>162.91286973346567</v>
      </c>
      <c r="AE101">
        <f>AC101*AVERAGEIFS(AE:AE, $A:$A, $A101, $D:$D, "Weight pct")</f>
        <v>88.416695866492034</v>
      </c>
      <c r="AF101">
        <f>AC101*AVERAGEIFS(AF:AF, $A:$A, $A101, $D:$D, "Weight pct")</f>
        <v>46.089479426209842</v>
      </c>
      <c r="AG101">
        <f t="shared" si="92"/>
        <v>35.637587095004378</v>
      </c>
      <c r="AH101">
        <f t="shared" si="92"/>
        <v>34.740512345589593</v>
      </c>
      <c r="AI101">
        <f t="shared" si="92"/>
        <v>17.138215485451198</v>
      </c>
      <c r="AJ101">
        <f t="shared" si="92"/>
        <v>4.7662405497695941</v>
      </c>
      <c r="AK101">
        <f t="shared" si="93"/>
        <v>137.64241290499555</v>
      </c>
      <c r="AL101">
        <f t="shared" si="93"/>
        <v>128.17235738787605</v>
      </c>
      <c r="AM101">
        <f t="shared" si="93"/>
        <v>71.27848038104085</v>
      </c>
      <c r="AN101">
        <f t="shared" si="93"/>
        <v>41.32323887644025</v>
      </c>
      <c r="AO101">
        <f>IF(AO99&gt;(AO100*(1+Dash!$B$6)), AO100*(1+Dash!$B$6), IF(AO99&lt;(AO100*(1-Dash!$B$7)), AO100*(1-Dash!$B$7), AO99))</f>
        <v>11.266867183392478</v>
      </c>
      <c r="AP101">
        <f>IF(AP99&gt;(AP100*(1+Dash!$B$6)), AP100*(1+Dash!$B$6), IF(AP99&lt;(AP100*(1-Dash!$B$7)), AP100*(1-Dash!$B$7), AP99))</f>
        <v>0</v>
      </c>
      <c r="AQ101" t="e">
        <f>AP101*AVERAGEIFS(AQ:AQ, $A:$A, $A101, $D:$D, "Weight pct")</f>
        <v>#DIV/0!</v>
      </c>
      <c r="AR101" t="e">
        <f>AP101*AVERAGEIFS(AR:AR, $A:$A, $A101, $D:$D, "Weight pct")</f>
        <v>#DIV/0!</v>
      </c>
      <c r="AS101" t="e">
        <f>AP101*AVERAGEIFS(AS:AS, $A:$A, $A101, $D:$D, "Weight pct")</f>
        <v>#DIV/0!</v>
      </c>
      <c r="AT101" t="e">
        <f t="shared" si="94"/>
        <v>#DIV/0!</v>
      </c>
      <c r="AU101" t="e">
        <f t="shared" si="94"/>
        <v>#DIV/0!</v>
      </c>
      <c r="AV101" t="e">
        <f t="shared" si="94"/>
        <v>#DIV/0!</v>
      </c>
      <c r="AW101" t="e">
        <f t="shared" si="94"/>
        <v>#DIV/0!</v>
      </c>
      <c r="AX101" t="e">
        <f t="shared" si="95"/>
        <v>#DIV/0!</v>
      </c>
      <c r="AY101" t="e">
        <f t="shared" si="95"/>
        <v>#DIV/0!</v>
      </c>
      <c r="AZ101" t="e">
        <f t="shared" si="95"/>
        <v>#DIV/0!</v>
      </c>
      <c r="BA101" t="e">
        <f t="shared" si="95"/>
        <v>#DIV/0!</v>
      </c>
      <c r="BB101">
        <f>IF(BB99&gt;(BB100*(1+Dash!$B$6)), BB100*(1+Dash!$B$6), IF(BB99&lt;(BB100*(1-Dash!$B$7)), BB100*(1-Dash!$B$7), BB99))</f>
        <v>137.76433377643923</v>
      </c>
      <c r="BC101">
        <f>BB101*AVERAGEIFS(BC:BC, $A:$A, $A101, $D:$D, "Weight pct")</f>
        <v>115.18672088132999</v>
      </c>
      <c r="BD101">
        <f>BB101*AVERAGEIFS(BD:BD, $A:$A, $A101, $D:$D, "Weight pct")</f>
        <v>79.926664527160511</v>
      </c>
      <c r="BE101">
        <f>BB101*AVERAGEIFS(BE:BE, $A:$A, $A101, $D:$D, "Weight pct")</f>
        <v>48.155743851290772</v>
      </c>
      <c r="BF101">
        <f t="shared" si="96"/>
        <v>104.24437592133577</v>
      </c>
      <c r="BG101">
        <f t="shared" si="96"/>
        <v>89.688706055044705</v>
      </c>
      <c r="BH101">
        <f t="shared" si="96"/>
        <v>58.766167268783498</v>
      </c>
      <c r="BI101">
        <f t="shared" si="96"/>
        <v>28.327405706240317</v>
      </c>
      <c r="BJ101">
        <f t="shared" si="97"/>
        <v>33.519957855103435</v>
      </c>
      <c r="BK101">
        <f t="shared" si="97"/>
        <v>25.498014826285292</v>
      </c>
      <c r="BL101">
        <f t="shared" si="97"/>
        <v>21.160497258377013</v>
      </c>
      <c r="BM101">
        <f t="shared" si="97"/>
        <v>19.828338145050452</v>
      </c>
      <c r="BN101">
        <f>IF(BN99&gt;(BN100*(1+Dash!$B$6)), BN100*(1+Dash!$B$6), IF(BN99&lt;(BN100*(1-Dash!$B$7)), BN100*(1-Dash!$B$7), BN99))</f>
        <v>6.0500000000000007</v>
      </c>
      <c r="BO101">
        <f>IF(BO99&gt;(BO100*(1+Dash!$B$6)), BO100*(1+Dash!$B$6), IF(BO99&lt;(BO100*(1-Dash!$B$7)), BO100*(1-Dash!$B$7), BO99))</f>
        <v>0</v>
      </c>
      <c r="BP101" t="e">
        <f>BO101*AVERAGEIFS(BP:BP, $A:$A, $A101, $D:$D, "Weight pct")</f>
        <v>#DIV/0!</v>
      </c>
      <c r="BQ101" t="e">
        <f>BO101*AVERAGEIFS(BQ:BQ, $A:$A, $A101, $D:$D, "Weight pct")</f>
        <v>#DIV/0!</v>
      </c>
      <c r="BR101" t="e">
        <f>BO101*AVERAGEIFS(BR:BR, $A:$A, $A101, $D:$D, "Weight pct")</f>
        <v>#DIV/0!</v>
      </c>
      <c r="BS101" t="e">
        <f t="shared" si="98"/>
        <v>#DIV/0!</v>
      </c>
      <c r="BT101" t="e">
        <f t="shared" si="98"/>
        <v>#DIV/0!</v>
      </c>
      <c r="BU101" t="e">
        <f t="shared" si="98"/>
        <v>#DIV/0!</v>
      </c>
      <c r="BV101" t="e">
        <f t="shared" si="98"/>
        <v>#DIV/0!</v>
      </c>
      <c r="BW101" t="e">
        <f t="shared" si="99"/>
        <v>#DIV/0!</v>
      </c>
      <c r="BX101" t="e">
        <f t="shared" si="99"/>
        <v>#DIV/0!</v>
      </c>
      <c r="BY101" t="e">
        <f t="shared" si="99"/>
        <v>#DIV/0!</v>
      </c>
      <c r="BZ101" t="e">
        <f t="shared" si="99"/>
        <v>#DIV/0!</v>
      </c>
      <c r="CA101">
        <f>IF(CA99&gt;(CA100*(1+Dash!$B$6)), CA100*(1+Dash!$B$6), IF(CA99&lt;(CA100*(1-Dash!$B$7)), CA100*(1-Dash!$B$7), CA99))</f>
        <v>0</v>
      </c>
    </row>
    <row r="102" spans="1:79" outlineLevel="1">
      <c r="A102" t="s">
        <v>67</v>
      </c>
      <c r="B102" t="s">
        <v>1974</v>
      </c>
      <c r="C102">
        <v>2018</v>
      </c>
      <c r="D102" t="s">
        <v>2036</v>
      </c>
      <c r="E102">
        <v>538</v>
      </c>
      <c r="F102">
        <v>384</v>
      </c>
      <c r="G102">
        <v>234</v>
      </c>
      <c r="H102">
        <v>117</v>
      </c>
      <c r="I102">
        <v>42</v>
      </c>
      <c r="AC102">
        <v>484</v>
      </c>
      <c r="AD102">
        <v>386</v>
      </c>
      <c r="AE102">
        <v>221</v>
      </c>
      <c r="AF102">
        <v>141</v>
      </c>
      <c r="AG102">
        <v>298</v>
      </c>
      <c r="AH102">
        <v>264</v>
      </c>
      <c r="AI102">
        <v>108</v>
      </c>
      <c r="AJ102">
        <v>59</v>
      </c>
      <c r="AK102">
        <v>186</v>
      </c>
      <c r="AL102">
        <v>122</v>
      </c>
      <c r="AM102">
        <v>113</v>
      </c>
      <c r="AN102">
        <v>82</v>
      </c>
      <c r="AO102">
        <v>9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403</v>
      </c>
      <c r="BC102">
        <v>206</v>
      </c>
      <c r="BD102">
        <v>217</v>
      </c>
      <c r="BE102">
        <v>142</v>
      </c>
      <c r="BF102">
        <v>277</v>
      </c>
      <c r="BG102">
        <v>172</v>
      </c>
      <c r="BH102">
        <v>149</v>
      </c>
      <c r="BI102">
        <v>69</v>
      </c>
      <c r="BJ102">
        <v>126</v>
      </c>
      <c r="BK102">
        <v>34</v>
      </c>
      <c r="BL102">
        <v>68</v>
      </c>
      <c r="BM102">
        <v>73</v>
      </c>
      <c r="BN102">
        <v>21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</row>
    <row r="103" spans="1:79" outlineLevel="1">
      <c r="A103" t="s">
        <v>67</v>
      </c>
      <c r="B103" t="s">
        <v>1974</v>
      </c>
      <c r="C103">
        <v>2019</v>
      </c>
      <c r="D103" t="s">
        <v>2036</v>
      </c>
      <c r="E103">
        <v>494</v>
      </c>
      <c r="F103">
        <v>370</v>
      </c>
      <c r="G103">
        <v>267</v>
      </c>
      <c r="H103">
        <v>134</v>
      </c>
      <c r="I103">
        <v>58</v>
      </c>
      <c r="AC103">
        <v>423</v>
      </c>
      <c r="AD103">
        <v>421</v>
      </c>
      <c r="AE103">
        <v>191</v>
      </c>
      <c r="AF103">
        <v>104</v>
      </c>
      <c r="AG103">
        <v>293</v>
      </c>
      <c r="AH103">
        <v>291</v>
      </c>
      <c r="AI103">
        <v>107</v>
      </c>
      <c r="AJ103">
        <v>38</v>
      </c>
      <c r="AK103">
        <v>130</v>
      </c>
      <c r="AL103">
        <v>130</v>
      </c>
      <c r="AM103">
        <v>84</v>
      </c>
      <c r="AN103">
        <v>66</v>
      </c>
      <c r="AO103">
        <v>1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399</v>
      </c>
      <c r="BC103">
        <v>386</v>
      </c>
      <c r="BD103">
        <v>206</v>
      </c>
      <c r="BE103">
        <v>133</v>
      </c>
      <c r="BF103">
        <v>261</v>
      </c>
      <c r="BG103">
        <v>250</v>
      </c>
      <c r="BH103">
        <v>128</v>
      </c>
      <c r="BI103">
        <v>42</v>
      </c>
      <c r="BJ103">
        <v>138</v>
      </c>
      <c r="BK103">
        <v>136</v>
      </c>
      <c r="BL103">
        <v>78</v>
      </c>
      <c r="BM103">
        <v>91</v>
      </c>
      <c r="BN103">
        <v>14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</row>
    <row r="104" spans="1:79" outlineLevel="1">
      <c r="A104" t="s">
        <v>67</v>
      </c>
      <c r="B104" t="s">
        <v>1974</v>
      </c>
      <c r="C104">
        <v>2020</v>
      </c>
      <c r="D104" t="s">
        <v>2036</v>
      </c>
      <c r="E104">
        <v>707</v>
      </c>
      <c r="F104">
        <v>354</v>
      </c>
      <c r="G104">
        <v>330</v>
      </c>
      <c r="H104">
        <v>92</v>
      </c>
      <c r="I104">
        <v>45</v>
      </c>
      <c r="N104">
        <v>0</v>
      </c>
      <c r="O104">
        <v>0</v>
      </c>
      <c r="P104">
        <v>0</v>
      </c>
      <c r="Q104">
        <f>SUM(Table1[[#This Row],[OSA]],Table1[[#This Row],[OSA: High-Demand Field]])</f>
        <v>0</v>
      </c>
      <c r="U104">
        <v>0</v>
      </c>
      <c r="Y104">
        <v>0</v>
      </c>
      <c r="AC104">
        <v>543</v>
      </c>
      <c r="AD104">
        <v>539</v>
      </c>
      <c r="AE104">
        <v>215</v>
      </c>
      <c r="AF104">
        <v>135</v>
      </c>
      <c r="AG104">
        <v>346</v>
      </c>
      <c r="AH104">
        <v>344</v>
      </c>
      <c r="AI104">
        <v>68</v>
      </c>
      <c r="AJ104">
        <v>27</v>
      </c>
      <c r="AK104">
        <v>197</v>
      </c>
      <c r="AL104">
        <v>195</v>
      </c>
      <c r="AM104">
        <v>147</v>
      </c>
      <c r="AN104">
        <v>108</v>
      </c>
      <c r="AO104">
        <v>17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433</v>
      </c>
      <c r="BC104">
        <v>423</v>
      </c>
      <c r="BD104">
        <v>218</v>
      </c>
      <c r="BE104">
        <v>160</v>
      </c>
      <c r="BF104">
        <v>277</v>
      </c>
      <c r="BG104">
        <v>270</v>
      </c>
      <c r="BH104">
        <v>142</v>
      </c>
      <c r="BI104">
        <v>65</v>
      </c>
      <c r="BJ104">
        <v>156</v>
      </c>
      <c r="BK104">
        <v>153</v>
      </c>
      <c r="BL104">
        <v>76</v>
      </c>
      <c r="BM104">
        <v>95</v>
      </c>
      <c r="BN104">
        <v>26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</row>
    <row r="105" spans="1:79" outlineLevel="1">
      <c r="A105" t="s">
        <v>67</v>
      </c>
      <c r="B105" t="s">
        <v>1974</v>
      </c>
      <c r="C105">
        <v>2021</v>
      </c>
      <c r="D105" t="s">
        <v>2036</v>
      </c>
      <c r="E105">
        <v>437</v>
      </c>
      <c r="F105">
        <v>378</v>
      </c>
      <c r="G105">
        <v>357</v>
      </c>
      <c r="H105">
        <v>140</v>
      </c>
      <c r="I105">
        <v>66</v>
      </c>
      <c r="N105">
        <v>0</v>
      </c>
      <c r="O105">
        <v>0</v>
      </c>
      <c r="P105">
        <v>0</v>
      </c>
      <c r="Q105">
        <f>SUM(Table1[[#This Row],[OSA]],Table1[[#This Row],[OSA: High-Demand Field]])</f>
        <v>0</v>
      </c>
      <c r="U105">
        <v>0</v>
      </c>
      <c r="Y105">
        <v>0</v>
      </c>
      <c r="AC105">
        <v>189</v>
      </c>
      <c r="AD105">
        <v>186</v>
      </c>
      <c r="AE105">
        <v>66</v>
      </c>
      <c r="AF105">
        <v>41</v>
      </c>
      <c r="AG105">
        <v>117</v>
      </c>
      <c r="AH105">
        <v>117</v>
      </c>
      <c r="AI105">
        <v>25</v>
      </c>
      <c r="AJ105">
        <v>16</v>
      </c>
      <c r="AK105">
        <v>72</v>
      </c>
      <c r="AL105">
        <v>69</v>
      </c>
      <c r="AM105">
        <v>41</v>
      </c>
      <c r="AN105">
        <v>25</v>
      </c>
      <c r="AO105">
        <v>9</v>
      </c>
      <c r="AP105">
        <v>1</v>
      </c>
      <c r="AQ105">
        <v>0</v>
      </c>
      <c r="AR105">
        <v>1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1</v>
      </c>
      <c r="AY105">
        <v>0</v>
      </c>
      <c r="AZ105">
        <v>1</v>
      </c>
      <c r="BA105">
        <v>0</v>
      </c>
      <c r="BB105">
        <v>391</v>
      </c>
      <c r="BC105">
        <v>368</v>
      </c>
      <c r="BD105">
        <v>227</v>
      </c>
      <c r="BE105">
        <v>151</v>
      </c>
      <c r="BF105">
        <v>252</v>
      </c>
      <c r="BG105">
        <v>237</v>
      </c>
      <c r="BH105">
        <v>146</v>
      </c>
      <c r="BI105">
        <v>70</v>
      </c>
      <c r="BJ105">
        <v>139</v>
      </c>
      <c r="BK105">
        <v>131</v>
      </c>
      <c r="BL105">
        <v>81</v>
      </c>
      <c r="BM105">
        <v>81</v>
      </c>
      <c r="BN105">
        <v>16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</row>
    <row r="106" spans="1:79" outlineLevel="1">
      <c r="A106" t="s">
        <v>67</v>
      </c>
      <c r="B106" t="s">
        <v>1974</v>
      </c>
      <c r="C106">
        <v>2022</v>
      </c>
      <c r="D106" t="s">
        <v>2036</v>
      </c>
      <c r="E106">
        <v>432</v>
      </c>
      <c r="F106">
        <v>332</v>
      </c>
      <c r="G106">
        <v>311</v>
      </c>
      <c r="H106">
        <v>102</v>
      </c>
      <c r="I106">
        <v>46</v>
      </c>
      <c r="N106">
        <v>19</v>
      </c>
      <c r="O106">
        <v>0</v>
      </c>
      <c r="P106">
        <v>19</v>
      </c>
      <c r="Q106">
        <f>SUM(Table1[[#This Row],[OSA]],Table1[[#This Row],[OSA: High-Demand Field]])</f>
        <v>119</v>
      </c>
      <c r="U106">
        <v>76</v>
      </c>
      <c r="Y106">
        <v>43</v>
      </c>
      <c r="AC106">
        <v>131</v>
      </c>
      <c r="AD106">
        <v>112</v>
      </c>
      <c r="AE106">
        <v>63</v>
      </c>
      <c r="AF106">
        <v>43</v>
      </c>
      <c r="AG106">
        <v>54</v>
      </c>
      <c r="AH106">
        <v>52</v>
      </c>
      <c r="AI106">
        <v>13</v>
      </c>
      <c r="AJ106">
        <v>3</v>
      </c>
      <c r="AK106">
        <v>77</v>
      </c>
      <c r="AL106">
        <v>60</v>
      </c>
      <c r="AM106">
        <v>50</v>
      </c>
      <c r="AN106">
        <v>40</v>
      </c>
      <c r="AO106">
        <v>3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487</v>
      </c>
      <c r="BC106">
        <v>353</v>
      </c>
      <c r="BD106">
        <v>296</v>
      </c>
      <c r="BE106">
        <v>174</v>
      </c>
      <c r="BF106">
        <v>307</v>
      </c>
      <c r="BG106">
        <v>250</v>
      </c>
      <c r="BH106">
        <v>169</v>
      </c>
      <c r="BI106">
        <v>53</v>
      </c>
      <c r="BJ106">
        <v>180</v>
      </c>
      <c r="BK106">
        <v>103</v>
      </c>
      <c r="BL106">
        <v>127</v>
      </c>
      <c r="BM106">
        <v>121</v>
      </c>
      <c r="BN106">
        <v>36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</row>
    <row r="107" spans="1:79" outlineLevel="1">
      <c r="A107" t="s">
        <v>67</v>
      </c>
      <c r="B107" t="s">
        <v>1974</v>
      </c>
      <c r="C107">
        <v>2023</v>
      </c>
      <c r="D107" t="s">
        <v>2036</v>
      </c>
      <c r="E107">
        <v>508</v>
      </c>
      <c r="F107">
        <v>328</v>
      </c>
      <c r="G107">
        <v>278</v>
      </c>
      <c r="H107">
        <v>113</v>
      </c>
      <c r="I107">
        <v>58</v>
      </c>
      <c r="N107">
        <v>284</v>
      </c>
      <c r="O107">
        <v>64</v>
      </c>
      <c r="P107">
        <v>220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309</v>
      </c>
      <c r="AD107">
        <v>254</v>
      </c>
      <c r="AE107">
        <v>144</v>
      </c>
      <c r="AF107">
        <v>64</v>
      </c>
      <c r="AG107">
        <v>68</v>
      </c>
      <c r="AH107">
        <v>68</v>
      </c>
      <c r="AI107">
        <v>8</v>
      </c>
      <c r="AJ107">
        <v>5</v>
      </c>
      <c r="AK107">
        <v>241</v>
      </c>
      <c r="AL107">
        <v>186</v>
      </c>
      <c r="AM107">
        <v>136</v>
      </c>
      <c r="AN107">
        <v>59</v>
      </c>
      <c r="AO107">
        <v>5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425</v>
      </c>
      <c r="BC107">
        <v>287</v>
      </c>
      <c r="BD107">
        <v>215</v>
      </c>
      <c r="BE107">
        <v>156</v>
      </c>
      <c r="BF107">
        <v>277</v>
      </c>
      <c r="BG107">
        <v>224</v>
      </c>
      <c r="BH107">
        <v>126</v>
      </c>
      <c r="BI107">
        <v>57</v>
      </c>
      <c r="BJ107">
        <v>148</v>
      </c>
      <c r="BK107">
        <v>63</v>
      </c>
      <c r="BL107">
        <v>89</v>
      </c>
      <c r="BM107">
        <v>99</v>
      </c>
      <c r="BN107">
        <v>10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</row>
    <row r="108" spans="1:79" outlineLevel="1">
      <c r="A108" t="str">
        <f>A107</f>
        <v>003546</v>
      </c>
      <c r="B108" t="str">
        <f>B107</f>
        <v>Coastal Bend College</v>
      </c>
      <c r="C108">
        <v>2024</v>
      </c>
      <c r="D108" t="s">
        <v>2037</v>
      </c>
      <c r="E108">
        <f>_xlfn.FORECAST.ETS($C108, E102:E107, $C102:$C107, 0,0,1)</f>
        <v>419.26509372667323</v>
      </c>
      <c r="F108">
        <f>_xlfn.FORECAST.ETS($C108, F102:F107, $C102:$C107, 0,0,1)</f>
        <v>320.5141444626816</v>
      </c>
      <c r="G108">
        <f>F108*AVERAGEIFS(G:G, $A:$A, $A108, $D:$D, "Weight pct")</f>
        <v>266.66522648683974</v>
      </c>
      <c r="H108">
        <f>F108*AVERAGEIFS(H:H, $A:$A, $A108, $D:$D, "Weight pct")</f>
        <v>104.10556619229854</v>
      </c>
      <c r="I108">
        <f>F108*AVERAGEIFS(I:I, $A:$A, $A108, $D:$D, "Weight pct")</f>
        <v>47.18166180534304</v>
      </c>
      <c r="J108">
        <f>_xlfn.FORECAST.ETS($C108, J102:J107, $C102:$C107, 0,0,1)</f>
        <v>0</v>
      </c>
      <c r="K108" t="e">
        <f>J108*AVERAGEIFS(K:K, $A:$A, $A108, $D:$D, "Weight pct")</f>
        <v>#DIV/0!</v>
      </c>
      <c r="L108" t="e">
        <f>J108*AVERAGEIFS(L:L, $A:$A, $A108, $D:$D, "Weight pct")</f>
        <v>#DIV/0!</v>
      </c>
      <c r="M108" t="e">
        <f>J108*AVERAGEIFS(M:M, $A:$A, $A108, $D:$D, "Weight pct")</f>
        <v>#DIV/0!</v>
      </c>
      <c r="N108">
        <f>_xlfn.FORECAST.ETS($C108, N104:N107, $C104:$C107, 0,0,1)</f>
        <v>327.48358781807133</v>
      </c>
      <c r="O108">
        <f>N108*AVERAGEIFS(O:O, $A:$A, $A108, $D:$D, "Weight pct")</f>
        <v>36.899559190768599</v>
      </c>
      <c r="P108">
        <f>N108*AVERAGEIFS(P:P, $A:$A, $A108, $D:$D, "Weight pct")</f>
        <v>290.5840286273027</v>
      </c>
      <c r="Q108">
        <f>_xlfn.FORECAST.ETS($C108, Q104:Q107, $C104:$C107, 0,0,1)</f>
        <v>34.288285770500025</v>
      </c>
      <c r="R108" t="e">
        <f>$Q108*($R107/$Q107)</f>
        <v>#DIV/0!</v>
      </c>
      <c r="S108" t="e">
        <f>$Q108*($S107/$Q107)</f>
        <v>#DIV/0!</v>
      </c>
      <c r="T108" t="e">
        <f>$Q108*($T107/$Q107)</f>
        <v>#DIV/0!</v>
      </c>
      <c r="U108">
        <f t="shared" ref="U108:X111" si="100">Q108*AVERAGEIFS(U:U, $A:$A, $A108, $D:$D, "Weight pct")</f>
        <v>21.89840099628573</v>
      </c>
      <c r="V108" t="e">
        <f t="shared" si="100"/>
        <v>#DIV/0!</v>
      </c>
      <c r="W108" t="e">
        <f t="shared" si="100"/>
        <v>#DIV/0!</v>
      </c>
      <c r="X108" t="e">
        <f t="shared" si="100"/>
        <v>#DIV/0!</v>
      </c>
      <c r="Y108">
        <f t="shared" ref="Y108:AB111" si="101">Q108*AVERAGEIFS(Y:Y, $A:$A, $A108, $D:$D, "Weight pct")</f>
        <v>12.389884774214295</v>
      </c>
      <c r="Z108" t="e">
        <f t="shared" si="101"/>
        <v>#DIV/0!</v>
      </c>
      <c r="AA108" t="e">
        <f t="shared" si="101"/>
        <v>#DIV/0!</v>
      </c>
      <c r="AB108" t="e">
        <f t="shared" si="101"/>
        <v>#DIV/0!</v>
      </c>
      <c r="AC108">
        <f>_xlfn.FORECAST.ETS($C108, AC102:AC107, $C102:$C107, 0,0,1)</f>
        <v>115.38659372715273</v>
      </c>
      <c r="AD108">
        <f>AC108*AVERAGEIFS(AD:AD, $A:$A, $A108, $D:$D, "Weight pct")</f>
        <v>104.74259075025515</v>
      </c>
      <c r="AE108">
        <f>AC108*AVERAGEIFS(AE:AE, $A:$A, $A108, $D:$D, "Weight pct")</f>
        <v>50.005442843326328</v>
      </c>
      <c r="AF108">
        <f>AC108*AVERAGEIFS(AF:AF, $A:$A, $A108, $D:$D, "Weight pct")</f>
        <v>29.579338216724473</v>
      </c>
      <c r="AG108">
        <f t="shared" ref="AG108:AJ111" si="102">AC108*AVERAGEIFS(AG:AG, $A:$A, $A108, $D:$D, "Weight pct")</f>
        <v>61.479913617391574</v>
      </c>
      <c r="AH108">
        <f t="shared" si="102"/>
        <v>58.907279421033138</v>
      </c>
      <c r="AI108">
        <f t="shared" si="102"/>
        <v>16.717393916285729</v>
      </c>
      <c r="AJ108">
        <f t="shared" si="102"/>
        <v>7.5030982646408448</v>
      </c>
      <c r="AK108">
        <f t="shared" ref="AK108:AN111" si="103">AC108*AVERAGEIFS(AK:AK, $A:$A, $A108, $D:$D, "Weight pct")</f>
        <v>53.906680109761147</v>
      </c>
      <c r="AL108">
        <f t="shared" si="103"/>
        <v>45.835311329222009</v>
      </c>
      <c r="AM108">
        <f t="shared" si="103"/>
        <v>33.288048927040592</v>
      </c>
      <c r="AN108">
        <f t="shared" si="103"/>
        <v>22.076239952083622</v>
      </c>
      <c r="AO108">
        <f>_xlfn.FORECAST.ETS($C108, AO102:AO107, $C102:$C107, 0,0,1)</f>
        <v>5.2861121171491012</v>
      </c>
      <c r="AP108">
        <f>_xlfn.FORECAST.ETS($C108, AP102:AP107, $C102:$C107, 0,0,1)</f>
        <v>0.11399128990070147</v>
      </c>
      <c r="AQ108">
        <f>AP108*AVERAGEIFS(AQ:AQ, $A:$A, $A108, $D:$D, "Weight pct")</f>
        <v>0</v>
      </c>
      <c r="AR108">
        <f>AP108*AVERAGEIFS(AR:AR, $A:$A, $A108, $D:$D, "Weight pct")</f>
        <v>0.11399128990070147</v>
      </c>
      <c r="AS108">
        <f>AP108*AVERAGEIFS(AS:AS, $A:$A, $A108, $D:$D, "Weight pct")</f>
        <v>0</v>
      </c>
      <c r="AT108">
        <f t="shared" ref="AT108:AW111" si="104">AP108*AVERAGEIFS(AT:AT, $A:$A, $A108, $D:$D, "Weight pct")</f>
        <v>0</v>
      </c>
      <c r="AU108" t="e">
        <f t="shared" si="104"/>
        <v>#DIV/0!</v>
      </c>
      <c r="AV108">
        <f t="shared" si="104"/>
        <v>0</v>
      </c>
      <c r="AW108" t="e">
        <f t="shared" si="104"/>
        <v>#DIV/0!</v>
      </c>
      <c r="AX108">
        <f t="shared" ref="AX108:BA111" si="105">AP108*AVERAGEIFS(AX:AX, $A:$A, $A108, $D:$D, "Weight pct")</f>
        <v>0.11399128990070147</v>
      </c>
      <c r="AY108" t="e">
        <f t="shared" si="105"/>
        <v>#DIV/0!</v>
      </c>
      <c r="AZ108">
        <f t="shared" si="105"/>
        <v>0.11399128990070147</v>
      </c>
      <c r="BA108" t="e">
        <f t="shared" si="105"/>
        <v>#DIV/0!</v>
      </c>
      <c r="BB108">
        <f>_xlfn.FORECAST.ETS($C108, BB102:BB107, $C102:$C107, 0,0,1)</f>
        <v>462.15478204686383</v>
      </c>
      <c r="BC108">
        <f>BB108*AVERAGEIFS(BC:BC, $A:$A, $A108, $D:$D, "Weight pct")</f>
        <v>369.47785880362011</v>
      </c>
      <c r="BD108">
        <f>BB108*AVERAGEIFS(BD:BD, $A:$A, $A108, $D:$D, "Weight pct")</f>
        <v>250.52365926369902</v>
      </c>
      <c r="BE108">
        <f>BB108*AVERAGEIFS(BE:BE, $A:$A, $A108, $D:$D, "Weight pct")</f>
        <v>166.81810183591125</v>
      </c>
      <c r="BF108">
        <f t="shared" ref="BF108:BI111" si="106">BB108*AVERAGEIFS(BF:BF, $A:$A, $A108, $D:$D, "Weight pct")</f>
        <v>301.00597283497672</v>
      </c>
      <c r="BG108">
        <f t="shared" si="106"/>
        <v>261.93779110381729</v>
      </c>
      <c r="BH108">
        <f t="shared" si="106"/>
        <v>156.97543504430388</v>
      </c>
      <c r="BI108">
        <f t="shared" si="106"/>
        <v>65.101137972854644</v>
      </c>
      <c r="BJ108">
        <f t="shared" ref="BJ108:BM111" si="107">BB108*AVERAGEIFS(BJ:BJ, $A:$A, $A108, $D:$D, "Weight pct")</f>
        <v>161.14880921188708</v>
      </c>
      <c r="BK108">
        <f t="shared" si="107"/>
        <v>107.54006769980282</v>
      </c>
      <c r="BL108">
        <f t="shared" si="107"/>
        <v>93.548224219395138</v>
      </c>
      <c r="BM108">
        <f t="shared" si="107"/>
        <v>101.71696386305661</v>
      </c>
      <c r="BN108">
        <f>_xlfn.FORECAST.ETS($C108, BN102:BN107, $C102:$C107, 0,0,1)</f>
        <v>21.516248962131858</v>
      </c>
      <c r="BO108">
        <f>_xlfn.FORECAST.ETS($C108, BO102:BO107, $C102:$C107, 0,0,1)</f>
        <v>0</v>
      </c>
      <c r="BP108" t="e">
        <f>BO108*AVERAGEIFS(BP:BP, $A:$A, $A108, $D:$D, "Weight pct")</f>
        <v>#DIV/0!</v>
      </c>
      <c r="BQ108" t="e">
        <f>BO108*AVERAGEIFS(BQ:BQ, $A:$A, $A108, $D:$D, "Weight pct")</f>
        <v>#DIV/0!</v>
      </c>
      <c r="BR108" t="e">
        <f>BO108*AVERAGEIFS(BR:BR, $A:$A, $A108, $D:$D, "Weight pct")</f>
        <v>#DIV/0!</v>
      </c>
      <c r="BS108" t="e">
        <f t="shared" ref="BS108:BV111" si="108">BO108*AVERAGEIFS(BS:BS, $A:$A, $A108, $D:$D, "Weight pct")</f>
        <v>#DIV/0!</v>
      </c>
      <c r="BT108" t="e">
        <f t="shared" si="108"/>
        <v>#DIV/0!</v>
      </c>
      <c r="BU108" t="e">
        <f t="shared" si="108"/>
        <v>#DIV/0!</v>
      </c>
      <c r="BV108" t="e">
        <f t="shared" si="108"/>
        <v>#DIV/0!</v>
      </c>
      <c r="BW108" t="e">
        <f t="shared" ref="BW108:BZ111" si="109">BO108*AVERAGEIFS(BW:BW, $A:$A, $A108, $D:$D, "Weight pct")</f>
        <v>#DIV/0!</v>
      </c>
      <c r="BX108" t="e">
        <f t="shared" si="109"/>
        <v>#DIV/0!</v>
      </c>
      <c r="BY108" t="e">
        <f t="shared" si="109"/>
        <v>#DIV/0!</v>
      </c>
      <c r="BZ108" t="e">
        <f t="shared" si="109"/>
        <v>#DIV/0!</v>
      </c>
      <c r="CA108">
        <f>_xlfn.FORECAST.ETS($C108, CA102:CA107, $C102:$C107, 0,0,1)</f>
        <v>0</v>
      </c>
    </row>
    <row r="109" spans="1:79" outlineLevel="1">
      <c r="A109" t="str">
        <f>A107</f>
        <v>003546</v>
      </c>
      <c r="B109" t="str">
        <f>B107</f>
        <v>Coastal Bend College</v>
      </c>
      <c r="C109">
        <v>2025</v>
      </c>
      <c r="D109" t="s">
        <v>2037</v>
      </c>
      <c r="E109">
        <f>_xlfn.FORECAST.ETS($C109, E102:E107, $C102:$C107, 0,0,1)</f>
        <v>399.4986307408854</v>
      </c>
      <c r="F109">
        <f>_xlfn.FORECAST.ETS($C109, F102:F107, $C102:$C107, 0,0,1)</f>
        <v>309.93325234770793</v>
      </c>
      <c r="G109">
        <f>F109*AVERAGEIFS(G:G, $A:$A, $A109, $D:$D, "Weight pct")</f>
        <v>257.86200815461171</v>
      </c>
      <c r="H109">
        <f>F109*AVERAGEIFS(H:H, $A:$A, $A109, $D:$D, "Weight pct")</f>
        <v>100.66880752351781</v>
      </c>
      <c r="I109">
        <f>F109*AVERAGEIFS(I:I, $A:$A, $A109, $D:$D, "Weight pct")</f>
        <v>45.624089130338575</v>
      </c>
      <c r="J109">
        <f>_xlfn.FORECAST.ETS($C109, J102:J107, $C102:$C107, 0,0,1)</f>
        <v>0</v>
      </c>
      <c r="K109" t="e">
        <f>J109*AVERAGEIFS(K:K, $A:$A, $A109, $D:$D, "Weight pct")</f>
        <v>#DIV/0!</v>
      </c>
      <c r="L109" t="e">
        <f>J109*AVERAGEIFS(L:L, $A:$A, $A109, $D:$D, "Weight pct")</f>
        <v>#DIV/0!</v>
      </c>
      <c r="M109" t="e">
        <f>J109*AVERAGEIFS(M:M, $A:$A, $A109, $D:$D, "Weight pct")</f>
        <v>#DIV/0!</v>
      </c>
      <c r="N109">
        <f>_xlfn.FORECAST.ETS($C109, N104:N107, $C104:$C107, 0,0,1)</f>
        <v>419.95608829685699</v>
      </c>
      <c r="O109">
        <f>N109*AVERAGEIFS(O:O, $A:$A, $A109, $D:$D, "Weight pct")</f>
        <v>47.318995864434591</v>
      </c>
      <c r="P109">
        <f>N109*AVERAGEIFS(P:P, $A:$A, $A109, $D:$D, "Weight pct")</f>
        <v>372.63709243242238</v>
      </c>
      <c r="Q109">
        <f>_xlfn.FORECAST.ETS($C109, Q104:Q107, $C104:$C107, 0,0,1)</f>
        <v>42.85603919399999</v>
      </c>
      <c r="R109" t="e">
        <f>$Q109*($R107/$Q107)</f>
        <v>#DIV/0!</v>
      </c>
      <c r="S109" t="e">
        <f>$Q109*($S107/$Q107)</f>
        <v>#DIV/0!</v>
      </c>
      <c r="T109" t="e">
        <f>$Q109*($T107/$Q107)</f>
        <v>#DIV/0!</v>
      </c>
      <c r="U109">
        <f t="shared" si="100"/>
        <v>27.370243518857134</v>
      </c>
      <c r="V109" t="e">
        <f t="shared" si="100"/>
        <v>#DIV/0!</v>
      </c>
      <c r="W109" t="e">
        <f t="shared" si="100"/>
        <v>#DIV/0!</v>
      </c>
      <c r="X109" t="e">
        <f t="shared" si="100"/>
        <v>#DIV/0!</v>
      </c>
      <c r="Y109">
        <f t="shared" si="101"/>
        <v>15.485795675142853</v>
      </c>
      <c r="Z109" t="e">
        <f t="shared" si="101"/>
        <v>#DIV/0!</v>
      </c>
      <c r="AA109" t="e">
        <f t="shared" si="101"/>
        <v>#DIV/0!</v>
      </c>
      <c r="AB109" t="e">
        <f t="shared" si="101"/>
        <v>#DIV/0!</v>
      </c>
      <c r="AC109">
        <f>_xlfn.FORECAST.ETS($C109, AC102:AC107, $C102:$C107, 0,0,1)</f>
        <v>53.962896705249086</v>
      </c>
      <c r="AD109">
        <f>AC109*AVERAGEIFS(AD:AD, $A:$A, $A109, $D:$D, "Weight pct")</f>
        <v>48.985011366759153</v>
      </c>
      <c r="AE109">
        <f>AC109*AVERAGEIFS(AE:AE, $A:$A, $A109, $D:$D, "Weight pct")</f>
        <v>23.386066437106898</v>
      </c>
      <c r="AF109">
        <f>AC109*AVERAGEIFS(AF:AF, $A:$A, $A109, $D:$D, "Weight pct")</f>
        <v>13.833381515474231</v>
      </c>
      <c r="AG109">
        <f t="shared" si="102"/>
        <v>28.752336998767248</v>
      </c>
      <c r="AH109">
        <f t="shared" si="102"/>
        <v>27.549192084664345</v>
      </c>
      <c r="AI109">
        <f t="shared" si="102"/>
        <v>7.8182306275429987</v>
      </c>
      <c r="AJ109">
        <f t="shared" si="102"/>
        <v>3.5089771137673273</v>
      </c>
      <c r="AK109">
        <f t="shared" si="103"/>
        <v>25.210559706481835</v>
      </c>
      <c r="AL109">
        <f t="shared" si="103"/>
        <v>21.435819282094808</v>
      </c>
      <c r="AM109">
        <f t="shared" si="103"/>
        <v>15.567835809563897</v>
      </c>
      <c r="AN109">
        <f t="shared" si="103"/>
        <v>10.324404401706902</v>
      </c>
      <c r="AO109">
        <f>_xlfn.FORECAST.ETS($C109, AO102:AO107, $C102:$C107, 0,0,1)</f>
        <v>4.6670396419690974</v>
      </c>
      <c r="AP109">
        <f>_xlfn.FORECAST.ETS($C109, AP102:AP107, $C102:$C107, 0,0,1)</f>
        <v>0.13307751003070223</v>
      </c>
      <c r="AQ109">
        <f>AP109*AVERAGEIFS(AQ:AQ, $A:$A, $A109, $D:$D, "Weight pct")</f>
        <v>0</v>
      </c>
      <c r="AR109">
        <f>AP109*AVERAGEIFS(AR:AR, $A:$A, $A109, $D:$D, "Weight pct")</f>
        <v>0.13307751003070223</v>
      </c>
      <c r="AS109">
        <f>AP109*AVERAGEIFS(AS:AS, $A:$A, $A109, $D:$D, "Weight pct")</f>
        <v>0</v>
      </c>
      <c r="AT109">
        <f t="shared" si="104"/>
        <v>0</v>
      </c>
      <c r="AU109" t="e">
        <f t="shared" si="104"/>
        <v>#DIV/0!</v>
      </c>
      <c r="AV109">
        <f t="shared" si="104"/>
        <v>0</v>
      </c>
      <c r="AW109" t="e">
        <f t="shared" si="104"/>
        <v>#DIV/0!</v>
      </c>
      <c r="AX109">
        <f t="shared" si="105"/>
        <v>0.13307751003070223</v>
      </c>
      <c r="AY109" t="e">
        <f t="shared" si="105"/>
        <v>#DIV/0!</v>
      </c>
      <c r="AZ109">
        <f t="shared" si="105"/>
        <v>0.13307751003070223</v>
      </c>
      <c r="BA109" t="e">
        <f t="shared" si="105"/>
        <v>#DIV/0!</v>
      </c>
      <c r="BB109">
        <f>_xlfn.FORECAST.ETS($C109, BB102:BB107, $C102:$C107, 0,0,1)</f>
        <v>472.01048455732609</v>
      </c>
      <c r="BC109">
        <f>BB109*AVERAGEIFS(BC:BC, $A:$A, $A109, $D:$D, "Weight pct")</f>
        <v>377.35717543525419</v>
      </c>
      <c r="BD109">
        <f>BB109*AVERAGEIFS(BD:BD, $A:$A, $A109, $D:$D, "Weight pct")</f>
        <v>255.86621278353917</v>
      </c>
      <c r="BE109">
        <f>BB109*AVERAGEIFS(BE:BE, $A:$A, $A109, $D:$D, "Weight pct")</f>
        <v>170.37558874056484</v>
      </c>
      <c r="BF109">
        <f t="shared" si="106"/>
        <v>307.42508919464041</v>
      </c>
      <c r="BG109">
        <f t="shared" si="106"/>
        <v>267.52375720360129</v>
      </c>
      <c r="BH109">
        <f t="shared" si="106"/>
        <v>160.323021717312</v>
      </c>
      <c r="BI109">
        <f t="shared" si="106"/>
        <v>66.489455207421216</v>
      </c>
      <c r="BJ109">
        <f t="shared" si="107"/>
        <v>164.58539536268569</v>
      </c>
      <c r="BK109">
        <f t="shared" si="107"/>
        <v>109.8334182316529</v>
      </c>
      <c r="BL109">
        <f t="shared" si="107"/>
        <v>95.54319106622718</v>
      </c>
      <c r="BM109">
        <f t="shared" si="107"/>
        <v>103.88613353314362</v>
      </c>
      <c r="BN109">
        <f>_xlfn.FORECAST.ETS($C109, BN102:BN107, $C102:$C107, 0,0,1)</f>
        <v>21.601760228799066</v>
      </c>
      <c r="BO109">
        <f>_xlfn.FORECAST.ETS($C109, BO102:BO107, $C102:$C107, 0,0,1)</f>
        <v>0</v>
      </c>
      <c r="BP109" t="e">
        <f>BO109*AVERAGEIFS(BP:BP, $A:$A, $A109, $D:$D, "Weight pct")</f>
        <v>#DIV/0!</v>
      </c>
      <c r="BQ109" t="e">
        <f>BO109*AVERAGEIFS(BQ:BQ, $A:$A, $A109, $D:$D, "Weight pct")</f>
        <v>#DIV/0!</v>
      </c>
      <c r="BR109" t="e">
        <f>BO109*AVERAGEIFS(BR:BR, $A:$A, $A109, $D:$D, "Weight pct")</f>
        <v>#DIV/0!</v>
      </c>
      <c r="BS109" t="e">
        <f t="shared" si="108"/>
        <v>#DIV/0!</v>
      </c>
      <c r="BT109" t="e">
        <f t="shared" si="108"/>
        <v>#DIV/0!</v>
      </c>
      <c r="BU109" t="e">
        <f t="shared" si="108"/>
        <v>#DIV/0!</v>
      </c>
      <c r="BV109" t="e">
        <f t="shared" si="108"/>
        <v>#DIV/0!</v>
      </c>
      <c r="BW109" t="e">
        <f t="shared" si="109"/>
        <v>#DIV/0!</v>
      </c>
      <c r="BX109" t="e">
        <f t="shared" si="109"/>
        <v>#DIV/0!</v>
      </c>
      <c r="BY109" t="e">
        <f t="shared" si="109"/>
        <v>#DIV/0!</v>
      </c>
      <c r="BZ109" t="e">
        <f t="shared" si="109"/>
        <v>#DIV/0!</v>
      </c>
      <c r="CA109">
        <f>_xlfn.FORECAST.ETS($C109, CA102:CA107, $C102:$C107, 0,0,1)</f>
        <v>0</v>
      </c>
    </row>
    <row r="110" spans="1:79" outlineLevel="1">
      <c r="A110" t="str">
        <f>A109</f>
        <v>003546</v>
      </c>
      <c r="B110" t="str">
        <f>B109</f>
        <v>Coastal Bend College</v>
      </c>
      <c r="C110">
        <v>2024</v>
      </c>
      <c r="D110" t="s">
        <v>2040</v>
      </c>
      <c r="E110">
        <f>IF(OR(E107=0,E107=""),E108,IF(E108&gt;(E107*(1+Dash!$B$6)),E107*(1+Dash!$B$6),IF(E108&lt;(E107*(1-Dash!$B$7)),E107*(1-Dash!$B$7),E108)))</f>
        <v>482.59999999999997</v>
      </c>
      <c r="F110">
        <f>IF(OR(F107=0,F107=""),F108,IF(F108&gt;(F107*(1+Dash!$B$6)),F107*(1+Dash!$B$6),IF(F108&lt;(F107*(1-Dash!$B$7)),F107*(1-Dash!$B$7),F108)))</f>
        <v>320.5141444626816</v>
      </c>
      <c r="G110">
        <f>F110*AVERAGEIFS(G:G, $A:$A, $A110, $D:$D, "Weight pct")</f>
        <v>266.66522648683974</v>
      </c>
      <c r="H110">
        <f>F110*AVERAGEIFS(H:H, $A:$A, $A110, $D:$D, "Weight pct")</f>
        <v>104.10556619229854</v>
      </c>
      <c r="I110">
        <f>F110*AVERAGEIFS(I:I, $A:$A, $A110, $D:$D, "Weight pct")</f>
        <v>47.18166180534304</v>
      </c>
      <c r="J110">
        <f>IF(OR(J107=0,J107=""),J108,IF(J108&gt;(J107*(1+Dash!$B$6)),J107*(1+Dash!$B$6),IF(J108&lt;(J107*(1-Dash!$B$7)),J107*(1-Dash!$B$7),J108)))</f>
        <v>0</v>
      </c>
      <c r="K110" t="e">
        <f>J110*AVERAGEIFS(K:K, $A:$A, $A110, $D:$D, "Weight pct")</f>
        <v>#DIV/0!</v>
      </c>
      <c r="L110" t="e">
        <f>J110*AVERAGEIFS(L:L, $A:$A, $A110, $D:$D, "Weight pct")</f>
        <v>#DIV/0!</v>
      </c>
      <c r="M110" t="e">
        <f>J110*AVERAGEIFS(M:M, $A:$A, $A110, $D:$D, "Weight pct")</f>
        <v>#DIV/0!</v>
      </c>
      <c r="N110">
        <f>IF(OR(N107=0,N107=""),N108,IF(N108&gt;(N107*(1+Dash!$B$6)),N107*(1+Dash!$B$6),IF(N108&lt;(N107*(1-Dash!$B$7)),N107*(1-Dash!$B$7),N108)))</f>
        <v>312.40000000000003</v>
      </c>
      <c r="O110">
        <f>N110*AVERAGEIFS(O:O, $A:$A, $A110, $D:$D, "Weight pct")</f>
        <v>35.200000000000003</v>
      </c>
      <c r="P110">
        <f>N110*AVERAGEIFS(P:P, $A:$A, $A110, $D:$D, "Weight pct")</f>
        <v>277.2</v>
      </c>
      <c r="Q110">
        <f>IF(OR(Q107=0,Q107=""),Q108,IF(Q108&gt;(Q107*(1+Dash!$B$6)),Q107*(1+Dash!$B$6),IF(Q108&lt;(Q107*(1-Dash!$B$7)),Q107*(1-Dash!$B$7),Q108)))</f>
        <v>34.288285770500025</v>
      </c>
      <c r="R110" t="e">
        <f>$Q110*($R107/$Q107)</f>
        <v>#DIV/0!</v>
      </c>
      <c r="S110" t="e">
        <f>$Q110*($S107/$Q107)</f>
        <v>#DIV/0!</v>
      </c>
      <c r="T110" t="e">
        <f>$Q110*($T107/$Q107)</f>
        <v>#DIV/0!</v>
      </c>
      <c r="U110">
        <f t="shared" si="100"/>
        <v>21.89840099628573</v>
      </c>
      <c r="V110" t="e">
        <f t="shared" si="100"/>
        <v>#DIV/0!</v>
      </c>
      <c r="W110" t="e">
        <f t="shared" si="100"/>
        <v>#DIV/0!</v>
      </c>
      <c r="X110" t="e">
        <f t="shared" si="100"/>
        <v>#DIV/0!</v>
      </c>
      <c r="Y110">
        <f t="shared" si="101"/>
        <v>12.389884774214295</v>
      </c>
      <c r="Z110" t="e">
        <f t="shared" si="101"/>
        <v>#DIV/0!</v>
      </c>
      <c r="AA110" t="e">
        <f t="shared" si="101"/>
        <v>#DIV/0!</v>
      </c>
      <c r="AB110" t="e">
        <f t="shared" si="101"/>
        <v>#DIV/0!</v>
      </c>
      <c r="AC110">
        <f>IF(OR(AC107=0,AC107=""),AC108,IF(AC108&gt;(AC107*(1+Dash!$B$6)),AC107*(1+Dash!$B$6),IF(AC108&lt;(AC107*(1-Dash!$B$7)),AC107*(1-Dash!$B$7),AC108)))</f>
        <v>293.55</v>
      </c>
      <c r="AD110">
        <f>AC110*AVERAGEIFS(AD:AD, $A:$A, $A110, $D:$D, "Weight pct")</f>
        <v>266.47105631216829</v>
      </c>
      <c r="AE110">
        <f>AC110*AVERAGEIFS(AE:AE, $A:$A, $A110, $D:$D, "Weight pct")</f>
        <v>127.21666592714544</v>
      </c>
      <c r="AF110">
        <f>AC110*AVERAGEIFS(AF:AF, $A:$A, $A110, $D:$D, "Weight pct")</f>
        <v>75.251504122321506</v>
      </c>
      <c r="AG110">
        <f t="shared" si="102"/>
        <v>156.40836651319211</v>
      </c>
      <c r="AH110">
        <f t="shared" si="102"/>
        <v>149.86344007115861</v>
      </c>
      <c r="AI110">
        <f t="shared" si="102"/>
        <v>42.529992658678083</v>
      </c>
      <c r="AJ110">
        <f t="shared" si="102"/>
        <v>19.088305013956059</v>
      </c>
      <c r="AK110">
        <f t="shared" si="103"/>
        <v>137.14163348680788</v>
      </c>
      <c r="AL110">
        <f t="shared" si="103"/>
        <v>116.60761624100968</v>
      </c>
      <c r="AM110">
        <f t="shared" si="103"/>
        <v>84.686673268467345</v>
      </c>
      <c r="AN110">
        <f t="shared" si="103"/>
        <v>56.163199108365433</v>
      </c>
      <c r="AO110">
        <f>IF(OR(AO107=0,AO107=""),AO108,IF(AO108&gt;(AO107*(1+Dash!$B$6)),AO107*(1+Dash!$B$6),IF(AO108&lt;(AO107*(1-Dash!$B$7)),AO107*(1-Dash!$B$7),AO108)))</f>
        <v>5.2861121171491012</v>
      </c>
      <c r="AP110">
        <f>IF(OR(AP107=0,AP107=""),AP108,IF(AP108&gt;(AP107*(1+Dash!$B$6)),AP107*(1+Dash!$B$6),IF(AP108&lt;(AP107*(1-Dash!$B$7)),AP107*(1-Dash!$B$7),AP108)))</f>
        <v>0.11399128990070147</v>
      </c>
      <c r="AQ110">
        <f>AP110*AVERAGEIFS(AQ:AQ, $A:$A, $A110, $D:$D, "Weight pct")</f>
        <v>0</v>
      </c>
      <c r="AR110">
        <f>AP110*AVERAGEIFS(AR:AR, $A:$A, $A110, $D:$D, "Weight pct")</f>
        <v>0.11399128990070147</v>
      </c>
      <c r="AS110">
        <f>AP110*AVERAGEIFS(AS:AS, $A:$A, $A110, $D:$D, "Weight pct")</f>
        <v>0</v>
      </c>
      <c r="AT110">
        <f t="shared" si="104"/>
        <v>0</v>
      </c>
      <c r="AU110" t="e">
        <f t="shared" si="104"/>
        <v>#DIV/0!</v>
      </c>
      <c r="AV110">
        <f t="shared" si="104"/>
        <v>0</v>
      </c>
      <c r="AW110" t="e">
        <f t="shared" si="104"/>
        <v>#DIV/0!</v>
      </c>
      <c r="AX110">
        <f t="shared" si="105"/>
        <v>0.11399128990070147</v>
      </c>
      <c r="AY110" t="e">
        <f t="shared" si="105"/>
        <v>#DIV/0!</v>
      </c>
      <c r="AZ110">
        <f t="shared" si="105"/>
        <v>0.11399128990070147</v>
      </c>
      <c r="BA110" t="e">
        <f t="shared" si="105"/>
        <v>#DIV/0!</v>
      </c>
      <c r="BB110">
        <f>IF(OR(BB107=0,BB107=""),BB108,IF(BB108&gt;(BB107*(1+Dash!$B$6)),BB107*(1+Dash!$B$6),IF(BB108&lt;(BB107*(1-Dash!$B$7)),BB107*(1-Dash!$B$7),BB108)))</f>
        <v>462.15478204686383</v>
      </c>
      <c r="BC110">
        <f>BB110*AVERAGEIFS(BC:BC, $A:$A, $A110, $D:$D, "Weight pct")</f>
        <v>369.47785880362011</v>
      </c>
      <c r="BD110">
        <f>BB110*AVERAGEIFS(BD:BD, $A:$A, $A110, $D:$D, "Weight pct")</f>
        <v>250.52365926369902</v>
      </c>
      <c r="BE110">
        <f>BB110*AVERAGEIFS(BE:BE, $A:$A, $A110, $D:$D, "Weight pct")</f>
        <v>166.81810183591125</v>
      </c>
      <c r="BF110">
        <f t="shared" si="106"/>
        <v>301.00597283497672</v>
      </c>
      <c r="BG110">
        <f t="shared" si="106"/>
        <v>261.93779110381729</v>
      </c>
      <c r="BH110">
        <f t="shared" si="106"/>
        <v>156.97543504430388</v>
      </c>
      <c r="BI110">
        <f t="shared" si="106"/>
        <v>65.101137972854644</v>
      </c>
      <c r="BJ110">
        <f t="shared" si="107"/>
        <v>161.14880921188708</v>
      </c>
      <c r="BK110">
        <f t="shared" si="107"/>
        <v>107.54006769980282</v>
      </c>
      <c r="BL110">
        <f t="shared" si="107"/>
        <v>93.548224219395138</v>
      </c>
      <c r="BM110">
        <f t="shared" si="107"/>
        <v>101.71696386305661</v>
      </c>
      <c r="BN110">
        <f>IF(OR(BN107=0,BN107=""),BN108,IF(BN108&gt;(BN107*(1+Dash!$B$6)),BN107*(1+Dash!$B$6),IF(BN108&lt;(BN107*(1-Dash!$B$7)),BN107*(1-Dash!$B$7),BN108)))</f>
        <v>11</v>
      </c>
      <c r="BO110">
        <f>IF(OR(BO107=0,BO107=""),BO108,IF(BO108&gt;(BO107*(1+Dash!$B$6)),BO107*(1+Dash!$B$6),IF(BO108&lt;(BO107*(1-Dash!$B$7)),BO107*(1-Dash!$B$7),BO108)))</f>
        <v>0</v>
      </c>
      <c r="BP110" t="e">
        <f>BO110*AVERAGEIFS(BP:BP, $A:$A, $A110, $D:$D, "Weight pct")</f>
        <v>#DIV/0!</v>
      </c>
      <c r="BQ110" t="e">
        <f>BO110*AVERAGEIFS(BQ:BQ, $A:$A, $A110, $D:$D, "Weight pct")</f>
        <v>#DIV/0!</v>
      </c>
      <c r="BR110" t="e">
        <f>BO110*AVERAGEIFS(BR:BR, $A:$A, $A110, $D:$D, "Weight pct")</f>
        <v>#DIV/0!</v>
      </c>
      <c r="BS110" t="e">
        <f t="shared" si="108"/>
        <v>#DIV/0!</v>
      </c>
      <c r="BT110" t="e">
        <f t="shared" si="108"/>
        <v>#DIV/0!</v>
      </c>
      <c r="BU110" t="e">
        <f t="shared" si="108"/>
        <v>#DIV/0!</v>
      </c>
      <c r="BV110" t="e">
        <f t="shared" si="108"/>
        <v>#DIV/0!</v>
      </c>
      <c r="BW110" t="e">
        <f t="shared" si="109"/>
        <v>#DIV/0!</v>
      </c>
      <c r="BX110" t="e">
        <f t="shared" si="109"/>
        <v>#DIV/0!</v>
      </c>
      <c r="BY110" t="e">
        <f t="shared" si="109"/>
        <v>#DIV/0!</v>
      </c>
      <c r="BZ110" t="e">
        <f t="shared" si="109"/>
        <v>#DIV/0!</v>
      </c>
      <c r="CA110">
        <f>IF(OR(CA107=0,CA107=""),CA108,IF(CA108&gt;(CA107*(1+Dash!$B$6)),CA107*(1+Dash!$B$6),IF(CA108&lt;(CA107*(1-Dash!$B$7)),CA107*(1-Dash!$B$7),CA108)))</f>
        <v>0</v>
      </c>
    </row>
    <row r="111" spans="1:79" outlineLevel="1">
      <c r="A111" t="str">
        <f>A110</f>
        <v>003546</v>
      </c>
      <c r="B111" t="str">
        <f>B110</f>
        <v>Coastal Bend College</v>
      </c>
      <c r="C111">
        <v>2025</v>
      </c>
      <c r="D111" t="s">
        <v>2040</v>
      </c>
      <c r="E111">
        <f>IF(E109&gt;(E110*(1+Dash!$B$6)), E110*(1+Dash!$B$6), IF(E109&lt;(E110*(1-Dash!$B$7)), E110*(1-Dash!$B$7), E109))</f>
        <v>458.46999999999997</v>
      </c>
      <c r="F111">
        <f>IF(F109&gt;(F110*(1+Dash!$B$6)), F110*(1+Dash!$B$6), IF(F109&lt;(F110*(1-Dash!$B$7)), F110*(1-Dash!$B$7), F109))</f>
        <v>309.93325234770793</v>
      </c>
      <c r="G111">
        <f>F111*AVERAGEIFS(G:G, $A:$A, $A111, $D:$D, "Weight pct")</f>
        <v>257.86200815461171</v>
      </c>
      <c r="H111">
        <f>F111*AVERAGEIFS(H:H, $A:$A, $A111, $D:$D, "Weight pct")</f>
        <v>100.66880752351781</v>
      </c>
      <c r="I111">
        <f>F111*AVERAGEIFS(I:I, $A:$A, $A111, $D:$D, "Weight pct")</f>
        <v>45.624089130338575</v>
      </c>
      <c r="J111">
        <f>IF(J109&gt;(J110*(1+Dash!$B$6)), J110*(1+Dash!$B$6), IF(J109&lt;(J110*(1-Dash!$B$7)), J110*(1-Dash!$B$7), J109))</f>
        <v>0</v>
      </c>
      <c r="K111" t="e">
        <f>J111*AVERAGEIFS(K:K, $A:$A, $A111, $D:$D, "Weight pct")</f>
        <v>#DIV/0!</v>
      </c>
      <c r="L111" t="e">
        <f>J111*AVERAGEIFS(L:L, $A:$A, $A111, $D:$D, "Weight pct")</f>
        <v>#DIV/0!</v>
      </c>
      <c r="M111" t="e">
        <f>J111*AVERAGEIFS(M:M, $A:$A, $A111, $D:$D, "Weight pct")</f>
        <v>#DIV/0!</v>
      </c>
      <c r="N111">
        <f>IF(N109&gt;(N110*(1+Dash!$B$6)), N110*(1+Dash!$B$6), IF(N109&lt;(N110*(1-Dash!$B$7)), N110*(1-Dash!$B$7), N109))</f>
        <v>343.64000000000004</v>
      </c>
      <c r="O111">
        <f>N111*AVERAGEIFS(O:O, $A:$A, $A111, $D:$D, "Weight pct")</f>
        <v>38.720000000000006</v>
      </c>
      <c r="P111">
        <f>N111*AVERAGEIFS(P:P, $A:$A, $A111, $D:$D, "Weight pct")</f>
        <v>304.92</v>
      </c>
      <c r="Q111">
        <f>IF(Q109&gt;(Q110*(1+Dash!$B$6)), Q110*(1+Dash!$B$6), IF(Q109&lt;(Q110*(1-Dash!$B$7)), Q110*(1-Dash!$B$7), Q109))</f>
        <v>37.71711434755003</v>
      </c>
      <c r="R111" t="e">
        <f>$Q111*($R107/$Q107)</f>
        <v>#DIV/0!</v>
      </c>
      <c r="S111" t="e">
        <f>$Q111*($S107/$Q107)</f>
        <v>#DIV/0!</v>
      </c>
      <c r="T111" t="e">
        <f>$Q111*($T107/$Q107)</f>
        <v>#DIV/0!</v>
      </c>
      <c r="U111">
        <f t="shared" si="100"/>
        <v>24.088241095914302</v>
      </c>
      <c r="V111" t="e">
        <f t="shared" si="100"/>
        <v>#DIV/0!</v>
      </c>
      <c r="W111" t="e">
        <f t="shared" si="100"/>
        <v>#DIV/0!</v>
      </c>
      <c r="X111" t="e">
        <f t="shared" si="100"/>
        <v>#DIV/0!</v>
      </c>
      <c r="Y111">
        <f t="shared" si="101"/>
        <v>13.628873251635724</v>
      </c>
      <c r="Z111" t="e">
        <f t="shared" si="101"/>
        <v>#DIV/0!</v>
      </c>
      <c r="AA111" t="e">
        <f t="shared" si="101"/>
        <v>#DIV/0!</v>
      </c>
      <c r="AB111" t="e">
        <f t="shared" si="101"/>
        <v>#DIV/0!</v>
      </c>
      <c r="AC111">
        <f>IF(AC109&gt;(AC110*(1+Dash!$B$6)), AC110*(1+Dash!$B$6), IF(AC109&lt;(AC110*(1-Dash!$B$7)), AC110*(1-Dash!$B$7), AC109))</f>
        <v>278.8725</v>
      </c>
      <c r="AD111">
        <f>AC111*AVERAGEIFS(AD:AD, $A:$A, $A111, $D:$D, "Weight pct")</f>
        <v>253.14750349655986</v>
      </c>
      <c r="AE111">
        <f>AC111*AVERAGEIFS(AE:AE, $A:$A, $A111, $D:$D, "Weight pct")</f>
        <v>120.85583263078816</v>
      </c>
      <c r="AF111">
        <f>AC111*AVERAGEIFS(AF:AF, $A:$A, $A111, $D:$D, "Weight pct")</f>
        <v>71.488928916205424</v>
      </c>
      <c r="AG111">
        <f t="shared" si="102"/>
        <v>148.5879481875325</v>
      </c>
      <c r="AH111">
        <f t="shared" si="102"/>
        <v>142.37026806760068</v>
      </c>
      <c r="AI111">
        <f t="shared" si="102"/>
        <v>40.403493025744176</v>
      </c>
      <c r="AJ111">
        <f t="shared" si="102"/>
        <v>18.133889763258257</v>
      </c>
      <c r="AK111">
        <f t="shared" si="103"/>
        <v>130.2845518124675</v>
      </c>
      <c r="AL111">
        <f t="shared" si="103"/>
        <v>110.7772354289592</v>
      </c>
      <c r="AM111">
        <f t="shared" si="103"/>
        <v>80.452339605043974</v>
      </c>
      <c r="AN111">
        <f t="shared" si="103"/>
        <v>53.355039152947157</v>
      </c>
      <c r="AO111">
        <f>IF(AO109&gt;(AO110*(1+Dash!$B$6)), AO110*(1+Dash!$B$6), IF(AO109&lt;(AO110*(1-Dash!$B$7)), AO110*(1-Dash!$B$7), AO109))</f>
        <v>5.0218065112916461</v>
      </c>
      <c r="AP111">
        <f>IF(AP109&gt;(AP110*(1+Dash!$B$6)), AP110*(1+Dash!$B$6), IF(AP109&lt;(AP110*(1-Dash!$B$7)), AP110*(1-Dash!$B$7), AP109))</f>
        <v>0.12539041889077163</v>
      </c>
      <c r="AQ111">
        <f>AP111*AVERAGEIFS(AQ:AQ, $A:$A, $A111, $D:$D, "Weight pct")</f>
        <v>0</v>
      </c>
      <c r="AR111">
        <f>AP111*AVERAGEIFS(AR:AR, $A:$A, $A111, $D:$D, "Weight pct")</f>
        <v>0.12539041889077163</v>
      </c>
      <c r="AS111">
        <f>AP111*AVERAGEIFS(AS:AS, $A:$A, $A111, $D:$D, "Weight pct")</f>
        <v>0</v>
      </c>
      <c r="AT111">
        <f t="shared" si="104"/>
        <v>0</v>
      </c>
      <c r="AU111" t="e">
        <f t="shared" si="104"/>
        <v>#DIV/0!</v>
      </c>
      <c r="AV111">
        <f t="shared" si="104"/>
        <v>0</v>
      </c>
      <c r="AW111" t="e">
        <f t="shared" si="104"/>
        <v>#DIV/0!</v>
      </c>
      <c r="AX111">
        <f t="shared" si="105"/>
        <v>0.12539041889077163</v>
      </c>
      <c r="AY111" t="e">
        <f t="shared" si="105"/>
        <v>#DIV/0!</v>
      </c>
      <c r="AZ111">
        <f t="shared" si="105"/>
        <v>0.12539041889077163</v>
      </c>
      <c r="BA111" t="e">
        <f t="shared" si="105"/>
        <v>#DIV/0!</v>
      </c>
      <c r="BB111">
        <f>IF(BB109&gt;(BB110*(1+Dash!$B$6)), BB110*(1+Dash!$B$6), IF(BB109&lt;(BB110*(1-Dash!$B$7)), BB110*(1-Dash!$B$7), BB109))</f>
        <v>472.01048455732609</v>
      </c>
      <c r="BC111">
        <f>BB111*AVERAGEIFS(BC:BC, $A:$A, $A111, $D:$D, "Weight pct")</f>
        <v>377.35717543525419</v>
      </c>
      <c r="BD111">
        <f>BB111*AVERAGEIFS(BD:BD, $A:$A, $A111, $D:$D, "Weight pct")</f>
        <v>255.86621278353917</v>
      </c>
      <c r="BE111">
        <f>BB111*AVERAGEIFS(BE:BE, $A:$A, $A111, $D:$D, "Weight pct")</f>
        <v>170.37558874056484</v>
      </c>
      <c r="BF111">
        <f t="shared" si="106"/>
        <v>307.42508919464041</v>
      </c>
      <c r="BG111">
        <f t="shared" si="106"/>
        <v>267.52375720360129</v>
      </c>
      <c r="BH111">
        <f t="shared" si="106"/>
        <v>160.323021717312</v>
      </c>
      <c r="BI111">
        <f t="shared" si="106"/>
        <v>66.489455207421216</v>
      </c>
      <c r="BJ111">
        <f t="shared" si="107"/>
        <v>164.58539536268569</v>
      </c>
      <c r="BK111">
        <f t="shared" si="107"/>
        <v>109.8334182316529</v>
      </c>
      <c r="BL111">
        <f t="shared" si="107"/>
        <v>95.54319106622718</v>
      </c>
      <c r="BM111">
        <f t="shared" si="107"/>
        <v>103.88613353314362</v>
      </c>
      <c r="BN111">
        <f>IF(BN109&gt;(BN110*(1+Dash!$B$6)), BN110*(1+Dash!$B$6), IF(BN109&lt;(BN110*(1-Dash!$B$7)), BN110*(1-Dash!$B$7), BN109))</f>
        <v>12.100000000000001</v>
      </c>
      <c r="BO111">
        <f>IF(BO109&gt;(BO110*(1+Dash!$B$6)), BO110*(1+Dash!$B$6), IF(BO109&lt;(BO110*(1-Dash!$B$7)), BO110*(1-Dash!$B$7), BO109))</f>
        <v>0</v>
      </c>
      <c r="BP111" t="e">
        <f>BO111*AVERAGEIFS(BP:BP, $A:$A, $A111, $D:$D, "Weight pct")</f>
        <v>#DIV/0!</v>
      </c>
      <c r="BQ111" t="e">
        <f>BO111*AVERAGEIFS(BQ:BQ, $A:$A, $A111, $D:$D, "Weight pct")</f>
        <v>#DIV/0!</v>
      </c>
      <c r="BR111" t="e">
        <f>BO111*AVERAGEIFS(BR:BR, $A:$A, $A111, $D:$D, "Weight pct")</f>
        <v>#DIV/0!</v>
      </c>
      <c r="BS111" t="e">
        <f t="shared" si="108"/>
        <v>#DIV/0!</v>
      </c>
      <c r="BT111" t="e">
        <f t="shared" si="108"/>
        <v>#DIV/0!</v>
      </c>
      <c r="BU111" t="e">
        <f t="shared" si="108"/>
        <v>#DIV/0!</v>
      </c>
      <c r="BV111" t="e">
        <f t="shared" si="108"/>
        <v>#DIV/0!</v>
      </c>
      <c r="BW111" t="e">
        <f t="shared" si="109"/>
        <v>#DIV/0!</v>
      </c>
      <c r="BX111" t="e">
        <f t="shared" si="109"/>
        <v>#DIV/0!</v>
      </c>
      <c r="BY111" t="e">
        <f t="shared" si="109"/>
        <v>#DIV/0!</v>
      </c>
      <c r="BZ111" t="e">
        <f t="shared" si="109"/>
        <v>#DIV/0!</v>
      </c>
      <c r="CA111">
        <f>IF(CA109&gt;(CA110*(1+Dash!$B$6)), CA110*(1+Dash!$B$6), IF(CA109&lt;(CA110*(1-Dash!$B$7)), CA110*(1-Dash!$B$7), CA109))</f>
        <v>0</v>
      </c>
    </row>
    <row r="112" spans="1:79" outlineLevel="1">
      <c r="A112" t="s">
        <v>69</v>
      </c>
      <c r="B112" t="s">
        <v>1930</v>
      </c>
      <c r="C112">
        <v>2018</v>
      </c>
      <c r="D112" t="s">
        <v>2036</v>
      </c>
      <c r="E112">
        <v>416</v>
      </c>
      <c r="F112">
        <v>266</v>
      </c>
      <c r="G112">
        <v>124</v>
      </c>
      <c r="H112">
        <v>76</v>
      </c>
      <c r="I112">
        <v>60</v>
      </c>
      <c r="AC112">
        <v>290</v>
      </c>
      <c r="AD112">
        <v>128</v>
      </c>
      <c r="AE112">
        <v>89</v>
      </c>
      <c r="AF112">
        <v>189</v>
      </c>
      <c r="AG112">
        <v>156</v>
      </c>
      <c r="AH112">
        <v>51</v>
      </c>
      <c r="AI112">
        <v>30</v>
      </c>
      <c r="AJ112">
        <v>99</v>
      </c>
      <c r="AK112">
        <v>134</v>
      </c>
      <c r="AL112">
        <v>77</v>
      </c>
      <c r="AM112">
        <v>59</v>
      </c>
      <c r="AN112">
        <v>90</v>
      </c>
      <c r="AO112">
        <v>20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601</v>
      </c>
      <c r="BC112">
        <v>171</v>
      </c>
      <c r="BD112">
        <v>228</v>
      </c>
      <c r="BE112">
        <v>234</v>
      </c>
      <c r="BF112">
        <v>502</v>
      </c>
      <c r="BG112">
        <v>153</v>
      </c>
      <c r="BH112">
        <v>189</v>
      </c>
      <c r="BI112">
        <v>154</v>
      </c>
      <c r="BJ112">
        <v>99</v>
      </c>
      <c r="BK112">
        <v>18</v>
      </c>
      <c r="BL112">
        <v>39</v>
      </c>
      <c r="BM112">
        <v>80</v>
      </c>
      <c r="BN112">
        <v>77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</row>
    <row r="113" spans="1:79" outlineLevel="1">
      <c r="A113" t="s">
        <v>69</v>
      </c>
      <c r="B113" t="s">
        <v>1930</v>
      </c>
      <c r="C113">
        <v>2019</v>
      </c>
      <c r="D113" t="s">
        <v>2036</v>
      </c>
      <c r="E113">
        <v>472</v>
      </c>
      <c r="F113">
        <v>311</v>
      </c>
      <c r="G113">
        <v>120</v>
      </c>
      <c r="H113">
        <v>104</v>
      </c>
      <c r="I113">
        <v>82</v>
      </c>
      <c r="AC113">
        <v>321</v>
      </c>
      <c r="AD113">
        <v>157</v>
      </c>
      <c r="AE113">
        <v>108</v>
      </c>
      <c r="AF113">
        <v>188</v>
      </c>
      <c r="AG113">
        <v>164</v>
      </c>
      <c r="AH113">
        <v>72</v>
      </c>
      <c r="AI113">
        <v>47</v>
      </c>
      <c r="AJ113">
        <v>94</v>
      </c>
      <c r="AK113">
        <v>157</v>
      </c>
      <c r="AL113">
        <v>85</v>
      </c>
      <c r="AM113">
        <v>61</v>
      </c>
      <c r="AN113">
        <v>94</v>
      </c>
      <c r="AO113">
        <v>30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560</v>
      </c>
      <c r="BC113">
        <v>190</v>
      </c>
      <c r="BD113">
        <v>203</v>
      </c>
      <c r="BE113">
        <v>239</v>
      </c>
      <c r="BF113">
        <v>461</v>
      </c>
      <c r="BG113">
        <v>178</v>
      </c>
      <c r="BH113">
        <v>168</v>
      </c>
      <c r="BI113">
        <v>158</v>
      </c>
      <c r="BJ113">
        <v>99</v>
      </c>
      <c r="BK113">
        <v>12</v>
      </c>
      <c r="BL113">
        <v>35</v>
      </c>
      <c r="BM113">
        <v>81</v>
      </c>
      <c r="BN113">
        <v>80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</row>
    <row r="114" spans="1:79" outlineLevel="1">
      <c r="A114" t="s">
        <v>69</v>
      </c>
      <c r="B114" t="s">
        <v>1930</v>
      </c>
      <c r="C114">
        <v>2020</v>
      </c>
      <c r="D114" t="s">
        <v>2036</v>
      </c>
      <c r="E114">
        <v>559</v>
      </c>
      <c r="F114">
        <v>308</v>
      </c>
      <c r="G114">
        <v>125</v>
      </c>
      <c r="H114">
        <v>106</v>
      </c>
      <c r="I114">
        <v>59</v>
      </c>
      <c r="N114">
        <v>0</v>
      </c>
      <c r="O114">
        <v>0</v>
      </c>
      <c r="P114">
        <v>0</v>
      </c>
      <c r="Q114">
        <f>SUM(Table1[[#This Row],[OSA]],Table1[[#This Row],[OSA: High-Demand Field]])</f>
        <v>0</v>
      </c>
      <c r="U114">
        <v>0</v>
      </c>
      <c r="Y114">
        <v>0</v>
      </c>
      <c r="AC114">
        <v>227</v>
      </c>
      <c r="AD114">
        <v>94</v>
      </c>
      <c r="AE114">
        <v>90</v>
      </c>
      <c r="AF114">
        <v>151</v>
      </c>
      <c r="AG114">
        <v>125</v>
      </c>
      <c r="AH114">
        <v>42</v>
      </c>
      <c r="AI114">
        <v>41</v>
      </c>
      <c r="AJ114">
        <v>85</v>
      </c>
      <c r="AK114">
        <v>102</v>
      </c>
      <c r="AL114">
        <v>52</v>
      </c>
      <c r="AM114">
        <v>49</v>
      </c>
      <c r="AN114">
        <v>66</v>
      </c>
      <c r="AO114">
        <v>13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582</v>
      </c>
      <c r="BC114">
        <v>210</v>
      </c>
      <c r="BD114">
        <v>196</v>
      </c>
      <c r="BE114">
        <v>236</v>
      </c>
      <c r="BF114">
        <v>470</v>
      </c>
      <c r="BG114">
        <v>196</v>
      </c>
      <c r="BH114">
        <v>154</v>
      </c>
      <c r="BI114">
        <v>151</v>
      </c>
      <c r="BJ114">
        <v>112</v>
      </c>
      <c r="BK114">
        <v>14</v>
      </c>
      <c r="BL114">
        <v>42</v>
      </c>
      <c r="BM114">
        <v>85</v>
      </c>
      <c r="BN114">
        <v>72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</row>
    <row r="115" spans="1:79" outlineLevel="1">
      <c r="A115" t="s">
        <v>69</v>
      </c>
      <c r="B115" t="s">
        <v>1930</v>
      </c>
      <c r="C115">
        <v>2021</v>
      </c>
      <c r="D115" t="s">
        <v>2036</v>
      </c>
      <c r="E115">
        <v>530</v>
      </c>
      <c r="F115">
        <v>322</v>
      </c>
      <c r="G115">
        <v>126</v>
      </c>
      <c r="H115">
        <v>86</v>
      </c>
      <c r="I115">
        <v>70</v>
      </c>
      <c r="N115">
        <v>0</v>
      </c>
      <c r="O115">
        <v>0</v>
      </c>
      <c r="P115">
        <v>0</v>
      </c>
      <c r="Q115">
        <f>SUM(Table1[[#This Row],[OSA]],Table1[[#This Row],[OSA: High-Demand Field]])</f>
        <v>50</v>
      </c>
      <c r="U115">
        <v>0</v>
      </c>
      <c r="Y115">
        <v>50</v>
      </c>
      <c r="AC115">
        <v>435</v>
      </c>
      <c r="AD115">
        <v>174</v>
      </c>
      <c r="AE115">
        <v>135</v>
      </c>
      <c r="AF115">
        <v>301</v>
      </c>
      <c r="AG115">
        <v>244</v>
      </c>
      <c r="AH115">
        <v>84</v>
      </c>
      <c r="AI115">
        <v>58</v>
      </c>
      <c r="AJ115">
        <v>182</v>
      </c>
      <c r="AK115">
        <v>191</v>
      </c>
      <c r="AL115">
        <v>90</v>
      </c>
      <c r="AM115">
        <v>77</v>
      </c>
      <c r="AN115">
        <v>119</v>
      </c>
      <c r="AO115">
        <v>40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657</v>
      </c>
      <c r="BC115">
        <v>219</v>
      </c>
      <c r="BD115">
        <v>229</v>
      </c>
      <c r="BE115">
        <v>254</v>
      </c>
      <c r="BF115">
        <v>535</v>
      </c>
      <c r="BG115">
        <v>207</v>
      </c>
      <c r="BH115">
        <v>183</v>
      </c>
      <c r="BI115">
        <v>157</v>
      </c>
      <c r="BJ115">
        <v>122</v>
      </c>
      <c r="BK115">
        <v>12</v>
      </c>
      <c r="BL115">
        <v>46</v>
      </c>
      <c r="BM115">
        <v>97</v>
      </c>
      <c r="BN115">
        <v>76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</row>
    <row r="116" spans="1:79" outlineLevel="1">
      <c r="A116" t="s">
        <v>69</v>
      </c>
      <c r="B116" t="s">
        <v>1930</v>
      </c>
      <c r="C116">
        <v>2022</v>
      </c>
      <c r="D116" t="s">
        <v>2036</v>
      </c>
      <c r="E116">
        <v>450</v>
      </c>
      <c r="F116">
        <v>322</v>
      </c>
      <c r="G116">
        <v>157</v>
      </c>
      <c r="H116">
        <v>94</v>
      </c>
      <c r="I116">
        <v>64</v>
      </c>
      <c r="N116">
        <v>69</v>
      </c>
      <c r="O116">
        <v>0</v>
      </c>
      <c r="P116">
        <v>69</v>
      </c>
      <c r="Q116">
        <f>SUM(Table1[[#This Row],[OSA]],Table1[[#This Row],[OSA: High-Demand Field]])</f>
        <v>143</v>
      </c>
      <c r="U116">
        <v>0</v>
      </c>
      <c r="Y116">
        <v>143</v>
      </c>
      <c r="AC116">
        <v>202</v>
      </c>
      <c r="AD116">
        <v>112</v>
      </c>
      <c r="AE116">
        <v>78</v>
      </c>
      <c r="AF116">
        <v>126</v>
      </c>
      <c r="AG116">
        <v>99</v>
      </c>
      <c r="AH116">
        <v>58</v>
      </c>
      <c r="AI116">
        <v>41</v>
      </c>
      <c r="AJ116">
        <v>61</v>
      </c>
      <c r="AK116">
        <v>103</v>
      </c>
      <c r="AL116">
        <v>54</v>
      </c>
      <c r="AM116">
        <v>37</v>
      </c>
      <c r="AN116">
        <v>65</v>
      </c>
      <c r="AO116">
        <v>22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556</v>
      </c>
      <c r="BC116">
        <v>240</v>
      </c>
      <c r="BD116">
        <v>212</v>
      </c>
      <c r="BE116">
        <v>212</v>
      </c>
      <c r="BF116">
        <v>457</v>
      </c>
      <c r="BG116">
        <v>227</v>
      </c>
      <c r="BH116">
        <v>170</v>
      </c>
      <c r="BI116">
        <v>138</v>
      </c>
      <c r="BJ116">
        <v>99</v>
      </c>
      <c r="BK116">
        <v>13</v>
      </c>
      <c r="BL116">
        <v>42</v>
      </c>
      <c r="BM116">
        <v>74</v>
      </c>
      <c r="BN116">
        <v>78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</row>
    <row r="117" spans="1:79" outlineLevel="1">
      <c r="A117" t="s">
        <v>69</v>
      </c>
      <c r="B117" t="s">
        <v>1930</v>
      </c>
      <c r="C117">
        <v>2023</v>
      </c>
      <c r="D117" t="s">
        <v>2036</v>
      </c>
      <c r="E117">
        <v>466</v>
      </c>
      <c r="F117">
        <v>287</v>
      </c>
      <c r="G117">
        <v>149</v>
      </c>
      <c r="H117">
        <v>90</v>
      </c>
      <c r="I117">
        <v>54</v>
      </c>
      <c r="N117">
        <v>63</v>
      </c>
      <c r="O117">
        <v>0</v>
      </c>
      <c r="P117">
        <v>63</v>
      </c>
      <c r="Q117">
        <v>13</v>
      </c>
      <c r="R117">
        <v>13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13</v>
      </c>
      <c r="Z117">
        <v>13</v>
      </c>
      <c r="AA117">
        <v>0</v>
      </c>
      <c r="AB117">
        <v>0</v>
      </c>
      <c r="AC117">
        <v>315</v>
      </c>
      <c r="AD117">
        <v>197</v>
      </c>
      <c r="AE117">
        <v>130</v>
      </c>
      <c r="AF117">
        <v>157</v>
      </c>
      <c r="AG117">
        <v>107</v>
      </c>
      <c r="AH117">
        <v>62</v>
      </c>
      <c r="AI117">
        <v>31</v>
      </c>
      <c r="AJ117">
        <v>60</v>
      </c>
      <c r="AK117">
        <v>208</v>
      </c>
      <c r="AL117">
        <v>135</v>
      </c>
      <c r="AM117">
        <v>99</v>
      </c>
      <c r="AN117">
        <v>97</v>
      </c>
      <c r="AO117">
        <v>46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545</v>
      </c>
      <c r="BC117">
        <v>240</v>
      </c>
      <c r="BD117">
        <v>221</v>
      </c>
      <c r="BE117">
        <v>188</v>
      </c>
      <c r="BF117">
        <v>430</v>
      </c>
      <c r="BG117">
        <v>221</v>
      </c>
      <c r="BH117">
        <v>170</v>
      </c>
      <c r="BI117">
        <v>111</v>
      </c>
      <c r="BJ117">
        <v>115</v>
      </c>
      <c r="BK117">
        <v>19</v>
      </c>
      <c r="BL117">
        <v>51</v>
      </c>
      <c r="BM117">
        <v>77</v>
      </c>
      <c r="BN117">
        <v>79</v>
      </c>
      <c r="BO117">
        <v>8</v>
      </c>
      <c r="BP117">
        <v>0</v>
      </c>
      <c r="BQ117">
        <v>1</v>
      </c>
      <c r="BR117">
        <v>8</v>
      </c>
      <c r="BS117">
        <v>0</v>
      </c>
      <c r="BT117">
        <v>0</v>
      </c>
      <c r="BU117">
        <v>0</v>
      </c>
      <c r="BV117">
        <v>0</v>
      </c>
      <c r="BW117">
        <v>8</v>
      </c>
      <c r="BX117">
        <v>0</v>
      </c>
      <c r="BY117">
        <v>1</v>
      </c>
      <c r="BZ117">
        <v>8</v>
      </c>
      <c r="CA117">
        <v>0</v>
      </c>
    </row>
    <row r="118" spans="1:79" outlineLevel="1">
      <c r="A118" t="str">
        <f>A117</f>
        <v>007096</v>
      </c>
      <c r="B118" t="str">
        <f>B117</f>
        <v>College of the Mainland Community College District</v>
      </c>
      <c r="C118">
        <v>2024</v>
      </c>
      <c r="D118" t="s">
        <v>2037</v>
      </c>
      <c r="E118">
        <f>_xlfn.FORECAST.ETS($C118, E112:E117, $C112:$C117, 0,0,1)</f>
        <v>463.65046653429016</v>
      </c>
      <c r="F118">
        <f>_xlfn.FORECAST.ETS($C118, F112:F117, $C112:$C117, 0,0,1)</f>
        <v>292.26321968808037</v>
      </c>
      <c r="G118">
        <f>F118*AVERAGEIFS(G:G, $A:$A, $A118, $D:$D, "Weight pct")</f>
        <v>129.37067514263478</v>
      </c>
      <c r="H118">
        <f>F118*AVERAGEIFS(H:H, $A:$A, $A118, $D:$D, "Weight pct")</f>
        <v>89.47493975420231</v>
      </c>
      <c r="I118">
        <f>F118*AVERAGEIFS(I:I, $A:$A, $A118, $D:$D, "Weight pct")</f>
        <v>62.597439310363846</v>
      </c>
      <c r="J118">
        <f>_xlfn.FORECAST.ETS($C118, J112:J117, $C112:$C117, 0,0,1)</f>
        <v>0</v>
      </c>
      <c r="K118" t="e">
        <f>J118*AVERAGEIFS(K:K, $A:$A, $A118, $D:$D, "Weight pct")</f>
        <v>#DIV/0!</v>
      </c>
      <c r="L118" t="e">
        <f>J118*AVERAGEIFS(L:L, $A:$A, $A118, $D:$D, "Weight pct")</f>
        <v>#DIV/0!</v>
      </c>
      <c r="M118" t="e">
        <f>J118*AVERAGEIFS(M:M, $A:$A, $A118, $D:$D, "Weight pct")</f>
        <v>#DIV/0!</v>
      </c>
      <c r="N118">
        <f>_xlfn.FORECAST.ETS($C118, N114:N117, $C114:$C117, 0,0,1)</f>
        <v>100.62579296303575</v>
      </c>
      <c r="O118">
        <f>N118*AVERAGEIFS(O:O, $A:$A, $A118, $D:$D, "Weight pct")</f>
        <v>0</v>
      </c>
      <c r="P118">
        <f>N118*AVERAGEIFS(P:P, $A:$A, $A118, $D:$D, "Weight pct")</f>
        <v>100.62579296303575</v>
      </c>
      <c r="Q118">
        <f>_xlfn.FORECAST.ETS($C118, Q114:Q117, $C114:$C117, 0,0,1)</f>
        <v>52.363606760749995</v>
      </c>
      <c r="R118">
        <f>$Q118*($R117/$Q117)</f>
        <v>52.363606760749995</v>
      </c>
      <c r="S118">
        <f>$Q118*($S117/$Q117)</f>
        <v>0</v>
      </c>
      <c r="T118">
        <f>$Q118*($T117/$Q117)</f>
        <v>0</v>
      </c>
      <c r="U118">
        <f t="shared" ref="U118:X121" si="110">Q118*AVERAGEIFS(U:U, $A:$A, $A118, $D:$D, "Weight pct")</f>
        <v>0</v>
      </c>
      <c r="V118">
        <f t="shared" si="110"/>
        <v>0</v>
      </c>
      <c r="W118" t="e">
        <f t="shared" si="110"/>
        <v>#DIV/0!</v>
      </c>
      <c r="X118" t="e">
        <f t="shared" si="110"/>
        <v>#DIV/0!</v>
      </c>
      <c r="Y118">
        <f t="shared" ref="Y118:AB121" si="111">Q118*AVERAGEIFS(Y:Y, $A:$A, $A118, $D:$D, "Weight pct")</f>
        <v>52.363606760749995</v>
      </c>
      <c r="Z118">
        <f t="shared" si="111"/>
        <v>52.363606760749995</v>
      </c>
      <c r="AA118" t="e">
        <f t="shared" si="111"/>
        <v>#DIV/0!</v>
      </c>
      <c r="AB118" t="e">
        <f t="shared" si="111"/>
        <v>#DIV/0!</v>
      </c>
      <c r="AC118">
        <f>_xlfn.FORECAST.ETS($C118, AC112:AC117, $C112:$C117, 0,0,1)</f>
        <v>279.82545091674604</v>
      </c>
      <c r="AD118">
        <f>AC118*AVERAGEIFS(AD:AD, $A:$A, $A118, $D:$D, "Weight pct")</f>
        <v>136.38809401788419</v>
      </c>
      <c r="AE118">
        <f>AC118*AVERAGEIFS(AE:AE, $A:$A, $A118, $D:$D, "Weight pct")</f>
        <v>100.22427841917215</v>
      </c>
      <c r="AF118">
        <f>AC118*AVERAGEIFS(AF:AF, $A:$A, $A118, $D:$D, "Weight pct")</f>
        <v>173.33886687007711</v>
      </c>
      <c r="AG118">
        <f t="shared" ref="AG118:AJ121" si="112">AC118*AVERAGEIFS(AG:AG, $A:$A, $A118, $D:$D, "Weight pct")</f>
        <v>139.45550671671941</v>
      </c>
      <c r="AH118">
        <f t="shared" si="112"/>
        <v>59.537524516124449</v>
      </c>
      <c r="AI118">
        <f t="shared" si="112"/>
        <v>40.449710062920033</v>
      </c>
      <c r="AJ118">
        <f t="shared" si="112"/>
        <v>88.335427464279547</v>
      </c>
      <c r="AK118">
        <f t="shared" ref="AK118:AN121" si="113">AC118*AVERAGEIFS(AK:AK, $A:$A, $A118, $D:$D, "Weight pct")</f>
        <v>140.36994420002662</v>
      </c>
      <c r="AL118">
        <f t="shared" si="113"/>
        <v>76.850569501759736</v>
      </c>
      <c r="AM118">
        <f t="shared" si="113"/>
        <v>59.774568356252125</v>
      </c>
      <c r="AN118">
        <f t="shared" si="113"/>
        <v>85.003439405797579</v>
      </c>
      <c r="AO118">
        <f>_xlfn.FORECAST.ETS($C118, AO112:AO117, $C112:$C117, 0,0,1)</f>
        <v>43.403035550626413</v>
      </c>
      <c r="AP118">
        <f>_xlfn.FORECAST.ETS($C118, AP112:AP117, $C112:$C117, 0,0,1)</f>
        <v>0</v>
      </c>
      <c r="AQ118" t="e">
        <f>AP118*AVERAGEIFS(AQ:AQ, $A:$A, $A118, $D:$D, "Weight pct")</f>
        <v>#DIV/0!</v>
      </c>
      <c r="AR118" t="e">
        <f>AP118*AVERAGEIFS(AR:AR, $A:$A, $A118, $D:$D, "Weight pct")</f>
        <v>#DIV/0!</v>
      </c>
      <c r="AS118" t="e">
        <f>AP118*AVERAGEIFS(AS:AS, $A:$A, $A118, $D:$D, "Weight pct")</f>
        <v>#DIV/0!</v>
      </c>
      <c r="AT118" t="e">
        <f t="shared" ref="AT118:AW121" si="114">AP118*AVERAGEIFS(AT:AT, $A:$A, $A118, $D:$D, "Weight pct")</f>
        <v>#DIV/0!</v>
      </c>
      <c r="AU118" t="e">
        <f t="shared" si="114"/>
        <v>#DIV/0!</v>
      </c>
      <c r="AV118" t="e">
        <f t="shared" si="114"/>
        <v>#DIV/0!</v>
      </c>
      <c r="AW118" t="e">
        <f t="shared" si="114"/>
        <v>#DIV/0!</v>
      </c>
      <c r="AX118" t="e">
        <f t="shared" ref="AX118:BA121" si="115">AP118*AVERAGEIFS(AX:AX, $A:$A, $A118, $D:$D, "Weight pct")</f>
        <v>#DIV/0!</v>
      </c>
      <c r="AY118" t="e">
        <f t="shared" si="115"/>
        <v>#DIV/0!</v>
      </c>
      <c r="AZ118" t="e">
        <f t="shared" si="115"/>
        <v>#DIV/0!</v>
      </c>
      <c r="BA118" t="e">
        <f t="shared" si="115"/>
        <v>#DIV/0!</v>
      </c>
      <c r="BB118">
        <f>_xlfn.FORECAST.ETS($C118, BB112:BB117, $C112:$C117, 0,0,1)</f>
        <v>565.00717614160044</v>
      </c>
      <c r="BC118">
        <f>BB118*AVERAGEIFS(BC:BC, $A:$A, $A118, $D:$D, "Weight pct")</f>
        <v>206.22679334277689</v>
      </c>
      <c r="BD118">
        <f>BB118*AVERAGEIFS(BD:BD, $A:$A, $A118, $D:$D, "Weight pct")</f>
        <v>208.48680656744423</v>
      </c>
      <c r="BE118">
        <f>BB118*AVERAGEIFS(BE:BE, $A:$A, $A118, $D:$D, "Weight pct")</f>
        <v>219.83392943430093</v>
      </c>
      <c r="BF118">
        <f t="shared" ref="BF118:BI121" si="116">BB118*AVERAGEIFS(BF:BF, $A:$A, $A118, $D:$D, "Weight pct")</f>
        <v>460.60229642179974</v>
      </c>
      <c r="BG118">
        <f t="shared" si="116"/>
        <v>191.68039491785376</v>
      </c>
      <c r="BH118">
        <f t="shared" si="116"/>
        <v>167.22351687948134</v>
      </c>
      <c r="BI118">
        <f t="shared" si="116"/>
        <v>139.90660667386805</v>
      </c>
      <c r="BJ118">
        <f t="shared" ref="BJ118:BM121" si="117">BB118*AVERAGEIFS(BJ:BJ, $A:$A, $A118, $D:$D, "Weight pct")</f>
        <v>104.40487971980077</v>
      </c>
      <c r="BK118">
        <f t="shared" si="117"/>
        <v>14.546398424923099</v>
      </c>
      <c r="BL118">
        <f t="shared" si="117"/>
        <v>41.263289687962867</v>
      </c>
      <c r="BM118">
        <f t="shared" si="117"/>
        <v>79.927322760432872</v>
      </c>
      <c r="BN118">
        <f>_xlfn.FORECAST.ETS($C118, BN112:BN117, $C112:$C117, 0,0,1)</f>
        <v>78.716035861542935</v>
      </c>
      <c r="BO118">
        <f>_xlfn.FORECAST.ETS($C118, BO112:BO117, $C112:$C117, 0,0,1)</f>
        <v>6.2752381680114251</v>
      </c>
      <c r="BP118">
        <f>BO118*AVERAGEIFS(BP:BP, $A:$A, $A118, $D:$D, "Weight pct")</f>
        <v>0</v>
      </c>
      <c r="BQ118">
        <f>BO118*AVERAGEIFS(BQ:BQ, $A:$A, $A118, $D:$D, "Weight pct")</f>
        <v>0.78440477100142814</v>
      </c>
      <c r="BR118">
        <f>BO118*AVERAGEIFS(BR:BR, $A:$A, $A118, $D:$D, "Weight pct")</f>
        <v>6.2752381680114251</v>
      </c>
      <c r="BS118">
        <f t="shared" ref="BS118:BV121" si="118">BO118*AVERAGEIFS(BS:BS, $A:$A, $A118, $D:$D, "Weight pct")</f>
        <v>0</v>
      </c>
      <c r="BT118" t="e">
        <f t="shared" si="118"/>
        <v>#DIV/0!</v>
      </c>
      <c r="BU118">
        <f t="shared" si="118"/>
        <v>0</v>
      </c>
      <c r="BV118">
        <f t="shared" si="118"/>
        <v>0</v>
      </c>
      <c r="BW118">
        <f t="shared" ref="BW118:BZ121" si="119">BO118*AVERAGEIFS(BW:BW, $A:$A, $A118, $D:$D, "Weight pct")</f>
        <v>6.2752381680114251</v>
      </c>
      <c r="BX118" t="e">
        <f t="shared" si="119"/>
        <v>#DIV/0!</v>
      </c>
      <c r="BY118">
        <f t="shared" si="119"/>
        <v>0.78440477100142814</v>
      </c>
      <c r="BZ118">
        <f t="shared" si="119"/>
        <v>6.2752381680114251</v>
      </c>
      <c r="CA118">
        <f>_xlfn.FORECAST.ETS($C118, CA112:CA117, $C112:$C117, 0,0,1)</f>
        <v>0</v>
      </c>
    </row>
    <row r="119" spans="1:79" outlineLevel="1">
      <c r="A119" t="str">
        <f>A117</f>
        <v>007096</v>
      </c>
      <c r="B119" t="str">
        <f>B117</f>
        <v>College of the Mainland Community College District</v>
      </c>
      <c r="C119">
        <v>2025</v>
      </c>
      <c r="D119" t="s">
        <v>2037</v>
      </c>
      <c r="E119">
        <f>_xlfn.FORECAST.ETS($C119, E112:E117, $C112:$C117, 0,0,1)</f>
        <v>462.23824313162589</v>
      </c>
      <c r="F119">
        <f>_xlfn.FORECAST.ETS($C119, F112:F117, $C112:$C117, 0,0,1)</f>
        <v>293.85919551980209</v>
      </c>
      <c r="G119">
        <f>F119*AVERAGEIFS(G:G, $A:$A, $A119, $D:$D, "Weight pct")</f>
        <v>130.07713581559094</v>
      </c>
      <c r="H119">
        <f>F119*AVERAGEIFS(H:H, $A:$A, $A119, $D:$D, "Weight pct")</f>
        <v>89.963539864557859</v>
      </c>
      <c r="I119">
        <f>F119*AVERAGEIFS(I:I, $A:$A, $A119, $D:$D, "Weight pct")</f>
        <v>62.939268160308188</v>
      </c>
      <c r="J119">
        <f>_xlfn.FORECAST.ETS($C119, J112:J117, $C112:$C117, 0,0,1)</f>
        <v>0</v>
      </c>
      <c r="K119" t="e">
        <f>J119*AVERAGEIFS(K:K, $A:$A, $A119, $D:$D, "Weight pct")</f>
        <v>#DIV/0!</v>
      </c>
      <c r="L119" t="e">
        <f>J119*AVERAGEIFS(L:L, $A:$A, $A119, $D:$D, "Weight pct")</f>
        <v>#DIV/0!</v>
      </c>
      <c r="M119" t="e">
        <f>J119*AVERAGEIFS(M:M, $A:$A, $A119, $D:$D, "Weight pct")</f>
        <v>#DIV/0!</v>
      </c>
      <c r="N119">
        <f>_xlfn.FORECAST.ETS($C119, N114:N117, $C114:$C117, 0,0,1)</f>
        <v>125.78541305785718</v>
      </c>
      <c r="O119">
        <f>N119*AVERAGEIFS(O:O, $A:$A, $A119, $D:$D, "Weight pct")</f>
        <v>0</v>
      </c>
      <c r="P119">
        <f>N119*AVERAGEIFS(P:P, $A:$A, $A119, $D:$D, "Weight pct")</f>
        <v>125.78541305785718</v>
      </c>
      <c r="Q119">
        <f>_xlfn.FORECAST.ETS($C119, Q114:Q117, $C114:$C117, 0,0,1)</f>
        <v>61.525455652285672</v>
      </c>
      <c r="R119">
        <f>$Q119*($R117/$Q117)</f>
        <v>61.525455652285672</v>
      </c>
      <c r="S119">
        <f>$Q119*($S117/$Q117)</f>
        <v>0</v>
      </c>
      <c r="T119">
        <f>$Q119*($T117/$Q117)</f>
        <v>0</v>
      </c>
      <c r="U119">
        <f t="shared" si="110"/>
        <v>0</v>
      </c>
      <c r="V119">
        <f t="shared" si="110"/>
        <v>0</v>
      </c>
      <c r="W119" t="e">
        <f t="shared" si="110"/>
        <v>#DIV/0!</v>
      </c>
      <c r="X119" t="e">
        <f t="shared" si="110"/>
        <v>#DIV/0!</v>
      </c>
      <c r="Y119">
        <f t="shared" si="111"/>
        <v>61.525455652285672</v>
      </c>
      <c r="Z119">
        <f t="shared" si="111"/>
        <v>61.525455652285672</v>
      </c>
      <c r="AA119" t="e">
        <f t="shared" si="111"/>
        <v>#DIV/0!</v>
      </c>
      <c r="AB119" t="e">
        <f t="shared" si="111"/>
        <v>#DIV/0!</v>
      </c>
      <c r="AC119">
        <f>_xlfn.FORECAST.ETS($C119, AC112:AC117, $C112:$C117, 0,0,1)</f>
        <v>278.13895649918078</v>
      </c>
      <c r="AD119">
        <f>AC119*AVERAGEIFS(AD:AD, $A:$A, $A119, $D:$D, "Weight pct")</f>
        <v>135.56608959180372</v>
      </c>
      <c r="AE119">
        <f>AC119*AVERAGEIFS(AE:AE, $A:$A, $A119, $D:$D, "Weight pct")</f>
        <v>99.620231555297977</v>
      </c>
      <c r="AF119">
        <f>AC119*AVERAGEIFS(AF:AF, $A:$A, $A119, $D:$D, "Weight pct")</f>
        <v>172.29416192860111</v>
      </c>
      <c r="AG119">
        <f t="shared" si="112"/>
        <v>138.61501514311178</v>
      </c>
      <c r="AH119">
        <f t="shared" si="112"/>
        <v>59.178694744196477</v>
      </c>
      <c r="AI119">
        <f t="shared" si="112"/>
        <v>40.205921622698618</v>
      </c>
      <c r="AJ119">
        <f t="shared" si="112"/>
        <v>87.803034128349324</v>
      </c>
      <c r="AK119">
        <f t="shared" si="113"/>
        <v>139.523941356069</v>
      </c>
      <c r="AL119">
        <f t="shared" si="113"/>
        <v>76.387394847607254</v>
      </c>
      <c r="AM119">
        <f t="shared" si="113"/>
        <v>59.414309932599366</v>
      </c>
      <c r="AN119">
        <f t="shared" si="113"/>
        <v>84.491127800251817</v>
      </c>
      <c r="AO119">
        <f>_xlfn.FORECAST.ETS($C119, AO112:AO117, $C112:$C117, 0,0,1)</f>
        <v>47.302622367175786</v>
      </c>
      <c r="AP119">
        <f>_xlfn.FORECAST.ETS($C119, AP112:AP117, $C112:$C117, 0,0,1)</f>
        <v>0</v>
      </c>
      <c r="AQ119" t="e">
        <f>AP119*AVERAGEIFS(AQ:AQ, $A:$A, $A119, $D:$D, "Weight pct")</f>
        <v>#DIV/0!</v>
      </c>
      <c r="AR119" t="e">
        <f>AP119*AVERAGEIFS(AR:AR, $A:$A, $A119, $D:$D, "Weight pct")</f>
        <v>#DIV/0!</v>
      </c>
      <c r="AS119" t="e">
        <f>AP119*AVERAGEIFS(AS:AS, $A:$A, $A119, $D:$D, "Weight pct")</f>
        <v>#DIV/0!</v>
      </c>
      <c r="AT119" t="e">
        <f t="shared" si="114"/>
        <v>#DIV/0!</v>
      </c>
      <c r="AU119" t="e">
        <f t="shared" si="114"/>
        <v>#DIV/0!</v>
      </c>
      <c r="AV119" t="e">
        <f t="shared" si="114"/>
        <v>#DIV/0!</v>
      </c>
      <c r="AW119" t="e">
        <f t="shared" si="114"/>
        <v>#DIV/0!</v>
      </c>
      <c r="AX119" t="e">
        <f t="shared" si="115"/>
        <v>#DIV/0!</v>
      </c>
      <c r="AY119" t="e">
        <f t="shared" si="115"/>
        <v>#DIV/0!</v>
      </c>
      <c r="AZ119" t="e">
        <f t="shared" si="115"/>
        <v>#DIV/0!</v>
      </c>
      <c r="BA119" t="e">
        <f t="shared" si="115"/>
        <v>#DIV/0!</v>
      </c>
      <c r="BB119">
        <f>_xlfn.FORECAST.ETS($C119, BB112:BB117, $C112:$C117, 0,0,1)</f>
        <v>559.00650531405711</v>
      </c>
      <c r="BC119">
        <f>BB119*AVERAGEIFS(BC:BC, $A:$A, $A119, $D:$D, "Weight pct")</f>
        <v>204.03655726273163</v>
      </c>
      <c r="BD119">
        <f>BB119*AVERAGEIFS(BD:BD, $A:$A, $A119, $D:$D, "Weight pct")</f>
        <v>206.27256796849341</v>
      </c>
      <c r="BE119">
        <f>BB119*AVERAGEIFS(BE:BE, $A:$A, $A119, $D:$D, "Weight pct")</f>
        <v>217.49917847366885</v>
      </c>
      <c r="BF119">
        <f t="shared" si="116"/>
        <v>455.71045985768313</v>
      </c>
      <c r="BG119">
        <f t="shared" si="116"/>
        <v>189.64464917414429</v>
      </c>
      <c r="BH119">
        <f t="shared" si="116"/>
        <v>165.44751593331563</v>
      </c>
      <c r="BI119">
        <f t="shared" si="116"/>
        <v>138.42072555819519</v>
      </c>
      <c r="BJ119">
        <f t="shared" si="117"/>
        <v>103.29604545637406</v>
      </c>
      <c r="BK119">
        <f t="shared" si="117"/>
        <v>14.391908088587295</v>
      </c>
      <c r="BL119">
        <f t="shared" si="117"/>
        <v>40.825052035177769</v>
      </c>
      <c r="BM119">
        <f t="shared" si="117"/>
        <v>79.078452915473662</v>
      </c>
      <c r="BN119">
        <f>_xlfn.FORECAST.ETS($C119, BN112:BN117, $C112:$C117, 0,0,1)</f>
        <v>79.001516588768737</v>
      </c>
      <c r="BO119">
        <f>_xlfn.FORECAST.ETS($C119, BO112:BO117, $C112:$C117, 0,0,1)</f>
        <v>7.5752258530830989</v>
      </c>
      <c r="BP119">
        <f>BO119*AVERAGEIFS(BP:BP, $A:$A, $A119, $D:$D, "Weight pct")</f>
        <v>0</v>
      </c>
      <c r="BQ119">
        <f>BO119*AVERAGEIFS(BQ:BQ, $A:$A, $A119, $D:$D, "Weight pct")</f>
        <v>0.94690323163538737</v>
      </c>
      <c r="BR119">
        <f>BO119*AVERAGEIFS(BR:BR, $A:$A, $A119, $D:$D, "Weight pct")</f>
        <v>7.5752258530830989</v>
      </c>
      <c r="BS119">
        <f t="shared" si="118"/>
        <v>0</v>
      </c>
      <c r="BT119" t="e">
        <f t="shared" si="118"/>
        <v>#DIV/0!</v>
      </c>
      <c r="BU119">
        <f t="shared" si="118"/>
        <v>0</v>
      </c>
      <c r="BV119">
        <f t="shared" si="118"/>
        <v>0</v>
      </c>
      <c r="BW119">
        <f t="shared" si="119"/>
        <v>7.5752258530830989</v>
      </c>
      <c r="BX119" t="e">
        <f t="shared" si="119"/>
        <v>#DIV/0!</v>
      </c>
      <c r="BY119">
        <f t="shared" si="119"/>
        <v>0.94690323163538737</v>
      </c>
      <c r="BZ119">
        <f t="shared" si="119"/>
        <v>7.5752258530830989</v>
      </c>
      <c r="CA119">
        <f>_xlfn.FORECAST.ETS($C119, CA112:CA117, $C112:$C117, 0,0,1)</f>
        <v>0</v>
      </c>
    </row>
    <row r="120" spans="1:79" outlineLevel="1">
      <c r="A120" t="str">
        <f>A119</f>
        <v>007096</v>
      </c>
      <c r="B120" t="str">
        <f>B119</f>
        <v>College of the Mainland Community College District</v>
      </c>
      <c r="C120">
        <v>2024</v>
      </c>
      <c r="D120" t="s">
        <v>2040</v>
      </c>
      <c r="E120">
        <f>IF(OR(E117=0,E117=""),E118,IF(E118&gt;(E117*(1+Dash!$B$6)),E117*(1+Dash!$B$6),IF(E118&lt;(E117*(1-Dash!$B$7)),E117*(1-Dash!$B$7),E118)))</f>
        <v>463.65046653429016</v>
      </c>
      <c r="F120">
        <f>IF(OR(F117=0,F117=""),F118,IF(F118&gt;(F117*(1+Dash!$B$6)),F117*(1+Dash!$B$6),IF(F118&lt;(F117*(1-Dash!$B$7)),F117*(1-Dash!$B$7),F118)))</f>
        <v>292.26321968808037</v>
      </c>
      <c r="G120">
        <f>F120*AVERAGEIFS(G:G, $A:$A, $A120, $D:$D, "Weight pct")</f>
        <v>129.37067514263478</v>
      </c>
      <c r="H120">
        <f>F120*AVERAGEIFS(H:H, $A:$A, $A120, $D:$D, "Weight pct")</f>
        <v>89.47493975420231</v>
      </c>
      <c r="I120">
        <f>F120*AVERAGEIFS(I:I, $A:$A, $A120, $D:$D, "Weight pct")</f>
        <v>62.597439310363846</v>
      </c>
      <c r="J120">
        <f>IF(OR(J117=0,J117=""),J118,IF(J118&gt;(J117*(1+Dash!$B$6)),J117*(1+Dash!$B$6),IF(J118&lt;(J117*(1-Dash!$B$7)),J117*(1-Dash!$B$7),J118)))</f>
        <v>0</v>
      </c>
      <c r="K120" t="e">
        <f>J120*AVERAGEIFS(K:K, $A:$A, $A120, $D:$D, "Weight pct")</f>
        <v>#DIV/0!</v>
      </c>
      <c r="L120" t="e">
        <f>J120*AVERAGEIFS(L:L, $A:$A, $A120, $D:$D, "Weight pct")</f>
        <v>#DIV/0!</v>
      </c>
      <c r="M120" t="e">
        <f>J120*AVERAGEIFS(M:M, $A:$A, $A120, $D:$D, "Weight pct")</f>
        <v>#DIV/0!</v>
      </c>
      <c r="N120">
        <f>IF(OR(N117=0,N117=""),N118,IF(N118&gt;(N117*(1+Dash!$B$6)),N117*(1+Dash!$B$6),IF(N118&lt;(N117*(1-Dash!$B$7)),N117*(1-Dash!$B$7),N118)))</f>
        <v>69.300000000000011</v>
      </c>
      <c r="O120">
        <f>N120*AVERAGEIFS(O:O, $A:$A, $A120, $D:$D, "Weight pct")</f>
        <v>0</v>
      </c>
      <c r="P120">
        <f>N120*AVERAGEIFS(P:P, $A:$A, $A120, $D:$D, "Weight pct")</f>
        <v>69.300000000000011</v>
      </c>
      <c r="Q120">
        <f>IF(OR(Q117=0,Q117=""),Q118,IF(Q118&gt;(Q117*(1+Dash!$B$6)),Q117*(1+Dash!$B$6),IF(Q118&lt;(Q117*(1-Dash!$B$7)),Q117*(1-Dash!$B$7),Q118)))</f>
        <v>14.3</v>
      </c>
      <c r="R120">
        <f>$Q120*($R117/$Q117)</f>
        <v>14.3</v>
      </c>
      <c r="S120">
        <f>$Q120*($S117/$Q117)</f>
        <v>0</v>
      </c>
      <c r="T120">
        <f>$Q120*($T117/$Q117)</f>
        <v>0</v>
      </c>
      <c r="U120">
        <f t="shared" si="110"/>
        <v>0</v>
      </c>
      <c r="V120">
        <f t="shared" si="110"/>
        <v>0</v>
      </c>
      <c r="W120" t="e">
        <f t="shared" si="110"/>
        <v>#DIV/0!</v>
      </c>
      <c r="X120" t="e">
        <f t="shared" si="110"/>
        <v>#DIV/0!</v>
      </c>
      <c r="Y120">
        <f t="shared" si="111"/>
        <v>14.3</v>
      </c>
      <c r="Z120">
        <f t="shared" si="111"/>
        <v>14.3</v>
      </c>
      <c r="AA120" t="e">
        <f t="shared" si="111"/>
        <v>#DIV/0!</v>
      </c>
      <c r="AB120" t="e">
        <f t="shared" si="111"/>
        <v>#DIV/0!</v>
      </c>
      <c r="AC120">
        <f>IF(OR(AC117=0,AC117=""),AC118,IF(AC118&gt;(AC117*(1+Dash!$B$6)),AC117*(1+Dash!$B$6),IF(AC118&lt;(AC117*(1-Dash!$B$7)),AC117*(1-Dash!$B$7),AC118)))</f>
        <v>299.25</v>
      </c>
      <c r="AD120">
        <f>AC120*AVERAGEIFS(AD:AD, $A:$A, $A120, $D:$D, "Weight pct")</f>
        <v>145.85570040587518</v>
      </c>
      <c r="AE120">
        <f>AC120*AVERAGEIFS(AE:AE, $A:$A, $A120, $D:$D, "Weight pct")</f>
        <v>107.18151339943897</v>
      </c>
      <c r="AF120">
        <f>AC120*AVERAGEIFS(AF:AF, $A:$A, $A120, $D:$D, "Weight pct")</f>
        <v>185.37147261241611</v>
      </c>
      <c r="AG120">
        <f t="shared" si="112"/>
        <v>149.13604265894475</v>
      </c>
      <c r="AH120">
        <f t="shared" si="112"/>
        <v>63.670420803685424</v>
      </c>
      <c r="AI120">
        <f t="shared" si="112"/>
        <v>43.257593963210248</v>
      </c>
      <c r="AJ120">
        <f t="shared" si="112"/>
        <v>94.467378081883055</v>
      </c>
      <c r="AK120">
        <f t="shared" si="113"/>
        <v>150.11395734105525</v>
      </c>
      <c r="AL120">
        <f t="shared" si="113"/>
        <v>82.185279602189766</v>
      </c>
      <c r="AM120">
        <f t="shared" si="113"/>
        <v>63.923919436228729</v>
      </c>
      <c r="AN120">
        <f t="shared" si="113"/>
        <v>90.904094530533072</v>
      </c>
      <c r="AO120">
        <f>IF(OR(AO117=0,AO117=""),AO118,IF(AO118&gt;(AO117*(1+Dash!$B$6)),AO117*(1+Dash!$B$6),IF(AO118&lt;(AO117*(1-Dash!$B$7)),AO117*(1-Dash!$B$7),AO118)))</f>
        <v>43.699999999999996</v>
      </c>
      <c r="AP120">
        <f>IF(OR(AP117=0,AP117=""),AP118,IF(AP118&gt;(AP117*(1+Dash!$B$6)),AP117*(1+Dash!$B$6),IF(AP118&lt;(AP117*(1-Dash!$B$7)),AP117*(1-Dash!$B$7),AP118)))</f>
        <v>0</v>
      </c>
      <c r="AQ120" t="e">
        <f>AP120*AVERAGEIFS(AQ:AQ, $A:$A, $A120, $D:$D, "Weight pct")</f>
        <v>#DIV/0!</v>
      </c>
      <c r="AR120" t="e">
        <f>AP120*AVERAGEIFS(AR:AR, $A:$A, $A120, $D:$D, "Weight pct")</f>
        <v>#DIV/0!</v>
      </c>
      <c r="AS120" t="e">
        <f>AP120*AVERAGEIFS(AS:AS, $A:$A, $A120, $D:$D, "Weight pct")</f>
        <v>#DIV/0!</v>
      </c>
      <c r="AT120" t="e">
        <f t="shared" si="114"/>
        <v>#DIV/0!</v>
      </c>
      <c r="AU120" t="e">
        <f t="shared" si="114"/>
        <v>#DIV/0!</v>
      </c>
      <c r="AV120" t="e">
        <f t="shared" si="114"/>
        <v>#DIV/0!</v>
      </c>
      <c r="AW120" t="e">
        <f t="shared" si="114"/>
        <v>#DIV/0!</v>
      </c>
      <c r="AX120" t="e">
        <f t="shared" si="115"/>
        <v>#DIV/0!</v>
      </c>
      <c r="AY120" t="e">
        <f t="shared" si="115"/>
        <v>#DIV/0!</v>
      </c>
      <c r="AZ120" t="e">
        <f t="shared" si="115"/>
        <v>#DIV/0!</v>
      </c>
      <c r="BA120" t="e">
        <f t="shared" si="115"/>
        <v>#DIV/0!</v>
      </c>
      <c r="BB120">
        <f>IF(OR(BB117=0,BB117=""),BB118,IF(BB118&gt;(BB117*(1+Dash!$B$6)),BB117*(1+Dash!$B$6),IF(BB118&lt;(BB117*(1-Dash!$B$7)),BB117*(1-Dash!$B$7),BB118)))</f>
        <v>565.00717614160044</v>
      </c>
      <c r="BC120">
        <f>BB120*AVERAGEIFS(BC:BC, $A:$A, $A120, $D:$D, "Weight pct")</f>
        <v>206.22679334277689</v>
      </c>
      <c r="BD120">
        <f>BB120*AVERAGEIFS(BD:BD, $A:$A, $A120, $D:$D, "Weight pct")</f>
        <v>208.48680656744423</v>
      </c>
      <c r="BE120">
        <f>BB120*AVERAGEIFS(BE:BE, $A:$A, $A120, $D:$D, "Weight pct")</f>
        <v>219.83392943430093</v>
      </c>
      <c r="BF120">
        <f t="shared" si="116"/>
        <v>460.60229642179974</v>
      </c>
      <c r="BG120">
        <f t="shared" si="116"/>
        <v>191.68039491785376</v>
      </c>
      <c r="BH120">
        <f t="shared" si="116"/>
        <v>167.22351687948134</v>
      </c>
      <c r="BI120">
        <f t="shared" si="116"/>
        <v>139.90660667386805</v>
      </c>
      <c r="BJ120">
        <f t="shared" si="117"/>
        <v>104.40487971980077</v>
      </c>
      <c r="BK120">
        <f t="shared" si="117"/>
        <v>14.546398424923099</v>
      </c>
      <c r="BL120">
        <f t="shared" si="117"/>
        <v>41.263289687962867</v>
      </c>
      <c r="BM120">
        <f t="shared" si="117"/>
        <v>79.927322760432872</v>
      </c>
      <c r="BN120">
        <f>IF(OR(BN117=0,BN117=""),BN118,IF(BN118&gt;(BN117*(1+Dash!$B$6)),BN117*(1+Dash!$B$6),IF(BN118&lt;(BN117*(1-Dash!$B$7)),BN117*(1-Dash!$B$7),BN118)))</f>
        <v>78.716035861542935</v>
      </c>
      <c r="BO120">
        <f>IF(OR(BO117=0,BO117=""),BO118,IF(BO118&gt;(BO117*(1+Dash!$B$6)),BO117*(1+Dash!$B$6),IF(BO118&lt;(BO117*(1-Dash!$B$7)),BO117*(1-Dash!$B$7),BO118)))</f>
        <v>7.6</v>
      </c>
      <c r="BP120">
        <f>BO120*AVERAGEIFS(BP:BP, $A:$A, $A120, $D:$D, "Weight pct")</f>
        <v>0</v>
      </c>
      <c r="BQ120">
        <f>BO120*AVERAGEIFS(BQ:BQ, $A:$A, $A120, $D:$D, "Weight pct")</f>
        <v>0.95</v>
      </c>
      <c r="BR120">
        <f>BO120*AVERAGEIFS(BR:BR, $A:$A, $A120, $D:$D, "Weight pct")</f>
        <v>7.6</v>
      </c>
      <c r="BS120">
        <f t="shared" si="118"/>
        <v>0</v>
      </c>
      <c r="BT120" t="e">
        <f t="shared" si="118"/>
        <v>#DIV/0!</v>
      </c>
      <c r="BU120">
        <f t="shared" si="118"/>
        <v>0</v>
      </c>
      <c r="BV120">
        <f t="shared" si="118"/>
        <v>0</v>
      </c>
      <c r="BW120">
        <f t="shared" si="119"/>
        <v>7.6</v>
      </c>
      <c r="BX120" t="e">
        <f t="shared" si="119"/>
        <v>#DIV/0!</v>
      </c>
      <c r="BY120">
        <f t="shared" si="119"/>
        <v>0.95</v>
      </c>
      <c r="BZ120">
        <f t="shared" si="119"/>
        <v>7.6</v>
      </c>
      <c r="CA120">
        <f>IF(OR(CA117=0,CA117=""),CA118,IF(CA118&gt;(CA117*(1+Dash!$B$6)),CA117*(1+Dash!$B$6),IF(CA118&lt;(CA117*(1-Dash!$B$7)),CA117*(1-Dash!$B$7),CA118)))</f>
        <v>0</v>
      </c>
    </row>
    <row r="121" spans="1:79" outlineLevel="1">
      <c r="A121" t="str">
        <f>A120</f>
        <v>007096</v>
      </c>
      <c r="B121" t="str">
        <f>B120</f>
        <v>College of the Mainland Community College District</v>
      </c>
      <c r="C121">
        <v>2025</v>
      </c>
      <c r="D121" t="s">
        <v>2040</v>
      </c>
      <c r="E121">
        <f>IF(E119&gt;(E120*(1+Dash!$B$6)), E120*(1+Dash!$B$6), IF(E119&lt;(E120*(1-Dash!$B$7)), E120*(1-Dash!$B$7), E119))</f>
        <v>462.23824313162589</v>
      </c>
      <c r="F121">
        <f>IF(F119&gt;(F120*(1+Dash!$B$6)), F120*(1+Dash!$B$6), IF(F119&lt;(F120*(1-Dash!$B$7)), F120*(1-Dash!$B$7), F119))</f>
        <v>293.85919551980209</v>
      </c>
      <c r="G121">
        <f>F121*AVERAGEIFS(G:G, $A:$A, $A121, $D:$D, "Weight pct")</f>
        <v>130.07713581559094</v>
      </c>
      <c r="H121">
        <f>F121*AVERAGEIFS(H:H, $A:$A, $A121, $D:$D, "Weight pct")</f>
        <v>89.963539864557859</v>
      </c>
      <c r="I121">
        <f>F121*AVERAGEIFS(I:I, $A:$A, $A121, $D:$D, "Weight pct")</f>
        <v>62.939268160308188</v>
      </c>
      <c r="J121">
        <f>IF(J119&gt;(J120*(1+Dash!$B$6)), J120*(1+Dash!$B$6), IF(J119&lt;(J120*(1-Dash!$B$7)), J120*(1-Dash!$B$7), J119))</f>
        <v>0</v>
      </c>
      <c r="K121" t="e">
        <f>J121*AVERAGEIFS(K:K, $A:$A, $A121, $D:$D, "Weight pct")</f>
        <v>#DIV/0!</v>
      </c>
      <c r="L121" t="e">
        <f>J121*AVERAGEIFS(L:L, $A:$A, $A121, $D:$D, "Weight pct")</f>
        <v>#DIV/0!</v>
      </c>
      <c r="M121" t="e">
        <f>J121*AVERAGEIFS(M:M, $A:$A, $A121, $D:$D, "Weight pct")</f>
        <v>#DIV/0!</v>
      </c>
      <c r="N121">
        <f>IF(N119&gt;(N120*(1+Dash!$B$6)), N120*(1+Dash!$B$6), IF(N119&lt;(N120*(1-Dash!$B$7)), N120*(1-Dash!$B$7), N119))</f>
        <v>76.230000000000018</v>
      </c>
      <c r="O121">
        <f>N121*AVERAGEIFS(O:O, $A:$A, $A121, $D:$D, "Weight pct")</f>
        <v>0</v>
      </c>
      <c r="P121">
        <f>N121*AVERAGEIFS(P:P, $A:$A, $A121, $D:$D, "Weight pct")</f>
        <v>76.230000000000018</v>
      </c>
      <c r="Q121">
        <f>IF(Q119&gt;(Q120*(1+Dash!$B$6)), Q120*(1+Dash!$B$6), IF(Q119&lt;(Q120*(1-Dash!$B$7)), Q120*(1-Dash!$B$7), Q119))</f>
        <v>15.730000000000002</v>
      </c>
      <c r="R121">
        <f>$Q121*($R117/$Q117)</f>
        <v>15.730000000000002</v>
      </c>
      <c r="S121">
        <f>$Q121*($S117/$Q117)</f>
        <v>0</v>
      </c>
      <c r="T121">
        <f>$Q121*($T117/$Q117)</f>
        <v>0</v>
      </c>
      <c r="U121">
        <f t="shared" si="110"/>
        <v>0</v>
      </c>
      <c r="V121">
        <f t="shared" si="110"/>
        <v>0</v>
      </c>
      <c r="W121" t="e">
        <f t="shared" si="110"/>
        <v>#DIV/0!</v>
      </c>
      <c r="X121" t="e">
        <f t="shared" si="110"/>
        <v>#DIV/0!</v>
      </c>
      <c r="Y121">
        <f t="shared" si="111"/>
        <v>15.730000000000002</v>
      </c>
      <c r="Z121">
        <f t="shared" si="111"/>
        <v>15.730000000000002</v>
      </c>
      <c r="AA121" t="e">
        <f t="shared" si="111"/>
        <v>#DIV/0!</v>
      </c>
      <c r="AB121" t="e">
        <f t="shared" si="111"/>
        <v>#DIV/0!</v>
      </c>
      <c r="AC121">
        <f>IF(AC119&gt;(AC120*(1+Dash!$B$6)), AC120*(1+Dash!$B$6), IF(AC119&lt;(AC120*(1-Dash!$B$7)), AC120*(1-Dash!$B$7), AC119))</f>
        <v>284.28749999999997</v>
      </c>
      <c r="AD121">
        <f>AC121*AVERAGEIFS(AD:AD, $A:$A, $A121, $D:$D, "Weight pct")</f>
        <v>138.56291538558139</v>
      </c>
      <c r="AE121">
        <f>AC121*AVERAGEIFS(AE:AE, $A:$A, $A121, $D:$D, "Weight pct")</f>
        <v>101.82243772946701</v>
      </c>
      <c r="AF121">
        <f>AC121*AVERAGEIFS(AF:AF, $A:$A, $A121, $D:$D, "Weight pct")</f>
        <v>176.10289898179528</v>
      </c>
      <c r="AG121">
        <f t="shared" si="112"/>
        <v>141.6792405259975</v>
      </c>
      <c r="AH121">
        <f t="shared" si="112"/>
        <v>60.486899763501143</v>
      </c>
      <c r="AI121">
        <f t="shared" si="112"/>
        <v>41.094714265049731</v>
      </c>
      <c r="AJ121">
        <f t="shared" si="112"/>
        <v>89.744009177788882</v>
      </c>
      <c r="AK121">
        <f t="shared" si="113"/>
        <v>142.60825947400247</v>
      </c>
      <c r="AL121">
        <f t="shared" si="113"/>
        <v>78.076015622080263</v>
      </c>
      <c r="AM121">
        <f t="shared" si="113"/>
        <v>60.727723464417281</v>
      </c>
      <c r="AN121">
        <f t="shared" si="113"/>
        <v>86.358889804006409</v>
      </c>
      <c r="AO121">
        <f>IF(AO119&gt;(AO120*(1+Dash!$B$6)), AO120*(1+Dash!$B$6), IF(AO119&lt;(AO120*(1-Dash!$B$7)), AO120*(1-Dash!$B$7), AO119))</f>
        <v>47.302622367175786</v>
      </c>
      <c r="AP121">
        <f>IF(AP119&gt;(AP120*(1+Dash!$B$6)), AP120*(1+Dash!$B$6), IF(AP119&lt;(AP120*(1-Dash!$B$7)), AP120*(1-Dash!$B$7), AP119))</f>
        <v>0</v>
      </c>
      <c r="AQ121" t="e">
        <f>AP121*AVERAGEIFS(AQ:AQ, $A:$A, $A121, $D:$D, "Weight pct")</f>
        <v>#DIV/0!</v>
      </c>
      <c r="AR121" t="e">
        <f>AP121*AVERAGEIFS(AR:AR, $A:$A, $A121, $D:$D, "Weight pct")</f>
        <v>#DIV/0!</v>
      </c>
      <c r="AS121" t="e">
        <f>AP121*AVERAGEIFS(AS:AS, $A:$A, $A121, $D:$D, "Weight pct")</f>
        <v>#DIV/0!</v>
      </c>
      <c r="AT121" t="e">
        <f t="shared" si="114"/>
        <v>#DIV/0!</v>
      </c>
      <c r="AU121" t="e">
        <f t="shared" si="114"/>
        <v>#DIV/0!</v>
      </c>
      <c r="AV121" t="e">
        <f t="shared" si="114"/>
        <v>#DIV/0!</v>
      </c>
      <c r="AW121" t="e">
        <f t="shared" si="114"/>
        <v>#DIV/0!</v>
      </c>
      <c r="AX121" t="e">
        <f t="shared" si="115"/>
        <v>#DIV/0!</v>
      </c>
      <c r="AY121" t="e">
        <f t="shared" si="115"/>
        <v>#DIV/0!</v>
      </c>
      <c r="AZ121" t="e">
        <f t="shared" si="115"/>
        <v>#DIV/0!</v>
      </c>
      <c r="BA121" t="e">
        <f t="shared" si="115"/>
        <v>#DIV/0!</v>
      </c>
      <c r="BB121">
        <f>IF(BB119&gt;(BB120*(1+Dash!$B$6)), BB120*(1+Dash!$B$6), IF(BB119&lt;(BB120*(1-Dash!$B$7)), BB120*(1-Dash!$B$7), BB119))</f>
        <v>559.00650531405711</v>
      </c>
      <c r="BC121">
        <f>BB121*AVERAGEIFS(BC:BC, $A:$A, $A121, $D:$D, "Weight pct")</f>
        <v>204.03655726273163</v>
      </c>
      <c r="BD121">
        <f>BB121*AVERAGEIFS(BD:BD, $A:$A, $A121, $D:$D, "Weight pct")</f>
        <v>206.27256796849341</v>
      </c>
      <c r="BE121">
        <f>BB121*AVERAGEIFS(BE:BE, $A:$A, $A121, $D:$D, "Weight pct")</f>
        <v>217.49917847366885</v>
      </c>
      <c r="BF121">
        <f t="shared" si="116"/>
        <v>455.71045985768313</v>
      </c>
      <c r="BG121">
        <f t="shared" si="116"/>
        <v>189.64464917414429</v>
      </c>
      <c r="BH121">
        <f t="shared" si="116"/>
        <v>165.44751593331563</v>
      </c>
      <c r="BI121">
        <f t="shared" si="116"/>
        <v>138.42072555819519</v>
      </c>
      <c r="BJ121">
        <f t="shared" si="117"/>
        <v>103.29604545637406</v>
      </c>
      <c r="BK121">
        <f t="shared" si="117"/>
        <v>14.391908088587295</v>
      </c>
      <c r="BL121">
        <f t="shared" si="117"/>
        <v>40.825052035177769</v>
      </c>
      <c r="BM121">
        <f t="shared" si="117"/>
        <v>79.078452915473662</v>
      </c>
      <c r="BN121">
        <f>IF(BN119&gt;(BN120*(1+Dash!$B$6)), BN120*(1+Dash!$B$6), IF(BN119&lt;(BN120*(1-Dash!$B$7)), BN120*(1-Dash!$B$7), BN119))</f>
        <v>79.001516588768737</v>
      </c>
      <c r="BO121">
        <f>IF(BO119&gt;(BO120*(1+Dash!$B$6)), BO120*(1+Dash!$B$6), IF(BO119&lt;(BO120*(1-Dash!$B$7)), BO120*(1-Dash!$B$7), BO119))</f>
        <v>7.5752258530830989</v>
      </c>
      <c r="BP121">
        <f>BO121*AVERAGEIFS(BP:BP, $A:$A, $A121, $D:$D, "Weight pct")</f>
        <v>0</v>
      </c>
      <c r="BQ121">
        <f>BO121*AVERAGEIFS(BQ:BQ, $A:$A, $A121, $D:$D, "Weight pct")</f>
        <v>0.94690323163538737</v>
      </c>
      <c r="BR121">
        <f>BO121*AVERAGEIFS(BR:BR, $A:$A, $A121, $D:$D, "Weight pct")</f>
        <v>7.5752258530830989</v>
      </c>
      <c r="BS121">
        <f t="shared" si="118"/>
        <v>0</v>
      </c>
      <c r="BT121" t="e">
        <f t="shared" si="118"/>
        <v>#DIV/0!</v>
      </c>
      <c r="BU121">
        <f t="shared" si="118"/>
        <v>0</v>
      </c>
      <c r="BV121">
        <f t="shared" si="118"/>
        <v>0</v>
      </c>
      <c r="BW121">
        <f t="shared" si="119"/>
        <v>7.5752258530830989</v>
      </c>
      <c r="BX121" t="e">
        <f t="shared" si="119"/>
        <v>#DIV/0!</v>
      </c>
      <c r="BY121">
        <f t="shared" si="119"/>
        <v>0.94690323163538737</v>
      </c>
      <c r="BZ121">
        <f t="shared" si="119"/>
        <v>7.5752258530830989</v>
      </c>
      <c r="CA121">
        <f>IF(CA119&gt;(CA120*(1+Dash!$B$6)), CA120*(1+Dash!$B$6), IF(CA119&lt;(CA120*(1-Dash!$B$7)), CA120*(1-Dash!$B$7), CA119))</f>
        <v>0</v>
      </c>
    </row>
    <row r="122" spans="1:79" outlineLevel="1">
      <c r="A122" t="s">
        <v>71</v>
      </c>
      <c r="B122" t="s">
        <v>1931</v>
      </c>
      <c r="C122">
        <v>2018</v>
      </c>
      <c r="D122" t="s">
        <v>2036</v>
      </c>
      <c r="E122">
        <v>1191</v>
      </c>
      <c r="F122">
        <v>2963</v>
      </c>
      <c r="G122">
        <v>818</v>
      </c>
      <c r="H122">
        <v>855</v>
      </c>
      <c r="I122">
        <v>451</v>
      </c>
      <c r="AC122">
        <v>839</v>
      </c>
      <c r="AD122">
        <v>298</v>
      </c>
      <c r="AE122">
        <v>198</v>
      </c>
      <c r="AF122">
        <v>451</v>
      </c>
      <c r="AG122">
        <v>608</v>
      </c>
      <c r="AH122">
        <v>223</v>
      </c>
      <c r="AI122">
        <v>133</v>
      </c>
      <c r="AJ122">
        <v>300</v>
      </c>
      <c r="AK122">
        <v>231</v>
      </c>
      <c r="AL122">
        <v>75</v>
      </c>
      <c r="AM122">
        <v>65</v>
      </c>
      <c r="AN122">
        <v>151</v>
      </c>
      <c r="AO122">
        <v>28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2649</v>
      </c>
      <c r="BC122">
        <v>605</v>
      </c>
      <c r="BD122">
        <v>794</v>
      </c>
      <c r="BE122">
        <v>886</v>
      </c>
      <c r="BF122">
        <v>2224</v>
      </c>
      <c r="BG122">
        <v>537</v>
      </c>
      <c r="BH122">
        <v>655</v>
      </c>
      <c r="BI122">
        <v>631</v>
      </c>
      <c r="BJ122">
        <v>425</v>
      </c>
      <c r="BK122">
        <v>68</v>
      </c>
      <c r="BL122">
        <v>139</v>
      </c>
      <c r="BM122">
        <v>255</v>
      </c>
      <c r="BN122">
        <v>147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</row>
    <row r="123" spans="1:79" outlineLevel="1">
      <c r="A123" t="s">
        <v>71</v>
      </c>
      <c r="B123" t="s">
        <v>1931</v>
      </c>
      <c r="C123">
        <v>2019</v>
      </c>
      <c r="D123" t="s">
        <v>2036</v>
      </c>
      <c r="E123">
        <v>1690</v>
      </c>
      <c r="F123">
        <v>3171</v>
      </c>
      <c r="G123">
        <v>932</v>
      </c>
      <c r="H123">
        <v>827</v>
      </c>
      <c r="I123">
        <v>434</v>
      </c>
      <c r="AC123">
        <v>732</v>
      </c>
      <c r="AD123">
        <v>224</v>
      </c>
      <c r="AE123">
        <v>167</v>
      </c>
      <c r="AF123">
        <v>413</v>
      </c>
      <c r="AG123">
        <v>446</v>
      </c>
      <c r="AH123">
        <v>128</v>
      </c>
      <c r="AI123">
        <v>99</v>
      </c>
      <c r="AJ123">
        <v>249</v>
      </c>
      <c r="AK123">
        <v>286</v>
      </c>
      <c r="AL123">
        <v>96</v>
      </c>
      <c r="AM123">
        <v>68</v>
      </c>
      <c r="AN123">
        <v>164</v>
      </c>
      <c r="AO123">
        <v>19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3356</v>
      </c>
      <c r="BC123">
        <v>868</v>
      </c>
      <c r="BD123">
        <v>969</v>
      </c>
      <c r="BE123">
        <v>1067</v>
      </c>
      <c r="BF123">
        <v>2842</v>
      </c>
      <c r="BG123">
        <v>779</v>
      </c>
      <c r="BH123">
        <v>824</v>
      </c>
      <c r="BI123">
        <v>773</v>
      </c>
      <c r="BJ123">
        <v>514</v>
      </c>
      <c r="BK123">
        <v>89</v>
      </c>
      <c r="BL123">
        <v>145</v>
      </c>
      <c r="BM123">
        <v>294</v>
      </c>
      <c r="BN123">
        <v>172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</row>
    <row r="124" spans="1:79" outlineLevel="1">
      <c r="A124" t="s">
        <v>71</v>
      </c>
      <c r="B124" t="s">
        <v>1931</v>
      </c>
      <c r="C124">
        <v>2020</v>
      </c>
      <c r="D124" t="s">
        <v>2036</v>
      </c>
      <c r="E124">
        <v>2168</v>
      </c>
      <c r="F124">
        <v>3514</v>
      </c>
      <c r="G124">
        <v>1106</v>
      </c>
      <c r="H124">
        <v>897</v>
      </c>
      <c r="I124">
        <v>460</v>
      </c>
      <c r="N124">
        <v>0</v>
      </c>
      <c r="O124">
        <v>0</v>
      </c>
      <c r="P124">
        <v>0</v>
      </c>
      <c r="Q124">
        <f>SUM(Table1[[#This Row],[OSA]],Table1[[#This Row],[OSA: High-Demand Field]])</f>
        <v>415</v>
      </c>
      <c r="U124">
        <v>130</v>
      </c>
      <c r="Y124">
        <v>285</v>
      </c>
      <c r="AC124">
        <v>798</v>
      </c>
      <c r="AD124">
        <v>317</v>
      </c>
      <c r="AE124">
        <v>190</v>
      </c>
      <c r="AF124">
        <v>416</v>
      </c>
      <c r="AG124">
        <v>536</v>
      </c>
      <c r="AH124">
        <v>224</v>
      </c>
      <c r="AI124">
        <v>133</v>
      </c>
      <c r="AJ124">
        <v>260</v>
      </c>
      <c r="AK124">
        <v>262</v>
      </c>
      <c r="AL124">
        <v>93</v>
      </c>
      <c r="AM124">
        <v>57</v>
      </c>
      <c r="AN124">
        <v>156</v>
      </c>
      <c r="AO124">
        <v>29</v>
      </c>
      <c r="AP124">
        <v>5</v>
      </c>
      <c r="AQ124">
        <v>0</v>
      </c>
      <c r="AR124">
        <v>0</v>
      </c>
      <c r="AS124">
        <v>5</v>
      </c>
      <c r="AT124">
        <v>0</v>
      </c>
      <c r="AU124">
        <v>0</v>
      </c>
      <c r="AV124">
        <v>0</v>
      </c>
      <c r="AW124">
        <v>0</v>
      </c>
      <c r="AX124">
        <v>5</v>
      </c>
      <c r="AY124">
        <v>0</v>
      </c>
      <c r="AZ124">
        <v>0</v>
      </c>
      <c r="BA124">
        <v>5</v>
      </c>
      <c r="BB124">
        <v>4351</v>
      </c>
      <c r="BC124">
        <v>1180</v>
      </c>
      <c r="BD124">
        <v>1285</v>
      </c>
      <c r="BE124">
        <v>1071</v>
      </c>
      <c r="BF124">
        <v>3824</v>
      </c>
      <c r="BG124">
        <v>1085</v>
      </c>
      <c r="BH124">
        <v>1142</v>
      </c>
      <c r="BI124">
        <v>831</v>
      </c>
      <c r="BJ124">
        <v>527</v>
      </c>
      <c r="BK124">
        <v>95</v>
      </c>
      <c r="BL124">
        <v>143</v>
      </c>
      <c r="BM124">
        <v>240</v>
      </c>
      <c r="BN124">
        <v>205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</row>
    <row r="125" spans="1:79" outlineLevel="1">
      <c r="A125" t="s">
        <v>71</v>
      </c>
      <c r="B125" t="s">
        <v>1931</v>
      </c>
      <c r="C125">
        <v>2021</v>
      </c>
      <c r="D125" t="s">
        <v>2036</v>
      </c>
      <c r="E125">
        <v>2648</v>
      </c>
      <c r="F125">
        <v>3366</v>
      </c>
      <c r="G125">
        <v>1144</v>
      </c>
      <c r="H125">
        <v>942</v>
      </c>
      <c r="I125">
        <v>447</v>
      </c>
      <c r="N125">
        <v>0</v>
      </c>
      <c r="O125">
        <v>0</v>
      </c>
      <c r="P125">
        <v>0</v>
      </c>
      <c r="Q125">
        <f>SUM(Table1[[#This Row],[OSA]],Table1[[#This Row],[OSA: High-Demand Field]])</f>
        <v>653</v>
      </c>
      <c r="U125">
        <v>89</v>
      </c>
      <c r="Y125">
        <v>564</v>
      </c>
      <c r="AC125">
        <v>1148</v>
      </c>
      <c r="AD125">
        <v>420</v>
      </c>
      <c r="AE125">
        <v>262</v>
      </c>
      <c r="AF125">
        <v>611</v>
      </c>
      <c r="AG125">
        <v>706</v>
      </c>
      <c r="AH125">
        <v>253</v>
      </c>
      <c r="AI125">
        <v>159</v>
      </c>
      <c r="AJ125">
        <v>346</v>
      </c>
      <c r="AK125">
        <v>442</v>
      </c>
      <c r="AL125">
        <v>167</v>
      </c>
      <c r="AM125">
        <v>103</v>
      </c>
      <c r="AN125">
        <v>265</v>
      </c>
      <c r="AO125">
        <v>27</v>
      </c>
      <c r="AP125">
        <v>5</v>
      </c>
      <c r="AQ125">
        <v>0</v>
      </c>
      <c r="AR125">
        <v>1</v>
      </c>
      <c r="AS125">
        <v>5</v>
      </c>
      <c r="AT125">
        <v>0</v>
      </c>
      <c r="AU125">
        <v>0</v>
      </c>
      <c r="AV125">
        <v>0</v>
      </c>
      <c r="AW125">
        <v>0</v>
      </c>
      <c r="AX125">
        <v>5</v>
      </c>
      <c r="AY125">
        <v>0</v>
      </c>
      <c r="AZ125">
        <v>1</v>
      </c>
      <c r="BA125">
        <v>5</v>
      </c>
      <c r="BB125">
        <v>4129</v>
      </c>
      <c r="BC125">
        <v>1290</v>
      </c>
      <c r="BD125">
        <v>1176</v>
      </c>
      <c r="BE125">
        <v>1019</v>
      </c>
      <c r="BF125">
        <v>3623</v>
      </c>
      <c r="BG125">
        <v>1161</v>
      </c>
      <c r="BH125">
        <v>1031</v>
      </c>
      <c r="BI125">
        <v>765</v>
      </c>
      <c r="BJ125">
        <v>506</v>
      </c>
      <c r="BK125">
        <v>129</v>
      </c>
      <c r="BL125">
        <v>145</v>
      </c>
      <c r="BM125">
        <v>254</v>
      </c>
      <c r="BN125">
        <v>251</v>
      </c>
      <c r="BO125">
        <v>28</v>
      </c>
      <c r="BP125">
        <v>0</v>
      </c>
      <c r="BQ125">
        <v>5</v>
      </c>
      <c r="BR125">
        <v>23</v>
      </c>
      <c r="BS125">
        <v>0</v>
      </c>
      <c r="BT125">
        <v>0</v>
      </c>
      <c r="BU125">
        <v>0</v>
      </c>
      <c r="BV125">
        <v>0</v>
      </c>
      <c r="BW125">
        <v>28</v>
      </c>
      <c r="BX125">
        <v>0</v>
      </c>
      <c r="BY125">
        <v>5</v>
      </c>
      <c r="BZ125">
        <v>23</v>
      </c>
      <c r="CA125">
        <v>0</v>
      </c>
    </row>
    <row r="126" spans="1:79" outlineLevel="1">
      <c r="A126" t="s">
        <v>71</v>
      </c>
      <c r="B126" t="s">
        <v>1931</v>
      </c>
      <c r="C126">
        <v>2022</v>
      </c>
      <c r="D126" t="s">
        <v>2036</v>
      </c>
      <c r="E126">
        <v>2648</v>
      </c>
      <c r="F126">
        <v>3511</v>
      </c>
      <c r="G126">
        <v>1372</v>
      </c>
      <c r="H126">
        <v>907</v>
      </c>
      <c r="I126">
        <v>377</v>
      </c>
      <c r="J126">
        <v>8</v>
      </c>
      <c r="K126">
        <v>1</v>
      </c>
      <c r="L126">
        <v>3</v>
      </c>
      <c r="M126">
        <v>0</v>
      </c>
      <c r="N126">
        <v>0</v>
      </c>
      <c r="O126">
        <v>0</v>
      </c>
      <c r="P126">
        <v>0</v>
      </c>
      <c r="Q126">
        <f>SUM(Table1[[#This Row],[OSA]],Table1[[#This Row],[OSA: High-Demand Field]])</f>
        <v>1004</v>
      </c>
      <c r="U126">
        <v>250</v>
      </c>
      <c r="Y126">
        <v>754</v>
      </c>
      <c r="AC126">
        <v>1769</v>
      </c>
      <c r="AD126">
        <v>687</v>
      </c>
      <c r="AE126">
        <v>474</v>
      </c>
      <c r="AF126">
        <v>843</v>
      </c>
      <c r="AG126">
        <v>904</v>
      </c>
      <c r="AH126">
        <v>379</v>
      </c>
      <c r="AI126">
        <v>232</v>
      </c>
      <c r="AJ126">
        <v>405</v>
      </c>
      <c r="AK126">
        <v>865</v>
      </c>
      <c r="AL126">
        <v>308</v>
      </c>
      <c r="AM126">
        <v>242</v>
      </c>
      <c r="AN126">
        <v>438</v>
      </c>
      <c r="AO126">
        <v>57</v>
      </c>
      <c r="AP126">
        <v>9</v>
      </c>
      <c r="AQ126">
        <v>1</v>
      </c>
      <c r="AR126">
        <v>2</v>
      </c>
      <c r="AS126">
        <v>8</v>
      </c>
      <c r="AT126">
        <v>0</v>
      </c>
      <c r="AU126">
        <v>0</v>
      </c>
      <c r="AV126">
        <v>0</v>
      </c>
      <c r="AW126">
        <v>0</v>
      </c>
      <c r="AX126">
        <v>9</v>
      </c>
      <c r="AY126">
        <v>1</v>
      </c>
      <c r="AZ126">
        <v>2</v>
      </c>
      <c r="BA126">
        <v>8</v>
      </c>
      <c r="BB126">
        <v>4248</v>
      </c>
      <c r="BC126">
        <v>1438</v>
      </c>
      <c r="BD126">
        <v>1286</v>
      </c>
      <c r="BE126">
        <v>1121</v>
      </c>
      <c r="BF126">
        <v>3525</v>
      </c>
      <c r="BG126">
        <v>1253</v>
      </c>
      <c r="BH126">
        <v>1060</v>
      </c>
      <c r="BI126">
        <v>774</v>
      </c>
      <c r="BJ126">
        <v>723</v>
      </c>
      <c r="BK126">
        <v>185</v>
      </c>
      <c r="BL126">
        <v>226</v>
      </c>
      <c r="BM126">
        <v>347</v>
      </c>
      <c r="BN126">
        <v>355</v>
      </c>
      <c r="BO126">
        <v>34</v>
      </c>
      <c r="BP126">
        <v>1</v>
      </c>
      <c r="BQ126">
        <v>8</v>
      </c>
      <c r="BR126">
        <v>21</v>
      </c>
      <c r="BS126">
        <v>0</v>
      </c>
      <c r="BT126">
        <v>0</v>
      </c>
      <c r="BU126">
        <v>0</v>
      </c>
      <c r="BV126">
        <v>0</v>
      </c>
      <c r="BW126">
        <v>34</v>
      </c>
      <c r="BX126">
        <v>1</v>
      </c>
      <c r="BY126">
        <v>8</v>
      </c>
      <c r="BZ126">
        <v>21</v>
      </c>
      <c r="CA126">
        <v>0</v>
      </c>
    </row>
    <row r="127" spans="1:79" outlineLevel="1">
      <c r="A127" t="s">
        <v>71</v>
      </c>
      <c r="B127" t="s">
        <v>1931</v>
      </c>
      <c r="C127">
        <v>2023</v>
      </c>
      <c r="D127" t="s">
        <v>2036</v>
      </c>
      <c r="E127">
        <v>2637</v>
      </c>
      <c r="F127">
        <v>3394</v>
      </c>
      <c r="G127">
        <v>1521</v>
      </c>
      <c r="H127">
        <v>863</v>
      </c>
      <c r="I127">
        <v>321</v>
      </c>
      <c r="N127">
        <v>0</v>
      </c>
      <c r="O127">
        <v>0</v>
      </c>
      <c r="P127">
        <v>0</v>
      </c>
      <c r="Q127">
        <v>1052</v>
      </c>
      <c r="R127">
        <v>488</v>
      </c>
      <c r="S127">
        <v>212</v>
      </c>
      <c r="T127">
        <v>294</v>
      </c>
      <c r="U127">
        <v>387</v>
      </c>
      <c r="V127">
        <v>197</v>
      </c>
      <c r="W127">
        <v>68</v>
      </c>
      <c r="X127">
        <v>112</v>
      </c>
      <c r="Y127">
        <v>665</v>
      </c>
      <c r="Z127">
        <v>291</v>
      </c>
      <c r="AA127">
        <v>144</v>
      </c>
      <c r="AB127">
        <v>182</v>
      </c>
      <c r="AC127">
        <v>2188</v>
      </c>
      <c r="AD127">
        <v>964</v>
      </c>
      <c r="AE127">
        <v>537</v>
      </c>
      <c r="AF127">
        <v>881</v>
      </c>
      <c r="AG127">
        <v>1162</v>
      </c>
      <c r="AH127">
        <v>527</v>
      </c>
      <c r="AI127">
        <v>272</v>
      </c>
      <c r="AJ127">
        <v>456</v>
      </c>
      <c r="AK127">
        <v>1026</v>
      </c>
      <c r="AL127">
        <v>437</v>
      </c>
      <c r="AM127">
        <v>265</v>
      </c>
      <c r="AN127">
        <v>425</v>
      </c>
      <c r="AO127">
        <v>77</v>
      </c>
      <c r="AP127">
        <v>8</v>
      </c>
      <c r="AQ127">
        <v>0</v>
      </c>
      <c r="AR127">
        <v>2</v>
      </c>
      <c r="AS127">
        <v>8</v>
      </c>
      <c r="AT127">
        <v>0</v>
      </c>
      <c r="AU127">
        <v>0</v>
      </c>
      <c r="AV127">
        <v>0</v>
      </c>
      <c r="AW127">
        <v>0</v>
      </c>
      <c r="AX127">
        <v>8</v>
      </c>
      <c r="AY127">
        <v>0</v>
      </c>
      <c r="AZ127">
        <v>2</v>
      </c>
      <c r="BA127">
        <v>8</v>
      </c>
      <c r="BB127">
        <v>4423</v>
      </c>
      <c r="BC127">
        <v>1634</v>
      </c>
      <c r="BD127">
        <v>1329</v>
      </c>
      <c r="BE127">
        <v>1030</v>
      </c>
      <c r="BF127">
        <v>3607</v>
      </c>
      <c r="BG127">
        <v>1420</v>
      </c>
      <c r="BH127">
        <v>1083</v>
      </c>
      <c r="BI127">
        <v>691</v>
      </c>
      <c r="BJ127">
        <v>816</v>
      </c>
      <c r="BK127">
        <v>214</v>
      </c>
      <c r="BL127">
        <v>246</v>
      </c>
      <c r="BM127">
        <v>339</v>
      </c>
      <c r="BN127">
        <v>411</v>
      </c>
      <c r="BO127">
        <v>110</v>
      </c>
      <c r="BP127">
        <v>16</v>
      </c>
      <c r="BQ127">
        <v>32</v>
      </c>
      <c r="BR127">
        <v>55</v>
      </c>
      <c r="BS127">
        <v>0</v>
      </c>
      <c r="BT127">
        <v>0</v>
      </c>
      <c r="BU127">
        <v>0</v>
      </c>
      <c r="BV127">
        <v>0</v>
      </c>
      <c r="BW127">
        <v>110</v>
      </c>
      <c r="BX127">
        <v>16</v>
      </c>
      <c r="BY127">
        <v>32</v>
      </c>
      <c r="BZ127">
        <v>55</v>
      </c>
      <c r="CA127">
        <v>0</v>
      </c>
    </row>
    <row r="128" spans="1:79" outlineLevel="1">
      <c r="A128" t="str">
        <f>A127</f>
        <v>023614</v>
      </c>
      <c r="B128" t="str">
        <f>B127</f>
        <v>Collin County Community College District</v>
      </c>
      <c r="C128">
        <v>2024</v>
      </c>
      <c r="D128" t="s">
        <v>2037</v>
      </c>
      <c r="E128">
        <f>_xlfn.FORECAST.ETS($C128, E122:E127, $C122:$C127, 0,0,1)</f>
        <v>2947.9097260312387</v>
      </c>
      <c r="F128">
        <f>_xlfn.FORECAST.ETS($C128, F122:F127, $C122:$C127, 0,0,1)</f>
        <v>3510.4264947809484</v>
      </c>
      <c r="G128">
        <f>F128*AVERAGEIFS(G:G, $A:$A, $A128, $D:$D, "Weight pct")</f>
        <v>1207.3006735085464</v>
      </c>
      <c r="H128">
        <f>F128*AVERAGEIFS(H:H, $A:$A, $A128, $D:$D, "Weight pct")</f>
        <v>934.40834352644424</v>
      </c>
      <c r="I128">
        <f>F128*AVERAGEIFS(I:I, $A:$A, $A128, $D:$D, "Weight pct")</f>
        <v>441.57359363600256</v>
      </c>
      <c r="J128">
        <f>_xlfn.FORECAST.ETS($C128, J122:J127, $C122:$C127, 0,0,1)</f>
        <v>4.3440872880721981</v>
      </c>
      <c r="K128">
        <f>J128*AVERAGEIFS(K:K, $A:$A, $A128, $D:$D, "Weight pct")</f>
        <v>0.54301091100902477</v>
      </c>
      <c r="L128">
        <f>J128*AVERAGEIFS(L:L, $A:$A, $A128, $D:$D, "Weight pct")</f>
        <v>1.6290327330270742</v>
      </c>
      <c r="M128">
        <f>J128*AVERAGEIFS(M:M, $A:$A, $A128, $D:$D, "Weight pct")</f>
        <v>0</v>
      </c>
      <c r="N128">
        <f>_xlfn.FORECAST.ETS($C128, N124:N127, $C124:$C127, 0,0,1)</f>
        <v>0</v>
      </c>
      <c r="O128" t="e">
        <f>N128*AVERAGEIFS(O:O, $A:$A, $A128, $D:$D, "Weight pct")</f>
        <v>#DIV/0!</v>
      </c>
      <c r="P128" t="e">
        <f>N128*AVERAGEIFS(P:P, $A:$A, $A128, $D:$D, "Weight pct")</f>
        <v>#DIV/0!</v>
      </c>
      <c r="Q128">
        <f>_xlfn.FORECAST.ETS($C128, Q124:Q127, $C124:$C127, 0,0,1)</f>
        <v>1312.3891923059639</v>
      </c>
      <c r="R128">
        <f>$Q128*($R127/$Q127)</f>
        <v>608.78890289478181</v>
      </c>
      <c r="S128">
        <f>$Q128*($S127/$Q127)</f>
        <v>264.47386765101174</v>
      </c>
      <c r="T128">
        <f>$Q128*($T127/$Q127)</f>
        <v>366.77036362923326</v>
      </c>
      <c r="U128">
        <f t="shared" ref="U128:X131" si="120">Q128*AVERAGEIFS(U:U, $A:$A, $A128, $D:$D, "Weight pct")</f>
        <v>349.89009350886283</v>
      </c>
      <c r="V128">
        <f t="shared" si="120"/>
        <v>245.76109399645904</v>
      </c>
      <c r="W128">
        <f t="shared" si="120"/>
        <v>84.831240567305656</v>
      </c>
      <c r="X128">
        <f t="shared" si="120"/>
        <v>139.72204328732695</v>
      </c>
      <c r="Y128">
        <f t="shared" ref="Y128:AB131" si="121">Q128*AVERAGEIFS(Y:Y, $A:$A, $A128, $D:$D, "Weight pct")</f>
        <v>962.49909879710094</v>
      </c>
      <c r="Z128">
        <f t="shared" si="121"/>
        <v>363.0278088983228</v>
      </c>
      <c r="AA128">
        <f t="shared" si="121"/>
        <v>179.64262708370609</v>
      </c>
      <c r="AB128">
        <f t="shared" si="121"/>
        <v>227.0483203419063</v>
      </c>
      <c r="AC128">
        <f>_xlfn.FORECAST.ETS($C128, AC122:AC127, $C122:$C127, 0,0,1)</f>
        <v>2504.2109420069683</v>
      </c>
      <c r="AD128">
        <f>AC128*AVERAGEIFS(AD:AD, $A:$A, $A128, $D:$D, "Weight pct")</f>
        <v>940.4282264371858</v>
      </c>
      <c r="AE128">
        <f>AC128*AVERAGEIFS(AE:AE, $A:$A, $A128, $D:$D, "Weight pct")</f>
        <v>602.61046329466228</v>
      </c>
      <c r="AF128">
        <f>AC128*AVERAGEIFS(AF:AF, $A:$A, $A128, $D:$D, "Weight pct")</f>
        <v>1266.4950054062838</v>
      </c>
      <c r="AG128">
        <f t="shared" ref="AG128:AJ131" si="122">AC128*AVERAGEIFS(AG:AG, $A:$A, $A128, $D:$D, "Weight pct")</f>
        <v>1528.7061749907657</v>
      </c>
      <c r="AH128">
        <f t="shared" si="122"/>
        <v>584.18002065176142</v>
      </c>
      <c r="AI128">
        <f t="shared" si="122"/>
        <v>358.28917578114448</v>
      </c>
      <c r="AJ128">
        <f t="shared" si="122"/>
        <v>729.7965347573496</v>
      </c>
      <c r="AK128">
        <f t="shared" ref="AK128:AN131" si="123">AC128*AVERAGEIFS(AK:AK, $A:$A, $A128, $D:$D, "Weight pct")</f>
        <v>975.50476701620255</v>
      </c>
      <c r="AL128">
        <f t="shared" si="123"/>
        <v>356.24820578542426</v>
      </c>
      <c r="AM128">
        <f t="shared" si="123"/>
        <v>244.32128751351786</v>
      </c>
      <c r="AN128">
        <f t="shared" si="123"/>
        <v>536.69847064893418</v>
      </c>
      <c r="AO128">
        <f>_xlfn.FORECAST.ETS($C128, AO122:AO127, $C122:$C127, 0,0,1)</f>
        <v>87.686957432504826</v>
      </c>
      <c r="AP128">
        <f>_xlfn.FORECAST.ETS($C128, AP122:AP127, $C122:$C127, 0,0,1)</f>
        <v>11.658074735080405</v>
      </c>
      <c r="AQ128">
        <f>AP128*AVERAGEIFS(AQ:AQ, $A:$A, $A128, $D:$D, "Weight pct")</f>
        <v>0.32383540930778898</v>
      </c>
      <c r="AR128">
        <f>AP128*AVERAGEIFS(AR:AR, $A:$A, $A128, $D:$D, "Weight pct")</f>
        <v>1.9592042263121237</v>
      </c>
      <c r="AS128">
        <f>AP128*AVERAGEIFS(AS:AS, $A:$A, $A128, $D:$D, "Weight pct")</f>
        <v>11.334239325772616</v>
      </c>
      <c r="AT128">
        <f t="shared" ref="AT128:AW131" si="124">AP128*AVERAGEIFS(AT:AT, $A:$A, $A128, $D:$D, "Weight pct")</f>
        <v>0</v>
      </c>
      <c r="AU128">
        <f t="shared" si="124"/>
        <v>0</v>
      </c>
      <c r="AV128">
        <f t="shared" si="124"/>
        <v>0</v>
      </c>
      <c r="AW128">
        <f t="shared" si="124"/>
        <v>0</v>
      </c>
      <c r="AX128">
        <f t="shared" ref="AX128:BA131" si="125">AP128*AVERAGEIFS(AX:AX, $A:$A, $A128, $D:$D, "Weight pct")</f>
        <v>11.658074735080405</v>
      </c>
      <c r="AY128">
        <f t="shared" si="125"/>
        <v>0.32383540930778898</v>
      </c>
      <c r="AZ128">
        <f t="shared" si="125"/>
        <v>1.9592042263121237</v>
      </c>
      <c r="BA128">
        <f t="shared" si="125"/>
        <v>11.334239325772616</v>
      </c>
      <c r="BB128">
        <f>_xlfn.FORECAST.ETS($C128, BB122:BB127, $C122:$C127, 0,0,1)</f>
        <v>4716.6096292072234</v>
      </c>
      <c r="BC128">
        <f>BB128*AVERAGEIFS(BC:BC, $A:$A, $A128, $D:$D, "Weight pct")</f>
        <v>1398.1606302767686</v>
      </c>
      <c r="BD128">
        <f>BB128*AVERAGEIFS(BD:BD, $A:$A, $A128, $D:$D, "Weight pct")</f>
        <v>1392.8360161615349</v>
      </c>
      <c r="BE128">
        <f>BB128*AVERAGEIFS(BE:BE, $A:$A, $A128, $D:$D, "Weight pct")</f>
        <v>1290.8634688798847</v>
      </c>
      <c r="BF128">
        <f t="shared" ref="BF128:BI131" si="126">BB128*AVERAGEIFS(BF:BF, $A:$A, $A128, $D:$D, "Weight pct")</f>
        <v>3999.7213290913064</v>
      </c>
      <c r="BG128">
        <f t="shared" si="126"/>
        <v>1245.51467542207</v>
      </c>
      <c r="BH128">
        <f t="shared" si="126"/>
        <v>1179.2387059575476</v>
      </c>
      <c r="BI128">
        <f t="shared" si="126"/>
        <v>930.4169187649353</v>
      </c>
      <c r="BJ128">
        <f t="shared" ref="BJ128:BM131" si="127">BB128*AVERAGEIFS(BJ:BJ, $A:$A, $A128, $D:$D, "Weight pct")</f>
        <v>716.88830011591756</v>
      </c>
      <c r="BK128">
        <f t="shared" si="127"/>
        <v>152.64595485469872</v>
      </c>
      <c r="BL128">
        <f t="shared" si="127"/>
        <v>213.59731020398721</v>
      </c>
      <c r="BM128">
        <f t="shared" si="127"/>
        <v>360.44655011494933</v>
      </c>
      <c r="BN128">
        <f>_xlfn.FORECAST.ETS($C128, BN122:BN127, $C122:$C127, 0,0,1)</f>
        <v>468.28208641907025</v>
      </c>
      <c r="BO128">
        <f>_xlfn.FORECAST.ETS($C128, BO122:BO127, $C122:$C127, 0,0,1)</f>
        <v>118.89511463690896</v>
      </c>
      <c r="BP128">
        <f>BO128*AVERAGEIFS(BP:BP, $A:$A, $A128, $D:$D, "Weight pct")</f>
        <v>6.9302499975524476</v>
      </c>
      <c r="BQ128">
        <f>BO128*AVERAGEIFS(BQ:BQ, $A:$A, $A128, $D:$D, "Weight pct")</f>
        <v>27.931420424823109</v>
      </c>
      <c r="BR128">
        <f>BO128*AVERAGEIFS(BR:BR, $A:$A, $A128, $D:$D, "Weight pct")</f>
        <v>76.848873116153342</v>
      </c>
      <c r="BS128">
        <f t="shared" ref="BS128:BV131" si="128">BO128*AVERAGEIFS(BS:BS, $A:$A, $A128, $D:$D, "Weight pct")</f>
        <v>0</v>
      </c>
      <c r="BT128">
        <f t="shared" si="128"/>
        <v>0</v>
      </c>
      <c r="BU128">
        <f t="shared" si="128"/>
        <v>0</v>
      </c>
      <c r="BV128">
        <f t="shared" si="128"/>
        <v>0</v>
      </c>
      <c r="BW128">
        <f t="shared" ref="BW128:BZ131" si="129">BO128*AVERAGEIFS(BW:BW, $A:$A, $A128, $D:$D, "Weight pct")</f>
        <v>118.89511463690896</v>
      </c>
      <c r="BX128">
        <f t="shared" si="129"/>
        <v>6.9302499975524476</v>
      </c>
      <c r="BY128">
        <f t="shared" si="129"/>
        <v>27.931420424823109</v>
      </c>
      <c r="BZ128">
        <f t="shared" si="129"/>
        <v>76.848873116153342</v>
      </c>
      <c r="CA128">
        <f>_xlfn.FORECAST.ETS($C128, CA122:CA127, $C122:$C127, 0,0,1)</f>
        <v>0</v>
      </c>
    </row>
    <row r="129" spans="1:79" outlineLevel="1">
      <c r="A129" t="str">
        <f>A127</f>
        <v>023614</v>
      </c>
      <c r="B129" t="str">
        <f>B127</f>
        <v>Collin County Community College District</v>
      </c>
      <c r="C129">
        <v>2025</v>
      </c>
      <c r="D129" t="s">
        <v>2037</v>
      </c>
      <c r="E129">
        <f>_xlfn.FORECAST.ETS($C129, E122:E127, $C122:$C127, 0,0,1)</f>
        <v>3227.1843051314813</v>
      </c>
      <c r="F129">
        <f>_xlfn.FORECAST.ETS($C129, F122:F127, $C122:$C127, 0,0,1)</f>
        <v>3582.0026023641835</v>
      </c>
      <c r="G129">
        <f>F129*AVERAGEIFS(G:G, $A:$A, $A129, $D:$D, "Weight pct")</f>
        <v>1231.9170222686853</v>
      </c>
      <c r="H129">
        <f>F129*AVERAGEIFS(H:H, $A:$A, $A129, $D:$D, "Weight pct")</f>
        <v>953.46053340204935</v>
      </c>
      <c r="I129">
        <f>F129*AVERAGEIFS(I:I, $A:$A, $A129, $D:$D, "Weight pct")</f>
        <v>450.57709195479543</v>
      </c>
      <c r="J129">
        <f>_xlfn.FORECAST.ETS($C129, J122:J127, $C122:$C127, 0,0,1)</f>
        <v>5.0677503061033287</v>
      </c>
      <c r="K129">
        <f>J129*AVERAGEIFS(K:K, $A:$A, $A129, $D:$D, "Weight pct")</f>
        <v>0.63346878826291608</v>
      </c>
      <c r="L129">
        <f>J129*AVERAGEIFS(L:L, $A:$A, $A129, $D:$D, "Weight pct")</f>
        <v>1.9004063647887484</v>
      </c>
      <c r="M129">
        <f>J129*AVERAGEIFS(M:M, $A:$A, $A129, $D:$D, "Weight pct")</f>
        <v>0</v>
      </c>
      <c r="N129">
        <f>_xlfn.FORECAST.ETS($C129, N124:N127, $C124:$C127, 0,0,1)</f>
        <v>0</v>
      </c>
      <c r="O129" t="e">
        <f>N129*AVERAGEIFS(O:O, $A:$A, $A129, $D:$D, "Weight pct")</f>
        <v>#DIV/0!</v>
      </c>
      <c r="P129" t="e">
        <f>N129*AVERAGEIFS(P:P, $A:$A, $A129, $D:$D, "Weight pct")</f>
        <v>#DIV/0!</v>
      </c>
      <c r="Q129">
        <f>_xlfn.FORECAST.ETS($C129, Q124:Q127, $C124:$C127, 0,0,1)</f>
        <v>1533.8286946226422</v>
      </c>
      <c r="R129">
        <f>$Q129*($R127/$Q127)</f>
        <v>711.50988876031317</v>
      </c>
      <c r="S129">
        <f>$Q129*($S127/$Q127)</f>
        <v>309.09855823193931</v>
      </c>
      <c r="T129">
        <f>$Q129*($T127/$Q127)</f>
        <v>428.65554773674603</v>
      </c>
      <c r="U129">
        <f t="shared" si="120"/>
        <v>408.92706868845988</v>
      </c>
      <c r="V129">
        <f t="shared" si="120"/>
        <v>287.22837722496246</v>
      </c>
      <c r="W129">
        <f t="shared" si="120"/>
        <v>99.144820564961663</v>
      </c>
      <c r="X129">
        <f t="shared" si="120"/>
        <v>163.29735151876039</v>
      </c>
      <c r="Y129">
        <f t="shared" si="121"/>
        <v>1124.9016259341822</v>
      </c>
      <c r="Z129">
        <f t="shared" si="121"/>
        <v>424.28151153535072</v>
      </c>
      <c r="AA129">
        <f t="shared" si="121"/>
        <v>209.95373766697762</v>
      </c>
      <c r="AB129">
        <f t="shared" si="121"/>
        <v>265.35819621798566</v>
      </c>
      <c r="AC129">
        <f>_xlfn.FORECAST.ETS($C129, AC122:AC127, $C122:$C127, 0,0,1)</f>
        <v>2820.6510992573812</v>
      </c>
      <c r="AD129">
        <f>AC129*AVERAGEIFS(AD:AD, $A:$A, $A129, $D:$D, "Weight pct")</f>
        <v>1059.2637649553631</v>
      </c>
      <c r="AE129">
        <f>AC129*AVERAGEIFS(AE:AE, $A:$A, $A129, $D:$D, "Weight pct")</f>
        <v>678.75826161586963</v>
      </c>
      <c r="AF129">
        <f>AC129*AVERAGEIFS(AF:AF, $A:$A, $A129, $D:$D, "Weight pct")</f>
        <v>1426.5333919275226</v>
      </c>
      <c r="AG129">
        <f t="shared" si="122"/>
        <v>1721.8784091221542</v>
      </c>
      <c r="AH129">
        <f t="shared" si="122"/>
        <v>657.99888890151078</v>
      </c>
      <c r="AI129">
        <f t="shared" si="122"/>
        <v>403.56374958938829</v>
      </c>
      <c r="AJ129">
        <f t="shared" si="122"/>
        <v>822.01597455994886</v>
      </c>
      <c r="AK129">
        <f t="shared" si="123"/>
        <v>1098.7726901352271</v>
      </c>
      <c r="AL129">
        <f t="shared" si="123"/>
        <v>401.26487605385228</v>
      </c>
      <c r="AM129">
        <f t="shared" si="123"/>
        <v>275.19451202648139</v>
      </c>
      <c r="AN129">
        <f t="shared" si="123"/>
        <v>604.51741736757378</v>
      </c>
      <c r="AO129">
        <f>_xlfn.FORECAST.ETS($C129, AO122:AO127, $C122:$C127, 0,0,1)</f>
        <v>99.375406015015571</v>
      </c>
      <c r="AP129">
        <f>_xlfn.FORECAST.ETS($C129, AP122:AP127, $C122:$C127, 0,0,1)</f>
        <v>13.60082296793324</v>
      </c>
      <c r="AQ129">
        <f>AP129*AVERAGEIFS(AQ:AQ, $A:$A, $A129, $D:$D, "Weight pct")</f>
        <v>0.37780063799814556</v>
      </c>
      <c r="AR129">
        <f>AP129*AVERAGEIFS(AR:AR, $A:$A, $A129, $D:$D, "Weight pct")</f>
        <v>2.2856938598887808</v>
      </c>
      <c r="AS129">
        <f>AP129*AVERAGEIFS(AS:AS, $A:$A, $A129, $D:$D, "Weight pct")</f>
        <v>13.223022329935095</v>
      </c>
      <c r="AT129">
        <f t="shared" si="124"/>
        <v>0</v>
      </c>
      <c r="AU129">
        <f t="shared" si="124"/>
        <v>0</v>
      </c>
      <c r="AV129">
        <f t="shared" si="124"/>
        <v>0</v>
      </c>
      <c r="AW129">
        <f t="shared" si="124"/>
        <v>0</v>
      </c>
      <c r="AX129">
        <f t="shared" si="125"/>
        <v>13.60082296793324</v>
      </c>
      <c r="AY129">
        <f t="shared" si="125"/>
        <v>0.37780063799814556</v>
      </c>
      <c r="AZ129">
        <f t="shared" si="125"/>
        <v>2.2856938598887808</v>
      </c>
      <c r="BA129">
        <f t="shared" si="125"/>
        <v>13.223022329935095</v>
      </c>
      <c r="BB129">
        <f>_xlfn.FORECAST.ETS($C129, BB122:BB127, $C122:$C127, 0,0,1)</f>
        <v>4997.5606314187844</v>
      </c>
      <c r="BC129">
        <f>BB129*AVERAGEIFS(BC:BC, $A:$A, $A129, $D:$D, "Weight pct")</f>
        <v>1481.443891180222</v>
      </c>
      <c r="BD129">
        <f>BB129*AVERAGEIFS(BD:BD, $A:$A, $A129, $D:$D, "Weight pct")</f>
        <v>1475.8021094828332</v>
      </c>
      <c r="BE129">
        <f>BB129*AVERAGEIFS(BE:BE, $A:$A, $A129, $D:$D, "Weight pct")</f>
        <v>1367.7554344676864</v>
      </c>
      <c r="BF129">
        <f t="shared" si="126"/>
        <v>4237.969945007404</v>
      </c>
      <c r="BG129">
        <f t="shared" si="126"/>
        <v>1319.7053810005289</v>
      </c>
      <c r="BH129">
        <f t="shared" si="126"/>
        <v>1249.4815970023856</v>
      </c>
      <c r="BI129">
        <f t="shared" si="126"/>
        <v>985.83841563482531</v>
      </c>
      <c r="BJ129">
        <f t="shared" si="127"/>
        <v>759.59068641138106</v>
      </c>
      <c r="BK129">
        <f t="shared" si="127"/>
        <v>161.73851017969315</v>
      </c>
      <c r="BL129">
        <f t="shared" si="127"/>
        <v>226.32051248044749</v>
      </c>
      <c r="BM129">
        <f t="shared" si="127"/>
        <v>381.917018832861</v>
      </c>
      <c r="BN129">
        <f>_xlfn.FORECAST.ETS($C129, BN122:BN127, $C122:$C127, 0,0,1)</f>
        <v>525.85734293739642</v>
      </c>
      <c r="BO129">
        <f>_xlfn.FORECAST.ETS($C129, BO122:BO127, $C122:$C127, 0,0,1)</f>
        <v>140.44263854980744</v>
      </c>
      <c r="BP129">
        <f>BO129*AVERAGEIFS(BP:BP, $A:$A, $A129, $D:$D, "Weight pct")</f>
        <v>8.1862286641331607</v>
      </c>
      <c r="BQ129">
        <f>BO129*AVERAGEIFS(BQ:BQ, $A:$A, $A129, $D:$D, "Weight pct")</f>
        <v>32.993469873726724</v>
      </c>
      <c r="BR129">
        <f>BO129*AVERAGEIFS(BR:BR, $A:$A, $A129, $D:$D, "Weight pct")</f>
        <v>90.776299286745285</v>
      </c>
      <c r="BS129">
        <f t="shared" si="128"/>
        <v>0</v>
      </c>
      <c r="BT129">
        <f t="shared" si="128"/>
        <v>0</v>
      </c>
      <c r="BU129">
        <f t="shared" si="128"/>
        <v>0</v>
      </c>
      <c r="BV129">
        <f t="shared" si="128"/>
        <v>0</v>
      </c>
      <c r="BW129">
        <f t="shared" si="129"/>
        <v>140.44263854980744</v>
      </c>
      <c r="BX129">
        <f t="shared" si="129"/>
        <v>8.1862286641331607</v>
      </c>
      <c r="BY129">
        <f t="shared" si="129"/>
        <v>32.993469873726724</v>
      </c>
      <c r="BZ129">
        <f t="shared" si="129"/>
        <v>90.776299286745285</v>
      </c>
      <c r="CA129">
        <f>_xlfn.FORECAST.ETS($C129, CA122:CA127, $C122:$C127, 0,0,1)</f>
        <v>0</v>
      </c>
    </row>
    <row r="130" spans="1:79" outlineLevel="1">
      <c r="A130" t="str">
        <f>A129</f>
        <v>023614</v>
      </c>
      <c r="B130" t="str">
        <f>B129</f>
        <v>Collin County Community College District</v>
      </c>
      <c r="C130">
        <v>2024</v>
      </c>
      <c r="D130" t="s">
        <v>2040</v>
      </c>
      <c r="E130">
        <f>IF(OR(E127=0,E127=""),E128,IF(E128&gt;(E127*(1+Dash!$B$6)),E127*(1+Dash!$B$6),IF(E128&lt;(E127*(1-Dash!$B$7)),E127*(1-Dash!$B$7),E128)))</f>
        <v>2900.7000000000003</v>
      </c>
      <c r="F130">
        <f>IF(OR(F127=0,F127=""),F128,IF(F128&gt;(F127*(1+Dash!$B$6)),F127*(1+Dash!$B$6),IF(F128&lt;(F127*(1-Dash!$B$7)),F127*(1-Dash!$B$7),F128)))</f>
        <v>3510.4264947809484</v>
      </c>
      <c r="G130">
        <f>F130*AVERAGEIFS(G:G, $A:$A, $A130, $D:$D, "Weight pct")</f>
        <v>1207.3006735085464</v>
      </c>
      <c r="H130">
        <f>F130*AVERAGEIFS(H:H, $A:$A, $A130, $D:$D, "Weight pct")</f>
        <v>934.40834352644424</v>
      </c>
      <c r="I130">
        <f>F130*AVERAGEIFS(I:I, $A:$A, $A130, $D:$D, "Weight pct")</f>
        <v>441.57359363600256</v>
      </c>
      <c r="J130">
        <f>IF(OR(J127=0,J127=""),J128,IF(J128&gt;(J127*(1+Dash!$B$6)),J127*(1+Dash!$B$6),IF(J128&lt;(J127*(1-Dash!$B$7)),J127*(1-Dash!$B$7),J128)))</f>
        <v>4.3440872880721981</v>
      </c>
      <c r="K130">
        <f>J130*AVERAGEIFS(K:K, $A:$A, $A130, $D:$D, "Weight pct")</f>
        <v>0.54301091100902477</v>
      </c>
      <c r="L130">
        <f>J130*AVERAGEIFS(L:L, $A:$A, $A130, $D:$D, "Weight pct")</f>
        <v>1.6290327330270742</v>
      </c>
      <c r="M130">
        <f>J130*AVERAGEIFS(M:M, $A:$A, $A130, $D:$D, "Weight pct")</f>
        <v>0</v>
      </c>
      <c r="N130">
        <f>IF(OR(N127=0,N127=""),N128,IF(N128&gt;(N127*(1+Dash!$B$6)),N127*(1+Dash!$B$6),IF(N128&lt;(N127*(1-Dash!$B$7)),N127*(1-Dash!$B$7),N128)))</f>
        <v>0</v>
      </c>
      <c r="O130" t="e">
        <f>N130*AVERAGEIFS(O:O, $A:$A, $A130, $D:$D, "Weight pct")</f>
        <v>#DIV/0!</v>
      </c>
      <c r="P130" t="e">
        <f>N130*AVERAGEIFS(P:P, $A:$A, $A130, $D:$D, "Weight pct")</f>
        <v>#DIV/0!</v>
      </c>
      <c r="Q130">
        <f>IF(OR(Q127=0,Q127=""),Q128,IF(Q128&gt;(Q127*(1+Dash!$B$6)),Q127*(1+Dash!$B$6),IF(Q128&lt;(Q127*(1-Dash!$B$7)),Q127*(1-Dash!$B$7),Q128)))</f>
        <v>1157.2</v>
      </c>
      <c r="R130">
        <f>$Q130*($R127/$Q127)</f>
        <v>536.80000000000007</v>
      </c>
      <c r="S130">
        <f>$Q130*($S127/$Q127)</f>
        <v>233.20000000000002</v>
      </c>
      <c r="T130">
        <f>$Q130*($T127/$Q127)</f>
        <v>323.40000000000003</v>
      </c>
      <c r="U130">
        <f t="shared" si="120"/>
        <v>308.5158111497625</v>
      </c>
      <c r="V130">
        <f t="shared" si="120"/>
        <v>216.70000000000002</v>
      </c>
      <c r="W130">
        <f t="shared" si="120"/>
        <v>74.8</v>
      </c>
      <c r="X130">
        <f t="shared" si="120"/>
        <v>123.2</v>
      </c>
      <c r="Y130">
        <f t="shared" si="121"/>
        <v>848.68418885023743</v>
      </c>
      <c r="Z130">
        <f t="shared" si="121"/>
        <v>320.10000000000008</v>
      </c>
      <c r="AA130">
        <f t="shared" si="121"/>
        <v>158.4</v>
      </c>
      <c r="AB130">
        <f t="shared" si="121"/>
        <v>200.20000000000002</v>
      </c>
      <c r="AC130">
        <f>IF(OR(AC127=0,AC127=""),AC128,IF(AC128&gt;(AC127*(1+Dash!$B$6)),AC127*(1+Dash!$B$6),IF(AC128&lt;(AC127*(1-Dash!$B$7)),AC127*(1-Dash!$B$7),AC128)))</f>
        <v>2406.8000000000002</v>
      </c>
      <c r="AD130">
        <f>AC130*AVERAGEIFS(AD:AD, $A:$A, $A130, $D:$D, "Weight pct")</f>
        <v>903.84664383545396</v>
      </c>
      <c r="AE130">
        <f>AC130*AVERAGEIFS(AE:AE, $A:$A, $A130, $D:$D, "Weight pct")</f>
        <v>579.16960537486443</v>
      </c>
      <c r="AF130">
        <f>AC130*AVERAGEIFS(AF:AF, $A:$A, $A130, $D:$D, "Weight pct")</f>
        <v>1217.2297979693765</v>
      </c>
      <c r="AG130">
        <f t="shared" si="122"/>
        <v>1469.2412529030221</v>
      </c>
      <c r="AH130">
        <f t="shared" si="122"/>
        <v>561.45608587503216</v>
      </c>
      <c r="AI130">
        <f t="shared" si="122"/>
        <v>344.35213655721623</v>
      </c>
      <c r="AJ130">
        <f t="shared" si="122"/>
        <v>701.40828409857716</v>
      </c>
      <c r="AK130">
        <f t="shared" si="123"/>
        <v>937.55874709697821</v>
      </c>
      <c r="AL130">
        <f t="shared" si="123"/>
        <v>342.39055796042175</v>
      </c>
      <c r="AM130">
        <f t="shared" si="123"/>
        <v>234.81746881764826</v>
      </c>
      <c r="AN130">
        <f t="shared" si="123"/>
        <v>515.82151387079944</v>
      </c>
      <c r="AO130">
        <f>IF(OR(AO127=0,AO127=""),AO128,IF(AO128&gt;(AO127*(1+Dash!$B$6)),AO127*(1+Dash!$B$6),IF(AO128&lt;(AO127*(1-Dash!$B$7)),AO127*(1-Dash!$B$7),AO128)))</f>
        <v>84.7</v>
      </c>
      <c r="AP130">
        <f>IF(OR(AP127=0,AP127=""),AP128,IF(AP128&gt;(AP127*(1+Dash!$B$6)),AP127*(1+Dash!$B$6),IF(AP128&lt;(AP127*(1-Dash!$B$7)),AP127*(1-Dash!$B$7),AP128)))</f>
        <v>8.8000000000000007</v>
      </c>
      <c r="AQ130">
        <f>AP130*AVERAGEIFS(AQ:AQ, $A:$A, $A130, $D:$D, "Weight pct")</f>
        <v>0.24444444444444446</v>
      </c>
      <c r="AR130">
        <f>AP130*AVERAGEIFS(AR:AR, $A:$A, $A130, $D:$D, "Weight pct")</f>
        <v>1.4788888888888891</v>
      </c>
      <c r="AS130">
        <f>AP130*AVERAGEIFS(AS:AS, $A:$A, $A130, $D:$D, "Weight pct")</f>
        <v>8.5555555555555554</v>
      </c>
      <c r="AT130">
        <f t="shared" si="124"/>
        <v>0</v>
      </c>
      <c r="AU130">
        <f t="shared" si="124"/>
        <v>0</v>
      </c>
      <c r="AV130">
        <f t="shared" si="124"/>
        <v>0</v>
      </c>
      <c r="AW130">
        <f t="shared" si="124"/>
        <v>0</v>
      </c>
      <c r="AX130">
        <f t="shared" si="125"/>
        <v>8.8000000000000007</v>
      </c>
      <c r="AY130">
        <f t="shared" si="125"/>
        <v>0.24444444444444446</v>
      </c>
      <c r="AZ130">
        <f t="shared" si="125"/>
        <v>1.4788888888888891</v>
      </c>
      <c r="BA130">
        <f t="shared" si="125"/>
        <v>8.5555555555555554</v>
      </c>
      <c r="BB130">
        <f>IF(OR(BB127=0,BB127=""),BB128,IF(BB128&gt;(BB127*(1+Dash!$B$6)),BB127*(1+Dash!$B$6),IF(BB128&lt;(BB127*(1-Dash!$B$7)),BB127*(1-Dash!$B$7),BB128)))</f>
        <v>4716.6096292072234</v>
      </c>
      <c r="BC130">
        <f>BB130*AVERAGEIFS(BC:BC, $A:$A, $A130, $D:$D, "Weight pct")</f>
        <v>1398.1606302767686</v>
      </c>
      <c r="BD130">
        <f>BB130*AVERAGEIFS(BD:BD, $A:$A, $A130, $D:$D, "Weight pct")</f>
        <v>1392.8360161615349</v>
      </c>
      <c r="BE130">
        <f>BB130*AVERAGEIFS(BE:BE, $A:$A, $A130, $D:$D, "Weight pct")</f>
        <v>1290.8634688798847</v>
      </c>
      <c r="BF130">
        <f t="shared" si="126"/>
        <v>3999.7213290913064</v>
      </c>
      <c r="BG130">
        <f t="shared" si="126"/>
        <v>1245.51467542207</v>
      </c>
      <c r="BH130">
        <f t="shared" si="126"/>
        <v>1179.2387059575476</v>
      </c>
      <c r="BI130">
        <f t="shared" si="126"/>
        <v>930.4169187649353</v>
      </c>
      <c r="BJ130">
        <f t="shared" si="127"/>
        <v>716.88830011591756</v>
      </c>
      <c r="BK130">
        <f t="shared" si="127"/>
        <v>152.64595485469872</v>
      </c>
      <c r="BL130">
        <f t="shared" si="127"/>
        <v>213.59731020398721</v>
      </c>
      <c r="BM130">
        <f t="shared" si="127"/>
        <v>360.44655011494933</v>
      </c>
      <c r="BN130">
        <f>IF(OR(BN127=0,BN127=""),BN128,IF(BN128&gt;(BN127*(1+Dash!$B$6)),BN127*(1+Dash!$B$6),IF(BN128&lt;(BN127*(1-Dash!$B$7)),BN127*(1-Dash!$B$7),BN128)))</f>
        <v>452.1</v>
      </c>
      <c r="BO130">
        <f>IF(OR(BO127=0,BO127=""),BO128,IF(BO128&gt;(BO127*(1+Dash!$B$6)),BO127*(1+Dash!$B$6),IF(BO128&lt;(BO127*(1-Dash!$B$7)),BO127*(1-Dash!$B$7),BO128)))</f>
        <v>118.89511463690896</v>
      </c>
      <c r="BP130">
        <f>BO130*AVERAGEIFS(BP:BP, $A:$A, $A130, $D:$D, "Weight pct")</f>
        <v>6.9302499975524476</v>
      </c>
      <c r="BQ130">
        <f>BO130*AVERAGEIFS(BQ:BQ, $A:$A, $A130, $D:$D, "Weight pct")</f>
        <v>27.931420424823109</v>
      </c>
      <c r="BR130">
        <f>BO130*AVERAGEIFS(BR:BR, $A:$A, $A130, $D:$D, "Weight pct")</f>
        <v>76.848873116153342</v>
      </c>
      <c r="BS130">
        <f t="shared" si="128"/>
        <v>0</v>
      </c>
      <c r="BT130">
        <f t="shared" si="128"/>
        <v>0</v>
      </c>
      <c r="BU130">
        <f t="shared" si="128"/>
        <v>0</v>
      </c>
      <c r="BV130">
        <f t="shared" si="128"/>
        <v>0</v>
      </c>
      <c r="BW130">
        <f t="shared" si="129"/>
        <v>118.89511463690896</v>
      </c>
      <c r="BX130">
        <f t="shared" si="129"/>
        <v>6.9302499975524476</v>
      </c>
      <c r="BY130">
        <f t="shared" si="129"/>
        <v>27.931420424823109</v>
      </c>
      <c r="BZ130">
        <f t="shared" si="129"/>
        <v>76.848873116153342</v>
      </c>
      <c r="CA130">
        <f>IF(OR(CA127=0,CA127=""),CA128,IF(CA128&gt;(CA127*(1+Dash!$B$6)),CA127*(1+Dash!$B$6),IF(CA128&lt;(CA127*(1-Dash!$B$7)),CA127*(1-Dash!$B$7),CA128)))</f>
        <v>0</v>
      </c>
    </row>
    <row r="131" spans="1:79" outlineLevel="1">
      <c r="A131" t="str">
        <f>A130</f>
        <v>023614</v>
      </c>
      <c r="B131" t="str">
        <f>B130</f>
        <v>Collin County Community College District</v>
      </c>
      <c r="C131">
        <v>2025</v>
      </c>
      <c r="D131" t="s">
        <v>2040</v>
      </c>
      <c r="E131">
        <f>IF(E129&gt;(E130*(1+Dash!$B$6)), E130*(1+Dash!$B$6), IF(E129&lt;(E130*(1-Dash!$B$7)), E130*(1-Dash!$B$7), E129))</f>
        <v>3190.7700000000004</v>
      </c>
      <c r="F131">
        <f>IF(F129&gt;(F130*(1+Dash!$B$6)), F130*(1+Dash!$B$6), IF(F129&lt;(F130*(1-Dash!$B$7)), F130*(1-Dash!$B$7), F129))</f>
        <v>3582.0026023641835</v>
      </c>
      <c r="G131">
        <f>F131*AVERAGEIFS(G:G, $A:$A, $A131, $D:$D, "Weight pct")</f>
        <v>1231.9170222686853</v>
      </c>
      <c r="H131">
        <f>F131*AVERAGEIFS(H:H, $A:$A, $A131, $D:$D, "Weight pct")</f>
        <v>953.46053340204935</v>
      </c>
      <c r="I131">
        <f>F131*AVERAGEIFS(I:I, $A:$A, $A131, $D:$D, "Weight pct")</f>
        <v>450.57709195479543</v>
      </c>
      <c r="J131">
        <f>IF(J129&gt;(J130*(1+Dash!$B$6)), J130*(1+Dash!$B$6), IF(J129&lt;(J130*(1-Dash!$B$7)), J130*(1-Dash!$B$7), J129))</f>
        <v>4.7784960168794184</v>
      </c>
      <c r="K131">
        <f>J131*AVERAGEIFS(K:K, $A:$A, $A131, $D:$D, "Weight pct")</f>
        <v>0.5973120021099273</v>
      </c>
      <c r="L131">
        <f>J131*AVERAGEIFS(L:L, $A:$A, $A131, $D:$D, "Weight pct")</f>
        <v>1.7919360063297818</v>
      </c>
      <c r="M131">
        <f>J131*AVERAGEIFS(M:M, $A:$A, $A131, $D:$D, "Weight pct")</f>
        <v>0</v>
      </c>
      <c r="N131">
        <f>IF(N129&gt;(N130*(1+Dash!$B$6)), N130*(1+Dash!$B$6), IF(N129&lt;(N130*(1-Dash!$B$7)), N130*(1-Dash!$B$7), N129))</f>
        <v>0</v>
      </c>
      <c r="O131" t="e">
        <f>N131*AVERAGEIFS(O:O, $A:$A, $A131, $D:$D, "Weight pct")</f>
        <v>#DIV/0!</v>
      </c>
      <c r="P131" t="e">
        <f>N131*AVERAGEIFS(P:P, $A:$A, $A131, $D:$D, "Weight pct")</f>
        <v>#DIV/0!</v>
      </c>
      <c r="Q131">
        <f>IF(Q129&gt;(Q130*(1+Dash!$B$6)), Q130*(1+Dash!$B$6), IF(Q129&lt;(Q130*(1-Dash!$B$7)), Q130*(1-Dash!$B$7), Q129))</f>
        <v>1272.92</v>
      </c>
      <c r="R131">
        <f>$Q131*($R127/$Q127)</f>
        <v>590.48</v>
      </c>
      <c r="S131">
        <f>$Q131*($S127/$Q127)</f>
        <v>256.52000000000004</v>
      </c>
      <c r="T131">
        <f>$Q131*($T127/$Q127)</f>
        <v>355.74</v>
      </c>
      <c r="U131">
        <f t="shared" si="120"/>
        <v>339.36739226473873</v>
      </c>
      <c r="V131">
        <f t="shared" si="120"/>
        <v>238.37</v>
      </c>
      <c r="W131">
        <f t="shared" si="120"/>
        <v>82.280000000000015</v>
      </c>
      <c r="X131">
        <f t="shared" si="120"/>
        <v>135.51999999999998</v>
      </c>
      <c r="Y131">
        <f t="shared" si="121"/>
        <v>933.55260773526129</v>
      </c>
      <c r="Z131">
        <f t="shared" si="121"/>
        <v>352.11</v>
      </c>
      <c r="AA131">
        <f t="shared" si="121"/>
        <v>174.24</v>
      </c>
      <c r="AB131">
        <f t="shared" si="121"/>
        <v>220.22000000000003</v>
      </c>
      <c r="AC131">
        <f>IF(AC129&gt;(AC130*(1+Dash!$B$6)), AC130*(1+Dash!$B$6), IF(AC129&lt;(AC130*(1-Dash!$B$7)), AC130*(1-Dash!$B$7), AC129))</f>
        <v>2647.4800000000005</v>
      </c>
      <c r="AD131">
        <f>AC131*AVERAGEIFS(AD:AD, $A:$A, $A131, $D:$D, "Weight pct")</f>
        <v>994.23130821899952</v>
      </c>
      <c r="AE131">
        <f>AC131*AVERAGEIFS(AE:AE, $A:$A, $A131, $D:$D, "Weight pct")</f>
        <v>637.08656591235092</v>
      </c>
      <c r="AF131">
        <f>AC131*AVERAGEIFS(AF:AF, $A:$A, $A131, $D:$D, "Weight pct")</f>
        <v>1338.9527777663143</v>
      </c>
      <c r="AG131">
        <f t="shared" si="122"/>
        <v>1616.1653781933244</v>
      </c>
      <c r="AH131">
        <f t="shared" si="122"/>
        <v>617.60169446253553</v>
      </c>
      <c r="AI131">
        <f t="shared" si="122"/>
        <v>378.78735021293784</v>
      </c>
      <c r="AJ131">
        <f t="shared" si="122"/>
        <v>771.54911250843497</v>
      </c>
      <c r="AK131">
        <f t="shared" si="123"/>
        <v>1031.3146218066761</v>
      </c>
      <c r="AL131">
        <f t="shared" si="123"/>
        <v>376.62961375646398</v>
      </c>
      <c r="AM131">
        <f t="shared" si="123"/>
        <v>258.29921569941308</v>
      </c>
      <c r="AN131">
        <f t="shared" si="123"/>
        <v>567.40366525787942</v>
      </c>
      <c r="AO131">
        <f>IF(AO129&gt;(AO130*(1+Dash!$B$6)), AO130*(1+Dash!$B$6), IF(AO129&lt;(AO130*(1-Dash!$B$7)), AO130*(1-Dash!$B$7), AO129))</f>
        <v>93.170000000000016</v>
      </c>
      <c r="AP131">
        <f>IF(AP129&gt;(AP130*(1+Dash!$B$6)), AP130*(1+Dash!$B$6), IF(AP129&lt;(AP130*(1-Dash!$B$7)), AP130*(1-Dash!$B$7), AP129))</f>
        <v>9.6800000000000015</v>
      </c>
      <c r="AQ131">
        <f>AP131*AVERAGEIFS(AQ:AQ, $A:$A, $A131, $D:$D, "Weight pct")</f>
        <v>0.2688888888888889</v>
      </c>
      <c r="AR131">
        <f>AP131*AVERAGEIFS(AR:AR, $A:$A, $A131, $D:$D, "Weight pct")</f>
        <v>1.6267777777777781</v>
      </c>
      <c r="AS131">
        <f>AP131*AVERAGEIFS(AS:AS, $A:$A, $A131, $D:$D, "Weight pct")</f>
        <v>9.4111111111111132</v>
      </c>
      <c r="AT131">
        <f t="shared" si="124"/>
        <v>0</v>
      </c>
      <c r="AU131">
        <f t="shared" si="124"/>
        <v>0</v>
      </c>
      <c r="AV131">
        <f t="shared" si="124"/>
        <v>0</v>
      </c>
      <c r="AW131">
        <f t="shared" si="124"/>
        <v>0</v>
      </c>
      <c r="AX131">
        <f t="shared" si="125"/>
        <v>9.6800000000000015</v>
      </c>
      <c r="AY131">
        <f t="shared" si="125"/>
        <v>0.2688888888888889</v>
      </c>
      <c r="AZ131">
        <f t="shared" si="125"/>
        <v>1.6267777777777781</v>
      </c>
      <c r="BA131">
        <f t="shared" si="125"/>
        <v>9.4111111111111132</v>
      </c>
      <c r="BB131">
        <f>IF(BB129&gt;(BB130*(1+Dash!$B$6)), BB130*(1+Dash!$B$6), IF(BB129&lt;(BB130*(1-Dash!$B$7)), BB130*(1-Dash!$B$7), BB129))</f>
        <v>4997.5606314187844</v>
      </c>
      <c r="BC131">
        <f>BB131*AVERAGEIFS(BC:BC, $A:$A, $A131, $D:$D, "Weight pct")</f>
        <v>1481.443891180222</v>
      </c>
      <c r="BD131">
        <f>BB131*AVERAGEIFS(BD:BD, $A:$A, $A131, $D:$D, "Weight pct")</f>
        <v>1475.8021094828332</v>
      </c>
      <c r="BE131">
        <f>BB131*AVERAGEIFS(BE:BE, $A:$A, $A131, $D:$D, "Weight pct")</f>
        <v>1367.7554344676864</v>
      </c>
      <c r="BF131">
        <f t="shared" si="126"/>
        <v>4237.969945007404</v>
      </c>
      <c r="BG131">
        <f t="shared" si="126"/>
        <v>1319.7053810005289</v>
      </c>
      <c r="BH131">
        <f t="shared" si="126"/>
        <v>1249.4815970023856</v>
      </c>
      <c r="BI131">
        <f t="shared" si="126"/>
        <v>985.83841563482531</v>
      </c>
      <c r="BJ131">
        <f t="shared" si="127"/>
        <v>759.59068641138106</v>
      </c>
      <c r="BK131">
        <f t="shared" si="127"/>
        <v>161.73851017969315</v>
      </c>
      <c r="BL131">
        <f t="shared" si="127"/>
        <v>226.32051248044749</v>
      </c>
      <c r="BM131">
        <f t="shared" si="127"/>
        <v>381.917018832861</v>
      </c>
      <c r="BN131">
        <f>IF(BN129&gt;(BN130*(1+Dash!$B$6)), BN130*(1+Dash!$B$6), IF(BN129&lt;(BN130*(1-Dash!$B$7)), BN130*(1-Dash!$B$7), BN129))</f>
        <v>497.31000000000006</v>
      </c>
      <c r="BO131">
        <f>IF(BO129&gt;(BO130*(1+Dash!$B$6)), BO130*(1+Dash!$B$6), IF(BO129&lt;(BO130*(1-Dash!$B$7)), BO130*(1-Dash!$B$7), BO129))</f>
        <v>130.78462610059987</v>
      </c>
      <c r="BP131">
        <f>BO131*AVERAGEIFS(BP:BP, $A:$A, $A131, $D:$D, "Weight pct")</f>
        <v>7.6232749973076928</v>
      </c>
      <c r="BQ131">
        <f>BO131*AVERAGEIFS(BQ:BQ, $A:$A, $A131, $D:$D, "Weight pct")</f>
        <v>30.724562467305425</v>
      </c>
      <c r="BR131">
        <f>BO131*AVERAGEIFS(BR:BR, $A:$A, $A131, $D:$D, "Weight pct")</f>
        <v>84.533760427768684</v>
      </c>
      <c r="BS131">
        <f t="shared" si="128"/>
        <v>0</v>
      </c>
      <c r="BT131">
        <f t="shared" si="128"/>
        <v>0</v>
      </c>
      <c r="BU131">
        <f t="shared" si="128"/>
        <v>0</v>
      </c>
      <c r="BV131">
        <f t="shared" si="128"/>
        <v>0</v>
      </c>
      <c r="BW131">
        <f t="shared" si="129"/>
        <v>130.78462610059987</v>
      </c>
      <c r="BX131">
        <f t="shared" si="129"/>
        <v>7.6232749973076928</v>
      </c>
      <c r="BY131">
        <f t="shared" si="129"/>
        <v>30.724562467305425</v>
      </c>
      <c r="BZ131">
        <f t="shared" si="129"/>
        <v>84.533760427768684</v>
      </c>
      <c r="CA131">
        <f>IF(CA129&gt;(CA130*(1+Dash!$B$6)), CA130*(1+Dash!$B$6), IF(CA129&lt;(CA130*(1-Dash!$B$7)), CA130*(1-Dash!$B$7), CA129))</f>
        <v>0</v>
      </c>
    </row>
    <row r="132" spans="1:79" outlineLevel="1">
      <c r="A132" t="s">
        <v>73</v>
      </c>
      <c r="B132" t="s">
        <v>1975</v>
      </c>
      <c r="C132">
        <v>2018</v>
      </c>
      <c r="D132" t="s">
        <v>2036</v>
      </c>
      <c r="E132">
        <v>1172</v>
      </c>
      <c r="F132">
        <v>5638</v>
      </c>
      <c r="G132">
        <v>2535</v>
      </c>
      <c r="H132">
        <v>2223</v>
      </c>
      <c r="I132">
        <v>1201</v>
      </c>
      <c r="AC132">
        <v>4522</v>
      </c>
      <c r="AD132">
        <v>2296</v>
      </c>
      <c r="AE132">
        <v>1657</v>
      </c>
      <c r="AF132">
        <v>2677</v>
      </c>
      <c r="AG132">
        <v>2060</v>
      </c>
      <c r="AH132">
        <v>1020</v>
      </c>
      <c r="AI132">
        <v>758</v>
      </c>
      <c r="AJ132">
        <v>1244</v>
      </c>
      <c r="AK132">
        <v>2462</v>
      </c>
      <c r="AL132">
        <v>1276</v>
      </c>
      <c r="AM132">
        <v>899</v>
      </c>
      <c r="AN132">
        <v>1433</v>
      </c>
      <c r="AO132">
        <v>198</v>
      </c>
      <c r="AP132">
        <v>76</v>
      </c>
      <c r="AQ132">
        <v>8</v>
      </c>
      <c r="AR132">
        <v>9</v>
      </c>
      <c r="AS132">
        <v>71</v>
      </c>
      <c r="AT132">
        <v>1</v>
      </c>
      <c r="AU132">
        <v>0</v>
      </c>
      <c r="AV132">
        <v>0</v>
      </c>
      <c r="AW132">
        <v>1</v>
      </c>
      <c r="AX132">
        <v>75</v>
      </c>
      <c r="AY132">
        <v>8</v>
      </c>
      <c r="AZ132">
        <v>9</v>
      </c>
      <c r="BA132">
        <v>70</v>
      </c>
      <c r="BB132">
        <v>8555</v>
      </c>
      <c r="BC132">
        <v>3154</v>
      </c>
      <c r="BD132">
        <v>3263</v>
      </c>
      <c r="BE132">
        <v>2879</v>
      </c>
      <c r="BF132">
        <v>7399</v>
      </c>
      <c r="BG132">
        <v>2786</v>
      </c>
      <c r="BH132">
        <v>2763</v>
      </c>
      <c r="BI132">
        <v>2180</v>
      </c>
      <c r="BJ132">
        <v>1156</v>
      </c>
      <c r="BK132">
        <v>368</v>
      </c>
      <c r="BL132">
        <v>500</v>
      </c>
      <c r="BM132">
        <v>699</v>
      </c>
      <c r="BN132">
        <v>537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</row>
    <row r="133" spans="1:79" outlineLevel="1">
      <c r="A133" t="s">
        <v>73</v>
      </c>
      <c r="B133" t="s">
        <v>1975</v>
      </c>
      <c r="C133">
        <v>2019</v>
      </c>
      <c r="D133" t="s">
        <v>2036</v>
      </c>
      <c r="E133">
        <v>4390</v>
      </c>
      <c r="F133">
        <v>5681</v>
      </c>
      <c r="G133">
        <v>2797</v>
      </c>
      <c r="H133">
        <v>2161</v>
      </c>
      <c r="I133">
        <v>1120</v>
      </c>
      <c r="AC133">
        <v>4998</v>
      </c>
      <c r="AD133">
        <v>2715</v>
      </c>
      <c r="AE133">
        <v>1589</v>
      </c>
      <c r="AF133">
        <v>2634</v>
      </c>
      <c r="AG133">
        <v>2408</v>
      </c>
      <c r="AH133">
        <v>1249</v>
      </c>
      <c r="AI133">
        <v>742</v>
      </c>
      <c r="AJ133">
        <v>1324</v>
      </c>
      <c r="AK133">
        <v>2590</v>
      </c>
      <c r="AL133">
        <v>1466</v>
      </c>
      <c r="AM133">
        <v>847</v>
      </c>
      <c r="AN133">
        <v>1310</v>
      </c>
      <c r="AO133">
        <v>190</v>
      </c>
      <c r="AP133">
        <v>48</v>
      </c>
      <c r="AQ133">
        <v>2</v>
      </c>
      <c r="AR133">
        <v>15</v>
      </c>
      <c r="AS133">
        <v>45</v>
      </c>
      <c r="AT133">
        <v>0</v>
      </c>
      <c r="AU133">
        <v>0</v>
      </c>
      <c r="AV133">
        <v>0</v>
      </c>
      <c r="AW133">
        <v>0</v>
      </c>
      <c r="AX133">
        <v>48</v>
      </c>
      <c r="AY133">
        <v>2</v>
      </c>
      <c r="AZ133">
        <v>15</v>
      </c>
      <c r="BA133">
        <v>45</v>
      </c>
      <c r="BB133">
        <v>8430</v>
      </c>
      <c r="BC133">
        <v>3418</v>
      </c>
      <c r="BD133">
        <v>3004</v>
      </c>
      <c r="BE133">
        <v>2604</v>
      </c>
      <c r="BF133">
        <v>7289</v>
      </c>
      <c r="BG133">
        <v>3023</v>
      </c>
      <c r="BH133">
        <v>2517</v>
      </c>
      <c r="BI133">
        <v>1969</v>
      </c>
      <c r="BJ133">
        <v>1141</v>
      </c>
      <c r="BK133">
        <v>395</v>
      </c>
      <c r="BL133">
        <v>487</v>
      </c>
      <c r="BM133">
        <v>635</v>
      </c>
      <c r="BN133">
        <v>477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</row>
    <row r="134" spans="1:79" outlineLevel="1">
      <c r="A134" t="s">
        <v>73</v>
      </c>
      <c r="B134" t="s">
        <v>1975</v>
      </c>
      <c r="C134">
        <v>2020</v>
      </c>
      <c r="D134" t="s">
        <v>2036</v>
      </c>
      <c r="E134">
        <v>4499</v>
      </c>
      <c r="F134">
        <v>5790</v>
      </c>
      <c r="G134">
        <v>2937</v>
      </c>
      <c r="H134">
        <v>2142</v>
      </c>
      <c r="I134">
        <v>1138</v>
      </c>
      <c r="N134">
        <v>1122</v>
      </c>
      <c r="O134">
        <v>615</v>
      </c>
      <c r="P134">
        <v>507</v>
      </c>
      <c r="Q134">
        <f>SUM(Table1[[#This Row],[OSA]],Table1[[#This Row],[OSA: High-Demand Field]])</f>
        <v>113</v>
      </c>
      <c r="U134">
        <v>15</v>
      </c>
      <c r="Y134">
        <v>98</v>
      </c>
      <c r="AC134">
        <v>4615</v>
      </c>
      <c r="AD134">
        <v>2759</v>
      </c>
      <c r="AE134">
        <v>1256</v>
      </c>
      <c r="AF134">
        <v>2044</v>
      </c>
      <c r="AG134">
        <v>2516</v>
      </c>
      <c r="AH134">
        <v>1454</v>
      </c>
      <c r="AI134">
        <v>661</v>
      </c>
      <c r="AJ134">
        <v>1201</v>
      </c>
      <c r="AK134">
        <v>2099</v>
      </c>
      <c r="AL134">
        <v>1305</v>
      </c>
      <c r="AM134">
        <v>595</v>
      </c>
      <c r="AN134">
        <v>843</v>
      </c>
      <c r="AO134">
        <v>150</v>
      </c>
      <c r="AP134">
        <v>60</v>
      </c>
      <c r="AQ134">
        <v>12</v>
      </c>
      <c r="AR134">
        <v>5</v>
      </c>
      <c r="AS134">
        <v>58</v>
      </c>
      <c r="AT134">
        <v>0</v>
      </c>
      <c r="AU134">
        <v>0</v>
      </c>
      <c r="AV134">
        <v>0</v>
      </c>
      <c r="AW134">
        <v>0</v>
      </c>
      <c r="AX134">
        <v>60</v>
      </c>
      <c r="AY134">
        <v>12</v>
      </c>
      <c r="AZ134">
        <v>5</v>
      </c>
      <c r="BA134">
        <v>58</v>
      </c>
      <c r="BB134">
        <v>8481</v>
      </c>
      <c r="BC134">
        <v>4225</v>
      </c>
      <c r="BD134">
        <v>3031</v>
      </c>
      <c r="BE134">
        <v>2574</v>
      </c>
      <c r="BF134">
        <v>7379</v>
      </c>
      <c r="BG134">
        <v>3749</v>
      </c>
      <c r="BH134">
        <v>2609</v>
      </c>
      <c r="BI134">
        <v>2021</v>
      </c>
      <c r="BJ134">
        <v>1102</v>
      </c>
      <c r="BK134">
        <v>476</v>
      </c>
      <c r="BL134">
        <v>422</v>
      </c>
      <c r="BM134">
        <v>553</v>
      </c>
      <c r="BN134">
        <v>531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</row>
    <row r="135" spans="1:79" outlineLevel="1">
      <c r="A135" t="s">
        <v>73</v>
      </c>
      <c r="B135" t="s">
        <v>1975</v>
      </c>
      <c r="C135">
        <v>2021</v>
      </c>
      <c r="D135" t="s">
        <v>2036</v>
      </c>
      <c r="E135">
        <v>4597</v>
      </c>
      <c r="F135">
        <v>6002</v>
      </c>
      <c r="G135">
        <v>3228</v>
      </c>
      <c r="H135">
        <v>2161</v>
      </c>
      <c r="I135">
        <v>1162</v>
      </c>
      <c r="N135">
        <v>199</v>
      </c>
      <c r="O135">
        <v>6</v>
      </c>
      <c r="P135">
        <v>193</v>
      </c>
      <c r="Q135">
        <f>SUM(Table1[[#This Row],[OSA]],Table1[[#This Row],[OSA: High-Demand Field]])</f>
        <v>40</v>
      </c>
      <c r="U135">
        <v>12</v>
      </c>
      <c r="Y135">
        <v>28</v>
      </c>
      <c r="AC135">
        <v>3048</v>
      </c>
      <c r="AD135">
        <v>1833</v>
      </c>
      <c r="AE135">
        <v>855</v>
      </c>
      <c r="AF135">
        <v>1440</v>
      </c>
      <c r="AG135">
        <v>1620</v>
      </c>
      <c r="AH135">
        <v>945</v>
      </c>
      <c r="AI135">
        <v>473</v>
      </c>
      <c r="AJ135">
        <v>840</v>
      </c>
      <c r="AK135">
        <v>1428</v>
      </c>
      <c r="AL135">
        <v>888</v>
      </c>
      <c r="AM135">
        <v>382</v>
      </c>
      <c r="AN135">
        <v>600</v>
      </c>
      <c r="AO135">
        <v>153</v>
      </c>
      <c r="AP135">
        <v>53</v>
      </c>
      <c r="AQ135">
        <v>11</v>
      </c>
      <c r="AR135">
        <v>16</v>
      </c>
      <c r="AS135">
        <v>42</v>
      </c>
      <c r="AT135">
        <v>1</v>
      </c>
      <c r="AU135">
        <v>0</v>
      </c>
      <c r="AV135">
        <v>0</v>
      </c>
      <c r="AW135">
        <v>0</v>
      </c>
      <c r="AX135">
        <v>52</v>
      </c>
      <c r="AY135">
        <v>11</v>
      </c>
      <c r="AZ135">
        <v>16</v>
      </c>
      <c r="BA135">
        <v>42</v>
      </c>
      <c r="BB135">
        <v>9226</v>
      </c>
      <c r="BC135">
        <v>4780</v>
      </c>
      <c r="BD135">
        <v>3207</v>
      </c>
      <c r="BE135">
        <v>2646</v>
      </c>
      <c r="BF135">
        <v>7977</v>
      </c>
      <c r="BG135">
        <v>4168</v>
      </c>
      <c r="BH135">
        <v>2717</v>
      </c>
      <c r="BI135">
        <v>2059</v>
      </c>
      <c r="BJ135">
        <v>1249</v>
      </c>
      <c r="BK135">
        <v>612</v>
      </c>
      <c r="BL135">
        <v>490</v>
      </c>
      <c r="BM135">
        <v>587</v>
      </c>
      <c r="BN135">
        <v>645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</row>
    <row r="136" spans="1:79" outlineLevel="1">
      <c r="A136" t="s">
        <v>73</v>
      </c>
      <c r="B136" t="s">
        <v>1975</v>
      </c>
      <c r="C136">
        <v>2022</v>
      </c>
      <c r="D136" t="s">
        <v>2036</v>
      </c>
      <c r="E136">
        <v>4521</v>
      </c>
      <c r="F136">
        <v>5680</v>
      </c>
      <c r="G136">
        <v>3423</v>
      </c>
      <c r="H136">
        <v>2072</v>
      </c>
      <c r="I136">
        <v>907</v>
      </c>
      <c r="J136">
        <v>9</v>
      </c>
      <c r="K136">
        <v>3</v>
      </c>
      <c r="L136">
        <v>4</v>
      </c>
      <c r="M136">
        <v>0</v>
      </c>
      <c r="N136">
        <v>193</v>
      </c>
      <c r="O136">
        <v>6</v>
      </c>
      <c r="P136">
        <v>187</v>
      </c>
      <c r="Q136">
        <f>SUM(Table1[[#This Row],[OSA]],Table1[[#This Row],[OSA: High-Demand Field]])</f>
        <v>171</v>
      </c>
      <c r="U136">
        <v>85</v>
      </c>
      <c r="Y136">
        <v>86</v>
      </c>
      <c r="AC136">
        <v>4083</v>
      </c>
      <c r="AD136">
        <v>2626</v>
      </c>
      <c r="AE136">
        <v>1399</v>
      </c>
      <c r="AF136">
        <v>1788</v>
      </c>
      <c r="AG136">
        <v>1915</v>
      </c>
      <c r="AH136">
        <v>1257</v>
      </c>
      <c r="AI136">
        <v>713</v>
      </c>
      <c r="AJ136">
        <v>887</v>
      </c>
      <c r="AK136">
        <v>2168</v>
      </c>
      <c r="AL136">
        <v>1369</v>
      </c>
      <c r="AM136">
        <v>686</v>
      </c>
      <c r="AN136">
        <v>901</v>
      </c>
      <c r="AO136">
        <v>208</v>
      </c>
      <c r="AP136">
        <v>48</v>
      </c>
      <c r="AQ136">
        <v>14</v>
      </c>
      <c r="AR136">
        <v>7</v>
      </c>
      <c r="AS136">
        <v>44</v>
      </c>
      <c r="AT136">
        <v>4</v>
      </c>
      <c r="AU136">
        <v>2</v>
      </c>
      <c r="AV136">
        <v>1</v>
      </c>
      <c r="AW136">
        <v>3</v>
      </c>
      <c r="AX136">
        <v>44</v>
      </c>
      <c r="AY136">
        <v>12</v>
      </c>
      <c r="AZ136">
        <v>6</v>
      </c>
      <c r="BA136">
        <v>41</v>
      </c>
      <c r="BB136">
        <v>7602</v>
      </c>
      <c r="BC136">
        <v>4462</v>
      </c>
      <c r="BD136">
        <v>3024</v>
      </c>
      <c r="BE136">
        <v>2166</v>
      </c>
      <c r="BF136">
        <v>6403</v>
      </c>
      <c r="BG136">
        <v>3894</v>
      </c>
      <c r="BH136">
        <v>2530</v>
      </c>
      <c r="BI136">
        <v>1549</v>
      </c>
      <c r="BJ136">
        <v>1199</v>
      </c>
      <c r="BK136">
        <v>568</v>
      </c>
      <c r="BL136">
        <v>494</v>
      </c>
      <c r="BM136">
        <v>617</v>
      </c>
      <c r="BN136">
        <v>738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</row>
    <row r="137" spans="1:79" outlineLevel="1">
      <c r="A137" t="s">
        <v>73</v>
      </c>
      <c r="B137" t="s">
        <v>1975</v>
      </c>
      <c r="C137">
        <v>2023</v>
      </c>
      <c r="D137" t="s">
        <v>2036</v>
      </c>
      <c r="E137">
        <v>3364</v>
      </c>
      <c r="F137">
        <v>5135</v>
      </c>
      <c r="G137">
        <v>3318</v>
      </c>
      <c r="H137">
        <v>1784</v>
      </c>
      <c r="I137">
        <v>720</v>
      </c>
      <c r="J137">
        <v>1</v>
      </c>
      <c r="K137">
        <v>1</v>
      </c>
      <c r="L137">
        <v>1</v>
      </c>
      <c r="M137">
        <v>0</v>
      </c>
      <c r="N137">
        <v>711</v>
      </c>
      <c r="O137">
        <v>145</v>
      </c>
      <c r="P137">
        <v>566</v>
      </c>
      <c r="Q137">
        <v>85</v>
      </c>
      <c r="R137">
        <v>71</v>
      </c>
      <c r="S137">
        <v>22</v>
      </c>
      <c r="T137">
        <v>21</v>
      </c>
      <c r="U137">
        <v>9</v>
      </c>
      <c r="V137">
        <v>6</v>
      </c>
      <c r="W137">
        <v>4</v>
      </c>
      <c r="X137">
        <v>6</v>
      </c>
      <c r="Y137">
        <v>76</v>
      </c>
      <c r="Z137">
        <v>65</v>
      </c>
      <c r="AA137">
        <v>18</v>
      </c>
      <c r="AB137">
        <v>15</v>
      </c>
      <c r="AC137">
        <v>4207</v>
      </c>
      <c r="AD137">
        <v>2695</v>
      </c>
      <c r="AE137">
        <v>1448</v>
      </c>
      <c r="AF137">
        <v>1617</v>
      </c>
      <c r="AG137">
        <v>1553</v>
      </c>
      <c r="AH137">
        <v>963</v>
      </c>
      <c r="AI137">
        <v>632</v>
      </c>
      <c r="AJ137">
        <v>660</v>
      </c>
      <c r="AK137">
        <v>2654</v>
      </c>
      <c r="AL137">
        <v>1732</v>
      </c>
      <c r="AM137">
        <v>816</v>
      </c>
      <c r="AN137">
        <v>957</v>
      </c>
      <c r="AO137">
        <v>149</v>
      </c>
      <c r="AP137">
        <v>23</v>
      </c>
      <c r="AQ137">
        <v>9</v>
      </c>
      <c r="AR137">
        <v>2</v>
      </c>
      <c r="AS137">
        <v>22</v>
      </c>
      <c r="AT137">
        <v>1</v>
      </c>
      <c r="AU137">
        <v>0</v>
      </c>
      <c r="AV137">
        <v>0</v>
      </c>
      <c r="AW137">
        <v>1</v>
      </c>
      <c r="AX137">
        <v>22</v>
      </c>
      <c r="AY137">
        <v>9</v>
      </c>
      <c r="AZ137">
        <v>2</v>
      </c>
      <c r="BA137">
        <v>21</v>
      </c>
      <c r="BB137">
        <v>7519</v>
      </c>
      <c r="BC137">
        <v>4646</v>
      </c>
      <c r="BD137">
        <v>2817</v>
      </c>
      <c r="BE137">
        <v>1974</v>
      </c>
      <c r="BF137">
        <v>6168</v>
      </c>
      <c r="BG137">
        <v>3981</v>
      </c>
      <c r="BH137">
        <v>2283</v>
      </c>
      <c r="BI137">
        <v>1320</v>
      </c>
      <c r="BJ137">
        <v>1351</v>
      </c>
      <c r="BK137">
        <v>665</v>
      </c>
      <c r="BL137">
        <v>534</v>
      </c>
      <c r="BM137">
        <v>654</v>
      </c>
      <c r="BN137">
        <v>753</v>
      </c>
      <c r="BO137">
        <v>88</v>
      </c>
      <c r="BP137">
        <v>35</v>
      </c>
      <c r="BQ137">
        <v>52</v>
      </c>
      <c r="BR137">
        <v>41</v>
      </c>
      <c r="BS137">
        <v>0</v>
      </c>
      <c r="BT137">
        <v>0</v>
      </c>
      <c r="BU137">
        <v>0</v>
      </c>
      <c r="BV137">
        <v>0</v>
      </c>
      <c r="BW137">
        <v>88</v>
      </c>
      <c r="BX137">
        <v>35</v>
      </c>
      <c r="BY137">
        <v>52</v>
      </c>
      <c r="BZ137">
        <v>41</v>
      </c>
      <c r="CA137">
        <v>0</v>
      </c>
    </row>
    <row r="138" spans="1:79" outlineLevel="1">
      <c r="A138" t="str">
        <f>A137</f>
        <v>009331</v>
      </c>
      <c r="B138" t="str">
        <f>B137</f>
        <v>Dallas College District</v>
      </c>
      <c r="C138">
        <v>2024</v>
      </c>
      <c r="D138" t="s">
        <v>2037</v>
      </c>
      <c r="E138">
        <f>_xlfn.FORECAST.ETS($C138, E132:E137, $C132:$C137, 0,0,1)</f>
        <v>3635.6085380733384</v>
      </c>
      <c r="F138">
        <f>_xlfn.FORECAST.ETS($C138, F132:F137, $C132:$C137, 0,0,1)</f>
        <v>5097.7553213316896</v>
      </c>
      <c r="G138">
        <f>F138*AVERAGEIFS(G:G, $A:$A, $A138, $D:$D, "Weight pct")</f>
        <v>2749.2531991803544</v>
      </c>
      <c r="H138">
        <f>F138*AVERAGEIFS(H:H, $A:$A, $A138, $D:$D, "Weight pct")</f>
        <v>1883.5209896974231</v>
      </c>
      <c r="I138">
        <f>F138*AVERAGEIFS(I:I, $A:$A, $A138, $D:$D, "Weight pct")</f>
        <v>934.76894147309497</v>
      </c>
      <c r="J138">
        <f>_xlfn.FORECAST.ETS($C138, J132:J137, $C132:$C137, 0,0,1)</f>
        <v>5.8591227581985734</v>
      </c>
      <c r="K138">
        <f>J138*AVERAGEIFS(K:K, $A:$A, $A138, $D:$D, "Weight pct")</f>
        <v>3.9060818387990488</v>
      </c>
      <c r="L138">
        <f>J138*AVERAGEIFS(L:L, $A:$A, $A138, $D:$D, "Weight pct")</f>
        <v>4.2315886586989695</v>
      </c>
      <c r="M138">
        <f>J138*AVERAGEIFS(M:M, $A:$A, $A138, $D:$D, "Weight pct")</f>
        <v>0</v>
      </c>
      <c r="N138">
        <f>_xlfn.FORECAST.ETS($C138, N134:N137, $C134:$C137, 0,0,1)</f>
        <v>440.40679803371415</v>
      </c>
      <c r="O138">
        <f>N138*AVERAGEIFS(O:O, $A:$A, $A138, $D:$D, "Weight pct")</f>
        <v>89.54629511578716</v>
      </c>
      <c r="P138">
        <f>N138*AVERAGEIFS(P:P, $A:$A, $A138, $D:$D, "Weight pct")</f>
        <v>350.86050291792702</v>
      </c>
      <c r="Q138">
        <f>_xlfn.FORECAST.ETS($C138, Q134:Q137, $C134:$C137, 0,0,1)</f>
        <v>124.57628102039287</v>
      </c>
      <c r="R138">
        <f>$Q138*($R137/$Q137)</f>
        <v>104.05783473468111</v>
      </c>
      <c r="S138">
        <f>$Q138*($S137/$Q137)</f>
        <v>32.243272734689924</v>
      </c>
      <c r="T138">
        <f>$Q138*($T137/$Q137)</f>
        <v>30.777669428567652</v>
      </c>
      <c r="U138">
        <f t="shared" ref="U138:X141" si="130">Q138*AVERAGEIFS(U:U, $A:$A, $A138, $D:$D, "Weight pct")</f>
        <v>32.255967727877426</v>
      </c>
      <c r="V138">
        <f t="shared" si="130"/>
        <v>8.7936198367336154</v>
      </c>
      <c r="W138">
        <f t="shared" si="130"/>
        <v>5.8624132244890772</v>
      </c>
      <c r="X138">
        <f t="shared" si="130"/>
        <v>8.7936198367336136</v>
      </c>
      <c r="Y138">
        <f t="shared" ref="Y138:AB141" si="131">Q138*AVERAGEIFS(Y:Y, $A:$A, $A138, $D:$D, "Weight pct")</f>
        <v>92.320313292515436</v>
      </c>
      <c r="Z138">
        <f t="shared" si="131"/>
        <v>95.264214897947497</v>
      </c>
      <c r="AA138">
        <f t="shared" si="131"/>
        <v>26.38085951020085</v>
      </c>
      <c r="AB138">
        <f t="shared" si="131"/>
        <v>21.984049591834037</v>
      </c>
      <c r="AC138">
        <f>_xlfn.FORECAST.ETS($C138, AC132:AC137, $C132:$C137, 0,0,1)</f>
        <v>3425.931828583693</v>
      </c>
      <c r="AD138">
        <f>AC138*AVERAGEIFS(AD:AD, $A:$A, $A138, $D:$D, "Weight pct")</f>
        <v>2017.8292387801564</v>
      </c>
      <c r="AE138">
        <f>AC138*AVERAGEIFS(AE:AE, $A:$A, $A138, $D:$D, "Weight pct")</f>
        <v>1098.4989186339594</v>
      </c>
      <c r="AF138">
        <f>AC138*AVERAGEIFS(AF:AF, $A:$A, $A138, $D:$D, "Weight pct")</f>
        <v>1631.0991148281489</v>
      </c>
      <c r="AG138">
        <f t="shared" ref="AG138:AJ141" si="132">AC138*AVERAGEIFS(AG:AG, $A:$A, $A138, $D:$D, "Weight pct")</f>
        <v>1628.5639301084975</v>
      </c>
      <c r="AH138">
        <f t="shared" si="132"/>
        <v>935.88322439041042</v>
      </c>
      <c r="AI138">
        <f t="shared" si="132"/>
        <v>540.09853838655204</v>
      </c>
      <c r="AJ138">
        <f t="shared" si="132"/>
        <v>827.10639502125878</v>
      </c>
      <c r="AK138">
        <f t="shared" ref="AK138:AN141" si="133">AC138*AVERAGEIFS(AK:AK, $A:$A, $A138, $D:$D, "Weight pct")</f>
        <v>1797.3678984751955</v>
      </c>
      <c r="AL138">
        <f t="shared" si="133"/>
        <v>1081.9460143897461</v>
      </c>
      <c r="AM138">
        <f t="shared" si="133"/>
        <v>558.4003802474075</v>
      </c>
      <c r="AN138">
        <f t="shared" si="133"/>
        <v>803.99271980689002</v>
      </c>
      <c r="AO138">
        <f>_xlfn.FORECAST.ETS($C138, AO132:AO137, $C132:$C137, 0,0,1)</f>
        <v>165.95227813782614</v>
      </c>
      <c r="AP138">
        <f>_xlfn.FORECAST.ETS($C138, AP132:AP137, $C132:$C137, 0,0,1)</f>
        <v>23.50343213103611</v>
      </c>
      <c r="AQ138">
        <f>AP138*AVERAGEIFS(AQ:AQ, $A:$A, $A138, $D:$D, "Weight pct")</f>
        <v>4.8473792153425892</v>
      </c>
      <c r="AR138">
        <f>AP138*AVERAGEIFS(AR:AR, $A:$A, $A138, $D:$D, "Weight pct")</f>
        <v>4.1089132259624375</v>
      </c>
      <c r="AS138">
        <f>AP138*AVERAGEIFS(AS:AS, $A:$A, $A138, $D:$D, "Weight pct")</f>
        <v>21.560553932204495</v>
      </c>
      <c r="AT138">
        <f t="shared" ref="AT138:AW141" si="134">AP138*AVERAGEIFS(AT:AT, $A:$A, $A138, $D:$D, "Weight pct")</f>
        <v>0.6222040612192431</v>
      </c>
      <c r="AU138">
        <f t="shared" si="134"/>
        <v>0.11541379084149021</v>
      </c>
      <c r="AV138">
        <f t="shared" si="134"/>
        <v>9.7831267284819931E-2</v>
      </c>
      <c r="AW138">
        <f t="shared" si="134"/>
        <v>0.45895545342240684</v>
      </c>
      <c r="AX138">
        <f t="shared" ref="AX138:BA141" si="135">AP138*AVERAGEIFS(AX:AX, $A:$A, $A138, $D:$D, "Weight pct")</f>
        <v>22.881228069816867</v>
      </c>
      <c r="AY138">
        <f t="shared" si="135"/>
        <v>4.7319654245010989</v>
      </c>
      <c r="AZ138">
        <f t="shared" si="135"/>
        <v>4.0110819586776172</v>
      </c>
      <c r="BA138">
        <f t="shared" si="135"/>
        <v>21.101598478782087</v>
      </c>
      <c r="BB138">
        <f>_xlfn.FORECAST.ETS($C138, BB132:BB137, $C132:$C137, 0,0,1)</f>
        <v>7389.6250128567726</v>
      </c>
      <c r="BC138">
        <f>BB138*AVERAGEIFS(BC:BC, $A:$A, $A138, $D:$D, "Weight pct")</f>
        <v>3688.9691801598055</v>
      </c>
      <c r="BD138">
        <f>BB138*AVERAGEIFS(BD:BD, $A:$A, $A138, $D:$D, "Weight pct")</f>
        <v>2728.2414206002686</v>
      </c>
      <c r="BE138">
        <f>BB138*AVERAGEIFS(BE:BE, $A:$A, $A138, $D:$D, "Weight pct")</f>
        <v>2196.1783248760912</v>
      </c>
      <c r="BF138">
        <f t="shared" ref="BF138:BI141" si="136">BB138*AVERAGEIFS(BF:BF, $A:$A, $A138, $D:$D, "Weight pct")</f>
        <v>6314.1991089576059</v>
      </c>
      <c r="BG138">
        <f t="shared" si="136"/>
        <v>3231.9248708558603</v>
      </c>
      <c r="BH138">
        <f t="shared" si="136"/>
        <v>2291.5898827233123</v>
      </c>
      <c r="BI138">
        <f t="shared" si="136"/>
        <v>1632.6766234385475</v>
      </c>
      <c r="BJ138">
        <f t="shared" ref="BJ138:BM141" si="137">BB138*AVERAGEIFS(BJ:BJ, $A:$A, $A138, $D:$D, "Weight pct")</f>
        <v>1075.4259038991661</v>
      </c>
      <c r="BK138">
        <f t="shared" si="137"/>
        <v>457.04430930394477</v>
      </c>
      <c r="BL138">
        <f t="shared" si="137"/>
        <v>436.65153787695652</v>
      </c>
      <c r="BM138">
        <f t="shared" si="137"/>
        <v>563.50170143754383</v>
      </c>
      <c r="BN138">
        <f>_xlfn.FORECAST.ETS($C138, BN132:BN137, $C132:$C137, 0,0,1)</f>
        <v>825.88963280109522</v>
      </c>
      <c r="BO138">
        <f>_xlfn.FORECAST.ETS($C138, BO132:BO137, $C132:$C137, 0,0,1)</f>
        <v>69.027619848125696</v>
      </c>
      <c r="BP138">
        <f>BO138*AVERAGEIFS(BP:BP, $A:$A, $A138, $D:$D, "Weight pct")</f>
        <v>27.454166985049991</v>
      </c>
      <c r="BQ138">
        <f>BO138*AVERAGEIFS(BQ:BQ, $A:$A, $A138, $D:$D, "Weight pct")</f>
        <v>40.789048092074275</v>
      </c>
      <c r="BR138">
        <f>BO138*AVERAGEIFS(BR:BR, $A:$A, $A138, $D:$D, "Weight pct")</f>
        <v>32.160595611058561</v>
      </c>
      <c r="BS138">
        <f t="shared" ref="BS138:BV141" si="138">BO138*AVERAGEIFS(BS:BS, $A:$A, $A138, $D:$D, "Weight pct")</f>
        <v>0</v>
      </c>
      <c r="BT138">
        <f t="shared" si="138"/>
        <v>0</v>
      </c>
      <c r="BU138">
        <f t="shared" si="138"/>
        <v>0</v>
      </c>
      <c r="BV138">
        <f t="shared" si="138"/>
        <v>0</v>
      </c>
      <c r="BW138">
        <f t="shared" ref="BW138:BZ141" si="139">BO138*AVERAGEIFS(BW:BW, $A:$A, $A138, $D:$D, "Weight pct")</f>
        <v>69.027619848125696</v>
      </c>
      <c r="BX138">
        <f t="shared" si="139"/>
        <v>27.454166985049991</v>
      </c>
      <c r="BY138">
        <f t="shared" si="139"/>
        <v>40.789048092074275</v>
      </c>
      <c r="BZ138">
        <f t="shared" si="139"/>
        <v>32.160595611058561</v>
      </c>
      <c r="CA138">
        <f>_xlfn.FORECAST.ETS($C138, CA132:CA137, $C132:$C137, 0,0,1)</f>
        <v>0</v>
      </c>
    </row>
    <row r="139" spans="1:79" outlineLevel="1">
      <c r="A139" t="str">
        <f>A137</f>
        <v>009331</v>
      </c>
      <c r="B139" t="str">
        <f>B137</f>
        <v>Dallas College District</v>
      </c>
      <c r="C139">
        <v>2025</v>
      </c>
      <c r="D139" t="s">
        <v>2037</v>
      </c>
      <c r="E139">
        <f>_xlfn.FORECAST.ETS($C139, E132:E137, $C132:$C137, 0,0,1)</f>
        <v>3775.2352059155796</v>
      </c>
      <c r="F139">
        <f>_xlfn.FORECAST.ETS($C139, F132:F137, $C132:$C137, 0,0,1)</f>
        <v>5012.4382334196616</v>
      </c>
      <c r="G139">
        <f>F139*AVERAGEIFS(G:G, $A:$A, $A139, $D:$D, "Weight pct")</f>
        <v>2703.2411287490058</v>
      </c>
      <c r="H139">
        <f>F139*AVERAGEIFS(H:H, $A:$A, $A139, $D:$D, "Weight pct")</f>
        <v>1851.9979926658227</v>
      </c>
      <c r="I139">
        <f>F139*AVERAGEIFS(I:I, $A:$A, $A139, $D:$D, "Weight pct")</f>
        <v>919.1244550413179</v>
      </c>
      <c r="J139">
        <f>_xlfn.FORECAST.ETS($C139, J132:J137, $C132:$C137, 0,0,1)</f>
        <v>6.8350721968613799</v>
      </c>
      <c r="K139">
        <f>J139*AVERAGEIFS(K:K, $A:$A, $A139, $D:$D, "Weight pct")</f>
        <v>4.5567147979075866</v>
      </c>
      <c r="L139">
        <f>J139*AVERAGEIFS(L:L, $A:$A, $A139, $D:$D, "Weight pct")</f>
        <v>4.9364410310665523</v>
      </c>
      <c r="M139">
        <f>J139*AVERAGEIFS(M:M, $A:$A, $A139, $D:$D, "Weight pct")</f>
        <v>0</v>
      </c>
      <c r="N139">
        <f>_xlfn.FORECAST.ETS($C139, N134:N137, $C134:$C137, 0,0,1)</f>
        <v>339.7152999245713</v>
      </c>
      <c r="O139">
        <f>N139*AVERAGEIFS(O:O, $A:$A, $A139, $D:$D, "Weight pct")</f>
        <v>69.073062991332549</v>
      </c>
      <c r="P139">
        <f>N139*AVERAGEIFS(P:P, $A:$A, $A139, $D:$D, "Weight pct")</f>
        <v>270.64223693323873</v>
      </c>
      <c r="Q139">
        <f>_xlfn.FORECAST.ETS($C139, Q134:Q137, $C134:$C137, 0,0,1)</f>
        <v>127.48015587242855</v>
      </c>
      <c r="R139">
        <f>$Q139*($R137/$Q137)</f>
        <v>106.48342431696973</v>
      </c>
      <c r="S139">
        <f>$Q139*($S137/$Q137)</f>
        <v>32.994863872863867</v>
      </c>
      <c r="T139">
        <f>$Q139*($T137/$Q137)</f>
        <v>31.495097333188234</v>
      </c>
      <c r="U139">
        <f t="shared" si="130"/>
        <v>33.007854786520035</v>
      </c>
      <c r="V139">
        <f t="shared" si="130"/>
        <v>8.9985992380537798</v>
      </c>
      <c r="W139">
        <f t="shared" si="130"/>
        <v>5.9990661587025214</v>
      </c>
      <c r="X139">
        <f t="shared" si="130"/>
        <v>8.9985992380537798</v>
      </c>
      <c r="Y139">
        <f t="shared" si="131"/>
        <v>94.472301085908512</v>
      </c>
      <c r="Z139">
        <f t="shared" si="131"/>
        <v>97.484825078915947</v>
      </c>
      <c r="AA139">
        <f t="shared" si="131"/>
        <v>26.995797714161348</v>
      </c>
      <c r="AB139">
        <f t="shared" si="131"/>
        <v>22.496498095134452</v>
      </c>
      <c r="AC139">
        <f>_xlfn.FORECAST.ETS($C139, AC132:AC137, $C132:$C137, 0,0,1)</f>
        <v>3243.3869234733843</v>
      </c>
      <c r="AD139">
        <f>AC139*AVERAGEIFS(AD:AD, $A:$A, $A139, $D:$D, "Weight pct")</f>
        <v>1910.3126665446234</v>
      </c>
      <c r="AE139">
        <f>AC139*AVERAGEIFS(AE:AE, $A:$A, $A139, $D:$D, "Weight pct")</f>
        <v>1039.9672866870646</v>
      </c>
      <c r="AF139">
        <f>AC139*AVERAGEIFS(AF:AF, $A:$A, $A139, $D:$D, "Weight pct")</f>
        <v>1544.1887943548707</v>
      </c>
      <c r="AG139">
        <f t="shared" si="132"/>
        <v>1541.7886926074561</v>
      </c>
      <c r="AH139">
        <f t="shared" si="132"/>
        <v>886.01629097238492</v>
      </c>
      <c r="AI139">
        <f t="shared" si="132"/>
        <v>511.32031354932622</v>
      </c>
      <c r="AJ139">
        <f t="shared" si="132"/>
        <v>783.0354485022491</v>
      </c>
      <c r="AK139">
        <f t="shared" si="133"/>
        <v>1701.5982308659284</v>
      </c>
      <c r="AL139">
        <f t="shared" si="133"/>
        <v>1024.2963755722385</v>
      </c>
      <c r="AM139">
        <f t="shared" si="133"/>
        <v>528.64697313773843</v>
      </c>
      <c r="AN139">
        <f t="shared" si="133"/>
        <v>761.15334585262156</v>
      </c>
      <c r="AO139">
        <f>_xlfn.FORECAST.ETS($C139, AO132:AO137, $C132:$C137, 0,0,1)</f>
        <v>161.58233530945867</v>
      </c>
      <c r="AP139">
        <f>_xlfn.FORECAST.ETS($C139, AP132:AP137, $C132:$C137, 0,0,1)</f>
        <v>14.623265986311136</v>
      </c>
      <c r="AQ139">
        <f>AP139*AVERAGEIFS(AQ:AQ, $A:$A, $A139, $D:$D, "Weight pct")</f>
        <v>3.0159218963118311</v>
      </c>
      <c r="AR139">
        <f>AP139*AVERAGEIFS(AR:AR, $A:$A, $A139, $D:$D, "Weight pct")</f>
        <v>2.5564662506705864</v>
      </c>
      <c r="AS139">
        <f>AP139*AVERAGEIFS(AS:AS, $A:$A, $A139, $D:$D, "Weight pct")</f>
        <v>13.414454246726814</v>
      </c>
      <c r="AT139">
        <f t="shared" si="134"/>
        <v>0.38712029095347744</v>
      </c>
      <c r="AU139">
        <f t="shared" si="134"/>
        <v>7.1807664197900731E-2</v>
      </c>
      <c r="AV139">
        <f t="shared" si="134"/>
        <v>6.0868244063585389E-2</v>
      </c>
      <c r="AW139">
        <f t="shared" si="134"/>
        <v>0.28555096267840369</v>
      </c>
      <c r="AX139">
        <f t="shared" si="135"/>
        <v>14.23614569535766</v>
      </c>
      <c r="AY139">
        <f t="shared" si="135"/>
        <v>2.9441142321139302</v>
      </c>
      <c r="AZ139">
        <f t="shared" si="135"/>
        <v>2.4955980066070009</v>
      </c>
      <c r="BA139">
        <f t="shared" si="135"/>
        <v>13.128903284048411</v>
      </c>
      <c r="BB139">
        <f>_xlfn.FORECAST.ETS($C139, BB132:BB137, $C132:$C137, 0,0,1)</f>
        <v>7167.4325734303729</v>
      </c>
      <c r="BC139">
        <f>BB139*AVERAGEIFS(BC:BC, $A:$A, $A139, $D:$D, "Weight pct")</f>
        <v>3578.0486585254284</v>
      </c>
      <c r="BD139">
        <f>BB139*AVERAGEIFS(BD:BD, $A:$A, $A139, $D:$D, "Weight pct")</f>
        <v>2646.2082165428724</v>
      </c>
      <c r="BE139">
        <f>BB139*AVERAGEIFS(BE:BE, $A:$A, $A139, $D:$D, "Weight pct")</f>
        <v>2130.1432799894287</v>
      </c>
      <c r="BF139">
        <f t="shared" si="136"/>
        <v>6124.3427494532543</v>
      </c>
      <c r="BG139">
        <f t="shared" si="136"/>
        <v>3134.7468313952759</v>
      </c>
      <c r="BH139">
        <f t="shared" si="136"/>
        <v>2222.6859876919316</v>
      </c>
      <c r="BI139">
        <f t="shared" si="136"/>
        <v>1583.585038801288</v>
      </c>
      <c r="BJ139">
        <f t="shared" si="137"/>
        <v>1043.0898239771188</v>
      </c>
      <c r="BK139">
        <f t="shared" si="137"/>
        <v>443.30182713015199</v>
      </c>
      <c r="BL139">
        <f t="shared" si="137"/>
        <v>423.52222885094108</v>
      </c>
      <c r="BM139">
        <f t="shared" si="137"/>
        <v>546.55824118814064</v>
      </c>
      <c r="BN139">
        <f>_xlfn.FORECAST.ETS($C139, BN132:BN137, $C132:$C137, 0,0,1)</f>
        <v>889.18767054716204</v>
      </c>
      <c r="BO139">
        <f>_xlfn.FORECAST.ETS($C139, BO132:BO137, $C132:$C137, 0,0,1)</f>
        <v>83.327484383914083</v>
      </c>
      <c r="BP139">
        <f>BO139*AVERAGEIFS(BP:BP, $A:$A, $A139, $D:$D, "Weight pct")</f>
        <v>33.141613107238555</v>
      </c>
      <c r="BQ139">
        <f>BO139*AVERAGEIFS(BQ:BQ, $A:$A, $A139, $D:$D, "Weight pct")</f>
        <v>49.238968045040146</v>
      </c>
      <c r="BR139">
        <f>BO139*AVERAGEIFS(BR:BR, $A:$A, $A139, $D:$D, "Weight pct")</f>
        <v>38.823032497050875</v>
      </c>
      <c r="BS139">
        <f t="shared" si="138"/>
        <v>0</v>
      </c>
      <c r="BT139">
        <f t="shared" si="138"/>
        <v>0</v>
      </c>
      <c r="BU139">
        <f t="shared" si="138"/>
        <v>0</v>
      </c>
      <c r="BV139">
        <f t="shared" si="138"/>
        <v>0</v>
      </c>
      <c r="BW139">
        <f t="shared" si="139"/>
        <v>83.327484383914083</v>
      </c>
      <c r="BX139">
        <f t="shared" si="139"/>
        <v>33.141613107238555</v>
      </c>
      <c r="BY139">
        <f t="shared" si="139"/>
        <v>49.238968045040146</v>
      </c>
      <c r="BZ139">
        <f t="shared" si="139"/>
        <v>38.823032497050875</v>
      </c>
      <c r="CA139">
        <f>_xlfn.FORECAST.ETS($C139, CA132:CA137, $C132:$C137, 0,0,1)</f>
        <v>0</v>
      </c>
    </row>
    <row r="140" spans="1:79" outlineLevel="1">
      <c r="A140" t="str">
        <f>A139</f>
        <v>009331</v>
      </c>
      <c r="B140" t="str">
        <f>B139</f>
        <v>Dallas College District</v>
      </c>
      <c r="C140">
        <v>2024</v>
      </c>
      <c r="D140" t="s">
        <v>2040</v>
      </c>
      <c r="E140">
        <f>IF(OR(E137=0,E137=""),E138,IF(E138&gt;(E137*(1+Dash!$B$6)),E137*(1+Dash!$B$6),IF(E138&lt;(E137*(1-Dash!$B$7)),E137*(1-Dash!$B$7),E138)))</f>
        <v>3635.6085380733384</v>
      </c>
      <c r="F140">
        <f>IF(OR(F137=0,F137=""),F138,IF(F138&gt;(F137*(1+Dash!$B$6)),F137*(1+Dash!$B$6),IF(F138&lt;(F137*(1-Dash!$B$7)),F137*(1-Dash!$B$7),F138)))</f>
        <v>5097.7553213316896</v>
      </c>
      <c r="G140">
        <f>F140*AVERAGEIFS(G:G, $A:$A, $A140, $D:$D, "Weight pct")</f>
        <v>2749.2531991803544</v>
      </c>
      <c r="H140">
        <f>F140*AVERAGEIFS(H:H, $A:$A, $A140, $D:$D, "Weight pct")</f>
        <v>1883.5209896974231</v>
      </c>
      <c r="I140">
        <f>F140*AVERAGEIFS(I:I, $A:$A, $A140, $D:$D, "Weight pct")</f>
        <v>934.76894147309497</v>
      </c>
      <c r="J140">
        <f>IF(OR(J137=0,J137=""),J138,IF(J138&gt;(J137*(1+Dash!$B$6)),J137*(1+Dash!$B$6),IF(J138&lt;(J137*(1-Dash!$B$7)),J137*(1-Dash!$B$7),J138)))</f>
        <v>1.1000000000000001</v>
      </c>
      <c r="K140">
        <f>J140*AVERAGEIFS(K:K, $A:$A, $A140, $D:$D, "Weight pct")</f>
        <v>0.73333333333333339</v>
      </c>
      <c r="L140">
        <f>J140*AVERAGEIFS(L:L, $A:$A, $A140, $D:$D, "Weight pct")</f>
        <v>0.79444444444444451</v>
      </c>
      <c r="M140">
        <f>J140*AVERAGEIFS(M:M, $A:$A, $A140, $D:$D, "Weight pct")</f>
        <v>0</v>
      </c>
      <c r="N140">
        <f>IF(OR(N137=0,N137=""),N138,IF(N138&gt;(N137*(1+Dash!$B$6)),N137*(1+Dash!$B$6),IF(N138&lt;(N137*(1-Dash!$B$7)),N137*(1-Dash!$B$7),N138)))</f>
        <v>675.44999999999993</v>
      </c>
      <c r="O140">
        <f>N140*AVERAGEIFS(O:O, $A:$A, $A140, $D:$D, "Weight pct")</f>
        <v>137.33676524976855</v>
      </c>
      <c r="P140">
        <f>N140*AVERAGEIFS(P:P, $A:$A, $A140, $D:$D, "Weight pct")</f>
        <v>538.11323475023141</v>
      </c>
      <c r="Q140">
        <f>IF(OR(Q137=0,Q137=""),Q138,IF(Q138&gt;(Q137*(1+Dash!$B$6)),Q137*(1+Dash!$B$6),IF(Q138&lt;(Q137*(1-Dash!$B$7)),Q137*(1-Dash!$B$7),Q138)))</f>
        <v>93.500000000000014</v>
      </c>
      <c r="R140">
        <f>$Q140*($R137/$Q137)</f>
        <v>78.100000000000009</v>
      </c>
      <c r="S140">
        <f>$Q140*($S137/$Q137)</f>
        <v>24.200000000000006</v>
      </c>
      <c r="T140">
        <f>$Q140*($T137/$Q137)</f>
        <v>23.100000000000005</v>
      </c>
      <c r="U140">
        <f t="shared" si="130"/>
        <v>24.209528152978319</v>
      </c>
      <c r="V140">
        <f t="shared" si="130"/>
        <v>6.6000000000000005</v>
      </c>
      <c r="W140">
        <f t="shared" si="130"/>
        <v>4.4000000000000012</v>
      </c>
      <c r="X140">
        <f t="shared" si="130"/>
        <v>6.6000000000000014</v>
      </c>
      <c r="Y140">
        <f t="shared" si="131"/>
        <v>69.290471847021692</v>
      </c>
      <c r="Z140">
        <f t="shared" si="131"/>
        <v>71.500000000000014</v>
      </c>
      <c r="AA140">
        <f t="shared" si="131"/>
        <v>19.800000000000008</v>
      </c>
      <c r="AB140">
        <f t="shared" si="131"/>
        <v>16.500000000000004</v>
      </c>
      <c r="AC140">
        <f>IF(OR(AC137=0,AC137=""),AC138,IF(AC138&gt;(AC137*(1+Dash!$B$6)),AC137*(1+Dash!$B$6),IF(AC138&lt;(AC137*(1-Dash!$B$7)),AC137*(1-Dash!$B$7),AC138)))</f>
        <v>3996.6499999999996</v>
      </c>
      <c r="AD140">
        <f>AC140*AVERAGEIFS(AD:AD, $A:$A, $A140, $D:$D, "Weight pct")</f>
        <v>2353.974810556771</v>
      </c>
      <c r="AE140">
        <f>AC140*AVERAGEIFS(AE:AE, $A:$A, $A140, $D:$D, "Weight pct")</f>
        <v>1281.4953486606312</v>
      </c>
      <c r="AF140">
        <f>AC140*AVERAGEIFS(AF:AF, $A:$A, $A140, $D:$D, "Weight pct")</f>
        <v>1902.8201970886555</v>
      </c>
      <c r="AG140">
        <f t="shared" si="132"/>
        <v>1899.862681727358</v>
      </c>
      <c r="AH140">
        <f t="shared" si="132"/>
        <v>1091.7898767139925</v>
      </c>
      <c r="AI140">
        <f t="shared" si="132"/>
        <v>630.07232234827882</v>
      </c>
      <c r="AJ140">
        <f t="shared" si="132"/>
        <v>964.89216337626226</v>
      </c>
      <c r="AK140">
        <f t="shared" si="133"/>
        <v>2096.7873182726416</v>
      </c>
      <c r="AL140">
        <f t="shared" si="133"/>
        <v>1262.1849338427785</v>
      </c>
      <c r="AM140">
        <f t="shared" si="133"/>
        <v>651.42302631235248</v>
      </c>
      <c r="AN140">
        <f t="shared" si="133"/>
        <v>937.92803371239313</v>
      </c>
      <c r="AO140">
        <f>IF(OR(AO137=0,AO137=""),AO138,IF(AO138&gt;(AO137*(1+Dash!$B$6)),AO137*(1+Dash!$B$6),IF(AO138&lt;(AO137*(1-Dash!$B$7)),AO137*(1-Dash!$B$7),AO138)))</f>
        <v>163.9</v>
      </c>
      <c r="AP140">
        <f>IF(OR(AP137=0,AP137=""),AP138,IF(AP138&gt;(AP137*(1+Dash!$B$6)),AP137*(1+Dash!$B$6),IF(AP138&lt;(AP137*(1-Dash!$B$7)),AP137*(1-Dash!$B$7),AP138)))</f>
        <v>23.50343213103611</v>
      </c>
      <c r="AQ140">
        <f>AP140*AVERAGEIFS(AQ:AQ, $A:$A, $A140, $D:$D, "Weight pct")</f>
        <v>4.8473792153425892</v>
      </c>
      <c r="AR140">
        <f>AP140*AVERAGEIFS(AR:AR, $A:$A, $A140, $D:$D, "Weight pct")</f>
        <v>4.1089132259624375</v>
      </c>
      <c r="AS140">
        <f>AP140*AVERAGEIFS(AS:AS, $A:$A, $A140, $D:$D, "Weight pct")</f>
        <v>21.560553932204495</v>
      </c>
      <c r="AT140">
        <f t="shared" si="134"/>
        <v>0.6222040612192431</v>
      </c>
      <c r="AU140">
        <f t="shared" si="134"/>
        <v>0.11541379084149021</v>
      </c>
      <c r="AV140">
        <f t="shared" si="134"/>
        <v>9.7831267284819931E-2</v>
      </c>
      <c r="AW140">
        <f t="shared" si="134"/>
        <v>0.45895545342240684</v>
      </c>
      <c r="AX140">
        <f t="shared" si="135"/>
        <v>22.881228069816867</v>
      </c>
      <c r="AY140">
        <f t="shared" si="135"/>
        <v>4.7319654245010989</v>
      </c>
      <c r="AZ140">
        <f t="shared" si="135"/>
        <v>4.0110819586776172</v>
      </c>
      <c r="BA140">
        <f t="shared" si="135"/>
        <v>21.101598478782087</v>
      </c>
      <c r="BB140">
        <f>IF(OR(BB137=0,BB137=""),BB138,IF(BB138&gt;(BB137*(1+Dash!$B$6)),BB137*(1+Dash!$B$6),IF(BB138&lt;(BB137*(1-Dash!$B$7)),BB137*(1-Dash!$B$7),BB138)))</f>
        <v>7389.6250128567726</v>
      </c>
      <c r="BC140">
        <f>BB140*AVERAGEIFS(BC:BC, $A:$A, $A140, $D:$D, "Weight pct")</f>
        <v>3688.9691801598055</v>
      </c>
      <c r="BD140">
        <f>BB140*AVERAGEIFS(BD:BD, $A:$A, $A140, $D:$D, "Weight pct")</f>
        <v>2728.2414206002686</v>
      </c>
      <c r="BE140">
        <f>BB140*AVERAGEIFS(BE:BE, $A:$A, $A140, $D:$D, "Weight pct")</f>
        <v>2196.1783248760912</v>
      </c>
      <c r="BF140">
        <f t="shared" si="136"/>
        <v>6314.1991089576059</v>
      </c>
      <c r="BG140">
        <f t="shared" si="136"/>
        <v>3231.9248708558603</v>
      </c>
      <c r="BH140">
        <f t="shared" si="136"/>
        <v>2291.5898827233123</v>
      </c>
      <c r="BI140">
        <f t="shared" si="136"/>
        <v>1632.6766234385475</v>
      </c>
      <c r="BJ140">
        <f t="shared" si="137"/>
        <v>1075.4259038991661</v>
      </c>
      <c r="BK140">
        <f t="shared" si="137"/>
        <v>457.04430930394477</v>
      </c>
      <c r="BL140">
        <f t="shared" si="137"/>
        <v>436.65153787695652</v>
      </c>
      <c r="BM140">
        <f t="shared" si="137"/>
        <v>563.50170143754383</v>
      </c>
      <c r="BN140">
        <f>IF(OR(BN137=0,BN137=""),BN138,IF(BN138&gt;(BN137*(1+Dash!$B$6)),BN137*(1+Dash!$B$6),IF(BN138&lt;(BN137*(1-Dash!$B$7)),BN137*(1-Dash!$B$7),BN138)))</f>
        <v>825.88963280109522</v>
      </c>
      <c r="BO140">
        <f>IF(OR(BO137=0,BO137=""),BO138,IF(BO138&gt;(BO137*(1+Dash!$B$6)),BO137*(1+Dash!$B$6),IF(BO138&lt;(BO137*(1-Dash!$B$7)),BO137*(1-Dash!$B$7),BO138)))</f>
        <v>83.6</v>
      </c>
      <c r="BP140">
        <f>BO140*AVERAGEIFS(BP:BP, $A:$A, $A140, $D:$D, "Weight pct")</f>
        <v>33.249999999999993</v>
      </c>
      <c r="BQ140">
        <f>BO140*AVERAGEIFS(BQ:BQ, $A:$A, $A140, $D:$D, "Weight pct")</f>
        <v>49.4</v>
      </c>
      <c r="BR140">
        <f>BO140*AVERAGEIFS(BR:BR, $A:$A, $A140, $D:$D, "Weight pct")</f>
        <v>38.949999999999996</v>
      </c>
      <c r="BS140">
        <f t="shared" si="138"/>
        <v>0</v>
      </c>
      <c r="BT140">
        <f t="shared" si="138"/>
        <v>0</v>
      </c>
      <c r="BU140">
        <f t="shared" si="138"/>
        <v>0</v>
      </c>
      <c r="BV140">
        <f t="shared" si="138"/>
        <v>0</v>
      </c>
      <c r="BW140">
        <f t="shared" si="139"/>
        <v>83.6</v>
      </c>
      <c r="BX140">
        <f t="shared" si="139"/>
        <v>33.249999999999993</v>
      </c>
      <c r="BY140">
        <f t="shared" si="139"/>
        <v>49.4</v>
      </c>
      <c r="BZ140">
        <f t="shared" si="139"/>
        <v>38.949999999999996</v>
      </c>
      <c r="CA140">
        <f>IF(OR(CA137=0,CA137=""),CA138,IF(CA138&gt;(CA137*(1+Dash!$B$6)),CA137*(1+Dash!$B$6),IF(CA138&lt;(CA137*(1-Dash!$B$7)),CA137*(1-Dash!$B$7),CA138)))</f>
        <v>0</v>
      </c>
    </row>
    <row r="141" spans="1:79" outlineLevel="1">
      <c r="A141" t="str">
        <f>A140</f>
        <v>009331</v>
      </c>
      <c r="B141" t="str">
        <f>B140</f>
        <v>Dallas College District</v>
      </c>
      <c r="C141">
        <v>2025</v>
      </c>
      <c r="D141" t="s">
        <v>2040</v>
      </c>
      <c r="E141">
        <f>IF(E139&gt;(E140*(1+Dash!$B$6)), E140*(1+Dash!$B$6), IF(E139&lt;(E140*(1-Dash!$B$7)), E140*(1-Dash!$B$7), E139))</f>
        <v>3775.2352059155796</v>
      </c>
      <c r="F141">
        <f>IF(F139&gt;(F140*(1+Dash!$B$6)), F140*(1+Dash!$B$6), IF(F139&lt;(F140*(1-Dash!$B$7)), F140*(1-Dash!$B$7), F139))</f>
        <v>5012.4382334196616</v>
      </c>
      <c r="G141">
        <f>F141*AVERAGEIFS(G:G, $A:$A, $A141, $D:$D, "Weight pct")</f>
        <v>2703.2411287490058</v>
      </c>
      <c r="H141">
        <f>F141*AVERAGEIFS(H:H, $A:$A, $A141, $D:$D, "Weight pct")</f>
        <v>1851.9979926658227</v>
      </c>
      <c r="I141">
        <f>F141*AVERAGEIFS(I:I, $A:$A, $A141, $D:$D, "Weight pct")</f>
        <v>919.1244550413179</v>
      </c>
      <c r="J141">
        <f>IF(J139&gt;(J140*(1+Dash!$B$6)), J140*(1+Dash!$B$6), IF(J139&lt;(J140*(1-Dash!$B$7)), J140*(1-Dash!$B$7), J139))</f>
        <v>1.2100000000000002</v>
      </c>
      <c r="K141">
        <f>J141*AVERAGEIFS(K:K, $A:$A, $A141, $D:$D, "Weight pct")</f>
        <v>0.80666666666666675</v>
      </c>
      <c r="L141">
        <f>J141*AVERAGEIFS(L:L, $A:$A, $A141, $D:$D, "Weight pct")</f>
        <v>0.87388888888888905</v>
      </c>
      <c r="M141">
        <f>J141*AVERAGEIFS(M:M, $A:$A, $A141, $D:$D, "Weight pct")</f>
        <v>0</v>
      </c>
      <c r="N141">
        <f>IF(N139&gt;(N140*(1+Dash!$B$6)), N140*(1+Dash!$B$6), IF(N139&lt;(N140*(1-Dash!$B$7)), N140*(1-Dash!$B$7), N139))</f>
        <v>641.6774999999999</v>
      </c>
      <c r="O141">
        <f>N141*AVERAGEIFS(O:O, $A:$A, $A141, $D:$D, "Weight pct")</f>
        <v>130.4699269872801</v>
      </c>
      <c r="P141">
        <f>N141*AVERAGEIFS(P:P, $A:$A, $A141, $D:$D, "Weight pct")</f>
        <v>511.20757301271976</v>
      </c>
      <c r="Q141">
        <f>IF(Q139&gt;(Q140*(1+Dash!$B$6)), Q140*(1+Dash!$B$6), IF(Q139&lt;(Q140*(1-Dash!$B$7)), Q140*(1-Dash!$B$7), Q139))</f>
        <v>102.85000000000002</v>
      </c>
      <c r="R141">
        <f>$Q141*($R137/$Q137)</f>
        <v>85.910000000000025</v>
      </c>
      <c r="S141">
        <f>$Q141*($S137/$Q137)</f>
        <v>26.620000000000008</v>
      </c>
      <c r="T141">
        <f>$Q141*($T137/$Q137)</f>
        <v>25.410000000000007</v>
      </c>
      <c r="U141">
        <f t="shared" si="130"/>
        <v>26.630480968276153</v>
      </c>
      <c r="V141">
        <f t="shared" si="130"/>
        <v>7.2600000000000016</v>
      </c>
      <c r="W141">
        <f t="shared" si="130"/>
        <v>4.8400000000000016</v>
      </c>
      <c r="X141">
        <f t="shared" si="130"/>
        <v>7.2600000000000016</v>
      </c>
      <c r="Y141">
        <f t="shared" si="131"/>
        <v>76.219519031723863</v>
      </c>
      <c r="Z141">
        <f t="shared" si="131"/>
        <v>78.65000000000002</v>
      </c>
      <c r="AA141">
        <f t="shared" si="131"/>
        <v>21.780000000000008</v>
      </c>
      <c r="AB141">
        <f t="shared" si="131"/>
        <v>18.150000000000006</v>
      </c>
      <c r="AC141">
        <f>IF(AC139&gt;(AC140*(1+Dash!$B$6)), AC140*(1+Dash!$B$6), IF(AC139&lt;(AC140*(1-Dash!$B$7)), AC140*(1-Dash!$B$7), AC139))</f>
        <v>3796.8174999999997</v>
      </c>
      <c r="AD141">
        <f>AC141*AVERAGEIFS(AD:AD, $A:$A, $A141, $D:$D, "Weight pct")</f>
        <v>2236.2760700289323</v>
      </c>
      <c r="AE141">
        <f>AC141*AVERAGEIFS(AE:AE, $A:$A, $A141, $D:$D, "Weight pct")</f>
        <v>1217.4205812275995</v>
      </c>
      <c r="AF141">
        <f>AC141*AVERAGEIFS(AF:AF, $A:$A, $A141, $D:$D, "Weight pct")</f>
        <v>1807.6791872342226</v>
      </c>
      <c r="AG141">
        <f t="shared" si="132"/>
        <v>1804.86954764099</v>
      </c>
      <c r="AH141">
        <f t="shared" si="132"/>
        <v>1037.2003828782929</v>
      </c>
      <c r="AI141">
        <f t="shared" si="132"/>
        <v>598.56870623086479</v>
      </c>
      <c r="AJ141">
        <f t="shared" si="132"/>
        <v>916.64755520744905</v>
      </c>
      <c r="AK141">
        <f t="shared" si="133"/>
        <v>1991.9479523590098</v>
      </c>
      <c r="AL141">
        <f t="shared" si="133"/>
        <v>1199.0756871506394</v>
      </c>
      <c r="AM141">
        <f t="shared" si="133"/>
        <v>618.85187499673475</v>
      </c>
      <c r="AN141">
        <f t="shared" si="133"/>
        <v>891.03163202677342</v>
      </c>
      <c r="AO141">
        <f>IF(AO139&gt;(AO140*(1+Dash!$B$6)), AO140*(1+Dash!$B$6), IF(AO139&lt;(AO140*(1-Dash!$B$7)), AO140*(1-Dash!$B$7), AO139))</f>
        <v>161.58233530945867</v>
      </c>
      <c r="AP141">
        <f>IF(AP139&gt;(AP140*(1+Dash!$B$6)), AP140*(1+Dash!$B$6), IF(AP139&lt;(AP140*(1-Dash!$B$7)), AP140*(1-Dash!$B$7), AP139))</f>
        <v>22.328260524484303</v>
      </c>
      <c r="AQ141">
        <f>AP141*AVERAGEIFS(AQ:AQ, $A:$A, $A141, $D:$D, "Weight pct")</f>
        <v>4.6050102545754594</v>
      </c>
      <c r="AR141">
        <f>AP141*AVERAGEIFS(AR:AR, $A:$A, $A141, $D:$D, "Weight pct")</f>
        <v>3.9034675646643153</v>
      </c>
      <c r="AS141">
        <f>AP141*AVERAGEIFS(AS:AS, $A:$A, $A141, $D:$D, "Weight pct")</f>
        <v>20.482526235594268</v>
      </c>
      <c r="AT141">
        <f t="shared" si="134"/>
        <v>0.59109385815828097</v>
      </c>
      <c r="AU141">
        <f t="shared" si="134"/>
        <v>0.10964310129941569</v>
      </c>
      <c r="AV141">
        <f t="shared" si="134"/>
        <v>9.2939703920578931E-2</v>
      </c>
      <c r="AW141">
        <f t="shared" si="134"/>
        <v>0.43600768075128643</v>
      </c>
      <c r="AX141">
        <f t="shared" si="135"/>
        <v>21.737166666326022</v>
      </c>
      <c r="AY141">
        <f t="shared" si="135"/>
        <v>4.4953671532760433</v>
      </c>
      <c r="AZ141">
        <f t="shared" si="135"/>
        <v>3.8105278607437363</v>
      </c>
      <c r="BA141">
        <f t="shared" si="135"/>
        <v>20.046518554842979</v>
      </c>
      <c r="BB141">
        <f>IF(BB139&gt;(BB140*(1+Dash!$B$6)), BB140*(1+Dash!$B$6), IF(BB139&lt;(BB140*(1-Dash!$B$7)), BB140*(1-Dash!$B$7), BB139))</f>
        <v>7167.4325734303729</v>
      </c>
      <c r="BC141">
        <f>BB141*AVERAGEIFS(BC:BC, $A:$A, $A141, $D:$D, "Weight pct")</f>
        <v>3578.0486585254284</v>
      </c>
      <c r="BD141">
        <f>BB141*AVERAGEIFS(BD:BD, $A:$A, $A141, $D:$D, "Weight pct")</f>
        <v>2646.2082165428724</v>
      </c>
      <c r="BE141">
        <f>BB141*AVERAGEIFS(BE:BE, $A:$A, $A141, $D:$D, "Weight pct")</f>
        <v>2130.1432799894287</v>
      </c>
      <c r="BF141">
        <f t="shared" si="136"/>
        <v>6124.3427494532543</v>
      </c>
      <c r="BG141">
        <f t="shared" si="136"/>
        <v>3134.7468313952759</v>
      </c>
      <c r="BH141">
        <f t="shared" si="136"/>
        <v>2222.6859876919316</v>
      </c>
      <c r="BI141">
        <f t="shared" si="136"/>
        <v>1583.585038801288</v>
      </c>
      <c r="BJ141">
        <f t="shared" si="137"/>
        <v>1043.0898239771188</v>
      </c>
      <c r="BK141">
        <f t="shared" si="137"/>
        <v>443.30182713015199</v>
      </c>
      <c r="BL141">
        <f t="shared" si="137"/>
        <v>423.52222885094108</v>
      </c>
      <c r="BM141">
        <f t="shared" si="137"/>
        <v>546.55824118814064</v>
      </c>
      <c r="BN141">
        <f>IF(BN139&gt;(BN140*(1+Dash!$B$6)), BN140*(1+Dash!$B$6), IF(BN139&lt;(BN140*(1-Dash!$B$7)), BN140*(1-Dash!$B$7), BN139))</f>
        <v>889.18767054716204</v>
      </c>
      <c r="BO141">
        <f>IF(BO139&gt;(BO140*(1+Dash!$B$6)), BO140*(1+Dash!$B$6), IF(BO139&lt;(BO140*(1-Dash!$B$7)), BO140*(1-Dash!$B$7), BO139))</f>
        <v>83.327484383914083</v>
      </c>
      <c r="BP141">
        <f>BO141*AVERAGEIFS(BP:BP, $A:$A, $A141, $D:$D, "Weight pct")</f>
        <v>33.141613107238555</v>
      </c>
      <c r="BQ141">
        <f>BO141*AVERAGEIFS(BQ:BQ, $A:$A, $A141, $D:$D, "Weight pct")</f>
        <v>49.238968045040146</v>
      </c>
      <c r="BR141">
        <f>BO141*AVERAGEIFS(BR:BR, $A:$A, $A141, $D:$D, "Weight pct")</f>
        <v>38.823032497050875</v>
      </c>
      <c r="BS141">
        <f t="shared" si="138"/>
        <v>0</v>
      </c>
      <c r="BT141">
        <f t="shared" si="138"/>
        <v>0</v>
      </c>
      <c r="BU141">
        <f t="shared" si="138"/>
        <v>0</v>
      </c>
      <c r="BV141">
        <f t="shared" si="138"/>
        <v>0</v>
      </c>
      <c r="BW141">
        <f t="shared" si="139"/>
        <v>83.327484383914083</v>
      </c>
      <c r="BX141">
        <f t="shared" si="139"/>
        <v>33.141613107238555</v>
      </c>
      <c r="BY141">
        <f t="shared" si="139"/>
        <v>49.238968045040146</v>
      </c>
      <c r="BZ141">
        <f t="shared" si="139"/>
        <v>38.823032497050875</v>
      </c>
      <c r="CA141">
        <f>IF(CA139&gt;(CA140*(1+Dash!$B$6)), CA140*(1+Dash!$B$6), IF(CA139&lt;(CA140*(1-Dash!$B$7)), CA140*(1-Dash!$B$7), CA139))</f>
        <v>0</v>
      </c>
    </row>
    <row r="142" spans="1:79" outlineLevel="1">
      <c r="A142" t="s">
        <v>75</v>
      </c>
      <c r="B142" t="s">
        <v>1932</v>
      </c>
      <c r="C142">
        <v>2018</v>
      </c>
      <c r="D142" t="s">
        <v>2036</v>
      </c>
      <c r="E142">
        <v>766</v>
      </c>
      <c r="F142">
        <v>702</v>
      </c>
      <c r="G142">
        <v>293</v>
      </c>
      <c r="H142">
        <v>286</v>
      </c>
      <c r="I142">
        <v>187</v>
      </c>
      <c r="J142">
        <v>3</v>
      </c>
      <c r="K142">
        <v>3</v>
      </c>
      <c r="L142">
        <v>0</v>
      </c>
      <c r="M142">
        <v>0</v>
      </c>
      <c r="AC142">
        <v>600</v>
      </c>
      <c r="AD142">
        <v>374</v>
      </c>
      <c r="AE142">
        <v>260</v>
      </c>
      <c r="AF142">
        <v>321</v>
      </c>
      <c r="AG142">
        <v>294</v>
      </c>
      <c r="AH142">
        <v>183</v>
      </c>
      <c r="AI142">
        <v>96</v>
      </c>
      <c r="AJ142">
        <v>151</v>
      </c>
      <c r="AK142">
        <v>306</v>
      </c>
      <c r="AL142">
        <v>191</v>
      </c>
      <c r="AM142">
        <v>164</v>
      </c>
      <c r="AN142">
        <v>170</v>
      </c>
      <c r="AO142">
        <v>24</v>
      </c>
      <c r="AP142">
        <v>3</v>
      </c>
      <c r="AQ142">
        <v>0</v>
      </c>
      <c r="AR142">
        <v>0</v>
      </c>
      <c r="AS142">
        <v>2</v>
      </c>
      <c r="AT142">
        <v>0</v>
      </c>
      <c r="AU142">
        <v>0</v>
      </c>
      <c r="AV142">
        <v>0</v>
      </c>
      <c r="AW142">
        <v>0</v>
      </c>
      <c r="AX142">
        <v>3</v>
      </c>
      <c r="AY142">
        <v>0</v>
      </c>
      <c r="AZ142">
        <v>0</v>
      </c>
      <c r="BA142">
        <v>2</v>
      </c>
      <c r="BB142">
        <v>1422</v>
      </c>
      <c r="BC142">
        <v>562</v>
      </c>
      <c r="BD142">
        <v>705</v>
      </c>
      <c r="BE142">
        <v>671</v>
      </c>
      <c r="BF142">
        <v>817</v>
      </c>
      <c r="BG142">
        <v>361</v>
      </c>
      <c r="BH142">
        <v>385</v>
      </c>
      <c r="BI142">
        <v>331</v>
      </c>
      <c r="BJ142">
        <v>605</v>
      </c>
      <c r="BK142">
        <v>201</v>
      </c>
      <c r="BL142">
        <v>320</v>
      </c>
      <c r="BM142">
        <v>340</v>
      </c>
      <c r="BN142">
        <v>62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</row>
    <row r="143" spans="1:79" outlineLevel="1">
      <c r="A143" t="s">
        <v>75</v>
      </c>
      <c r="B143" t="s">
        <v>1932</v>
      </c>
      <c r="C143">
        <v>2019</v>
      </c>
      <c r="D143" t="s">
        <v>2036</v>
      </c>
      <c r="E143">
        <v>787</v>
      </c>
      <c r="F143">
        <v>737</v>
      </c>
      <c r="G143">
        <v>306</v>
      </c>
      <c r="H143">
        <v>281</v>
      </c>
      <c r="I143">
        <v>176</v>
      </c>
      <c r="J143">
        <v>1</v>
      </c>
      <c r="K143">
        <v>1</v>
      </c>
      <c r="L143">
        <v>1</v>
      </c>
      <c r="M143">
        <v>0</v>
      </c>
      <c r="AC143">
        <v>490</v>
      </c>
      <c r="AD143">
        <v>312</v>
      </c>
      <c r="AE143">
        <v>201</v>
      </c>
      <c r="AF143">
        <v>230</v>
      </c>
      <c r="AG143">
        <v>246</v>
      </c>
      <c r="AH143">
        <v>153</v>
      </c>
      <c r="AI143">
        <v>93</v>
      </c>
      <c r="AJ143">
        <v>116</v>
      </c>
      <c r="AK143">
        <v>244</v>
      </c>
      <c r="AL143">
        <v>159</v>
      </c>
      <c r="AM143">
        <v>108</v>
      </c>
      <c r="AN143">
        <v>114</v>
      </c>
      <c r="AO143">
        <v>7</v>
      </c>
      <c r="AP143">
        <v>2</v>
      </c>
      <c r="AQ143">
        <v>1</v>
      </c>
      <c r="AR143">
        <v>0</v>
      </c>
      <c r="AS143">
        <v>2</v>
      </c>
      <c r="AT143">
        <v>0</v>
      </c>
      <c r="AU143">
        <v>0</v>
      </c>
      <c r="AV143">
        <v>0</v>
      </c>
      <c r="AW143">
        <v>0</v>
      </c>
      <c r="AX143">
        <v>2</v>
      </c>
      <c r="AY143">
        <v>1</v>
      </c>
      <c r="AZ143">
        <v>0</v>
      </c>
      <c r="BA143">
        <v>2</v>
      </c>
      <c r="BB143">
        <v>1354</v>
      </c>
      <c r="BC143">
        <v>472</v>
      </c>
      <c r="BD143">
        <v>653</v>
      </c>
      <c r="BE143">
        <v>634</v>
      </c>
      <c r="BF143">
        <v>706</v>
      </c>
      <c r="BG143">
        <v>280</v>
      </c>
      <c r="BH143">
        <v>312</v>
      </c>
      <c r="BI143">
        <v>280</v>
      </c>
      <c r="BJ143">
        <v>648</v>
      </c>
      <c r="BK143">
        <v>192</v>
      </c>
      <c r="BL143">
        <v>341</v>
      </c>
      <c r="BM143">
        <v>354</v>
      </c>
      <c r="BN143">
        <v>55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</row>
    <row r="144" spans="1:79" outlineLevel="1">
      <c r="A144" t="s">
        <v>75</v>
      </c>
      <c r="B144" t="s">
        <v>1932</v>
      </c>
      <c r="C144">
        <v>2020</v>
      </c>
      <c r="D144" t="s">
        <v>2036</v>
      </c>
      <c r="E144">
        <v>750</v>
      </c>
      <c r="F144">
        <v>757</v>
      </c>
      <c r="G144">
        <v>339</v>
      </c>
      <c r="H144">
        <v>298</v>
      </c>
      <c r="I144">
        <v>195</v>
      </c>
      <c r="N144">
        <v>704</v>
      </c>
      <c r="O144">
        <v>0</v>
      </c>
      <c r="P144">
        <v>704</v>
      </c>
      <c r="Q144">
        <f>SUM(Table1[[#This Row],[OSA]],Table1[[#This Row],[OSA: High-Demand Field]])</f>
        <v>34</v>
      </c>
      <c r="U144">
        <v>19</v>
      </c>
      <c r="Y144">
        <v>15</v>
      </c>
      <c r="AC144">
        <v>552</v>
      </c>
      <c r="AD144">
        <v>355</v>
      </c>
      <c r="AE144">
        <v>224</v>
      </c>
      <c r="AF144">
        <v>263</v>
      </c>
      <c r="AG144">
        <v>264</v>
      </c>
      <c r="AH144">
        <v>146</v>
      </c>
      <c r="AI144">
        <v>77</v>
      </c>
      <c r="AJ144">
        <v>117</v>
      </c>
      <c r="AK144">
        <v>288</v>
      </c>
      <c r="AL144">
        <v>209</v>
      </c>
      <c r="AM144">
        <v>147</v>
      </c>
      <c r="AN144">
        <v>146</v>
      </c>
      <c r="AO144">
        <v>14</v>
      </c>
      <c r="AP144">
        <v>3</v>
      </c>
      <c r="AQ144">
        <v>0</v>
      </c>
      <c r="AR144">
        <v>0</v>
      </c>
      <c r="AS144">
        <v>3</v>
      </c>
      <c r="AT144">
        <v>0</v>
      </c>
      <c r="AU144">
        <v>0</v>
      </c>
      <c r="AV144">
        <v>0</v>
      </c>
      <c r="AW144">
        <v>0</v>
      </c>
      <c r="AX144">
        <v>3</v>
      </c>
      <c r="AY144">
        <v>0</v>
      </c>
      <c r="AZ144">
        <v>0</v>
      </c>
      <c r="BA144">
        <v>3</v>
      </c>
      <c r="BB144">
        <v>1197</v>
      </c>
      <c r="BC144">
        <v>442</v>
      </c>
      <c r="BD144">
        <v>575</v>
      </c>
      <c r="BE144">
        <v>591</v>
      </c>
      <c r="BF144">
        <v>628</v>
      </c>
      <c r="BG144">
        <v>290</v>
      </c>
      <c r="BH144">
        <v>282</v>
      </c>
      <c r="BI144">
        <v>266</v>
      </c>
      <c r="BJ144">
        <v>569</v>
      </c>
      <c r="BK144">
        <v>152</v>
      </c>
      <c r="BL144">
        <v>293</v>
      </c>
      <c r="BM144">
        <v>325</v>
      </c>
      <c r="BN144">
        <v>42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</row>
    <row r="145" spans="1:79" outlineLevel="1">
      <c r="A145" t="s">
        <v>75</v>
      </c>
      <c r="B145" t="s">
        <v>1932</v>
      </c>
      <c r="C145">
        <v>2021</v>
      </c>
      <c r="D145" t="s">
        <v>2036</v>
      </c>
      <c r="E145">
        <v>797</v>
      </c>
      <c r="F145">
        <v>753</v>
      </c>
      <c r="G145">
        <v>370</v>
      </c>
      <c r="H145">
        <v>303</v>
      </c>
      <c r="I145">
        <v>204</v>
      </c>
      <c r="N145">
        <v>1771</v>
      </c>
      <c r="O145">
        <v>102</v>
      </c>
      <c r="P145">
        <v>1669</v>
      </c>
      <c r="Q145">
        <f>SUM(Table1[[#This Row],[OSA]],Table1[[#This Row],[OSA: High-Demand Field]])</f>
        <v>22</v>
      </c>
      <c r="U145">
        <v>17</v>
      </c>
      <c r="Y145">
        <v>5</v>
      </c>
      <c r="AC145">
        <v>494</v>
      </c>
      <c r="AD145">
        <v>298</v>
      </c>
      <c r="AE145">
        <v>227</v>
      </c>
      <c r="AF145">
        <v>232</v>
      </c>
      <c r="AG145">
        <v>189</v>
      </c>
      <c r="AH145">
        <v>109</v>
      </c>
      <c r="AI145">
        <v>64</v>
      </c>
      <c r="AJ145">
        <v>80</v>
      </c>
      <c r="AK145">
        <v>305</v>
      </c>
      <c r="AL145">
        <v>189</v>
      </c>
      <c r="AM145">
        <v>163</v>
      </c>
      <c r="AN145">
        <v>152</v>
      </c>
      <c r="AO145">
        <v>19</v>
      </c>
      <c r="AP145">
        <v>3</v>
      </c>
      <c r="AQ145">
        <v>0</v>
      </c>
      <c r="AR145">
        <v>0</v>
      </c>
      <c r="AS145">
        <v>3</v>
      </c>
      <c r="AT145">
        <v>0</v>
      </c>
      <c r="AU145">
        <v>0</v>
      </c>
      <c r="AV145">
        <v>0</v>
      </c>
      <c r="AW145">
        <v>0</v>
      </c>
      <c r="AX145">
        <v>3</v>
      </c>
      <c r="AY145">
        <v>0</v>
      </c>
      <c r="AZ145">
        <v>0</v>
      </c>
      <c r="BA145">
        <v>3</v>
      </c>
      <c r="BB145">
        <v>1340</v>
      </c>
      <c r="BC145">
        <v>533</v>
      </c>
      <c r="BD145">
        <v>710</v>
      </c>
      <c r="BE145">
        <v>638</v>
      </c>
      <c r="BF145">
        <v>717</v>
      </c>
      <c r="BG145">
        <v>326</v>
      </c>
      <c r="BH145">
        <v>326</v>
      </c>
      <c r="BI145">
        <v>289</v>
      </c>
      <c r="BJ145">
        <v>623</v>
      </c>
      <c r="BK145">
        <v>207</v>
      </c>
      <c r="BL145">
        <v>384</v>
      </c>
      <c r="BM145">
        <v>349</v>
      </c>
      <c r="BN145">
        <v>55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</row>
    <row r="146" spans="1:79" outlineLevel="1">
      <c r="A146" t="s">
        <v>75</v>
      </c>
      <c r="B146" t="s">
        <v>1932</v>
      </c>
      <c r="C146">
        <v>2022</v>
      </c>
      <c r="D146" t="s">
        <v>2036</v>
      </c>
      <c r="E146">
        <v>875</v>
      </c>
      <c r="F146">
        <v>680</v>
      </c>
      <c r="G146">
        <v>303</v>
      </c>
      <c r="H146">
        <v>265</v>
      </c>
      <c r="I146">
        <v>137</v>
      </c>
      <c r="J146">
        <v>5</v>
      </c>
      <c r="K146">
        <v>2</v>
      </c>
      <c r="L146">
        <v>3</v>
      </c>
      <c r="M146">
        <v>0</v>
      </c>
      <c r="N146">
        <v>2266</v>
      </c>
      <c r="O146">
        <v>1</v>
      </c>
      <c r="P146">
        <v>2265</v>
      </c>
      <c r="Q146">
        <f>SUM(Table1[[#This Row],[OSA]],Table1[[#This Row],[OSA: High-Demand Field]])</f>
        <v>36</v>
      </c>
      <c r="U146">
        <v>3</v>
      </c>
      <c r="Y146">
        <v>33</v>
      </c>
      <c r="AC146">
        <v>549</v>
      </c>
      <c r="AD146">
        <v>346</v>
      </c>
      <c r="AE146">
        <v>232</v>
      </c>
      <c r="AF146">
        <v>224</v>
      </c>
      <c r="AG146">
        <v>244</v>
      </c>
      <c r="AH146">
        <v>167</v>
      </c>
      <c r="AI146">
        <v>76</v>
      </c>
      <c r="AJ146">
        <v>80</v>
      </c>
      <c r="AK146">
        <v>305</v>
      </c>
      <c r="AL146">
        <v>179</v>
      </c>
      <c r="AM146">
        <v>156</v>
      </c>
      <c r="AN146">
        <v>144</v>
      </c>
      <c r="AO146">
        <v>24</v>
      </c>
      <c r="AP146">
        <v>2</v>
      </c>
      <c r="AQ146">
        <v>0</v>
      </c>
      <c r="AR146">
        <v>0</v>
      </c>
      <c r="AS146">
        <v>2</v>
      </c>
      <c r="AT146">
        <v>0</v>
      </c>
      <c r="AU146">
        <v>0</v>
      </c>
      <c r="AV146">
        <v>0</v>
      </c>
      <c r="AW146">
        <v>0</v>
      </c>
      <c r="AX146">
        <v>2</v>
      </c>
      <c r="AY146">
        <v>0</v>
      </c>
      <c r="AZ146">
        <v>0</v>
      </c>
      <c r="BA146">
        <v>2</v>
      </c>
      <c r="BB146">
        <v>1320</v>
      </c>
      <c r="BC146">
        <v>527</v>
      </c>
      <c r="BD146">
        <v>691</v>
      </c>
      <c r="BE146">
        <v>581</v>
      </c>
      <c r="BF146">
        <v>655</v>
      </c>
      <c r="BG146">
        <v>295</v>
      </c>
      <c r="BH146">
        <v>308</v>
      </c>
      <c r="BI146">
        <v>232</v>
      </c>
      <c r="BJ146">
        <v>665</v>
      </c>
      <c r="BK146">
        <v>232</v>
      </c>
      <c r="BL146">
        <v>383</v>
      </c>
      <c r="BM146">
        <v>349</v>
      </c>
      <c r="BN146">
        <v>60</v>
      </c>
      <c r="BO146">
        <v>14</v>
      </c>
      <c r="BP146">
        <v>1</v>
      </c>
      <c r="BQ146">
        <v>8</v>
      </c>
      <c r="BR146">
        <v>12</v>
      </c>
      <c r="BS146">
        <v>0</v>
      </c>
      <c r="BT146">
        <v>0</v>
      </c>
      <c r="BU146">
        <v>0</v>
      </c>
      <c r="BV146">
        <v>0</v>
      </c>
      <c r="BW146">
        <v>14</v>
      </c>
      <c r="BX146">
        <v>1</v>
      </c>
      <c r="BY146">
        <v>8</v>
      </c>
      <c r="BZ146">
        <v>12</v>
      </c>
      <c r="CA146">
        <v>0</v>
      </c>
    </row>
    <row r="147" spans="1:79" outlineLevel="1">
      <c r="A147" t="s">
        <v>75</v>
      </c>
      <c r="B147" t="s">
        <v>1932</v>
      </c>
      <c r="C147">
        <v>2023</v>
      </c>
      <c r="D147" t="s">
        <v>2036</v>
      </c>
      <c r="E147">
        <v>841</v>
      </c>
      <c r="F147">
        <v>669</v>
      </c>
      <c r="G147">
        <v>281</v>
      </c>
      <c r="H147">
        <v>288</v>
      </c>
      <c r="I147">
        <v>154</v>
      </c>
      <c r="J147">
        <v>1</v>
      </c>
      <c r="K147">
        <v>1</v>
      </c>
      <c r="L147">
        <v>0</v>
      </c>
      <c r="M147">
        <v>0</v>
      </c>
      <c r="N147">
        <v>2498</v>
      </c>
      <c r="O147">
        <v>179</v>
      </c>
      <c r="P147">
        <v>2319</v>
      </c>
      <c r="Q147">
        <v>133</v>
      </c>
      <c r="R147">
        <v>34</v>
      </c>
      <c r="S147">
        <v>26</v>
      </c>
      <c r="T147">
        <v>103</v>
      </c>
      <c r="U147">
        <v>49</v>
      </c>
      <c r="V147">
        <v>15</v>
      </c>
      <c r="W147">
        <v>10</v>
      </c>
      <c r="X147">
        <v>34</v>
      </c>
      <c r="Y147">
        <v>84</v>
      </c>
      <c r="Z147">
        <v>19</v>
      </c>
      <c r="AA147">
        <v>16</v>
      </c>
      <c r="AB147">
        <v>69</v>
      </c>
      <c r="AC147">
        <v>546</v>
      </c>
      <c r="AD147">
        <v>369</v>
      </c>
      <c r="AE147">
        <v>236</v>
      </c>
      <c r="AF147">
        <v>197</v>
      </c>
      <c r="AG147">
        <v>277</v>
      </c>
      <c r="AH147">
        <v>226</v>
      </c>
      <c r="AI147">
        <v>87</v>
      </c>
      <c r="AJ147">
        <v>77</v>
      </c>
      <c r="AK147">
        <v>269</v>
      </c>
      <c r="AL147">
        <v>143</v>
      </c>
      <c r="AM147">
        <v>149</v>
      </c>
      <c r="AN147">
        <v>120</v>
      </c>
      <c r="AO147">
        <v>15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1075</v>
      </c>
      <c r="BC147">
        <v>392</v>
      </c>
      <c r="BD147">
        <v>578</v>
      </c>
      <c r="BE147">
        <v>502</v>
      </c>
      <c r="BF147">
        <v>442</v>
      </c>
      <c r="BG147">
        <v>193</v>
      </c>
      <c r="BH147">
        <v>216</v>
      </c>
      <c r="BI147">
        <v>148</v>
      </c>
      <c r="BJ147">
        <v>633</v>
      </c>
      <c r="BK147">
        <v>199</v>
      </c>
      <c r="BL147">
        <v>362</v>
      </c>
      <c r="BM147">
        <v>354</v>
      </c>
      <c r="BN147">
        <v>53</v>
      </c>
      <c r="BO147">
        <v>12</v>
      </c>
      <c r="BP147">
        <v>1</v>
      </c>
      <c r="BQ147">
        <v>6</v>
      </c>
      <c r="BR147">
        <v>9</v>
      </c>
      <c r="BS147">
        <v>0</v>
      </c>
      <c r="BT147">
        <v>0</v>
      </c>
      <c r="BU147">
        <v>0</v>
      </c>
      <c r="BV147">
        <v>0</v>
      </c>
      <c r="BW147">
        <v>12</v>
      </c>
      <c r="BX147">
        <v>1</v>
      </c>
      <c r="BY147">
        <v>6</v>
      </c>
      <c r="BZ147">
        <v>9</v>
      </c>
      <c r="CA147">
        <v>0</v>
      </c>
    </row>
    <row r="148" spans="1:79" outlineLevel="1">
      <c r="A148" t="str">
        <f>A147</f>
        <v>003563</v>
      </c>
      <c r="B148" t="str">
        <f>B147</f>
        <v>Del Mar College</v>
      </c>
      <c r="C148">
        <v>2024</v>
      </c>
      <c r="D148" t="s">
        <v>2037</v>
      </c>
      <c r="E148">
        <f>_xlfn.FORECAST.ETS($C148, E142:E147, $C142:$C147, 0,0,1)</f>
        <v>883.83259158816736</v>
      </c>
      <c r="F148">
        <f>_xlfn.FORECAST.ETS($C148, F142:F147, $C142:$C147, 0,0,1)</f>
        <v>655.48625003667235</v>
      </c>
      <c r="G148">
        <f>F148*AVERAGEIFS(G:G, $A:$A, $A148, $D:$D, "Weight pct")</f>
        <v>288.12793918151726</v>
      </c>
      <c r="H148">
        <f>F148*AVERAGEIFS(H:H, $A:$A, $A148, $D:$D, "Weight pct")</f>
        <v>262.73326858092167</v>
      </c>
      <c r="I148">
        <f>F148*AVERAGEIFS(I:I, $A:$A, $A148, $D:$D, "Weight pct")</f>
        <v>160.08774104782259</v>
      </c>
      <c r="J148">
        <f>_xlfn.FORECAST.ETS($C148, J142:J147, $C142:$C147, 0,0,1)</f>
        <v>2.6697033695246333</v>
      </c>
      <c r="K148">
        <f>J148*AVERAGEIFS(K:K, $A:$A, $A148, $D:$D, "Weight pct")</f>
        <v>2.2692478640959384</v>
      </c>
      <c r="L148">
        <f>J148*AVERAGEIFS(L:L, $A:$A, $A148, $D:$D, "Weight pct")</f>
        <v>1.0678813478098534</v>
      </c>
      <c r="M148">
        <f>J148*AVERAGEIFS(M:M, $A:$A, $A148, $D:$D, "Weight pct")</f>
        <v>0</v>
      </c>
      <c r="N148">
        <f>_xlfn.FORECAST.ETS($C148, N144:N147, $C144:$C147, 0,0,1)</f>
        <v>3166.1839010913241</v>
      </c>
      <c r="O148">
        <f>N148*AVERAGEIFS(O:O, $A:$A, $A148, $D:$D, "Weight pct")</f>
        <v>102.65813955212104</v>
      </c>
      <c r="P148">
        <f>N148*AVERAGEIFS(P:P, $A:$A, $A148, $D:$D, "Weight pct")</f>
        <v>3063.5257615392034</v>
      </c>
      <c r="Q148">
        <f>_xlfn.FORECAST.ETS($C148, Q144:Q147, $C144:$C147, 0,0,1)</f>
        <v>148.18182089225004</v>
      </c>
      <c r="R148">
        <f>$Q148*($R147/$Q147)</f>
        <v>37.881066995011288</v>
      </c>
      <c r="S148">
        <f>$Q148*($S147/$Q147)</f>
        <v>28.967874760890986</v>
      </c>
      <c r="T148">
        <f>$Q148*($T147/$Q147)</f>
        <v>114.75735001429891</v>
      </c>
      <c r="U148">
        <f t="shared" ref="U148:X151" si="140">Q148*AVERAGEIFS(U:U, $A:$A, $A148, $D:$D, "Weight pct")</f>
        <v>66.063352494959929</v>
      </c>
      <c r="V148">
        <f t="shared" si="140"/>
        <v>16.712235438975569</v>
      </c>
      <c r="W148">
        <f t="shared" si="140"/>
        <v>11.14149029265038</v>
      </c>
      <c r="X148">
        <f t="shared" si="140"/>
        <v>37.881066995011295</v>
      </c>
      <c r="Y148">
        <f t="shared" ref="Y148:AB151" si="141">Q148*AVERAGEIFS(Y:Y, $A:$A, $A148, $D:$D, "Weight pct")</f>
        <v>82.118468397290115</v>
      </c>
      <c r="Z148">
        <f t="shared" si="141"/>
        <v>21.16883155603572</v>
      </c>
      <c r="AA148">
        <f t="shared" si="141"/>
        <v>17.826384468240608</v>
      </c>
      <c r="AB148">
        <f t="shared" si="141"/>
        <v>76.876283019287627</v>
      </c>
      <c r="AC148">
        <f>_xlfn.FORECAST.ETS($C148, AC142:AC147, $C142:$C147, 0,0,1)</f>
        <v>542.51046917374424</v>
      </c>
      <c r="AD148">
        <f>AC148*AVERAGEIFS(AD:AD, $A:$A, $A148, $D:$D, "Weight pct")</f>
        <v>344.71872968512218</v>
      </c>
      <c r="AE148">
        <f>AC148*AVERAGEIFS(AE:AE, $A:$A, $A148, $D:$D, "Weight pct")</f>
        <v>231.80293650102436</v>
      </c>
      <c r="AF148">
        <f>AC148*AVERAGEIFS(AF:AF, $A:$A, $A148, $D:$D, "Weight pct")</f>
        <v>245.87416174724621</v>
      </c>
      <c r="AG148">
        <f t="shared" ref="AG148:AJ151" si="142">AC148*AVERAGEIFS(AG:AG, $A:$A, $A148, $D:$D, "Weight pct")</f>
        <v>253.59319420076579</v>
      </c>
      <c r="AH148">
        <f t="shared" si="142"/>
        <v>163.84791067377094</v>
      </c>
      <c r="AI148">
        <f t="shared" si="142"/>
        <v>83.210915826069552</v>
      </c>
      <c r="AJ148">
        <f t="shared" si="142"/>
        <v>102.95788406008531</v>
      </c>
      <c r="AK148">
        <f t="shared" ref="AK148:AN151" si="143">AC148*AVERAGEIFS(AK:AK, $A:$A, $A148, $D:$D, "Weight pct")</f>
        <v>288.91727497297848</v>
      </c>
      <c r="AL148">
        <f t="shared" si="143"/>
        <v>180.87081901135124</v>
      </c>
      <c r="AM148">
        <f t="shared" si="143"/>
        <v>148.59202067495482</v>
      </c>
      <c r="AN148">
        <f t="shared" si="143"/>
        <v>142.91627768716091</v>
      </c>
      <c r="AO148">
        <f>_xlfn.FORECAST.ETS($C148, AO142:AO147, $C142:$C147, 0,0,1)</f>
        <v>19.907546543903806</v>
      </c>
      <c r="AP148">
        <f>_xlfn.FORECAST.ETS($C148, AP142:AP147, $C142:$C147, 0,0,1)</f>
        <v>0.28498516638663307</v>
      </c>
      <c r="AQ148">
        <f>AP148*AVERAGEIFS(AQ:AQ, $A:$A, $A148, $D:$D, "Weight pct")</f>
        <v>2.8498516638663308E-2</v>
      </c>
      <c r="AR148">
        <f>AP148*AVERAGEIFS(AR:AR, $A:$A, $A148, $D:$D, "Weight pct")</f>
        <v>0</v>
      </c>
      <c r="AS148">
        <f>AP148*AVERAGEIFS(AS:AS, $A:$A, $A148, $D:$D, "Weight pct")</f>
        <v>0.26598615529419084</v>
      </c>
      <c r="AT148">
        <f t="shared" ref="AT148:AW151" si="144">AP148*AVERAGEIFS(AT:AT, $A:$A, $A148, $D:$D, "Weight pct")</f>
        <v>0</v>
      </c>
      <c r="AU148">
        <f t="shared" si="144"/>
        <v>0</v>
      </c>
      <c r="AV148" t="e">
        <f t="shared" si="144"/>
        <v>#DIV/0!</v>
      </c>
      <c r="AW148">
        <f t="shared" si="144"/>
        <v>0</v>
      </c>
      <c r="AX148">
        <f t="shared" ref="AX148:BA151" si="145">AP148*AVERAGEIFS(AX:AX, $A:$A, $A148, $D:$D, "Weight pct")</f>
        <v>0.28498516638663307</v>
      </c>
      <c r="AY148">
        <f t="shared" si="145"/>
        <v>2.8498516638663308E-2</v>
      </c>
      <c r="AZ148" t="e">
        <f t="shared" si="145"/>
        <v>#DIV/0!</v>
      </c>
      <c r="BA148">
        <f t="shared" si="145"/>
        <v>0.26598615529419084</v>
      </c>
      <c r="BB148">
        <f>_xlfn.FORECAST.ETS($C148, BB142:BB147, $C142:$C147, 0,0,1)</f>
        <v>1141.4527600042841</v>
      </c>
      <c r="BC148">
        <f>BB148*AVERAGEIFS(BC:BC, $A:$A, $A148, $D:$D, "Weight pct")</f>
        <v>432.74871349302236</v>
      </c>
      <c r="BD148">
        <f>BB148*AVERAGEIFS(BD:BD, $A:$A, $A148, $D:$D, "Weight pct")</f>
        <v>580.13060596347623</v>
      </c>
      <c r="BE148">
        <f>BB148*AVERAGEIFS(BE:BE, $A:$A, $A148, $D:$D, "Weight pct")</f>
        <v>535.93011493456822</v>
      </c>
      <c r="BF148">
        <f t="shared" ref="BF148:BI151" si="146">BB148*AVERAGEIFS(BF:BF, $A:$A, $A148, $D:$D, "Weight pct")</f>
        <v>582.72217386784666</v>
      </c>
      <c r="BG148">
        <f t="shared" si="146"/>
        <v>256.43456839072456</v>
      </c>
      <c r="BH148">
        <f t="shared" si="146"/>
        <v>270.04277611917036</v>
      </c>
      <c r="BI148">
        <f t="shared" si="146"/>
        <v>226.17402010006475</v>
      </c>
      <c r="BJ148">
        <f t="shared" ref="BJ148:BM151" si="147">BB148*AVERAGEIFS(BJ:BJ, $A:$A, $A148, $D:$D, "Weight pct")</f>
        <v>558.7305861364373</v>
      </c>
      <c r="BK148">
        <f t="shared" si="147"/>
        <v>176.31414510229777</v>
      </c>
      <c r="BL148">
        <f t="shared" si="147"/>
        <v>310.08782984430587</v>
      </c>
      <c r="BM148">
        <f t="shared" si="147"/>
        <v>309.75609483450353</v>
      </c>
      <c r="BN148">
        <f>_xlfn.FORECAST.ETS($C148, BN142:BN147, $C142:$C147, 0,0,1)</f>
        <v>54.995237423323161</v>
      </c>
      <c r="BO148">
        <f>_xlfn.FORECAST.ETS($C148, BO142:BO147, $C142:$C147, 0,0,1)</f>
        <v>16.212732906190759</v>
      </c>
      <c r="BP148">
        <f>BO148*AVERAGEIFS(BP:BP, $A:$A, $A148, $D:$D, "Weight pct")</f>
        <v>1.2545567129790469</v>
      </c>
      <c r="BQ148">
        <f>BO148*AVERAGEIFS(BQ:BQ, $A:$A, $A148, $D:$D, "Weight pct")</f>
        <v>8.6853926283164782</v>
      </c>
      <c r="BR148">
        <f>BO148*AVERAGEIFS(BR:BR, $A:$A, $A148, $D:$D, "Weight pct")</f>
        <v>13.028088942474717</v>
      </c>
      <c r="BS148">
        <f t="shared" ref="BS148:BV151" si="148">BO148*AVERAGEIFS(BS:BS, $A:$A, $A148, $D:$D, "Weight pct")</f>
        <v>0</v>
      </c>
      <c r="BT148">
        <f t="shared" si="148"/>
        <v>0</v>
      </c>
      <c r="BU148">
        <f t="shared" si="148"/>
        <v>0</v>
      </c>
      <c r="BV148">
        <f t="shared" si="148"/>
        <v>0</v>
      </c>
      <c r="BW148">
        <f t="shared" ref="BW148:BZ151" si="149">BO148*AVERAGEIFS(BW:BW, $A:$A, $A148, $D:$D, "Weight pct")</f>
        <v>16.212732906190759</v>
      </c>
      <c r="BX148">
        <f t="shared" si="149"/>
        <v>1.2545567129790469</v>
      </c>
      <c r="BY148">
        <f t="shared" si="149"/>
        <v>8.6853926283164782</v>
      </c>
      <c r="BZ148">
        <f t="shared" si="149"/>
        <v>13.028088942474717</v>
      </c>
      <c r="CA148">
        <f>_xlfn.FORECAST.ETS($C148, CA142:CA147, $C142:$C147, 0,0,1)</f>
        <v>0</v>
      </c>
    </row>
    <row r="149" spans="1:79" outlineLevel="1">
      <c r="A149" t="str">
        <f>A147</f>
        <v>003563</v>
      </c>
      <c r="B149" t="str">
        <f>B147</f>
        <v>Del Mar College</v>
      </c>
      <c r="C149">
        <v>2025</v>
      </c>
      <c r="D149" t="s">
        <v>2037</v>
      </c>
      <c r="E149">
        <f>_xlfn.FORECAST.ETS($C149, E142:E147, $C142:$C147, 0,0,1)</f>
        <v>904.67971611159783</v>
      </c>
      <c r="F149">
        <f>_xlfn.FORECAST.ETS($C149, F142:F147, $C142:$C147, 0,0,1)</f>
        <v>641.67451736764042</v>
      </c>
      <c r="G149">
        <f>F149*AVERAGEIFS(G:G, $A:$A, $A149, $D:$D, "Weight pct")</f>
        <v>282.05680333353945</v>
      </c>
      <c r="H149">
        <f>F149*AVERAGEIFS(H:H, $A:$A, $A149, $D:$D, "Weight pct")</f>
        <v>257.19722313573101</v>
      </c>
      <c r="I149">
        <f>F149*AVERAGEIFS(I:I, $A:$A, $A149, $D:$D, "Weight pct")</f>
        <v>156.71453667806193</v>
      </c>
      <c r="J149">
        <f>_xlfn.FORECAST.ETS($C149, J142:J147, $C142:$C147, 0,0,1)</f>
        <v>2.8786233020006629</v>
      </c>
      <c r="K149">
        <f>J149*AVERAGEIFS(K:K, $A:$A, $A149, $D:$D, "Weight pct")</f>
        <v>2.4468298067005634</v>
      </c>
      <c r="L149">
        <f>J149*AVERAGEIFS(L:L, $A:$A, $A149, $D:$D, "Weight pct")</f>
        <v>1.1514493208002652</v>
      </c>
      <c r="M149">
        <f>J149*AVERAGEIFS(M:M, $A:$A, $A149, $D:$D, "Weight pct")</f>
        <v>0</v>
      </c>
      <c r="N149">
        <f>_xlfn.FORECAST.ETS($C149, N144:N147, $C144:$C147, 0,0,1)</f>
        <v>3740.7354666558604</v>
      </c>
      <c r="O149">
        <f>N149*AVERAGEIFS(O:O, $A:$A, $A149, $D:$D, "Weight pct")</f>
        <v>121.28699897411597</v>
      </c>
      <c r="P149">
        <f>N149*AVERAGEIFS(P:P, $A:$A, $A149, $D:$D, "Weight pct")</f>
        <v>3619.4484676817447</v>
      </c>
      <c r="Q149">
        <f>_xlfn.FORECAST.ETS($C149, Q144:Q147, $C144:$C147, 0,0,1)</f>
        <v>181.35742034700007</v>
      </c>
      <c r="R149">
        <f>$Q149*($R147/$Q147)</f>
        <v>46.362047306751897</v>
      </c>
      <c r="S149">
        <f>$Q149*($S147/$Q147)</f>
        <v>35.453330293398508</v>
      </c>
      <c r="T149">
        <f>$Q149*($T147/$Q147)</f>
        <v>140.44973154692488</v>
      </c>
      <c r="U149">
        <f t="shared" si="140"/>
        <v>80.853907151488514</v>
      </c>
      <c r="V149">
        <f t="shared" si="140"/>
        <v>20.4538444000376</v>
      </c>
      <c r="W149">
        <f t="shared" si="140"/>
        <v>13.635896266691734</v>
      </c>
      <c r="X149">
        <f t="shared" si="140"/>
        <v>46.362047306751904</v>
      </c>
      <c r="Y149">
        <f t="shared" si="141"/>
        <v>100.50351319551156</v>
      </c>
      <c r="Z149">
        <f t="shared" si="141"/>
        <v>25.908202906714298</v>
      </c>
      <c r="AA149">
        <f t="shared" si="141"/>
        <v>21.817434026706774</v>
      </c>
      <c r="AB149">
        <f t="shared" si="141"/>
        <v>94.087684240172976</v>
      </c>
      <c r="AC149">
        <f>_xlfn.FORECAST.ETS($C149, AC142:AC147, $C142:$C147, 0,0,1)</f>
        <v>543.50272923560749</v>
      </c>
      <c r="AD149">
        <f>AC149*AVERAGEIFS(AD:AD, $A:$A, $A149, $D:$D, "Weight pct")</f>
        <v>345.34922558792704</v>
      </c>
      <c r="AE149">
        <f>AC149*AVERAGEIFS(AE:AE, $A:$A, $A149, $D:$D, "Weight pct")</f>
        <v>232.22690766689493</v>
      </c>
      <c r="AF149">
        <f>AC149*AVERAGEIFS(AF:AF, $A:$A, $A149, $D:$D, "Weight pct")</f>
        <v>246.32386940232146</v>
      </c>
      <c r="AG149">
        <f t="shared" si="142"/>
        <v>254.05702008591228</v>
      </c>
      <c r="AH149">
        <f t="shared" si="142"/>
        <v>164.14759104349528</v>
      </c>
      <c r="AI149">
        <f t="shared" si="142"/>
        <v>83.363109881625789</v>
      </c>
      <c r="AJ149">
        <f t="shared" si="142"/>
        <v>103.14619562679546</v>
      </c>
      <c r="AK149">
        <f t="shared" si="143"/>
        <v>289.44570914969523</v>
      </c>
      <c r="AL149">
        <f t="shared" si="143"/>
        <v>181.20163454443173</v>
      </c>
      <c r="AM149">
        <f t="shared" si="143"/>
        <v>148.86379778526916</v>
      </c>
      <c r="AN149">
        <f t="shared" si="143"/>
        <v>143.17767377552599</v>
      </c>
      <c r="AO149">
        <f>_xlfn.FORECAST.ETS($C149, AO142:AO147, $C142:$C147, 0,0,1)</f>
        <v>21.016594489374043</v>
      </c>
      <c r="AP149">
        <f>_xlfn.FORECAST.ETS($C149, AP142:AP147, $C142:$C147, 0,0,1)</f>
        <v>-0.16729829874790644</v>
      </c>
      <c r="AQ149">
        <f>AP149*AVERAGEIFS(AQ:AQ, $A:$A, $A149, $D:$D, "Weight pct")</f>
        <v>-1.6729829874790644E-2</v>
      </c>
      <c r="AR149">
        <f>AP149*AVERAGEIFS(AR:AR, $A:$A, $A149, $D:$D, "Weight pct")</f>
        <v>0</v>
      </c>
      <c r="AS149">
        <f>AP149*AVERAGEIFS(AS:AS, $A:$A, $A149, $D:$D, "Weight pct")</f>
        <v>-0.15614507883137932</v>
      </c>
      <c r="AT149">
        <f t="shared" si="144"/>
        <v>0</v>
      </c>
      <c r="AU149">
        <f t="shared" si="144"/>
        <v>0</v>
      </c>
      <c r="AV149" t="e">
        <f t="shared" si="144"/>
        <v>#DIV/0!</v>
      </c>
      <c r="AW149">
        <f t="shared" si="144"/>
        <v>0</v>
      </c>
      <c r="AX149">
        <f t="shared" si="145"/>
        <v>-0.16729829874790644</v>
      </c>
      <c r="AY149">
        <f t="shared" si="145"/>
        <v>-1.6729829874790644E-2</v>
      </c>
      <c r="AZ149" t="e">
        <f t="shared" si="145"/>
        <v>#DIV/0!</v>
      </c>
      <c r="BA149">
        <f t="shared" si="145"/>
        <v>-0.15614507883137932</v>
      </c>
      <c r="BB149">
        <f>_xlfn.FORECAST.ETS($C149, BB142:BB147, $C142:$C147, 0,0,1)</f>
        <v>1094.6798097495202</v>
      </c>
      <c r="BC149">
        <f>BB149*AVERAGEIFS(BC:BC, $A:$A, $A149, $D:$D, "Weight pct")</f>
        <v>415.01610575116001</v>
      </c>
      <c r="BD149">
        <f>BB149*AVERAGEIFS(BD:BD, $A:$A, $A149, $D:$D, "Weight pct")</f>
        <v>556.35877683066667</v>
      </c>
      <c r="BE149">
        <f>BB149*AVERAGEIFS(BE:BE, $A:$A, $A149, $D:$D, "Weight pct")</f>
        <v>513.96947540203917</v>
      </c>
      <c r="BF149">
        <f t="shared" si="146"/>
        <v>558.84415087321452</v>
      </c>
      <c r="BG149">
        <f t="shared" si="146"/>
        <v>245.92672984390978</v>
      </c>
      <c r="BH149">
        <f t="shared" si="146"/>
        <v>258.97731833006929</v>
      </c>
      <c r="BI149">
        <f t="shared" si="146"/>
        <v>216.90615851022497</v>
      </c>
      <c r="BJ149">
        <f t="shared" si="147"/>
        <v>535.83565887630562</v>
      </c>
      <c r="BK149">
        <f t="shared" si="147"/>
        <v>169.0893759072502</v>
      </c>
      <c r="BL149">
        <f t="shared" si="147"/>
        <v>297.38145850059738</v>
      </c>
      <c r="BM149">
        <f t="shared" si="147"/>
        <v>297.06331689181422</v>
      </c>
      <c r="BN149">
        <f>_xlfn.FORECAST.ETS($C149, BN142:BN147, $C142:$C147, 0,0,1)</f>
        <v>55.166888387532531</v>
      </c>
      <c r="BO149">
        <f>_xlfn.FORECAST.ETS($C149, BO142:BO147, $C142:$C147, 0,0,1)</f>
        <v>19.430869695985223</v>
      </c>
      <c r="BP149">
        <f>BO149*AVERAGEIFS(BP:BP, $A:$A, $A149, $D:$D, "Weight pct")</f>
        <v>1.5035792026655233</v>
      </c>
      <c r="BQ149">
        <f>BO149*AVERAGEIFS(BQ:BQ, $A:$A, $A149, $D:$D, "Weight pct")</f>
        <v>10.409394479992084</v>
      </c>
      <c r="BR149">
        <f>BO149*AVERAGEIFS(BR:BR, $A:$A, $A149, $D:$D, "Weight pct")</f>
        <v>15.614091719988126</v>
      </c>
      <c r="BS149">
        <f t="shared" si="148"/>
        <v>0</v>
      </c>
      <c r="BT149">
        <f t="shared" si="148"/>
        <v>0</v>
      </c>
      <c r="BU149">
        <f t="shared" si="148"/>
        <v>0</v>
      </c>
      <c r="BV149">
        <f t="shared" si="148"/>
        <v>0</v>
      </c>
      <c r="BW149">
        <f t="shared" si="149"/>
        <v>19.430869695985223</v>
      </c>
      <c r="BX149">
        <f t="shared" si="149"/>
        <v>1.5035792026655233</v>
      </c>
      <c r="BY149">
        <f t="shared" si="149"/>
        <v>10.409394479992084</v>
      </c>
      <c r="BZ149">
        <f t="shared" si="149"/>
        <v>15.614091719988126</v>
      </c>
      <c r="CA149">
        <f>_xlfn.FORECAST.ETS($C149, CA142:CA147, $C142:$C147, 0,0,1)</f>
        <v>0</v>
      </c>
    </row>
    <row r="150" spans="1:79" outlineLevel="1">
      <c r="A150" t="str">
        <f>A149</f>
        <v>003563</v>
      </c>
      <c r="B150" t="str">
        <f>B149</f>
        <v>Del Mar College</v>
      </c>
      <c r="C150">
        <v>2024</v>
      </c>
      <c r="D150" t="s">
        <v>2040</v>
      </c>
      <c r="E150">
        <f>IF(OR(E147=0,E147=""),E148,IF(E148&gt;(E147*(1+Dash!$B$6)),E147*(1+Dash!$B$6),IF(E148&lt;(E147*(1-Dash!$B$7)),E147*(1-Dash!$B$7),E148)))</f>
        <v>883.83259158816736</v>
      </c>
      <c r="F150">
        <f>IF(OR(F147=0,F147=""),F148,IF(F148&gt;(F147*(1+Dash!$B$6)),F147*(1+Dash!$B$6),IF(F148&lt;(F147*(1-Dash!$B$7)),F147*(1-Dash!$B$7),F148)))</f>
        <v>655.48625003667235</v>
      </c>
      <c r="G150">
        <f>F150*AVERAGEIFS(G:G, $A:$A, $A150, $D:$D, "Weight pct")</f>
        <v>288.12793918151726</v>
      </c>
      <c r="H150">
        <f>F150*AVERAGEIFS(H:H, $A:$A, $A150, $D:$D, "Weight pct")</f>
        <v>262.73326858092167</v>
      </c>
      <c r="I150">
        <f>F150*AVERAGEIFS(I:I, $A:$A, $A150, $D:$D, "Weight pct")</f>
        <v>160.08774104782259</v>
      </c>
      <c r="J150">
        <f>IF(OR(J147=0,J147=""),J148,IF(J148&gt;(J147*(1+Dash!$B$6)),J147*(1+Dash!$B$6),IF(J148&lt;(J147*(1-Dash!$B$7)),J147*(1-Dash!$B$7),J148)))</f>
        <v>1.1000000000000001</v>
      </c>
      <c r="K150">
        <f>J150*AVERAGEIFS(K:K, $A:$A, $A150, $D:$D, "Weight pct")</f>
        <v>0.93500000000000005</v>
      </c>
      <c r="L150">
        <f>J150*AVERAGEIFS(L:L, $A:$A, $A150, $D:$D, "Weight pct")</f>
        <v>0.44000000000000006</v>
      </c>
      <c r="M150">
        <f>J150*AVERAGEIFS(M:M, $A:$A, $A150, $D:$D, "Weight pct")</f>
        <v>0</v>
      </c>
      <c r="N150">
        <f>IF(OR(N147=0,N147=""),N148,IF(N148&gt;(N147*(1+Dash!$B$6)),N147*(1+Dash!$B$6),IF(N148&lt;(N147*(1-Dash!$B$7)),N147*(1-Dash!$B$7),N148)))</f>
        <v>2747.8</v>
      </c>
      <c r="O150">
        <f>N150*AVERAGEIFS(O:O, $A:$A, $A150, $D:$D, "Weight pct")</f>
        <v>89.092751613097761</v>
      </c>
      <c r="P150">
        <f>N150*AVERAGEIFS(P:P, $A:$A, $A150, $D:$D, "Weight pct")</f>
        <v>2658.7072483869024</v>
      </c>
      <c r="Q150">
        <f>IF(OR(Q147=0,Q147=""),Q148,IF(Q148&gt;(Q147*(1+Dash!$B$6)),Q147*(1+Dash!$B$6),IF(Q148&lt;(Q147*(1-Dash!$B$7)),Q147*(1-Dash!$B$7),Q148)))</f>
        <v>146.30000000000001</v>
      </c>
      <c r="R150">
        <f>$Q150*($R147/$Q147)</f>
        <v>37.4</v>
      </c>
      <c r="S150">
        <f>$Q150*($S147/$Q147)</f>
        <v>28.6</v>
      </c>
      <c r="T150">
        <f>$Q150*($T147/$Q147)</f>
        <v>113.30000000000001</v>
      </c>
      <c r="U150">
        <f t="shared" si="140"/>
        <v>65.22438725490197</v>
      </c>
      <c r="V150">
        <f t="shared" si="140"/>
        <v>16.5</v>
      </c>
      <c r="W150">
        <f t="shared" si="140"/>
        <v>11.000000000000002</v>
      </c>
      <c r="X150">
        <f t="shared" si="140"/>
        <v>37.400000000000006</v>
      </c>
      <c r="Y150">
        <f t="shared" si="141"/>
        <v>81.075612745098042</v>
      </c>
      <c r="Z150">
        <f t="shared" si="141"/>
        <v>20.9</v>
      </c>
      <c r="AA150">
        <f t="shared" si="141"/>
        <v>17.600000000000001</v>
      </c>
      <c r="AB150">
        <f t="shared" si="141"/>
        <v>75.900000000000006</v>
      </c>
      <c r="AC150">
        <f>IF(OR(AC147=0,AC147=""),AC148,IF(AC148&gt;(AC147*(1+Dash!$B$6)),AC147*(1+Dash!$B$6),IF(AC148&lt;(AC147*(1-Dash!$B$7)),AC147*(1-Dash!$B$7),AC148)))</f>
        <v>542.51046917374424</v>
      </c>
      <c r="AD150">
        <f>AC150*AVERAGEIFS(AD:AD, $A:$A, $A150, $D:$D, "Weight pct")</f>
        <v>344.71872968512218</v>
      </c>
      <c r="AE150">
        <f>AC150*AVERAGEIFS(AE:AE, $A:$A, $A150, $D:$D, "Weight pct")</f>
        <v>231.80293650102436</v>
      </c>
      <c r="AF150">
        <f>AC150*AVERAGEIFS(AF:AF, $A:$A, $A150, $D:$D, "Weight pct")</f>
        <v>245.87416174724621</v>
      </c>
      <c r="AG150">
        <f t="shared" si="142"/>
        <v>253.59319420076579</v>
      </c>
      <c r="AH150">
        <f t="shared" si="142"/>
        <v>163.84791067377094</v>
      </c>
      <c r="AI150">
        <f t="shared" si="142"/>
        <v>83.210915826069552</v>
      </c>
      <c r="AJ150">
        <f t="shared" si="142"/>
        <v>102.95788406008531</v>
      </c>
      <c r="AK150">
        <f t="shared" si="143"/>
        <v>288.91727497297848</v>
      </c>
      <c r="AL150">
        <f t="shared" si="143"/>
        <v>180.87081901135124</v>
      </c>
      <c r="AM150">
        <f t="shared" si="143"/>
        <v>148.59202067495482</v>
      </c>
      <c r="AN150">
        <f t="shared" si="143"/>
        <v>142.91627768716091</v>
      </c>
      <c r="AO150">
        <f>IF(OR(AO147=0,AO147=""),AO148,IF(AO148&gt;(AO147*(1+Dash!$B$6)),AO147*(1+Dash!$B$6),IF(AO148&lt;(AO147*(1-Dash!$B$7)),AO147*(1-Dash!$B$7),AO148)))</f>
        <v>16.5</v>
      </c>
      <c r="AP150">
        <f>IF(OR(AP147=0,AP147=""),AP148,IF(AP148&gt;(AP147*(1+Dash!$B$6)),AP147*(1+Dash!$B$6),IF(AP148&lt;(AP147*(1-Dash!$B$7)),AP147*(1-Dash!$B$7),AP148)))</f>
        <v>0.28498516638663307</v>
      </c>
      <c r="AQ150">
        <f>AP150*AVERAGEIFS(AQ:AQ, $A:$A, $A150, $D:$D, "Weight pct")</f>
        <v>2.8498516638663308E-2</v>
      </c>
      <c r="AR150">
        <f>AP150*AVERAGEIFS(AR:AR, $A:$A, $A150, $D:$D, "Weight pct")</f>
        <v>0</v>
      </c>
      <c r="AS150">
        <f>AP150*AVERAGEIFS(AS:AS, $A:$A, $A150, $D:$D, "Weight pct")</f>
        <v>0.26598615529419084</v>
      </c>
      <c r="AT150">
        <f t="shared" si="144"/>
        <v>0</v>
      </c>
      <c r="AU150">
        <f t="shared" si="144"/>
        <v>0</v>
      </c>
      <c r="AV150" t="e">
        <f t="shared" si="144"/>
        <v>#DIV/0!</v>
      </c>
      <c r="AW150">
        <f t="shared" si="144"/>
        <v>0</v>
      </c>
      <c r="AX150">
        <f t="shared" si="145"/>
        <v>0.28498516638663307</v>
      </c>
      <c r="AY150">
        <f t="shared" si="145"/>
        <v>2.8498516638663308E-2</v>
      </c>
      <c r="AZ150" t="e">
        <f t="shared" si="145"/>
        <v>#DIV/0!</v>
      </c>
      <c r="BA150">
        <f t="shared" si="145"/>
        <v>0.26598615529419084</v>
      </c>
      <c r="BB150">
        <f>IF(OR(BB147=0,BB147=""),BB148,IF(BB148&gt;(BB147*(1+Dash!$B$6)),BB147*(1+Dash!$B$6),IF(BB148&lt;(BB147*(1-Dash!$B$7)),BB147*(1-Dash!$B$7),BB148)))</f>
        <v>1141.4527600042841</v>
      </c>
      <c r="BC150">
        <f>BB150*AVERAGEIFS(BC:BC, $A:$A, $A150, $D:$D, "Weight pct")</f>
        <v>432.74871349302236</v>
      </c>
      <c r="BD150">
        <f>BB150*AVERAGEIFS(BD:BD, $A:$A, $A150, $D:$D, "Weight pct")</f>
        <v>580.13060596347623</v>
      </c>
      <c r="BE150">
        <f>BB150*AVERAGEIFS(BE:BE, $A:$A, $A150, $D:$D, "Weight pct")</f>
        <v>535.93011493456822</v>
      </c>
      <c r="BF150">
        <f t="shared" si="146"/>
        <v>582.72217386784666</v>
      </c>
      <c r="BG150">
        <f t="shared" si="146"/>
        <v>256.43456839072456</v>
      </c>
      <c r="BH150">
        <f t="shared" si="146"/>
        <v>270.04277611917036</v>
      </c>
      <c r="BI150">
        <f t="shared" si="146"/>
        <v>226.17402010006475</v>
      </c>
      <c r="BJ150">
        <f t="shared" si="147"/>
        <v>558.7305861364373</v>
      </c>
      <c r="BK150">
        <f t="shared" si="147"/>
        <v>176.31414510229777</v>
      </c>
      <c r="BL150">
        <f t="shared" si="147"/>
        <v>310.08782984430587</v>
      </c>
      <c r="BM150">
        <f t="shared" si="147"/>
        <v>309.75609483450353</v>
      </c>
      <c r="BN150">
        <f>IF(OR(BN147=0,BN147=""),BN148,IF(BN148&gt;(BN147*(1+Dash!$B$6)),BN147*(1+Dash!$B$6),IF(BN148&lt;(BN147*(1-Dash!$B$7)),BN147*(1-Dash!$B$7),BN148)))</f>
        <v>54.995237423323161</v>
      </c>
      <c r="BO150">
        <f>IF(OR(BO147=0,BO147=""),BO148,IF(BO148&gt;(BO147*(1+Dash!$B$6)),BO147*(1+Dash!$B$6),IF(BO148&lt;(BO147*(1-Dash!$B$7)),BO147*(1-Dash!$B$7),BO148)))</f>
        <v>13.200000000000001</v>
      </c>
      <c r="BP150">
        <f>BO150*AVERAGEIFS(BP:BP, $A:$A, $A150, $D:$D, "Weight pct")</f>
        <v>1.0214285714285716</v>
      </c>
      <c r="BQ150">
        <f>BO150*AVERAGEIFS(BQ:BQ, $A:$A, $A150, $D:$D, "Weight pct")</f>
        <v>7.0714285714285721</v>
      </c>
      <c r="BR150">
        <f>BO150*AVERAGEIFS(BR:BR, $A:$A, $A150, $D:$D, "Weight pct")</f>
        <v>10.607142857142858</v>
      </c>
      <c r="BS150">
        <f t="shared" si="148"/>
        <v>0</v>
      </c>
      <c r="BT150">
        <f t="shared" si="148"/>
        <v>0</v>
      </c>
      <c r="BU150">
        <f t="shared" si="148"/>
        <v>0</v>
      </c>
      <c r="BV150">
        <f t="shared" si="148"/>
        <v>0</v>
      </c>
      <c r="BW150">
        <f t="shared" si="149"/>
        <v>13.200000000000001</v>
      </c>
      <c r="BX150">
        <f t="shared" si="149"/>
        <v>1.0214285714285716</v>
      </c>
      <c r="BY150">
        <f t="shared" si="149"/>
        <v>7.0714285714285721</v>
      </c>
      <c r="BZ150">
        <f t="shared" si="149"/>
        <v>10.607142857142858</v>
      </c>
      <c r="CA150">
        <f>IF(OR(CA147=0,CA147=""),CA148,IF(CA148&gt;(CA147*(1+Dash!$B$6)),CA147*(1+Dash!$B$6),IF(CA148&lt;(CA147*(1-Dash!$B$7)),CA147*(1-Dash!$B$7),CA148)))</f>
        <v>0</v>
      </c>
    </row>
    <row r="151" spans="1:79" outlineLevel="1">
      <c r="A151" t="str">
        <f>A150</f>
        <v>003563</v>
      </c>
      <c r="B151" t="str">
        <f>B150</f>
        <v>Del Mar College</v>
      </c>
      <c r="C151">
        <v>2025</v>
      </c>
      <c r="D151" t="s">
        <v>2040</v>
      </c>
      <c r="E151">
        <f>IF(E149&gt;(E150*(1+Dash!$B$6)), E150*(1+Dash!$B$6), IF(E149&lt;(E150*(1-Dash!$B$7)), E150*(1-Dash!$B$7), E149))</f>
        <v>904.67971611159783</v>
      </c>
      <c r="F151">
        <f>IF(F149&gt;(F150*(1+Dash!$B$6)), F150*(1+Dash!$B$6), IF(F149&lt;(F150*(1-Dash!$B$7)), F150*(1-Dash!$B$7), F149))</f>
        <v>641.67451736764042</v>
      </c>
      <c r="G151">
        <f>F151*AVERAGEIFS(G:G, $A:$A, $A151, $D:$D, "Weight pct")</f>
        <v>282.05680333353945</v>
      </c>
      <c r="H151">
        <f>F151*AVERAGEIFS(H:H, $A:$A, $A151, $D:$D, "Weight pct")</f>
        <v>257.19722313573101</v>
      </c>
      <c r="I151">
        <f>F151*AVERAGEIFS(I:I, $A:$A, $A151, $D:$D, "Weight pct")</f>
        <v>156.71453667806193</v>
      </c>
      <c r="J151">
        <f>IF(J149&gt;(J150*(1+Dash!$B$6)), J150*(1+Dash!$B$6), IF(J149&lt;(J150*(1-Dash!$B$7)), J150*(1-Dash!$B$7), J149))</f>
        <v>1.2100000000000002</v>
      </c>
      <c r="K151">
        <f>J151*AVERAGEIFS(K:K, $A:$A, $A151, $D:$D, "Weight pct")</f>
        <v>1.0285000000000002</v>
      </c>
      <c r="L151">
        <f>J151*AVERAGEIFS(L:L, $A:$A, $A151, $D:$D, "Weight pct")</f>
        <v>0.4840000000000001</v>
      </c>
      <c r="M151">
        <f>J151*AVERAGEIFS(M:M, $A:$A, $A151, $D:$D, "Weight pct")</f>
        <v>0</v>
      </c>
      <c r="N151">
        <f>IF(N149&gt;(N150*(1+Dash!$B$6)), N150*(1+Dash!$B$6), IF(N149&lt;(N150*(1-Dash!$B$7)), N150*(1-Dash!$B$7), N149))</f>
        <v>3022.5800000000004</v>
      </c>
      <c r="O151">
        <f>N151*AVERAGEIFS(O:O, $A:$A, $A151, $D:$D, "Weight pct")</f>
        <v>98.00202677440754</v>
      </c>
      <c r="P151">
        <f>N151*AVERAGEIFS(P:P, $A:$A, $A151, $D:$D, "Weight pct")</f>
        <v>2924.5779732255933</v>
      </c>
      <c r="Q151">
        <f>IF(Q149&gt;(Q150*(1+Dash!$B$6)), Q150*(1+Dash!$B$6), IF(Q149&lt;(Q150*(1-Dash!$B$7)), Q150*(1-Dash!$B$7), Q149))</f>
        <v>160.93000000000004</v>
      </c>
      <c r="R151">
        <f>$Q151*($R147/$Q147)</f>
        <v>41.140000000000008</v>
      </c>
      <c r="S151">
        <f>$Q151*($S147/$Q147)</f>
        <v>31.460000000000004</v>
      </c>
      <c r="T151">
        <f>$Q151*($T147/$Q147)</f>
        <v>124.63000000000002</v>
      </c>
      <c r="U151">
        <f t="shared" si="140"/>
        <v>71.746825980392174</v>
      </c>
      <c r="V151">
        <f t="shared" si="140"/>
        <v>18.150000000000002</v>
      </c>
      <c r="W151">
        <f t="shared" si="140"/>
        <v>12.100000000000003</v>
      </c>
      <c r="X151">
        <f t="shared" si="140"/>
        <v>41.140000000000008</v>
      </c>
      <c r="Y151">
        <f t="shared" si="141"/>
        <v>89.183174019607861</v>
      </c>
      <c r="Z151">
        <f t="shared" si="141"/>
        <v>22.990000000000006</v>
      </c>
      <c r="AA151">
        <f t="shared" si="141"/>
        <v>19.360000000000003</v>
      </c>
      <c r="AB151">
        <f t="shared" si="141"/>
        <v>83.490000000000023</v>
      </c>
      <c r="AC151">
        <f>IF(AC149&gt;(AC150*(1+Dash!$B$6)), AC150*(1+Dash!$B$6), IF(AC149&lt;(AC150*(1-Dash!$B$7)), AC150*(1-Dash!$B$7), AC149))</f>
        <v>543.50272923560749</v>
      </c>
      <c r="AD151">
        <f>AC151*AVERAGEIFS(AD:AD, $A:$A, $A151, $D:$D, "Weight pct")</f>
        <v>345.34922558792704</v>
      </c>
      <c r="AE151">
        <f>AC151*AVERAGEIFS(AE:AE, $A:$A, $A151, $D:$D, "Weight pct")</f>
        <v>232.22690766689493</v>
      </c>
      <c r="AF151">
        <f>AC151*AVERAGEIFS(AF:AF, $A:$A, $A151, $D:$D, "Weight pct")</f>
        <v>246.32386940232146</v>
      </c>
      <c r="AG151">
        <f t="shared" si="142"/>
        <v>254.05702008591228</v>
      </c>
      <c r="AH151">
        <f t="shared" si="142"/>
        <v>164.14759104349528</v>
      </c>
      <c r="AI151">
        <f t="shared" si="142"/>
        <v>83.363109881625789</v>
      </c>
      <c r="AJ151">
        <f t="shared" si="142"/>
        <v>103.14619562679546</v>
      </c>
      <c r="AK151">
        <f t="shared" si="143"/>
        <v>289.44570914969523</v>
      </c>
      <c r="AL151">
        <f t="shared" si="143"/>
        <v>181.20163454443173</v>
      </c>
      <c r="AM151">
        <f t="shared" si="143"/>
        <v>148.86379778526916</v>
      </c>
      <c r="AN151">
        <f t="shared" si="143"/>
        <v>143.17767377552599</v>
      </c>
      <c r="AO151">
        <f>IF(AO149&gt;(AO150*(1+Dash!$B$6)), AO150*(1+Dash!$B$6), IF(AO149&lt;(AO150*(1-Dash!$B$7)), AO150*(1-Dash!$B$7), AO149))</f>
        <v>18.150000000000002</v>
      </c>
      <c r="AP151">
        <f>IF(AP149&gt;(AP150*(1+Dash!$B$6)), AP150*(1+Dash!$B$6), IF(AP149&lt;(AP150*(1-Dash!$B$7)), AP150*(1-Dash!$B$7), AP149))</f>
        <v>0.27073590806730141</v>
      </c>
      <c r="AQ151">
        <f>AP151*AVERAGEIFS(AQ:AQ, $A:$A, $A151, $D:$D, "Weight pct")</f>
        <v>2.7073590806730143E-2</v>
      </c>
      <c r="AR151">
        <f>AP151*AVERAGEIFS(AR:AR, $A:$A, $A151, $D:$D, "Weight pct")</f>
        <v>0</v>
      </c>
      <c r="AS151">
        <f>AP151*AVERAGEIFS(AS:AS, $A:$A, $A151, $D:$D, "Weight pct")</f>
        <v>0.25268684752948128</v>
      </c>
      <c r="AT151">
        <f t="shared" si="144"/>
        <v>0</v>
      </c>
      <c r="AU151">
        <f t="shared" si="144"/>
        <v>0</v>
      </c>
      <c r="AV151" t="e">
        <f t="shared" si="144"/>
        <v>#DIV/0!</v>
      </c>
      <c r="AW151">
        <f t="shared" si="144"/>
        <v>0</v>
      </c>
      <c r="AX151">
        <f t="shared" si="145"/>
        <v>0.27073590806730141</v>
      </c>
      <c r="AY151">
        <f t="shared" si="145"/>
        <v>2.7073590806730143E-2</v>
      </c>
      <c r="AZ151" t="e">
        <f t="shared" si="145"/>
        <v>#DIV/0!</v>
      </c>
      <c r="BA151">
        <f t="shared" si="145"/>
        <v>0.25268684752948128</v>
      </c>
      <c r="BB151">
        <f>IF(BB149&gt;(BB150*(1+Dash!$B$6)), BB150*(1+Dash!$B$6), IF(BB149&lt;(BB150*(1-Dash!$B$7)), BB150*(1-Dash!$B$7), BB149))</f>
        <v>1094.6798097495202</v>
      </c>
      <c r="BC151">
        <f>BB151*AVERAGEIFS(BC:BC, $A:$A, $A151, $D:$D, "Weight pct")</f>
        <v>415.01610575116001</v>
      </c>
      <c r="BD151">
        <f>BB151*AVERAGEIFS(BD:BD, $A:$A, $A151, $D:$D, "Weight pct")</f>
        <v>556.35877683066667</v>
      </c>
      <c r="BE151">
        <f>BB151*AVERAGEIFS(BE:BE, $A:$A, $A151, $D:$D, "Weight pct")</f>
        <v>513.96947540203917</v>
      </c>
      <c r="BF151">
        <f t="shared" si="146"/>
        <v>558.84415087321452</v>
      </c>
      <c r="BG151">
        <f t="shared" si="146"/>
        <v>245.92672984390978</v>
      </c>
      <c r="BH151">
        <f t="shared" si="146"/>
        <v>258.97731833006929</v>
      </c>
      <c r="BI151">
        <f t="shared" si="146"/>
        <v>216.90615851022497</v>
      </c>
      <c r="BJ151">
        <f t="shared" si="147"/>
        <v>535.83565887630562</v>
      </c>
      <c r="BK151">
        <f t="shared" si="147"/>
        <v>169.0893759072502</v>
      </c>
      <c r="BL151">
        <f t="shared" si="147"/>
        <v>297.38145850059738</v>
      </c>
      <c r="BM151">
        <f t="shared" si="147"/>
        <v>297.06331689181422</v>
      </c>
      <c r="BN151">
        <f>IF(BN149&gt;(BN150*(1+Dash!$B$6)), BN150*(1+Dash!$B$6), IF(BN149&lt;(BN150*(1-Dash!$B$7)), BN150*(1-Dash!$B$7), BN149))</f>
        <v>55.166888387532531</v>
      </c>
      <c r="BO151">
        <f>IF(BO149&gt;(BO150*(1+Dash!$B$6)), BO150*(1+Dash!$B$6), IF(BO149&lt;(BO150*(1-Dash!$B$7)), BO150*(1-Dash!$B$7), BO149))</f>
        <v>14.520000000000003</v>
      </c>
      <c r="BP151">
        <f>BO151*AVERAGEIFS(BP:BP, $A:$A, $A151, $D:$D, "Weight pct")</f>
        <v>1.1235714285714289</v>
      </c>
      <c r="BQ151">
        <f>BO151*AVERAGEIFS(BQ:BQ, $A:$A, $A151, $D:$D, "Weight pct")</f>
        <v>7.7785714285714302</v>
      </c>
      <c r="BR151">
        <f>BO151*AVERAGEIFS(BR:BR, $A:$A, $A151, $D:$D, "Weight pct")</f>
        <v>11.667857142857146</v>
      </c>
      <c r="BS151">
        <f t="shared" si="148"/>
        <v>0</v>
      </c>
      <c r="BT151">
        <f t="shared" si="148"/>
        <v>0</v>
      </c>
      <c r="BU151">
        <f t="shared" si="148"/>
        <v>0</v>
      </c>
      <c r="BV151">
        <f t="shared" si="148"/>
        <v>0</v>
      </c>
      <c r="BW151">
        <f t="shared" si="149"/>
        <v>14.520000000000003</v>
      </c>
      <c r="BX151">
        <f t="shared" si="149"/>
        <v>1.1235714285714289</v>
      </c>
      <c r="BY151">
        <f t="shared" si="149"/>
        <v>7.7785714285714302</v>
      </c>
      <c r="BZ151">
        <f t="shared" si="149"/>
        <v>11.667857142857146</v>
      </c>
      <c r="CA151">
        <f>IF(CA149&gt;(CA150*(1+Dash!$B$6)), CA150*(1+Dash!$B$6), IF(CA149&lt;(CA150*(1-Dash!$B$7)), CA150*(1-Dash!$B$7), CA149))</f>
        <v>0</v>
      </c>
    </row>
    <row r="152" spans="1:79" outlineLevel="1">
      <c r="A152" t="s">
        <v>77</v>
      </c>
      <c r="B152" t="s">
        <v>1976</v>
      </c>
      <c r="C152">
        <v>2018</v>
      </c>
      <c r="D152" t="s">
        <v>2036</v>
      </c>
      <c r="E152">
        <v>2185</v>
      </c>
      <c r="F152">
        <v>2558</v>
      </c>
      <c r="G152">
        <v>1444</v>
      </c>
      <c r="H152">
        <v>1435</v>
      </c>
      <c r="I152">
        <v>449</v>
      </c>
      <c r="J152">
        <v>22</v>
      </c>
      <c r="K152">
        <v>17</v>
      </c>
      <c r="L152">
        <v>11</v>
      </c>
      <c r="M152">
        <v>0</v>
      </c>
      <c r="AC152">
        <v>847</v>
      </c>
      <c r="AD152">
        <v>321</v>
      </c>
      <c r="AE152">
        <v>495</v>
      </c>
      <c r="AF152">
        <v>486</v>
      </c>
      <c r="AG152">
        <v>284</v>
      </c>
      <c r="AH152">
        <v>112</v>
      </c>
      <c r="AI152">
        <v>155</v>
      </c>
      <c r="AJ152">
        <v>138</v>
      </c>
      <c r="AK152">
        <v>563</v>
      </c>
      <c r="AL152">
        <v>209</v>
      </c>
      <c r="AM152">
        <v>340</v>
      </c>
      <c r="AN152">
        <v>348</v>
      </c>
      <c r="AO152">
        <v>12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3581</v>
      </c>
      <c r="BC152">
        <v>1869</v>
      </c>
      <c r="BD152">
        <v>1995</v>
      </c>
      <c r="BE152">
        <v>1051</v>
      </c>
      <c r="BF152">
        <v>2884</v>
      </c>
      <c r="BG152">
        <v>1569</v>
      </c>
      <c r="BH152">
        <v>1517</v>
      </c>
      <c r="BI152">
        <v>717</v>
      </c>
      <c r="BJ152">
        <v>697</v>
      </c>
      <c r="BK152">
        <v>300</v>
      </c>
      <c r="BL152">
        <v>478</v>
      </c>
      <c r="BM152">
        <v>334</v>
      </c>
      <c r="BN152">
        <v>34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</row>
    <row r="153" spans="1:79" outlineLevel="1">
      <c r="A153" t="s">
        <v>77</v>
      </c>
      <c r="B153" t="s">
        <v>1976</v>
      </c>
      <c r="C153">
        <v>2019</v>
      </c>
      <c r="D153" t="s">
        <v>2036</v>
      </c>
      <c r="E153">
        <v>2328</v>
      </c>
      <c r="F153">
        <v>2530</v>
      </c>
      <c r="G153">
        <v>1453</v>
      </c>
      <c r="H153">
        <v>1513</v>
      </c>
      <c r="I153">
        <v>413</v>
      </c>
      <c r="J153">
        <v>28</v>
      </c>
      <c r="K153">
        <v>12</v>
      </c>
      <c r="L153">
        <v>17</v>
      </c>
      <c r="M153">
        <v>0</v>
      </c>
      <c r="AC153">
        <v>802</v>
      </c>
      <c r="AD153">
        <v>303</v>
      </c>
      <c r="AE153">
        <v>479</v>
      </c>
      <c r="AF153">
        <v>440</v>
      </c>
      <c r="AG153">
        <v>251</v>
      </c>
      <c r="AH153">
        <v>106</v>
      </c>
      <c r="AI153">
        <v>155</v>
      </c>
      <c r="AJ153">
        <v>126</v>
      </c>
      <c r="AK153">
        <v>551</v>
      </c>
      <c r="AL153">
        <v>197</v>
      </c>
      <c r="AM153">
        <v>324</v>
      </c>
      <c r="AN153">
        <v>314</v>
      </c>
      <c r="AO153">
        <v>5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3527</v>
      </c>
      <c r="BC153">
        <v>1934</v>
      </c>
      <c r="BD153">
        <v>1953</v>
      </c>
      <c r="BE153">
        <v>987</v>
      </c>
      <c r="BF153">
        <v>2805</v>
      </c>
      <c r="BG153">
        <v>1622</v>
      </c>
      <c r="BH153">
        <v>1444</v>
      </c>
      <c r="BI153">
        <v>662</v>
      </c>
      <c r="BJ153">
        <v>722</v>
      </c>
      <c r="BK153">
        <v>312</v>
      </c>
      <c r="BL153">
        <v>509</v>
      </c>
      <c r="BM153">
        <v>325</v>
      </c>
      <c r="BN153">
        <v>49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</row>
    <row r="154" spans="1:79" outlineLevel="1">
      <c r="A154" t="s">
        <v>77</v>
      </c>
      <c r="B154" t="s">
        <v>1976</v>
      </c>
      <c r="C154">
        <v>2020</v>
      </c>
      <c r="D154" t="s">
        <v>2036</v>
      </c>
      <c r="E154">
        <v>2469</v>
      </c>
      <c r="F154">
        <v>2346</v>
      </c>
      <c r="G154">
        <v>1404</v>
      </c>
      <c r="H154">
        <v>1438</v>
      </c>
      <c r="I154">
        <v>419</v>
      </c>
      <c r="J154">
        <v>21</v>
      </c>
      <c r="K154">
        <v>7</v>
      </c>
      <c r="L154">
        <v>12</v>
      </c>
      <c r="M154">
        <v>0</v>
      </c>
      <c r="N154">
        <v>1900</v>
      </c>
      <c r="O154">
        <v>972</v>
      </c>
      <c r="P154">
        <v>928</v>
      </c>
      <c r="Q154">
        <f>SUM(Table1[[#This Row],[OSA]],Table1[[#This Row],[OSA: High-Demand Field]])</f>
        <v>0</v>
      </c>
      <c r="U154">
        <v>0</v>
      </c>
      <c r="Y154">
        <v>0</v>
      </c>
      <c r="AC154">
        <v>916</v>
      </c>
      <c r="AD154">
        <v>340</v>
      </c>
      <c r="AE154">
        <v>499</v>
      </c>
      <c r="AF154">
        <v>526</v>
      </c>
      <c r="AG154">
        <v>298</v>
      </c>
      <c r="AH154">
        <v>112</v>
      </c>
      <c r="AI154">
        <v>145</v>
      </c>
      <c r="AJ154">
        <v>167</v>
      </c>
      <c r="AK154">
        <v>618</v>
      </c>
      <c r="AL154">
        <v>228</v>
      </c>
      <c r="AM154">
        <v>354</v>
      </c>
      <c r="AN154">
        <v>359</v>
      </c>
      <c r="AO154">
        <v>4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3439</v>
      </c>
      <c r="BC154">
        <v>1895</v>
      </c>
      <c r="BD154">
        <v>1867</v>
      </c>
      <c r="BE154">
        <v>953</v>
      </c>
      <c r="BF154">
        <v>2753</v>
      </c>
      <c r="BG154">
        <v>1603</v>
      </c>
      <c r="BH154">
        <v>1429</v>
      </c>
      <c r="BI154">
        <v>612</v>
      </c>
      <c r="BJ154">
        <v>686</v>
      </c>
      <c r="BK154">
        <v>292</v>
      </c>
      <c r="BL154">
        <v>438</v>
      </c>
      <c r="BM154">
        <v>341</v>
      </c>
      <c r="BN154">
        <v>43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</row>
    <row r="155" spans="1:79" outlineLevel="1">
      <c r="A155" t="s">
        <v>77</v>
      </c>
      <c r="B155" t="s">
        <v>1976</v>
      </c>
      <c r="C155">
        <v>2021</v>
      </c>
      <c r="D155" t="s">
        <v>2036</v>
      </c>
      <c r="E155">
        <v>2442</v>
      </c>
      <c r="F155">
        <v>1909</v>
      </c>
      <c r="G155">
        <v>1093</v>
      </c>
      <c r="H155">
        <v>1247</v>
      </c>
      <c r="I155">
        <v>363</v>
      </c>
      <c r="N155">
        <v>1856</v>
      </c>
      <c r="O155">
        <v>956</v>
      </c>
      <c r="P155">
        <v>900</v>
      </c>
      <c r="Q155">
        <f>SUM(Table1[[#This Row],[OSA]],Table1[[#This Row],[OSA: High-Demand Field]])</f>
        <v>0</v>
      </c>
      <c r="U155">
        <v>0</v>
      </c>
      <c r="Y155">
        <v>0</v>
      </c>
      <c r="AC155">
        <v>769</v>
      </c>
      <c r="AD155">
        <v>268</v>
      </c>
      <c r="AE155">
        <v>417</v>
      </c>
      <c r="AF155">
        <v>451</v>
      </c>
      <c r="AG155">
        <v>262</v>
      </c>
      <c r="AH155">
        <v>102</v>
      </c>
      <c r="AI155">
        <v>138</v>
      </c>
      <c r="AJ155">
        <v>140</v>
      </c>
      <c r="AK155">
        <v>507</v>
      </c>
      <c r="AL155">
        <v>166</v>
      </c>
      <c r="AM155">
        <v>279</v>
      </c>
      <c r="AN155">
        <v>311</v>
      </c>
      <c r="AO155">
        <v>9</v>
      </c>
      <c r="AP155">
        <v>3</v>
      </c>
      <c r="AQ155">
        <v>1</v>
      </c>
      <c r="AR155">
        <v>2</v>
      </c>
      <c r="AS155">
        <v>3</v>
      </c>
      <c r="AT155">
        <v>3</v>
      </c>
      <c r="AU155">
        <v>1</v>
      </c>
      <c r="AV155">
        <v>2</v>
      </c>
      <c r="AW155">
        <v>3</v>
      </c>
      <c r="AX155">
        <v>0</v>
      </c>
      <c r="AY155">
        <v>0</v>
      </c>
      <c r="AZ155">
        <v>0</v>
      </c>
      <c r="BA155">
        <v>0</v>
      </c>
      <c r="BB155">
        <v>3614</v>
      </c>
      <c r="BC155">
        <v>2019</v>
      </c>
      <c r="BD155">
        <v>1893</v>
      </c>
      <c r="BE155">
        <v>940</v>
      </c>
      <c r="BF155">
        <v>2912</v>
      </c>
      <c r="BG155">
        <v>1718</v>
      </c>
      <c r="BH155">
        <v>1422</v>
      </c>
      <c r="BI155">
        <v>604</v>
      </c>
      <c r="BJ155">
        <v>702</v>
      </c>
      <c r="BK155">
        <v>301</v>
      </c>
      <c r="BL155">
        <v>471</v>
      </c>
      <c r="BM155">
        <v>336</v>
      </c>
      <c r="BN155">
        <v>72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</row>
    <row r="156" spans="1:79" outlineLevel="1">
      <c r="A156" t="s">
        <v>77</v>
      </c>
      <c r="B156" t="s">
        <v>1976</v>
      </c>
      <c r="C156">
        <v>2022</v>
      </c>
      <c r="D156" t="s">
        <v>2036</v>
      </c>
      <c r="E156">
        <v>2418</v>
      </c>
      <c r="F156">
        <v>1906</v>
      </c>
      <c r="G156">
        <v>1077</v>
      </c>
      <c r="H156">
        <v>1248</v>
      </c>
      <c r="I156">
        <v>326</v>
      </c>
      <c r="N156">
        <v>1447</v>
      </c>
      <c r="O156">
        <v>752</v>
      </c>
      <c r="P156">
        <v>695</v>
      </c>
      <c r="Q156">
        <f>SUM(Table1[[#This Row],[OSA]],Table1[[#This Row],[OSA: High-Demand Field]])</f>
        <v>0</v>
      </c>
      <c r="U156">
        <v>0</v>
      </c>
      <c r="Y156">
        <v>0</v>
      </c>
      <c r="AC156">
        <v>660</v>
      </c>
      <c r="AD156">
        <v>260</v>
      </c>
      <c r="AE156">
        <v>396</v>
      </c>
      <c r="AF156">
        <v>351</v>
      </c>
      <c r="AG156">
        <v>178</v>
      </c>
      <c r="AH156">
        <v>92</v>
      </c>
      <c r="AI156">
        <v>111</v>
      </c>
      <c r="AJ156">
        <v>88</v>
      </c>
      <c r="AK156">
        <v>482</v>
      </c>
      <c r="AL156">
        <v>168</v>
      </c>
      <c r="AM156">
        <v>285</v>
      </c>
      <c r="AN156">
        <v>263</v>
      </c>
      <c r="AO156">
        <v>7</v>
      </c>
      <c r="AP156">
        <v>22</v>
      </c>
      <c r="AQ156">
        <v>8</v>
      </c>
      <c r="AR156">
        <v>14</v>
      </c>
      <c r="AS156">
        <v>16</v>
      </c>
      <c r="AT156">
        <v>11</v>
      </c>
      <c r="AU156">
        <v>5</v>
      </c>
      <c r="AV156">
        <v>8</v>
      </c>
      <c r="AW156">
        <v>10</v>
      </c>
      <c r="AX156">
        <v>11</v>
      </c>
      <c r="AY156">
        <v>3</v>
      </c>
      <c r="AZ156">
        <v>6</v>
      </c>
      <c r="BA156">
        <v>6</v>
      </c>
      <c r="BB156">
        <v>3254</v>
      </c>
      <c r="BC156">
        <v>1783</v>
      </c>
      <c r="BD156">
        <v>1639</v>
      </c>
      <c r="BE156">
        <v>875</v>
      </c>
      <c r="BF156">
        <v>2630</v>
      </c>
      <c r="BG156">
        <v>1531</v>
      </c>
      <c r="BH156">
        <v>1239</v>
      </c>
      <c r="BI156">
        <v>580</v>
      </c>
      <c r="BJ156">
        <v>624</v>
      </c>
      <c r="BK156">
        <v>252</v>
      </c>
      <c r="BL156">
        <v>400</v>
      </c>
      <c r="BM156">
        <v>295</v>
      </c>
      <c r="BN156">
        <v>83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</row>
    <row r="157" spans="1:79" outlineLevel="1">
      <c r="A157" t="s">
        <v>77</v>
      </c>
      <c r="B157" t="s">
        <v>1976</v>
      </c>
      <c r="C157">
        <v>2023</v>
      </c>
      <c r="D157" t="s">
        <v>2036</v>
      </c>
      <c r="E157">
        <v>2534</v>
      </c>
      <c r="F157">
        <v>1896</v>
      </c>
      <c r="G157">
        <v>1071</v>
      </c>
      <c r="H157">
        <v>1129</v>
      </c>
      <c r="I157">
        <v>287</v>
      </c>
      <c r="N157">
        <v>509</v>
      </c>
      <c r="O157">
        <v>509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853</v>
      </c>
      <c r="AD157">
        <v>304</v>
      </c>
      <c r="AE157">
        <v>497</v>
      </c>
      <c r="AF157">
        <v>423</v>
      </c>
      <c r="AG157">
        <v>255</v>
      </c>
      <c r="AH157">
        <v>102</v>
      </c>
      <c r="AI157">
        <v>141</v>
      </c>
      <c r="AJ157">
        <v>106</v>
      </c>
      <c r="AK157">
        <v>598</v>
      </c>
      <c r="AL157">
        <v>202</v>
      </c>
      <c r="AM157">
        <v>356</v>
      </c>
      <c r="AN157">
        <v>317</v>
      </c>
      <c r="AO157">
        <v>10</v>
      </c>
      <c r="AP157">
        <v>4</v>
      </c>
      <c r="AQ157">
        <v>3</v>
      </c>
      <c r="AR157">
        <v>2</v>
      </c>
      <c r="AS157">
        <v>4</v>
      </c>
      <c r="AT157">
        <v>4</v>
      </c>
      <c r="AU157">
        <v>3</v>
      </c>
      <c r="AV157">
        <v>2</v>
      </c>
      <c r="AW157">
        <v>4</v>
      </c>
      <c r="AX157">
        <v>0</v>
      </c>
      <c r="AY157">
        <v>0</v>
      </c>
      <c r="AZ157">
        <v>0</v>
      </c>
      <c r="BA157">
        <v>0</v>
      </c>
      <c r="BB157">
        <v>3257</v>
      </c>
      <c r="BC157">
        <v>1863</v>
      </c>
      <c r="BD157">
        <v>1527</v>
      </c>
      <c r="BE157">
        <v>789</v>
      </c>
      <c r="BF157">
        <v>2672</v>
      </c>
      <c r="BG157">
        <v>1630</v>
      </c>
      <c r="BH157">
        <v>1163</v>
      </c>
      <c r="BI157">
        <v>501</v>
      </c>
      <c r="BJ157">
        <v>585</v>
      </c>
      <c r="BK157">
        <v>233</v>
      </c>
      <c r="BL157">
        <v>364</v>
      </c>
      <c r="BM157">
        <v>288</v>
      </c>
      <c r="BN157">
        <v>50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</row>
    <row r="158" spans="1:79" outlineLevel="1">
      <c r="A158" t="str">
        <f>A157</f>
        <v>010387</v>
      </c>
      <c r="B158" t="str">
        <f>B157</f>
        <v>El Paso Community College District</v>
      </c>
      <c r="C158">
        <v>2024</v>
      </c>
      <c r="D158" t="s">
        <v>2037</v>
      </c>
      <c r="E158">
        <f>_xlfn.FORECAST.ETS($C158, E152:E157, $C152:$C157, 0,0,1)</f>
        <v>2572.244169237088</v>
      </c>
      <c r="F158">
        <f>_xlfn.FORECAST.ETS($C158, F152:F157, $C152:$C157, 0,0,1)</f>
        <v>1574.1177126589987</v>
      </c>
      <c r="G158">
        <f>F158*AVERAGEIFS(G:G, $A:$A, $A158, $D:$D, "Weight pct")</f>
        <v>902.43105831918922</v>
      </c>
      <c r="H158">
        <f>F158*AVERAGEIFS(H:H, $A:$A, $A158, $D:$D, "Weight pct")</f>
        <v>964.25917630850768</v>
      </c>
      <c r="I158">
        <f>F158*AVERAGEIFS(I:I, $A:$A, $A158, $D:$D, "Weight pct")</f>
        <v>270.205906117886</v>
      </c>
      <c r="J158">
        <f>_xlfn.FORECAST.ETS($C158, J152:J157, $C152:$C157, 0,0,1)</f>
        <v>-12.320159074441854</v>
      </c>
      <c r="K158">
        <f>J158*AVERAGEIFS(K:K, $A:$A, $A158, $D:$D, "Weight pct")</f>
        <v>-6.3023035958003417</v>
      </c>
      <c r="L158">
        <f>J158*AVERAGEIFS(L:L, $A:$A, $A158, $D:$D, "Weight pct")</f>
        <v>-6.8934223392710372</v>
      </c>
      <c r="M158">
        <f>J158*AVERAGEIFS(M:M, $A:$A, $A158, $D:$D, "Weight pct")</f>
        <v>0</v>
      </c>
      <c r="N158">
        <f>_xlfn.FORECAST.ETS($C158, N154:N157, $C154:$C157, 0,0,1)</f>
        <v>164.4834633682502</v>
      </c>
      <c r="O158">
        <f>N158*AVERAGEIFS(O:O, $A:$A, $A158, $D:$D, "Weight pct")</f>
        <v>104.70857222715196</v>
      </c>
      <c r="P158">
        <f>N158*AVERAGEIFS(P:P, $A:$A, $A158, $D:$D, "Weight pct")</f>
        <v>59.774891141098252</v>
      </c>
      <c r="Q158">
        <f>_xlfn.FORECAST.ETS($C158, Q154:Q157, $C154:$C157, 0,0,1)</f>
        <v>0</v>
      </c>
      <c r="R158" t="e">
        <f>$Q158*($R157/$Q157)</f>
        <v>#DIV/0!</v>
      </c>
      <c r="S158" t="e">
        <f>$Q158*($S157/$Q157)</f>
        <v>#DIV/0!</v>
      </c>
      <c r="T158" t="e">
        <f>$Q158*($T157/$Q157)</f>
        <v>#DIV/0!</v>
      </c>
      <c r="U158" t="e">
        <f t="shared" ref="U158:X161" si="150">Q158*AVERAGEIFS(U:U, $A:$A, $A158, $D:$D, "Weight pct")</f>
        <v>#DIV/0!</v>
      </c>
      <c r="V158" t="e">
        <f t="shared" si="150"/>
        <v>#DIV/0!</v>
      </c>
      <c r="W158" t="e">
        <f t="shared" si="150"/>
        <v>#DIV/0!</v>
      </c>
      <c r="X158" t="e">
        <f t="shared" si="150"/>
        <v>#DIV/0!</v>
      </c>
      <c r="Y158" t="e">
        <f t="shared" ref="Y158:AB161" si="151">Q158*AVERAGEIFS(Y:Y, $A:$A, $A158, $D:$D, "Weight pct")</f>
        <v>#DIV/0!</v>
      </c>
      <c r="Z158" t="e">
        <f t="shared" si="151"/>
        <v>#DIV/0!</v>
      </c>
      <c r="AA158" t="e">
        <f t="shared" si="151"/>
        <v>#DIV/0!</v>
      </c>
      <c r="AB158" t="e">
        <f t="shared" si="151"/>
        <v>#DIV/0!</v>
      </c>
      <c r="AC158">
        <f>_xlfn.FORECAST.ETS($C158, AC152:AC157, $C152:$C157, 0,0,1)</f>
        <v>754.14349121449357</v>
      </c>
      <c r="AD158">
        <f>AC158*AVERAGEIFS(AD:AD, $A:$A, $A158, $D:$D, "Weight pct")</f>
        <v>279.88808146246527</v>
      </c>
      <c r="AE158">
        <f>AC158*AVERAGEIFS(AE:AE, $A:$A, $A158, $D:$D, "Weight pct")</f>
        <v>433.8014882361519</v>
      </c>
      <c r="AF158">
        <f>AC158*AVERAGEIFS(AF:AF, $A:$A, $A158, $D:$D, "Weight pct")</f>
        <v>416.14203988365711</v>
      </c>
      <c r="AG158">
        <f t="shared" ref="AG158:AJ161" si="152">AC158*AVERAGEIFS(AG:AG, $A:$A, $A158, $D:$D, "Weight pct")</f>
        <v>236.667853793288</v>
      </c>
      <c r="AH158">
        <f t="shared" si="152"/>
        <v>97.873405007154517</v>
      </c>
      <c r="AI158">
        <f t="shared" si="152"/>
        <v>131.74867764609991</v>
      </c>
      <c r="AJ158">
        <f t="shared" si="152"/>
        <v>117.87426504306045</v>
      </c>
      <c r="AK158">
        <f t="shared" ref="AK158:AN161" si="153">AC158*AVERAGEIFS(AK:AK, $A:$A, $A158, $D:$D, "Weight pct")</f>
        <v>517.47563742120565</v>
      </c>
      <c r="AL158">
        <f t="shared" si="153"/>
        <v>182.01467645531071</v>
      </c>
      <c r="AM158">
        <f t="shared" si="153"/>
        <v>302.05281059005199</v>
      </c>
      <c r="AN158">
        <f t="shared" si="153"/>
        <v>298.26777484059664</v>
      </c>
      <c r="AO158">
        <f>_xlfn.FORECAST.ETS($C158, AO152:AO157, $C152:$C157, 0,0,1)</f>
        <v>10.24551331567382</v>
      </c>
      <c r="AP158">
        <f>_xlfn.FORECAST.ETS($C158, AP152:AP157, $C152:$C157, 0,0,1)</f>
        <v>16.176312148370059</v>
      </c>
      <c r="AQ158">
        <f>AP158*AVERAGEIFS(AQ:AQ, $A:$A, $A158, $D:$D, "Weight pct")</f>
        <v>7.8022111624714174</v>
      </c>
      <c r="AR158">
        <f>AP158*AVERAGEIFS(AR:AR, $A:$A, $A158, $D:$D, "Weight pct")</f>
        <v>9.7221269982628122</v>
      </c>
      <c r="AS158">
        <f>AP158*AVERAGEIFS(AS:AS, $A:$A, $A158, $D:$D, "Weight pct")</f>
        <v>14.705738316700055</v>
      </c>
      <c r="AT158">
        <f t="shared" ref="AT158:AW161" si="154">AP158*AVERAGEIFS(AT:AT, $A:$A, $A158, $D:$D, "Weight pct")</f>
        <v>13.480260123641717</v>
      </c>
      <c r="AU158">
        <f t="shared" si="154"/>
        <v>6.8269347671624905</v>
      </c>
      <c r="AV158">
        <f t="shared" si="154"/>
        <v>8.3332517127966952</v>
      </c>
      <c r="AW158">
        <f t="shared" si="154"/>
        <v>12.867521027112549</v>
      </c>
      <c r="AX158">
        <f t="shared" ref="AX158:BA161" si="155">AP158*AVERAGEIFS(AX:AX, $A:$A, $A158, $D:$D, "Weight pct")</f>
        <v>2.6960520247283428</v>
      </c>
      <c r="AY158">
        <f t="shared" si="155"/>
        <v>0.97527639530892718</v>
      </c>
      <c r="AZ158">
        <f t="shared" si="155"/>
        <v>1.3888752854661159</v>
      </c>
      <c r="BA158">
        <f t="shared" si="155"/>
        <v>1.8382172895875069</v>
      </c>
      <c r="BB158">
        <f>_xlfn.FORECAST.ETS($C158, BB152:BB157, $C152:$C157, 0,0,1)</f>
        <v>3177.1759636441107</v>
      </c>
      <c r="BC158">
        <f>BB158*AVERAGEIFS(BC:BC, $A:$A, $A158, $D:$D, "Weight pct")</f>
        <v>1747.3914048681211</v>
      </c>
      <c r="BD158">
        <f>BB158*AVERAGEIFS(BD:BD, $A:$A, $A158, $D:$D, "Weight pct")</f>
        <v>1668.041833753113</v>
      </c>
      <c r="BE158">
        <f>BB158*AVERAGEIFS(BE:BE, $A:$A, $A158, $D:$D, "Weight pct")</f>
        <v>858.73612048992561</v>
      </c>
      <c r="BF158">
        <f t="shared" ref="BF158:BI161" si="156">BB158*AVERAGEIFS(BF:BF, $A:$A, $A158, $D:$D, "Weight pct")</f>
        <v>2560.5691187997118</v>
      </c>
      <c r="BG158">
        <f t="shared" si="156"/>
        <v>1487.7836001093569</v>
      </c>
      <c r="BH158">
        <f t="shared" si="156"/>
        <v>1260.4660414237412</v>
      </c>
      <c r="BI158">
        <f t="shared" si="156"/>
        <v>563.25943064010028</v>
      </c>
      <c r="BJ158">
        <f t="shared" ref="BJ158:BM161" si="157">BB158*AVERAGEIFS(BJ:BJ, $A:$A, $A158, $D:$D, "Weight pct")</f>
        <v>616.60684484439878</v>
      </c>
      <c r="BK158">
        <f t="shared" si="157"/>
        <v>259.60780475876413</v>
      </c>
      <c r="BL158">
        <f t="shared" si="157"/>
        <v>407.57579232937155</v>
      </c>
      <c r="BM158">
        <f t="shared" si="157"/>
        <v>295.47668984982533</v>
      </c>
      <c r="BN158">
        <f>_xlfn.FORECAST.ETS($C158, BN152:BN157, $C152:$C157, 0,0,1)</f>
        <v>70.033679525431623</v>
      </c>
      <c r="BO158">
        <f>_xlfn.FORECAST.ETS($C158, BO152:BO157, $C152:$C157, 0,0,1)</f>
        <v>0</v>
      </c>
      <c r="BP158" t="e">
        <f>BO158*AVERAGEIFS(BP:BP, $A:$A, $A158, $D:$D, "Weight pct")</f>
        <v>#DIV/0!</v>
      </c>
      <c r="BQ158" t="e">
        <f>BO158*AVERAGEIFS(BQ:BQ, $A:$A, $A158, $D:$D, "Weight pct")</f>
        <v>#DIV/0!</v>
      </c>
      <c r="BR158" t="e">
        <f>BO158*AVERAGEIFS(BR:BR, $A:$A, $A158, $D:$D, "Weight pct")</f>
        <v>#DIV/0!</v>
      </c>
      <c r="BS158" t="e">
        <f t="shared" ref="BS158:BV161" si="158">BO158*AVERAGEIFS(BS:BS, $A:$A, $A158, $D:$D, "Weight pct")</f>
        <v>#DIV/0!</v>
      </c>
      <c r="BT158" t="e">
        <f t="shared" si="158"/>
        <v>#DIV/0!</v>
      </c>
      <c r="BU158" t="e">
        <f t="shared" si="158"/>
        <v>#DIV/0!</v>
      </c>
      <c r="BV158" t="e">
        <f t="shared" si="158"/>
        <v>#DIV/0!</v>
      </c>
      <c r="BW158" t="e">
        <f t="shared" ref="BW158:BZ161" si="159">BO158*AVERAGEIFS(BW:BW, $A:$A, $A158, $D:$D, "Weight pct")</f>
        <v>#DIV/0!</v>
      </c>
      <c r="BX158" t="e">
        <f t="shared" si="159"/>
        <v>#DIV/0!</v>
      </c>
      <c r="BY158" t="e">
        <f t="shared" si="159"/>
        <v>#DIV/0!</v>
      </c>
      <c r="BZ158" t="e">
        <f t="shared" si="159"/>
        <v>#DIV/0!</v>
      </c>
      <c r="CA158">
        <f>_xlfn.FORECAST.ETS($C158, CA152:CA157, $C152:$C157, 0,0,1)</f>
        <v>0</v>
      </c>
    </row>
    <row r="159" spans="1:79" outlineLevel="1">
      <c r="A159" t="str">
        <f>A157</f>
        <v>010387</v>
      </c>
      <c r="B159" t="str">
        <f>B157</f>
        <v>El Paso Community College District</v>
      </c>
      <c r="C159">
        <v>2025</v>
      </c>
      <c r="D159" t="s">
        <v>2037</v>
      </c>
      <c r="E159">
        <f>_xlfn.FORECAST.ETS($C159, E152:E157, $C152:$C157, 0,0,1)</f>
        <v>2621.7715032677529</v>
      </c>
      <c r="F159">
        <f>_xlfn.FORECAST.ETS($C159, F152:F157, $C152:$C157, 0,0,1)</f>
        <v>1410.1689267605032</v>
      </c>
      <c r="G159">
        <f>F159*AVERAGEIFS(G:G, $A:$A, $A159, $D:$D, "Weight pct")</f>
        <v>808.4403261276276</v>
      </c>
      <c r="H159">
        <f>F159*AVERAGEIFS(H:H, $A:$A, $A159, $D:$D, "Weight pct")</f>
        <v>863.82887177923635</v>
      </c>
      <c r="I159">
        <f>F159*AVERAGEIFS(I:I, $A:$A, $A159, $D:$D, "Weight pct")</f>
        <v>242.0632012271578</v>
      </c>
      <c r="J159">
        <f>_xlfn.FORECAST.ETS($C159, J152:J157, $C152:$C157, 0,0,1)</f>
        <v>-18.995995248363982</v>
      </c>
      <c r="K159">
        <f>J159*AVERAGEIFS(K:K, $A:$A, $A159, $D:$D, "Weight pct")</f>
        <v>-9.7172876126190939</v>
      </c>
      <c r="L159">
        <f>J159*AVERAGEIFS(L:L, $A:$A, $A159, $D:$D, "Weight pct")</f>
        <v>-10.628711627060801</v>
      </c>
      <c r="M159">
        <f>J159*AVERAGEIFS(M:M, $A:$A, $A159, $D:$D, "Weight pct")</f>
        <v>0</v>
      </c>
      <c r="N159">
        <f>_xlfn.FORECAST.ETS($C159, N154:N157, $C154:$C157, 0,0,1)</f>
        <v>-309.62018770099985</v>
      </c>
      <c r="O159">
        <f>N159*AVERAGEIFS(O:O, $A:$A, $A159, $D:$D, "Weight pct")</f>
        <v>-197.10119864324557</v>
      </c>
      <c r="P159">
        <f>N159*AVERAGEIFS(P:P, $A:$A, $A159, $D:$D, "Weight pct")</f>
        <v>-112.5189890577543</v>
      </c>
      <c r="Q159">
        <f>_xlfn.FORECAST.ETS($C159, Q154:Q157, $C154:$C157, 0,0,1)</f>
        <v>0</v>
      </c>
      <c r="R159" t="e">
        <f>$Q159*($R157/$Q157)</f>
        <v>#DIV/0!</v>
      </c>
      <c r="S159" t="e">
        <f>$Q159*($S157/$Q157)</f>
        <v>#DIV/0!</v>
      </c>
      <c r="T159" t="e">
        <f>$Q159*($T157/$Q157)</f>
        <v>#DIV/0!</v>
      </c>
      <c r="U159" t="e">
        <f t="shared" si="150"/>
        <v>#DIV/0!</v>
      </c>
      <c r="V159" t="e">
        <f t="shared" si="150"/>
        <v>#DIV/0!</v>
      </c>
      <c r="W159" t="e">
        <f t="shared" si="150"/>
        <v>#DIV/0!</v>
      </c>
      <c r="X159" t="e">
        <f t="shared" si="150"/>
        <v>#DIV/0!</v>
      </c>
      <c r="Y159" t="e">
        <f t="shared" si="151"/>
        <v>#DIV/0!</v>
      </c>
      <c r="Z159" t="e">
        <f t="shared" si="151"/>
        <v>#DIV/0!</v>
      </c>
      <c r="AA159" t="e">
        <f t="shared" si="151"/>
        <v>#DIV/0!</v>
      </c>
      <c r="AB159" t="e">
        <f t="shared" si="151"/>
        <v>#DIV/0!</v>
      </c>
      <c r="AC159">
        <f>_xlfn.FORECAST.ETS($C159, AC152:AC157, $C152:$C157, 0,0,1)</f>
        <v>738.66705304007269</v>
      </c>
      <c r="AD159">
        <f>AC159*AVERAGEIFS(AD:AD, $A:$A, $A159, $D:$D, "Weight pct")</f>
        <v>274.14425334623337</v>
      </c>
      <c r="AE159">
        <f>AC159*AVERAGEIFS(AE:AE, $A:$A, $A159, $D:$D, "Weight pct")</f>
        <v>424.89906848331856</v>
      </c>
      <c r="AF159">
        <f>AC159*AVERAGEIFS(AF:AF, $A:$A, $A159, $D:$D, "Weight pct")</f>
        <v>407.60202511582423</v>
      </c>
      <c r="AG159">
        <f t="shared" si="152"/>
        <v>231.81098577045847</v>
      </c>
      <c r="AH159">
        <f t="shared" si="152"/>
        <v>95.864859260676084</v>
      </c>
      <c r="AI159">
        <f t="shared" si="152"/>
        <v>129.04494780170663</v>
      </c>
      <c r="AJ159">
        <f t="shared" si="152"/>
        <v>115.45526415457387</v>
      </c>
      <c r="AK159">
        <f t="shared" si="153"/>
        <v>506.85606726961436</v>
      </c>
      <c r="AL159">
        <f t="shared" si="153"/>
        <v>178.27939408555724</v>
      </c>
      <c r="AM159">
        <f t="shared" si="153"/>
        <v>295.85412068161196</v>
      </c>
      <c r="AN159">
        <f t="shared" si="153"/>
        <v>292.14676096125032</v>
      </c>
      <c r="AO159">
        <f>_xlfn.FORECAST.ETS($C159, AO152:AO157, $C152:$C157, 0,0,1)</f>
        <v>10.723038333867832</v>
      </c>
      <c r="AP159">
        <f>_xlfn.FORECAST.ETS($C159, AP152:AP157, $C152:$C157, 0,0,1)</f>
        <v>18.870958281856801</v>
      </c>
      <c r="AQ159">
        <f>AP159*AVERAGEIFS(AQ:AQ, $A:$A, $A159, $D:$D, "Weight pct")</f>
        <v>9.1019015955420421</v>
      </c>
      <c r="AR159">
        <f>AP159*AVERAGEIFS(AR:AR, $A:$A, $A159, $D:$D, "Weight pct")</f>
        <v>11.341636543136158</v>
      </c>
      <c r="AS159">
        <f>AP159*AVERAGEIFS(AS:AS, $A:$A, $A159, $D:$D, "Weight pct")</f>
        <v>17.155416619869822</v>
      </c>
      <c r="AT159">
        <f t="shared" si="154"/>
        <v>15.725798568214001</v>
      </c>
      <c r="AU159">
        <f t="shared" si="154"/>
        <v>7.9641638960992864</v>
      </c>
      <c r="AV159">
        <f t="shared" si="154"/>
        <v>9.7214027512595624</v>
      </c>
      <c r="AW159">
        <f t="shared" si="154"/>
        <v>15.010989542386094</v>
      </c>
      <c r="AX159">
        <f t="shared" si="155"/>
        <v>3.1451597136428</v>
      </c>
      <c r="AY159">
        <f t="shared" si="155"/>
        <v>1.1377376994427553</v>
      </c>
      <c r="AZ159">
        <f t="shared" si="155"/>
        <v>1.6202337918765939</v>
      </c>
      <c r="BA159">
        <f t="shared" si="155"/>
        <v>2.1444270774837277</v>
      </c>
      <c r="BB159">
        <f>_xlfn.FORECAST.ETS($C159, BB152:BB157, $C152:$C157, 0,0,1)</f>
        <v>3109.8959492005883</v>
      </c>
      <c r="BC159">
        <f>BB159*AVERAGEIFS(BC:BC, $A:$A, $A159, $D:$D, "Weight pct")</f>
        <v>1710.3885695504412</v>
      </c>
      <c r="BD159">
        <f>BB159*AVERAGEIFS(BD:BD, $A:$A, $A159, $D:$D, "Weight pct")</f>
        <v>1632.7193083558764</v>
      </c>
      <c r="BE159">
        <f>BB159*AVERAGEIFS(BE:BE, $A:$A, $A159, $D:$D, "Weight pct")</f>
        <v>840.55148757980203</v>
      </c>
      <c r="BF159">
        <f t="shared" si="156"/>
        <v>2506.3463973427333</v>
      </c>
      <c r="BG159">
        <f t="shared" si="156"/>
        <v>1456.2782307972386</v>
      </c>
      <c r="BH159">
        <f t="shared" si="156"/>
        <v>1233.7743584817329</v>
      </c>
      <c r="BI159">
        <f t="shared" si="156"/>
        <v>551.33182478428535</v>
      </c>
      <c r="BJ159">
        <f t="shared" si="157"/>
        <v>603.54955185785491</v>
      </c>
      <c r="BK159">
        <f t="shared" si="157"/>
        <v>254.11033875320257</v>
      </c>
      <c r="BL159">
        <f t="shared" si="157"/>
        <v>398.94494987414333</v>
      </c>
      <c r="BM159">
        <f t="shared" si="157"/>
        <v>289.21966279551668</v>
      </c>
      <c r="BN159">
        <f>_xlfn.FORECAST.ETS($C159, BN152:BN157, $C152:$C157, 0,0,1)</f>
        <v>75.445658140111831</v>
      </c>
      <c r="BO159">
        <f>_xlfn.FORECAST.ETS($C159, BO152:BO157, $C152:$C157, 0,0,1)</f>
        <v>0</v>
      </c>
      <c r="BP159" t="e">
        <f>BO159*AVERAGEIFS(BP:BP, $A:$A, $A159, $D:$D, "Weight pct")</f>
        <v>#DIV/0!</v>
      </c>
      <c r="BQ159" t="e">
        <f>BO159*AVERAGEIFS(BQ:BQ, $A:$A, $A159, $D:$D, "Weight pct")</f>
        <v>#DIV/0!</v>
      </c>
      <c r="BR159" t="e">
        <f>BO159*AVERAGEIFS(BR:BR, $A:$A, $A159, $D:$D, "Weight pct")</f>
        <v>#DIV/0!</v>
      </c>
      <c r="BS159" t="e">
        <f t="shared" si="158"/>
        <v>#DIV/0!</v>
      </c>
      <c r="BT159" t="e">
        <f t="shared" si="158"/>
        <v>#DIV/0!</v>
      </c>
      <c r="BU159" t="e">
        <f t="shared" si="158"/>
        <v>#DIV/0!</v>
      </c>
      <c r="BV159" t="e">
        <f t="shared" si="158"/>
        <v>#DIV/0!</v>
      </c>
      <c r="BW159" t="e">
        <f t="shared" si="159"/>
        <v>#DIV/0!</v>
      </c>
      <c r="BX159" t="e">
        <f t="shared" si="159"/>
        <v>#DIV/0!</v>
      </c>
      <c r="BY159" t="e">
        <f t="shared" si="159"/>
        <v>#DIV/0!</v>
      </c>
      <c r="BZ159" t="e">
        <f t="shared" si="159"/>
        <v>#DIV/0!</v>
      </c>
      <c r="CA159">
        <f>_xlfn.FORECAST.ETS($C159, CA152:CA157, $C152:$C157, 0,0,1)</f>
        <v>0</v>
      </c>
    </row>
    <row r="160" spans="1:79" outlineLevel="1">
      <c r="A160" t="str">
        <f>A159</f>
        <v>010387</v>
      </c>
      <c r="B160" t="str">
        <f>B159</f>
        <v>El Paso Community College District</v>
      </c>
      <c r="C160">
        <v>2024</v>
      </c>
      <c r="D160" t="s">
        <v>2040</v>
      </c>
      <c r="E160">
        <f>IF(OR(E157=0,E157=""),E158,IF(E158&gt;(E157*(1+Dash!$B$6)),E157*(1+Dash!$B$6),IF(E158&lt;(E157*(1-Dash!$B$7)),E157*(1-Dash!$B$7),E158)))</f>
        <v>2572.244169237088</v>
      </c>
      <c r="F160">
        <f>IF(OR(F157=0,F157=""),F158,IF(F158&gt;(F157*(1+Dash!$B$6)),F157*(1+Dash!$B$6),IF(F158&lt;(F157*(1-Dash!$B$7)),F157*(1-Dash!$B$7),F158)))</f>
        <v>1801.1999999999998</v>
      </c>
      <c r="G160">
        <f>F160*AVERAGEIFS(G:G, $A:$A, $A160, $D:$D, "Weight pct")</f>
        <v>1032.6158006943454</v>
      </c>
      <c r="H160">
        <f>F160*AVERAGEIFS(H:H, $A:$A, $A160, $D:$D, "Weight pct")</f>
        <v>1103.3632455815789</v>
      </c>
      <c r="I160">
        <f>F160*AVERAGEIFS(I:I, $A:$A, $A160, $D:$D, "Weight pct")</f>
        <v>309.18582148307797</v>
      </c>
      <c r="J160">
        <f>IF(OR(J157=0,J157=""),J158,IF(J158&gt;(J157*(1+Dash!$B$6)),J157*(1+Dash!$B$6),IF(J158&lt;(J157*(1-Dash!$B$7)),J157*(1-Dash!$B$7),J158)))</f>
        <v>-12.320159074441854</v>
      </c>
      <c r="K160">
        <f>J160*AVERAGEIFS(K:K, $A:$A, $A160, $D:$D, "Weight pct")</f>
        <v>-6.3023035958003417</v>
      </c>
      <c r="L160">
        <f>J160*AVERAGEIFS(L:L, $A:$A, $A160, $D:$D, "Weight pct")</f>
        <v>-6.8934223392710372</v>
      </c>
      <c r="M160">
        <f>J160*AVERAGEIFS(M:M, $A:$A, $A160, $D:$D, "Weight pct")</f>
        <v>0</v>
      </c>
      <c r="N160">
        <f>IF(OR(N157=0,N157=""),N158,IF(N158&gt;(N157*(1+Dash!$B$6)),N157*(1+Dash!$B$6),IF(N158&lt;(N157*(1-Dash!$B$7)),N157*(1-Dash!$B$7),N158)))</f>
        <v>483.54999999999995</v>
      </c>
      <c r="O160">
        <f>N160*AVERAGEIFS(O:O, $A:$A, $A160, $D:$D, "Weight pct")</f>
        <v>307.82322467933062</v>
      </c>
      <c r="P160">
        <f>N160*AVERAGEIFS(P:P, $A:$A, $A160, $D:$D, "Weight pct")</f>
        <v>175.72677532066939</v>
      </c>
      <c r="Q160">
        <f>IF(OR(Q157=0,Q157=""),Q158,IF(Q158&gt;(Q157*(1+Dash!$B$6)),Q157*(1+Dash!$B$6),IF(Q158&lt;(Q157*(1-Dash!$B$7)),Q157*(1-Dash!$B$7),Q158)))</f>
        <v>0</v>
      </c>
      <c r="R160" t="e">
        <f>$Q160*($R157/$Q157)</f>
        <v>#DIV/0!</v>
      </c>
      <c r="S160" t="e">
        <f>$Q160*($S157/$Q157)</f>
        <v>#DIV/0!</v>
      </c>
      <c r="T160" t="e">
        <f>$Q160*($T157/$Q157)</f>
        <v>#DIV/0!</v>
      </c>
      <c r="U160" t="e">
        <f t="shared" si="150"/>
        <v>#DIV/0!</v>
      </c>
      <c r="V160" t="e">
        <f t="shared" si="150"/>
        <v>#DIV/0!</v>
      </c>
      <c r="W160" t="e">
        <f t="shared" si="150"/>
        <v>#DIV/0!</v>
      </c>
      <c r="X160" t="e">
        <f t="shared" si="150"/>
        <v>#DIV/0!</v>
      </c>
      <c r="Y160" t="e">
        <f t="shared" si="151"/>
        <v>#DIV/0!</v>
      </c>
      <c r="Z160" t="e">
        <f t="shared" si="151"/>
        <v>#DIV/0!</v>
      </c>
      <c r="AA160" t="e">
        <f t="shared" si="151"/>
        <v>#DIV/0!</v>
      </c>
      <c r="AB160" t="e">
        <f t="shared" si="151"/>
        <v>#DIV/0!</v>
      </c>
      <c r="AC160">
        <f>IF(OR(AC157=0,AC157=""),AC158,IF(AC158&gt;(AC157*(1+Dash!$B$6)),AC157*(1+Dash!$B$6),IF(AC158&lt;(AC157*(1-Dash!$B$7)),AC157*(1-Dash!$B$7),AC158)))</f>
        <v>810.34999999999991</v>
      </c>
      <c r="AD160">
        <f>AC160*AVERAGEIFS(AD:AD, $A:$A, $A160, $D:$D, "Weight pct")</f>
        <v>300.74821231679925</v>
      </c>
      <c r="AE160">
        <f>AC160*AVERAGEIFS(AE:AE, $A:$A, $A160, $D:$D, "Weight pct")</f>
        <v>466.13282496949</v>
      </c>
      <c r="AF160">
        <f>AC160*AVERAGEIFS(AF:AF, $A:$A, $A160, $D:$D, "Weight pct")</f>
        <v>447.15721337944842</v>
      </c>
      <c r="AG160">
        <f t="shared" si="152"/>
        <v>254.30676993914906</v>
      </c>
      <c r="AH160">
        <f t="shared" si="152"/>
        <v>105.16793510983155</v>
      </c>
      <c r="AI160">
        <f t="shared" si="152"/>
        <v>141.56794055012489</v>
      </c>
      <c r="AJ160">
        <f t="shared" si="152"/>
        <v>126.65946439956262</v>
      </c>
      <c r="AK160">
        <f t="shared" si="153"/>
        <v>556.04323006085099</v>
      </c>
      <c r="AL160">
        <f t="shared" si="153"/>
        <v>195.58027720696765</v>
      </c>
      <c r="AM160">
        <f t="shared" si="153"/>
        <v>324.56488441936511</v>
      </c>
      <c r="AN160">
        <f t="shared" si="153"/>
        <v>320.49774897988578</v>
      </c>
      <c r="AO160">
        <f>IF(OR(AO157=0,AO157=""),AO158,IF(AO158&gt;(AO157*(1+Dash!$B$6)),AO157*(1+Dash!$B$6),IF(AO158&lt;(AO157*(1-Dash!$B$7)),AO157*(1-Dash!$B$7),AO158)))</f>
        <v>10.24551331567382</v>
      </c>
      <c r="AP160">
        <f>IF(OR(AP157=0,AP157=""),AP158,IF(AP158&gt;(AP157*(1+Dash!$B$6)),AP157*(1+Dash!$B$6),IF(AP158&lt;(AP157*(1-Dash!$B$7)),AP157*(1-Dash!$B$7),AP158)))</f>
        <v>4.4000000000000004</v>
      </c>
      <c r="AQ160">
        <f>AP160*AVERAGEIFS(AQ:AQ, $A:$A, $A160, $D:$D, "Weight pct")</f>
        <v>2.1222222222222222</v>
      </c>
      <c r="AR160">
        <f>AP160*AVERAGEIFS(AR:AR, $A:$A, $A160, $D:$D, "Weight pct")</f>
        <v>2.6444444444444444</v>
      </c>
      <c r="AS160">
        <f>AP160*AVERAGEIFS(AS:AS, $A:$A, $A160, $D:$D, "Weight pct")</f>
        <v>4.0000000000000009</v>
      </c>
      <c r="AT160">
        <f t="shared" si="154"/>
        <v>3.666666666666667</v>
      </c>
      <c r="AU160">
        <f t="shared" si="154"/>
        <v>1.8569444444444445</v>
      </c>
      <c r="AV160">
        <f t="shared" si="154"/>
        <v>2.2666666666666666</v>
      </c>
      <c r="AW160">
        <f t="shared" si="154"/>
        <v>3.5000000000000009</v>
      </c>
      <c r="AX160">
        <f t="shared" si="155"/>
        <v>0.73333333333333339</v>
      </c>
      <c r="AY160">
        <f t="shared" si="155"/>
        <v>0.26527777777777778</v>
      </c>
      <c r="AZ160">
        <f t="shared" si="155"/>
        <v>0.37777777777777777</v>
      </c>
      <c r="BA160">
        <f t="shared" si="155"/>
        <v>0.50000000000000011</v>
      </c>
      <c r="BB160">
        <f>IF(OR(BB157=0,BB157=""),BB158,IF(BB158&gt;(BB157*(1+Dash!$B$6)),BB157*(1+Dash!$B$6),IF(BB158&lt;(BB157*(1-Dash!$B$7)),BB157*(1-Dash!$B$7),BB158)))</f>
        <v>3177.1759636441107</v>
      </c>
      <c r="BC160">
        <f>BB160*AVERAGEIFS(BC:BC, $A:$A, $A160, $D:$D, "Weight pct")</f>
        <v>1747.3914048681211</v>
      </c>
      <c r="BD160">
        <f>BB160*AVERAGEIFS(BD:BD, $A:$A, $A160, $D:$D, "Weight pct")</f>
        <v>1668.041833753113</v>
      </c>
      <c r="BE160">
        <f>BB160*AVERAGEIFS(BE:BE, $A:$A, $A160, $D:$D, "Weight pct")</f>
        <v>858.73612048992561</v>
      </c>
      <c r="BF160">
        <f t="shared" si="156"/>
        <v>2560.5691187997118</v>
      </c>
      <c r="BG160">
        <f t="shared" si="156"/>
        <v>1487.7836001093569</v>
      </c>
      <c r="BH160">
        <f t="shared" si="156"/>
        <v>1260.4660414237412</v>
      </c>
      <c r="BI160">
        <f t="shared" si="156"/>
        <v>563.25943064010028</v>
      </c>
      <c r="BJ160">
        <f t="shared" si="157"/>
        <v>616.60684484439878</v>
      </c>
      <c r="BK160">
        <f t="shared" si="157"/>
        <v>259.60780475876413</v>
      </c>
      <c r="BL160">
        <f t="shared" si="157"/>
        <v>407.57579232937155</v>
      </c>
      <c r="BM160">
        <f t="shared" si="157"/>
        <v>295.47668984982533</v>
      </c>
      <c r="BN160">
        <f>IF(OR(BN157=0,BN157=""),BN158,IF(BN158&gt;(BN157*(1+Dash!$B$6)),BN157*(1+Dash!$B$6),IF(BN158&lt;(BN157*(1-Dash!$B$7)),BN157*(1-Dash!$B$7),BN158)))</f>
        <v>55.000000000000007</v>
      </c>
      <c r="BO160">
        <f>IF(OR(BO157=0,BO157=""),BO158,IF(BO158&gt;(BO157*(1+Dash!$B$6)),BO157*(1+Dash!$B$6),IF(BO158&lt;(BO157*(1-Dash!$B$7)),BO157*(1-Dash!$B$7),BO158)))</f>
        <v>0</v>
      </c>
      <c r="BP160" t="e">
        <f>BO160*AVERAGEIFS(BP:BP, $A:$A, $A160, $D:$D, "Weight pct")</f>
        <v>#DIV/0!</v>
      </c>
      <c r="BQ160" t="e">
        <f>BO160*AVERAGEIFS(BQ:BQ, $A:$A, $A160, $D:$D, "Weight pct")</f>
        <v>#DIV/0!</v>
      </c>
      <c r="BR160" t="e">
        <f>BO160*AVERAGEIFS(BR:BR, $A:$A, $A160, $D:$D, "Weight pct")</f>
        <v>#DIV/0!</v>
      </c>
      <c r="BS160" t="e">
        <f t="shared" si="158"/>
        <v>#DIV/0!</v>
      </c>
      <c r="BT160" t="e">
        <f t="shared" si="158"/>
        <v>#DIV/0!</v>
      </c>
      <c r="BU160" t="e">
        <f t="shared" si="158"/>
        <v>#DIV/0!</v>
      </c>
      <c r="BV160" t="e">
        <f t="shared" si="158"/>
        <v>#DIV/0!</v>
      </c>
      <c r="BW160" t="e">
        <f t="shared" si="159"/>
        <v>#DIV/0!</v>
      </c>
      <c r="BX160" t="e">
        <f t="shared" si="159"/>
        <v>#DIV/0!</v>
      </c>
      <c r="BY160" t="e">
        <f t="shared" si="159"/>
        <v>#DIV/0!</v>
      </c>
      <c r="BZ160" t="e">
        <f t="shared" si="159"/>
        <v>#DIV/0!</v>
      </c>
      <c r="CA160">
        <f>IF(OR(CA157=0,CA157=""),CA158,IF(CA158&gt;(CA157*(1+Dash!$B$6)),CA157*(1+Dash!$B$6),IF(CA158&lt;(CA157*(1-Dash!$B$7)),CA157*(1-Dash!$B$7),CA158)))</f>
        <v>0</v>
      </c>
    </row>
    <row r="161" spans="1:79" outlineLevel="1">
      <c r="A161" t="str">
        <f>A160</f>
        <v>010387</v>
      </c>
      <c r="B161" t="str">
        <f>B160</f>
        <v>El Paso Community College District</v>
      </c>
      <c r="C161">
        <v>2025</v>
      </c>
      <c r="D161" t="s">
        <v>2040</v>
      </c>
      <c r="E161">
        <f>IF(E159&gt;(E160*(1+Dash!$B$6)), E160*(1+Dash!$B$6), IF(E159&lt;(E160*(1-Dash!$B$7)), E160*(1-Dash!$B$7), E159))</f>
        <v>2621.7715032677529</v>
      </c>
      <c r="F161">
        <f>IF(F159&gt;(F160*(1+Dash!$B$6)), F160*(1+Dash!$B$6), IF(F159&lt;(F160*(1-Dash!$B$7)), F160*(1-Dash!$B$7), F159))</f>
        <v>1711.1399999999996</v>
      </c>
      <c r="G161">
        <f>F161*AVERAGEIFS(G:G, $A:$A, $A161, $D:$D, "Weight pct")</f>
        <v>980.98501065962807</v>
      </c>
      <c r="H161">
        <f>F161*AVERAGEIFS(H:H, $A:$A, $A161, $D:$D, "Weight pct")</f>
        <v>1048.1950833024998</v>
      </c>
      <c r="I161">
        <f>F161*AVERAGEIFS(I:I, $A:$A, $A161, $D:$D, "Weight pct")</f>
        <v>293.72653040892408</v>
      </c>
      <c r="J161">
        <f>IF(J159&gt;(J160*(1+Dash!$B$6)), J160*(1+Dash!$B$6), IF(J159&lt;(J160*(1-Dash!$B$7)), J160*(1-Dash!$B$7), J159))</f>
        <v>-11.704151120719761</v>
      </c>
      <c r="K161">
        <f>J161*AVERAGEIFS(K:K, $A:$A, $A161, $D:$D, "Weight pct")</f>
        <v>-5.9871884160103246</v>
      </c>
      <c r="L161">
        <f>J161*AVERAGEIFS(L:L, $A:$A, $A161, $D:$D, "Weight pct")</f>
        <v>-6.5487512223074855</v>
      </c>
      <c r="M161">
        <f>J161*AVERAGEIFS(M:M, $A:$A, $A161, $D:$D, "Weight pct")</f>
        <v>0</v>
      </c>
      <c r="N161">
        <f>IF(N159&gt;(N160*(1+Dash!$B$6)), N160*(1+Dash!$B$6), IF(N159&lt;(N160*(1-Dash!$B$7)), N160*(1-Dash!$B$7), N159))</f>
        <v>459.37249999999995</v>
      </c>
      <c r="O161">
        <f>N161*AVERAGEIFS(O:O, $A:$A, $A161, $D:$D, "Weight pct")</f>
        <v>292.43206344536407</v>
      </c>
      <c r="P161">
        <f>N161*AVERAGEIFS(P:P, $A:$A, $A161, $D:$D, "Weight pct")</f>
        <v>166.94043655463591</v>
      </c>
      <c r="Q161">
        <f>IF(Q159&gt;(Q160*(1+Dash!$B$6)), Q160*(1+Dash!$B$6), IF(Q159&lt;(Q160*(1-Dash!$B$7)), Q160*(1-Dash!$B$7), Q159))</f>
        <v>0</v>
      </c>
      <c r="R161" t="e">
        <f>$Q161*($R157/$Q157)</f>
        <v>#DIV/0!</v>
      </c>
      <c r="S161" t="e">
        <f>$Q161*($S157/$Q157)</f>
        <v>#DIV/0!</v>
      </c>
      <c r="T161" t="e">
        <f>$Q161*($T157/$Q157)</f>
        <v>#DIV/0!</v>
      </c>
      <c r="U161" t="e">
        <f t="shared" si="150"/>
        <v>#DIV/0!</v>
      </c>
      <c r="V161" t="e">
        <f t="shared" si="150"/>
        <v>#DIV/0!</v>
      </c>
      <c r="W161" t="e">
        <f t="shared" si="150"/>
        <v>#DIV/0!</v>
      </c>
      <c r="X161" t="e">
        <f t="shared" si="150"/>
        <v>#DIV/0!</v>
      </c>
      <c r="Y161" t="e">
        <f t="shared" si="151"/>
        <v>#DIV/0!</v>
      </c>
      <c r="Z161" t="e">
        <f t="shared" si="151"/>
        <v>#DIV/0!</v>
      </c>
      <c r="AA161" t="e">
        <f t="shared" si="151"/>
        <v>#DIV/0!</v>
      </c>
      <c r="AB161" t="e">
        <f t="shared" si="151"/>
        <v>#DIV/0!</v>
      </c>
      <c r="AC161">
        <f>IF(AC159&gt;(AC160*(1+Dash!$B$6)), AC160*(1+Dash!$B$6), IF(AC159&lt;(AC160*(1-Dash!$B$7)), AC160*(1-Dash!$B$7), AC159))</f>
        <v>769.83249999999987</v>
      </c>
      <c r="AD161">
        <f>AC161*AVERAGEIFS(AD:AD, $A:$A, $A161, $D:$D, "Weight pct")</f>
        <v>285.71080170095922</v>
      </c>
      <c r="AE161">
        <f>AC161*AVERAGEIFS(AE:AE, $A:$A, $A161, $D:$D, "Weight pct")</f>
        <v>442.82618372101547</v>
      </c>
      <c r="AF161">
        <f>AC161*AVERAGEIFS(AF:AF, $A:$A, $A161, $D:$D, "Weight pct")</f>
        <v>424.799352710476</v>
      </c>
      <c r="AG161">
        <f t="shared" si="152"/>
        <v>241.59143144219161</v>
      </c>
      <c r="AH161">
        <f t="shared" si="152"/>
        <v>99.909538354339944</v>
      </c>
      <c r="AI161">
        <f t="shared" si="152"/>
        <v>134.48954352261865</v>
      </c>
      <c r="AJ161">
        <f t="shared" si="152"/>
        <v>120.32649117958449</v>
      </c>
      <c r="AK161">
        <f t="shared" si="153"/>
        <v>528.24106855780838</v>
      </c>
      <c r="AL161">
        <f t="shared" si="153"/>
        <v>185.80126334661924</v>
      </c>
      <c r="AM161">
        <f t="shared" si="153"/>
        <v>308.33664019839682</v>
      </c>
      <c r="AN161">
        <f t="shared" si="153"/>
        <v>304.47286153089146</v>
      </c>
      <c r="AO161">
        <f>IF(AO159&gt;(AO160*(1+Dash!$B$6)), AO160*(1+Dash!$B$6), IF(AO159&lt;(AO160*(1-Dash!$B$7)), AO160*(1-Dash!$B$7), AO159))</f>
        <v>10.723038333867832</v>
      </c>
      <c r="AP161">
        <f>IF(AP159&gt;(AP160*(1+Dash!$B$6)), AP160*(1+Dash!$B$6), IF(AP159&lt;(AP160*(1-Dash!$B$7)), AP160*(1-Dash!$B$7), AP159))</f>
        <v>4.8400000000000007</v>
      </c>
      <c r="AQ161">
        <f>AP161*AVERAGEIFS(AQ:AQ, $A:$A, $A161, $D:$D, "Weight pct")</f>
        <v>2.3344444444444448</v>
      </c>
      <c r="AR161">
        <f>AP161*AVERAGEIFS(AR:AR, $A:$A, $A161, $D:$D, "Weight pct")</f>
        <v>2.9088888888888893</v>
      </c>
      <c r="AS161">
        <f>AP161*AVERAGEIFS(AS:AS, $A:$A, $A161, $D:$D, "Weight pct")</f>
        <v>4.4000000000000012</v>
      </c>
      <c r="AT161">
        <f t="shared" si="154"/>
        <v>4.0333333333333341</v>
      </c>
      <c r="AU161">
        <f t="shared" si="154"/>
        <v>2.0426388888888893</v>
      </c>
      <c r="AV161">
        <f t="shared" si="154"/>
        <v>2.4933333333333336</v>
      </c>
      <c r="AW161">
        <f t="shared" si="154"/>
        <v>3.850000000000001</v>
      </c>
      <c r="AX161">
        <f t="shared" si="155"/>
        <v>0.80666666666666675</v>
      </c>
      <c r="AY161">
        <f t="shared" si="155"/>
        <v>0.2918055555555556</v>
      </c>
      <c r="AZ161">
        <f t="shared" si="155"/>
        <v>0.41555555555555557</v>
      </c>
      <c r="BA161">
        <f t="shared" si="155"/>
        <v>0.55000000000000016</v>
      </c>
      <c r="BB161">
        <f>IF(BB159&gt;(BB160*(1+Dash!$B$6)), BB160*(1+Dash!$B$6), IF(BB159&lt;(BB160*(1-Dash!$B$7)), BB160*(1-Dash!$B$7), BB159))</f>
        <v>3109.8959492005883</v>
      </c>
      <c r="BC161">
        <f>BB161*AVERAGEIFS(BC:BC, $A:$A, $A161, $D:$D, "Weight pct")</f>
        <v>1710.3885695504412</v>
      </c>
      <c r="BD161">
        <f>BB161*AVERAGEIFS(BD:BD, $A:$A, $A161, $D:$D, "Weight pct")</f>
        <v>1632.7193083558764</v>
      </c>
      <c r="BE161">
        <f>BB161*AVERAGEIFS(BE:BE, $A:$A, $A161, $D:$D, "Weight pct")</f>
        <v>840.55148757980203</v>
      </c>
      <c r="BF161">
        <f t="shared" si="156"/>
        <v>2506.3463973427333</v>
      </c>
      <c r="BG161">
        <f t="shared" si="156"/>
        <v>1456.2782307972386</v>
      </c>
      <c r="BH161">
        <f t="shared" si="156"/>
        <v>1233.7743584817329</v>
      </c>
      <c r="BI161">
        <f t="shared" si="156"/>
        <v>551.33182478428535</v>
      </c>
      <c r="BJ161">
        <f t="shared" si="157"/>
        <v>603.54955185785491</v>
      </c>
      <c r="BK161">
        <f t="shared" si="157"/>
        <v>254.11033875320257</v>
      </c>
      <c r="BL161">
        <f t="shared" si="157"/>
        <v>398.94494987414333</v>
      </c>
      <c r="BM161">
        <f t="shared" si="157"/>
        <v>289.21966279551668</v>
      </c>
      <c r="BN161">
        <f>IF(BN159&gt;(BN160*(1+Dash!$B$6)), BN160*(1+Dash!$B$6), IF(BN159&lt;(BN160*(1-Dash!$B$7)), BN160*(1-Dash!$B$7), BN159))</f>
        <v>60.500000000000014</v>
      </c>
      <c r="BO161">
        <f>IF(BO159&gt;(BO160*(1+Dash!$B$6)), BO160*(1+Dash!$B$6), IF(BO159&lt;(BO160*(1-Dash!$B$7)), BO160*(1-Dash!$B$7), BO159))</f>
        <v>0</v>
      </c>
      <c r="BP161" t="e">
        <f>BO161*AVERAGEIFS(BP:BP, $A:$A, $A161, $D:$D, "Weight pct")</f>
        <v>#DIV/0!</v>
      </c>
      <c r="BQ161" t="e">
        <f>BO161*AVERAGEIFS(BQ:BQ, $A:$A, $A161, $D:$D, "Weight pct")</f>
        <v>#DIV/0!</v>
      </c>
      <c r="BR161" t="e">
        <f>BO161*AVERAGEIFS(BR:BR, $A:$A, $A161, $D:$D, "Weight pct")</f>
        <v>#DIV/0!</v>
      </c>
      <c r="BS161" t="e">
        <f t="shared" si="158"/>
        <v>#DIV/0!</v>
      </c>
      <c r="BT161" t="e">
        <f t="shared" si="158"/>
        <v>#DIV/0!</v>
      </c>
      <c r="BU161" t="e">
        <f t="shared" si="158"/>
        <v>#DIV/0!</v>
      </c>
      <c r="BV161" t="e">
        <f t="shared" si="158"/>
        <v>#DIV/0!</v>
      </c>
      <c r="BW161" t="e">
        <f t="shared" si="159"/>
        <v>#DIV/0!</v>
      </c>
      <c r="BX161" t="e">
        <f t="shared" si="159"/>
        <v>#DIV/0!</v>
      </c>
      <c r="BY161" t="e">
        <f t="shared" si="159"/>
        <v>#DIV/0!</v>
      </c>
      <c r="BZ161" t="e">
        <f t="shared" si="159"/>
        <v>#DIV/0!</v>
      </c>
      <c r="CA161">
        <f>IF(CA159&gt;(CA160*(1+Dash!$B$6)), CA160*(1+Dash!$B$6), IF(CA159&lt;(CA160*(1-Dash!$B$7)), CA160*(1-Dash!$B$7), CA159))</f>
        <v>0</v>
      </c>
    </row>
    <row r="162" spans="1:79" outlineLevel="1">
      <c r="A162" t="s">
        <v>79</v>
      </c>
      <c r="B162" t="s">
        <v>1933</v>
      </c>
      <c r="C162">
        <v>2018</v>
      </c>
      <c r="D162" t="s">
        <v>2036</v>
      </c>
      <c r="E162">
        <v>300</v>
      </c>
      <c r="F162">
        <v>106</v>
      </c>
      <c r="G162">
        <v>91</v>
      </c>
      <c r="H162">
        <v>33</v>
      </c>
      <c r="I162">
        <v>11</v>
      </c>
      <c r="AC162">
        <v>101</v>
      </c>
      <c r="AD162">
        <v>94</v>
      </c>
      <c r="AE162">
        <v>60</v>
      </c>
      <c r="AF162">
        <v>54</v>
      </c>
      <c r="AG162">
        <v>15</v>
      </c>
      <c r="AH162">
        <v>15</v>
      </c>
      <c r="AI162">
        <v>11</v>
      </c>
      <c r="AJ162">
        <v>7</v>
      </c>
      <c r="AK162">
        <v>86</v>
      </c>
      <c r="AL162">
        <v>79</v>
      </c>
      <c r="AM162">
        <v>49</v>
      </c>
      <c r="AN162">
        <v>47</v>
      </c>
      <c r="AO162">
        <v>12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79</v>
      </c>
      <c r="BC162">
        <v>71</v>
      </c>
      <c r="BD162">
        <v>36</v>
      </c>
      <c r="BE162">
        <v>16</v>
      </c>
      <c r="BF162">
        <v>70</v>
      </c>
      <c r="BG162">
        <v>63</v>
      </c>
      <c r="BH162">
        <v>28</v>
      </c>
      <c r="BI162">
        <v>13</v>
      </c>
      <c r="BJ162">
        <v>9</v>
      </c>
      <c r="BK162">
        <v>8</v>
      </c>
      <c r="BL162">
        <v>8</v>
      </c>
      <c r="BM162">
        <v>3</v>
      </c>
      <c r="BN162">
        <v>2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</row>
    <row r="163" spans="1:79" outlineLevel="1">
      <c r="A163" t="s">
        <v>79</v>
      </c>
      <c r="B163" t="s">
        <v>1933</v>
      </c>
      <c r="C163">
        <v>2019</v>
      </c>
      <c r="D163" t="s">
        <v>2036</v>
      </c>
      <c r="E163">
        <v>267</v>
      </c>
      <c r="F163">
        <v>118</v>
      </c>
      <c r="G163">
        <v>111</v>
      </c>
      <c r="H163">
        <v>24</v>
      </c>
      <c r="I163">
        <v>13</v>
      </c>
      <c r="AC163">
        <v>109</v>
      </c>
      <c r="AD163">
        <v>103</v>
      </c>
      <c r="AE163">
        <v>57</v>
      </c>
      <c r="AF163">
        <v>49</v>
      </c>
      <c r="AG163">
        <v>9</v>
      </c>
      <c r="AH163">
        <v>9</v>
      </c>
      <c r="AI163">
        <v>5</v>
      </c>
      <c r="AJ163">
        <v>1</v>
      </c>
      <c r="AK163">
        <v>100</v>
      </c>
      <c r="AL163">
        <v>94</v>
      </c>
      <c r="AM163">
        <v>52</v>
      </c>
      <c r="AN163">
        <v>48</v>
      </c>
      <c r="AO163">
        <v>11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112</v>
      </c>
      <c r="BC163">
        <v>105</v>
      </c>
      <c r="BD163">
        <v>51</v>
      </c>
      <c r="BE163">
        <v>18</v>
      </c>
      <c r="BF163">
        <v>93</v>
      </c>
      <c r="BG163">
        <v>87</v>
      </c>
      <c r="BH163">
        <v>43</v>
      </c>
      <c r="BI163">
        <v>13</v>
      </c>
      <c r="BJ163">
        <v>19</v>
      </c>
      <c r="BK163">
        <v>18</v>
      </c>
      <c r="BL163">
        <v>8</v>
      </c>
      <c r="BM163">
        <v>5</v>
      </c>
      <c r="BN163">
        <v>5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</row>
    <row r="164" spans="1:79" outlineLevel="1">
      <c r="A164" t="s">
        <v>79</v>
      </c>
      <c r="B164" t="s">
        <v>1933</v>
      </c>
      <c r="C164">
        <v>2020</v>
      </c>
      <c r="D164" t="s">
        <v>2036</v>
      </c>
      <c r="E164">
        <v>295</v>
      </c>
      <c r="F164">
        <v>108</v>
      </c>
      <c r="G164">
        <v>104</v>
      </c>
      <c r="H164">
        <v>45</v>
      </c>
      <c r="I164">
        <v>9</v>
      </c>
      <c r="N164">
        <v>140</v>
      </c>
      <c r="O164">
        <v>34</v>
      </c>
      <c r="P164">
        <v>106</v>
      </c>
      <c r="Q164">
        <f>SUM(Table1[[#This Row],[OSA]],Table1[[#This Row],[OSA: High-Demand Field]])</f>
        <v>59</v>
      </c>
      <c r="U164">
        <v>31</v>
      </c>
      <c r="Y164">
        <v>28</v>
      </c>
      <c r="AC164">
        <v>117</v>
      </c>
      <c r="AD164">
        <v>103</v>
      </c>
      <c r="AE164">
        <v>51</v>
      </c>
      <c r="AF164">
        <v>38</v>
      </c>
      <c r="AG164">
        <v>4</v>
      </c>
      <c r="AH164">
        <v>4</v>
      </c>
      <c r="AI164">
        <v>1</v>
      </c>
      <c r="AJ164">
        <v>1</v>
      </c>
      <c r="AK164">
        <v>113</v>
      </c>
      <c r="AL164">
        <v>99</v>
      </c>
      <c r="AM164">
        <v>50</v>
      </c>
      <c r="AN164">
        <v>37</v>
      </c>
      <c r="AO164">
        <v>15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125</v>
      </c>
      <c r="BC164">
        <v>113</v>
      </c>
      <c r="BD164">
        <v>53</v>
      </c>
      <c r="BE164">
        <v>22</v>
      </c>
      <c r="BF164">
        <v>115</v>
      </c>
      <c r="BG164">
        <v>104</v>
      </c>
      <c r="BH164">
        <v>48</v>
      </c>
      <c r="BI164">
        <v>19</v>
      </c>
      <c r="BJ164">
        <v>10</v>
      </c>
      <c r="BK164">
        <v>9</v>
      </c>
      <c r="BL164">
        <v>5</v>
      </c>
      <c r="BM164">
        <v>3</v>
      </c>
      <c r="BN164">
        <v>9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</row>
    <row r="165" spans="1:79" outlineLevel="1">
      <c r="A165" t="s">
        <v>79</v>
      </c>
      <c r="B165" t="s">
        <v>1933</v>
      </c>
      <c r="C165">
        <v>2021</v>
      </c>
      <c r="D165" t="s">
        <v>2036</v>
      </c>
      <c r="E165">
        <v>272</v>
      </c>
      <c r="F165">
        <v>83</v>
      </c>
      <c r="G165">
        <v>80</v>
      </c>
      <c r="H165">
        <v>24</v>
      </c>
      <c r="I165">
        <v>6</v>
      </c>
      <c r="N165">
        <v>92</v>
      </c>
      <c r="O165">
        <v>20</v>
      </c>
      <c r="P165">
        <v>72</v>
      </c>
      <c r="Q165">
        <f>SUM(Table1[[#This Row],[OSA]],Table1[[#This Row],[OSA: High-Demand Field]])</f>
        <v>61</v>
      </c>
      <c r="U165">
        <v>32</v>
      </c>
      <c r="Y165">
        <v>29</v>
      </c>
      <c r="AC165">
        <v>147</v>
      </c>
      <c r="AD165">
        <v>131</v>
      </c>
      <c r="AE165">
        <v>85</v>
      </c>
      <c r="AF165">
        <v>54</v>
      </c>
      <c r="AG165">
        <v>16</v>
      </c>
      <c r="AH165">
        <v>16</v>
      </c>
      <c r="AI165">
        <v>9</v>
      </c>
      <c r="AJ165">
        <v>4</v>
      </c>
      <c r="AK165">
        <v>131</v>
      </c>
      <c r="AL165">
        <v>115</v>
      </c>
      <c r="AM165">
        <v>76</v>
      </c>
      <c r="AN165">
        <v>50</v>
      </c>
      <c r="AO165">
        <v>26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138</v>
      </c>
      <c r="BC165">
        <v>121</v>
      </c>
      <c r="BD165">
        <v>44</v>
      </c>
      <c r="BE165">
        <v>22</v>
      </c>
      <c r="BF165">
        <v>128</v>
      </c>
      <c r="BG165">
        <v>114</v>
      </c>
      <c r="BH165">
        <v>39</v>
      </c>
      <c r="BI165">
        <v>18</v>
      </c>
      <c r="BJ165">
        <v>10</v>
      </c>
      <c r="BK165">
        <v>7</v>
      </c>
      <c r="BL165">
        <v>5</v>
      </c>
      <c r="BM165">
        <v>4</v>
      </c>
      <c r="BN165">
        <v>9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</row>
    <row r="166" spans="1:79" outlineLevel="1">
      <c r="A166" t="s">
        <v>79</v>
      </c>
      <c r="B166" t="s">
        <v>1933</v>
      </c>
      <c r="C166">
        <v>2022</v>
      </c>
      <c r="D166" t="s">
        <v>2036</v>
      </c>
      <c r="E166">
        <v>291</v>
      </c>
      <c r="F166">
        <v>112</v>
      </c>
      <c r="G166">
        <v>104</v>
      </c>
      <c r="H166">
        <v>28</v>
      </c>
      <c r="I166">
        <v>10</v>
      </c>
      <c r="N166">
        <v>119</v>
      </c>
      <c r="O166">
        <v>27</v>
      </c>
      <c r="P166">
        <v>92</v>
      </c>
      <c r="Q166">
        <f>SUM(Table1[[#This Row],[OSA]],Table1[[#This Row],[OSA: High-Demand Field]])</f>
        <v>51</v>
      </c>
      <c r="U166">
        <v>22</v>
      </c>
      <c r="Y166">
        <v>29</v>
      </c>
      <c r="AC166">
        <v>136</v>
      </c>
      <c r="AD166">
        <v>134</v>
      </c>
      <c r="AE166">
        <v>67</v>
      </c>
      <c r="AF166">
        <v>53</v>
      </c>
      <c r="AG166">
        <v>24</v>
      </c>
      <c r="AH166">
        <v>24</v>
      </c>
      <c r="AI166">
        <v>11</v>
      </c>
      <c r="AJ166">
        <v>3</v>
      </c>
      <c r="AK166">
        <v>112</v>
      </c>
      <c r="AL166">
        <v>110</v>
      </c>
      <c r="AM166">
        <v>56</v>
      </c>
      <c r="AN166">
        <v>50</v>
      </c>
      <c r="AO166">
        <v>23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136</v>
      </c>
      <c r="BC166">
        <v>133</v>
      </c>
      <c r="BD166">
        <v>52</v>
      </c>
      <c r="BE166">
        <v>23</v>
      </c>
      <c r="BF166">
        <v>119</v>
      </c>
      <c r="BG166">
        <v>117</v>
      </c>
      <c r="BH166">
        <v>46</v>
      </c>
      <c r="BI166">
        <v>16</v>
      </c>
      <c r="BJ166">
        <v>17</v>
      </c>
      <c r="BK166">
        <v>16</v>
      </c>
      <c r="BL166">
        <v>6</v>
      </c>
      <c r="BM166">
        <v>7</v>
      </c>
      <c r="BN166">
        <v>12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</row>
    <row r="167" spans="1:79" outlineLevel="1">
      <c r="A167" t="s">
        <v>79</v>
      </c>
      <c r="B167" t="s">
        <v>1933</v>
      </c>
      <c r="C167">
        <v>2023</v>
      </c>
      <c r="D167" t="s">
        <v>2036</v>
      </c>
      <c r="E167">
        <v>358</v>
      </c>
      <c r="F167">
        <v>110</v>
      </c>
      <c r="G167">
        <v>106</v>
      </c>
      <c r="H167">
        <v>27</v>
      </c>
      <c r="I167">
        <v>11</v>
      </c>
      <c r="N167">
        <v>14</v>
      </c>
      <c r="O167">
        <v>0</v>
      </c>
      <c r="P167">
        <v>14</v>
      </c>
      <c r="Q167">
        <v>156</v>
      </c>
      <c r="R167">
        <v>140</v>
      </c>
      <c r="S167">
        <v>13</v>
      </c>
      <c r="T167">
        <v>5</v>
      </c>
      <c r="U167">
        <v>117</v>
      </c>
      <c r="V167">
        <v>105</v>
      </c>
      <c r="W167">
        <v>8</v>
      </c>
      <c r="X167">
        <v>2</v>
      </c>
      <c r="Y167">
        <v>39</v>
      </c>
      <c r="Z167">
        <v>35</v>
      </c>
      <c r="AA167">
        <v>5</v>
      </c>
      <c r="AB167">
        <v>3</v>
      </c>
      <c r="AC167">
        <v>137</v>
      </c>
      <c r="AD167">
        <v>112</v>
      </c>
      <c r="AE167">
        <v>56</v>
      </c>
      <c r="AF167">
        <v>39</v>
      </c>
      <c r="AG167">
        <v>41</v>
      </c>
      <c r="AH167">
        <v>32</v>
      </c>
      <c r="AI167">
        <v>11</v>
      </c>
      <c r="AJ167">
        <v>4</v>
      </c>
      <c r="AK167">
        <v>96</v>
      </c>
      <c r="AL167">
        <v>80</v>
      </c>
      <c r="AM167">
        <v>45</v>
      </c>
      <c r="AN167">
        <v>35</v>
      </c>
      <c r="AO167">
        <v>15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149</v>
      </c>
      <c r="BC167">
        <v>141</v>
      </c>
      <c r="BD167">
        <v>59</v>
      </c>
      <c r="BE167">
        <v>6</v>
      </c>
      <c r="BF167">
        <v>137</v>
      </c>
      <c r="BG167">
        <v>132</v>
      </c>
      <c r="BH167">
        <v>53</v>
      </c>
      <c r="BI167">
        <v>6</v>
      </c>
      <c r="BJ167">
        <v>12</v>
      </c>
      <c r="BK167">
        <v>9</v>
      </c>
      <c r="BL167">
        <v>6</v>
      </c>
      <c r="BM167">
        <v>0</v>
      </c>
      <c r="BN167">
        <v>4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</row>
    <row r="168" spans="1:79" outlineLevel="1">
      <c r="A168" t="str">
        <f>A167</f>
        <v>003568</v>
      </c>
      <c r="B168" t="str">
        <f>B167</f>
        <v>Frank Phillips College</v>
      </c>
      <c r="C168">
        <v>2024</v>
      </c>
      <c r="D168" t="s">
        <v>2037</v>
      </c>
      <c r="E168">
        <f>_xlfn.FORECAST.ETS($C168, E162:E167, $C162:$C167, 0,0,1)</f>
        <v>357.06951389113397</v>
      </c>
      <c r="F168">
        <f>_xlfn.FORECAST.ETS($C168, F162:F167, $C162:$C167, 0,0,1)</f>
        <v>100.96545642325776</v>
      </c>
      <c r="G168">
        <f>F168*AVERAGEIFS(G:G, $A:$A, $A168, $D:$D, "Weight pct")</f>
        <v>94.540598844767857</v>
      </c>
      <c r="H168">
        <f>F168*AVERAGEIFS(H:H, $A:$A, $A168, $D:$D, "Weight pct")</f>
        <v>28.875925738552287</v>
      </c>
      <c r="I168">
        <f>F168*AVERAGEIFS(I:I, $A:$A, $A168, $D:$D, "Weight pct")</f>
        <v>9.4041124377064786</v>
      </c>
      <c r="J168">
        <f>_xlfn.FORECAST.ETS($C168, J162:J167, $C162:$C167, 0,0,1)</f>
        <v>0</v>
      </c>
      <c r="K168" t="e">
        <f>J168*AVERAGEIFS(K:K, $A:$A, $A168, $D:$D, "Weight pct")</f>
        <v>#DIV/0!</v>
      </c>
      <c r="L168" t="e">
        <f>J168*AVERAGEIFS(L:L, $A:$A, $A168, $D:$D, "Weight pct")</f>
        <v>#DIV/0!</v>
      </c>
      <c r="M168" t="e">
        <f>J168*AVERAGEIFS(M:M, $A:$A, $A168, $D:$D, "Weight pct")</f>
        <v>#DIV/0!</v>
      </c>
      <c r="N168">
        <f>_xlfn.FORECAST.ETS($C168, N164:N167, $C164:$C167, 0,0,1)</f>
        <v>-7.3199215865714482</v>
      </c>
      <c r="O168">
        <f>N168*AVERAGEIFS(O:O, $A:$A, $A168, $D:$D, "Weight pct")</f>
        <v>-1.2574512721834967</v>
      </c>
      <c r="P168">
        <f>N168*AVERAGEIFS(P:P, $A:$A, $A168, $D:$D, "Weight pct")</f>
        <v>-6.0624703143879515</v>
      </c>
      <c r="Q168">
        <f>_xlfn.FORECAST.ETS($C168, Q164:Q167, $C164:$C167, 0,0,1)</f>
        <v>164.99160969482145</v>
      </c>
      <c r="R168">
        <f>$Q168*($R167/$Q167)</f>
        <v>148.0693933158654</v>
      </c>
      <c r="S168">
        <f>$Q168*($S167/$Q167)</f>
        <v>13.749300807901786</v>
      </c>
      <c r="T168">
        <f>$Q168*($T167/$Q167)</f>
        <v>5.2881926184237642</v>
      </c>
      <c r="U168">
        <f t="shared" ref="U168:X171" si="160">Q168*AVERAGEIFS(U:U, $A:$A, $A168, $D:$D, "Weight pct")</f>
        <v>92.040010219608817</v>
      </c>
      <c r="V168">
        <f t="shared" si="160"/>
        <v>111.05204498689905</v>
      </c>
      <c r="W168">
        <f t="shared" si="160"/>
        <v>8.461108189478022</v>
      </c>
      <c r="X168">
        <f t="shared" si="160"/>
        <v>2.1152770473695059</v>
      </c>
      <c r="Y168">
        <f t="shared" ref="Y168:AB171" si="161">Q168*AVERAGEIFS(Y:Y, $A:$A, $A168, $D:$D, "Weight pct")</f>
        <v>72.951599475212646</v>
      </c>
      <c r="Z168">
        <f t="shared" si="161"/>
        <v>37.017348328966349</v>
      </c>
      <c r="AA168">
        <f t="shared" si="161"/>
        <v>5.2881926184237642</v>
      </c>
      <c r="AB168">
        <f t="shared" si="161"/>
        <v>3.1729155710542583</v>
      </c>
      <c r="AC168">
        <f>_xlfn.FORECAST.ETS($C168, AC162:AC167, $C162:$C167, 0,0,1)</f>
        <v>149.24874287437299</v>
      </c>
      <c r="AD168">
        <f>AC168*AVERAGEIFS(AD:AD, $A:$A, $A168, $D:$D, "Weight pct")</f>
        <v>135.56656104380755</v>
      </c>
      <c r="AE168">
        <f>AC168*AVERAGEIFS(AE:AE, $A:$A, $A168, $D:$D, "Weight pct")</f>
        <v>75.433550786381488</v>
      </c>
      <c r="AF168">
        <f>AC168*AVERAGEIFS(AF:AF, $A:$A, $A168, $D:$D, "Weight pct")</f>
        <v>58.473305012222482</v>
      </c>
      <c r="AG168">
        <f t="shared" ref="AG168:AJ171" si="162">AC168*AVERAGEIFS(AG:AG, $A:$A, $A168, $D:$D, "Weight pct")</f>
        <v>21.139987242329436</v>
      </c>
      <c r="AH168">
        <f t="shared" si="162"/>
        <v>19.719155615204446</v>
      </c>
      <c r="AI168">
        <f t="shared" si="162"/>
        <v>9.5190918272493796</v>
      </c>
      <c r="AJ168">
        <f t="shared" si="162"/>
        <v>3.9917340848130531</v>
      </c>
      <c r="AK168">
        <f t="shared" ref="AK168:AN171" si="163">AC168*AVERAGEIFS(AK:AK, $A:$A, $A168, $D:$D, "Weight pct")</f>
        <v>128.10875563204357</v>
      </c>
      <c r="AL168">
        <f t="shared" si="163"/>
        <v>115.84740542860311</v>
      </c>
      <c r="AM168">
        <f t="shared" si="163"/>
        <v>65.914458959132119</v>
      </c>
      <c r="AN168">
        <f t="shared" si="163"/>
        <v>54.481570927409436</v>
      </c>
      <c r="AO168">
        <f>_xlfn.FORECAST.ETS($C168, AO162:AO167, $C162:$C167, 0,0,1)</f>
        <v>22.28403567994296</v>
      </c>
      <c r="AP168">
        <f>_xlfn.FORECAST.ETS($C168, AP162:AP167, $C162:$C167, 0,0,1)</f>
        <v>0</v>
      </c>
      <c r="AQ168" t="e">
        <f>AP168*AVERAGEIFS(AQ:AQ, $A:$A, $A168, $D:$D, "Weight pct")</f>
        <v>#DIV/0!</v>
      </c>
      <c r="AR168" t="e">
        <f>AP168*AVERAGEIFS(AR:AR, $A:$A, $A168, $D:$D, "Weight pct")</f>
        <v>#DIV/0!</v>
      </c>
      <c r="AS168" t="e">
        <f>AP168*AVERAGEIFS(AS:AS, $A:$A, $A168, $D:$D, "Weight pct")</f>
        <v>#DIV/0!</v>
      </c>
      <c r="AT168" t="e">
        <f t="shared" ref="AT168:AW171" si="164">AP168*AVERAGEIFS(AT:AT, $A:$A, $A168, $D:$D, "Weight pct")</f>
        <v>#DIV/0!</v>
      </c>
      <c r="AU168" t="e">
        <f t="shared" si="164"/>
        <v>#DIV/0!</v>
      </c>
      <c r="AV168" t="e">
        <f t="shared" si="164"/>
        <v>#DIV/0!</v>
      </c>
      <c r="AW168" t="e">
        <f t="shared" si="164"/>
        <v>#DIV/0!</v>
      </c>
      <c r="AX168" t="e">
        <f t="shared" ref="AX168:BA171" si="165">AP168*AVERAGEIFS(AX:AX, $A:$A, $A168, $D:$D, "Weight pct")</f>
        <v>#DIV/0!</v>
      </c>
      <c r="AY168" t="e">
        <f t="shared" si="165"/>
        <v>#DIV/0!</v>
      </c>
      <c r="AZ168" t="e">
        <f t="shared" si="165"/>
        <v>#DIV/0!</v>
      </c>
      <c r="BA168" t="e">
        <f t="shared" si="165"/>
        <v>#DIV/0!</v>
      </c>
      <c r="BB168">
        <f>_xlfn.FORECAST.ETS($C168, BB162:BB167, $C162:$C167, 0,0,1)</f>
        <v>159.9741520657864</v>
      </c>
      <c r="BC168">
        <f>BB168*AVERAGEIFS(BC:BC, $A:$A, $A168, $D:$D, "Weight pct")</f>
        <v>147.74401276488933</v>
      </c>
      <c r="BD168">
        <f>BB168*AVERAGEIFS(BD:BD, $A:$A, $A168, $D:$D, "Weight pct")</f>
        <v>64.848722573160785</v>
      </c>
      <c r="BE168">
        <f>BB168*AVERAGEIFS(BE:BE, $A:$A, $A168, $D:$D, "Weight pct")</f>
        <v>24.210816775839078</v>
      </c>
      <c r="BF168">
        <f t="shared" ref="BF168:BI171" si="166">BB168*AVERAGEIFS(BF:BF, $A:$A, $A168, $D:$D, "Weight pct")</f>
        <v>142.86844690143351</v>
      </c>
      <c r="BG168">
        <f t="shared" si="166"/>
        <v>132.82845626150038</v>
      </c>
      <c r="BH168">
        <f t="shared" si="166"/>
        <v>56.157475377805532</v>
      </c>
      <c r="BI168">
        <f t="shared" si="166"/>
        <v>19.821365745411256</v>
      </c>
      <c r="BJ168">
        <f t="shared" ref="BJ168:BM171" si="167">BB168*AVERAGEIFS(BJ:BJ, $A:$A, $A168, $D:$D, "Weight pct")</f>
        <v>17.105705164352884</v>
      </c>
      <c r="BK168">
        <f t="shared" si="167"/>
        <v>14.915556503388933</v>
      </c>
      <c r="BL168">
        <f t="shared" si="167"/>
        <v>8.6912471953552597</v>
      </c>
      <c r="BM168">
        <f t="shared" si="167"/>
        <v>4.3894510304278223</v>
      </c>
      <c r="BN168">
        <f>_xlfn.FORECAST.ETS($C168, BN162:BN167, $C162:$C167, 0,0,1)</f>
        <v>8.111574325821346</v>
      </c>
      <c r="BO168">
        <f>_xlfn.FORECAST.ETS($C168, BO162:BO167, $C162:$C167, 0,0,1)</f>
        <v>0</v>
      </c>
      <c r="BP168" t="e">
        <f>BO168*AVERAGEIFS(BP:BP, $A:$A, $A168, $D:$D, "Weight pct")</f>
        <v>#DIV/0!</v>
      </c>
      <c r="BQ168" t="e">
        <f>BO168*AVERAGEIFS(BQ:BQ, $A:$A, $A168, $D:$D, "Weight pct")</f>
        <v>#DIV/0!</v>
      </c>
      <c r="BR168" t="e">
        <f>BO168*AVERAGEIFS(BR:BR, $A:$A, $A168, $D:$D, "Weight pct")</f>
        <v>#DIV/0!</v>
      </c>
      <c r="BS168" t="e">
        <f t="shared" ref="BS168:BV171" si="168">BO168*AVERAGEIFS(BS:BS, $A:$A, $A168, $D:$D, "Weight pct")</f>
        <v>#DIV/0!</v>
      </c>
      <c r="BT168" t="e">
        <f t="shared" si="168"/>
        <v>#DIV/0!</v>
      </c>
      <c r="BU168" t="e">
        <f t="shared" si="168"/>
        <v>#DIV/0!</v>
      </c>
      <c r="BV168" t="e">
        <f t="shared" si="168"/>
        <v>#DIV/0!</v>
      </c>
      <c r="BW168" t="e">
        <f t="shared" ref="BW168:BZ171" si="169">BO168*AVERAGEIFS(BW:BW, $A:$A, $A168, $D:$D, "Weight pct")</f>
        <v>#DIV/0!</v>
      </c>
      <c r="BX168" t="e">
        <f t="shared" si="169"/>
        <v>#DIV/0!</v>
      </c>
      <c r="BY168" t="e">
        <f t="shared" si="169"/>
        <v>#DIV/0!</v>
      </c>
      <c r="BZ168" t="e">
        <f t="shared" si="169"/>
        <v>#DIV/0!</v>
      </c>
      <c r="CA168">
        <f>_xlfn.FORECAST.ETS($C168, CA162:CA167, $C162:$C167, 0,0,1)</f>
        <v>0</v>
      </c>
    </row>
    <row r="169" spans="1:79" outlineLevel="1">
      <c r="A169" t="str">
        <f>A167</f>
        <v>003568</v>
      </c>
      <c r="B169" t="str">
        <f>B167</f>
        <v>Frank Phillips College</v>
      </c>
      <c r="C169">
        <v>2025</v>
      </c>
      <c r="D169" t="s">
        <v>2037</v>
      </c>
      <c r="E169">
        <f>_xlfn.FORECAST.ETS($C169, E162:E167, $C162:$C167, 0,0,1)</f>
        <v>369.62896472424126</v>
      </c>
      <c r="F169">
        <f>_xlfn.FORECAST.ETS($C169, F162:F167, $C162:$C167, 0,0,1)</f>
        <v>100.12804144622805</v>
      </c>
      <c r="G169">
        <f>F169*AVERAGEIFS(G:G, $A:$A, $A169, $D:$D, "Weight pct")</f>
        <v>93.756472112570677</v>
      </c>
      <c r="H169">
        <f>F169*AVERAGEIFS(H:H, $A:$A, $A169, $D:$D, "Weight pct")</f>
        <v>28.636426670794979</v>
      </c>
      <c r="I169">
        <f>F169*AVERAGEIFS(I:I, $A:$A, $A169, $D:$D, "Weight pct")</f>
        <v>9.3261140323113363</v>
      </c>
      <c r="J169">
        <f>_xlfn.FORECAST.ETS($C169, J162:J167, $C162:$C167, 0,0,1)</f>
        <v>0</v>
      </c>
      <c r="K169" t="e">
        <f>J169*AVERAGEIFS(K:K, $A:$A, $A169, $D:$D, "Weight pct")</f>
        <v>#DIV/0!</v>
      </c>
      <c r="L169" t="e">
        <f>J169*AVERAGEIFS(L:L, $A:$A, $A169, $D:$D, "Weight pct")</f>
        <v>#DIV/0!</v>
      </c>
      <c r="M169" t="e">
        <f>J169*AVERAGEIFS(M:M, $A:$A, $A169, $D:$D, "Weight pct")</f>
        <v>#DIV/0!</v>
      </c>
      <c r="N169">
        <f>_xlfn.FORECAST.ETS($C169, N164:N167, $C164:$C167, 0,0,1)</f>
        <v>-44.151001829714339</v>
      </c>
      <c r="O169">
        <f>N169*AVERAGEIFS(O:O, $A:$A, $A169, $D:$D, "Weight pct")</f>
        <v>-7.5844710578319106</v>
      </c>
      <c r="P169">
        <f>N169*AVERAGEIFS(P:P, $A:$A, $A169, $D:$D, "Weight pct")</f>
        <v>-36.566530771882427</v>
      </c>
      <c r="Q169">
        <f>_xlfn.FORECAST.ETS($C169, Q164:Q167, $C164:$C167, 0,0,1)</f>
        <v>195.32286773785719</v>
      </c>
      <c r="R169">
        <f>$Q169*($R167/$Q167)</f>
        <v>175.28975309807697</v>
      </c>
      <c r="S169">
        <f>$Q169*($S167/$Q167)</f>
        <v>16.276905644821433</v>
      </c>
      <c r="T169">
        <f>$Q169*($T167/$Q167)</f>
        <v>6.2603483249313197</v>
      </c>
      <c r="U169">
        <f t="shared" si="160"/>
        <v>108.96019970935487</v>
      </c>
      <c r="V169">
        <f t="shared" si="160"/>
        <v>131.46731482355773</v>
      </c>
      <c r="W169">
        <f t="shared" si="160"/>
        <v>10.016557319890113</v>
      </c>
      <c r="X169">
        <f t="shared" si="160"/>
        <v>2.5041393299725279</v>
      </c>
      <c r="Y169">
        <f t="shared" si="161"/>
        <v>86.362668028502327</v>
      </c>
      <c r="Z169">
        <f t="shared" si="161"/>
        <v>43.822438274519243</v>
      </c>
      <c r="AA169">
        <f t="shared" si="161"/>
        <v>6.2603483249313205</v>
      </c>
      <c r="AB169">
        <f t="shared" si="161"/>
        <v>3.7562089949587918</v>
      </c>
      <c r="AC169">
        <f>_xlfn.FORECAST.ETS($C169, AC162:AC167, $C162:$C167, 0,0,1)</f>
        <v>157.29269917548351</v>
      </c>
      <c r="AD169">
        <f>AC169*AVERAGEIFS(AD:AD, $A:$A, $A169, $D:$D, "Weight pct")</f>
        <v>142.8730982509324</v>
      </c>
      <c r="AE169">
        <f>AC169*AVERAGEIFS(AE:AE, $A:$A, $A169, $D:$D, "Weight pct")</f>
        <v>79.499140716837402</v>
      </c>
      <c r="AF169">
        <f>AC169*AVERAGEIFS(AF:AF, $A:$A, $A169, $D:$D, "Weight pct")</f>
        <v>61.624800302844378</v>
      </c>
      <c r="AG169">
        <f t="shared" si="162"/>
        <v>22.27935451811592</v>
      </c>
      <c r="AH169">
        <f t="shared" si="162"/>
        <v>20.781945311175402</v>
      </c>
      <c r="AI169">
        <f t="shared" si="162"/>
        <v>10.032135737770654</v>
      </c>
      <c r="AJ169">
        <f t="shared" si="162"/>
        <v>4.2068738168168061</v>
      </c>
      <c r="AK169">
        <f t="shared" si="163"/>
        <v>135.01334465736761</v>
      </c>
      <c r="AL169">
        <f t="shared" si="163"/>
        <v>122.09115293975701</v>
      </c>
      <c r="AM169">
        <f t="shared" si="163"/>
        <v>69.467004979066758</v>
      </c>
      <c r="AN169">
        <f t="shared" si="163"/>
        <v>57.417926486027575</v>
      </c>
      <c r="AO169">
        <f>_xlfn.FORECAST.ETS($C169, AO162:AO167, $C162:$C167, 0,0,1)</f>
        <v>23.998565817879147</v>
      </c>
      <c r="AP169">
        <f>_xlfn.FORECAST.ETS($C169, AP162:AP167, $C162:$C167, 0,0,1)</f>
        <v>0</v>
      </c>
      <c r="AQ169" t="e">
        <f>AP169*AVERAGEIFS(AQ:AQ, $A:$A, $A169, $D:$D, "Weight pct")</f>
        <v>#DIV/0!</v>
      </c>
      <c r="AR169" t="e">
        <f>AP169*AVERAGEIFS(AR:AR, $A:$A, $A169, $D:$D, "Weight pct")</f>
        <v>#DIV/0!</v>
      </c>
      <c r="AS169" t="e">
        <f>AP169*AVERAGEIFS(AS:AS, $A:$A, $A169, $D:$D, "Weight pct")</f>
        <v>#DIV/0!</v>
      </c>
      <c r="AT169" t="e">
        <f t="shared" si="164"/>
        <v>#DIV/0!</v>
      </c>
      <c r="AU169" t="e">
        <f t="shared" si="164"/>
        <v>#DIV/0!</v>
      </c>
      <c r="AV169" t="e">
        <f t="shared" si="164"/>
        <v>#DIV/0!</v>
      </c>
      <c r="AW169" t="e">
        <f t="shared" si="164"/>
        <v>#DIV/0!</v>
      </c>
      <c r="AX169" t="e">
        <f t="shared" si="165"/>
        <v>#DIV/0!</v>
      </c>
      <c r="AY169" t="e">
        <f t="shared" si="165"/>
        <v>#DIV/0!</v>
      </c>
      <c r="AZ169" t="e">
        <f t="shared" si="165"/>
        <v>#DIV/0!</v>
      </c>
      <c r="BA169" t="e">
        <f t="shared" si="165"/>
        <v>#DIV/0!</v>
      </c>
      <c r="BB169">
        <f>_xlfn.FORECAST.ETS($C169, BB162:BB167, $C162:$C167, 0,0,1)</f>
        <v>171.01600947733482</v>
      </c>
      <c r="BC169">
        <f>BB169*AVERAGEIFS(BC:BC, $A:$A, $A169, $D:$D, "Weight pct")</f>
        <v>157.94171221379173</v>
      </c>
      <c r="BD169">
        <f>BB169*AVERAGEIFS(BD:BD, $A:$A, $A169, $D:$D, "Weight pct")</f>
        <v>69.324760350060131</v>
      </c>
      <c r="BE169">
        <f>BB169*AVERAGEIFS(BE:BE, $A:$A, $A169, $D:$D, "Weight pct")</f>
        <v>25.881914157533618</v>
      </c>
      <c r="BF169">
        <f t="shared" si="166"/>
        <v>152.72962134070337</v>
      </c>
      <c r="BG169">
        <f t="shared" si="166"/>
        <v>141.99664284224528</v>
      </c>
      <c r="BH169">
        <f t="shared" si="166"/>
        <v>60.033619290475059</v>
      </c>
      <c r="BI169">
        <f t="shared" si="166"/>
        <v>21.189491104644151</v>
      </c>
      <c r="BJ169">
        <f t="shared" si="167"/>
        <v>18.286388136631427</v>
      </c>
      <c r="BK169">
        <f t="shared" si="167"/>
        <v>15.945069371546449</v>
      </c>
      <c r="BL169">
        <f t="shared" si="167"/>
        <v>9.2911410595850761</v>
      </c>
      <c r="BM169">
        <f t="shared" si="167"/>
        <v>4.6924230528894695</v>
      </c>
      <c r="BN169">
        <f>_xlfn.FORECAST.ETS($C169, BN162:BN167, $C162:$C167, 0,0,1)</f>
        <v>8.7215686204898031</v>
      </c>
      <c r="BO169">
        <f>_xlfn.FORECAST.ETS($C169, BO162:BO167, $C162:$C167, 0,0,1)</f>
        <v>0</v>
      </c>
      <c r="BP169" t="e">
        <f>BO169*AVERAGEIFS(BP:BP, $A:$A, $A169, $D:$D, "Weight pct")</f>
        <v>#DIV/0!</v>
      </c>
      <c r="BQ169" t="e">
        <f>BO169*AVERAGEIFS(BQ:BQ, $A:$A, $A169, $D:$D, "Weight pct")</f>
        <v>#DIV/0!</v>
      </c>
      <c r="BR169" t="e">
        <f>BO169*AVERAGEIFS(BR:BR, $A:$A, $A169, $D:$D, "Weight pct")</f>
        <v>#DIV/0!</v>
      </c>
      <c r="BS169" t="e">
        <f t="shared" si="168"/>
        <v>#DIV/0!</v>
      </c>
      <c r="BT169" t="e">
        <f t="shared" si="168"/>
        <v>#DIV/0!</v>
      </c>
      <c r="BU169" t="e">
        <f t="shared" si="168"/>
        <v>#DIV/0!</v>
      </c>
      <c r="BV169" t="e">
        <f t="shared" si="168"/>
        <v>#DIV/0!</v>
      </c>
      <c r="BW169" t="e">
        <f t="shared" si="169"/>
        <v>#DIV/0!</v>
      </c>
      <c r="BX169" t="e">
        <f t="shared" si="169"/>
        <v>#DIV/0!</v>
      </c>
      <c r="BY169" t="e">
        <f t="shared" si="169"/>
        <v>#DIV/0!</v>
      </c>
      <c r="BZ169" t="e">
        <f t="shared" si="169"/>
        <v>#DIV/0!</v>
      </c>
      <c r="CA169">
        <f>_xlfn.FORECAST.ETS($C169, CA162:CA167, $C162:$C167, 0,0,1)</f>
        <v>0</v>
      </c>
    </row>
    <row r="170" spans="1:79" outlineLevel="1">
      <c r="A170" t="str">
        <f>A169</f>
        <v>003568</v>
      </c>
      <c r="B170" t="str">
        <f>B169</f>
        <v>Frank Phillips College</v>
      </c>
      <c r="C170">
        <v>2024</v>
      </c>
      <c r="D170" t="s">
        <v>2040</v>
      </c>
      <c r="E170">
        <f>IF(OR(E167=0,E167=""),E168,IF(E168&gt;(E167*(1+Dash!$B$6)),E167*(1+Dash!$B$6),IF(E168&lt;(E167*(1-Dash!$B$7)),E167*(1-Dash!$B$7),E168)))</f>
        <v>357.06951389113397</v>
      </c>
      <c r="F170">
        <f>IF(OR(F167=0,F167=""),F168,IF(F168&gt;(F167*(1+Dash!$B$6)),F167*(1+Dash!$B$6),IF(F168&lt;(F167*(1-Dash!$B$7)),F167*(1-Dash!$B$7),F168)))</f>
        <v>104.5</v>
      </c>
      <c r="G170">
        <f>F170*AVERAGEIFS(G:G, $A:$A, $A170, $D:$D, "Weight pct")</f>
        <v>97.850224515029922</v>
      </c>
      <c r="H170">
        <f>F170*AVERAGEIFS(H:H, $A:$A, $A170, $D:$D, "Weight pct")</f>
        <v>29.886798382101048</v>
      </c>
      <c r="I170">
        <f>F170*AVERAGEIFS(I:I, $A:$A, $A170, $D:$D, "Weight pct")</f>
        <v>9.7333264717847747</v>
      </c>
      <c r="J170">
        <f>IF(OR(J167=0,J167=""),J168,IF(J168&gt;(J167*(1+Dash!$B$6)),J167*(1+Dash!$B$6),IF(J168&lt;(J167*(1-Dash!$B$7)),J167*(1-Dash!$B$7),J168)))</f>
        <v>0</v>
      </c>
      <c r="K170" t="e">
        <f>J170*AVERAGEIFS(K:K, $A:$A, $A170, $D:$D, "Weight pct")</f>
        <v>#DIV/0!</v>
      </c>
      <c r="L170" t="e">
        <f>J170*AVERAGEIFS(L:L, $A:$A, $A170, $D:$D, "Weight pct")</f>
        <v>#DIV/0!</v>
      </c>
      <c r="M170" t="e">
        <f>J170*AVERAGEIFS(M:M, $A:$A, $A170, $D:$D, "Weight pct")</f>
        <v>#DIV/0!</v>
      </c>
      <c r="N170">
        <f>IF(OR(N167=0,N167=""),N168,IF(N168&gt;(N167*(1+Dash!$B$6)),N167*(1+Dash!$B$6),IF(N168&lt;(N167*(1-Dash!$B$7)),N167*(1-Dash!$B$7),N168)))</f>
        <v>13.299999999999999</v>
      </c>
      <c r="O170">
        <f>N170*AVERAGEIFS(O:O, $A:$A, $A170, $D:$D, "Weight pct")</f>
        <v>2.284737851662404</v>
      </c>
      <c r="P170">
        <f>N170*AVERAGEIFS(P:P, $A:$A, $A170, $D:$D, "Weight pct")</f>
        <v>11.015262148337595</v>
      </c>
      <c r="Q170">
        <f>IF(OR(Q167=0,Q167=""),Q168,IF(Q168&gt;(Q167*(1+Dash!$B$6)),Q167*(1+Dash!$B$6),IF(Q168&lt;(Q167*(1-Dash!$B$7)),Q167*(1-Dash!$B$7),Q168)))</f>
        <v>164.99160969482145</v>
      </c>
      <c r="R170">
        <f>$Q170*($R167/$Q167)</f>
        <v>148.0693933158654</v>
      </c>
      <c r="S170">
        <f>$Q170*($S167/$Q167)</f>
        <v>13.749300807901786</v>
      </c>
      <c r="T170">
        <f>$Q170*($T167/$Q167)</f>
        <v>5.2881926184237642</v>
      </c>
      <c r="U170">
        <f t="shared" si="160"/>
        <v>92.040010219608817</v>
      </c>
      <c r="V170">
        <f t="shared" si="160"/>
        <v>111.05204498689905</v>
      </c>
      <c r="W170">
        <f t="shared" si="160"/>
        <v>8.461108189478022</v>
      </c>
      <c r="X170">
        <f t="shared" si="160"/>
        <v>2.1152770473695059</v>
      </c>
      <c r="Y170">
        <f t="shared" si="161"/>
        <v>72.951599475212646</v>
      </c>
      <c r="Z170">
        <f t="shared" si="161"/>
        <v>37.017348328966349</v>
      </c>
      <c r="AA170">
        <f t="shared" si="161"/>
        <v>5.2881926184237642</v>
      </c>
      <c r="AB170">
        <f t="shared" si="161"/>
        <v>3.1729155710542583</v>
      </c>
      <c r="AC170">
        <f>IF(OR(AC167=0,AC167=""),AC168,IF(AC168&gt;(AC167*(1+Dash!$B$6)),AC167*(1+Dash!$B$6),IF(AC168&lt;(AC167*(1-Dash!$B$7)),AC167*(1-Dash!$B$7),AC168)))</f>
        <v>149.24874287437299</v>
      </c>
      <c r="AD170">
        <f>AC170*AVERAGEIFS(AD:AD, $A:$A, $A170, $D:$D, "Weight pct")</f>
        <v>135.56656104380755</v>
      </c>
      <c r="AE170">
        <f>AC170*AVERAGEIFS(AE:AE, $A:$A, $A170, $D:$D, "Weight pct")</f>
        <v>75.433550786381488</v>
      </c>
      <c r="AF170">
        <f>AC170*AVERAGEIFS(AF:AF, $A:$A, $A170, $D:$D, "Weight pct")</f>
        <v>58.473305012222482</v>
      </c>
      <c r="AG170">
        <f t="shared" si="162"/>
        <v>21.139987242329436</v>
      </c>
      <c r="AH170">
        <f t="shared" si="162"/>
        <v>19.719155615204446</v>
      </c>
      <c r="AI170">
        <f t="shared" si="162"/>
        <v>9.5190918272493796</v>
      </c>
      <c r="AJ170">
        <f t="shared" si="162"/>
        <v>3.9917340848130531</v>
      </c>
      <c r="AK170">
        <f t="shared" si="163"/>
        <v>128.10875563204357</v>
      </c>
      <c r="AL170">
        <f t="shared" si="163"/>
        <v>115.84740542860311</v>
      </c>
      <c r="AM170">
        <f t="shared" si="163"/>
        <v>65.914458959132119</v>
      </c>
      <c r="AN170">
        <f t="shared" si="163"/>
        <v>54.481570927409436</v>
      </c>
      <c r="AO170">
        <f>IF(OR(AO167=0,AO167=""),AO168,IF(AO168&gt;(AO167*(1+Dash!$B$6)),AO167*(1+Dash!$B$6),IF(AO168&lt;(AO167*(1-Dash!$B$7)),AO167*(1-Dash!$B$7),AO168)))</f>
        <v>16.5</v>
      </c>
      <c r="AP170">
        <f>IF(OR(AP167=0,AP167=""),AP168,IF(AP168&gt;(AP167*(1+Dash!$B$6)),AP167*(1+Dash!$B$6),IF(AP168&lt;(AP167*(1-Dash!$B$7)),AP167*(1-Dash!$B$7),AP168)))</f>
        <v>0</v>
      </c>
      <c r="AQ170" t="e">
        <f>AP170*AVERAGEIFS(AQ:AQ, $A:$A, $A170, $D:$D, "Weight pct")</f>
        <v>#DIV/0!</v>
      </c>
      <c r="AR170" t="e">
        <f>AP170*AVERAGEIFS(AR:AR, $A:$A, $A170, $D:$D, "Weight pct")</f>
        <v>#DIV/0!</v>
      </c>
      <c r="AS170" t="e">
        <f>AP170*AVERAGEIFS(AS:AS, $A:$A, $A170, $D:$D, "Weight pct")</f>
        <v>#DIV/0!</v>
      </c>
      <c r="AT170" t="e">
        <f t="shared" si="164"/>
        <v>#DIV/0!</v>
      </c>
      <c r="AU170" t="e">
        <f t="shared" si="164"/>
        <v>#DIV/0!</v>
      </c>
      <c r="AV170" t="e">
        <f t="shared" si="164"/>
        <v>#DIV/0!</v>
      </c>
      <c r="AW170" t="e">
        <f t="shared" si="164"/>
        <v>#DIV/0!</v>
      </c>
      <c r="AX170" t="e">
        <f t="shared" si="165"/>
        <v>#DIV/0!</v>
      </c>
      <c r="AY170" t="e">
        <f t="shared" si="165"/>
        <v>#DIV/0!</v>
      </c>
      <c r="AZ170" t="e">
        <f t="shared" si="165"/>
        <v>#DIV/0!</v>
      </c>
      <c r="BA170" t="e">
        <f t="shared" si="165"/>
        <v>#DIV/0!</v>
      </c>
      <c r="BB170">
        <f>IF(OR(BB167=0,BB167=""),BB168,IF(BB168&gt;(BB167*(1+Dash!$B$6)),BB167*(1+Dash!$B$6),IF(BB168&lt;(BB167*(1-Dash!$B$7)),BB167*(1-Dash!$B$7),BB168)))</f>
        <v>159.9741520657864</v>
      </c>
      <c r="BC170">
        <f>BB170*AVERAGEIFS(BC:BC, $A:$A, $A170, $D:$D, "Weight pct")</f>
        <v>147.74401276488933</v>
      </c>
      <c r="BD170">
        <f>BB170*AVERAGEIFS(BD:BD, $A:$A, $A170, $D:$D, "Weight pct")</f>
        <v>64.848722573160785</v>
      </c>
      <c r="BE170">
        <f>BB170*AVERAGEIFS(BE:BE, $A:$A, $A170, $D:$D, "Weight pct")</f>
        <v>24.210816775839078</v>
      </c>
      <c r="BF170">
        <f t="shared" si="166"/>
        <v>142.86844690143351</v>
      </c>
      <c r="BG170">
        <f t="shared" si="166"/>
        <v>132.82845626150038</v>
      </c>
      <c r="BH170">
        <f t="shared" si="166"/>
        <v>56.157475377805532</v>
      </c>
      <c r="BI170">
        <f t="shared" si="166"/>
        <v>19.821365745411256</v>
      </c>
      <c r="BJ170">
        <f t="shared" si="167"/>
        <v>17.105705164352884</v>
      </c>
      <c r="BK170">
        <f t="shared" si="167"/>
        <v>14.915556503388933</v>
      </c>
      <c r="BL170">
        <f t="shared" si="167"/>
        <v>8.6912471953552597</v>
      </c>
      <c r="BM170">
        <f t="shared" si="167"/>
        <v>4.3894510304278223</v>
      </c>
      <c r="BN170">
        <f>IF(OR(BN167=0,BN167=""),BN168,IF(BN168&gt;(BN167*(1+Dash!$B$6)),BN167*(1+Dash!$B$6),IF(BN168&lt;(BN167*(1-Dash!$B$7)),BN167*(1-Dash!$B$7),BN168)))</f>
        <v>4.4000000000000004</v>
      </c>
      <c r="BO170">
        <f>IF(OR(BO167=0,BO167=""),BO168,IF(BO168&gt;(BO167*(1+Dash!$B$6)),BO167*(1+Dash!$B$6),IF(BO168&lt;(BO167*(1-Dash!$B$7)),BO167*(1-Dash!$B$7),BO168)))</f>
        <v>0</v>
      </c>
      <c r="BP170" t="e">
        <f>BO170*AVERAGEIFS(BP:BP, $A:$A, $A170, $D:$D, "Weight pct")</f>
        <v>#DIV/0!</v>
      </c>
      <c r="BQ170" t="e">
        <f>BO170*AVERAGEIFS(BQ:BQ, $A:$A, $A170, $D:$D, "Weight pct")</f>
        <v>#DIV/0!</v>
      </c>
      <c r="BR170" t="e">
        <f>BO170*AVERAGEIFS(BR:BR, $A:$A, $A170, $D:$D, "Weight pct")</f>
        <v>#DIV/0!</v>
      </c>
      <c r="BS170" t="e">
        <f t="shared" si="168"/>
        <v>#DIV/0!</v>
      </c>
      <c r="BT170" t="e">
        <f t="shared" si="168"/>
        <v>#DIV/0!</v>
      </c>
      <c r="BU170" t="e">
        <f t="shared" si="168"/>
        <v>#DIV/0!</v>
      </c>
      <c r="BV170" t="e">
        <f t="shared" si="168"/>
        <v>#DIV/0!</v>
      </c>
      <c r="BW170" t="e">
        <f t="shared" si="169"/>
        <v>#DIV/0!</v>
      </c>
      <c r="BX170" t="e">
        <f t="shared" si="169"/>
        <v>#DIV/0!</v>
      </c>
      <c r="BY170" t="e">
        <f t="shared" si="169"/>
        <v>#DIV/0!</v>
      </c>
      <c r="BZ170" t="e">
        <f t="shared" si="169"/>
        <v>#DIV/0!</v>
      </c>
      <c r="CA170">
        <f>IF(OR(CA167=0,CA167=""),CA168,IF(CA168&gt;(CA167*(1+Dash!$B$6)),CA167*(1+Dash!$B$6),IF(CA168&lt;(CA167*(1-Dash!$B$7)),CA167*(1-Dash!$B$7),CA168)))</f>
        <v>0</v>
      </c>
    </row>
    <row r="171" spans="1:79" outlineLevel="1">
      <c r="A171" t="str">
        <f>A170</f>
        <v>003568</v>
      </c>
      <c r="B171" t="str">
        <f>B170</f>
        <v>Frank Phillips College</v>
      </c>
      <c r="C171">
        <v>2025</v>
      </c>
      <c r="D171" t="s">
        <v>2040</v>
      </c>
      <c r="E171">
        <f>IF(E169&gt;(E170*(1+Dash!$B$6)), E170*(1+Dash!$B$6), IF(E169&lt;(E170*(1-Dash!$B$7)), E170*(1-Dash!$B$7), E169))</f>
        <v>369.62896472424126</v>
      </c>
      <c r="F171">
        <f>IF(F169&gt;(F170*(1+Dash!$B$6)), F170*(1+Dash!$B$6), IF(F169&lt;(F170*(1-Dash!$B$7)), F170*(1-Dash!$B$7), F169))</f>
        <v>100.12804144622805</v>
      </c>
      <c r="G171">
        <f>F171*AVERAGEIFS(G:G, $A:$A, $A171, $D:$D, "Weight pct")</f>
        <v>93.756472112570677</v>
      </c>
      <c r="H171">
        <f>F171*AVERAGEIFS(H:H, $A:$A, $A171, $D:$D, "Weight pct")</f>
        <v>28.636426670794979</v>
      </c>
      <c r="I171">
        <f>F171*AVERAGEIFS(I:I, $A:$A, $A171, $D:$D, "Weight pct")</f>
        <v>9.3261140323113363</v>
      </c>
      <c r="J171">
        <f>IF(J169&gt;(J170*(1+Dash!$B$6)), J170*(1+Dash!$B$6), IF(J169&lt;(J170*(1-Dash!$B$7)), J170*(1-Dash!$B$7), J169))</f>
        <v>0</v>
      </c>
      <c r="K171" t="e">
        <f>J171*AVERAGEIFS(K:K, $A:$A, $A171, $D:$D, "Weight pct")</f>
        <v>#DIV/0!</v>
      </c>
      <c r="L171" t="e">
        <f>J171*AVERAGEIFS(L:L, $A:$A, $A171, $D:$D, "Weight pct")</f>
        <v>#DIV/0!</v>
      </c>
      <c r="M171" t="e">
        <f>J171*AVERAGEIFS(M:M, $A:$A, $A171, $D:$D, "Weight pct")</f>
        <v>#DIV/0!</v>
      </c>
      <c r="N171">
        <f>IF(N169&gt;(N170*(1+Dash!$B$6)), N170*(1+Dash!$B$6), IF(N169&lt;(N170*(1-Dash!$B$7)), N170*(1-Dash!$B$7), N169))</f>
        <v>12.634999999999998</v>
      </c>
      <c r="O171">
        <f>N171*AVERAGEIFS(O:O, $A:$A, $A171, $D:$D, "Weight pct")</f>
        <v>2.1705009590792836</v>
      </c>
      <c r="P171">
        <f>N171*AVERAGEIFS(P:P, $A:$A, $A171, $D:$D, "Weight pct")</f>
        <v>10.464499040920714</v>
      </c>
      <c r="Q171">
        <f>IF(Q169&gt;(Q170*(1+Dash!$B$6)), Q170*(1+Dash!$B$6), IF(Q169&lt;(Q170*(1-Dash!$B$7)), Q170*(1-Dash!$B$7), Q169))</f>
        <v>181.4907706643036</v>
      </c>
      <c r="R171">
        <f>$Q171*($R167/$Q167)</f>
        <v>162.87633264745196</v>
      </c>
      <c r="S171">
        <f>$Q171*($S167/$Q167)</f>
        <v>15.124230888691965</v>
      </c>
      <c r="T171">
        <f>$Q171*($T167/$Q167)</f>
        <v>5.8170118802661408</v>
      </c>
      <c r="U171">
        <f t="shared" si="160"/>
        <v>101.24401124156969</v>
      </c>
      <c r="V171">
        <f t="shared" si="160"/>
        <v>122.15724948558898</v>
      </c>
      <c r="W171">
        <f t="shared" si="160"/>
        <v>9.3072190084258253</v>
      </c>
      <c r="X171">
        <f t="shared" si="160"/>
        <v>2.3268047521064563</v>
      </c>
      <c r="Y171">
        <f t="shared" si="161"/>
        <v>80.246759422733916</v>
      </c>
      <c r="Z171">
        <f t="shared" si="161"/>
        <v>40.71908316186299</v>
      </c>
      <c r="AA171">
        <f t="shared" si="161"/>
        <v>5.8170118802661408</v>
      </c>
      <c r="AB171">
        <f t="shared" si="161"/>
        <v>3.4902071281596845</v>
      </c>
      <c r="AC171">
        <f>IF(AC169&gt;(AC170*(1+Dash!$B$6)), AC170*(1+Dash!$B$6), IF(AC169&lt;(AC170*(1-Dash!$B$7)), AC170*(1-Dash!$B$7), AC169))</f>
        <v>157.29269917548351</v>
      </c>
      <c r="AD171">
        <f>AC171*AVERAGEIFS(AD:AD, $A:$A, $A171, $D:$D, "Weight pct")</f>
        <v>142.8730982509324</v>
      </c>
      <c r="AE171">
        <f>AC171*AVERAGEIFS(AE:AE, $A:$A, $A171, $D:$D, "Weight pct")</f>
        <v>79.499140716837402</v>
      </c>
      <c r="AF171">
        <f>AC171*AVERAGEIFS(AF:AF, $A:$A, $A171, $D:$D, "Weight pct")</f>
        <v>61.624800302844378</v>
      </c>
      <c r="AG171">
        <f t="shared" si="162"/>
        <v>22.27935451811592</v>
      </c>
      <c r="AH171">
        <f t="shared" si="162"/>
        <v>20.781945311175402</v>
      </c>
      <c r="AI171">
        <f t="shared" si="162"/>
        <v>10.032135737770654</v>
      </c>
      <c r="AJ171">
        <f t="shared" si="162"/>
        <v>4.2068738168168061</v>
      </c>
      <c r="AK171">
        <f t="shared" si="163"/>
        <v>135.01334465736761</v>
      </c>
      <c r="AL171">
        <f t="shared" si="163"/>
        <v>122.09115293975701</v>
      </c>
      <c r="AM171">
        <f t="shared" si="163"/>
        <v>69.467004979066758</v>
      </c>
      <c r="AN171">
        <f t="shared" si="163"/>
        <v>57.417926486027575</v>
      </c>
      <c r="AO171">
        <f>IF(AO169&gt;(AO170*(1+Dash!$B$6)), AO170*(1+Dash!$B$6), IF(AO169&lt;(AO170*(1-Dash!$B$7)), AO170*(1-Dash!$B$7), AO169))</f>
        <v>18.150000000000002</v>
      </c>
      <c r="AP171">
        <f>IF(AP169&gt;(AP170*(1+Dash!$B$6)), AP170*(1+Dash!$B$6), IF(AP169&lt;(AP170*(1-Dash!$B$7)), AP170*(1-Dash!$B$7), AP169))</f>
        <v>0</v>
      </c>
      <c r="AQ171" t="e">
        <f>AP171*AVERAGEIFS(AQ:AQ, $A:$A, $A171, $D:$D, "Weight pct")</f>
        <v>#DIV/0!</v>
      </c>
      <c r="AR171" t="e">
        <f>AP171*AVERAGEIFS(AR:AR, $A:$A, $A171, $D:$D, "Weight pct")</f>
        <v>#DIV/0!</v>
      </c>
      <c r="AS171" t="e">
        <f>AP171*AVERAGEIFS(AS:AS, $A:$A, $A171, $D:$D, "Weight pct")</f>
        <v>#DIV/0!</v>
      </c>
      <c r="AT171" t="e">
        <f t="shared" si="164"/>
        <v>#DIV/0!</v>
      </c>
      <c r="AU171" t="e">
        <f t="shared" si="164"/>
        <v>#DIV/0!</v>
      </c>
      <c r="AV171" t="e">
        <f t="shared" si="164"/>
        <v>#DIV/0!</v>
      </c>
      <c r="AW171" t="e">
        <f t="shared" si="164"/>
        <v>#DIV/0!</v>
      </c>
      <c r="AX171" t="e">
        <f t="shared" si="165"/>
        <v>#DIV/0!</v>
      </c>
      <c r="AY171" t="e">
        <f t="shared" si="165"/>
        <v>#DIV/0!</v>
      </c>
      <c r="AZ171" t="e">
        <f t="shared" si="165"/>
        <v>#DIV/0!</v>
      </c>
      <c r="BA171" t="e">
        <f t="shared" si="165"/>
        <v>#DIV/0!</v>
      </c>
      <c r="BB171">
        <f>IF(BB169&gt;(BB170*(1+Dash!$B$6)), BB170*(1+Dash!$B$6), IF(BB169&lt;(BB170*(1-Dash!$B$7)), BB170*(1-Dash!$B$7), BB169))</f>
        <v>171.01600947733482</v>
      </c>
      <c r="BC171">
        <f>BB171*AVERAGEIFS(BC:BC, $A:$A, $A171, $D:$D, "Weight pct")</f>
        <v>157.94171221379173</v>
      </c>
      <c r="BD171">
        <f>BB171*AVERAGEIFS(BD:BD, $A:$A, $A171, $D:$D, "Weight pct")</f>
        <v>69.324760350060131</v>
      </c>
      <c r="BE171">
        <f>BB171*AVERAGEIFS(BE:BE, $A:$A, $A171, $D:$D, "Weight pct")</f>
        <v>25.881914157533618</v>
      </c>
      <c r="BF171">
        <f t="shared" si="166"/>
        <v>152.72962134070337</v>
      </c>
      <c r="BG171">
        <f t="shared" si="166"/>
        <v>141.99664284224528</v>
      </c>
      <c r="BH171">
        <f t="shared" si="166"/>
        <v>60.033619290475059</v>
      </c>
      <c r="BI171">
        <f t="shared" si="166"/>
        <v>21.189491104644151</v>
      </c>
      <c r="BJ171">
        <f t="shared" si="167"/>
        <v>18.286388136631427</v>
      </c>
      <c r="BK171">
        <f t="shared" si="167"/>
        <v>15.945069371546449</v>
      </c>
      <c r="BL171">
        <f t="shared" si="167"/>
        <v>9.2911410595850761</v>
      </c>
      <c r="BM171">
        <f t="shared" si="167"/>
        <v>4.6924230528894695</v>
      </c>
      <c r="BN171">
        <f>IF(BN169&gt;(BN170*(1+Dash!$B$6)), BN170*(1+Dash!$B$6), IF(BN169&lt;(BN170*(1-Dash!$B$7)), BN170*(1-Dash!$B$7), BN169))</f>
        <v>4.8400000000000007</v>
      </c>
      <c r="BO171">
        <f>IF(BO169&gt;(BO170*(1+Dash!$B$6)), BO170*(1+Dash!$B$6), IF(BO169&lt;(BO170*(1-Dash!$B$7)), BO170*(1-Dash!$B$7), BO169))</f>
        <v>0</v>
      </c>
      <c r="BP171" t="e">
        <f>BO171*AVERAGEIFS(BP:BP, $A:$A, $A171, $D:$D, "Weight pct")</f>
        <v>#DIV/0!</v>
      </c>
      <c r="BQ171" t="e">
        <f>BO171*AVERAGEIFS(BQ:BQ, $A:$A, $A171, $D:$D, "Weight pct")</f>
        <v>#DIV/0!</v>
      </c>
      <c r="BR171" t="e">
        <f>BO171*AVERAGEIFS(BR:BR, $A:$A, $A171, $D:$D, "Weight pct")</f>
        <v>#DIV/0!</v>
      </c>
      <c r="BS171" t="e">
        <f t="shared" si="168"/>
        <v>#DIV/0!</v>
      </c>
      <c r="BT171" t="e">
        <f t="shared" si="168"/>
        <v>#DIV/0!</v>
      </c>
      <c r="BU171" t="e">
        <f t="shared" si="168"/>
        <v>#DIV/0!</v>
      </c>
      <c r="BV171" t="e">
        <f t="shared" si="168"/>
        <v>#DIV/0!</v>
      </c>
      <c r="BW171" t="e">
        <f t="shared" si="169"/>
        <v>#DIV/0!</v>
      </c>
      <c r="BX171" t="e">
        <f t="shared" si="169"/>
        <v>#DIV/0!</v>
      </c>
      <c r="BY171" t="e">
        <f t="shared" si="169"/>
        <v>#DIV/0!</v>
      </c>
      <c r="BZ171" t="e">
        <f t="shared" si="169"/>
        <v>#DIV/0!</v>
      </c>
      <c r="CA171">
        <f>IF(CA169&gt;(CA170*(1+Dash!$B$6)), CA170*(1+Dash!$B$6), IF(CA169&lt;(CA170*(1-Dash!$B$7)), CA170*(1-Dash!$B$7), CA169))</f>
        <v>0</v>
      </c>
    </row>
    <row r="172" spans="1:79" outlineLevel="1">
      <c r="A172" t="s">
        <v>81</v>
      </c>
      <c r="B172" t="s">
        <v>1934</v>
      </c>
      <c r="C172">
        <v>2018</v>
      </c>
      <c r="D172" t="s">
        <v>2036</v>
      </c>
      <c r="E172">
        <v>112</v>
      </c>
      <c r="F172">
        <v>223</v>
      </c>
      <c r="G172">
        <v>119</v>
      </c>
      <c r="H172">
        <v>81</v>
      </c>
      <c r="I172">
        <v>49</v>
      </c>
      <c r="AC172">
        <v>253</v>
      </c>
      <c r="AD172">
        <v>162</v>
      </c>
      <c r="AE172">
        <v>117</v>
      </c>
      <c r="AF172">
        <v>122</v>
      </c>
      <c r="AG172">
        <v>85</v>
      </c>
      <c r="AH172">
        <v>61</v>
      </c>
      <c r="AI172">
        <v>38</v>
      </c>
      <c r="AJ172">
        <v>27</v>
      </c>
      <c r="AK172">
        <v>168</v>
      </c>
      <c r="AL172">
        <v>101</v>
      </c>
      <c r="AM172">
        <v>79</v>
      </c>
      <c r="AN172">
        <v>95</v>
      </c>
      <c r="AO172">
        <v>5</v>
      </c>
      <c r="AP172">
        <v>89</v>
      </c>
      <c r="AQ172">
        <v>5</v>
      </c>
      <c r="AR172">
        <v>13</v>
      </c>
      <c r="AS172">
        <v>73</v>
      </c>
      <c r="AT172">
        <v>0</v>
      </c>
      <c r="AU172">
        <v>0</v>
      </c>
      <c r="AV172">
        <v>0</v>
      </c>
      <c r="AW172">
        <v>0</v>
      </c>
      <c r="AX172">
        <v>89</v>
      </c>
      <c r="AY172">
        <v>5</v>
      </c>
      <c r="AZ172">
        <v>13</v>
      </c>
      <c r="BA172">
        <v>73</v>
      </c>
      <c r="BB172">
        <v>293</v>
      </c>
      <c r="BC172">
        <v>100</v>
      </c>
      <c r="BD172">
        <v>134</v>
      </c>
      <c r="BE172">
        <v>142</v>
      </c>
      <c r="BF172">
        <v>177</v>
      </c>
      <c r="BG172">
        <v>66</v>
      </c>
      <c r="BH172">
        <v>85</v>
      </c>
      <c r="BI172">
        <v>66</v>
      </c>
      <c r="BJ172">
        <v>116</v>
      </c>
      <c r="BK172">
        <v>34</v>
      </c>
      <c r="BL172">
        <v>49</v>
      </c>
      <c r="BM172">
        <v>76</v>
      </c>
      <c r="BN172">
        <v>10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</row>
    <row r="173" spans="1:79" outlineLevel="1">
      <c r="A173" t="s">
        <v>81</v>
      </c>
      <c r="B173" t="s">
        <v>1934</v>
      </c>
      <c r="C173">
        <v>2019</v>
      </c>
      <c r="D173" t="s">
        <v>2036</v>
      </c>
      <c r="E173">
        <v>237</v>
      </c>
      <c r="F173">
        <v>182</v>
      </c>
      <c r="G173">
        <v>68</v>
      </c>
      <c r="H173">
        <v>63</v>
      </c>
      <c r="I173">
        <v>39</v>
      </c>
      <c r="AC173">
        <v>322</v>
      </c>
      <c r="AD173">
        <v>195</v>
      </c>
      <c r="AE173">
        <v>123</v>
      </c>
      <c r="AF173">
        <v>139</v>
      </c>
      <c r="AG173">
        <v>163</v>
      </c>
      <c r="AH173">
        <v>119</v>
      </c>
      <c r="AI173">
        <v>38</v>
      </c>
      <c r="AJ173">
        <v>44</v>
      </c>
      <c r="AK173">
        <v>159</v>
      </c>
      <c r="AL173">
        <v>76</v>
      </c>
      <c r="AM173">
        <v>85</v>
      </c>
      <c r="AN173">
        <v>95</v>
      </c>
      <c r="AO173">
        <v>19</v>
      </c>
      <c r="AP173">
        <v>100</v>
      </c>
      <c r="AQ173">
        <v>2</v>
      </c>
      <c r="AR173">
        <v>12</v>
      </c>
      <c r="AS173">
        <v>80</v>
      </c>
      <c r="AT173">
        <v>0</v>
      </c>
      <c r="AU173">
        <v>0</v>
      </c>
      <c r="AV173">
        <v>0</v>
      </c>
      <c r="AW173">
        <v>0</v>
      </c>
      <c r="AX173">
        <v>100</v>
      </c>
      <c r="AY173">
        <v>2</v>
      </c>
      <c r="AZ173">
        <v>12</v>
      </c>
      <c r="BA173">
        <v>80</v>
      </c>
      <c r="BB173">
        <v>268</v>
      </c>
      <c r="BC173">
        <v>90</v>
      </c>
      <c r="BD173">
        <v>149</v>
      </c>
      <c r="BE173">
        <v>110</v>
      </c>
      <c r="BF173">
        <v>142</v>
      </c>
      <c r="BG173">
        <v>58</v>
      </c>
      <c r="BH173">
        <v>82</v>
      </c>
      <c r="BI173">
        <v>35</v>
      </c>
      <c r="BJ173">
        <v>126</v>
      </c>
      <c r="BK173">
        <v>32</v>
      </c>
      <c r="BL173">
        <v>67</v>
      </c>
      <c r="BM173">
        <v>75</v>
      </c>
      <c r="BN173">
        <v>11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</row>
    <row r="174" spans="1:79" outlineLevel="1">
      <c r="A174" t="s">
        <v>81</v>
      </c>
      <c r="B174" t="s">
        <v>1934</v>
      </c>
      <c r="C174">
        <v>2020</v>
      </c>
      <c r="D174" t="s">
        <v>2036</v>
      </c>
      <c r="E174">
        <v>165</v>
      </c>
      <c r="F174">
        <v>144</v>
      </c>
      <c r="G174">
        <v>55</v>
      </c>
      <c r="H174">
        <v>67</v>
      </c>
      <c r="I174">
        <v>33</v>
      </c>
      <c r="N174">
        <v>5</v>
      </c>
      <c r="O174">
        <v>0</v>
      </c>
      <c r="P174">
        <v>5</v>
      </c>
      <c r="Q174">
        <f>SUM(Table1[[#This Row],[OSA]],Table1[[#This Row],[OSA: High-Demand Field]])</f>
        <v>38</v>
      </c>
      <c r="U174">
        <v>12</v>
      </c>
      <c r="Y174">
        <v>26</v>
      </c>
      <c r="AC174">
        <v>251</v>
      </c>
      <c r="AD174">
        <v>157</v>
      </c>
      <c r="AE174">
        <v>116</v>
      </c>
      <c r="AF174">
        <v>120</v>
      </c>
      <c r="AG174">
        <v>101</v>
      </c>
      <c r="AH174">
        <v>69</v>
      </c>
      <c r="AI174">
        <v>34</v>
      </c>
      <c r="AJ174">
        <v>31</v>
      </c>
      <c r="AK174">
        <v>150</v>
      </c>
      <c r="AL174">
        <v>88</v>
      </c>
      <c r="AM174">
        <v>82</v>
      </c>
      <c r="AN174">
        <v>89</v>
      </c>
      <c r="AO174">
        <v>20</v>
      </c>
      <c r="AP174">
        <v>71</v>
      </c>
      <c r="AQ174">
        <v>2</v>
      </c>
      <c r="AR174">
        <v>13</v>
      </c>
      <c r="AS174">
        <v>53</v>
      </c>
      <c r="AT174">
        <v>0</v>
      </c>
      <c r="AU174">
        <v>0</v>
      </c>
      <c r="AV174">
        <v>0</v>
      </c>
      <c r="AW174">
        <v>0</v>
      </c>
      <c r="AX174">
        <v>71</v>
      </c>
      <c r="AY174">
        <v>2</v>
      </c>
      <c r="AZ174">
        <v>13</v>
      </c>
      <c r="BA174">
        <v>53</v>
      </c>
      <c r="BB174">
        <v>266</v>
      </c>
      <c r="BC174">
        <v>102</v>
      </c>
      <c r="BD174">
        <v>157</v>
      </c>
      <c r="BE174">
        <v>123</v>
      </c>
      <c r="BF174">
        <v>137</v>
      </c>
      <c r="BG174">
        <v>57</v>
      </c>
      <c r="BH174">
        <v>80</v>
      </c>
      <c r="BI174">
        <v>50</v>
      </c>
      <c r="BJ174">
        <v>129</v>
      </c>
      <c r="BK174">
        <v>45</v>
      </c>
      <c r="BL174">
        <v>77</v>
      </c>
      <c r="BM174">
        <v>73</v>
      </c>
      <c r="BN174">
        <v>7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</row>
    <row r="175" spans="1:79" outlineLevel="1">
      <c r="A175" t="s">
        <v>81</v>
      </c>
      <c r="B175" t="s">
        <v>1934</v>
      </c>
      <c r="C175">
        <v>2021</v>
      </c>
      <c r="D175" t="s">
        <v>2036</v>
      </c>
      <c r="E175">
        <v>147</v>
      </c>
      <c r="F175">
        <v>170</v>
      </c>
      <c r="G175">
        <v>73</v>
      </c>
      <c r="H175">
        <v>70</v>
      </c>
      <c r="I175">
        <v>45</v>
      </c>
      <c r="N175">
        <v>0</v>
      </c>
      <c r="O175">
        <v>0</v>
      </c>
      <c r="P175">
        <v>0</v>
      </c>
      <c r="Q175">
        <f>SUM(Table1[[#This Row],[OSA]],Table1[[#This Row],[OSA: High-Demand Field]])</f>
        <v>75</v>
      </c>
      <c r="U175">
        <v>22</v>
      </c>
      <c r="Y175">
        <v>53</v>
      </c>
      <c r="AC175">
        <v>291</v>
      </c>
      <c r="AD175">
        <v>156</v>
      </c>
      <c r="AE175">
        <v>123</v>
      </c>
      <c r="AF175">
        <v>151</v>
      </c>
      <c r="AG175">
        <v>93</v>
      </c>
      <c r="AH175">
        <v>62</v>
      </c>
      <c r="AI175">
        <v>24</v>
      </c>
      <c r="AJ175">
        <v>31</v>
      </c>
      <c r="AK175">
        <v>198</v>
      </c>
      <c r="AL175">
        <v>94</v>
      </c>
      <c r="AM175">
        <v>99</v>
      </c>
      <c r="AN175">
        <v>120</v>
      </c>
      <c r="AO175">
        <v>19</v>
      </c>
      <c r="AP175">
        <v>55</v>
      </c>
      <c r="AQ175">
        <v>1</v>
      </c>
      <c r="AR175">
        <v>7</v>
      </c>
      <c r="AS175">
        <v>44</v>
      </c>
      <c r="AT175">
        <v>0</v>
      </c>
      <c r="AU175">
        <v>0</v>
      </c>
      <c r="AV175">
        <v>0</v>
      </c>
      <c r="AW175">
        <v>0</v>
      </c>
      <c r="AX175">
        <v>55</v>
      </c>
      <c r="AY175">
        <v>1</v>
      </c>
      <c r="AZ175">
        <v>7</v>
      </c>
      <c r="BA175">
        <v>44</v>
      </c>
      <c r="BB175">
        <v>304</v>
      </c>
      <c r="BC175">
        <v>93</v>
      </c>
      <c r="BD175">
        <v>148</v>
      </c>
      <c r="BE175">
        <v>123</v>
      </c>
      <c r="BF175">
        <v>156</v>
      </c>
      <c r="BG175">
        <v>63</v>
      </c>
      <c r="BH175">
        <v>71</v>
      </c>
      <c r="BI175">
        <v>45</v>
      </c>
      <c r="BJ175">
        <v>148</v>
      </c>
      <c r="BK175">
        <v>30</v>
      </c>
      <c r="BL175">
        <v>77</v>
      </c>
      <c r="BM175">
        <v>78</v>
      </c>
      <c r="BN175">
        <v>13</v>
      </c>
      <c r="BO175">
        <v>16</v>
      </c>
      <c r="BP175">
        <v>1</v>
      </c>
      <c r="BQ175">
        <v>11</v>
      </c>
      <c r="BR175">
        <v>15</v>
      </c>
      <c r="BS175">
        <v>0</v>
      </c>
      <c r="BT175">
        <v>0</v>
      </c>
      <c r="BU175">
        <v>0</v>
      </c>
      <c r="BV175">
        <v>0</v>
      </c>
      <c r="BW175">
        <v>16</v>
      </c>
      <c r="BX175">
        <v>1</v>
      </c>
      <c r="BY175">
        <v>11</v>
      </c>
      <c r="BZ175">
        <v>15</v>
      </c>
      <c r="CA175">
        <v>0</v>
      </c>
    </row>
    <row r="176" spans="1:79" outlineLevel="1">
      <c r="A176" t="s">
        <v>81</v>
      </c>
      <c r="B176" t="s">
        <v>1934</v>
      </c>
      <c r="C176">
        <v>2022</v>
      </c>
      <c r="D176" t="s">
        <v>2036</v>
      </c>
      <c r="E176">
        <v>130</v>
      </c>
      <c r="F176">
        <v>149</v>
      </c>
      <c r="G176">
        <v>64</v>
      </c>
      <c r="H176">
        <v>44</v>
      </c>
      <c r="I176">
        <v>20</v>
      </c>
      <c r="N176">
        <v>0</v>
      </c>
      <c r="O176">
        <v>0</v>
      </c>
      <c r="P176">
        <v>0</v>
      </c>
      <c r="Q176">
        <f>SUM(Table1[[#This Row],[OSA]],Table1[[#This Row],[OSA: High-Demand Field]])</f>
        <v>154</v>
      </c>
      <c r="U176">
        <v>25</v>
      </c>
      <c r="Y176">
        <v>129</v>
      </c>
      <c r="AC176">
        <v>326</v>
      </c>
      <c r="AD176">
        <v>200</v>
      </c>
      <c r="AE176">
        <v>149</v>
      </c>
      <c r="AF176">
        <v>143</v>
      </c>
      <c r="AG176">
        <v>95</v>
      </c>
      <c r="AH176">
        <v>69</v>
      </c>
      <c r="AI176">
        <v>35</v>
      </c>
      <c r="AJ176">
        <v>21</v>
      </c>
      <c r="AK176">
        <v>231</v>
      </c>
      <c r="AL176">
        <v>131</v>
      </c>
      <c r="AM176">
        <v>114</v>
      </c>
      <c r="AN176">
        <v>122</v>
      </c>
      <c r="AO176">
        <v>17</v>
      </c>
      <c r="AP176">
        <v>67</v>
      </c>
      <c r="AQ176">
        <v>3</v>
      </c>
      <c r="AR176">
        <v>15</v>
      </c>
      <c r="AS176">
        <v>47</v>
      </c>
      <c r="AT176">
        <v>0</v>
      </c>
      <c r="AU176">
        <v>0</v>
      </c>
      <c r="AV176">
        <v>0</v>
      </c>
      <c r="AW176">
        <v>0</v>
      </c>
      <c r="AX176">
        <v>67</v>
      </c>
      <c r="AY176">
        <v>3</v>
      </c>
      <c r="AZ176">
        <v>15</v>
      </c>
      <c r="BA176">
        <v>47</v>
      </c>
      <c r="BB176">
        <v>339</v>
      </c>
      <c r="BC176">
        <v>131</v>
      </c>
      <c r="BD176">
        <v>160</v>
      </c>
      <c r="BE176">
        <v>125</v>
      </c>
      <c r="BF176">
        <v>201</v>
      </c>
      <c r="BG176">
        <v>89</v>
      </c>
      <c r="BH176">
        <v>93</v>
      </c>
      <c r="BI176">
        <v>46</v>
      </c>
      <c r="BJ176">
        <v>138</v>
      </c>
      <c r="BK176">
        <v>42</v>
      </c>
      <c r="BL176">
        <v>67</v>
      </c>
      <c r="BM176">
        <v>79</v>
      </c>
      <c r="BN176">
        <v>16</v>
      </c>
      <c r="BO176">
        <v>7</v>
      </c>
      <c r="BP176">
        <v>0</v>
      </c>
      <c r="BQ176">
        <v>2</v>
      </c>
      <c r="BR176">
        <v>5</v>
      </c>
      <c r="BS176">
        <v>0</v>
      </c>
      <c r="BT176">
        <v>0</v>
      </c>
      <c r="BU176">
        <v>0</v>
      </c>
      <c r="BV176">
        <v>0</v>
      </c>
      <c r="BW176">
        <v>7</v>
      </c>
      <c r="BX176">
        <v>0</v>
      </c>
      <c r="BY176">
        <v>2</v>
      </c>
      <c r="BZ176">
        <v>5</v>
      </c>
      <c r="CA176">
        <v>0</v>
      </c>
    </row>
    <row r="177" spans="1:79" outlineLevel="1">
      <c r="A177" t="s">
        <v>81</v>
      </c>
      <c r="B177" t="s">
        <v>1934</v>
      </c>
      <c r="C177">
        <v>2023</v>
      </c>
      <c r="D177" t="s">
        <v>2036</v>
      </c>
      <c r="E177">
        <v>145</v>
      </c>
      <c r="F177">
        <v>133</v>
      </c>
      <c r="G177">
        <v>61</v>
      </c>
      <c r="H177">
        <v>44</v>
      </c>
      <c r="I177">
        <v>23</v>
      </c>
      <c r="N177">
        <v>0</v>
      </c>
      <c r="O177">
        <v>0</v>
      </c>
      <c r="P177">
        <v>0</v>
      </c>
      <c r="Q177">
        <v>156</v>
      </c>
      <c r="R177">
        <v>86</v>
      </c>
      <c r="S177">
        <v>10</v>
      </c>
      <c r="T177">
        <v>13</v>
      </c>
      <c r="U177">
        <v>0</v>
      </c>
      <c r="V177">
        <v>0</v>
      </c>
      <c r="W177">
        <v>0</v>
      </c>
      <c r="X177">
        <v>0</v>
      </c>
      <c r="Y177">
        <v>156</v>
      </c>
      <c r="Z177">
        <v>86</v>
      </c>
      <c r="AA177">
        <v>10</v>
      </c>
      <c r="AB177">
        <v>13</v>
      </c>
      <c r="AC177">
        <v>269</v>
      </c>
      <c r="AD177">
        <v>171</v>
      </c>
      <c r="AE177">
        <v>150</v>
      </c>
      <c r="AF177">
        <v>133</v>
      </c>
      <c r="AG177">
        <v>79</v>
      </c>
      <c r="AH177">
        <v>69</v>
      </c>
      <c r="AI177">
        <v>38</v>
      </c>
      <c r="AJ177">
        <v>21</v>
      </c>
      <c r="AK177">
        <v>190</v>
      </c>
      <c r="AL177">
        <v>102</v>
      </c>
      <c r="AM177">
        <v>112</v>
      </c>
      <c r="AN177">
        <v>112</v>
      </c>
      <c r="AO177">
        <v>11</v>
      </c>
      <c r="AP177">
        <v>57</v>
      </c>
      <c r="AQ177">
        <v>2</v>
      </c>
      <c r="AR177">
        <v>20</v>
      </c>
      <c r="AS177">
        <v>40</v>
      </c>
      <c r="AT177">
        <v>0</v>
      </c>
      <c r="AU177">
        <v>0</v>
      </c>
      <c r="AV177">
        <v>0</v>
      </c>
      <c r="AW177">
        <v>0</v>
      </c>
      <c r="AX177">
        <v>57</v>
      </c>
      <c r="AY177">
        <v>2</v>
      </c>
      <c r="AZ177">
        <v>20</v>
      </c>
      <c r="BA177">
        <v>40</v>
      </c>
      <c r="BB177">
        <v>329</v>
      </c>
      <c r="BC177">
        <v>113</v>
      </c>
      <c r="BD177">
        <v>174</v>
      </c>
      <c r="BE177">
        <v>133</v>
      </c>
      <c r="BF177">
        <v>188</v>
      </c>
      <c r="BG177">
        <v>84</v>
      </c>
      <c r="BH177">
        <v>97</v>
      </c>
      <c r="BI177">
        <v>47</v>
      </c>
      <c r="BJ177">
        <v>141</v>
      </c>
      <c r="BK177">
        <v>29</v>
      </c>
      <c r="BL177">
        <v>77</v>
      </c>
      <c r="BM177">
        <v>86</v>
      </c>
      <c r="BN177">
        <v>21</v>
      </c>
      <c r="BO177">
        <v>23</v>
      </c>
      <c r="BP177">
        <v>3</v>
      </c>
      <c r="BQ177">
        <v>11</v>
      </c>
      <c r="BR177">
        <v>20</v>
      </c>
      <c r="BS177">
        <v>0</v>
      </c>
      <c r="BT177">
        <v>0</v>
      </c>
      <c r="BU177">
        <v>0</v>
      </c>
      <c r="BV177">
        <v>0</v>
      </c>
      <c r="BW177">
        <v>23</v>
      </c>
      <c r="BX177">
        <v>3</v>
      </c>
      <c r="BY177">
        <v>11</v>
      </c>
      <c r="BZ177">
        <v>20</v>
      </c>
      <c r="CA177">
        <v>0</v>
      </c>
    </row>
    <row r="178" spans="1:79" outlineLevel="1">
      <c r="A178" t="str">
        <f>A177</f>
        <v>006662</v>
      </c>
      <c r="B178" t="str">
        <f>B177</f>
        <v>Galveston College</v>
      </c>
      <c r="C178">
        <v>2024</v>
      </c>
      <c r="D178" t="s">
        <v>2037</v>
      </c>
      <c r="E178">
        <f>_xlfn.FORECAST.ETS($C178, E172:E177, $C172:$C177, 0,0,1)</f>
        <v>123.18332136539995</v>
      </c>
      <c r="F178">
        <f>_xlfn.FORECAST.ETS($C178, F172:F177, $C172:$C177, 0,0,1)</f>
        <v>121.11189108809984</v>
      </c>
      <c r="G178">
        <f>F178*AVERAGEIFS(G:G, $A:$A, $A178, $D:$D, "Weight pct")</f>
        <v>52.618911827456571</v>
      </c>
      <c r="H178">
        <f>F178*AVERAGEIFS(H:H, $A:$A, $A178, $D:$D, "Weight pct")</f>
        <v>44.661102075376832</v>
      </c>
      <c r="I178">
        <f>F178*AVERAGEIFS(I:I, $A:$A, $A178, $D:$D, "Weight pct")</f>
        <v>24.929867938651828</v>
      </c>
      <c r="J178">
        <f>_xlfn.FORECAST.ETS($C178, J172:J177, $C172:$C177, 0,0,1)</f>
        <v>0</v>
      </c>
      <c r="K178" t="e">
        <f>J178*AVERAGEIFS(K:K, $A:$A, $A178, $D:$D, "Weight pct")</f>
        <v>#DIV/0!</v>
      </c>
      <c r="L178" t="e">
        <f>J178*AVERAGEIFS(L:L, $A:$A, $A178, $D:$D, "Weight pct")</f>
        <v>#DIV/0!</v>
      </c>
      <c r="M178" t="e">
        <f>J178*AVERAGEIFS(M:M, $A:$A, $A178, $D:$D, "Weight pct")</f>
        <v>#DIV/0!</v>
      </c>
      <c r="N178">
        <f>_xlfn.FORECAST.ETS($C178, N174:N177, $C174:$C177, 0,0,1)</f>
        <v>-1.806816610714286</v>
      </c>
      <c r="O178">
        <f>N178*AVERAGEIFS(O:O, $A:$A, $A178, $D:$D, "Weight pct")</f>
        <v>0</v>
      </c>
      <c r="P178">
        <f>N178*AVERAGEIFS(P:P, $A:$A, $A178, $D:$D, "Weight pct")</f>
        <v>-1.806816610714286</v>
      </c>
      <c r="Q178">
        <f>_xlfn.FORECAST.ETS($C178, Q174:Q177, $C174:$C177, 0,0,1)</f>
        <v>207.07334235824987</v>
      </c>
      <c r="R178">
        <f>$Q178*($R177/$Q177)</f>
        <v>114.15581694108647</v>
      </c>
      <c r="S178">
        <f>$Q178*($S177/$Q177)</f>
        <v>13.273932202451913</v>
      </c>
      <c r="T178">
        <f>$Q178*($T177/$Q177)</f>
        <v>17.256111863187488</v>
      </c>
      <c r="U178">
        <f t="shared" ref="U178:X181" si="170">Q178*AVERAGEIFS(U:U, $A:$A, $A178, $D:$D, "Weight pct")</f>
        <v>39.937224471661686</v>
      </c>
      <c r="V178">
        <f t="shared" si="170"/>
        <v>0</v>
      </c>
      <c r="W178">
        <f t="shared" si="170"/>
        <v>0</v>
      </c>
      <c r="X178">
        <f t="shared" si="170"/>
        <v>0</v>
      </c>
      <c r="Y178">
        <f t="shared" ref="Y178:AB181" si="171">Q178*AVERAGEIFS(Y:Y, $A:$A, $A178, $D:$D, "Weight pct")</f>
        <v>167.13611788658818</v>
      </c>
      <c r="Z178">
        <f t="shared" si="171"/>
        <v>114.15581694108647</v>
      </c>
      <c r="AA178">
        <f t="shared" si="171"/>
        <v>13.273932202451913</v>
      </c>
      <c r="AB178">
        <f t="shared" si="171"/>
        <v>17.256111863187488</v>
      </c>
      <c r="AC178">
        <f>_xlfn.FORECAST.ETS($C178, AC172:AC177, $C172:$C177, 0,0,1)</f>
        <v>285.87670978267909</v>
      </c>
      <c r="AD178">
        <f>AC178*AVERAGEIFS(AD:AD, $A:$A, $A178, $D:$D, "Weight pct")</f>
        <v>174.22619879835761</v>
      </c>
      <c r="AE178">
        <f>AC178*AVERAGEIFS(AE:AE, $A:$A, $A178, $D:$D, "Weight pct")</f>
        <v>130.73837618793743</v>
      </c>
      <c r="AF178">
        <f>AC178*AVERAGEIFS(AF:AF, $A:$A, $A178, $D:$D, "Weight pct")</f>
        <v>135.50329958025623</v>
      </c>
      <c r="AG178">
        <f t="shared" ref="AG178:AJ181" si="172">AC178*AVERAGEIFS(AG:AG, $A:$A, $A178, $D:$D, "Weight pct")</f>
        <v>102.40337053288864</v>
      </c>
      <c r="AH178">
        <f t="shared" si="172"/>
        <v>74.691780059769869</v>
      </c>
      <c r="AI178">
        <f t="shared" si="172"/>
        <v>35.085549326328611</v>
      </c>
      <c r="AJ178">
        <f t="shared" si="172"/>
        <v>29.499914497733933</v>
      </c>
      <c r="AK178">
        <f t="shared" ref="AK178:AN181" si="173">AC178*AVERAGEIFS(AK:AK, $A:$A, $A178, $D:$D, "Weight pct")</f>
        <v>183.47333924979048</v>
      </c>
      <c r="AL178">
        <f t="shared" si="173"/>
        <v>99.53441873858776</v>
      </c>
      <c r="AM178">
        <f t="shared" si="173"/>
        <v>95.652826861608844</v>
      </c>
      <c r="AN178">
        <f t="shared" si="173"/>
        <v>106.00338508252227</v>
      </c>
      <c r="AO178">
        <f>_xlfn.FORECAST.ETS($C178, AO172:AO177, $C172:$C177, 0,0,1)</f>
        <v>11.346504780602666</v>
      </c>
      <c r="AP178">
        <f>_xlfn.FORECAST.ETS($C178, AP172:AP177, $C172:$C177, 0,0,1)</f>
        <v>41.813190755795773</v>
      </c>
      <c r="AQ178">
        <f>AP178*AVERAGEIFS(AQ:AQ, $A:$A, $A178, $D:$D, "Weight pct")</f>
        <v>1.410459598150049</v>
      </c>
      <c r="AR178">
        <f>AP178*AVERAGEIFS(AR:AR, $A:$A, $A178, $D:$D, "Weight pct")</f>
        <v>8.0225333130679122</v>
      </c>
      <c r="AS178">
        <f>AP178*AVERAGEIFS(AS:AS, $A:$A, $A178, $D:$D, "Weight pct")</f>
        <v>31.847368775686764</v>
      </c>
      <c r="AT178">
        <f t="shared" ref="AT178:AW181" si="174">AP178*AVERAGEIFS(AT:AT, $A:$A, $A178, $D:$D, "Weight pct")</f>
        <v>0</v>
      </c>
      <c r="AU178">
        <f t="shared" si="174"/>
        <v>0</v>
      </c>
      <c r="AV178">
        <f t="shared" si="174"/>
        <v>0</v>
      </c>
      <c r="AW178">
        <f t="shared" si="174"/>
        <v>0</v>
      </c>
      <c r="AX178">
        <f t="shared" ref="AX178:BA181" si="175">AP178*AVERAGEIFS(AX:AX, $A:$A, $A178, $D:$D, "Weight pct")</f>
        <v>41.813190755795773</v>
      </c>
      <c r="AY178">
        <f t="shared" si="175"/>
        <v>1.410459598150049</v>
      </c>
      <c r="AZ178">
        <f t="shared" si="175"/>
        <v>8.0225333130679122</v>
      </c>
      <c r="BA178">
        <f t="shared" si="175"/>
        <v>31.847368775686764</v>
      </c>
      <c r="BB178">
        <f>_xlfn.FORECAST.ETS($C178, BB172:BB177, $C172:$C177, 0,0,1)</f>
        <v>348.53143387777595</v>
      </c>
      <c r="BC178">
        <f>BB178*AVERAGEIFS(BC:BC, $A:$A, $A178, $D:$D, "Weight pct")</f>
        <v>121.77649073388223</v>
      </c>
      <c r="BD178">
        <f>BB178*AVERAGEIFS(BD:BD, $A:$A, $A178, $D:$D, "Weight pct")</f>
        <v>179.56499121138955</v>
      </c>
      <c r="BE178">
        <f>BB178*AVERAGEIFS(BE:BE, $A:$A, $A178, $D:$D, "Weight pct")</f>
        <v>147.2596170595298</v>
      </c>
      <c r="BF178">
        <f t="shared" ref="BF178:BI181" si="176">BB178*AVERAGEIFS(BF:BF, $A:$A, $A178, $D:$D, "Weight pct")</f>
        <v>193.23109694282624</v>
      </c>
      <c r="BG178">
        <f t="shared" si="176"/>
        <v>80.442291720446818</v>
      </c>
      <c r="BH178">
        <f t="shared" si="176"/>
        <v>99.13989852775714</v>
      </c>
      <c r="BI178">
        <f t="shared" si="176"/>
        <v>55.877949654511994</v>
      </c>
      <c r="BJ178">
        <f t="shared" ref="BJ178:BM181" si="177">BB178*AVERAGEIFS(BJ:BJ, $A:$A, $A178, $D:$D, "Weight pct")</f>
        <v>155.30033693494968</v>
      </c>
      <c r="BK178">
        <f t="shared" si="177"/>
        <v>41.334199013435423</v>
      </c>
      <c r="BL178">
        <f t="shared" si="177"/>
        <v>80.425092683632414</v>
      </c>
      <c r="BM178">
        <f t="shared" si="177"/>
        <v>91.381667405017808</v>
      </c>
      <c r="BN178">
        <f>_xlfn.FORECAST.ETS($C178, BN172:BN177, $C172:$C177, 0,0,1)</f>
        <v>22.72046880559418</v>
      </c>
      <c r="BO178">
        <f>_xlfn.FORECAST.ETS($C178, BO172:BO177, $C172:$C177, 0,0,1)</f>
        <v>25.761765255412698</v>
      </c>
      <c r="BP178">
        <f>BO178*AVERAGEIFS(BP:BP, $A:$A, $A178, $D:$D, "Weight pct")</f>
        <v>1.6567801930564323</v>
      </c>
      <c r="BQ178">
        <f>BO178*AVERAGEIFS(BQ:BQ, $A:$A, $A178, $D:$D, "Weight pct")</f>
        <v>12.464187408124751</v>
      </c>
      <c r="BR178">
        <f>BO178*AVERAGEIFS(BR:BR, $A:$A, $A178, $D:$D, "Weight pct")</f>
        <v>21.651483609459817</v>
      </c>
      <c r="BS178">
        <f t="shared" ref="BS178:BV181" si="178">BO178*AVERAGEIFS(BS:BS, $A:$A, $A178, $D:$D, "Weight pct")</f>
        <v>0</v>
      </c>
      <c r="BT178">
        <f t="shared" si="178"/>
        <v>0</v>
      </c>
      <c r="BU178">
        <f t="shared" si="178"/>
        <v>0</v>
      </c>
      <c r="BV178">
        <f t="shared" si="178"/>
        <v>0</v>
      </c>
      <c r="BW178">
        <f t="shared" ref="BW178:BZ181" si="179">BO178*AVERAGEIFS(BW:BW, $A:$A, $A178, $D:$D, "Weight pct")</f>
        <v>25.761765255412698</v>
      </c>
      <c r="BX178">
        <f t="shared" si="179"/>
        <v>1.6567801930564323</v>
      </c>
      <c r="BY178">
        <f t="shared" si="179"/>
        <v>12.464187408124751</v>
      </c>
      <c r="BZ178">
        <f t="shared" si="179"/>
        <v>21.651483609459817</v>
      </c>
      <c r="CA178">
        <f>_xlfn.FORECAST.ETS($C178, CA172:CA177, $C172:$C177, 0,0,1)</f>
        <v>0</v>
      </c>
    </row>
    <row r="179" spans="1:79" outlineLevel="1">
      <c r="A179" t="str">
        <f>A177</f>
        <v>006662</v>
      </c>
      <c r="B179" t="str">
        <f>B177</f>
        <v>Galveston College</v>
      </c>
      <c r="C179">
        <v>2025</v>
      </c>
      <c r="D179" t="s">
        <v>2037</v>
      </c>
      <c r="E179">
        <f>_xlfn.FORECAST.ETS($C179, E172:E177, $C172:$C177, 0,0,1)</f>
        <v>112.31914406111181</v>
      </c>
      <c r="F179">
        <f>_xlfn.FORECAST.ETS($C179, F172:F177, $C172:$C177, 0,0,1)</f>
        <v>108.13616864563768</v>
      </c>
      <c r="G179">
        <f>F179*AVERAGEIFS(G:G, $A:$A, $A179, $D:$D, "Weight pct")</f>
        <v>46.981410926733268</v>
      </c>
      <c r="H179">
        <f>F179*AVERAGEIFS(H:H, $A:$A, $A179, $D:$D, "Weight pct")</f>
        <v>39.876187404339198</v>
      </c>
      <c r="I179">
        <f>F179*AVERAGEIFS(I:I, $A:$A, $A179, $D:$D, "Weight pct")</f>
        <v>22.258924202302502</v>
      </c>
      <c r="J179">
        <f>_xlfn.FORECAST.ETS($C179, J172:J177, $C172:$C177, 0,0,1)</f>
        <v>0</v>
      </c>
      <c r="K179" t="e">
        <f>J179*AVERAGEIFS(K:K, $A:$A, $A179, $D:$D, "Weight pct")</f>
        <v>#DIV/0!</v>
      </c>
      <c r="L179" t="e">
        <f>J179*AVERAGEIFS(L:L, $A:$A, $A179, $D:$D, "Weight pct")</f>
        <v>#DIV/0!</v>
      </c>
      <c r="M179" t="e">
        <f>J179*AVERAGEIFS(M:M, $A:$A, $A179, $D:$D, "Weight pct")</f>
        <v>#DIV/0!</v>
      </c>
      <c r="N179">
        <f>_xlfn.FORECAST.ETS($C179, N174:N177, $C174:$C177, 0,0,1)</f>
        <v>-3.2397073285714293</v>
      </c>
      <c r="O179">
        <f>N179*AVERAGEIFS(O:O, $A:$A, $A179, $D:$D, "Weight pct")</f>
        <v>0</v>
      </c>
      <c r="P179">
        <f>N179*AVERAGEIFS(P:P, $A:$A, $A179, $D:$D, "Weight pct")</f>
        <v>-3.2397073285714293</v>
      </c>
      <c r="Q179">
        <f>_xlfn.FORECAST.ETS($C179, Q174:Q177, $C174:$C177, 0,0,1)</f>
        <v>249.34078456099982</v>
      </c>
      <c r="R179">
        <f>$Q179*($R177/$Q177)</f>
        <v>137.45709918106402</v>
      </c>
      <c r="S179">
        <f>$Q179*($S177/$Q177)</f>
        <v>15.983383625705116</v>
      </c>
      <c r="T179">
        <f>$Q179*($T177/$Q177)</f>
        <v>20.778398713416649</v>
      </c>
      <c r="U179">
        <f t="shared" si="170"/>
        <v>48.089139671706064</v>
      </c>
      <c r="V179">
        <f t="shared" si="170"/>
        <v>0</v>
      </c>
      <c r="W179">
        <f t="shared" si="170"/>
        <v>0</v>
      </c>
      <c r="X179">
        <f t="shared" si="170"/>
        <v>0</v>
      </c>
      <c r="Y179">
        <f t="shared" si="171"/>
        <v>201.25164488929377</v>
      </c>
      <c r="Z179">
        <f t="shared" si="171"/>
        <v>137.45709918106402</v>
      </c>
      <c r="AA179">
        <f t="shared" si="171"/>
        <v>15.983383625705116</v>
      </c>
      <c r="AB179">
        <f t="shared" si="171"/>
        <v>20.778398713416649</v>
      </c>
      <c r="AC179">
        <f>_xlfn.FORECAST.ETS($C179, AC172:AC177, $C172:$C177, 0,0,1)</f>
        <v>287.2923495476324</v>
      </c>
      <c r="AD179">
        <f>AC179*AVERAGEIFS(AD:AD, $A:$A, $A179, $D:$D, "Weight pct")</f>
        <v>175.08895370869328</v>
      </c>
      <c r="AE179">
        <f>AC179*AVERAGEIFS(AE:AE, $A:$A, $A179, $D:$D, "Weight pct")</f>
        <v>131.38578270201745</v>
      </c>
      <c r="AF179">
        <f>AC179*AVERAGEIFS(AF:AF, $A:$A, $A179, $D:$D, "Weight pct")</f>
        <v>136.17430163325318</v>
      </c>
      <c r="AG179">
        <f t="shared" si="172"/>
        <v>102.91046424997322</v>
      </c>
      <c r="AH179">
        <f t="shared" si="172"/>
        <v>75.061648084514303</v>
      </c>
      <c r="AI179">
        <f t="shared" si="172"/>
        <v>35.259290303127102</v>
      </c>
      <c r="AJ179">
        <f t="shared" si="172"/>
        <v>29.645995834886097</v>
      </c>
      <c r="AK179">
        <f t="shared" si="173"/>
        <v>184.38188529765921</v>
      </c>
      <c r="AL179">
        <f t="shared" si="173"/>
        <v>100.02730562417899</v>
      </c>
      <c r="AM179">
        <f t="shared" si="173"/>
        <v>96.126492398890377</v>
      </c>
      <c r="AN179">
        <f t="shared" si="173"/>
        <v>106.52830579836707</v>
      </c>
      <c r="AO179">
        <f>_xlfn.FORECAST.ETS($C179, AO172:AO177, $C172:$C177, 0,0,1)</f>
        <v>11.09906269829121</v>
      </c>
      <c r="AP179">
        <f>_xlfn.FORECAST.ETS($C179, AP172:AP177, $C172:$C177, 0,0,1)</f>
        <v>33.571145442691332</v>
      </c>
      <c r="AQ179">
        <f>AP179*AVERAGEIFS(AQ:AQ, $A:$A, $A179, $D:$D, "Weight pct")</f>
        <v>1.1324355652999747</v>
      </c>
      <c r="AR179">
        <f>AP179*AVERAGEIFS(AR:AR, $A:$A, $A179, $D:$D, "Weight pct")</f>
        <v>6.4411643264633591</v>
      </c>
      <c r="AS179">
        <f>AP179*AVERAGEIFS(AS:AS, $A:$A, $A179, $D:$D, "Weight pct")</f>
        <v>25.569745570957423</v>
      </c>
      <c r="AT179">
        <f t="shared" si="174"/>
        <v>0</v>
      </c>
      <c r="AU179">
        <f t="shared" si="174"/>
        <v>0</v>
      </c>
      <c r="AV179">
        <f t="shared" si="174"/>
        <v>0</v>
      </c>
      <c r="AW179">
        <f t="shared" si="174"/>
        <v>0</v>
      </c>
      <c r="AX179">
        <f t="shared" si="175"/>
        <v>33.571145442691332</v>
      </c>
      <c r="AY179">
        <f t="shared" si="175"/>
        <v>1.1324355652999747</v>
      </c>
      <c r="AZ179">
        <f t="shared" si="175"/>
        <v>6.4411643264633591</v>
      </c>
      <c r="BA179">
        <f t="shared" si="175"/>
        <v>25.569745570957423</v>
      </c>
      <c r="BB179">
        <f>_xlfn.FORECAST.ETS($C179, BB172:BB177, $C172:$C177, 0,0,1)</f>
        <v>363.36734633353933</v>
      </c>
      <c r="BC179">
        <f>BB179*AVERAGEIFS(BC:BC, $A:$A, $A179, $D:$D, "Weight pct")</f>
        <v>126.96014184849453</v>
      </c>
      <c r="BD179">
        <f>BB179*AVERAGEIFS(BD:BD, $A:$A, $A179, $D:$D, "Weight pct")</f>
        <v>187.2085212657442</v>
      </c>
      <c r="BE179">
        <f>BB179*AVERAGEIFS(BE:BE, $A:$A, $A179, $D:$D, "Weight pct")</f>
        <v>153.52800657796436</v>
      </c>
      <c r="BF179">
        <f t="shared" si="176"/>
        <v>201.45635113605411</v>
      </c>
      <c r="BG179">
        <f t="shared" si="176"/>
        <v>83.866472961224218</v>
      </c>
      <c r="BH179">
        <f t="shared" si="176"/>
        <v>103.35997945149633</v>
      </c>
      <c r="BI179">
        <f t="shared" si="176"/>
        <v>58.256502314908786</v>
      </c>
      <c r="BJ179">
        <f t="shared" si="177"/>
        <v>161.91099519748522</v>
      </c>
      <c r="BK179">
        <f t="shared" si="177"/>
        <v>43.093668887270326</v>
      </c>
      <c r="BL179">
        <f t="shared" si="177"/>
        <v>83.848541814247866</v>
      </c>
      <c r="BM179">
        <f t="shared" si="177"/>
        <v>95.27150426305559</v>
      </c>
      <c r="BN179">
        <f>_xlfn.FORECAST.ETS($C179, BN172:BN177, $C172:$C177, 0,0,1)</f>
        <v>25.149640686389532</v>
      </c>
      <c r="BO179">
        <f>_xlfn.FORECAST.ETS($C179, BO172:BO177, $C172:$C177, 0,0,1)</f>
        <v>30.428363230350243</v>
      </c>
      <c r="BP179">
        <f>BO179*AVERAGEIFS(BP:BP, $A:$A, $A179, $D:$D, "Weight pct")</f>
        <v>1.956896548328684</v>
      </c>
      <c r="BQ179">
        <f>BO179*AVERAGEIFS(BQ:BQ, $A:$A, $A179, $D:$D, "Weight pct")</f>
        <v>14.722004414891247</v>
      </c>
      <c r="BR179">
        <f>BO179*AVERAGEIFS(BR:BR, $A:$A, $A179, $D:$D, "Weight pct")</f>
        <v>25.573527326750106</v>
      </c>
      <c r="BS179">
        <f t="shared" si="178"/>
        <v>0</v>
      </c>
      <c r="BT179">
        <f t="shared" si="178"/>
        <v>0</v>
      </c>
      <c r="BU179">
        <f t="shared" si="178"/>
        <v>0</v>
      </c>
      <c r="BV179">
        <f t="shared" si="178"/>
        <v>0</v>
      </c>
      <c r="BW179">
        <f t="shared" si="179"/>
        <v>30.428363230350243</v>
      </c>
      <c r="BX179">
        <f t="shared" si="179"/>
        <v>1.956896548328684</v>
      </c>
      <c r="BY179">
        <f t="shared" si="179"/>
        <v>14.722004414891247</v>
      </c>
      <c r="BZ179">
        <f t="shared" si="179"/>
        <v>25.573527326750106</v>
      </c>
      <c r="CA179">
        <f>_xlfn.FORECAST.ETS($C179, CA172:CA177, $C172:$C177, 0,0,1)</f>
        <v>0</v>
      </c>
    </row>
    <row r="180" spans="1:79" outlineLevel="1">
      <c r="A180" t="str">
        <f>A179</f>
        <v>006662</v>
      </c>
      <c r="B180" t="str">
        <f>B179</f>
        <v>Galveston College</v>
      </c>
      <c r="C180">
        <v>2024</v>
      </c>
      <c r="D180" t="s">
        <v>2040</v>
      </c>
      <c r="E180">
        <f>IF(OR(E177=0,E177=""),E178,IF(E178&gt;(E177*(1+Dash!$B$6)),E177*(1+Dash!$B$6),IF(E178&lt;(E177*(1-Dash!$B$7)),E177*(1-Dash!$B$7),E178)))</f>
        <v>137.75</v>
      </c>
      <c r="F180">
        <f>IF(OR(F177=0,F177=""),F178,IF(F178&gt;(F177*(1+Dash!$B$6)),F177*(1+Dash!$B$6),IF(F178&lt;(F177*(1-Dash!$B$7)),F177*(1-Dash!$B$7),F178)))</f>
        <v>126.35</v>
      </c>
      <c r="G180">
        <f>F180*AVERAGEIFS(G:G, $A:$A, $A180, $D:$D, "Weight pct")</f>
        <v>54.894688289219467</v>
      </c>
      <c r="H180">
        <f>F180*AVERAGEIFS(H:H, $A:$A, $A180, $D:$D, "Weight pct")</f>
        <v>46.592701976051657</v>
      </c>
      <c r="I180">
        <f>F180*AVERAGEIFS(I:I, $A:$A, $A180, $D:$D, "Weight pct")</f>
        <v>26.008088766092754</v>
      </c>
      <c r="J180">
        <f>IF(OR(J177=0,J177=""),J178,IF(J178&gt;(J177*(1+Dash!$B$6)),J177*(1+Dash!$B$6),IF(J178&lt;(J177*(1-Dash!$B$7)),J177*(1-Dash!$B$7),J178)))</f>
        <v>0</v>
      </c>
      <c r="K180" t="e">
        <f>J180*AVERAGEIFS(K:K, $A:$A, $A180, $D:$D, "Weight pct")</f>
        <v>#DIV/0!</v>
      </c>
      <c r="L180" t="e">
        <f>J180*AVERAGEIFS(L:L, $A:$A, $A180, $D:$D, "Weight pct")</f>
        <v>#DIV/0!</v>
      </c>
      <c r="M180" t="e">
        <f>J180*AVERAGEIFS(M:M, $A:$A, $A180, $D:$D, "Weight pct")</f>
        <v>#DIV/0!</v>
      </c>
      <c r="N180">
        <f>IF(OR(N177=0,N177=""),N178,IF(N178&gt;(N177*(1+Dash!$B$6)),N177*(1+Dash!$B$6),IF(N178&lt;(N177*(1-Dash!$B$7)),N177*(1-Dash!$B$7),N178)))</f>
        <v>-1.806816610714286</v>
      </c>
      <c r="O180">
        <f>N180*AVERAGEIFS(O:O, $A:$A, $A180, $D:$D, "Weight pct")</f>
        <v>0</v>
      </c>
      <c r="P180">
        <f>N180*AVERAGEIFS(P:P, $A:$A, $A180, $D:$D, "Weight pct")</f>
        <v>-1.806816610714286</v>
      </c>
      <c r="Q180">
        <f>IF(OR(Q177=0,Q177=""),Q178,IF(Q178&gt;(Q177*(1+Dash!$B$6)),Q177*(1+Dash!$B$6),IF(Q178&lt;(Q177*(1-Dash!$B$7)),Q177*(1-Dash!$B$7),Q178)))</f>
        <v>171.60000000000002</v>
      </c>
      <c r="R180">
        <f>$Q180*($R177/$Q177)</f>
        <v>94.600000000000023</v>
      </c>
      <c r="S180">
        <f>$Q180*($S177/$Q177)</f>
        <v>11</v>
      </c>
      <c r="T180">
        <f>$Q180*($T177/$Q177)</f>
        <v>14.3</v>
      </c>
      <c r="U180">
        <f t="shared" si="170"/>
        <v>33.09565413533835</v>
      </c>
      <c r="V180">
        <f t="shared" si="170"/>
        <v>0</v>
      </c>
      <c r="W180">
        <f t="shared" si="170"/>
        <v>0</v>
      </c>
      <c r="X180">
        <f t="shared" si="170"/>
        <v>0</v>
      </c>
      <c r="Y180">
        <f t="shared" si="171"/>
        <v>138.50434586466167</v>
      </c>
      <c r="Z180">
        <f t="shared" si="171"/>
        <v>94.600000000000023</v>
      </c>
      <c r="AA180">
        <f t="shared" si="171"/>
        <v>11</v>
      </c>
      <c r="AB180">
        <f t="shared" si="171"/>
        <v>14.3</v>
      </c>
      <c r="AC180">
        <f>IF(OR(AC177=0,AC177=""),AC178,IF(AC178&gt;(AC177*(1+Dash!$B$6)),AC177*(1+Dash!$B$6),IF(AC178&lt;(AC177*(1-Dash!$B$7)),AC177*(1-Dash!$B$7),AC178)))</f>
        <v>285.87670978267909</v>
      </c>
      <c r="AD180">
        <f>AC180*AVERAGEIFS(AD:AD, $A:$A, $A180, $D:$D, "Weight pct")</f>
        <v>174.22619879835761</v>
      </c>
      <c r="AE180">
        <f>AC180*AVERAGEIFS(AE:AE, $A:$A, $A180, $D:$D, "Weight pct")</f>
        <v>130.73837618793743</v>
      </c>
      <c r="AF180">
        <f>AC180*AVERAGEIFS(AF:AF, $A:$A, $A180, $D:$D, "Weight pct")</f>
        <v>135.50329958025623</v>
      </c>
      <c r="AG180">
        <f t="shared" si="172"/>
        <v>102.40337053288864</v>
      </c>
      <c r="AH180">
        <f t="shared" si="172"/>
        <v>74.691780059769869</v>
      </c>
      <c r="AI180">
        <f t="shared" si="172"/>
        <v>35.085549326328611</v>
      </c>
      <c r="AJ180">
        <f t="shared" si="172"/>
        <v>29.499914497733933</v>
      </c>
      <c r="AK180">
        <f t="shared" si="173"/>
        <v>183.47333924979048</v>
      </c>
      <c r="AL180">
        <f t="shared" si="173"/>
        <v>99.53441873858776</v>
      </c>
      <c r="AM180">
        <f t="shared" si="173"/>
        <v>95.652826861608844</v>
      </c>
      <c r="AN180">
        <f t="shared" si="173"/>
        <v>106.00338508252227</v>
      </c>
      <c r="AO180">
        <f>IF(OR(AO177=0,AO177=""),AO178,IF(AO178&gt;(AO177*(1+Dash!$B$6)),AO177*(1+Dash!$B$6),IF(AO178&lt;(AO177*(1-Dash!$B$7)),AO177*(1-Dash!$B$7),AO178)))</f>
        <v>11.346504780602666</v>
      </c>
      <c r="AP180">
        <f>IF(OR(AP177=0,AP177=""),AP178,IF(AP178&gt;(AP177*(1+Dash!$B$6)),AP177*(1+Dash!$B$6),IF(AP178&lt;(AP177*(1-Dash!$B$7)),AP177*(1-Dash!$B$7),AP178)))</f>
        <v>54.15</v>
      </c>
      <c r="AQ180">
        <f>AP180*AVERAGEIFS(AQ:AQ, $A:$A, $A180, $D:$D, "Weight pct")</f>
        <v>1.8266098773923045</v>
      </c>
      <c r="AR180">
        <f>AP180*AVERAGEIFS(AR:AR, $A:$A, $A180, $D:$D, "Weight pct")</f>
        <v>10.389548634061416</v>
      </c>
      <c r="AS180">
        <f>AP180*AVERAGEIFS(AS:AS, $A:$A, $A180, $D:$D, "Weight pct")</f>
        <v>41.243803403460625</v>
      </c>
      <c r="AT180">
        <f t="shared" si="174"/>
        <v>0</v>
      </c>
      <c r="AU180">
        <f t="shared" si="174"/>
        <v>0</v>
      </c>
      <c r="AV180">
        <f t="shared" si="174"/>
        <v>0</v>
      </c>
      <c r="AW180">
        <f t="shared" si="174"/>
        <v>0</v>
      </c>
      <c r="AX180">
        <f t="shared" si="175"/>
        <v>54.15</v>
      </c>
      <c r="AY180">
        <f t="shared" si="175"/>
        <v>1.8266098773923045</v>
      </c>
      <c r="AZ180">
        <f t="shared" si="175"/>
        <v>10.389548634061416</v>
      </c>
      <c r="BA180">
        <f t="shared" si="175"/>
        <v>41.243803403460625</v>
      </c>
      <c r="BB180">
        <f>IF(OR(BB177=0,BB177=""),BB178,IF(BB178&gt;(BB177*(1+Dash!$B$6)),BB177*(1+Dash!$B$6),IF(BB178&lt;(BB177*(1-Dash!$B$7)),BB177*(1-Dash!$B$7),BB178)))</f>
        <v>348.53143387777595</v>
      </c>
      <c r="BC180">
        <f>BB180*AVERAGEIFS(BC:BC, $A:$A, $A180, $D:$D, "Weight pct")</f>
        <v>121.77649073388223</v>
      </c>
      <c r="BD180">
        <f>BB180*AVERAGEIFS(BD:BD, $A:$A, $A180, $D:$D, "Weight pct")</f>
        <v>179.56499121138955</v>
      </c>
      <c r="BE180">
        <f>BB180*AVERAGEIFS(BE:BE, $A:$A, $A180, $D:$D, "Weight pct")</f>
        <v>147.2596170595298</v>
      </c>
      <c r="BF180">
        <f t="shared" si="176"/>
        <v>193.23109694282624</v>
      </c>
      <c r="BG180">
        <f t="shared" si="176"/>
        <v>80.442291720446818</v>
      </c>
      <c r="BH180">
        <f t="shared" si="176"/>
        <v>99.13989852775714</v>
      </c>
      <c r="BI180">
        <f t="shared" si="176"/>
        <v>55.877949654511994</v>
      </c>
      <c r="BJ180">
        <f t="shared" si="177"/>
        <v>155.30033693494968</v>
      </c>
      <c r="BK180">
        <f t="shared" si="177"/>
        <v>41.334199013435423</v>
      </c>
      <c r="BL180">
        <f t="shared" si="177"/>
        <v>80.425092683632414</v>
      </c>
      <c r="BM180">
        <f t="shared" si="177"/>
        <v>91.381667405017808</v>
      </c>
      <c r="BN180">
        <f>IF(OR(BN177=0,BN177=""),BN178,IF(BN178&gt;(BN177*(1+Dash!$B$6)),BN177*(1+Dash!$B$6),IF(BN178&lt;(BN177*(1-Dash!$B$7)),BN177*(1-Dash!$B$7),BN178)))</f>
        <v>22.72046880559418</v>
      </c>
      <c r="BO180">
        <f>IF(OR(BO177=0,BO177=""),BO178,IF(BO178&gt;(BO177*(1+Dash!$B$6)),BO177*(1+Dash!$B$6),IF(BO178&lt;(BO177*(1-Dash!$B$7)),BO177*(1-Dash!$B$7),BO178)))</f>
        <v>25.3</v>
      </c>
      <c r="BP180">
        <f>BO180*AVERAGEIFS(BP:BP, $A:$A, $A180, $D:$D, "Weight pct")</f>
        <v>1.6270833333333332</v>
      </c>
      <c r="BQ180">
        <f>BO180*AVERAGEIFS(BQ:BQ, $A:$A, $A180, $D:$D, "Weight pct")</f>
        <v>12.240773809523811</v>
      </c>
      <c r="BR180">
        <f>BO180*AVERAGEIFS(BR:BR, $A:$A, $A180, $D:$D, "Weight pct")</f>
        <v>21.263392857142858</v>
      </c>
      <c r="BS180">
        <f t="shared" si="178"/>
        <v>0</v>
      </c>
      <c r="BT180">
        <f t="shared" si="178"/>
        <v>0</v>
      </c>
      <c r="BU180">
        <f t="shared" si="178"/>
        <v>0</v>
      </c>
      <c r="BV180">
        <f t="shared" si="178"/>
        <v>0</v>
      </c>
      <c r="BW180">
        <f t="shared" si="179"/>
        <v>25.3</v>
      </c>
      <c r="BX180">
        <f t="shared" si="179"/>
        <v>1.6270833333333332</v>
      </c>
      <c r="BY180">
        <f t="shared" si="179"/>
        <v>12.240773809523811</v>
      </c>
      <c r="BZ180">
        <f t="shared" si="179"/>
        <v>21.263392857142858</v>
      </c>
      <c r="CA180">
        <f>IF(OR(CA177=0,CA177=""),CA178,IF(CA178&gt;(CA177*(1+Dash!$B$6)),CA177*(1+Dash!$B$6),IF(CA178&lt;(CA177*(1-Dash!$B$7)),CA177*(1-Dash!$B$7),CA178)))</f>
        <v>0</v>
      </c>
    </row>
    <row r="181" spans="1:79" outlineLevel="1">
      <c r="A181" t="str">
        <f>A180</f>
        <v>006662</v>
      </c>
      <c r="B181" t="str">
        <f>B180</f>
        <v>Galveston College</v>
      </c>
      <c r="C181">
        <v>2025</v>
      </c>
      <c r="D181" t="s">
        <v>2040</v>
      </c>
      <c r="E181">
        <f>IF(E179&gt;(E180*(1+Dash!$B$6)), E180*(1+Dash!$B$6), IF(E179&lt;(E180*(1-Dash!$B$7)), E180*(1-Dash!$B$7), E179))</f>
        <v>130.86249999999998</v>
      </c>
      <c r="F181">
        <f>IF(F179&gt;(F180*(1+Dash!$B$6)), F180*(1+Dash!$B$6), IF(F179&lt;(F180*(1-Dash!$B$7)), F180*(1-Dash!$B$7), F179))</f>
        <v>120.03249999999998</v>
      </c>
      <c r="G181">
        <f>F181*AVERAGEIFS(G:G, $A:$A, $A181, $D:$D, "Weight pct")</f>
        <v>52.149953874758488</v>
      </c>
      <c r="H181">
        <f>F181*AVERAGEIFS(H:H, $A:$A, $A181, $D:$D, "Weight pct")</f>
        <v>44.263066877249067</v>
      </c>
      <c r="I181">
        <f>F181*AVERAGEIFS(I:I, $A:$A, $A181, $D:$D, "Weight pct")</f>
        <v>24.707684327788115</v>
      </c>
      <c r="J181">
        <f>IF(J179&gt;(J180*(1+Dash!$B$6)), J180*(1+Dash!$B$6), IF(J179&lt;(J180*(1-Dash!$B$7)), J180*(1-Dash!$B$7), J179))</f>
        <v>0</v>
      </c>
      <c r="K181" t="e">
        <f>J181*AVERAGEIFS(K:K, $A:$A, $A181, $D:$D, "Weight pct")</f>
        <v>#DIV/0!</v>
      </c>
      <c r="L181" t="e">
        <f>J181*AVERAGEIFS(L:L, $A:$A, $A181, $D:$D, "Weight pct")</f>
        <v>#DIV/0!</v>
      </c>
      <c r="M181" t="e">
        <f>J181*AVERAGEIFS(M:M, $A:$A, $A181, $D:$D, "Weight pct")</f>
        <v>#DIV/0!</v>
      </c>
      <c r="N181">
        <f>IF(N179&gt;(N180*(1+Dash!$B$6)), N180*(1+Dash!$B$6), IF(N179&lt;(N180*(1-Dash!$B$7)), N180*(1-Dash!$B$7), N179))</f>
        <v>-1.7164757801785717</v>
      </c>
      <c r="O181">
        <f>N181*AVERAGEIFS(O:O, $A:$A, $A181, $D:$D, "Weight pct")</f>
        <v>0</v>
      </c>
      <c r="P181">
        <f>N181*AVERAGEIFS(P:P, $A:$A, $A181, $D:$D, "Weight pct")</f>
        <v>-1.7164757801785717</v>
      </c>
      <c r="Q181">
        <f>IF(Q179&gt;(Q180*(1+Dash!$B$6)), Q180*(1+Dash!$B$6), IF(Q179&lt;(Q180*(1-Dash!$B$7)), Q180*(1-Dash!$B$7), Q179))</f>
        <v>188.76000000000005</v>
      </c>
      <c r="R181">
        <f>$Q181*($R177/$Q177)</f>
        <v>104.06000000000003</v>
      </c>
      <c r="S181">
        <f>$Q181*($S177/$Q177)</f>
        <v>12.100000000000001</v>
      </c>
      <c r="T181">
        <f>$Q181*($T177/$Q177)</f>
        <v>15.730000000000004</v>
      </c>
      <c r="U181">
        <f t="shared" si="170"/>
        <v>36.405219548872189</v>
      </c>
      <c r="V181">
        <f t="shared" si="170"/>
        <v>0</v>
      </c>
      <c r="W181">
        <f t="shared" si="170"/>
        <v>0</v>
      </c>
      <c r="X181">
        <f t="shared" si="170"/>
        <v>0</v>
      </c>
      <c r="Y181">
        <f t="shared" si="171"/>
        <v>152.35478045112785</v>
      </c>
      <c r="Z181">
        <f t="shared" si="171"/>
        <v>104.06000000000003</v>
      </c>
      <c r="AA181">
        <f t="shared" si="171"/>
        <v>12.100000000000001</v>
      </c>
      <c r="AB181">
        <f t="shared" si="171"/>
        <v>15.730000000000004</v>
      </c>
      <c r="AC181">
        <f>IF(AC179&gt;(AC180*(1+Dash!$B$6)), AC180*(1+Dash!$B$6), IF(AC179&lt;(AC180*(1-Dash!$B$7)), AC180*(1-Dash!$B$7), AC179))</f>
        <v>287.2923495476324</v>
      </c>
      <c r="AD181">
        <f>AC181*AVERAGEIFS(AD:AD, $A:$A, $A181, $D:$D, "Weight pct")</f>
        <v>175.08895370869328</v>
      </c>
      <c r="AE181">
        <f>AC181*AVERAGEIFS(AE:AE, $A:$A, $A181, $D:$D, "Weight pct")</f>
        <v>131.38578270201745</v>
      </c>
      <c r="AF181">
        <f>AC181*AVERAGEIFS(AF:AF, $A:$A, $A181, $D:$D, "Weight pct")</f>
        <v>136.17430163325318</v>
      </c>
      <c r="AG181">
        <f t="shared" si="172"/>
        <v>102.91046424997322</v>
      </c>
      <c r="AH181">
        <f t="shared" si="172"/>
        <v>75.061648084514303</v>
      </c>
      <c r="AI181">
        <f t="shared" si="172"/>
        <v>35.259290303127102</v>
      </c>
      <c r="AJ181">
        <f t="shared" si="172"/>
        <v>29.645995834886097</v>
      </c>
      <c r="AK181">
        <f t="shared" si="173"/>
        <v>184.38188529765921</v>
      </c>
      <c r="AL181">
        <f t="shared" si="173"/>
        <v>100.02730562417899</v>
      </c>
      <c r="AM181">
        <f t="shared" si="173"/>
        <v>96.126492398890377</v>
      </c>
      <c r="AN181">
        <f t="shared" si="173"/>
        <v>106.52830579836707</v>
      </c>
      <c r="AO181">
        <f>IF(AO179&gt;(AO180*(1+Dash!$B$6)), AO180*(1+Dash!$B$6), IF(AO179&lt;(AO180*(1-Dash!$B$7)), AO180*(1-Dash!$B$7), AO179))</f>
        <v>11.09906269829121</v>
      </c>
      <c r="AP181">
        <f>IF(AP179&gt;(AP180*(1+Dash!$B$6)), AP180*(1+Dash!$B$6), IF(AP179&lt;(AP180*(1-Dash!$B$7)), AP180*(1-Dash!$B$7), AP179))</f>
        <v>51.442499999999995</v>
      </c>
      <c r="AQ181">
        <f>AP181*AVERAGEIFS(AQ:AQ, $A:$A, $A181, $D:$D, "Weight pct")</f>
        <v>1.7352793835226892</v>
      </c>
      <c r="AR181">
        <f>AP181*AVERAGEIFS(AR:AR, $A:$A, $A181, $D:$D, "Weight pct")</f>
        <v>9.8700712023583463</v>
      </c>
      <c r="AS181">
        <f>AP181*AVERAGEIFS(AS:AS, $A:$A, $A181, $D:$D, "Weight pct")</f>
        <v>39.181613233287592</v>
      </c>
      <c r="AT181">
        <f t="shared" si="174"/>
        <v>0</v>
      </c>
      <c r="AU181">
        <f t="shared" si="174"/>
        <v>0</v>
      </c>
      <c r="AV181">
        <f t="shared" si="174"/>
        <v>0</v>
      </c>
      <c r="AW181">
        <f t="shared" si="174"/>
        <v>0</v>
      </c>
      <c r="AX181">
        <f t="shared" si="175"/>
        <v>51.442499999999995</v>
      </c>
      <c r="AY181">
        <f t="shared" si="175"/>
        <v>1.7352793835226892</v>
      </c>
      <c r="AZ181">
        <f t="shared" si="175"/>
        <v>9.8700712023583463</v>
      </c>
      <c r="BA181">
        <f t="shared" si="175"/>
        <v>39.181613233287592</v>
      </c>
      <c r="BB181">
        <f>IF(BB179&gt;(BB180*(1+Dash!$B$6)), BB180*(1+Dash!$B$6), IF(BB179&lt;(BB180*(1-Dash!$B$7)), BB180*(1-Dash!$B$7), BB179))</f>
        <v>363.36734633353933</v>
      </c>
      <c r="BC181">
        <f>BB181*AVERAGEIFS(BC:BC, $A:$A, $A181, $D:$D, "Weight pct")</f>
        <v>126.96014184849453</v>
      </c>
      <c r="BD181">
        <f>BB181*AVERAGEIFS(BD:BD, $A:$A, $A181, $D:$D, "Weight pct")</f>
        <v>187.2085212657442</v>
      </c>
      <c r="BE181">
        <f>BB181*AVERAGEIFS(BE:BE, $A:$A, $A181, $D:$D, "Weight pct")</f>
        <v>153.52800657796436</v>
      </c>
      <c r="BF181">
        <f t="shared" si="176"/>
        <v>201.45635113605411</v>
      </c>
      <c r="BG181">
        <f t="shared" si="176"/>
        <v>83.866472961224218</v>
      </c>
      <c r="BH181">
        <f t="shared" si="176"/>
        <v>103.35997945149633</v>
      </c>
      <c r="BI181">
        <f t="shared" si="176"/>
        <v>58.256502314908786</v>
      </c>
      <c r="BJ181">
        <f t="shared" si="177"/>
        <v>161.91099519748522</v>
      </c>
      <c r="BK181">
        <f t="shared" si="177"/>
        <v>43.093668887270326</v>
      </c>
      <c r="BL181">
        <f t="shared" si="177"/>
        <v>83.848541814247866</v>
      </c>
      <c r="BM181">
        <f t="shared" si="177"/>
        <v>95.27150426305559</v>
      </c>
      <c r="BN181">
        <f>IF(BN179&gt;(BN180*(1+Dash!$B$6)), BN180*(1+Dash!$B$6), IF(BN179&lt;(BN180*(1-Dash!$B$7)), BN180*(1-Dash!$B$7), BN179))</f>
        <v>24.992515686153599</v>
      </c>
      <c r="BO181">
        <f>IF(BO179&gt;(BO180*(1+Dash!$B$6)), BO180*(1+Dash!$B$6), IF(BO179&lt;(BO180*(1-Dash!$B$7)), BO180*(1-Dash!$B$7), BO179))</f>
        <v>27.830000000000002</v>
      </c>
      <c r="BP181">
        <f>BO181*AVERAGEIFS(BP:BP, $A:$A, $A181, $D:$D, "Weight pct")</f>
        <v>1.7897916666666667</v>
      </c>
      <c r="BQ181">
        <f>BO181*AVERAGEIFS(BQ:BQ, $A:$A, $A181, $D:$D, "Weight pct")</f>
        <v>13.464851190476191</v>
      </c>
      <c r="BR181">
        <f>BO181*AVERAGEIFS(BR:BR, $A:$A, $A181, $D:$D, "Weight pct")</f>
        <v>23.389732142857145</v>
      </c>
      <c r="BS181">
        <f t="shared" si="178"/>
        <v>0</v>
      </c>
      <c r="BT181">
        <f t="shared" si="178"/>
        <v>0</v>
      </c>
      <c r="BU181">
        <f t="shared" si="178"/>
        <v>0</v>
      </c>
      <c r="BV181">
        <f t="shared" si="178"/>
        <v>0</v>
      </c>
      <c r="BW181">
        <f t="shared" si="179"/>
        <v>27.830000000000002</v>
      </c>
      <c r="BX181">
        <f t="shared" si="179"/>
        <v>1.7897916666666667</v>
      </c>
      <c r="BY181">
        <f t="shared" si="179"/>
        <v>13.464851190476191</v>
      </c>
      <c r="BZ181">
        <f t="shared" si="179"/>
        <v>23.389732142857145</v>
      </c>
      <c r="CA181">
        <f>IF(CA179&gt;(CA180*(1+Dash!$B$6)), CA180*(1+Dash!$B$6), IF(CA179&lt;(CA180*(1-Dash!$B$7)), CA180*(1-Dash!$B$7), CA179))</f>
        <v>0</v>
      </c>
    </row>
    <row r="182" spans="1:79" outlineLevel="1">
      <c r="A182" t="s">
        <v>83</v>
      </c>
      <c r="B182" t="s">
        <v>1977</v>
      </c>
      <c r="C182">
        <v>2018</v>
      </c>
      <c r="D182" t="s">
        <v>2036</v>
      </c>
      <c r="E182">
        <v>339</v>
      </c>
      <c r="F182">
        <v>349</v>
      </c>
      <c r="G182">
        <v>294</v>
      </c>
      <c r="H182">
        <v>116</v>
      </c>
      <c r="I182">
        <v>73</v>
      </c>
      <c r="AC182">
        <v>335</v>
      </c>
      <c r="AD182">
        <v>304</v>
      </c>
      <c r="AE182">
        <v>207</v>
      </c>
      <c r="AF182">
        <v>168</v>
      </c>
      <c r="AG182">
        <v>174</v>
      </c>
      <c r="AH182">
        <v>154</v>
      </c>
      <c r="AI182">
        <v>110</v>
      </c>
      <c r="AJ182">
        <v>88</v>
      </c>
      <c r="AK182">
        <v>161</v>
      </c>
      <c r="AL182">
        <v>150</v>
      </c>
      <c r="AM182">
        <v>97</v>
      </c>
      <c r="AN182">
        <v>80</v>
      </c>
      <c r="AO182">
        <v>5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566</v>
      </c>
      <c r="BC182">
        <v>448</v>
      </c>
      <c r="BD182">
        <v>306</v>
      </c>
      <c r="BE182">
        <v>242</v>
      </c>
      <c r="BF182">
        <v>357</v>
      </c>
      <c r="BG182">
        <v>286</v>
      </c>
      <c r="BH182">
        <v>188</v>
      </c>
      <c r="BI182">
        <v>126</v>
      </c>
      <c r="BJ182">
        <v>209</v>
      </c>
      <c r="BK182">
        <v>162</v>
      </c>
      <c r="BL182">
        <v>118</v>
      </c>
      <c r="BM182">
        <v>116</v>
      </c>
      <c r="BN182">
        <v>45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</row>
    <row r="183" spans="1:79" outlineLevel="1">
      <c r="A183" t="s">
        <v>83</v>
      </c>
      <c r="B183" t="s">
        <v>1977</v>
      </c>
      <c r="C183">
        <v>2019</v>
      </c>
      <c r="D183" t="s">
        <v>2036</v>
      </c>
      <c r="E183">
        <v>382</v>
      </c>
      <c r="F183">
        <v>264</v>
      </c>
      <c r="G183">
        <v>218</v>
      </c>
      <c r="H183">
        <v>88</v>
      </c>
      <c r="I183">
        <v>54</v>
      </c>
      <c r="AC183">
        <v>484</v>
      </c>
      <c r="AD183">
        <v>376</v>
      </c>
      <c r="AE183">
        <v>202</v>
      </c>
      <c r="AF183">
        <v>264</v>
      </c>
      <c r="AG183">
        <v>227</v>
      </c>
      <c r="AH183">
        <v>193</v>
      </c>
      <c r="AI183">
        <v>88</v>
      </c>
      <c r="AJ183">
        <v>117</v>
      </c>
      <c r="AK183">
        <v>257</v>
      </c>
      <c r="AL183">
        <v>183</v>
      </c>
      <c r="AM183">
        <v>114</v>
      </c>
      <c r="AN183">
        <v>147</v>
      </c>
      <c r="AO183">
        <v>10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660</v>
      </c>
      <c r="BC183">
        <v>498</v>
      </c>
      <c r="BD183">
        <v>325</v>
      </c>
      <c r="BE183">
        <v>278</v>
      </c>
      <c r="BF183">
        <v>436</v>
      </c>
      <c r="BG183">
        <v>328</v>
      </c>
      <c r="BH183">
        <v>212</v>
      </c>
      <c r="BI183">
        <v>153</v>
      </c>
      <c r="BJ183">
        <v>224</v>
      </c>
      <c r="BK183">
        <v>170</v>
      </c>
      <c r="BL183">
        <v>113</v>
      </c>
      <c r="BM183">
        <v>125</v>
      </c>
      <c r="BN183">
        <v>39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</row>
    <row r="184" spans="1:79" outlineLevel="1">
      <c r="A184" t="s">
        <v>83</v>
      </c>
      <c r="B184" t="s">
        <v>1977</v>
      </c>
      <c r="C184">
        <v>2020</v>
      </c>
      <c r="D184" t="s">
        <v>2036</v>
      </c>
      <c r="E184">
        <v>314</v>
      </c>
      <c r="F184">
        <v>241</v>
      </c>
      <c r="G184">
        <v>192</v>
      </c>
      <c r="H184">
        <v>101</v>
      </c>
      <c r="I184">
        <v>56</v>
      </c>
      <c r="N184">
        <v>54</v>
      </c>
      <c r="O184">
        <v>0</v>
      </c>
      <c r="P184">
        <v>54</v>
      </c>
      <c r="Q184">
        <f>SUM(Table1[[#This Row],[OSA]],Table1[[#This Row],[OSA: High-Demand Field]])</f>
        <v>0</v>
      </c>
      <c r="U184">
        <v>0</v>
      </c>
      <c r="Y184">
        <v>0</v>
      </c>
      <c r="AC184">
        <v>285</v>
      </c>
      <c r="AD184">
        <v>201</v>
      </c>
      <c r="AE184">
        <v>131</v>
      </c>
      <c r="AF184">
        <v>141</v>
      </c>
      <c r="AG184">
        <v>89</v>
      </c>
      <c r="AH184">
        <v>60</v>
      </c>
      <c r="AI184">
        <v>39</v>
      </c>
      <c r="AJ184">
        <v>46</v>
      </c>
      <c r="AK184">
        <v>196</v>
      </c>
      <c r="AL184">
        <v>141</v>
      </c>
      <c r="AM184">
        <v>92</v>
      </c>
      <c r="AN184">
        <v>95</v>
      </c>
      <c r="AO184">
        <v>12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691</v>
      </c>
      <c r="BC184">
        <v>529</v>
      </c>
      <c r="BD184">
        <v>351</v>
      </c>
      <c r="BE184">
        <v>280</v>
      </c>
      <c r="BF184">
        <v>389</v>
      </c>
      <c r="BG184">
        <v>299</v>
      </c>
      <c r="BH184">
        <v>192</v>
      </c>
      <c r="BI184">
        <v>113</v>
      </c>
      <c r="BJ184">
        <v>302</v>
      </c>
      <c r="BK184">
        <v>230</v>
      </c>
      <c r="BL184">
        <v>159</v>
      </c>
      <c r="BM184">
        <v>167</v>
      </c>
      <c r="BN184">
        <v>51</v>
      </c>
      <c r="BO184">
        <v>49</v>
      </c>
      <c r="BP184">
        <v>21</v>
      </c>
      <c r="BQ184">
        <v>16</v>
      </c>
      <c r="BR184">
        <v>36</v>
      </c>
      <c r="BS184">
        <v>0</v>
      </c>
      <c r="BT184">
        <v>0</v>
      </c>
      <c r="BU184">
        <v>0</v>
      </c>
      <c r="BV184">
        <v>0</v>
      </c>
      <c r="BW184">
        <v>49</v>
      </c>
      <c r="BX184">
        <v>21</v>
      </c>
      <c r="BY184">
        <v>16</v>
      </c>
      <c r="BZ184">
        <v>36</v>
      </c>
      <c r="CA184">
        <v>0</v>
      </c>
    </row>
    <row r="185" spans="1:79" outlineLevel="1">
      <c r="A185" t="s">
        <v>83</v>
      </c>
      <c r="B185" t="s">
        <v>1977</v>
      </c>
      <c r="C185">
        <v>2021</v>
      </c>
      <c r="D185" t="s">
        <v>2036</v>
      </c>
      <c r="E185">
        <v>396</v>
      </c>
      <c r="F185">
        <v>203</v>
      </c>
      <c r="G185">
        <v>140</v>
      </c>
      <c r="H185">
        <v>87</v>
      </c>
      <c r="I185">
        <v>45</v>
      </c>
      <c r="N185">
        <v>103</v>
      </c>
      <c r="O185">
        <v>0</v>
      </c>
      <c r="P185">
        <v>103</v>
      </c>
      <c r="Q185">
        <f>SUM(Table1[[#This Row],[OSA]],Table1[[#This Row],[OSA: High-Demand Field]])</f>
        <v>0</v>
      </c>
      <c r="U185">
        <v>0</v>
      </c>
      <c r="Y185">
        <v>0</v>
      </c>
      <c r="AC185">
        <v>223</v>
      </c>
      <c r="AD185">
        <v>148</v>
      </c>
      <c r="AE185">
        <v>117</v>
      </c>
      <c r="AF185">
        <v>107</v>
      </c>
      <c r="AG185">
        <v>78</v>
      </c>
      <c r="AH185">
        <v>52</v>
      </c>
      <c r="AI185">
        <v>33</v>
      </c>
      <c r="AJ185">
        <v>32</v>
      </c>
      <c r="AK185">
        <v>145</v>
      </c>
      <c r="AL185">
        <v>96</v>
      </c>
      <c r="AM185">
        <v>84</v>
      </c>
      <c r="AN185">
        <v>75</v>
      </c>
      <c r="AO185">
        <v>13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481</v>
      </c>
      <c r="BC185">
        <v>311</v>
      </c>
      <c r="BD185">
        <v>253</v>
      </c>
      <c r="BE185">
        <v>203</v>
      </c>
      <c r="BF185">
        <v>234</v>
      </c>
      <c r="BG185">
        <v>157</v>
      </c>
      <c r="BH185">
        <v>109</v>
      </c>
      <c r="BI185">
        <v>66</v>
      </c>
      <c r="BJ185">
        <v>247</v>
      </c>
      <c r="BK185">
        <v>154</v>
      </c>
      <c r="BL185">
        <v>144</v>
      </c>
      <c r="BM185">
        <v>137</v>
      </c>
      <c r="BN185">
        <v>23</v>
      </c>
      <c r="BO185">
        <v>61</v>
      </c>
      <c r="BP185">
        <v>27</v>
      </c>
      <c r="BQ185">
        <v>23</v>
      </c>
      <c r="BR185">
        <v>40</v>
      </c>
      <c r="BS185">
        <v>0</v>
      </c>
      <c r="BT185">
        <v>0</v>
      </c>
      <c r="BU185">
        <v>0</v>
      </c>
      <c r="BV185">
        <v>0</v>
      </c>
      <c r="BW185">
        <v>61</v>
      </c>
      <c r="BX185">
        <v>27</v>
      </c>
      <c r="BY185">
        <v>23</v>
      </c>
      <c r="BZ185">
        <v>40</v>
      </c>
      <c r="CA185">
        <v>0</v>
      </c>
    </row>
    <row r="186" spans="1:79" outlineLevel="1">
      <c r="A186" t="s">
        <v>83</v>
      </c>
      <c r="B186" t="s">
        <v>1977</v>
      </c>
      <c r="C186">
        <v>2022</v>
      </c>
      <c r="D186" t="s">
        <v>2036</v>
      </c>
      <c r="E186">
        <v>382</v>
      </c>
      <c r="F186">
        <v>180</v>
      </c>
      <c r="G186">
        <v>120</v>
      </c>
      <c r="H186">
        <v>78</v>
      </c>
      <c r="I186">
        <v>40</v>
      </c>
      <c r="N186">
        <v>95</v>
      </c>
      <c r="O186">
        <v>0</v>
      </c>
      <c r="P186">
        <v>95</v>
      </c>
      <c r="Q186">
        <f>SUM(Table1[[#This Row],[OSA]],Table1[[#This Row],[OSA: High-Demand Field]])</f>
        <v>0</v>
      </c>
      <c r="U186">
        <v>0</v>
      </c>
      <c r="Y186">
        <v>0</v>
      </c>
      <c r="AC186">
        <v>442</v>
      </c>
      <c r="AD186">
        <v>201</v>
      </c>
      <c r="AE186">
        <v>228</v>
      </c>
      <c r="AF186">
        <v>214</v>
      </c>
      <c r="AG186">
        <v>201</v>
      </c>
      <c r="AH186">
        <v>101</v>
      </c>
      <c r="AI186">
        <v>91</v>
      </c>
      <c r="AJ186">
        <v>96</v>
      </c>
      <c r="AK186">
        <v>241</v>
      </c>
      <c r="AL186">
        <v>100</v>
      </c>
      <c r="AM186">
        <v>137</v>
      </c>
      <c r="AN186">
        <v>118</v>
      </c>
      <c r="AO186">
        <v>10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624</v>
      </c>
      <c r="BC186">
        <v>316</v>
      </c>
      <c r="BD186">
        <v>303</v>
      </c>
      <c r="BE186">
        <v>236</v>
      </c>
      <c r="BF186">
        <v>391</v>
      </c>
      <c r="BG186">
        <v>209</v>
      </c>
      <c r="BH186">
        <v>174</v>
      </c>
      <c r="BI186">
        <v>124</v>
      </c>
      <c r="BJ186">
        <v>233</v>
      </c>
      <c r="BK186">
        <v>107</v>
      </c>
      <c r="BL186">
        <v>129</v>
      </c>
      <c r="BM186">
        <v>112</v>
      </c>
      <c r="BN186">
        <v>41</v>
      </c>
      <c r="BO186">
        <v>45</v>
      </c>
      <c r="BP186">
        <v>19</v>
      </c>
      <c r="BQ186">
        <v>24</v>
      </c>
      <c r="BR186">
        <v>29</v>
      </c>
      <c r="BS186">
        <v>0</v>
      </c>
      <c r="BT186">
        <v>0</v>
      </c>
      <c r="BU186">
        <v>0</v>
      </c>
      <c r="BV186">
        <v>0</v>
      </c>
      <c r="BW186">
        <v>45</v>
      </c>
      <c r="BX186">
        <v>19</v>
      </c>
      <c r="BY186">
        <v>24</v>
      </c>
      <c r="BZ186">
        <v>29</v>
      </c>
      <c r="CA186">
        <v>0</v>
      </c>
    </row>
    <row r="187" spans="1:79" outlineLevel="1">
      <c r="A187" t="s">
        <v>83</v>
      </c>
      <c r="B187" t="s">
        <v>1977</v>
      </c>
      <c r="C187">
        <v>2023</v>
      </c>
      <c r="D187" t="s">
        <v>2036</v>
      </c>
      <c r="E187">
        <v>351</v>
      </c>
      <c r="F187">
        <v>189</v>
      </c>
      <c r="G187">
        <v>116</v>
      </c>
      <c r="H187">
        <v>76</v>
      </c>
      <c r="I187">
        <v>27</v>
      </c>
      <c r="N187">
        <v>182</v>
      </c>
      <c r="O187">
        <v>0</v>
      </c>
      <c r="P187">
        <v>182</v>
      </c>
      <c r="Q187">
        <v>140</v>
      </c>
      <c r="R187">
        <v>31</v>
      </c>
      <c r="S187">
        <v>29</v>
      </c>
      <c r="T187">
        <v>73</v>
      </c>
      <c r="U187">
        <v>5</v>
      </c>
      <c r="V187">
        <v>2</v>
      </c>
      <c r="W187">
        <v>4</v>
      </c>
      <c r="X187">
        <v>4</v>
      </c>
      <c r="Y187">
        <v>135</v>
      </c>
      <c r="Z187">
        <v>29</v>
      </c>
      <c r="AA187">
        <v>25</v>
      </c>
      <c r="AB187">
        <v>69</v>
      </c>
      <c r="AC187">
        <v>376</v>
      </c>
      <c r="AD187">
        <v>127</v>
      </c>
      <c r="AE187">
        <v>187</v>
      </c>
      <c r="AF187">
        <v>169</v>
      </c>
      <c r="AG187">
        <v>174</v>
      </c>
      <c r="AH187">
        <v>61</v>
      </c>
      <c r="AI187">
        <v>76</v>
      </c>
      <c r="AJ187">
        <v>74</v>
      </c>
      <c r="AK187">
        <v>202</v>
      </c>
      <c r="AL187">
        <v>66</v>
      </c>
      <c r="AM187">
        <v>111</v>
      </c>
      <c r="AN187">
        <v>95</v>
      </c>
      <c r="AO187">
        <v>21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579</v>
      </c>
      <c r="BC187">
        <v>248</v>
      </c>
      <c r="BD187">
        <v>283</v>
      </c>
      <c r="BE187">
        <v>203</v>
      </c>
      <c r="BF187">
        <v>322</v>
      </c>
      <c r="BG187">
        <v>146</v>
      </c>
      <c r="BH187">
        <v>140</v>
      </c>
      <c r="BI187">
        <v>71</v>
      </c>
      <c r="BJ187">
        <v>257</v>
      </c>
      <c r="BK187">
        <v>102</v>
      </c>
      <c r="BL187">
        <v>143</v>
      </c>
      <c r="BM187">
        <v>132</v>
      </c>
      <c r="BN187">
        <v>40</v>
      </c>
      <c r="BO187">
        <v>50</v>
      </c>
      <c r="BP187">
        <v>9</v>
      </c>
      <c r="BQ187">
        <v>16</v>
      </c>
      <c r="BR187">
        <v>25</v>
      </c>
      <c r="BS187">
        <v>0</v>
      </c>
      <c r="BT187">
        <v>0</v>
      </c>
      <c r="BU187">
        <v>0</v>
      </c>
      <c r="BV187">
        <v>0</v>
      </c>
      <c r="BW187">
        <v>50</v>
      </c>
      <c r="BX187">
        <v>9</v>
      </c>
      <c r="BY187">
        <v>16</v>
      </c>
      <c r="BZ187">
        <v>25</v>
      </c>
      <c r="CA187">
        <v>0</v>
      </c>
    </row>
    <row r="188" spans="1:79" outlineLevel="1">
      <c r="A188" t="str">
        <f>A187</f>
        <v>003570</v>
      </c>
      <c r="B188" t="str">
        <f>B187</f>
        <v>Grayson College</v>
      </c>
      <c r="C188">
        <v>2024</v>
      </c>
      <c r="D188" t="s">
        <v>2037</v>
      </c>
      <c r="E188">
        <f>_xlfn.FORECAST.ETS($C188, E182:E187, $C182:$C187, 0,0,1)</f>
        <v>363.12532595436909</v>
      </c>
      <c r="F188">
        <f>_xlfn.FORECAST.ETS($C188, F182:F187, $C182:$C187, 0,0,1)</f>
        <v>157.71744339203198</v>
      </c>
      <c r="G188">
        <f>F188*AVERAGEIFS(G:G, $A:$A, $A188, $D:$D, "Weight pct")</f>
        <v>116.57746346827793</v>
      </c>
      <c r="H188">
        <f>F188*AVERAGEIFS(H:H, $A:$A, $A188, $D:$D, "Weight pct")</f>
        <v>61.74164382624069</v>
      </c>
      <c r="I188">
        <f>F188*AVERAGEIFS(I:I, $A:$A, $A188, $D:$D, "Weight pct")</f>
        <v>32.406568371081484</v>
      </c>
      <c r="J188">
        <f>_xlfn.FORECAST.ETS($C188, J182:J187, $C182:$C187, 0,0,1)</f>
        <v>0</v>
      </c>
      <c r="K188" t="e">
        <f>J188*AVERAGEIFS(K:K, $A:$A, $A188, $D:$D, "Weight pct")</f>
        <v>#DIV/0!</v>
      </c>
      <c r="L188" t="e">
        <f>J188*AVERAGEIFS(L:L, $A:$A, $A188, $D:$D, "Weight pct")</f>
        <v>#DIV/0!</v>
      </c>
      <c r="M188" t="e">
        <f>J188*AVERAGEIFS(M:M, $A:$A, $A188, $D:$D, "Weight pct")</f>
        <v>#DIV/0!</v>
      </c>
      <c r="N188">
        <f>_xlfn.FORECAST.ETS($C188, N184:N187, $C184:$C187, 0,0,1)</f>
        <v>209.2247286319643</v>
      </c>
      <c r="O188">
        <f>N188*AVERAGEIFS(O:O, $A:$A, $A188, $D:$D, "Weight pct")</f>
        <v>0</v>
      </c>
      <c r="P188">
        <f>N188*AVERAGEIFS(P:P, $A:$A, $A188, $D:$D, "Weight pct")</f>
        <v>209.2247286319643</v>
      </c>
      <c r="Q188">
        <f>_xlfn.FORECAST.ETS($C188, Q184:Q187, $C184:$C187, 0,0,1)</f>
        <v>157.84117370499999</v>
      </c>
      <c r="R188">
        <f>$Q188*($R187/$Q187)</f>
        <v>34.950545606107141</v>
      </c>
      <c r="S188">
        <f>$Q188*($S187/$Q187)</f>
        <v>32.695671696035717</v>
      </c>
      <c r="T188">
        <f>$Q188*($T187/$Q187)</f>
        <v>82.302897717607138</v>
      </c>
      <c r="U188">
        <f t="shared" ref="U188:X191" si="180">Q188*AVERAGEIFS(U:U, $A:$A, $A188, $D:$D, "Weight pct")</f>
        <v>5.6371847751785706</v>
      </c>
      <c r="V188">
        <f t="shared" si="180"/>
        <v>2.2548739100714283</v>
      </c>
      <c r="W188">
        <f t="shared" si="180"/>
        <v>4.5097478201428576</v>
      </c>
      <c r="X188">
        <f t="shared" si="180"/>
        <v>4.5097478201428567</v>
      </c>
      <c r="Y188">
        <f t="shared" ref="Y188:AB191" si="181">Q188*AVERAGEIFS(Y:Y, $A:$A, $A188, $D:$D, "Weight pct")</f>
        <v>152.20398892982141</v>
      </c>
      <c r="Z188">
        <f t="shared" si="181"/>
        <v>32.69567169603571</v>
      </c>
      <c r="AA188">
        <f t="shared" si="181"/>
        <v>28.185923875892858</v>
      </c>
      <c r="AB188">
        <f t="shared" si="181"/>
        <v>77.793149897464275</v>
      </c>
      <c r="AC188">
        <f>_xlfn.FORECAST.ETS($C188, AC182:AC187, $C182:$C187, 0,0,1)</f>
        <v>325.07352033992225</v>
      </c>
      <c r="AD188">
        <f>AC188*AVERAGEIFS(AD:AD, $A:$A, $A188, $D:$D, "Weight pct")</f>
        <v>208.36018373266555</v>
      </c>
      <c r="AE188">
        <f>AC188*AVERAGEIFS(AE:AE, $A:$A, $A188, $D:$D, "Weight pct")</f>
        <v>164.31145295901572</v>
      </c>
      <c r="AF188">
        <f>AC188*AVERAGEIFS(AF:AF, $A:$A, $A188, $D:$D, "Weight pct")</f>
        <v>160.10605183744624</v>
      </c>
      <c r="AG188">
        <f t="shared" ref="AG188:AJ191" si="182">AC188*AVERAGEIFS(AG:AG, $A:$A, $A188, $D:$D, "Weight pct")</f>
        <v>139.13064452486421</v>
      </c>
      <c r="AH188">
        <f t="shared" si="182"/>
        <v>92.113889609990622</v>
      </c>
      <c r="AI188">
        <f t="shared" si="182"/>
        <v>64.419555421488894</v>
      </c>
      <c r="AJ188">
        <f t="shared" si="182"/>
        <v>66.144235628981491</v>
      </c>
      <c r="AK188">
        <f t="shared" ref="AK188:AN191" si="183">AC188*AVERAGEIFS(AK:AK, $A:$A, $A188, $D:$D, "Weight pct")</f>
        <v>185.94287581505804</v>
      </c>
      <c r="AL188">
        <f t="shared" si="183"/>
        <v>116.24629412267491</v>
      </c>
      <c r="AM188">
        <f t="shared" si="183"/>
        <v>99.891897537526845</v>
      </c>
      <c r="AN188">
        <f t="shared" si="183"/>
        <v>93.961816208464754</v>
      </c>
      <c r="AO188">
        <f>_xlfn.FORECAST.ETS($C188, AO182:AO187, $C182:$C187, 0,0,1)</f>
        <v>18.253782105369446</v>
      </c>
      <c r="AP188">
        <f>_xlfn.FORECAST.ETS($C188, AP182:AP187, $C182:$C187, 0,0,1)</f>
        <v>0</v>
      </c>
      <c r="AQ188" t="e">
        <f>AP188*AVERAGEIFS(AQ:AQ, $A:$A, $A188, $D:$D, "Weight pct")</f>
        <v>#DIV/0!</v>
      </c>
      <c r="AR188" t="e">
        <f>AP188*AVERAGEIFS(AR:AR, $A:$A, $A188, $D:$D, "Weight pct")</f>
        <v>#DIV/0!</v>
      </c>
      <c r="AS188" t="e">
        <f>AP188*AVERAGEIFS(AS:AS, $A:$A, $A188, $D:$D, "Weight pct")</f>
        <v>#DIV/0!</v>
      </c>
      <c r="AT188" t="e">
        <f t="shared" ref="AT188:AW191" si="184">AP188*AVERAGEIFS(AT:AT, $A:$A, $A188, $D:$D, "Weight pct")</f>
        <v>#DIV/0!</v>
      </c>
      <c r="AU188" t="e">
        <f t="shared" si="184"/>
        <v>#DIV/0!</v>
      </c>
      <c r="AV188" t="e">
        <f t="shared" si="184"/>
        <v>#DIV/0!</v>
      </c>
      <c r="AW188" t="e">
        <f t="shared" si="184"/>
        <v>#DIV/0!</v>
      </c>
      <c r="AX188" t="e">
        <f t="shared" ref="AX188:BA191" si="185">AP188*AVERAGEIFS(AX:AX, $A:$A, $A188, $D:$D, "Weight pct")</f>
        <v>#DIV/0!</v>
      </c>
      <c r="AY188" t="e">
        <f t="shared" si="185"/>
        <v>#DIV/0!</v>
      </c>
      <c r="AZ188" t="e">
        <f t="shared" si="185"/>
        <v>#DIV/0!</v>
      </c>
      <c r="BA188" t="e">
        <f t="shared" si="185"/>
        <v>#DIV/0!</v>
      </c>
      <c r="BB188">
        <f>_xlfn.FORECAST.ETS($C188, BB182:BB187, $C182:$C187, 0,0,1)</f>
        <v>547.20332074700957</v>
      </c>
      <c r="BC188">
        <f>BB188*AVERAGEIFS(BC:BC, $A:$A, $A188, $D:$D, "Weight pct")</f>
        <v>355.03706536450306</v>
      </c>
      <c r="BD188">
        <f>BB188*AVERAGEIFS(BD:BD, $A:$A, $A188, $D:$D, "Weight pct")</f>
        <v>277.37352928365931</v>
      </c>
      <c r="BE188">
        <f>BB188*AVERAGEIFS(BE:BE, $A:$A, $A188, $D:$D, "Weight pct")</f>
        <v>219.321903600697</v>
      </c>
      <c r="BF188">
        <f t="shared" ref="BF188:BI191" si="186">BB188*AVERAGEIFS(BF:BF, $A:$A, $A188, $D:$D, "Weight pct")</f>
        <v>321.34703473031169</v>
      </c>
      <c r="BG188">
        <f t="shared" si="186"/>
        <v>214.03823814984332</v>
      </c>
      <c r="BH188">
        <f t="shared" si="186"/>
        <v>153.17871959113444</v>
      </c>
      <c r="BI188">
        <f t="shared" si="186"/>
        <v>97.7770995064011</v>
      </c>
      <c r="BJ188">
        <f t="shared" ref="BJ188:BM191" si="187">BB188*AVERAGEIFS(BJ:BJ, $A:$A, $A188, $D:$D, "Weight pct")</f>
        <v>225.85628601669788</v>
      </c>
      <c r="BK188">
        <f t="shared" si="187"/>
        <v>140.99882721465971</v>
      </c>
      <c r="BL188">
        <f t="shared" si="187"/>
        <v>124.19480969252488</v>
      </c>
      <c r="BM188">
        <f t="shared" si="187"/>
        <v>121.5448040942959</v>
      </c>
      <c r="BN188">
        <f>_xlfn.FORECAST.ETS($C188, BN182:BN187, $C182:$C187, 0,0,1)</f>
        <v>38.034232047316181</v>
      </c>
      <c r="BO188">
        <f>_xlfn.FORECAST.ETS($C188, BO182:BO187, $C182:$C187, 0,0,1)</f>
        <v>67.909845988284502</v>
      </c>
      <c r="BP188">
        <f>BO188*AVERAGEIFS(BP:BP, $A:$A, $A188, $D:$D, "Weight pct")</f>
        <v>25.014873623035573</v>
      </c>
      <c r="BQ188">
        <f>BO188*AVERAGEIFS(BQ:BQ, $A:$A, $A188, $D:$D, "Weight pct")</f>
        <v>26.432432649355466</v>
      </c>
      <c r="BR188">
        <f>BO188*AVERAGEIFS(BR:BR, $A:$A, $A188, $D:$D, "Weight pct")</f>
        <v>43.035760146772539</v>
      </c>
      <c r="BS188">
        <f t="shared" ref="BS188:BV191" si="188">BO188*AVERAGEIFS(BS:BS, $A:$A, $A188, $D:$D, "Weight pct")</f>
        <v>0</v>
      </c>
      <c r="BT188">
        <f t="shared" si="188"/>
        <v>0</v>
      </c>
      <c r="BU188">
        <f t="shared" si="188"/>
        <v>0</v>
      </c>
      <c r="BV188">
        <f t="shared" si="188"/>
        <v>0</v>
      </c>
      <c r="BW188">
        <f t="shared" ref="BW188:BZ191" si="189">BO188*AVERAGEIFS(BW:BW, $A:$A, $A188, $D:$D, "Weight pct")</f>
        <v>67.909845988284502</v>
      </c>
      <c r="BX188">
        <f t="shared" si="189"/>
        <v>25.014873623035573</v>
      </c>
      <c r="BY188">
        <f t="shared" si="189"/>
        <v>26.432432649355466</v>
      </c>
      <c r="BZ188">
        <f t="shared" si="189"/>
        <v>43.035760146772539</v>
      </c>
      <c r="CA188">
        <f>_xlfn.FORECAST.ETS($C188, CA182:CA187, $C182:$C187, 0,0,1)</f>
        <v>0</v>
      </c>
    </row>
    <row r="189" spans="1:79" outlineLevel="1">
      <c r="A189" t="str">
        <f>A187</f>
        <v>003570</v>
      </c>
      <c r="B189" t="str">
        <f>B187</f>
        <v>Grayson College</v>
      </c>
      <c r="C189">
        <v>2025</v>
      </c>
      <c r="D189" t="s">
        <v>2037</v>
      </c>
      <c r="E189">
        <f>_xlfn.FORECAST.ETS($C189, E182:E187, $C182:$C187, 0,0,1)</f>
        <v>366.01719950420278</v>
      </c>
      <c r="F189">
        <f>_xlfn.FORECAST.ETS($C189, F182:F187, $C182:$C187, 0,0,1)</f>
        <v>130.13280237199064</v>
      </c>
      <c r="G189">
        <f>F189*AVERAGEIFS(G:G, $A:$A, $A189, $D:$D, "Weight pct")</f>
        <v>96.188168462993218</v>
      </c>
      <c r="H189">
        <f>F189*AVERAGEIFS(H:H, $A:$A, $A189, $D:$D, "Weight pct")</f>
        <v>50.943085059974607</v>
      </c>
      <c r="I189">
        <f>F189*AVERAGEIFS(I:I, $A:$A, $A189, $D:$D, "Weight pct")</f>
        <v>26.73868829401405</v>
      </c>
      <c r="J189">
        <f>_xlfn.FORECAST.ETS($C189, J182:J187, $C182:$C187, 0,0,1)</f>
        <v>0</v>
      </c>
      <c r="K189" t="e">
        <f>J189*AVERAGEIFS(K:K, $A:$A, $A189, $D:$D, "Weight pct")</f>
        <v>#DIV/0!</v>
      </c>
      <c r="L189" t="e">
        <f>J189*AVERAGEIFS(L:L, $A:$A, $A189, $D:$D, "Weight pct")</f>
        <v>#DIV/0!</v>
      </c>
      <c r="M189" t="e">
        <f>J189*AVERAGEIFS(M:M, $A:$A, $A189, $D:$D, "Weight pct")</f>
        <v>#DIV/0!</v>
      </c>
      <c r="N189">
        <f>_xlfn.FORECAST.ETS($C189, N184:N187, $C184:$C187, 0,0,1)</f>
        <v>248.03126740214284</v>
      </c>
      <c r="O189">
        <f>N189*AVERAGEIFS(O:O, $A:$A, $A189, $D:$D, "Weight pct")</f>
        <v>0</v>
      </c>
      <c r="P189">
        <f>N189*AVERAGEIFS(P:P, $A:$A, $A189, $D:$D, "Weight pct")</f>
        <v>248.03126740214284</v>
      </c>
      <c r="Q189">
        <f>_xlfn.FORECAST.ETS($C189, Q184:Q187, $C184:$C187, 0,0,1)</f>
        <v>202.75356366</v>
      </c>
      <c r="R189">
        <f>$Q189*($R187/$Q187)</f>
        <v>44.895431953285708</v>
      </c>
      <c r="S189">
        <f>$Q189*($S187/$Q187)</f>
        <v>41.99895247242857</v>
      </c>
      <c r="T189">
        <f>$Q189*($T187/$Q187)</f>
        <v>105.72150105128571</v>
      </c>
      <c r="U189">
        <f t="shared" si="180"/>
        <v>7.2411987021428565</v>
      </c>
      <c r="V189">
        <f t="shared" si="180"/>
        <v>2.8964794808571424</v>
      </c>
      <c r="W189">
        <f t="shared" si="180"/>
        <v>5.7929589617142856</v>
      </c>
      <c r="X189">
        <f t="shared" si="180"/>
        <v>5.7929589617142856</v>
      </c>
      <c r="Y189">
        <f t="shared" si="181"/>
        <v>195.51236495785713</v>
      </c>
      <c r="Z189">
        <f t="shared" si="181"/>
        <v>41.998952472428563</v>
      </c>
      <c r="AA189">
        <f t="shared" si="181"/>
        <v>36.205993510714279</v>
      </c>
      <c r="AB189">
        <f t="shared" si="181"/>
        <v>99.928542089571422</v>
      </c>
      <c r="AC189">
        <f>_xlfn.FORECAST.ETS($C189, AC182:AC187, $C182:$C187, 0,0,1)</f>
        <v>323.43880163540985</v>
      </c>
      <c r="AD189">
        <f>AC189*AVERAGEIFS(AD:AD, $A:$A, $A189, $D:$D, "Weight pct")</f>
        <v>207.31238910064735</v>
      </c>
      <c r="AE189">
        <f>AC189*AVERAGEIFS(AE:AE, $A:$A, $A189, $D:$D, "Weight pct")</f>
        <v>163.48516909179443</v>
      </c>
      <c r="AF189">
        <f>AC189*AVERAGEIFS(AF:AF, $A:$A, $A189, $D:$D, "Weight pct")</f>
        <v>159.30091594889211</v>
      </c>
      <c r="AG189">
        <f t="shared" si="182"/>
        <v>138.43098905388698</v>
      </c>
      <c r="AH189">
        <f t="shared" si="182"/>
        <v>91.650670403045126</v>
      </c>
      <c r="AI189">
        <f t="shared" si="182"/>
        <v>64.0956045439343</v>
      </c>
      <c r="AJ189">
        <f t="shared" si="182"/>
        <v>65.811611738037357</v>
      </c>
      <c r="AK189">
        <f t="shared" si="183"/>
        <v>185.0078125815229</v>
      </c>
      <c r="AL189">
        <f t="shared" si="183"/>
        <v>115.66171869760221</v>
      </c>
      <c r="AM189">
        <f t="shared" si="183"/>
        <v>99.389564547860161</v>
      </c>
      <c r="AN189">
        <f t="shared" si="183"/>
        <v>93.489304210854741</v>
      </c>
      <c r="AO189">
        <f>_xlfn.FORECAST.ETS($C189, AO182:AO187, $C182:$C187, 0,0,1)</f>
        <v>20.463712781313692</v>
      </c>
      <c r="AP189">
        <f>_xlfn.FORECAST.ETS($C189, AP182:AP187, $C182:$C187, 0,0,1)</f>
        <v>0</v>
      </c>
      <c r="AQ189" t="e">
        <f>AP189*AVERAGEIFS(AQ:AQ, $A:$A, $A189, $D:$D, "Weight pct")</f>
        <v>#DIV/0!</v>
      </c>
      <c r="AR189" t="e">
        <f>AP189*AVERAGEIFS(AR:AR, $A:$A, $A189, $D:$D, "Weight pct")</f>
        <v>#DIV/0!</v>
      </c>
      <c r="AS189" t="e">
        <f>AP189*AVERAGEIFS(AS:AS, $A:$A, $A189, $D:$D, "Weight pct")</f>
        <v>#DIV/0!</v>
      </c>
      <c r="AT189" t="e">
        <f t="shared" si="184"/>
        <v>#DIV/0!</v>
      </c>
      <c r="AU189" t="e">
        <f t="shared" si="184"/>
        <v>#DIV/0!</v>
      </c>
      <c r="AV189" t="e">
        <f t="shared" si="184"/>
        <v>#DIV/0!</v>
      </c>
      <c r="AW189" t="e">
        <f t="shared" si="184"/>
        <v>#DIV/0!</v>
      </c>
      <c r="AX189" t="e">
        <f t="shared" si="185"/>
        <v>#DIV/0!</v>
      </c>
      <c r="AY189" t="e">
        <f t="shared" si="185"/>
        <v>#DIV/0!</v>
      </c>
      <c r="AZ189" t="e">
        <f t="shared" si="185"/>
        <v>#DIV/0!</v>
      </c>
      <c r="BA189" t="e">
        <f t="shared" si="185"/>
        <v>#DIV/0!</v>
      </c>
      <c r="BB189">
        <f>_xlfn.FORECAST.ETS($C189, BB182:BB187, $C182:$C187, 0,0,1)</f>
        <v>534.6068516416442</v>
      </c>
      <c r="BC189">
        <f>BB189*AVERAGEIFS(BC:BC, $A:$A, $A189, $D:$D, "Weight pct")</f>
        <v>346.86421031125093</v>
      </c>
      <c r="BD189">
        <f>BB189*AVERAGEIFS(BD:BD, $A:$A, $A189, $D:$D, "Weight pct")</f>
        <v>270.98846735183827</v>
      </c>
      <c r="BE189">
        <f>BB189*AVERAGEIFS(BE:BE, $A:$A, $A189, $D:$D, "Weight pct")</f>
        <v>214.27317403694971</v>
      </c>
      <c r="BF189">
        <f t="shared" si="186"/>
        <v>313.94971486471712</v>
      </c>
      <c r="BG189">
        <f t="shared" si="186"/>
        <v>209.11113710348866</v>
      </c>
      <c r="BH189">
        <f t="shared" si="186"/>
        <v>149.65258783028344</v>
      </c>
      <c r="BI189">
        <f t="shared" si="186"/>
        <v>95.526297717656021</v>
      </c>
      <c r="BJ189">
        <f t="shared" si="187"/>
        <v>220.65713677692702</v>
      </c>
      <c r="BK189">
        <f t="shared" si="187"/>
        <v>137.75307320776224</v>
      </c>
      <c r="BL189">
        <f t="shared" si="187"/>
        <v>121.33587952155483</v>
      </c>
      <c r="BM189">
        <f t="shared" si="187"/>
        <v>118.7468763192937</v>
      </c>
      <c r="BN189">
        <f>_xlfn.FORECAST.ETS($C189, BN182:BN187, $C182:$C187, 0,0,1)</f>
        <v>36.871602699942549</v>
      </c>
      <c r="BO189">
        <f>_xlfn.FORECAST.ETS($C189, BO182:BO187, $C182:$C187, 0,0,1)</f>
        <v>78.664835377844057</v>
      </c>
      <c r="BP189">
        <f>BO189*AVERAGEIFS(BP:BP, $A:$A, $A189, $D:$D, "Weight pct")</f>
        <v>28.976518602223617</v>
      </c>
      <c r="BQ189">
        <f>BO189*AVERAGEIFS(BQ:BQ, $A:$A, $A189, $D:$D, "Weight pct")</f>
        <v>30.618578686751992</v>
      </c>
      <c r="BR189">
        <f>BO189*AVERAGEIFS(BR:BR, $A:$A, $A189, $D:$D, "Weight pct")</f>
        <v>49.851401340098427</v>
      </c>
      <c r="BS189">
        <f t="shared" si="188"/>
        <v>0</v>
      </c>
      <c r="BT189">
        <f t="shared" si="188"/>
        <v>0</v>
      </c>
      <c r="BU189">
        <f t="shared" si="188"/>
        <v>0</v>
      </c>
      <c r="BV189">
        <f t="shared" si="188"/>
        <v>0</v>
      </c>
      <c r="BW189">
        <f t="shared" si="189"/>
        <v>78.664835377844057</v>
      </c>
      <c r="BX189">
        <f t="shared" si="189"/>
        <v>28.976518602223617</v>
      </c>
      <c r="BY189">
        <f t="shared" si="189"/>
        <v>30.618578686751992</v>
      </c>
      <c r="BZ189">
        <f t="shared" si="189"/>
        <v>49.851401340098427</v>
      </c>
      <c r="CA189">
        <f>_xlfn.FORECAST.ETS($C189, CA182:CA187, $C182:$C187, 0,0,1)</f>
        <v>0</v>
      </c>
    </row>
    <row r="190" spans="1:79" outlineLevel="1">
      <c r="A190" t="str">
        <f>A189</f>
        <v>003570</v>
      </c>
      <c r="B190" t="str">
        <f>B189</f>
        <v>Grayson College</v>
      </c>
      <c r="C190">
        <v>2024</v>
      </c>
      <c r="D190" t="s">
        <v>2040</v>
      </c>
      <c r="E190">
        <f>IF(OR(E187=0,E187=""),E188,IF(E188&gt;(E187*(1+Dash!$B$6)),E187*(1+Dash!$B$6),IF(E188&lt;(E187*(1-Dash!$B$7)),E187*(1-Dash!$B$7),E188)))</f>
        <v>363.12532595436909</v>
      </c>
      <c r="F190">
        <f>IF(OR(F187=0,F187=""),F188,IF(F188&gt;(F187*(1+Dash!$B$6)),F187*(1+Dash!$B$6),IF(F188&lt;(F187*(1-Dash!$B$7)),F187*(1-Dash!$B$7),F188)))</f>
        <v>179.54999999999998</v>
      </c>
      <c r="G190">
        <f>F190*AVERAGEIFS(G:G, $A:$A, $A190, $D:$D, "Weight pct")</f>
        <v>132.71508284407543</v>
      </c>
      <c r="H190">
        <f>F190*AVERAGEIFS(H:H, $A:$A, $A190, $D:$D, "Weight pct")</f>
        <v>70.288434244056319</v>
      </c>
      <c r="I190">
        <f>F190*AVERAGEIFS(I:I, $A:$A, $A190, $D:$D, "Weight pct")</f>
        <v>36.892554342036973</v>
      </c>
      <c r="J190">
        <f>IF(OR(J187=0,J187=""),J188,IF(J188&gt;(J187*(1+Dash!$B$6)),J187*(1+Dash!$B$6),IF(J188&lt;(J187*(1-Dash!$B$7)),J187*(1-Dash!$B$7),J188)))</f>
        <v>0</v>
      </c>
      <c r="K190" t="e">
        <f>J190*AVERAGEIFS(K:K, $A:$A, $A190, $D:$D, "Weight pct")</f>
        <v>#DIV/0!</v>
      </c>
      <c r="L190" t="e">
        <f>J190*AVERAGEIFS(L:L, $A:$A, $A190, $D:$D, "Weight pct")</f>
        <v>#DIV/0!</v>
      </c>
      <c r="M190" t="e">
        <f>J190*AVERAGEIFS(M:M, $A:$A, $A190, $D:$D, "Weight pct")</f>
        <v>#DIV/0!</v>
      </c>
      <c r="N190">
        <f>IF(OR(N187=0,N187=""),N188,IF(N188&gt;(N187*(1+Dash!$B$6)),N187*(1+Dash!$B$6),IF(N188&lt;(N187*(1-Dash!$B$7)),N187*(1-Dash!$B$7),N188)))</f>
        <v>200.20000000000002</v>
      </c>
      <c r="O190">
        <f>N190*AVERAGEIFS(O:O, $A:$A, $A190, $D:$D, "Weight pct")</f>
        <v>0</v>
      </c>
      <c r="P190">
        <f>N190*AVERAGEIFS(P:P, $A:$A, $A190, $D:$D, "Weight pct")</f>
        <v>200.20000000000002</v>
      </c>
      <c r="Q190">
        <f>IF(OR(Q187=0,Q187=""),Q188,IF(Q188&gt;(Q187*(1+Dash!$B$6)),Q187*(1+Dash!$B$6),IF(Q188&lt;(Q187*(1-Dash!$B$7)),Q187*(1-Dash!$B$7),Q188)))</f>
        <v>154</v>
      </c>
      <c r="R190">
        <f>$Q190*($R187/$Q187)</f>
        <v>34.1</v>
      </c>
      <c r="S190">
        <f>$Q190*($S187/$Q187)</f>
        <v>31.900000000000002</v>
      </c>
      <c r="T190">
        <f>$Q190*($T187/$Q187)</f>
        <v>80.300000000000011</v>
      </c>
      <c r="U190">
        <f t="shared" si="180"/>
        <v>5.5</v>
      </c>
      <c r="V190">
        <f t="shared" si="180"/>
        <v>2.2000000000000002</v>
      </c>
      <c r="W190">
        <f t="shared" si="180"/>
        <v>4.4000000000000004</v>
      </c>
      <c r="X190">
        <f t="shared" si="180"/>
        <v>4.4000000000000004</v>
      </c>
      <c r="Y190">
        <f t="shared" si="181"/>
        <v>148.5</v>
      </c>
      <c r="Z190">
        <f t="shared" si="181"/>
        <v>31.9</v>
      </c>
      <c r="AA190">
        <f t="shared" si="181"/>
        <v>27.5</v>
      </c>
      <c r="AB190">
        <f t="shared" si="181"/>
        <v>75.900000000000006</v>
      </c>
      <c r="AC190">
        <f>IF(OR(AC187=0,AC187=""),AC188,IF(AC188&gt;(AC187*(1+Dash!$B$6)),AC187*(1+Dash!$B$6),IF(AC188&lt;(AC187*(1-Dash!$B$7)),AC187*(1-Dash!$B$7),AC188)))</f>
        <v>357.2</v>
      </c>
      <c r="AD190">
        <f>AC190*AVERAGEIFS(AD:AD, $A:$A, $A190, $D:$D, "Weight pct")</f>
        <v>228.95207690704007</v>
      </c>
      <c r="AE190">
        <f>AC190*AVERAGEIFS(AE:AE, $A:$A, $A190, $D:$D, "Weight pct")</f>
        <v>180.55008274924216</v>
      </c>
      <c r="AF190">
        <f>AC190*AVERAGEIFS(AF:AF, $A:$A, $A190, $D:$D, "Weight pct")</f>
        <v>175.92906877353036</v>
      </c>
      <c r="AG190">
        <f t="shared" si="182"/>
        <v>152.88069656462312</v>
      </c>
      <c r="AH190">
        <f t="shared" si="182"/>
        <v>101.2173533368163</v>
      </c>
      <c r="AI190">
        <f t="shared" si="182"/>
        <v>70.786033794736909</v>
      </c>
      <c r="AJ190">
        <f t="shared" si="182"/>
        <v>72.681161301499571</v>
      </c>
      <c r="AK190">
        <f t="shared" si="183"/>
        <v>204.3193034353769</v>
      </c>
      <c r="AL190">
        <f t="shared" si="183"/>
        <v>127.73472357022375</v>
      </c>
      <c r="AM190">
        <f t="shared" si="183"/>
        <v>109.76404895450527</v>
      </c>
      <c r="AN190">
        <f t="shared" si="183"/>
        <v>103.24790747203079</v>
      </c>
      <c r="AO190">
        <f>IF(OR(AO187=0,AO187=""),AO188,IF(AO188&gt;(AO187*(1+Dash!$B$6)),AO187*(1+Dash!$B$6),IF(AO188&lt;(AO187*(1-Dash!$B$7)),AO187*(1-Dash!$B$7),AO188)))</f>
        <v>19.95</v>
      </c>
      <c r="AP190">
        <f>IF(OR(AP187=0,AP187=""),AP188,IF(AP188&gt;(AP187*(1+Dash!$B$6)),AP187*(1+Dash!$B$6),IF(AP188&lt;(AP187*(1-Dash!$B$7)),AP187*(1-Dash!$B$7),AP188)))</f>
        <v>0</v>
      </c>
      <c r="AQ190" t="e">
        <f>AP190*AVERAGEIFS(AQ:AQ, $A:$A, $A190, $D:$D, "Weight pct")</f>
        <v>#DIV/0!</v>
      </c>
      <c r="AR190" t="e">
        <f>AP190*AVERAGEIFS(AR:AR, $A:$A, $A190, $D:$D, "Weight pct")</f>
        <v>#DIV/0!</v>
      </c>
      <c r="AS190" t="e">
        <f>AP190*AVERAGEIFS(AS:AS, $A:$A, $A190, $D:$D, "Weight pct")</f>
        <v>#DIV/0!</v>
      </c>
      <c r="AT190" t="e">
        <f t="shared" si="184"/>
        <v>#DIV/0!</v>
      </c>
      <c r="AU190" t="e">
        <f t="shared" si="184"/>
        <v>#DIV/0!</v>
      </c>
      <c r="AV190" t="e">
        <f t="shared" si="184"/>
        <v>#DIV/0!</v>
      </c>
      <c r="AW190" t="e">
        <f t="shared" si="184"/>
        <v>#DIV/0!</v>
      </c>
      <c r="AX190" t="e">
        <f t="shared" si="185"/>
        <v>#DIV/0!</v>
      </c>
      <c r="AY190" t="e">
        <f t="shared" si="185"/>
        <v>#DIV/0!</v>
      </c>
      <c r="AZ190" t="e">
        <f t="shared" si="185"/>
        <v>#DIV/0!</v>
      </c>
      <c r="BA190" t="e">
        <f t="shared" si="185"/>
        <v>#DIV/0!</v>
      </c>
      <c r="BB190">
        <f>IF(OR(BB187=0,BB187=""),BB188,IF(BB188&gt;(BB187*(1+Dash!$B$6)),BB187*(1+Dash!$B$6),IF(BB188&lt;(BB187*(1-Dash!$B$7)),BB187*(1-Dash!$B$7),BB188)))</f>
        <v>550.04999999999995</v>
      </c>
      <c r="BC190">
        <f>BB190*AVERAGEIFS(BC:BC, $A:$A, $A190, $D:$D, "Weight pct")</f>
        <v>356.88405095412998</v>
      </c>
      <c r="BD190">
        <f>BB190*AVERAGEIFS(BD:BD, $A:$A, $A190, $D:$D, "Weight pct")</f>
        <v>278.81649105162262</v>
      </c>
      <c r="BE190">
        <f>BB190*AVERAGEIFS(BE:BE, $A:$A, $A190, $D:$D, "Weight pct")</f>
        <v>220.46286727733212</v>
      </c>
      <c r="BF190">
        <f t="shared" si="186"/>
        <v>323.0187569258714</v>
      </c>
      <c r="BG190">
        <f t="shared" si="186"/>
        <v>215.15171496693574</v>
      </c>
      <c r="BH190">
        <f t="shared" si="186"/>
        <v>153.97559100350898</v>
      </c>
      <c r="BI190">
        <f t="shared" si="186"/>
        <v>98.285758774408606</v>
      </c>
      <c r="BJ190">
        <f t="shared" si="187"/>
        <v>227.03124307412853</v>
      </c>
      <c r="BK190">
        <f t="shared" si="187"/>
        <v>141.73233598719423</v>
      </c>
      <c r="BL190">
        <f t="shared" si="187"/>
        <v>124.84090004811367</v>
      </c>
      <c r="BM190">
        <f t="shared" si="187"/>
        <v>122.17710850292353</v>
      </c>
      <c r="BN190">
        <f>IF(OR(BN187=0,BN187=""),BN188,IF(BN188&gt;(BN187*(1+Dash!$B$6)),BN187*(1+Dash!$B$6),IF(BN188&lt;(BN187*(1-Dash!$B$7)),BN187*(1-Dash!$B$7),BN188)))</f>
        <v>38.034232047316181</v>
      </c>
      <c r="BO190">
        <f>IF(OR(BO187=0,BO187=""),BO188,IF(BO188&gt;(BO187*(1+Dash!$B$6)),BO187*(1+Dash!$B$6),IF(BO188&lt;(BO187*(1-Dash!$B$7)),BO187*(1-Dash!$B$7),BO188)))</f>
        <v>55.000000000000007</v>
      </c>
      <c r="BP190">
        <f>BO190*AVERAGEIFS(BP:BP, $A:$A, $A190, $D:$D, "Weight pct")</f>
        <v>20.259478272183191</v>
      </c>
      <c r="BQ190">
        <f>BO190*AVERAGEIFS(BQ:BQ, $A:$A, $A190, $D:$D, "Weight pct")</f>
        <v>21.407555481208881</v>
      </c>
      <c r="BR190">
        <f>BO190*AVERAGEIFS(BR:BR, $A:$A, $A190, $D:$D, "Weight pct")</f>
        <v>34.854545370060599</v>
      </c>
      <c r="BS190">
        <f t="shared" si="188"/>
        <v>0</v>
      </c>
      <c r="BT190">
        <f t="shared" si="188"/>
        <v>0</v>
      </c>
      <c r="BU190">
        <f t="shared" si="188"/>
        <v>0</v>
      </c>
      <c r="BV190">
        <f t="shared" si="188"/>
        <v>0</v>
      </c>
      <c r="BW190">
        <f t="shared" si="189"/>
        <v>55.000000000000007</v>
      </c>
      <c r="BX190">
        <f t="shared" si="189"/>
        <v>20.259478272183191</v>
      </c>
      <c r="BY190">
        <f t="shared" si="189"/>
        <v>21.407555481208881</v>
      </c>
      <c r="BZ190">
        <f t="shared" si="189"/>
        <v>34.854545370060599</v>
      </c>
      <c r="CA190">
        <f>IF(OR(CA187=0,CA187=""),CA188,IF(CA188&gt;(CA187*(1+Dash!$B$6)),CA187*(1+Dash!$B$6),IF(CA188&lt;(CA187*(1-Dash!$B$7)),CA187*(1-Dash!$B$7),CA188)))</f>
        <v>0</v>
      </c>
    </row>
    <row r="191" spans="1:79" outlineLevel="1">
      <c r="A191" t="str">
        <f>A190</f>
        <v>003570</v>
      </c>
      <c r="B191" t="str">
        <f>B190</f>
        <v>Grayson College</v>
      </c>
      <c r="C191">
        <v>2025</v>
      </c>
      <c r="D191" t="s">
        <v>2040</v>
      </c>
      <c r="E191">
        <f>IF(E189&gt;(E190*(1+Dash!$B$6)), E190*(1+Dash!$B$6), IF(E189&lt;(E190*(1-Dash!$B$7)), E190*(1-Dash!$B$7), E189))</f>
        <v>366.01719950420278</v>
      </c>
      <c r="F191">
        <f>IF(F189&gt;(F190*(1+Dash!$B$6)), F190*(1+Dash!$B$6), IF(F189&lt;(F190*(1-Dash!$B$7)), F190*(1-Dash!$B$7), F189))</f>
        <v>170.57249999999996</v>
      </c>
      <c r="G191">
        <f>F191*AVERAGEIFS(G:G, $A:$A, $A191, $D:$D, "Weight pct")</f>
        <v>126.07932870187163</v>
      </c>
      <c r="H191">
        <f>F191*AVERAGEIFS(H:H, $A:$A, $A191, $D:$D, "Weight pct")</f>
        <v>66.774012531853501</v>
      </c>
      <c r="I191">
        <f>F191*AVERAGEIFS(I:I, $A:$A, $A191, $D:$D, "Weight pct")</f>
        <v>35.047926624935123</v>
      </c>
      <c r="J191">
        <f>IF(J189&gt;(J190*(1+Dash!$B$6)), J190*(1+Dash!$B$6), IF(J189&lt;(J190*(1-Dash!$B$7)), J190*(1-Dash!$B$7), J189))</f>
        <v>0</v>
      </c>
      <c r="K191" t="e">
        <f>J191*AVERAGEIFS(K:K, $A:$A, $A191, $D:$D, "Weight pct")</f>
        <v>#DIV/0!</v>
      </c>
      <c r="L191" t="e">
        <f>J191*AVERAGEIFS(L:L, $A:$A, $A191, $D:$D, "Weight pct")</f>
        <v>#DIV/0!</v>
      </c>
      <c r="M191" t="e">
        <f>J191*AVERAGEIFS(M:M, $A:$A, $A191, $D:$D, "Weight pct")</f>
        <v>#DIV/0!</v>
      </c>
      <c r="N191">
        <f>IF(N189&gt;(N190*(1+Dash!$B$6)), N190*(1+Dash!$B$6), IF(N189&lt;(N190*(1-Dash!$B$7)), N190*(1-Dash!$B$7), N189))</f>
        <v>220.22000000000003</v>
      </c>
      <c r="O191">
        <f>N191*AVERAGEIFS(O:O, $A:$A, $A191, $D:$D, "Weight pct")</f>
        <v>0</v>
      </c>
      <c r="P191">
        <f>N191*AVERAGEIFS(P:P, $A:$A, $A191, $D:$D, "Weight pct")</f>
        <v>220.22000000000003</v>
      </c>
      <c r="Q191">
        <f>IF(Q189&gt;(Q190*(1+Dash!$B$6)), Q190*(1+Dash!$B$6), IF(Q189&lt;(Q190*(1-Dash!$B$7)), Q190*(1-Dash!$B$7), Q189))</f>
        <v>169.4</v>
      </c>
      <c r="R191">
        <f>$Q191*($R187/$Q187)</f>
        <v>37.51</v>
      </c>
      <c r="S191">
        <f>$Q191*($S187/$Q187)</f>
        <v>35.090000000000003</v>
      </c>
      <c r="T191">
        <f>$Q191*($T187/$Q187)</f>
        <v>88.330000000000013</v>
      </c>
      <c r="U191">
        <f t="shared" si="180"/>
        <v>6.05</v>
      </c>
      <c r="V191">
        <f t="shared" si="180"/>
        <v>2.42</v>
      </c>
      <c r="W191">
        <f t="shared" si="180"/>
        <v>4.8400000000000007</v>
      </c>
      <c r="X191">
        <f t="shared" si="180"/>
        <v>4.8400000000000007</v>
      </c>
      <c r="Y191">
        <f t="shared" si="181"/>
        <v>163.35</v>
      </c>
      <c r="Z191">
        <f t="shared" si="181"/>
        <v>35.089999999999996</v>
      </c>
      <c r="AA191">
        <f t="shared" si="181"/>
        <v>30.25</v>
      </c>
      <c r="AB191">
        <f t="shared" si="181"/>
        <v>83.490000000000009</v>
      </c>
      <c r="AC191">
        <f>IF(AC189&gt;(AC190*(1+Dash!$B$6)), AC190*(1+Dash!$B$6), IF(AC189&lt;(AC190*(1-Dash!$B$7)), AC190*(1-Dash!$B$7), AC189))</f>
        <v>339.34</v>
      </c>
      <c r="AD191">
        <f>AC191*AVERAGEIFS(AD:AD, $A:$A, $A191, $D:$D, "Weight pct")</f>
        <v>217.50447306168806</v>
      </c>
      <c r="AE191">
        <f>AC191*AVERAGEIFS(AE:AE, $A:$A, $A191, $D:$D, "Weight pct")</f>
        <v>171.52257861178003</v>
      </c>
      <c r="AF191">
        <f>AC191*AVERAGEIFS(AF:AF, $A:$A, $A191, $D:$D, "Weight pct")</f>
        <v>167.13261533485382</v>
      </c>
      <c r="AG191">
        <f t="shared" si="182"/>
        <v>145.23666173639197</v>
      </c>
      <c r="AH191">
        <f t="shared" si="182"/>
        <v>96.156485669975481</v>
      </c>
      <c r="AI191">
        <f t="shared" si="182"/>
        <v>67.246732105000063</v>
      </c>
      <c r="AJ191">
        <f t="shared" si="182"/>
        <v>69.047103236424576</v>
      </c>
      <c r="AK191">
        <f t="shared" si="183"/>
        <v>194.10333826360804</v>
      </c>
      <c r="AL191">
        <f t="shared" si="183"/>
        <v>121.34798739171256</v>
      </c>
      <c r="AM191">
        <f t="shared" si="183"/>
        <v>104.27584650678</v>
      </c>
      <c r="AN191">
        <f t="shared" si="183"/>
        <v>98.085512098429234</v>
      </c>
      <c r="AO191">
        <f>IF(AO189&gt;(AO190*(1+Dash!$B$6)), AO190*(1+Dash!$B$6), IF(AO189&lt;(AO190*(1-Dash!$B$7)), AO190*(1-Dash!$B$7), AO189))</f>
        <v>20.463712781313692</v>
      </c>
      <c r="AP191">
        <f>IF(AP189&gt;(AP190*(1+Dash!$B$6)), AP190*(1+Dash!$B$6), IF(AP189&lt;(AP190*(1-Dash!$B$7)), AP190*(1-Dash!$B$7), AP189))</f>
        <v>0</v>
      </c>
      <c r="AQ191" t="e">
        <f>AP191*AVERAGEIFS(AQ:AQ, $A:$A, $A191, $D:$D, "Weight pct")</f>
        <v>#DIV/0!</v>
      </c>
      <c r="AR191" t="e">
        <f>AP191*AVERAGEIFS(AR:AR, $A:$A, $A191, $D:$D, "Weight pct")</f>
        <v>#DIV/0!</v>
      </c>
      <c r="AS191" t="e">
        <f>AP191*AVERAGEIFS(AS:AS, $A:$A, $A191, $D:$D, "Weight pct")</f>
        <v>#DIV/0!</v>
      </c>
      <c r="AT191" t="e">
        <f t="shared" si="184"/>
        <v>#DIV/0!</v>
      </c>
      <c r="AU191" t="e">
        <f t="shared" si="184"/>
        <v>#DIV/0!</v>
      </c>
      <c r="AV191" t="e">
        <f t="shared" si="184"/>
        <v>#DIV/0!</v>
      </c>
      <c r="AW191" t="e">
        <f t="shared" si="184"/>
        <v>#DIV/0!</v>
      </c>
      <c r="AX191" t="e">
        <f t="shared" si="185"/>
        <v>#DIV/0!</v>
      </c>
      <c r="AY191" t="e">
        <f t="shared" si="185"/>
        <v>#DIV/0!</v>
      </c>
      <c r="AZ191" t="e">
        <f t="shared" si="185"/>
        <v>#DIV/0!</v>
      </c>
      <c r="BA191" t="e">
        <f t="shared" si="185"/>
        <v>#DIV/0!</v>
      </c>
      <c r="BB191">
        <f>IF(BB189&gt;(BB190*(1+Dash!$B$6)), BB190*(1+Dash!$B$6), IF(BB189&lt;(BB190*(1-Dash!$B$7)), BB190*(1-Dash!$B$7), BB189))</f>
        <v>534.6068516416442</v>
      </c>
      <c r="BC191">
        <f>BB191*AVERAGEIFS(BC:BC, $A:$A, $A191, $D:$D, "Weight pct")</f>
        <v>346.86421031125093</v>
      </c>
      <c r="BD191">
        <f>BB191*AVERAGEIFS(BD:BD, $A:$A, $A191, $D:$D, "Weight pct")</f>
        <v>270.98846735183827</v>
      </c>
      <c r="BE191">
        <f>BB191*AVERAGEIFS(BE:BE, $A:$A, $A191, $D:$D, "Weight pct")</f>
        <v>214.27317403694971</v>
      </c>
      <c r="BF191">
        <f t="shared" si="186"/>
        <v>313.94971486471712</v>
      </c>
      <c r="BG191">
        <f t="shared" si="186"/>
        <v>209.11113710348866</v>
      </c>
      <c r="BH191">
        <f t="shared" si="186"/>
        <v>149.65258783028344</v>
      </c>
      <c r="BI191">
        <f t="shared" si="186"/>
        <v>95.526297717656021</v>
      </c>
      <c r="BJ191">
        <f t="shared" si="187"/>
        <v>220.65713677692702</v>
      </c>
      <c r="BK191">
        <f t="shared" si="187"/>
        <v>137.75307320776224</v>
      </c>
      <c r="BL191">
        <f t="shared" si="187"/>
        <v>121.33587952155483</v>
      </c>
      <c r="BM191">
        <f t="shared" si="187"/>
        <v>118.7468763192937</v>
      </c>
      <c r="BN191">
        <f>IF(BN189&gt;(BN190*(1+Dash!$B$6)), BN190*(1+Dash!$B$6), IF(BN189&lt;(BN190*(1-Dash!$B$7)), BN190*(1-Dash!$B$7), BN189))</f>
        <v>36.871602699942549</v>
      </c>
      <c r="BO191">
        <f>IF(BO189&gt;(BO190*(1+Dash!$B$6)), BO190*(1+Dash!$B$6), IF(BO189&lt;(BO190*(1-Dash!$B$7)), BO190*(1-Dash!$B$7), BO189))</f>
        <v>60.500000000000014</v>
      </c>
      <c r="BP191">
        <f>BO191*AVERAGEIFS(BP:BP, $A:$A, $A191, $D:$D, "Weight pct")</f>
        <v>22.285426099401512</v>
      </c>
      <c r="BQ191">
        <f>BO191*AVERAGEIFS(BQ:BQ, $A:$A, $A191, $D:$D, "Weight pct")</f>
        <v>23.548311029329771</v>
      </c>
      <c r="BR191">
        <f>BO191*AVERAGEIFS(BR:BR, $A:$A, $A191, $D:$D, "Weight pct")</f>
        <v>38.339999907066662</v>
      </c>
      <c r="BS191">
        <f t="shared" si="188"/>
        <v>0</v>
      </c>
      <c r="BT191">
        <f t="shared" si="188"/>
        <v>0</v>
      </c>
      <c r="BU191">
        <f t="shared" si="188"/>
        <v>0</v>
      </c>
      <c r="BV191">
        <f t="shared" si="188"/>
        <v>0</v>
      </c>
      <c r="BW191">
        <f t="shared" si="189"/>
        <v>60.500000000000014</v>
      </c>
      <c r="BX191">
        <f t="shared" si="189"/>
        <v>22.285426099401512</v>
      </c>
      <c r="BY191">
        <f t="shared" si="189"/>
        <v>23.548311029329771</v>
      </c>
      <c r="BZ191">
        <f t="shared" si="189"/>
        <v>38.339999907066662</v>
      </c>
      <c r="CA191">
        <f>IF(CA189&gt;(CA190*(1+Dash!$B$6)), CA190*(1+Dash!$B$6), IF(CA189&lt;(CA190*(1-Dash!$B$7)), CA190*(1-Dash!$B$7), CA189))</f>
        <v>0</v>
      </c>
    </row>
    <row r="192" spans="1:79" outlineLevel="1">
      <c r="A192" t="s">
        <v>85</v>
      </c>
      <c r="B192" t="s">
        <v>1766</v>
      </c>
      <c r="C192">
        <v>2018</v>
      </c>
      <c r="D192" t="s">
        <v>2036</v>
      </c>
      <c r="E192">
        <v>544</v>
      </c>
      <c r="F192">
        <v>359</v>
      </c>
      <c r="G192">
        <v>128</v>
      </c>
      <c r="H192">
        <v>113</v>
      </c>
      <c r="I192">
        <v>64</v>
      </c>
      <c r="AC192">
        <v>287</v>
      </c>
      <c r="AD192">
        <v>109</v>
      </c>
      <c r="AE192">
        <v>153</v>
      </c>
      <c r="AF192">
        <v>138</v>
      </c>
      <c r="AG192">
        <v>161</v>
      </c>
      <c r="AH192">
        <v>62</v>
      </c>
      <c r="AI192">
        <v>84</v>
      </c>
      <c r="AJ192">
        <v>73</v>
      </c>
      <c r="AK192">
        <v>126</v>
      </c>
      <c r="AL192">
        <v>47</v>
      </c>
      <c r="AM192">
        <v>69</v>
      </c>
      <c r="AN192">
        <v>65</v>
      </c>
      <c r="AO192">
        <v>2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414</v>
      </c>
      <c r="BC192">
        <v>172</v>
      </c>
      <c r="BD192">
        <v>210</v>
      </c>
      <c r="BE192">
        <v>140</v>
      </c>
      <c r="BF192">
        <v>360</v>
      </c>
      <c r="BG192">
        <v>152</v>
      </c>
      <c r="BH192">
        <v>179</v>
      </c>
      <c r="BI192">
        <v>111</v>
      </c>
      <c r="BJ192">
        <v>54</v>
      </c>
      <c r="BK192">
        <v>20</v>
      </c>
      <c r="BL192">
        <v>31</v>
      </c>
      <c r="BM192">
        <v>29</v>
      </c>
      <c r="BN192">
        <v>14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</row>
    <row r="193" spans="1:79" outlineLevel="1">
      <c r="A193" t="s">
        <v>85</v>
      </c>
      <c r="B193" t="s">
        <v>1766</v>
      </c>
      <c r="C193">
        <v>2019</v>
      </c>
      <c r="D193" t="s">
        <v>2036</v>
      </c>
      <c r="E193">
        <v>662</v>
      </c>
      <c r="F193">
        <v>361</v>
      </c>
      <c r="G193">
        <v>152</v>
      </c>
      <c r="H193">
        <v>120</v>
      </c>
      <c r="I193">
        <v>61</v>
      </c>
      <c r="AC193">
        <v>325</v>
      </c>
      <c r="AD193">
        <v>116</v>
      </c>
      <c r="AE193">
        <v>176</v>
      </c>
      <c r="AF193">
        <v>129</v>
      </c>
      <c r="AG193">
        <v>171</v>
      </c>
      <c r="AH193">
        <v>68</v>
      </c>
      <c r="AI193">
        <v>98</v>
      </c>
      <c r="AJ193">
        <v>64</v>
      </c>
      <c r="AK193">
        <v>154</v>
      </c>
      <c r="AL193">
        <v>48</v>
      </c>
      <c r="AM193">
        <v>78</v>
      </c>
      <c r="AN193">
        <v>65</v>
      </c>
      <c r="AO193">
        <v>10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463</v>
      </c>
      <c r="BC193">
        <v>207</v>
      </c>
      <c r="BD193">
        <v>263</v>
      </c>
      <c r="BE193">
        <v>143</v>
      </c>
      <c r="BF193">
        <v>368</v>
      </c>
      <c r="BG193">
        <v>180</v>
      </c>
      <c r="BH193">
        <v>214</v>
      </c>
      <c r="BI193">
        <v>97</v>
      </c>
      <c r="BJ193">
        <v>95</v>
      </c>
      <c r="BK193">
        <v>27</v>
      </c>
      <c r="BL193">
        <v>49</v>
      </c>
      <c r="BM193">
        <v>46</v>
      </c>
      <c r="BN193">
        <v>16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</row>
    <row r="194" spans="1:79" outlineLevel="1">
      <c r="A194" t="s">
        <v>85</v>
      </c>
      <c r="B194" t="s">
        <v>1766</v>
      </c>
      <c r="C194">
        <v>2020</v>
      </c>
      <c r="D194" t="s">
        <v>2036</v>
      </c>
      <c r="E194">
        <v>644</v>
      </c>
      <c r="F194">
        <v>376</v>
      </c>
      <c r="G194">
        <v>180</v>
      </c>
      <c r="H194">
        <v>118</v>
      </c>
      <c r="I194">
        <v>54</v>
      </c>
      <c r="N194">
        <v>96</v>
      </c>
      <c r="O194">
        <v>0</v>
      </c>
      <c r="P194">
        <v>96</v>
      </c>
      <c r="Q194">
        <f>SUM(Table1[[#This Row],[OSA]],Table1[[#This Row],[OSA: High-Demand Field]])</f>
        <v>62</v>
      </c>
      <c r="U194">
        <v>62</v>
      </c>
      <c r="Y194">
        <v>0</v>
      </c>
      <c r="AC194">
        <v>270</v>
      </c>
      <c r="AD194">
        <v>92</v>
      </c>
      <c r="AE194">
        <v>136</v>
      </c>
      <c r="AF194">
        <v>109</v>
      </c>
      <c r="AG194">
        <v>147</v>
      </c>
      <c r="AH194">
        <v>52</v>
      </c>
      <c r="AI194">
        <v>76</v>
      </c>
      <c r="AJ194">
        <v>57</v>
      </c>
      <c r="AK194">
        <v>123</v>
      </c>
      <c r="AL194">
        <v>40</v>
      </c>
      <c r="AM194">
        <v>60</v>
      </c>
      <c r="AN194">
        <v>52</v>
      </c>
      <c r="AO194">
        <v>2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481</v>
      </c>
      <c r="BC194">
        <v>238</v>
      </c>
      <c r="BD194">
        <v>227</v>
      </c>
      <c r="BE194">
        <v>136</v>
      </c>
      <c r="BF194">
        <v>392</v>
      </c>
      <c r="BG194">
        <v>199</v>
      </c>
      <c r="BH194">
        <v>183</v>
      </c>
      <c r="BI194">
        <v>106</v>
      </c>
      <c r="BJ194">
        <v>89</v>
      </c>
      <c r="BK194">
        <v>39</v>
      </c>
      <c r="BL194">
        <v>44</v>
      </c>
      <c r="BM194">
        <v>30</v>
      </c>
      <c r="BN194">
        <v>26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</row>
    <row r="195" spans="1:79" outlineLevel="1">
      <c r="A195" t="s">
        <v>85</v>
      </c>
      <c r="B195" t="s">
        <v>1766</v>
      </c>
      <c r="C195">
        <v>2021</v>
      </c>
      <c r="D195" t="s">
        <v>2036</v>
      </c>
      <c r="E195">
        <v>595</v>
      </c>
      <c r="F195">
        <v>373</v>
      </c>
      <c r="G195">
        <v>161</v>
      </c>
      <c r="H195">
        <v>119</v>
      </c>
      <c r="I195">
        <v>48</v>
      </c>
      <c r="N195">
        <v>149</v>
      </c>
      <c r="O195">
        <v>0</v>
      </c>
      <c r="P195">
        <v>149</v>
      </c>
      <c r="Q195">
        <f>SUM(Table1[[#This Row],[OSA]],Table1[[#This Row],[OSA: High-Demand Field]])</f>
        <v>86</v>
      </c>
      <c r="U195">
        <v>86</v>
      </c>
      <c r="Y195">
        <v>0</v>
      </c>
      <c r="AC195">
        <v>368</v>
      </c>
      <c r="AD195">
        <v>113</v>
      </c>
      <c r="AE195">
        <v>172</v>
      </c>
      <c r="AF195">
        <v>149</v>
      </c>
      <c r="AG195">
        <v>189</v>
      </c>
      <c r="AH195">
        <v>53</v>
      </c>
      <c r="AI195">
        <v>94</v>
      </c>
      <c r="AJ195">
        <v>79</v>
      </c>
      <c r="AK195">
        <v>179</v>
      </c>
      <c r="AL195">
        <v>60</v>
      </c>
      <c r="AM195">
        <v>78</v>
      </c>
      <c r="AN195">
        <v>70</v>
      </c>
      <c r="AO195">
        <v>12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447</v>
      </c>
      <c r="BC195">
        <v>209</v>
      </c>
      <c r="BD195">
        <v>200</v>
      </c>
      <c r="BE195">
        <v>107</v>
      </c>
      <c r="BF195">
        <v>350</v>
      </c>
      <c r="BG195">
        <v>175</v>
      </c>
      <c r="BH195">
        <v>147</v>
      </c>
      <c r="BI195">
        <v>74</v>
      </c>
      <c r="BJ195">
        <v>97</v>
      </c>
      <c r="BK195">
        <v>34</v>
      </c>
      <c r="BL195">
        <v>53</v>
      </c>
      <c r="BM195">
        <v>33</v>
      </c>
      <c r="BN195">
        <v>26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</row>
    <row r="196" spans="1:79" outlineLevel="1">
      <c r="A196" t="s">
        <v>85</v>
      </c>
      <c r="B196" t="s">
        <v>1766</v>
      </c>
      <c r="C196">
        <v>2022</v>
      </c>
      <c r="D196" t="s">
        <v>2036</v>
      </c>
      <c r="E196">
        <v>575</v>
      </c>
      <c r="F196">
        <v>386</v>
      </c>
      <c r="G196">
        <v>209</v>
      </c>
      <c r="H196">
        <v>93</v>
      </c>
      <c r="I196">
        <v>34</v>
      </c>
      <c r="N196">
        <v>115</v>
      </c>
      <c r="O196">
        <v>0</v>
      </c>
      <c r="P196">
        <v>115</v>
      </c>
      <c r="Q196">
        <f>SUM(Table1[[#This Row],[OSA]],Table1[[#This Row],[OSA: High-Demand Field]])</f>
        <v>60</v>
      </c>
      <c r="U196">
        <v>60</v>
      </c>
      <c r="Y196">
        <v>0</v>
      </c>
      <c r="AC196">
        <v>251</v>
      </c>
      <c r="AD196">
        <v>211</v>
      </c>
      <c r="AE196">
        <v>112</v>
      </c>
      <c r="AF196">
        <v>95</v>
      </c>
      <c r="AG196">
        <v>115</v>
      </c>
      <c r="AH196">
        <v>92</v>
      </c>
      <c r="AI196">
        <v>43</v>
      </c>
      <c r="AJ196">
        <v>42</v>
      </c>
      <c r="AK196">
        <v>136</v>
      </c>
      <c r="AL196">
        <v>119</v>
      </c>
      <c r="AM196">
        <v>69</v>
      </c>
      <c r="AN196">
        <v>53</v>
      </c>
      <c r="AO196">
        <v>11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380</v>
      </c>
      <c r="BC196">
        <v>336</v>
      </c>
      <c r="BD196">
        <v>146</v>
      </c>
      <c r="BE196">
        <v>85</v>
      </c>
      <c r="BF196">
        <v>289</v>
      </c>
      <c r="BG196">
        <v>257</v>
      </c>
      <c r="BH196">
        <v>103</v>
      </c>
      <c r="BI196">
        <v>56</v>
      </c>
      <c r="BJ196">
        <v>91</v>
      </c>
      <c r="BK196">
        <v>79</v>
      </c>
      <c r="BL196">
        <v>43</v>
      </c>
      <c r="BM196">
        <v>29</v>
      </c>
      <c r="BN196">
        <v>23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</row>
    <row r="197" spans="1:79" outlineLevel="1">
      <c r="A197" t="s">
        <v>85</v>
      </c>
      <c r="B197" t="s">
        <v>1766</v>
      </c>
      <c r="C197">
        <v>2023</v>
      </c>
      <c r="D197" t="s">
        <v>2036</v>
      </c>
      <c r="E197">
        <v>418</v>
      </c>
      <c r="F197">
        <v>340</v>
      </c>
      <c r="G197">
        <v>287</v>
      </c>
      <c r="H197">
        <v>80</v>
      </c>
      <c r="I197">
        <v>33</v>
      </c>
      <c r="N197">
        <v>33</v>
      </c>
      <c r="O197">
        <v>0</v>
      </c>
      <c r="P197">
        <v>33</v>
      </c>
      <c r="Q197">
        <v>89</v>
      </c>
      <c r="R197">
        <v>57</v>
      </c>
      <c r="S197">
        <v>22</v>
      </c>
      <c r="T197">
        <v>9</v>
      </c>
      <c r="U197">
        <v>89</v>
      </c>
      <c r="V197">
        <v>57</v>
      </c>
      <c r="W197">
        <v>22</v>
      </c>
      <c r="X197">
        <v>9</v>
      </c>
      <c r="Y197">
        <v>0</v>
      </c>
      <c r="Z197">
        <v>0</v>
      </c>
      <c r="AA197">
        <v>0</v>
      </c>
      <c r="AB197">
        <v>0</v>
      </c>
      <c r="AC197">
        <v>199</v>
      </c>
      <c r="AD197">
        <v>133</v>
      </c>
      <c r="AE197">
        <v>76</v>
      </c>
      <c r="AF197">
        <v>61</v>
      </c>
      <c r="AG197">
        <v>111</v>
      </c>
      <c r="AH197">
        <v>73</v>
      </c>
      <c r="AI197">
        <v>38</v>
      </c>
      <c r="AJ197">
        <v>31</v>
      </c>
      <c r="AK197">
        <v>88</v>
      </c>
      <c r="AL197">
        <v>60</v>
      </c>
      <c r="AM197">
        <v>38</v>
      </c>
      <c r="AN197">
        <v>30</v>
      </c>
      <c r="AO197">
        <v>4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403</v>
      </c>
      <c r="BC197">
        <v>337</v>
      </c>
      <c r="BD197">
        <v>151</v>
      </c>
      <c r="BE197">
        <v>101</v>
      </c>
      <c r="BF197">
        <v>314</v>
      </c>
      <c r="BG197">
        <v>261</v>
      </c>
      <c r="BH197">
        <v>100</v>
      </c>
      <c r="BI197">
        <v>59</v>
      </c>
      <c r="BJ197">
        <v>89</v>
      </c>
      <c r="BK197">
        <v>76</v>
      </c>
      <c r="BL197">
        <v>51</v>
      </c>
      <c r="BM197">
        <v>42</v>
      </c>
      <c r="BN197">
        <v>24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</row>
    <row r="198" spans="1:79" outlineLevel="1">
      <c r="A198" t="str">
        <f>A197</f>
        <v>003573</v>
      </c>
      <c r="B198" t="str">
        <f>B197</f>
        <v>Hill College</v>
      </c>
      <c r="C198">
        <v>2024</v>
      </c>
      <c r="D198" t="s">
        <v>2037</v>
      </c>
      <c r="E198">
        <f>_xlfn.FORECAST.ETS($C198, E192:E197, $C192:$C197, 0,0,1)</f>
        <v>392.76334033916191</v>
      </c>
      <c r="F198">
        <f>_xlfn.FORECAST.ETS($C198, F192:F197, $C192:$C197, 0,0,1)</f>
        <v>355.77180678525872</v>
      </c>
      <c r="G198">
        <f>F198*AVERAGEIFS(G:G, $A:$A, $A198, $D:$D, "Weight pct")</f>
        <v>182.24563842785889</v>
      </c>
      <c r="H198">
        <f>F198*AVERAGEIFS(H:H, $A:$A, $A198, $D:$D, "Weight pct")</f>
        <v>104.13823852481417</v>
      </c>
      <c r="I198">
        <f>F198*AVERAGEIFS(I:I, $A:$A, $A198, $D:$D, "Weight pct")</f>
        <v>47.714521057593167</v>
      </c>
      <c r="J198">
        <f>_xlfn.FORECAST.ETS($C198, J192:J197, $C192:$C197, 0,0,1)</f>
        <v>0</v>
      </c>
      <c r="K198" t="e">
        <f>J198*AVERAGEIFS(K:K, $A:$A, $A198, $D:$D, "Weight pct")</f>
        <v>#DIV/0!</v>
      </c>
      <c r="L198" t="e">
        <f>J198*AVERAGEIFS(L:L, $A:$A, $A198, $D:$D, "Weight pct")</f>
        <v>#DIV/0!</v>
      </c>
      <c r="M198" t="e">
        <f>J198*AVERAGEIFS(M:M, $A:$A, $A198, $D:$D, "Weight pct")</f>
        <v>#DIV/0!</v>
      </c>
      <c r="N198">
        <f>_xlfn.FORECAST.ETS($C198, N194:N197, $C194:$C197, 0,0,1)</f>
        <v>24.321635184714282</v>
      </c>
      <c r="O198">
        <f>N198*AVERAGEIFS(O:O, $A:$A, $A198, $D:$D, "Weight pct")</f>
        <v>0</v>
      </c>
      <c r="P198">
        <f>N198*AVERAGEIFS(P:P, $A:$A, $A198, $D:$D, "Weight pct")</f>
        <v>24.321635184714282</v>
      </c>
      <c r="Q198">
        <f>_xlfn.FORECAST.ETS($C198, Q194:Q197, $C194:$C197, 0,0,1)</f>
        <v>85.918621558392857</v>
      </c>
      <c r="R198">
        <f>$Q198*($R197/$Q197)</f>
        <v>55.026532908184187</v>
      </c>
      <c r="S198">
        <f>$Q198*($S197/$Q197)</f>
        <v>21.238310947018459</v>
      </c>
      <c r="T198">
        <f>$Q198*($T197/$Q197)</f>
        <v>8.6883999328711869</v>
      </c>
      <c r="U198">
        <f t="shared" ref="U198:X201" si="190">Q198*AVERAGEIFS(U:U, $A:$A, $A198, $D:$D, "Weight pct")</f>
        <v>85.918621558392857</v>
      </c>
      <c r="V198">
        <f t="shared" si="190"/>
        <v>55.026532908184187</v>
      </c>
      <c r="W198">
        <f t="shared" si="190"/>
        <v>21.238310947018459</v>
      </c>
      <c r="X198">
        <f t="shared" si="190"/>
        <v>8.6883999328711869</v>
      </c>
      <c r="Y198">
        <f t="shared" ref="Y198:AB201" si="191">Q198*AVERAGEIFS(Y:Y, $A:$A, $A198, $D:$D, "Weight pct")</f>
        <v>0</v>
      </c>
      <c r="Z198">
        <f t="shared" si="191"/>
        <v>0</v>
      </c>
      <c r="AA198">
        <f t="shared" si="191"/>
        <v>0</v>
      </c>
      <c r="AB198">
        <f t="shared" si="191"/>
        <v>0</v>
      </c>
      <c r="AC198">
        <f>_xlfn.FORECAST.ETS($C198, AC192:AC197, $C192:$C197, 0,0,1)</f>
        <v>205.41367237554147</v>
      </c>
      <c r="AD198">
        <f>AC198*AVERAGEIFS(AD:AD, $A:$A, $A198, $D:$D, "Weight pct")</f>
        <v>99.060713874359664</v>
      </c>
      <c r="AE198">
        <f>AC198*AVERAGEIFS(AE:AE, $A:$A, $A198, $D:$D, "Weight pct")</f>
        <v>98.388328764473798</v>
      </c>
      <c r="AF198">
        <f>AC198*AVERAGEIFS(AF:AF, $A:$A, $A198, $D:$D, "Weight pct")</f>
        <v>81.185407487425266</v>
      </c>
      <c r="AG198">
        <f t="shared" ref="AG198:AJ201" si="192">AC198*AVERAGEIFS(AG:AG, $A:$A, $A198, $D:$D, "Weight pct")</f>
        <v>108.2227798250444</v>
      </c>
      <c r="AH198">
        <f t="shared" si="192"/>
        <v>52.405582827731337</v>
      </c>
      <c r="AI198">
        <f t="shared" si="192"/>
        <v>50.753644292101761</v>
      </c>
      <c r="AJ198">
        <f t="shared" si="192"/>
        <v>40.978992637559145</v>
      </c>
      <c r="AK198">
        <f t="shared" ref="AK198:AN201" si="193">AC198*AVERAGEIFS(AK:AK, $A:$A, $A198, $D:$D, "Weight pct")</f>
        <v>97.190892550497097</v>
      </c>
      <c r="AL198">
        <f t="shared" si="193"/>
        <v>46.655131046628327</v>
      </c>
      <c r="AM198">
        <f t="shared" si="193"/>
        <v>47.634684472372044</v>
      </c>
      <c r="AN198">
        <f t="shared" si="193"/>
        <v>40.206414849866121</v>
      </c>
      <c r="AO198">
        <f>_xlfn.FORECAST.ETS($C198, AO192:AO197, $C192:$C197, 0,0,1)</f>
        <v>7.3016035909425154</v>
      </c>
      <c r="AP198">
        <f>_xlfn.FORECAST.ETS($C198, AP192:AP197, $C192:$C197, 0,0,1)</f>
        <v>0</v>
      </c>
      <c r="AQ198" t="e">
        <f>AP198*AVERAGEIFS(AQ:AQ, $A:$A, $A198, $D:$D, "Weight pct")</f>
        <v>#DIV/0!</v>
      </c>
      <c r="AR198" t="e">
        <f>AP198*AVERAGEIFS(AR:AR, $A:$A, $A198, $D:$D, "Weight pct")</f>
        <v>#DIV/0!</v>
      </c>
      <c r="AS198" t="e">
        <f>AP198*AVERAGEIFS(AS:AS, $A:$A, $A198, $D:$D, "Weight pct")</f>
        <v>#DIV/0!</v>
      </c>
      <c r="AT198" t="e">
        <f t="shared" ref="AT198:AW201" si="194">AP198*AVERAGEIFS(AT:AT, $A:$A, $A198, $D:$D, "Weight pct")</f>
        <v>#DIV/0!</v>
      </c>
      <c r="AU198" t="e">
        <f t="shared" si="194"/>
        <v>#DIV/0!</v>
      </c>
      <c r="AV198" t="e">
        <f t="shared" si="194"/>
        <v>#DIV/0!</v>
      </c>
      <c r="AW198" t="e">
        <f t="shared" si="194"/>
        <v>#DIV/0!</v>
      </c>
      <c r="AX198" t="e">
        <f t="shared" ref="AX198:BA201" si="195">AP198*AVERAGEIFS(AX:AX, $A:$A, $A198, $D:$D, "Weight pct")</f>
        <v>#DIV/0!</v>
      </c>
      <c r="AY198" t="e">
        <f t="shared" si="195"/>
        <v>#DIV/0!</v>
      </c>
      <c r="AZ198" t="e">
        <f t="shared" si="195"/>
        <v>#DIV/0!</v>
      </c>
      <c r="BA198" t="e">
        <f t="shared" si="195"/>
        <v>#DIV/0!</v>
      </c>
      <c r="BB198">
        <f>_xlfn.FORECAST.ETS($C198, BB192:BB197, $C192:$C197, 0,0,1)</f>
        <v>385.80024691149447</v>
      </c>
      <c r="BC198">
        <f>BB198*AVERAGEIFS(BC:BC, $A:$A, $A198, $D:$D, "Weight pct")</f>
        <v>227.96589374096882</v>
      </c>
      <c r="BD198">
        <f>BB198*AVERAGEIFS(BD:BD, $A:$A, $A198, $D:$D, "Weight pct")</f>
        <v>177.05286723551819</v>
      </c>
      <c r="BE198">
        <f>BB198*AVERAGEIFS(BE:BE, $A:$A, $A198, $D:$D, "Weight pct")</f>
        <v>105.67338728167</v>
      </c>
      <c r="BF198">
        <f t="shared" ref="BF198:BI201" si="196">BB198*AVERAGEIFS(BF:BF, $A:$A, $A198, $D:$D, "Weight pct")</f>
        <v>308.77078147631823</v>
      </c>
      <c r="BG198">
        <f t="shared" si="196"/>
        <v>188.6836787260701</v>
      </c>
      <c r="BH198">
        <f t="shared" si="196"/>
        <v>135.00185736152463</v>
      </c>
      <c r="BI198">
        <f t="shared" si="196"/>
        <v>73.710028766909673</v>
      </c>
      <c r="BJ198">
        <f t="shared" ref="BJ198:BM201" si="197">BB198*AVERAGEIFS(BJ:BJ, $A:$A, $A198, $D:$D, "Weight pct")</f>
        <v>77.029465435176249</v>
      </c>
      <c r="BK198">
        <f t="shared" si="197"/>
        <v>39.28221501489876</v>
      </c>
      <c r="BL198">
        <f t="shared" si="197"/>
        <v>42.051009873993578</v>
      </c>
      <c r="BM198">
        <f t="shared" si="197"/>
        <v>31.963358514760312</v>
      </c>
      <c r="BN198">
        <f>_xlfn.FORECAST.ETS($C198, BN192:BN197, $C192:$C197, 0,0,1)</f>
        <v>25.895586498686544</v>
      </c>
      <c r="BO198">
        <f>_xlfn.FORECAST.ETS($C198, BO192:BO197, $C192:$C197, 0,0,1)</f>
        <v>0</v>
      </c>
      <c r="BP198" t="e">
        <f>BO198*AVERAGEIFS(BP:BP, $A:$A, $A198, $D:$D, "Weight pct")</f>
        <v>#DIV/0!</v>
      </c>
      <c r="BQ198" t="e">
        <f>BO198*AVERAGEIFS(BQ:BQ, $A:$A, $A198, $D:$D, "Weight pct")</f>
        <v>#DIV/0!</v>
      </c>
      <c r="BR198" t="e">
        <f>BO198*AVERAGEIFS(BR:BR, $A:$A, $A198, $D:$D, "Weight pct")</f>
        <v>#DIV/0!</v>
      </c>
      <c r="BS198" t="e">
        <f t="shared" ref="BS198:BV201" si="198">BO198*AVERAGEIFS(BS:BS, $A:$A, $A198, $D:$D, "Weight pct")</f>
        <v>#DIV/0!</v>
      </c>
      <c r="BT198" t="e">
        <f t="shared" si="198"/>
        <v>#DIV/0!</v>
      </c>
      <c r="BU198" t="e">
        <f t="shared" si="198"/>
        <v>#DIV/0!</v>
      </c>
      <c r="BV198" t="e">
        <f t="shared" si="198"/>
        <v>#DIV/0!</v>
      </c>
      <c r="BW198" t="e">
        <f t="shared" ref="BW198:BZ201" si="199">BO198*AVERAGEIFS(BW:BW, $A:$A, $A198, $D:$D, "Weight pct")</f>
        <v>#DIV/0!</v>
      </c>
      <c r="BX198" t="e">
        <f t="shared" si="199"/>
        <v>#DIV/0!</v>
      </c>
      <c r="BY198" t="e">
        <f t="shared" si="199"/>
        <v>#DIV/0!</v>
      </c>
      <c r="BZ198" t="e">
        <f t="shared" si="199"/>
        <v>#DIV/0!</v>
      </c>
      <c r="CA198">
        <f>_xlfn.FORECAST.ETS($C198, CA192:CA197, $C192:$C197, 0,0,1)</f>
        <v>0</v>
      </c>
    </row>
    <row r="199" spans="1:79" outlineLevel="1">
      <c r="A199" t="str">
        <f>A197</f>
        <v>003573</v>
      </c>
      <c r="B199" t="str">
        <f>B197</f>
        <v>Hill College</v>
      </c>
      <c r="C199">
        <v>2025</v>
      </c>
      <c r="D199" t="s">
        <v>2037</v>
      </c>
      <c r="E199">
        <f>_xlfn.FORECAST.ETS($C199, E192:E197, $C192:$C197, 0,0,1)</f>
        <v>355.68396638681253</v>
      </c>
      <c r="F199">
        <f>_xlfn.FORECAST.ETS($C199, F192:F197, $C192:$C197, 0,0,1)</f>
        <v>354.25398557925928</v>
      </c>
      <c r="G199">
        <f>F199*AVERAGEIFS(G:G, $A:$A, $A199, $D:$D, "Weight pct")</f>
        <v>181.46812798596579</v>
      </c>
      <c r="H199">
        <f>F199*AVERAGEIFS(H:H, $A:$A, $A199, $D:$D, "Weight pct")</f>
        <v>103.69395591508001</v>
      </c>
      <c r="I199">
        <f>F199*AVERAGEIFS(I:I, $A:$A, $A199, $D:$D, "Weight pct")</f>
        <v>47.510957676476139</v>
      </c>
      <c r="J199">
        <f>_xlfn.FORECAST.ETS($C199, J192:J197, $C192:$C197, 0,0,1)</f>
        <v>0</v>
      </c>
      <c r="K199" t="e">
        <f>J199*AVERAGEIFS(K:K, $A:$A, $A199, $D:$D, "Weight pct")</f>
        <v>#DIV/0!</v>
      </c>
      <c r="L199" t="e">
        <f>J199*AVERAGEIFS(L:L, $A:$A, $A199, $D:$D, "Weight pct")</f>
        <v>#DIV/0!</v>
      </c>
      <c r="M199" t="e">
        <f>J199*AVERAGEIFS(M:M, $A:$A, $A199, $D:$D, "Weight pct")</f>
        <v>#DIV/0!</v>
      </c>
      <c r="N199">
        <f>_xlfn.FORECAST.ETS($C199, N194:N197, $C194:$C197, 0,0,1)</f>
        <v>-0.14460002342857961</v>
      </c>
      <c r="O199">
        <f>N199*AVERAGEIFS(O:O, $A:$A, $A199, $D:$D, "Weight pct")</f>
        <v>0</v>
      </c>
      <c r="P199">
        <f>N199*AVERAGEIFS(P:P, $A:$A, $A199, $D:$D, "Weight pct")</f>
        <v>-0.14460002342857961</v>
      </c>
      <c r="Q199">
        <f>_xlfn.FORECAST.ETS($C199, Q194:Q197, $C194:$C197, 0,0,1)</f>
        <v>91.896037256428571</v>
      </c>
      <c r="R199">
        <f>$Q199*($R197/$Q197)</f>
        <v>58.854765433892453</v>
      </c>
      <c r="S199">
        <f>$Q199*($S197/$Q197)</f>
        <v>22.715874377993579</v>
      </c>
      <c r="T199">
        <f>$Q199*($T197/$Q197)</f>
        <v>9.2928577000882822</v>
      </c>
      <c r="U199">
        <f t="shared" si="190"/>
        <v>91.896037256428571</v>
      </c>
      <c r="V199">
        <f t="shared" si="190"/>
        <v>58.854765433892453</v>
      </c>
      <c r="W199">
        <f t="shared" si="190"/>
        <v>22.715874377993579</v>
      </c>
      <c r="X199">
        <f t="shared" si="190"/>
        <v>9.2928577000882822</v>
      </c>
      <c r="Y199">
        <f t="shared" si="191"/>
        <v>0</v>
      </c>
      <c r="Z199">
        <f t="shared" si="191"/>
        <v>0</v>
      </c>
      <c r="AA199">
        <f t="shared" si="191"/>
        <v>0</v>
      </c>
      <c r="AB199">
        <f t="shared" si="191"/>
        <v>0</v>
      </c>
      <c r="AC199">
        <f>_xlfn.FORECAST.ETS($C199, AC192:AC197, $C192:$C197, 0,0,1)</f>
        <v>185.52786035064898</v>
      </c>
      <c r="AD199">
        <f>AC199*AVERAGEIFS(AD:AD, $A:$A, $A199, $D:$D, "Weight pct")</f>
        <v>89.470783893672888</v>
      </c>
      <c r="AE199">
        <f>AC199*AVERAGEIFS(AE:AE, $A:$A, $A199, $D:$D, "Weight pct")</f>
        <v>88.863491451421538</v>
      </c>
      <c r="AF199">
        <f>AC199*AVERAGEIFS(AF:AF, $A:$A, $A199, $D:$D, "Weight pct")</f>
        <v>73.325961065048418</v>
      </c>
      <c r="AG199">
        <f t="shared" si="192"/>
        <v>97.74588297818967</v>
      </c>
      <c r="AH199">
        <f t="shared" si="192"/>
        <v>47.332271216506356</v>
      </c>
      <c r="AI199">
        <f t="shared" si="192"/>
        <v>45.840254553731221</v>
      </c>
      <c r="AJ199">
        <f t="shared" si="192"/>
        <v>37.011873335635869</v>
      </c>
      <c r="AK199">
        <f t="shared" si="193"/>
        <v>87.781977372459323</v>
      </c>
      <c r="AL199">
        <f t="shared" si="193"/>
        <v>42.138512677166531</v>
      </c>
      <c r="AM199">
        <f t="shared" si="193"/>
        <v>43.023236897690325</v>
      </c>
      <c r="AN199">
        <f t="shared" si="193"/>
        <v>36.314087729412556</v>
      </c>
      <c r="AO199">
        <f>_xlfn.FORECAST.ETS($C199, AO192:AO197, $C192:$C197, 0,0,1)</f>
        <v>7.6303228399938581</v>
      </c>
      <c r="AP199">
        <f>_xlfn.FORECAST.ETS($C199, AP192:AP197, $C192:$C197, 0,0,1)</f>
        <v>0</v>
      </c>
      <c r="AQ199" t="e">
        <f>AP199*AVERAGEIFS(AQ:AQ, $A:$A, $A199, $D:$D, "Weight pct")</f>
        <v>#DIV/0!</v>
      </c>
      <c r="AR199" t="e">
        <f>AP199*AVERAGEIFS(AR:AR, $A:$A, $A199, $D:$D, "Weight pct")</f>
        <v>#DIV/0!</v>
      </c>
      <c r="AS199" t="e">
        <f>AP199*AVERAGEIFS(AS:AS, $A:$A, $A199, $D:$D, "Weight pct")</f>
        <v>#DIV/0!</v>
      </c>
      <c r="AT199" t="e">
        <f t="shared" si="194"/>
        <v>#DIV/0!</v>
      </c>
      <c r="AU199" t="e">
        <f t="shared" si="194"/>
        <v>#DIV/0!</v>
      </c>
      <c r="AV199" t="e">
        <f t="shared" si="194"/>
        <v>#DIV/0!</v>
      </c>
      <c r="AW199" t="e">
        <f t="shared" si="194"/>
        <v>#DIV/0!</v>
      </c>
      <c r="AX199" t="e">
        <f t="shared" si="195"/>
        <v>#DIV/0!</v>
      </c>
      <c r="AY199" t="e">
        <f t="shared" si="195"/>
        <v>#DIV/0!</v>
      </c>
      <c r="AZ199" t="e">
        <f t="shared" si="195"/>
        <v>#DIV/0!</v>
      </c>
      <c r="BA199" t="e">
        <f t="shared" si="195"/>
        <v>#DIV/0!</v>
      </c>
      <c r="BB199">
        <f>_xlfn.FORECAST.ETS($C199, BB192:BB197, $C192:$C197, 0,0,1)</f>
        <v>371.76151934827368</v>
      </c>
      <c r="BC199">
        <f>BB199*AVERAGEIFS(BC:BC, $A:$A, $A199, $D:$D, "Weight pct")</f>
        <v>219.67053597083816</v>
      </c>
      <c r="BD199">
        <f>BB199*AVERAGEIFS(BD:BD, $A:$A, $A199, $D:$D, "Weight pct")</f>
        <v>170.610162785988</v>
      </c>
      <c r="BE199">
        <f>BB199*AVERAGEIFS(BE:BE, $A:$A, $A199, $D:$D, "Weight pct")</f>
        <v>101.8280815655479</v>
      </c>
      <c r="BF199">
        <f t="shared" si="196"/>
        <v>297.53504765984081</v>
      </c>
      <c r="BG199">
        <f t="shared" si="196"/>
        <v>181.81774542906717</v>
      </c>
      <c r="BH199">
        <f t="shared" si="196"/>
        <v>130.08932993003745</v>
      </c>
      <c r="BI199">
        <f t="shared" si="196"/>
        <v>71.027824644906602</v>
      </c>
      <c r="BJ199">
        <f t="shared" si="197"/>
        <v>74.226471688432866</v>
      </c>
      <c r="BK199">
        <f t="shared" si="197"/>
        <v>37.852790541771</v>
      </c>
      <c r="BL199">
        <f t="shared" si="197"/>
        <v>40.52083285595053</v>
      </c>
      <c r="BM199">
        <f t="shared" si="197"/>
        <v>30.800256920641282</v>
      </c>
      <c r="BN199">
        <f>_xlfn.FORECAST.ETS($C199, BN192:BN197, $C192:$C197, 0,0,1)</f>
        <v>27.665359468299762</v>
      </c>
      <c r="BO199">
        <f>_xlfn.FORECAST.ETS($C199, BO192:BO197, $C192:$C197, 0,0,1)</f>
        <v>0</v>
      </c>
      <c r="BP199" t="e">
        <f>BO199*AVERAGEIFS(BP:BP, $A:$A, $A199, $D:$D, "Weight pct")</f>
        <v>#DIV/0!</v>
      </c>
      <c r="BQ199" t="e">
        <f>BO199*AVERAGEIFS(BQ:BQ, $A:$A, $A199, $D:$D, "Weight pct")</f>
        <v>#DIV/0!</v>
      </c>
      <c r="BR199" t="e">
        <f>BO199*AVERAGEIFS(BR:BR, $A:$A, $A199, $D:$D, "Weight pct")</f>
        <v>#DIV/0!</v>
      </c>
      <c r="BS199" t="e">
        <f t="shared" si="198"/>
        <v>#DIV/0!</v>
      </c>
      <c r="BT199" t="e">
        <f t="shared" si="198"/>
        <v>#DIV/0!</v>
      </c>
      <c r="BU199" t="e">
        <f t="shared" si="198"/>
        <v>#DIV/0!</v>
      </c>
      <c r="BV199" t="e">
        <f t="shared" si="198"/>
        <v>#DIV/0!</v>
      </c>
      <c r="BW199" t="e">
        <f t="shared" si="199"/>
        <v>#DIV/0!</v>
      </c>
      <c r="BX199" t="e">
        <f t="shared" si="199"/>
        <v>#DIV/0!</v>
      </c>
      <c r="BY199" t="e">
        <f t="shared" si="199"/>
        <v>#DIV/0!</v>
      </c>
      <c r="BZ199" t="e">
        <f t="shared" si="199"/>
        <v>#DIV/0!</v>
      </c>
      <c r="CA199">
        <f>_xlfn.FORECAST.ETS($C199, CA192:CA197, $C192:$C197, 0,0,1)</f>
        <v>0</v>
      </c>
    </row>
    <row r="200" spans="1:79" outlineLevel="1">
      <c r="A200" t="str">
        <f>A199</f>
        <v>003573</v>
      </c>
      <c r="B200" t="str">
        <f>B199</f>
        <v>Hill College</v>
      </c>
      <c r="C200">
        <v>2024</v>
      </c>
      <c r="D200" t="s">
        <v>2040</v>
      </c>
      <c r="E200">
        <f>IF(OR(E197=0,E197=""),E198,IF(E198&gt;(E197*(1+Dash!$B$6)),E197*(1+Dash!$B$6),IF(E198&lt;(E197*(1-Dash!$B$7)),E197*(1-Dash!$B$7),E198)))</f>
        <v>397.09999999999997</v>
      </c>
      <c r="F200">
        <f>IF(OR(F197=0,F197=""),F198,IF(F198&gt;(F197*(1+Dash!$B$6)),F197*(1+Dash!$B$6),IF(F198&lt;(F197*(1-Dash!$B$7)),F197*(1-Dash!$B$7),F198)))</f>
        <v>355.77180678525872</v>
      </c>
      <c r="G200">
        <f>F200*AVERAGEIFS(G:G, $A:$A, $A200, $D:$D, "Weight pct")</f>
        <v>182.24563842785889</v>
      </c>
      <c r="H200">
        <f>F200*AVERAGEIFS(H:H, $A:$A, $A200, $D:$D, "Weight pct")</f>
        <v>104.13823852481417</v>
      </c>
      <c r="I200">
        <f>F200*AVERAGEIFS(I:I, $A:$A, $A200, $D:$D, "Weight pct")</f>
        <v>47.714521057593167</v>
      </c>
      <c r="J200">
        <f>IF(OR(J197=0,J197=""),J198,IF(J198&gt;(J197*(1+Dash!$B$6)),J197*(1+Dash!$B$6),IF(J198&lt;(J197*(1-Dash!$B$7)),J197*(1-Dash!$B$7),J198)))</f>
        <v>0</v>
      </c>
      <c r="K200" t="e">
        <f>J200*AVERAGEIFS(K:K, $A:$A, $A200, $D:$D, "Weight pct")</f>
        <v>#DIV/0!</v>
      </c>
      <c r="L200" t="e">
        <f>J200*AVERAGEIFS(L:L, $A:$A, $A200, $D:$D, "Weight pct")</f>
        <v>#DIV/0!</v>
      </c>
      <c r="M200" t="e">
        <f>J200*AVERAGEIFS(M:M, $A:$A, $A200, $D:$D, "Weight pct")</f>
        <v>#DIV/0!</v>
      </c>
      <c r="N200">
        <f>IF(OR(N197=0,N197=""),N198,IF(N198&gt;(N197*(1+Dash!$B$6)),N197*(1+Dash!$B$6),IF(N198&lt;(N197*(1-Dash!$B$7)),N197*(1-Dash!$B$7),N198)))</f>
        <v>31.349999999999998</v>
      </c>
      <c r="O200">
        <f>N200*AVERAGEIFS(O:O, $A:$A, $A200, $D:$D, "Weight pct")</f>
        <v>0</v>
      </c>
      <c r="P200">
        <f>N200*AVERAGEIFS(P:P, $A:$A, $A200, $D:$D, "Weight pct")</f>
        <v>31.349999999999998</v>
      </c>
      <c r="Q200">
        <f>IF(OR(Q197=0,Q197=""),Q198,IF(Q198&gt;(Q197*(1+Dash!$B$6)),Q197*(1+Dash!$B$6),IF(Q198&lt;(Q197*(1-Dash!$B$7)),Q197*(1-Dash!$B$7),Q198)))</f>
        <v>85.918621558392857</v>
      </c>
      <c r="R200">
        <f>$Q200*($R197/$Q197)</f>
        <v>55.026532908184187</v>
      </c>
      <c r="S200">
        <f>$Q200*($S197/$Q197)</f>
        <v>21.238310947018459</v>
      </c>
      <c r="T200">
        <f>$Q200*($T197/$Q197)</f>
        <v>8.6883999328711869</v>
      </c>
      <c r="U200">
        <f t="shared" si="190"/>
        <v>85.918621558392857</v>
      </c>
      <c r="V200">
        <f t="shared" si="190"/>
        <v>55.026532908184187</v>
      </c>
      <c r="W200">
        <f t="shared" si="190"/>
        <v>21.238310947018459</v>
      </c>
      <c r="X200">
        <f t="shared" si="190"/>
        <v>8.6883999328711869</v>
      </c>
      <c r="Y200">
        <f t="shared" si="191"/>
        <v>0</v>
      </c>
      <c r="Z200">
        <f t="shared" si="191"/>
        <v>0</v>
      </c>
      <c r="AA200">
        <f t="shared" si="191"/>
        <v>0</v>
      </c>
      <c r="AB200">
        <f t="shared" si="191"/>
        <v>0</v>
      </c>
      <c r="AC200">
        <f>IF(OR(AC197=0,AC197=""),AC198,IF(AC198&gt;(AC197*(1+Dash!$B$6)),AC197*(1+Dash!$B$6),IF(AC198&lt;(AC197*(1-Dash!$B$7)),AC197*(1-Dash!$B$7),AC198)))</f>
        <v>205.41367237554147</v>
      </c>
      <c r="AD200">
        <f>AC200*AVERAGEIFS(AD:AD, $A:$A, $A200, $D:$D, "Weight pct")</f>
        <v>99.060713874359664</v>
      </c>
      <c r="AE200">
        <f>AC200*AVERAGEIFS(AE:AE, $A:$A, $A200, $D:$D, "Weight pct")</f>
        <v>98.388328764473798</v>
      </c>
      <c r="AF200">
        <f>AC200*AVERAGEIFS(AF:AF, $A:$A, $A200, $D:$D, "Weight pct")</f>
        <v>81.185407487425266</v>
      </c>
      <c r="AG200">
        <f t="shared" si="192"/>
        <v>108.2227798250444</v>
      </c>
      <c r="AH200">
        <f t="shared" si="192"/>
        <v>52.405582827731337</v>
      </c>
      <c r="AI200">
        <f t="shared" si="192"/>
        <v>50.753644292101761</v>
      </c>
      <c r="AJ200">
        <f t="shared" si="192"/>
        <v>40.978992637559145</v>
      </c>
      <c r="AK200">
        <f t="shared" si="193"/>
        <v>97.190892550497097</v>
      </c>
      <c r="AL200">
        <f t="shared" si="193"/>
        <v>46.655131046628327</v>
      </c>
      <c r="AM200">
        <f t="shared" si="193"/>
        <v>47.634684472372044</v>
      </c>
      <c r="AN200">
        <f t="shared" si="193"/>
        <v>40.206414849866121</v>
      </c>
      <c r="AO200">
        <f>IF(OR(AO197=0,AO197=""),AO198,IF(AO198&gt;(AO197*(1+Dash!$B$6)),AO197*(1+Dash!$B$6),IF(AO198&lt;(AO197*(1-Dash!$B$7)),AO197*(1-Dash!$B$7),AO198)))</f>
        <v>4.4000000000000004</v>
      </c>
      <c r="AP200">
        <f>IF(OR(AP197=0,AP197=""),AP198,IF(AP198&gt;(AP197*(1+Dash!$B$6)),AP197*(1+Dash!$B$6),IF(AP198&lt;(AP197*(1-Dash!$B$7)),AP197*(1-Dash!$B$7),AP198)))</f>
        <v>0</v>
      </c>
      <c r="AQ200" t="e">
        <f>AP200*AVERAGEIFS(AQ:AQ, $A:$A, $A200, $D:$D, "Weight pct")</f>
        <v>#DIV/0!</v>
      </c>
      <c r="AR200" t="e">
        <f>AP200*AVERAGEIFS(AR:AR, $A:$A, $A200, $D:$D, "Weight pct")</f>
        <v>#DIV/0!</v>
      </c>
      <c r="AS200" t="e">
        <f>AP200*AVERAGEIFS(AS:AS, $A:$A, $A200, $D:$D, "Weight pct")</f>
        <v>#DIV/0!</v>
      </c>
      <c r="AT200" t="e">
        <f t="shared" si="194"/>
        <v>#DIV/0!</v>
      </c>
      <c r="AU200" t="e">
        <f t="shared" si="194"/>
        <v>#DIV/0!</v>
      </c>
      <c r="AV200" t="e">
        <f t="shared" si="194"/>
        <v>#DIV/0!</v>
      </c>
      <c r="AW200" t="e">
        <f t="shared" si="194"/>
        <v>#DIV/0!</v>
      </c>
      <c r="AX200" t="e">
        <f t="shared" si="195"/>
        <v>#DIV/0!</v>
      </c>
      <c r="AY200" t="e">
        <f t="shared" si="195"/>
        <v>#DIV/0!</v>
      </c>
      <c r="AZ200" t="e">
        <f t="shared" si="195"/>
        <v>#DIV/0!</v>
      </c>
      <c r="BA200" t="e">
        <f t="shared" si="195"/>
        <v>#DIV/0!</v>
      </c>
      <c r="BB200">
        <f>IF(OR(BB197=0,BB197=""),BB198,IF(BB198&gt;(BB197*(1+Dash!$B$6)),BB197*(1+Dash!$B$6),IF(BB198&lt;(BB197*(1-Dash!$B$7)),BB197*(1-Dash!$B$7),BB198)))</f>
        <v>385.80024691149447</v>
      </c>
      <c r="BC200">
        <f>BB200*AVERAGEIFS(BC:BC, $A:$A, $A200, $D:$D, "Weight pct")</f>
        <v>227.96589374096882</v>
      </c>
      <c r="BD200">
        <f>BB200*AVERAGEIFS(BD:BD, $A:$A, $A200, $D:$D, "Weight pct")</f>
        <v>177.05286723551819</v>
      </c>
      <c r="BE200">
        <f>BB200*AVERAGEIFS(BE:BE, $A:$A, $A200, $D:$D, "Weight pct")</f>
        <v>105.67338728167</v>
      </c>
      <c r="BF200">
        <f t="shared" si="196"/>
        <v>308.77078147631823</v>
      </c>
      <c r="BG200">
        <f t="shared" si="196"/>
        <v>188.6836787260701</v>
      </c>
      <c r="BH200">
        <f t="shared" si="196"/>
        <v>135.00185736152463</v>
      </c>
      <c r="BI200">
        <f t="shared" si="196"/>
        <v>73.710028766909673</v>
      </c>
      <c r="BJ200">
        <f t="shared" si="197"/>
        <v>77.029465435176249</v>
      </c>
      <c r="BK200">
        <f t="shared" si="197"/>
        <v>39.28221501489876</v>
      </c>
      <c r="BL200">
        <f t="shared" si="197"/>
        <v>42.051009873993578</v>
      </c>
      <c r="BM200">
        <f t="shared" si="197"/>
        <v>31.963358514760312</v>
      </c>
      <c r="BN200">
        <f>IF(OR(BN197=0,BN197=""),BN198,IF(BN198&gt;(BN197*(1+Dash!$B$6)),BN197*(1+Dash!$B$6),IF(BN198&lt;(BN197*(1-Dash!$B$7)),BN197*(1-Dash!$B$7),BN198)))</f>
        <v>25.895586498686544</v>
      </c>
      <c r="BO200">
        <f>IF(OR(BO197=0,BO197=""),BO198,IF(BO198&gt;(BO197*(1+Dash!$B$6)),BO197*(1+Dash!$B$6),IF(BO198&lt;(BO197*(1-Dash!$B$7)),BO197*(1-Dash!$B$7),BO198)))</f>
        <v>0</v>
      </c>
      <c r="BP200" t="e">
        <f>BO200*AVERAGEIFS(BP:BP, $A:$A, $A200, $D:$D, "Weight pct")</f>
        <v>#DIV/0!</v>
      </c>
      <c r="BQ200" t="e">
        <f>BO200*AVERAGEIFS(BQ:BQ, $A:$A, $A200, $D:$D, "Weight pct")</f>
        <v>#DIV/0!</v>
      </c>
      <c r="BR200" t="e">
        <f>BO200*AVERAGEIFS(BR:BR, $A:$A, $A200, $D:$D, "Weight pct")</f>
        <v>#DIV/0!</v>
      </c>
      <c r="BS200" t="e">
        <f t="shared" si="198"/>
        <v>#DIV/0!</v>
      </c>
      <c r="BT200" t="e">
        <f t="shared" si="198"/>
        <v>#DIV/0!</v>
      </c>
      <c r="BU200" t="e">
        <f t="shared" si="198"/>
        <v>#DIV/0!</v>
      </c>
      <c r="BV200" t="e">
        <f t="shared" si="198"/>
        <v>#DIV/0!</v>
      </c>
      <c r="BW200" t="e">
        <f t="shared" si="199"/>
        <v>#DIV/0!</v>
      </c>
      <c r="BX200" t="e">
        <f t="shared" si="199"/>
        <v>#DIV/0!</v>
      </c>
      <c r="BY200" t="e">
        <f t="shared" si="199"/>
        <v>#DIV/0!</v>
      </c>
      <c r="BZ200" t="e">
        <f t="shared" si="199"/>
        <v>#DIV/0!</v>
      </c>
      <c r="CA200">
        <f>IF(OR(CA197=0,CA197=""),CA198,IF(CA198&gt;(CA197*(1+Dash!$B$6)),CA197*(1+Dash!$B$6),IF(CA198&lt;(CA197*(1-Dash!$B$7)),CA197*(1-Dash!$B$7),CA198)))</f>
        <v>0</v>
      </c>
    </row>
    <row r="201" spans="1:79" outlineLevel="1">
      <c r="A201" t="str">
        <f>A200</f>
        <v>003573</v>
      </c>
      <c r="B201" t="str">
        <f>B200</f>
        <v>Hill College</v>
      </c>
      <c r="C201">
        <v>2025</v>
      </c>
      <c r="D201" t="s">
        <v>2040</v>
      </c>
      <c r="E201">
        <f>IF(E199&gt;(E200*(1+Dash!$B$6)), E200*(1+Dash!$B$6), IF(E199&lt;(E200*(1-Dash!$B$7)), E200*(1-Dash!$B$7), E199))</f>
        <v>377.24499999999995</v>
      </c>
      <c r="F201">
        <f>IF(F199&gt;(F200*(1+Dash!$B$6)), F200*(1+Dash!$B$6), IF(F199&lt;(F200*(1-Dash!$B$7)), F200*(1-Dash!$B$7), F199))</f>
        <v>354.25398557925928</v>
      </c>
      <c r="G201">
        <f>F201*AVERAGEIFS(G:G, $A:$A, $A201, $D:$D, "Weight pct")</f>
        <v>181.46812798596579</v>
      </c>
      <c r="H201">
        <f>F201*AVERAGEIFS(H:H, $A:$A, $A201, $D:$D, "Weight pct")</f>
        <v>103.69395591508001</v>
      </c>
      <c r="I201">
        <f>F201*AVERAGEIFS(I:I, $A:$A, $A201, $D:$D, "Weight pct")</f>
        <v>47.510957676476139</v>
      </c>
      <c r="J201">
        <f>IF(J199&gt;(J200*(1+Dash!$B$6)), J200*(1+Dash!$B$6), IF(J199&lt;(J200*(1-Dash!$B$7)), J200*(1-Dash!$B$7), J199))</f>
        <v>0</v>
      </c>
      <c r="K201" t="e">
        <f>J201*AVERAGEIFS(K:K, $A:$A, $A201, $D:$D, "Weight pct")</f>
        <v>#DIV/0!</v>
      </c>
      <c r="L201" t="e">
        <f>J201*AVERAGEIFS(L:L, $A:$A, $A201, $D:$D, "Weight pct")</f>
        <v>#DIV/0!</v>
      </c>
      <c r="M201" t="e">
        <f>J201*AVERAGEIFS(M:M, $A:$A, $A201, $D:$D, "Weight pct")</f>
        <v>#DIV/0!</v>
      </c>
      <c r="N201">
        <f>IF(N199&gt;(N200*(1+Dash!$B$6)), N200*(1+Dash!$B$6), IF(N199&lt;(N200*(1-Dash!$B$7)), N200*(1-Dash!$B$7), N199))</f>
        <v>29.782499999999995</v>
      </c>
      <c r="O201">
        <f>N201*AVERAGEIFS(O:O, $A:$A, $A201, $D:$D, "Weight pct")</f>
        <v>0</v>
      </c>
      <c r="P201">
        <f>N201*AVERAGEIFS(P:P, $A:$A, $A201, $D:$D, "Weight pct")</f>
        <v>29.782499999999995</v>
      </c>
      <c r="Q201">
        <f>IF(Q199&gt;(Q200*(1+Dash!$B$6)), Q200*(1+Dash!$B$6), IF(Q199&lt;(Q200*(1-Dash!$B$7)), Q200*(1-Dash!$B$7), Q199))</f>
        <v>91.896037256428571</v>
      </c>
      <c r="R201">
        <f>$Q201*($R197/$Q197)</f>
        <v>58.854765433892453</v>
      </c>
      <c r="S201">
        <f>$Q201*($S197/$Q197)</f>
        <v>22.715874377993579</v>
      </c>
      <c r="T201">
        <f>$Q201*($T197/$Q197)</f>
        <v>9.2928577000882822</v>
      </c>
      <c r="U201">
        <f t="shared" si="190"/>
        <v>91.896037256428571</v>
      </c>
      <c r="V201">
        <f t="shared" si="190"/>
        <v>58.854765433892453</v>
      </c>
      <c r="W201">
        <f t="shared" si="190"/>
        <v>22.715874377993579</v>
      </c>
      <c r="X201">
        <f t="shared" si="190"/>
        <v>9.2928577000882822</v>
      </c>
      <c r="Y201">
        <f t="shared" si="191"/>
        <v>0</v>
      </c>
      <c r="Z201">
        <f t="shared" si="191"/>
        <v>0</v>
      </c>
      <c r="AA201">
        <f t="shared" si="191"/>
        <v>0</v>
      </c>
      <c r="AB201">
        <f t="shared" si="191"/>
        <v>0</v>
      </c>
      <c r="AC201">
        <f>IF(AC199&gt;(AC200*(1+Dash!$B$6)), AC200*(1+Dash!$B$6), IF(AC199&lt;(AC200*(1-Dash!$B$7)), AC200*(1-Dash!$B$7), AC199))</f>
        <v>195.1429887567644</v>
      </c>
      <c r="AD201">
        <f>AC201*AVERAGEIFS(AD:AD, $A:$A, $A201, $D:$D, "Weight pct")</f>
        <v>94.10767818064167</v>
      </c>
      <c r="AE201">
        <f>AC201*AVERAGEIFS(AE:AE, $A:$A, $A201, $D:$D, "Weight pct")</f>
        <v>93.468912326250106</v>
      </c>
      <c r="AF201">
        <f>AC201*AVERAGEIFS(AF:AF, $A:$A, $A201, $D:$D, "Weight pct")</f>
        <v>77.126137113054</v>
      </c>
      <c r="AG201">
        <f t="shared" si="192"/>
        <v>102.81164083379218</v>
      </c>
      <c r="AH201">
        <f t="shared" si="192"/>
        <v>49.785303686344768</v>
      </c>
      <c r="AI201">
        <f t="shared" si="192"/>
        <v>48.21596207749667</v>
      </c>
      <c r="AJ201">
        <f t="shared" si="192"/>
        <v>38.930043005681192</v>
      </c>
      <c r="AK201">
        <f t="shared" si="193"/>
        <v>92.331347922972242</v>
      </c>
      <c r="AL201">
        <f t="shared" si="193"/>
        <v>44.322374494296902</v>
      </c>
      <c r="AM201">
        <f t="shared" si="193"/>
        <v>45.252950248753436</v>
      </c>
      <c r="AN201">
        <f t="shared" si="193"/>
        <v>38.196094107372815</v>
      </c>
      <c r="AO201">
        <f>IF(AO199&gt;(AO200*(1+Dash!$B$6)), AO200*(1+Dash!$B$6), IF(AO199&lt;(AO200*(1-Dash!$B$7)), AO200*(1-Dash!$B$7), AO199))</f>
        <v>4.8400000000000007</v>
      </c>
      <c r="AP201">
        <f>IF(AP199&gt;(AP200*(1+Dash!$B$6)), AP200*(1+Dash!$B$6), IF(AP199&lt;(AP200*(1-Dash!$B$7)), AP200*(1-Dash!$B$7), AP199))</f>
        <v>0</v>
      </c>
      <c r="AQ201" t="e">
        <f>AP201*AVERAGEIFS(AQ:AQ, $A:$A, $A201, $D:$D, "Weight pct")</f>
        <v>#DIV/0!</v>
      </c>
      <c r="AR201" t="e">
        <f>AP201*AVERAGEIFS(AR:AR, $A:$A, $A201, $D:$D, "Weight pct")</f>
        <v>#DIV/0!</v>
      </c>
      <c r="AS201" t="e">
        <f>AP201*AVERAGEIFS(AS:AS, $A:$A, $A201, $D:$D, "Weight pct")</f>
        <v>#DIV/0!</v>
      </c>
      <c r="AT201" t="e">
        <f t="shared" si="194"/>
        <v>#DIV/0!</v>
      </c>
      <c r="AU201" t="e">
        <f t="shared" si="194"/>
        <v>#DIV/0!</v>
      </c>
      <c r="AV201" t="e">
        <f t="shared" si="194"/>
        <v>#DIV/0!</v>
      </c>
      <c r="AW201" t="e">
        <f t="shared" si="194"/>
        <v>#DIV/0!</v>
      </c>
      <c r="AX201" t="e">
        <f t="shared" si="195"/>
        <v>#DIV/0!</v>
      </c>
      <c r="AY201" t="e">
        <f t="shared" si="195"/>
        <v>#DIV/0!</v>
      </c>
      <c r="AZ201" t="e">
        <f t="shared" si="195"/>
        <v>#DIV/0!</v>
      </c>
      <c r="BA201" t="e">
        <f t="shared" si="195"/>
        <v>#DIV/0!</v>
      </c>
      <c r="BB201">
        <f>IF(BB199&gt;(BB200*(1+Dash!$B$6)), BB200*(1+Dash!$B$6), IF(BB199&lt;(BB200*(1-Dash!$B$7)), BB200*(1-Dash!$B$7), BB199))</f>
        <v>371.76151934827368</v>
      </c>
      <c r="BC201">
        <f>BB201*AVERAGEIFS(BC:BC, $A:$A, $A201, $D:$D, "Weight pct")</f>
        <v>219.67053597083816</v>
      </c>
      <c r="BD201">
        <f>BB201*AVERAGEIFS(BD:BD, $A:$A, $A201, $D:$D, "Weight pct")</f>
        <v>170.610162785988</v>
      </c>
      <c r="BE201">
        <f>BB201*AVERAGEIFS(BE:BE, $A:$A, $A201, $D:$D, "Weight pct")</f>
        <v>101.8280815655479</v>
      </c>
      <c r="BF201">
        <f t="shared" si="196"/>
        <v>297.53504765984081</v>
      </c>
      <c r="BG201">
        <f t="shared" si="196"/>
        <v>181.81774542906717</v>
      </c>
      <c r="BH201">
        <f t="shared" si="196"/>
        <v>130.08932993003745</v>
      </c>
      <c r="BI201">
        <f t="shared" si="196"/>
        <v>71.027824644906602</v>
      </c>
      <c r="BJ201">
        <f t="shared" si="197"/>
        <v>74.226471688432866</v>
      </c>
      <c r="BK201">
        <f t="shared" si="197"/>
        <v>37.852790541771</v>
      </c>
      <c r="BL201">
        <f t="shared" si="197"/>
        <v>40.52083285595053</v>
      </c>
      <c r="BM201">
        <f t="shared" si="197"/>
        <v>30.800256920641282</v>
      </c>
      <c r="BN201">
        <f>IF(BN199&gt;(BN200*(1+Dash!$B$6)), BN200*(1+Dash!$B$6), IF(BN199&lt;(BN200*(1-Dash!$B$7)), BN200*(1-Dash!$B$7), BN199))</f>
        <v>27.665359468299762</v>
      </c>
      <c r="BO201">
        <f>IF(BO199&gt;(BO200*(1+Dash!$B$6)), BO200*(1+Dash!$B$6), IF(BO199&lt;(BO200*(1-Dash!$B$7)), BO200*(1-Dash!$B$7), BO199))</f>
        <v>0</v>
      </c>
      <c r="BP201" t="e">
        <f>BO201*AVERAGEIFS(BP:BP, $A:$A, $A201, $D:$D, "Weight pct")</f>
        <v>#DIV/0!</v>
      </c>
      <c r="BQ201" t="e">
        <f>BO201*AVERAGEIFS(BQ:BQ, $A:$A, $A201, $D:$D, "Weight pct")</f>
        <v>#DIV/0!</v>
      </c>
      <c r="BR201" t="e">
        <f>BO201*AVERAGEIFS(BR:BR, $A:$A, $A201, $D:$D, "Weight pct")</f>
        <v>#DIV/0!</v>
      </c>
      <c r="BS201" t="e">
        <f t="shared" si="198"/>
        <v>#DIV/0!</v>
      </c>
      <c r="BT201" t="e">
        <f t="shared" si="198"/>
        <v>#DIV/0!</v>
      </c>
      <c r="BU201" t="e">
        <f t="shared" si="198"/>
        <v>#DIV/0!</v>
      </c>
      <c r="BV201" t="e">
        <f t="shared" si="198"/>
        <v>#DIV/0!</v>
      </c>
      <c r="BW201" t="e">
        <f t="shared" si="199"/>
        <v>#DIV/0!</v>
      </c>
      <c r="BX201" t="e">
        <f t="shared" si="199"/>
        <v>#DIV/0!</v>
      </c>
      <c r="BY201" t="e">
        <f t="shared" si="199"/>
        <v>#DIV/0!</v>
      </c>
      <c r="BZ201" t="e">
        <f t="shared" si="199"/>
        <v>#DIV/0!</v>
      </c>
      <c r="CA201">
        <f>IF(CA199&gt;(CA200*(1+Dash!$B$6)), CA200*(1+Dash!$B$6), IF(CA199&lt;(CA200*(1-Dash!$B$7)), CA200*(1-Dash!$B$7), CA199))</f>
        <v>0</v>
      </c>
    </row>
    <row r="202" spans="1:79" outlineLevel="1">
      <c r="A202" t="s">
        <v>87</v>
      </c>
      <c r="B202" t="s">
        <v>1767</v>
      </c>
      <c r="C202">
        <v>2018</v>
      </c>
      <c r="D202" t="s">
        <v>2036</v>
      </c>
      <c r="E202">
        <v>1603</v>
      </c>
      <c r="F202">
        <v>4043</v>
      </c>
      <c r="G202">
        <v>2700</v>
      </c>
      <c r="H202">
        <v>2180</v>
      </c>
      <c r="I202">
        <v>1186</v>
      </c>
      <c r="AC202">
        <v>1351</v>
      </c>
      <c r="AD202">
        <v>528</v>
      </c>
      <c r="AE202">
        <v>661</v>
      </c>
      <c r="AF202">
        <v>848</v>
      </c>
      <c r="AG202">
        <v>670</v>
      </c>
      <c r="AH202">
        <v>247</v>
      </c>
      <c r="AI202">
        <v>318</v>
      </c>
      <c r="AJ202">
        <v>433</v>
      </c>
      <c r="AK202">
        <v>681</v>
      </c>
      <c r="AL202">
        <v>281</v>
      </c>
      <c r="AM202">
        <v>343</v>
      </c>
      <c r="AN202">
        <v>415</v>
      </c>
      <c r="AO202">
        <v>77</v>
      </c>
      <c r="AP202">
        <v>21</v>
      </c>
      <c r="AQ202">
        <v>0</v>
      </c>
      <c r="AR202">
        <v>0</v>
      </c>
      <c r="AS202">
        <v>18</v>
      </c>
      <c r="AT202">
        <v>0</v>
      </c>
      <c r="AU202">
        <v>0</v>
      </c>
      <c r="AV202">
        <v>0</v>
      </c>
      <c r="AW202">
        <v>0</v>
      </c>
      <c r="AX202">
        <v>21</v>
      </c>
      <c r="AY202">
        <v>0</v>
      </c>
      <c r="AZ202">
        <v>0</v>
      </c>
      <c r="BA202">
        <v>18</v>
      </c>
      <c r="BB202">
        <v>5814</v>
      </c>
      <c r="BC202">
        <v>3581</v>
      </c>
      <c r="BD202">
        <v>2668</v>
      </c>
      <c r="BE202">
        <v>2579</v>
      </c>
      <c r="BF202">
        <v>5178</v>
      </c>
      <c r="BG202">
        <v>3306</v>
      </c>
      <c r="BH202">
        <v>2391</v>
      </c>
      <c r="BI202">
        <v>2160</v>
      </c>
      <c r="BJ202">
        <v>636</v>
      </c>
      <c r="BK202">
        <v>275</v>
      </c>
      <c r="BL202">
        <v>277</v>
      </c>
      <c r="BM202">
        <v>419</v>
      </c>
      <c r="BN202">
        <v>373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</row>
    <row r="203" spans="1:79" outlineLevel="1">
      <c r="A203" t="s">
        <v>87</v>
      </c>
      <c r="B203" t="s">
        <v>1767</v>
      </c>
      <c r="C203">
        <v>2019</v>
      </c>
      <c r="D203" t="s">
        <v>2036</v>
      </c>
      <c r="E203">
        <v>1703</v>
      </c>
      <c r="F203">
        <v>3901</v>
      </c>
      <c r="G203">
        <v>2874</v>
      </c>
      <c r="H203">
        <v>1958</v>
      </c>
      <c r="I203">
        <v>1115</v>
      </c>
      <c r="AC203">
        <v>1414</v>
      </c>
      <c r="AD203">
        <v>545</v>
      </c>
      <c r="AE203">
        <v>624</v>
      </c>
      <c r="AF203">
        <v>801</v>
      </c>
      <c r="AG203">
        <v>680</v>
      </c>
      <c r="AH203">
        <v>217</v>
      </c>
      <c r="AI203">
        <v>295</v>
      </c>
      <c r="AJ203">
        <v>397</v>
      </c>
      <c r="AK203">
        <v>734</v>
      </c>
      <c r="AL203">
        <v>328</v>
      </c>
      <c r="AM203">
        <v>329</v>
      </c>
      <c r="AN203">
        <v>404</v>
      </c>
      <c r="AO203">
        <v>84</v>
      </c>
      <c r="AP203">
        <v>26</v>
      </c>
      <c r="AQ203">
        <v>4</v>
      </c>
      <c r="AR203">
        <v>0</v>
      </c>
      <c r="AS203">
        <v>22</v>
      </c>
      <c r="AT203">
        <v>0</v>
      </c>
      <c r="AU203">
        <v>0</v>
      </c>
      <c r="AV203">
        <v>0</v>
      </c>
      <c r="AW203">
        <v>0</v>
      </c>
      <c r="AX203">
        <v>26</v>
      </c>
      <c r="AY203">
        <v>4</v>
      </c>
      <c r="AZ203">
        <v>0</v>
      </c>
      <c r="BA203">
        <v>22</v>
      </c>
      <c r="BB203">
        <v>5711</v>
      </c>
      <c r="BC203">
        <v>4118</v>
      </c>
      <c r="BD203">
        <v>2568</v>
      </c>
      <c r="BE203">
        <v>2533</v>
      </c>
      <c r="BF203">
        <v>5017</v>
      </c>
      <c r="BG203">
        <v>3723</v>
      </c>
      <c r="BH203">
        <v>2256</v>
      </c>
      <c r="BI203">
        <v>2103</v>
      </c>
      <c r="BJ203">
        <v>694</v>
      </c>
      <c r="BK203">
        <v>395</v>
      </c>
      <c r="BL203">
        <v>312</v>
      </c>
      <c r="BM203">
        <v>430</v>
      </c>
      <c r="BN203">
        <v>375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</row>
    <row r="204" spans="1:79" outlineLevel="1">
      <c r="A204" t="s">
        <v>87</v>
      </c>
      <c r="B204" t="s">
        <v>1767</v>
      </c>
      <c r="C204">
        <v>2020</v>
      </c>
      <c r="D204" t="s">
        <v>2036</v>
      </c>
      <c r="E204">
        <v>1923</v>
      </c>
      <c r="F204">
        <v>3826</v>
      </c>
      <c r="G204">
        <v>2733</v>
      </c>
      <c r="H204">
        <v>1927</v>
      </c>
      <c r="I204">
        <v>1087</v>
      </c>
      <c r="N204">
        <v>662</v>
      </c>
      <c r="O204">
        <v>348</v>
      </c>
      <c r="P204">
        <v>314</v>
      </c>
      <c r="Q204">
        <f>SUM(Table1[[#This Row],[OSA]],Table1[[#This Row],[OSA: High-Demand Field]])</f>
        <v>1009</v>
      </c>
      <c r="U204">
        <v>184</v>
      </c>
      <c r="Y204">
        <v>825</v>
      </c>
      <c r="AC204">
        <v>1255</v>
      </c>
      <c r="AD204">
        <v>430</v>
      </c>
      <c r="AE204">
        <v>535</v>
      </c>
      <c r="AF204">
        <v>706</v>
      </c>
      <c r="AG204">
        <v>608</v>
      </c>
      <c r="AH204">
        <v>184</v>
      </c>
      <c r="AI204">
        <v>261</v>
      </c>
      <c r="AJ204">
        <v>347</v>
      </c>
      <c r="AK204">
        <v>647</v>
      </c>
      <c r="AL204">
        <v>246</v>
      </c>
      <c r="AM204">
        <v>274</v>
      </c>
      <c r="AN204">
        <v>359</v>
      </c>
      <c r="AO204">
        <v>55</v>
      </c>
      <c r="AP204">
        <v>25</v>
      </c>
      <c r="AQ204">
        <v>6</v>
      </c>
      <c r="AR204">
        <v>3</v>
      </c>
      <c r="AS204">
        <v>25</v>
      </c>
      <c r="AT204">
        <v>0</v>
      </c>
      <c r="AU204">
        <v>0</v>
      </c>
      <c r="AV204">
        <v>0</v>
      </c>
      <c r="AW204">
        <v>0</v>
      </c>
      <c r="AX204">
        <v>25</v>
      </c>
      <c r="AY204">
        <v>6</v>
      </c>
      <c r="AZ204">
        <v>3</v>
      </c>
      <c r="BA204">
        <v>25</v>
      </c>
      <c r="BB204">
        <v>5690</v>
      </c>
      <c r="BC204">
        <v>3912</v>
      </c>
      <c r="BD204">
        <v>2597</v>
      </c>
      <c r="BE204">
        <v>2546</v>
      </c>
      <c r="BF204">
        <v>4848</v>
      </c>
      <c r="BG204">
        <v>3442</v>
      </c>
      <c r="BH204">
        <v>2265</v>
      </c>
      <c r="BI204">
        <v>1998</v>
      </c>
      <c r="BJ204">
        <v>842</v>
      </c>
      <c r="BK204">
        <v>470</v>
      </c>
      <c r="BL204">
        <v>332</v>
      </c>
      <c r="BM204">
        <v>548</v>
      </c>
      <c r="BN204">
        <v>308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</row>
    <row r="205" spans="1:79" outlineLevel="1">
      <c r="A205" t="s">
        <v>87</v>
      </c>
      <c r="B205" t="s">
        <v>1767</v>
      </c>
      <c r="C205">
        <v>2021</v>
      </c>
      <c r="D205" t="s">
        <v>2036</v>
      </c>
      <c r="E205">
        <v>1798</v>
      </c>
      <c r="F205">
        <v>3889</v>
      </c>
      <c r="G205">
        <v>2469</v>
      </c>
      <c r="H205">
        <v>2007</v>
      </c>
      <c r="I205">
        <v>1187</v>
      </c>
      <c r="N205">
        <v>857</v>
      </c>
      <c r="O205">
        <v>242</v>
      </c>
      <c r="P205">
        <v>615</v>
      </c>
      <c r="Q205">
        <f>SUM(Table1[[#This Row],[OSA]],Table1[[#This Row],[OSA: High-Demand Field]])</f>
        <v>1106</v>
      </c>
      <c r="U205">
        <v>264</v>
      </c>
      <c r="Y205">
        <v>842</v>
      </c>
      <c r="AC205">
        <v>1347</v>
      </c>
      <c r="AD205">
        <v>436</v>
      </c>
      <c r="AE205">
        <v>560</v>
      </c>
      <c r="AF205">
        <v>745</v>
      </c>
      <c r="AG205">
        <v>540</v>
      </c>
      <c r="AH205">
        <v>111</v>
      </c>
      <c r="AI205">
        <v>211</v>
      </c>
      <c r="AJ205">
        <v>291</v>
      </c>
      <c r="AK205">
        <v>807</v>
      </c>
      <c r="AL205">
        <v>325</v>
      </c>
      <c r="AM205">
        <v>349</v>
      </c>
      <c r="AN205">
        <v>454</v>
      </c>
      <c r="AO205">
        <v>66</v>
      </c>
      <c r="AP205">
        <v>20</v>
      </c>
      <c r="AQ205">
        <v>3</v>
      </c>
      <c r="AR205">
        <v>2</v>
      </c>
      <c r="AS205">
        <v>17</v>
      </c>
      <c r="AT205">
        <v>0</v>
      </c>
      <c r="AU205">
        <v>0</v>
      </c>
      <c r="AV205">
        <v>0</v>
      </c>
      <c r="AW205">
        <v>0</v>
      </c>
      <c r="AX205">
        <v>20</v>
      </c>
      <c r="AY205">
        <v>3</v>
      </c>
      <c r="AZ205">
        <v>2</v>
      </c>
      <c r="BA205">
        <v>17</v>
      </c>
      <c r="BB205">
        <v>5565</v>
      </c>
      <c r="BC205">
        <v>3173</v>
      </c>
      <c r="BD205">
        <v>2570</v>
      </c>
      <c r="BE205">
        <v>2453</v>
      </c>
      <c r="BF205">
        <v>4645</v>
      </c>
      <c r="BG205">
        <v>2721</v>
      </c>
      <c r="BH205">
        <v>2173</v>
      </c>
      <c r="BI205">
        <v>1874</v>
      </c>
      <c r="BJ205">
        <v>920</v>
      </c>
      <c r="BK205">
        <v>452</v>
      </c>
      <c r="BL205">
        <v>397</v>
      </c>
      <c r="BM205">
        <v>579</v>
      </c>
      <c r="BN205">
        <v>318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</row>
    <row r="206" spans="1:79" outlineLevel="1">
      <c r="A206" t="s">
        <v>87</v>
      </c>
      <c r="B206" t="s">
        <v>1767</v>
      </c>
      <c r="C206">
        <v>2022</v>
      </c>
      <c r="D206" t="s">
        <v>2036</v>
      </c>
      <c r="E206">
        <v>1988</v>
      </c>
      <c r="F206">
        <v>3652</v>
      </c>
      <c r="G206">
        <v>2027</v>
      </c>
      <c r="H206">
        <v>1953</v>
      </c>
      <c r="I206">
        <v>996</v>
      </c>
      <c r="N206">
        <v>1057</v>
      </c>
      <c r="O206">
        <v>462</v>
      </c>
      <c r="P206">
        <v>595</v>
      </c>
      <c r="Q206">
        <f>SUM(Table1[[#This Row],[OSA]],Table1[[#This Row],[OSA: High-Demand Field]])</f>
        <v>1288</v>
      </c>
      <c r="U206">
        <v>254</v>
      </c>
      <c r="Y206">
        <v>1034</v>
      </c>
      <c r="AC206">
        <v>1259</v>
      </c>
      <c r="AD206">
        <v>393</v>
      </c>
      <c r="AE206">
        <v>585</v>
      </c>
      <c r="AF206">
        <v>669</v>
      </c>
      <c r="AG206">
        <v>512</v>
      </c>
      <c r="AH206">
        <v>110</v>
      </c>
      <c r="AI206">
        <v>210</v>
      </c>
      <c r="AJ206">
        <v>248</v>
      </c>
      <c r="AK206">
        <v>747</v>
      </c>
      <c r="AL206">
        <v>283</v>
      </c>
      <c r="AM206">
        <v>375</v>
      </c>
      <c r="AN206">
        <v>421</v>
      </c>
      <c r="AO206">
        <v>96</v>
      </c>
      <c r="AP206">
        <v>19</v>
      </c>
      <c r="AQ206">
        <v>3</v>
      </c>
      <c r="AR206">
        <v>0</v>
      </c>
      <c r="AS206">
        <v>16</v>
      </c>
      <c r="AT206">
        <v>0</v>
      </c>
      <c r="AU206">
        <v>0</v>
      </c>
      <c r="AV206">
        <v>0</v>
      </c>
      <c r="AW206">
        <v>0</v>
      </c>
      <c r="AX206">
        <v>19</v>
      </c>
      <c r="AY206">
        <v>3</v>
      </c>
      <c r="AZ206">
        <v>0</v>
      </c>
      <c r="BA206">
        <v>16</v>
      </c>
      <c r="BB206">
        <v>5181</v>
      </c>
      <c r="BC206">
        <v>2645</v>
      </c>
      <c r="BD206">
        <v>2576</v>
      </c>
      <c r="BE206">
        <v>2284</v>
      </c>
      <c r="BF206">
        <v>4285</v>
      </c>
      <c r="BG206">
        <v>2250</v>
      </c>
      <c r="BH206">
        <v>2152</v>
      </c>
      <c r="BI206">
        <v>1729</v>
      </c>
      <c r="BJ206">
        <v>896</v>
      </c>
      <c r="BK206">
        <v>395</v>
      </c>
      <c r="BL206">
        <v>424</v>
      </c>
      <c r="BM206">
        <v>555</v>
      </c>
      <c r="BN206">
        <v>294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</row>
    <row r="207" spans="1:79" outlineLevel="1">
      <c r="A207" t="s">
        <v>87</v>
      </c>
      <c r="B207" t="s">
        <v>1767</v>
      </c>
      <c r="C207">
        <v>2023</v>
      </c>
      <c r="D207" t="s">
        <v>2036</v>
      </c>
      <c r="E207">
        <v>2357</v>
      </c>
      <c r="F207">
        <v>3524</v>
      </c>
      <c r="G207">
        <v>1761</v>
      </c>
      <c r="H207">
        <v>1836</v>
      </c>
      <c r="I207">
        <v>885</v>
      </c>
      <c r="J207">
        <v>63</v>
      </c>
      <c r="K207">
        <v>19</v>
      </c>
      <c r="L207">
        <v>15</v>
      </c>
      <c r="M207">
        <v>0</v>
      </c>
      <c r="N207">
        <v>969</v>
      </c>
      <c r="O207">
        <v>299</v>
      </c>
      <c r="P207">
        <v>670</v>
      </c>
      <c r="Q207">
        <v>969</v>
      </c>
      <c r="R207">
        <v>147</v>
      </c>
      <c r="S207">
        <v>136</v>
      </c>
      <c r="T207">
        <v>649</v>
      </c>
      <c r="U207">
        <v>61</v>
      </c>
      <c r="V207">
        <v>5</v>
      </c>
      <c r="W207">
        <v>3</v>
      </c>
      <c r="X207">
        <v>33</v>
      </c>
      <c r="Y207">
        <v>908</v>
      </c>
      <c r="Z207">
        <v>142</v>
      </c>
      <c r="AA207">
        <v>133</v>
      </c>
      <c r="AB207">
        <v>616</v>
      </c>
      <c r="AC207">
        <v>1546</v>
      </c>
      <c r="AD207">
        <v>490</v>
      </c>
      <c r="AE207">
        <v>643</v>
      </c>
      <c r="AF207">
        <v>777</v>
      </c>
      <c r="AG207">
        <v>817</v>
      </c>
      <c r="AH207">
        <v>191</v>
      </c>
      <c r="AI207">
        <v>291</v>
      </c>
      <c r="AJ207">
        <v>400</v>
      </c>
      <c r="AK207">
        <v>729</v>
      </c>
      <c r="AL207">
        <v>299</v>
      </c>
      <c r="AM207">
        <v>352</v>
      </c>
      <c r="AN207">
        <v>377</v>
      </c>
      <c r="AO207">
        <v>95</v>
      </c>
      <c r="AP207">
        <v>30</v>
      </c>
      <c r="AQ207">
        <v>3</v>
      </c>
      <c r="AR207">
        <v>6</v>
      </c>
      <c r="AS207">
        <v>25</v>
      </c>
      <c r="AT207">
        <v>4</v>
      </c>
      <c r="AU207">
        <v>0</v>
      </c>
      <c r="AV207">
        <v>0</v>
      </c>
      <c r="AW207">
        <v>4</v>
      </c>
      <c r="AX207">
        <v>26</v>
      </c>
      <c r="AY207">
        <v>3</v>
      </c>
      <c r="AZ207">
        <v>6</v>
      </c>
      <c r="BA207">
        <v>21</v>
      </c>
      <c r="BB207">
        <v>5213</v>
      </c>
      <c r="BC207">
        <v>2433</v>
      </c>
      <c r="BD207">
        <v>2606</v>
      </c>
      <c r="BE207">
        <v>2122</v>
      </c>
      <c r="BF207">
        <v>4323</v>
      </c>
      <c r="BG207">
        <v>2108</v>
      </c>
      <c r="BH207">
        <v>2182</v>
      </c>
      <c r="BI207">
        <v>1618</v>
      </c>
      <c r="BJ207">
        <v>890</v>
      </c>
      <c r="BK207">
        <v>325</v>
      </c>
      <c r="BL207">
        <v>424</v>
      </c>
      <c r="BM207">
        <v>504</v>
      </c>
      <c r="BN207">
        <v>314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</row>
    <row r="208" spans="1:79" outlineLevel="1">
      <c r="A208" t="str">
        <f>A207</f>
        <v>010633</v>
      </c>
      <c r="B208" t="str">
        <f>B207</f>
        <v>Houston Community College</v>
      </c>
      <c r="C208">
        <v>2024</v>
      </c>
      <c r="D208" t="s">
        <v>2037</v>
      </c>
      <c r="E208">
        <f>_xlfn.FORECAST.ETS($C208, E202:E207, $C202:$C207, 0,0,1)</f>
        <v>2391.9757556364625</v>
      </c>
      <c r="F208">
        <f>_xlfn.FORECAST.ETS($C208, F202:F207, $C202:$C207, 0,0,1)</f>
        <v>3482.6678893146632</v>
      </c>
      <c r="G208">
        <f>F208*AVERAGEIFS(G:G, $A:$A, $A208, $D:$D, "Weight pct")</f>
        <v>2210.6236113638392</v>
      </c>
      <c r="H208">
        <f>F208*AVERAGEIFS(H:H, $A:$A, $A208, $D:$D, "Weight pct")</f>
        <v>1809.0315636005867</v>
      </c>
      <c r="I208">
        <f>F208*AVERAGEIFS(I:I, $A:$A, $A208, $D:$D, "Weight pct")</f>
        <v>982.32223335360698</v>
      </c>
      <c r="J208">
        <f>_xlfn.FORECAST.ETS($C208, J202:J207, $C202:$C207, 0,0,1)</f>
        <v>49.417500573089974</v>
      </c>
      <c r="K208">
        <f>J208*AVERAGEIFS(K:K, $A:$A, $A208, $D:$D, "Weight pct")</f>
        <v>14.903690649027133</v>
      </c>
      <c r="L208">
        <f>J208*AVERAGEIFS(L:L, $A:$A, $A208, $D:$D, "Weight pct")</f>
        <v>11.766071565021422</v>
      </c>
      <c r="M208">
        <f>J208*AVERAGEIFS(M:M, $A:$A, $A208, $D:$D, "Weight pct")</f>
        <v>0</v>
      </c>
      <c r="N208">
        <f>_xlfn.FORECAST.ETS($C208, N204:N207, $C204:$C207, 0,0,1)</f>
        <v>1130.4913403389999</v>
      </c>
      <c r="O208">
        <f>N208*AVERAGEIFS(O:O, $A:$A, $A208, $D:$D, "Weight pct")</f>
        <v>439.11442795109804</v>
      </c>
      <c r="P208">
        <f>N208*AVERAGEIFS(P:P, $A:$A, $A208, $D:$D, "Weight pct")</f>
        <v>691.37691238790183</v>
      </c>
      <c r="Q208">
        <f>_xlfn.FORECAST.ETS($C208, Q204:Q207, $C204:$C207, 0,0,1)</f>
        <v>1056.4382031449643</v>
      </c>
      <c r="R208">
        <f>$Q208*($R207/$Q207)</f>
        <v>160.26461905295125</v>
      </c>
      <c r="S208">
        <f>$Q208*($S207/$Q207)</f>
        <v>148.27202851157392</v>
      </c>
      <c r="T208">
        <f>$Q208*($T207/$Q207)</f>
        <v>707.5628419412609</v>
      </c>
      <c r="U208">
        <f t="shared" ref="U208:X211" si="200">Q208*AVERAGEIFS(U:U, $A:$A, $A208, $D:$D, "Weight pct")</f>
        <v>179.91492471885158</v>
      </c>
      <c r="V208">
        <f t="shared" si="200"/>
        <v>5.4511775188078664</v>
      </c>
      <c r="W208">
        <f t="shared" si="200"/>
        <v>3.2707065112847191</v>
      </c>
      <c r="X208">
        <f t="shared" si="200"/>
        <v>35.977771624131911</v>
      </c>
      <c r="Y208">
        <f t="shared" ref="Y208:AB211" si="201">Q208*AVERAGEIFS(Y:Y, $A:$A, $A208, $D:$D, "Weight pct")</f>
        <v>876.52327842611271</v>
      </c>
      <c r="Z208">
        <f t="shared" si="201"/>
        <v>154.81344153414338</v>
      </c>
      <c r="AA208">
        <f t="shared" si="201"/>
        <v>145.00132200028921</v>
      </c>
      <c r="AB208">
        <f t="shared" si="201"/>
        <v>671.58507031712895</v>
      </c>
      <c r="AC208">
        <f>_xlfn.FORECAST.ETS($C208, AC202:AC207, $C202:$C207, 0,0,1)</f>
        <v>1473.498812126051</v>
      </c>
      <c r="AD208">
        <f>AC208*AVERAGEIFS(AD:AD, $A:$A, $A208, $D:$D, "Weight pct")</f>
        <v>508.76579325317823</v>
      </c>
      <c r="AE208">
        <f>AC208*AVERAGEIFS(AE:AE, $A:$A, $A208, $D:$D, "Weight pct")</f>
        <v>651.5734389657199</v>
      </c>
      <c r="AF208">
        <f>AC208*AVERAGEIFS(AF:AF, $A:$A, $A208, $D:$D, "Weight pct")</f>
        <v>821.16944969974986</v>
      </c>
      <c r="AG208">
        <f t="shared" ref="AG208:AJ211" si="202">AC208*AVERAGEIFS(AG:AG, $A:$A, $A208, $D:$D, "Weight pct")</f>
        <v>686.97454254116917</v>
      </c>
      <c r="AH208">
        <f t="shared" si="202"/>
        <v>188.08701994136419</v>
      </c>
      <c r="AI208">
        <f t="shared" si="202"/>
        <v>285.60877973836079</v>
      </c>
      <c r="AJ208">
        <f t="shared" si="202"/>
        <v>379.63377648015802</v>
      </c>
      <c r="AK208">
        <f t="shared" ref="AK208:AN211" si="203">AC208*AVERAGEIFS(AK:AK, $A:$A, $A208, $D:$D, "Weight pct")</f>
        <v>786.52426958488172</v>
      </c>
      <c r="AL208">
        <f t="shared" si="203"/>
        <v>320.67877331181404</v>
      </c>
      <c r="AM208">
        <f t="shared" si="203"/>
        <v>365.96465922735905</v>
      </c>
      <c r="AN208">
        <f t="shared" si="203"/>
        <v>441.5356732195919</v>
      </c>
      <c r="AO208">
        <f>_xlfn.FORECAST.ETS($C208, AO202:AO207, $C202:$C207, 0,0,1)</f>
        <v>97.323082264772722</v>
      </c>
      <c r="AP208">
        <f>_xlfn.FORECAST.ETS($C208, AP202:AP207, $C202:$C207, 0,0,1)</f>
        <v>23.567718037244347</v>
      </c>
      <c r="AQ208">
        <f>AP208*AVERAGEIFS(AQ:AQ, $A:$A, $A208, $D:$D, "Weight pct")</f>
        <v>3.1492005417783391</v>
      </c>
      <c r="AR208">
        <f>AP208*AVERAGEIFS(AR:AR, $A:$A, $A208, $D:$D, "Weight pct")</f>
        <v>1.6497402626071045</v>
      </c>
      <c r="AS208">
        <f>AP208*AVERAGEIFS(AS:AS, $A:$A, $A208, $D:$D, "Weight pct")</f>
        <v>20.538226539464709</v>
      </c>
      <c r="AT208">
        <f t="shared" ref="AT208:AW211" si="204">AP208*AVERAGEIFS(AT:AT, $A:$A, $A208, $D:$D, "Weight pct")</f>
        <v>0.52372706749431885</v>
      </c>
      <c r="AU208">
        <f t="shared" si="204"/>
        <v>0</v>
      </c>
      <c r="AV208">
        <f t="shared" si="204"/>
        <v>0</v>
      </c>
      <c r="AW208">
        <f t="shared" si="204"/>
        <v>0.54768604105239227</v>
      </c>
      <c r="AX208">
        <f t="shared" ref="AX208:BA211" si="205">AP208*AVERAGEIFS(AX:AX, $A:$A, $A208, $D:$D, "Weight pct")</f>
        <v>23.04399096975003</v>
      </c>
      <c r="AY208">
        <f t="shared" si="205"/>
        <v>3.1492005417783391</v>
      </c>
      <c r="AZ208">
        <f t="shared" si="205"/>
        <v>1.6497402626071045</v>
      </c>
      <c r="BA208">
        <f t="shared" si="205"/>
        <v>19.990540498412315</v>
      </c>
      <c r="BB208">
        <f>_xlfn.FORECAST.ETS($C208, BB202:BB207, $C202:$C207, 0,0,1)</f>
        <v>5009.6814586174178</v>
      </c>
      <c r="BC208">
        <f>BB208*AVERAGEIFS(BC:BC, $A:$A, $A208, $D:$D, "Weight pct")</f>
        <v>2982.3647252792325</v>
      </c>
      <c r="BD208">
        <f>BB208*AVERAGEIFS(BD:BD, $A:$A, $A208, $D:$D, "Weight pct")</f>
        <v>2357.7948544605174</v>
      </c>
      <c r="BE208">
        <f>BB208*AVERAGEIFS(BE:BE, $A:$A, $A208, $D:$D, "Weight pct")</f>
        <v>2190.2808415490986</v>
      </c>
      <c r="BF208">
        <f t="shared" ref="BF208:BI211" si="206">BB208*AVERAGEIFS(BF:BF, $A:$A, $A208, $D:$D, "Weight pct")</f>
        <v>4268.3525682655172</v>
      </c>
      <c r="BG208">
        <f t="shared" si="206"/>
        <v>2625.3617770446281</v>
      </c>
      <c r="BH208">
        <f t="shared" si="206"/>
        <v>2029.6956480569481</v>
      </c>
      <c r="BI208">
        <f t="shared" si="206"/>
        <v>1728.8584378165892</v>
      </c>
      <c r="BJ208">
        <f t="shared" ref="BJ208:BM211" si="207">BB208*AVERAGEIFS(BJ:BJ, $A:$A, $A208, $D:$D, "Weight pct")</f>
        <v>741.32889035190033</v>
      </c>
      <c r="BK208">
        <f t="shared" si="207"/>
        <v>357.00294823460422</v>
      </c>
      <c r="BL208">
        <f t="shared" si="207"/>
        <v>328.09920640356933</v>
      </c>
      <c r="BM208">
        <f t="shared" si="207"/>
        <v>461.42240373250945</v>
      </c>
      <c r="BN208">
        <f>_xlfn.FORECAST.ETS($C208, BN202:BN207, $C202:$C207, 0,0,1)</f>
        <v>285.47232161208962</v>
      </c>
      <c r="BO208">
        <f>_xlfn.FORECAST.ETS($C208, BO202:BO207, $C202:$C207, 0,0,1)</f>
        <v>0</v>
      </c>
      <c r="BP208" t="e">
        <f>BO208*AVERAGEIFS(BP:BP, $A:$A, $A208, $D:$D, "Weight pct")</f>
        <v>#DIV/0!</v>
      </c>
      <c r="BQ208" t="e">
        <f>BO208*AVERAGEIFS(BQ:BQ, $A:$A, $A208, $D:$D, "Weight pct")</f>
        <v>#DIV/0!</v>
      </c>
      <c r="BR208" t="e">
        <f>BO208*AVERAGEIFS(BR:BR, $A:$A, $A208, $D:$D, "Weight pct")</f>
        <v>#DIV/0!</v>
      </c>
      <c r="BS208" t="e">
        <f t="shared" ref="BS208:BV211" si="208">BO208*AVERAGEIFS(BS:BS, $A:$A, $A208, $D:$D, "Weight pct")</f>
        <v>#DIV/0!</v>
      </c>
      <c r="BT208" t="e">
        <f t="shared" si="208"/>
        <v>#DIV/0!</v>
      </c>
      <c r="BU208" t="e">
        <f t="shared" si="208"/>
        <v>#DIV/0!</v>
      </c>
      <c r="BV208" t="e">
        <f t="shared" si="208"/>
        <v>#DIV/0!</v>
      </c>
      <c r="BW208" t="e">
        <f t="shared" ref="BW208:BZ211" si="209">BO208*AVERAGEIFS(BW:BW, $A:$A, $A208, $D:$D, "Weight pct")</f>
        <v>#DIV/0!</v>
      </c>
      <c r="BX208" t="e">
        <f t="shared" si="209"/>
        <v>#DIV/0!</v>
      </c>
      <c r="BY208" t="e">
        <f t="shared" si="209"/>
        <v>#DIV/0!</v>
      </c>
      <c r="BZ208" t="e">
        <f t="shared" si="209"/>
        <v>#DIV/0!</v>
      </c>
      <c r="CA208">
        <f>_xlfn.FORECAST.ETS($C208, CA202:CA207, $C202:$C207, 0,0,1)</f>
        <v>0</v>
      </c>
    </row>
    <row r="209" spans="1:79" outlineLevel="1">
      <c r="A209" t="str">
        <f>A207</f>
        <v>010633</v>
      </c>
      <c r="B209" t="str">
        <f>B207</f>
        <v>Houston Community College</v>
      </c>
      <c r="C209">
        <v>2025</v>
      </c>
      <c r="D209" t="s">
        <v>2037</v>
      </c>
      <c r="E209">
        <f>_xlfn.FORECAST.ETS($C209, E202:E207, $C202:$C207, 0,0,1)</f>
        <v>2523.444913739454</v>
      </c>
      <c r="F209">
        <f>_xlfn.FORECAST.ETS($C209, F202:F207, $C202:$C207, 0,0,1)</f>
        <v>3389.2764469737185</v>
      </c>
      <c r="G209">
        <f>F209*AVERAGEIFS(G:G, $A:$A, $A209, $D:$D, "Weight pct")</f>
        <v>2151.3433888161635</v>
      </c>
      <c r="H209">
        <f>F209*AVERAGEIFS(H:H, $A:$A, $A209, $D:$D, "Weight pct")</f>
        <v>1760.5204587997785</v>
      </c>
      <c r="I209">
        <f>F209*AVERAGEIFS(I:I, $A:$A, $A209, $D:$D, "Weight pct")</f>
        <v>955.98021822837939</v>
      </c>
      <c r="J209">
        <f>_xlfn.FORECAST.ETS($C209, J202:J207, $C202:$C207, 0,0,1)</f>
        <v>59.65490359302941</v>
      </c>
      <c r="K209">
        <f>J209*AVERAGEIFS(K:K, $A:$A, $A209, $D:$D, "Weight pct")</f>
        <v>17.991161401072361</v>
      </c>
      <c r="L209">
        <f>J209*AVERAGEIFS(L:L, $A:$A, $A209, $D:$D, "Weight pct")</f>
        <v>14.203548474530811</v>
      </c>
      <c r="M209">
        <f>J209*AVERAGEIFS(M:M, $A:$A, $A209, $D:$D, "Weight pct")</f>
        <v>0</v>
      </c>
      <c r="N209">
        <f>_xlfn.FORECAST.ETS($C209, N204:N207, $C204:$C207, 0,0,1)</f>
        <v>1236.6672474279999</v>
      </c>
      <c r="O209">
        <f>N209*AVERAGEIFS(O:O, $A:$A, $A209, $D:$D, "Weight pct")</f>
        <v>480.35611732980152</v>
      </c>
      <c r="P209">
        <f>N209*AVERAGEIFS(P:P, $A:$A, $A209, $D:$D, "Weight pct")</f>
        <v>756.3111300981983</v>
      </c>
      <c r="Q209">
        <f>_xlfn.FORECAST.ETS($C209, Q204:Q207, $C204:$C207, 0,0,1)</f>
        <v>1053.3568654595713</v>
      </c>
      <c r="R209">
        <f>$Q209*($R207/$Q207)</f>
        <v>159.79717154030649</v>
      </c>
      <c r="S209">
        <f>$Q209*($S207/$Q207)</f>
        <v>147.83956006450123</v>
      </c>
      <c r="T209">
        <f>$Q209*($T207/$Q207)</f>
        <v>705.49907707250952</v>
      </c>
      <c r="U209">
        <f t="shared" si="200"/>
        <v>179.39016270622227</v>
      </c>
      <c r="V209">
        <f t="shared" si="200"/>
        <v>5.43527794354784</v>
      </c>
      <c r="W209">
        <f t="shared" si="200"/>
        <v>3.2611667661287038</v>
      </c>
      <c r="X209">
        <f t="shared" si="200"/>
        <v>35.872834427415739</v>
      </c>
      <c r="Y209">
        <f t="shared" si="201"/>
        <v>873.96670275334907</v>
      </c>
      <c r="Z209">
        <f t="shared" si="201"/>
        <v>154.36189359675865</v>
      </c>
      <c r="AA209">
        <f t="shared" si="201"/>
        <v>144.57839329837253</v>
      </c>
      <c r="AB209">
        <f t="shared" si="201"/>
        <v>669.62624264509384</v>
      </c>
      <c r="AC209">
        <f>_xlfn.FORECAST.ETS($C209, AC202:AC207, $C202:$C207, 0,0,1)</f>
        <v>1493.8858223489256</v>
      </c>
      <c r="AD209">
        <f>AC209*AVERAGEIFS(AD:AD, $A:$A, $A209, $D:$D, "Weight pct")</f>
        <v>515.80496650716668</v>
      </c>
      <c r="AE209">
        <f>AC209*AVERAGEIFS(AE:AE, $A:$A, $A209, $D:$D, "Weight pct")</f>
        <v>660.58846785602577</v>
      </c>
      <c r="AF209">
        <f>AC209*AVERAGEIFS(AF:AF, $A:$A, $A209, $D:$D, "Weight pct")</f>
        <v>832.53097223914438</v>
      </c>
      <c r="AG209">
        <f t="shared" si="202"/>
        <v>696.47937342829675</v>
      </c>
      <c r="AH209">
        <f t="shared" si="202"/>
        <v>190.68935118641073</v>
      </c>
      <c r="AI209">
        <f t="shared" si="202"/>
        <v>289.56040091670934</v>
      </c>
      <c r="AJ209">
        <f t="shared" si="202"/>
        <v>384.88630713600725</v>
      </c>
      <c r="AK209">
        <f t="shared" si="203"/>
        <v>797.40644892062869</v>
      </c>
      <c r="AL209">
        <f t="shared" si="203"/>
        <v>325.11561532075592</v>
      </c>
      <c r="AM209">
        <f t="shared" si="203"/>
        <v>371.02806693931637</v>
      </c>
      <c r="AN209">
        <f t="shared" si="203"/>
        <v>447.64466510313719</v>
      </c>
      <c r="AO209">
        <f>_xlfn.FORECAST.ETS($C209, AO202:AO207, $C202:$C207, 0,0,1)</f>
        <v>102.05688351526037</v>
      </c>
      <c r="AP209">
        <f>_xlfn.FORECAST.ETS($C209, AP202:AP207, $C202:$C207, 0,0,1)</f>
        <v>23.996727053659537</v>
      </c>
      <c r="AQ209">
        <f>AP209*AVERAGEIFS(AQ:AQ, $A:$A, $A209, $D:$D, "Weight pct")</f>
        <v>3.2065262202673406</v>
      </c>
      <c r="AR209">
        <f>AP209*AVERAGEIFS(AR:AR, $A:$A, $A209, $D:$D, "Weight pct")</f>
        <v>1.6797708937561677</v>
      </c>
      <c r="AS209">
        <f>AP209*AVERAGEIFS(AS:AS, $A:$A, $A209, $D:$D, "Weight pct")</f>
        <v>20.912088970807609</v>
      </c>
      <c r="AT209">
        <f t="shared" si="204"/>
        <v>0.53326060119243412</v>
      </c>
      <c r="AU209">
        <f t="shared" si="204"/>
        <v>0</v>
      </c>
      <c r="AV209">
        <f t="shared" si="204"/>
        <v>0</v>
      </c>
      <c r="AW209">
        <f t="shared" si="204"/>
        <v>0.5576557058882029</v>
      </c>
      <c r="AX209">
        <f t="shared" si="205"/>
        <v>23.463466452467106</v>
      </c>
      <c r="AY209">
        <f t="shared" si="205"/>
        <v>3.2065262202673406</v>
      </c>
      <c r="AZ209">
        <f t="shared" si="205"/>
        <v>1.6797708937561677</v>
      </c>
      <c r="BA209">
        <f t="shared" si="205"/>
        <v>20.354433264919404</v>
      </c>
      <c r="BB209">
        <f>_xlfn.FORECAST.ETS($C209, BB202:BB207, $C202:$C207, 0,0,1)</f>
        <v>4869.5333012761557</v>
      </c>
      <c r="BC209">
        <f>BB209*AVERAGEIFS(BC:BC, $A:$A, $A209, $D:$D, "Weight pct")</f>
        <v>2898.9316918178961</v>
      </c>
      <c r="BD209">
        <f>BB209*AVERAGEIFS(BD:BD, $A:$A, $A209, $D:$D, "Weight pct")</f>
        <v>2291.8344521932349</v>
      </c>
      <c r="BE209">
        <f>BB209*AVERAGEIFS(BE:BE, $A:$A, $A209, $D:$D, "Weight pct")</f>
        <v>2129.0067213203661</v>
      </c>
      <c r="BF209">
        <f t="shared" si="206"/>
        <v>4148.9434297271264</v>
      </c>
      <c r="BG209">
        <f t="shared" si="206"/>
        <v>2551.9160662851</v>
      </c>
      <c r="BH209">
        <f t="shared" si="206"/>
        <v>1972.9139729367766</v>
      </c>
      <c r="BI209">
        <f t="shared" si="206"/>
        <v>1680.4928228837073</v>
      </c>
      <c r="BJ209">
        <f t="shared" si="207"/>
        <v>720.58987154902923</v>
      </c>
      <c r="BK209">
        <f t="shared" si="207"/>
        <v>347.01562553279598</v>
      </c>
      <c r="BL209">
        <f t="shared" si="207"/>
        <v>318.92047925645824</v>
      </c>
      <c r="BM209">
        <f t="shared" si="207"/>
        <v>448.51389843665891</v>
      </c>
      <c r="BN209">
        <f>_xlfn.FORECAST.ETS($C209, BN202:BN207, $C202:$C207, 0,0,1)</f>
        <v>270.87982048944536</v>
      </c>
      <c r="BO209">
        <f>_xlfn.FORECAST.ETS($C209, BO202:BO207, $C202:$C207, 0,0,1)</f>
        <v>0</v>
      </c>
      <c r="BP209" t="e">
        <f>BO209*AVERAGEIFS(BP:BP, $A:$A, $A209, $D:$D, "Weight pct")</f>
        <v>#DIV/0!</v>
      </c>
      <c r="BQ209" t="e">
        <f>BO209*AVERAGEIFS(BQ:BQ, $A:$A, $A209, $D:$D, "Weight pct")</f>
        <v>#DIV/0!</v>
      </c>
      <c r="BR209" t="e">
        <f>BO209*AVERAGEIFS(BR:BR, $A:$A, $A209, $D:$D, "Weight pct")</f>
        <v>#DIV/0!</v>
      </c>
      <c r="BS209" t="e">
        <f t="shared" si="208"/>
        <v>#DIV/0!</v>
      </c>
      <c r="BT209" t="e">
        <f t="shared" si="208"/>
        <v>#DIV/0!</v>
      </c>
      <c r="BU209" t="e">
        <f t="shared" si="208"/>
        <v>#DIV/0!</v>
      </c>
      <c r="BV209" t="e">
        <f t="shared" si="208"/>
        <v>#DIV/0!</v>
      </c>
      <c r="BW209" t="e">
        <f t="shared" si="209"/>
        <v>#DIV/0!</v>
      </c>
      <c r="BX209" t="e">
        <f t="shared" si="209"/>
        <v>#DIV/0!</v>
      </c>
      <c r="BY209" t="e">
        <f t="shared" si="209"/>
        <v>#DIV/0!</v>
      </c>
      <c r="BZ209" t="e">
        <f t="shared" si="209"/>
        <v>#DIV/0!</v>
      </c>
      <c r="CA209">
        <f>_xlfn.FORECAST.ETS($C209, CA202:CA207, $C202:$C207, 0,0,1)</f>
        <v>0</v>
      </c>
    </row>
    <row r="210" spans="1:79" outlineLevel="1">
      <c r="A210" t="str">
        <f>A209</f>
        <v>010633</v>
      </c>
      <c r="B210" t="str">
        <f>B209</f>
        <v>Houston Community College</v>
      </c>
      <c r="C210">
        <v>2024</v>
      </c>
      <c r="D210" t="s">
        <v>2040</v>
      </c>
      <c r="E210">
        <f>IF(OR(E207=0,E207=""),E208,IF(E208&gt;(E207*(1+Dash!$B$6)),E207*(1+Dash!$B$6),IF(E208&lt;(E207*(1-Dash!$B$7)),E207*(1-Dash!$B$7),E208)))</f>
        <v>2391.9757556364625</v>
      </c>
      <c r="F210">
        <f>IF(OR(F207=0,F207=""),F208,IF(F208&gt;(F207*(1+Dash!$B$6)),F207*(1+Dash!$B$6),IF(F208&lt;(F207*(1-Dash!$B$7)),F207*(1-Dash!$B$7),F208)))</f>
        <v>3482.6678893146632</v>
      </c>
      <c r="G210">
        <f>F210*AVERAGEIFS(G:G, $A:$A, $A210, $D:$D, "Weight pct")</f>
        <v>2210.6236113638392</v>
      </c>
      <c r="H210">
        <f>F210*AVERAGEIFS(H:H, $A:$A, $A210, $D:$D, "Weight pct")</f>
        <v>1809.0315636005867</v>
      </c>
      <c r="I210">
        <f>F210*AVERAGEIFS(I:I, $A:$A, $A210, $D:$D, "Weight pct")</f>
        <v>982.32223335360698</v>
      </c>
      <c r="J210">
        <f>IF(OR(J207=0,J207=""),J208,IF(J208&gt;(J207*(1+Dash!$B$6)),J207*(1+Dash!$B$6),IF(J208&lt;(J207*(1-Dash!$B$7)),J207*(1-Dash!$B$7),J208)))</f>
        <v>59.849999999999994</v>
      </c>
      <c r="K210">
        <f>J210*AVERAGEIFS(K:K, $A:$A, $A210, $D:$D, "Weight pct")</f>
        <v>18.049999999999997</v>
      </c>
      <c r="L210">
        <f>J210*AVERAGEIFS(L:L, $A:$A, $A210, $D:$D, "Weight pct")</f>
        <v>14.249999999999998</v>
      </c>
      <c r="M210">
        <f>J210*AVERAGEIFS(M:M, $A:$A, $A210, $D:$D, "Weight pct")</f>
        <v>0</v>
      </c>
      <c r="N210">
        <f>IF(OR(N207=0,N207=""),N208,IF(N208&gt;(N207*(1+Dash!$B$6)),N207*(1+Dash!$B$6),IF(N208&lt;(N207*(1-Dash!$B$7)),N207*(1-Dash!$B$7),N208)))</f>
        <v>1065.9000000000001</v>
      </c>
      <c r="O210">
        <f>N210*AVERAGEIFS(O:O, $A:$A, $A210, $D:$D, "Weight pct")</f>
        <v>414.02534637082749</v>
      </c>
      <c r="P210">
        <f>N210*AVERAGEIFS(P:P, $A:$A, $A210, $D:$D, "Weight pct")</f>
        <v>651.8746536291726</v>
      </c>
      <c r="Q210">
        <f>IF(OR(Q207=0,Q207=""),Q208,IF(Q208&gt;(Q207*(1+Dash!$B$6)),Q207*(1+Dash!$B$6),IF(Q208&lt;(Q207*(1-Dash!$B$7)),Q207*(1-Dash!$B$7),Q208)))</f>
        <v>1056.4382031449643</v>
      </c>
      <c r="R210">
        <f>$Q210*($R207/$Q207)</f>
        <v>160.26461905295125</v>
      </c>
      <c r="S210">
        <f>$Q210*($S207/$Q207)</f>
        <v>148.27202851157392</v>
      </c>
      <c r="T210">
        <f>$Q210*($T207/$Q207)</f>
        <v>707.5628419412609</v>
      </c>
      <c r="U210">
        <f t="shared" si="200"/>
        <v>179.91492471885158</v>
      </c>
      <c r="V210">
        <f t="shared" si="200"/>
        <v>5.4511775188078664</v>
      </c>
      <c r="W210">
        <f t="shared" si="200"/>
        <v>3.2707065112847191</v>
      </c>
      <c r="X210">
        <f t="shared" si="200"/>
        <v>35.977771624131911</v>
      </c>
      <c r="Y210">
        <f t="shared" si="201"/>
        <v>876.52327842611271</v>
      </c>
      <c r="Z210">
        <f t="shared" si="201"/>
        <v>154.81344153414338</v>
      </c>
      <c r="AA210">
        <f t="shared" si="201"/>
        <v>145.00132200028921</v>
      </c>
      <c r="AB210">
        <f t="shared" si="201"/>
        <v>671.58507031712895</v>
      </c>
      <c r="AC210">
        <f>IF(OR(AC207=0,AC207=""),AC208,IF(AC208&gt;(AC207*(1+Dash!$B$6)),AC207*(1+Dash!$B$6),IF(AC208&lt;(AC207*(1-Dash!$B$7)),AC207*(1-Dash!$B$7),AC208)))</f>
        <v>1473.498812126051</v>
      </c>
      <c r="AD210">
        <f>AC210*AVERAGEIFS(AD:AD, $A:$A, $A210, $D:$D, "Weight pct")</f>
        <v>508.76579325317823</v>
      </c>
      <c r="AE210">
        <f>AC210*AVERAGEIFS(AE:AE, $A:$A, $A210, $D:$D, "Weight pct")</f>
        <v>651.5734389657199</v>
      </c>
      <c r="AF210">
        <f>AC210*AVERAGEIFS(AF:AF, $A:$A, $A210, $D:$D, "Weight pct")</f>
        <v>821.16944969974986</v>
      </c>
      <c r="AG210">
        <f t="shared" si="202"/>
        <v>686.97454254116917</v>
      </c>
      <c r="AH210">
        <f t="shared" si="202"/>
        <v>188.08701994136419</v>
      </c>
      <c r="AI210">
        <f t="shared" si="202"/>
        <v>285.60877973836079</v>
      </c>
      <c r="AJ210">
        <f t="shared" si="202"/>
        <v>379.63377648015802</v>
      </c>
      <c r="AK210">
        <f t="shared" si="203"/>
        <v>786.52426958488172</v>
      </c>
      <c r="AL210">
        <f t="shared" si="203"/>
        <v>320.67877331181404</v>
      </c>
      <c r="AM210">
        <f t="shared" si="203"/>
        <v>365.96465922735905</v>
      </c>
      <c r="AN210">
        <f t="shared" si="203"/>
        <v>441.5356732195919</v>
      </c>
      <c r="AO210">
        <f>IF(OR(AO207=0,AO207=""),AO208,IF(AO208&gt;(AO207*(1+Dash!$B$6)),AO207*(1+Dash!$B$6),IF(AO208&lt;(AO207*(1-Dash!$B$7)),AO207*(1-Dash!$B$7),AO208)))</f>
        <v>97.323082264772722</v>
      </c>
      <c r="AP210">
        <f>IF(OR(AP207=0,AP207=""),AP208,IF(AP208&gt;(AP207*(1+Dash!$B$6)),AP207*(1+Dash!$B$6),IF(AP208&lt;(AP207*(1-Dash!$B$7)),AP207*(1-Dash!$B$7),AP208)))</f>
        <v>28.5</v>
      </c>
      <c r="AQ210">
        <f>AP210*AVERAGEIFS(AQ:AQ, $A:$A, $A210, $D:$D, "Weight pct")</f>
        <v>3.8082692307692314</v>
      </c>
      <c r="AR210">
        <f>AP210*AVERAGEIFS(AR:AR, $A:$A, $A210, $D:$D, "Weight pct")</f>
        <v>1.9950000000000001</v>
      </c>
      <c r="AS210">
        <f>AP210*AVERAGEIFS(AS:AS, $A:$A, $A210, $D:$D, "Weight pct")</f>
        <v>24.836492673992673</v>
      </c>
      <c r="AT210">
        <f t="shared" si="204"/>
        <v>0.6333333333333333</v>
      </c>
      <c r="AU210">
        <f t="shared" si="204"/>
        <v>0</v>
      </c>
      <c r="AV210">
        <f t="shared" si="204"/>
        <v>0</v>
      </c>
      <c r="AW210">
        <f t="shared" si="204"/>
        <v>0.66230647130647136</v>
      </c>
      <c r="AX210">
        <f t="shared" si="205"/>
        <v>27.866666666666667</v>
      </c>
      <c r="AY210">
        <f t="shared" si="205"/>
        <v>3.8082692307692314</v>
      </c>
      <c r="AZ210">
        <f t="shared" si="205"/>
        <v>1.9950000000000001</v>
      </c>
      <c r="BA210">
        <f t="shared" si="205"/>
        <v>24.174186202686201</v>
      </c>
      <c r="BB210">
        <f>IF(OR(BB207=0,BB207=""),BB208,IF(BB208&gt;(BB207*(1+Dash!$B$6)),BB207*(1+Dash!$B$6),IF(BB208&lt;(BB207*(1-Dash!$B$7)),BB207*(1-Dash!$B$7),BB208)))</f>
        <v>5009.6814586174178</v>
      </c>
      <c r="BC210">
        <f>BB210*AVERAGEIFS(BC:BC, $A:$A, $A210, $D:$D, "Weight pct")</f>
        <v>2982.3647252792325</v>
      </c>
      <c r="BD210">
        <f>BB210*AVERAGEIFS(BD:BD, $A:$A, $A210, $D:$D, "Weight pct")</f>
        <v>2357.7948544605174</v>
      </c>
      <c r="BE210">
        <f>BB210*AVERAGEIFS(BE:BE, $A:$A, $A210, $D:$D, "Weight pct")</f>
        <v>2190.2808415490986</v>
      </c>
      <c r="BF210">
        <f t="shared" si="206"/>
        <v>4268.3525682655172</v>
      </c>
      <c r="BG210">
        <f t="shared" si="206"/>
        <v>2625.3617770446281</v>
      </c>
      <c r="BH210">
        <f t="shared" si="206"/>
        <v>2029.6956480569481</v>
      </c>
      <c r="BI210">
        <f t="shared" si="206"/>
        <v>1728.8584378165892</v>
      </c>
      <c r="BJ210">
        <f t="shared" si="207"/>
        <v>741.32889035190033</v>
      </c>
      <c r="BK210">
        <f t="shared" si="207"/>
        <v>357.00294823460422</v>
      </c>
      <c r="BL210">
        <f t="shared" si="207"/>
        <v>328.09920640356933</v>
      </c>
      <c r="BM210">
        <f t="shared" si="207"/>
        <v>461.42240373250945</v>
      </c>
      <c r="BN210">
        <f>IF(OR(BN207=0,BN207=""),BN208,IF(BN208&gt;(BN207*(1+Dash!$B$6)),BN207*(1+Dash!$B$6),IF(BN208&lt;(BN207*(1-Dash!$B$7)),BN207*(1-Dash!$B$7),BN208)))</f>
        <v>298.3</v>
      </c>
      <c r="BO210">
        <f>IF(OR(BO207=0,BO207=""),BO208,IF(BO208&gt;(BO207*(1+Dash!$B$6)),BO207*(1+Dash!$B$6),IF(BO208&lt;(BO207*(1-Dash!$B$7)),BO207*(1-Dash!$B$7),BO208)))</f>
        <v>0</v>
      </c>
      <c r="BP210" t="e">
        <f>BO210*AVERAGEIFS(BP:BP, $A:$A, $A210, $D:$D, "Weight pct")</f>
        <v>#DIV/0!</v>
      </c>
      <c r="BQ210" t="e">
        <f>BO210*AVERAGEIFS(BQ:BQ, $A:$A, $A210, $D:$D, "Weight pct")</f>
        <v>#DIV/0!</v>
      </c>
      <c r="BR210" t="e">
        <f>BO210*AVERAGEIFS(BR:BR, $A:$A, $A210, $D:$D, "Weight pct")</f>
        <v>#DIV/0!</v>
      </c>
      <c r="BS210" t="e">
        <f t="shared" si="208"/>
        <v>#DIV/0!</v>
      </c>
      <c r="BT210" t="e">
        <f t="shared" si="208"/>
        <v>#DIV/0!</v>
      </c>
      <c r="BU210" t="e">
        <f t="shared" si="208"/>
        <v>#DIV/0!</v>
      </c>
      <c r="BV210" t="e">
        <f t="shared" si="208"/>
        <v>#DIV/0!</v>
      </c>
      <c r="BW210" t="e">
        <f t="shared" si="209"/>
        <v>#DIV/0!</v>
      </c>
      <c r="BX210" t="e">
        <f t="shared" si="209"/>
        <v>#DIV/0!</v>
      </c>
      <c r="BY210" t="e">
        <f t="shared" si="209"/>
        <v>#DIV/0!</v>
      </c>
      <c r="BZ210" t="e">
        <f t="shared" si="209"/>
        <v>#DIV/0!</v>
      </c>
      <c r="CA210">
        <f>IF(OR(CA207=0,CA207=""),CA208,IF(CA208&gt;(CA207*(1+Dash!$B$6)),CA207*(1+Dash!$B$6),IF(CA208&lt;(CA207*(1-Dash!$B$7)),CA207*(1-Dash!$B$7),CA208)))</f>
        <v>0</v>
      </c>
    </row>
    <row r="211" spans="1:79" outlineLevel="1">
      <c r="A211" t="str">
        <f>A210</f>
        <v>010633</v>
      </c>
      <c r="B211" t="str">
        <f>B210</f>
        <v>Houston Community College</v>
      </c>
      <c r="C211">
        <v>2025</v>
      </c>
      <c r="D211" t="s">
        <v>2040</v>
      </c>
      <c r="E211">
        <f>IF(E209&gt;(E210*(1+Dash!$B$6)), E210*(1+Dash!$B$6), IF(E209&lt;(E210*(1-Dash!$B$7)), E210*(1-Dash!$B$7), E209))</f>
        <v>2523.444913739454</v>
      </c>
      <c r="F211">
        <f>IF(F209&gt;(F210*(1+Dash!$B$6)), F210*(1+Dash!$B$6), IF(F209&lt;(F210*(1-Dash!$B$7)), F210*(1-Dash!$B$7), F209))</f>
        <v>3389.2764469737185</v>
      </c>
      <c r="G211">
        <f>F211*AVERAGEIFS(G:G, $A:$A, $A211, $D:$D, "Weight pct")</f>
        <v>2151.3433888161635</v>
      </c>
      <c r="H211">
        <f>F211*AVERAGEIFS(H:H, $A:$A, $A211, $D:$D, "Weight pct")</f>
        <v>1760.5204587997785</v>
      </c>
      <c r="I211">
        <f>F211*AVERAGEIFS(I:I, $A:$A, $A211, $D:$D, "Weight pct")</f>
        <v>955.98021822837939</v>
      </c>
      <c r="J211">
        <f>IF(J209&gt;(J210*(1+Dash!$B$6)), J210*(1+Dash!$B$6), IF(J209&lt;(J210*(1-Dash!$B$7)), J210*(1-Dash!$B$7), J209))</f>
        <v>59.65490359302941</v>
      </c>
      <c r="K211">
        <f>J211*AVERAGEIFS(K:K, $A:$A, $A211, $D:$D, "Weight pct")</f>
        <v>17.991161401072361</v>
      </c>
      <c r="L211">
        <f>J211*AVERAGEIFS(L:L, $A:$A, $A211, $D:$D, "Weight pct")</f>
        <v>14.203548474530811</v>
      </c>
      <c r="M211">
        <f>J211*AVERAGEIFS(M:M, $A:$A, $A211, $D:$D, "Weight pct")</f>
        <v>0</v>
      </c>
      <c r="N211">
        <f>IF(N209&gt;(N210*(1+Dash!$B$6)), N210*(1+Dash!$B$6), IF(N209&lt;(N210*(1-Dash!$B$7)), N210*(1-Dash!$B$7), N209))</f>
        <v>1172.4900000000002</v>
      </c>
      <c r="O211">
        <f>N211*AVERAGEIFS(O:O, $A:$A, $A211, $D:$D, "Weight pct")</f>
        <v>455.42788100791029</v>
      </c>
      <c r="P211">
        <f>N211*AVERAGEIFS(P:P, $A:$A, $A211, $D:$D, "Weight pct")</f>
        <v>717.06211899208995</v>
      </c>
      <c r="Q211">
        <f>IF(Q209&gt;(Q210*(1+Dash!$B$6)), Q210*(1+Dash!$B$6), IF(Q209&lt;(Q210*(1-Dash!$B$7)), Q210*(1-Dash!$B$7), Q209))</f>
        <v>1053.3568654595713</v>
      </c>
      <c r="R211">
        <f>$Q211*($R207/$Q207)</f>
        <v>159.79717154030649</v>
      </c>
      <c r="S211">
        <f>$Q211*($S207/$Q207)</f>
        <v>147.83956006450123</v>
      </c>
      <c r="T211">
        <f>$Q211*($T207/$Q207)</f>
        <v>705.49907707250952</v>
      </c>
      <c r="U211">
        <f t="shared" si="200"/>
        <v>179.39016270622227</v>
      </c>
      <c r="V211">
        <f t="shared" si="200"/>
        <v>5.43527794354784</v>
      </c>
      <c r="W211">
        <f t="shared" si="200"/>
        <v>3.2611667661287038</v>
      </c>
      <c r="X211">
        <f t="shared" si="200"/>
        <v>35.872834427415739</v>
      </c>
      <c r="Y211">
        <f t="shared" si="201"/>
        <v>873.96670275334907</v>
      </c>
      <c r="Z211">
        <f t="shared" si="201"/>
        <v>154.36189359675865</v>
      </c>
      <c r="AA211">
        <f t="shared" si="201"/>
        <v>144.57839329837253</v>
      </c>
      <c r="AB211">
        <f t="shared" si="201"/>
        <v>669.62624264509384</v>
      </c>
      <c r="AC211">
        <f>IF(AC209&gt;(AC210*(1+Dash!$B$6)), AC210*(1+Dash!$B$6), IF(AC209&lt;(AC210*(1-Dash!$B$7)), AC210*(1-Dash!$B$7), AC209))</f>
        <v>1493.8858223489256</v>
      </c>
      <c r="AD211">
        <f>AC211*AVERAGEIFS(AD:AD, $A:$A, $A211, $D:$D, "Weight pct")</f>
        <v>515.80496650716668</v>
      </c>
      <c r="AE211">
        <f>AC211*AVERAGEIFS(AE:AE, $A:$A, $A211, $D:$D, "Weight pct")</f>
        <v>660.58846785602577</v>
      </c>
      <c r="AF211">
        <f>AC211*AVERAGEIFS(AF:AF, $A:$A, $A211, $D:$D, "Weight pct")</f>
        <v>832.53097223914438</v>
      </c>
      <c r="AG211">
        <f t="shared" si="202"/>
        <v>696.47937342829675</v>
      </c>
      <c r="AH211">
        <f t="shared" si="202"/>
        <v>190.68935118641073</v>
      </c>
      <c r="AI211">
        <f t="shared" si="202"/>
        <v>289.56040091670934</v>
      </c>
      <c r="AJ211">
        <f t="shared" si="202"/>
        <v>384.88630713600725</v>
      </c>
      <c r="AK211">
        <f t="shared" si="203"/>
        <v>797.40644892062869</v>
      </c>
      <c r="AL211">
        <f t="shared" si="203"/>
        <v>325.11561532075592</v>
      </c>
      <c r="AM211">
        <f t="shared" si="203"/>
        <v>371.02806693931637</v>
      </c>
      <c r="AN211">
        <f t="shared" si="203"/>
        <v>447.64466510313719</v>
      </c>
      <c r="AO211">
        <f>IF(AO209&gt;(AO210*(1+Dash!$B$6)), AO210*(1+Dash!$B$6), IF(AO209&lt;(AO210*(1-Dash!$B$7)), AO210*(1-Dash!$B$7), AO209))</f>
        <v>102.05688351526037</v>
      </c>
      <c r="AP211">
        <f>IF(AP209&gt;(AP210*(1+Dash!$B$6)), AP210*(1+Dash!$B$6), IF(AP209&lt;(AP210*(1-Dash!$B$7)), AP210*(1-Dash!$B$7), AP209))</f>
        <v>27.074999999999999</v>
      </c>
      <c r="AQ211">
        <f>AP211*AVERAGEIFS(AQ:AQ, $A:$A, $A211, $D:$D, "Weight pct")</f>
        <v>3.6178557692307698</v>
      </c>
      <c r="AR211">
        <f>AP211*AVERAGEIFS(AR:AR, $A:$A, $A211, $D:$D, "Weight pct")</f>
        <v>1.8952500000000001</v>
      </c>
      <c r="AS211">
        <f>AP211*AVERAGEIFS(AS:AS, $A:$A, $A211, $D:$D, "Weight pct")</f>
        <v>23.594668040293037</v>
      </c>
      <c r="AT211">
        <f t="shared" si="204"/>
        <v>0.60166666666666668</v>
      </c>
      <c r="AU211">
        <f t="shared" si="204"/>
        <v>0</v>
      </c>
      <c r="AV211">
        <f t="shared" si="204"/>
        <v>0</v>
      </c>
      <c r="AW211">
        <f t="shared" si="204"/>
        <v>0.6291911477411477</v>
      </c>
      <c r="AX211">
        <f t="shared" si="205"/>
        <v>26.473333333333336</v>
      </c>
      <c r="AY211">
        <f t="shared" si="205"/>
        <v>3.6178557692307698</v>
      </c>
      <c r="AZ211">
        <f t="shared" si="205"/>
        <v>1.8952500000000001</v>
      </c>
      <c r="BA211">
        <f t="shared" si="205"/>
        <v>22.965476892551887</v>
      </c>
      <c r="BB211">
        <f>IF(BB209&gt;(BB210*(1+Dash!$B$6)), BB210*(1+Dash!$B$6), IF(BB209&lt;(BB210*(1-Dash!$B$7)), BB210*(1-Dash!$B$7), BB209))</f>
        <v>4869.5333012761557</v>
      </c>
      <c r="BC211">
        <f>BB211*AVERAGEIFS(BC:BC, $A:$A, $A211, $D:$D, "Weight pct")</f>
        <v>2898.9316918178961</v>
      </c>
      <c r="BD211">
        <f>BB211*AVERAGEIFS(BD:BD, $A:$A, $A211, $D:$D, "Weight pct")</f>
        <v>2291.8344521932349</v>
      </c>
      <c r="BE211">
        <f>BB211*AVERAGEIFS(BE:BE, $A:$A, $A211, $D:$D, "Weight pct")</f>
        <v>2129.0067213203661</v>
      </c>
      <c r="BF211">
        <f t="shared" si="206"/>
        <v>4148.9434297271264</v>
      </c>
      <c r="BG211">
        <f t="shared" si="206"/>
        <v>2551.9160662851</v>
      </c>
      <c r="BH211">
        <f t="shared" si="206"/>
        <v>1972.9139729367766</v>
      </c>
      <c r="BI211">
        <f t="shared" si="206"/>
        <v>1680.4928228837073</v>
      </c>
      <c r="BJ211">
        <f t="shared" si="207"/>
        <v>720.58987154902923</v>
      </c>
      <c r="BK211">
        <f t="shared" si="207"/>
        <v>347.01562553279598</v>
      </c>
      <c r="BL211">
        <f t="shared" si="207"/>
        <v>318.92047925645824</v>
      </c>
      <c r="BM211">
        <f t="shared" si="207"/>
        <v>448.51389843665891</v>
      </c>
      <c r="BN211">
        <f>IF(BN209&gt;(BN210*(1+Dash!$B$6)), BN210*(1+Dash!$B$6), IF(BN209&lt;(BN210*(1-Dash!$B$7)), BN210*(1-Dash!$B$7), BN209))</f>
        <v>283.38499999999999</v>
      </c>
      <c r="BO211">
        <f>IF(BO209&gt;(BO210*(1+Dash!$B$6)), BO210*(1+Dash!$B$6), IF(BO209&lt;(BO210*(1-Dash!$B$7)), BO210*(1-Dash!$B$7), BO209))</f>
        <v>0</v>
      </c>
      <c r="BP211" t="e">
        <f>BO211*AVERAGEIFS(BP:BP, $A:$A, $A211, $D:$D, "Weight pct")</f>
        <v>#DIV/0!</v>
      </c>
      <c r="BQ211" t="e">
        <f>BO211*AVERAGEIFS(BQ:BQ, $A:$A, $A211, $D:$D, "Weight pct")</f>
        <v>#DIV/0!</v>
      </c>
      <c r="BR211" t="e">
        <f>BO211*AVERAGEIFS(BR:BR, $A:$A, $A211, $D:$D, "Weight pct")</f>
        <v>#DIV/0!</v>
      </c>
      <c r="BS211" t="e">
        <f t="shared" si="208"/>
        <v>#DIV/0!</v>
      </c>
      <c r="BT211" t="e">
        <f t="shared" si="208"/>
        <v>#DIV/0!</v>
      </c>
      <c r="BU211" t="e">
        <f t="shared" si="208"/>
        <v>#DIV/0!</v>
      </c>
      <c r="BV211" t="e">
        <f t="shared" si="208"/>
        <v>#DIV/0!</v>
      </c>
      <c r="BW211" t="e">
        <f t="shared" si="209"/>
        <v>#DIV/0!</v>
      </c>
      <c r="BX211" t="e">
        <f t="shared" si="209"/>
        <v>#DIV/0!</v>
      </c>
      <c r="BY211" t="e">
        <f t="shared" si="209"/>
        <v>#DIV/0!</v>
      </c>
      <c r="BZ211" t="e">
        <f t="shared" si="209"/>
        <v>#DIV/0!</v>
      </c>
      <c r="CA211">
        <f>IF(CA209&gt;(CA210*(1+Dash!$B$6)), CA210*(1+Dash!$B$6), IF(CA209&lt;(CA210*(1-Dash!$B$7)), CA210*(1-Dash!$B$7), CA209))</f>
        <v>0</v>
      </c>
    </row>
    <row r="212" spans="1:79" outlineLevel="1">
      <c r="A212" t="s">
        <v>89</v>
      </c>
      <c r="B212" t="s">
        <v>1769</v>
      </c>
      <c r="C212">
        <v>2018</v>
      </c>
      <c r="D212" t="s">
        <v>2036</v>
      </c>
      <c r="E212">
        <v>393</v>
      </c>
      <c r="F212">
        <v>276</v>
      </c>
      <c r="G212">
        <v>137</v>
      </c>
      <c r="H212">
        <v>111</v>
      </c>
      <c r="I212">
        <v>69</v>
      </c>
      <c r="AC212">
        <v>166</v>
      </c>
      <c r="AD212">
        <v>55</v>
      </c>
      <c r="AE212">
        <v>88</v>
      </c>
      <c r="AF212">
        <v>76</v>
      </c>
      <c r="AG212">
        <v>12</v>
      </c>
      <c r="AH212">
        <v>8</v>
      </c>
      <c r="AI212">
        <v>10</v>
      </c>
      <c r="AJ212">
        <v>10</v>
      </c>
      <c r="AK212">
        <v>154</v>
      </c>
      <c r="AL212">
        <v>47</v>
      </c>
      <c r="AM212">
        <v>78</v>
      </c>
      <c r="AN212">
        <v>66</v>
      </c>
      <c r="AO212">
        <v>4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489</v>
      </c>
      <c r="BC212">
        <v>162</v>
      </c>
      <c r="BD212">
        <v>233</v>
      </c>
      <c r="BE212">
        <v>165</v>
      </c>
      <c r="BF212">
        <v>352</v>
      </c>
      <c r="BG212">
        <v>139</v>
      </c>
      <c r="BH212">
        <v>160</v>
      </c>
      <c r="BI212">
        <v>82</v>
      </c>
      <c r="BJ212">
        <v>137</v>
      </c>
      <c r="BK212">
        <v>23</v>
      </c>
      <c r="BL212">
        <v>73</v>
      </c>
      <c r="BM212">
        <v>83</v>
      </c>
      <c r="BN212">
        <v>31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</row>
    <row r="213" spans="1:79" outlineLevel="1">
      <c r="A213" t="s">
        <v>89</v>
      </c>
      <c r="B213" t="s">
        <v>1769</v>
      </c>
      <c r="C213">
        <v>2019</v>
      </c>
      <c r="D213" t="s">
        <v>2036</v>
      </c>
      <c r="E213">
        <v>434</v>
      </c>
      <c r="F213">
        <v>263</v>
      </c>
      <c r="G213">
        <v>134</v>
      </c>
      <c r="H213">
        <v>128</v>
      </c>
      <c r="I213">
        <v>78</v>
      </c>
      <c r="AC213">
        <v>228</v>
      </c>
      <c r="AD213">
        <v>76</v>
      </c>
      <c r="AE213">
        <v>105</v>
      </c>
      <c r="AF213">
        <v>104</v>
      </c>
      <c r="AG213">
        <v>43</v>
      </c>
      <c r="AH213">
        <v>16</v>
      </c>
      <c r="AI213">
        <v>24</v>
      </c>
      <c r="AJ213">
        <v>23</v>
      </c>
      <c r="AK213">
        <v>185</v>
      </c>
      <c r="AL213">
        <v>60</v>
      </c>
      <c r="AM213">
        <v>81</v>
      </c>
      <c r="AN213">
        <v>81</v>
      </c>
      <c r="AO213">
        <v>9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495</v>
      </c>
      <c r="BC213">
        <v>180</v>
      </c>
      <c r="BD213">
        <v>251</v>
      </c>
      <c r="BE213">
        <v>178</v>
      </c>
      <c r="BF213">
        <v>363</v>
      </c>
      <c r="BG213">
        <v>152</v>
      </c>
      <c r="BH213">
        <v>182</v>
      </c>
      <c r="BI213">
        <v>104</v>
      </c>
      <c r="BJ213">
        <v>132</v>
      </c>
      <c r="BK213">
        <v>28</v>
      </c>
      <c r="BL213">
        <v>69</v>
      </c>
      <c r="BM213">
        <v>74</v>
      </c>
      <c r="BN213">
        <v>32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</row>
    <row r="214" spans="1:79" outlineLevel="1">
      <c r="A214" t="s">
        <v>89</v>
      </c>
      <c r="B214" t="s">
        <v>1769</v>
      </c>
      <c r="C214">
        <v>2020</v>
      </c>
      <c r="D214" t="s">
        <v>2036</v>
      </c>
      <c r="E214">
        <v>418</v>
      </c>
      <c r="F214">
        <v>247</v>
      </c>
      <c r="G214">
        <v>133</v>
      </c>
      <c r="H214">
        <v>117</v>
      </c>
      <c r="I214">
        <v>74</v>
      </c>
      <c r="N214">
        <v>295</v>
      </c>
      <c r="O214">
        <v>31</v>
      </c>
      <c r="P214">
        <v>264</v>
      </c>
      <c r="Q214">
        <f>SUM(Table1[[#This Row],[OSA]],Table1[[#This Row],[OSA: High-Demand Field]])</f>
        <v>0</v>
      </c>
      <c r="U214">
        <v>0</v>
      </c>
      <c r="Y214">
        <v>0</v>
      </c>
      <c r="AC214">
        <v>180</v>
      </c>
      <c r="AD214">
        <v>52</v>
      </c>
      <c r="AE214">
        <v>98</v>
      </c>
      <c r="AF214">
        <v>78</v>
      </c>
      <c r="AG214">
        <v>25</v>
      </c>
      <c r="AH214">
        <v>7</v>
      </c>
      <c r="AI214">
        <v>16</v>
      </c>
      <c r="AJ214">
        <v>10</v>
      </c>
      <c r="AK214">
        <v>155</v>
      </c>
      <c r="AL214">
        <v>45</v>
      </c>
      <c r="AM214">
        <v>82</v>
      </c>
      <c r="AN214">
        <v>68</v>
      </c>
      <c r="AO214">
        <v>4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407</v>
      </c>
      <c r="BC214">
        <v>152</v>
      </c>
      <c r="BD214">
        <v>212</v>
      </c>
      <c r="BE214">
        <v>182</v>
      </c>
      <c r="BF214">
        <v>267</v>
      </c>
      <c r="BG214">
        <v>117</v>
      </c>
      <c r="BH214">
        <v>139</v>
      </c>
      <c r="BI214">
        <v>95</v>
      </c>
      <c r="BJ214">
        <v>140</v>
      </c>
      <c r="BK214">
        <v>35</v>
      </c>
      <c r="BL214">
        <v>73</v>
      </c>
      <c r="BM214">
        <v>87</v>
      </c>
      <c r="BN214">
        <v>26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</row>
    <row r="215" spans="1:79" outlineLevel="1">
      <c r="A215" t="s">
        <v>89</v>
      </c>
      <c r="B215" t="s">
        <v>1769</v>
      </c>
      <c r="C215">
        <v>2021</v>
      </c>
      <c r="D215" t="s">
        <v>2036</v>
      </c>
      <c r="E215">
        <v>314</v>
      </c>
      <c r="F215">
        <v>260</v>
      </c>
      <c r="G215">
        <v>105</v>
      </c>
      <c r="H215">
        <v>127</v>
      </c>
      <c r="I215">
        <v>81</v>
      </c>
      <c r="N215">
        <v>351</v>
      </c>
      <c r="O215">
        <v>30</v>
      </c>
      <c r="P215">
        <v>321</v>
      </c>
      <c r="Q215">
        <f>SUM(Table1[[#This Row],[OSA]],Table1[[#This Row],[OSA: High-Demand Field]])</f>
        <v>0</v>
      </c>
      <c r="U215">
        <v>0</v>
      </c>
      <c r="Y215">
        <v>0</v>
      </c>
      <c r="AC215">
        <v>197</v>
      </c>
      <c r="AD215">
        <v>65</v>
      </c>
      <c r="AE215">
        <v>90</v>
      </c>
      <c r="AF215">
        <v>77</v>
      </c>
      <c r="AG215">
        <v>15</v>
      </c>
      <c r="AH215">
        <v>7</v>
      </c>
      <c r="AI215">
        <v>9</v>
      </c>
      <c r="AJ215">
        <v>7</v>
      </c>
      <c r="AK215">
        <v>182</v>
      </c>
      <c r="AL215">
        <v>58</v>
      </c>
      <c r="AM215">
        <v>81</v>
      </c>
      <c r="AN215">
        <v>70</v>
      </c>
      <c r="AO215">
        <v>7</v>
      </c>
      <c r="AP215">
        <v>5</v>
      </c>
      <c r="AQ215">
        <v>0</v>
      </c>
      <c r="AR215">
        <v>1</v>
      </c>
      <c r="AS215">
        <v>5</v>
      </c>
      <c r="AT215">
        <v>0</v>
      </c>
      <c r="AU215">
        <v>0</v>
      </c>
      <c r="AV215">
        <v>0</v>
      </c>
      <c r="AW215">
        <v>0</v>
      </c>
      <c r="AX215">
        <v>5</v>
      </c>
      <c r="AY215">
        <v>0</v>
      </c>
      <c r="AZ215">
        <v>1</v>
      </c>
      <c r="BA215">
        <v>5</v>
      </c>
      <c r="BB215">
        <v>499</v>
      </c>
      <c r="BC215">
        <v>195</v>
      </c>
      <c r="BD215">
        <v>244</v>
      </c>
      <c r="BE215">
        <v>191</v>
      </c>
      <c r="BF215">
        <v>359</v>
      </c>
      <c r="BG215">
        <v>164</v>
      </c>
      <c r="BH215">
        <v>168</v>
      </c>
      <c r="BI215">
        <v>110</v>
      </c>
      <c r="BJ215">
        <v>140</v>
      </c>
      <c r="BK215">
        <v>31</v>
      </c>
      <c r="BL215">
        <v>76</v>
      </c>
      <c r="BM215">
        <v>81</v>
      </c>
      <c r="BN215">
        <v>34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</row>
    <row r="216" spans="1:79" outlineLevel="1">
      <c r="A216" t="s">
        <v>89</v>
      </c>
      <c r="B216" t="s">
        <v>1769</v>
      </c>
      <c r="C216">
        <v>2022</v>
      </c>
      <c r="D216" t="s">
        <v>2036</v>
      </c>
      <c r="E216">
        <v>365</v>
      </c>
      <c r="F216">
        <v>244</v>
      </c>
      <c r="G216">
        <v>89</v>
      </c>
      <c r="H216">
        <v>93</v>
      </c>
      <c r="I216">
        <v>61</v>
      </c>
      <c r="N216">
        <v>325</v>
      </c>
      <c r="O216">
        <v>13</v>
      </c>
      <c r="P216">
        <v>312</v>
      </c>
      <c r="Q216">
        <f>SUM(Table1[[#This Row],[OSA]],Table1[[#This Row],[OSA: High-Demand Field]])</f>
        <v>0</v>
      </c>
      <c r="U216">
        <v>0</v>
      </c>
      <c r="Y216">
        <v>0</v>
      </c>
      <c r="AC216">
        <v>198</v>
      </c>
      <c r="AD216">
        <v>62</v>
      </c>
      <c r="AE216">
        <v>126</v>
      </c>
      <c r="AF216">
        <v>62</v>
      </c>
      <c r="AG216">
        <v>8</v>
      </c>
      <c r="AH216">
        <v>3</v>
      </c>
      <c r="AI216">
        <v>8</v>
      </c>
      <c r="AJ216">
        <v>4</v>
      </c>
      <c r="AK216">
        <v>190</v>
      </c>
      <c r="AL216">
        <v>59</v>
      </c>
      <c r="AM216">
        <v>118</v>
      </c>
      <c r="AN216">
        <v>58</v>
      </c>
      <c r="AO216">
        <v>17</v>
      </c>
      <c r="AP216">
        <v>3</v>
      </c>
      <c r="AQ216">
        <v>0</v>
      </c>
      <c r="AR216">
        <v>2</v>
      </c>
      <c r="AS216">
        <v>2</v>
      </c>
      <c r="AT216">
        <v>0</v>
      </c>
      <c r="AU216">
        <v>0</v>
      </c>
      <c r="AV216">
        <v>0</v>
      </c>
      <c r="AW216">
        <v>0</v>
      </c>
      <c r="AX216">
        <v>3</v>
      </c>
      <c r="AY216">
        <v>0</v>
      </c>
      <c r="AZ216">
        <v>2</v>
      </c>
      <c r="BA216">
        <v>2</v>
      </c>
      <c r="BB216">
        <v>424</v>
      </c>
      <c r="BC216">
        <v>143</v>
      </c>
      <c r="BD216">
        <v>221</v>
      </c>
      <c r="BE216">
        <v>164</v>
      </c>
      <c r="BF216">
        <v>290</v>
      </c>
      <c r="BG216">
        <v>112</v>
      </c>
      <c r="BH216">
        <v>144</v>
      </c>
      <c r="BI216">
        <v>82</v>
      </c>
      <c r="BJ216">
        <v>134</v>
      </c>
      <c r="BK216">
        <v>31</v>
      </c>
      <c r="BL216">
        <v>77</v>
      </c>
      <c r="BM216">
        <v>82</v>
      </c>
      <c r="BN216">
        <v>44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</row>
    <row r="217" spans="1:79" outlineLevel="1">
      <c r="A217" t="s">
        <v>89</v>
      </c>
      <c r="B217" t="s">
        <v>1769</v>
      </c>
      <c r="C217">
        <v>2023</v>
      </c>
      <c r="D217" t="s">
        <v>2036</v>
      </c>
      <c r="E217">
        <v>484</v>
      </c>
      <c r="F217">
        <v>237</v>
      </c>
      <c r="G217">
        <v>89</v>
      </c>
      <c r="H217">
        <v>101</v>
      </c>
      <c r="I217">
        <v>51</v>
      </c>
      <c r="N217">
        <v>611</v>
      </c>
      <c r="O217">
        <v>0</v>
      </c>
      <c r="P217">
        <v>611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186</v>
      </c>
      <c r="AD217">
        <v>40</v>
      </c>
      <c r="AE217">
        <v>96</v>
      </c>
      <c r="AF217">
        <v>81</v>
      </c>
      <c r="AG217">
        <v>19</v>
      </c>
      <c r="AH217">
        <v>2</v>
      </c>
      <c r="AI217">
        <v>16</v>
      </c>
      <c r="AJ217">
        <v>12</v>
      </c>
      <c r="AK217">
        <v>167</v>
      </c>
      <c r="AL217">
        <v>38</v>
      </c>
      <c r="AM217">
        <v>80</v>
      </c>
      <c r="AN217">
        <v>69</v>
      </c>
      <c r="AO217">
        <v>5</v>
      </c>
      <c r="AP217">
        <v>2</v>
      </c>
      <c r="AQ217">
        <v>0</v>
      </c>
      <c r="AR217">
        <v>1</v>
      </c>
      <c r="AS217">
        <v>2</v>
      </c>
      <c r="AT217">
        <v>0</v>
      </c>
      <c r="AU217">
        <v>0</v>
      </c>
      <c r="AV217">
        <v>0</v>
      </c>
      <c r="AW217">
        <v>0</v>
      </c>
      <c r="AX217">
        <v>2</v>
      </c>
      <c r="AY217">
        <v>0</v>
      </c>
      <c r="AZ217">
        <v>1</v>
      </c>
      <c r="BA217">
        <v>2</v>
      </c>
      <c r="BB217">
        <v>418</v>
      </c>
      <c r="BC217">
        <v>146</v>
      </c>
      <c r="BD217">
        <v>214</v>
      </c>
      <c r="BE217">
        <v>163</v>
      </c>
      <c r="BF217">
        <v>276</v>
      </c>
      <c r="BG217">
        <v>108</v>
      </c>
      <c r="BH217">
        <v>134</v>
      </c>
      <c r="BI217">
        <v>85</v>
      </c>
      <c r="BJ217">
        <v>142</v>
      </c>
      <c r="BK217">
        <v>38</v>
      </c>
      <c r="BL217">
        <v>80</v>
      </c>
      <c r="BM217">
        <v>78</v>
      </c>
      <c r="BN217">
        <v>37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</row>
    <row r="218" spans="1:79" outlineLevel="1">
      <c r="A218" t="str">
        <f>A217</f>
        <v>003574</v>
      </c>
      <c r="B218" t="str">
        <f>B217</f>
        <v>Howard College</v>
      </c>
      <c r="C218">
        <v>2024</v>
      </c>
      <c r="D218" t="s">
        <v>2037</v>
      </c>
      <c r="E218">
        <f>_xlfn.FORECAST.ETS($C218, E212:E217, $C212:$C217, 0,0,1)</f>
        <v>418.86187559239903</v>
      </c>
      <c r="F218">
        <f>_xlfn.FORECAST.ETS($C218, F212:F217, $C212:$C217, 0,0,1)</f>
        <v>232.97055184257985</v>
      </c>
      <c r="G218">
        <f>F218*AVERAGEIFS(G:G, $A:$A, $A218, $D:$D, "Weight pct")</f>
        <v>104.38912383018206</v>
      </c>
      <c r="H218">
        <f>F218*AVERAGEIFS(H:H, $A:$A, $A218, $D:$D, "Weight pct")</f>
        <v>103.21836231387407</v>
      </c>
      <c r="I218">
        <f>F218*AVERAGEIFS(I:I, $A:$A, $A218, $D:$D, "Weight pct")</f>
        <v>63.014706700224799</v>
      </c>
      <c r="J218">
        <f>_xlfn.FORECAST.ETS($C218, J212:J217, $C212:$C217, 0,0,1)</f>
        <v>0</v>
      </c>
      <c r="K218" t="e">
        <f>J218*AVERAGEIFS(K:K, $A:$A, $A218, $D:$D, "Weight pct")</f>
        <v>#DIV/0!</v>
      </c>
      <c r="L218" t="e">
        <f>J218*AVERAGEIFS(L:L, $A:$A, $A218, $D:$D, "Weight pct")</f>
        <v>#DIV/0!</v>
      </c>
      <c r="M218" t="e">
        <f>J218*AVERAGEIFS(M:M, $A:$A, $A218, $D:$D, "Weight pct")</f>
        <v>#DIV/0!</v>
      </c>
      <c r="N218">
        <f>_xlfn.FORECAST.ETS($C218, N214:N217, $C214:$C217, 0,0,1)</f>
        <v>666.142965452</v>
      </c>
      <c r="O218">
        <f>N218*AVERAGEIFS(O:O, $A:$A, $A218, $D:$D, "Weight pct")</f>
        <v>38.395619744175249</v>
      </c>
      <c r="P218">
        <f>N218*AVERAGEIFS(P:P, $A:$A, $A218, $D:$D, "Weight pct")</f>
        <v>627.74734570782471</v>
      </c>
      <c r="Q218">
        <f>_xlfn.FORECAST.ETS($C218, Q214:Q217, $C214:$C217, 0,0,1)</f>
        <v>0</v>
      </c>
      <c r="R218" t="e">
        <f>$Q218*($R217/$Q217)</f>
        <v>#DIV/0!</v>
      </c>
      <c r="S218" t="e">
        <f>$Q218*($S217/$Q217)</f>
        <v>#DIV/0!</v>
      </c>
      <c r="T218" t="e">
        <f>$Q218*($T217/$Q217)</f>
        <v>#DIV/0!</v>
      </c>
      <c r="U218" t="e">
        <f t="shared" ref="U218:X221" si="210">Q218*AVERAGEIFS(U:U, $A:$A, $A218, $D:$D, "Weight pct")</f>
        <v>#DIV/0!</v>
      </c>
      <c r="V218" t="e">
        <f t="shared" si="210"/>
        <v>#DIV/0!</v>
      </c>
      <c r="W218" t="e">
        <f t="shared" si="210"/>
        <v>#DIV/0!</v>
      </c>
      <c r="X218" t="e">
        <f t="shared" si="210"/>
        <v>#DIV/0!</v>
      </c>
      <c r="Y218" t="e">
        <f t="shared" ref="Y218:AB221" si="211">Q218*AVERAGEIFS(Y:Y, $A:$A, $A218, $D:$D, "Weight pct")</f>
        <v>#DIV/0!</v>
      </c>
      <c r="Z218" t="e">
        <f t="shared" si="211"/>
        <v>#DIV/0!</v>
      </c>
      <c r="AA218" t="e">
        <f t="shared" si="211"/>
        <v>#DIV/0!</v>
      </c>
      <c r="AB218" t="e">
        <f t="shared" si="211"/>
        <v>#DIV/0!</v>
      </c>
      <c r="AC218">
        <f>_xlfn.FORECAST.ETS($C218, AC212:AC217, $C212:$C217, 0,0,1)</f>
        <v>187.14768456684737</v>
      </c>
      <c r="AD218">
        <f>AC218*AVERAGEIFS(AD:AD, $A:$A, $A218, $D:$D, "Weight pct")</f>
        <v>56.508676876943667</v>
      </c>
      <c r="AE218">
        <f>AC218*AVERAGEIFS(AE:AE, $A:$A, $A218, $D:$D, "Weight pct")</f>
        <v>98.079008028352092</v>
      </c>
      <c r="AF218">
        <f>AC218*AVERAGEIFS(AF:AF, $A:$A, $A218, $D:$D, "Weight pct")</f>
        <v>77.565951042356346</v>
      </c>
      <c r="AG218">
        <f t="shared" ref="AG218:AJ221" si="212">AC218*AVERAGEIFS(AG:AG, $A:$A, $A218, $D:$D, "Weight pct")</f>
        <v>19.290910300434422</v>
      </c>
      <c r="AH218">
        <f t="shared" si="212"/>
        <v>6.5613698687168611</v>
      </c>
      <c r="AI218">
        <f t="shared" si="212"/>
        <v>13.65965680251939</v>
      </c>
      <c r="AJ218">
        <f t="shared" si="212"/>
        <v>10.141894049685485</v>
      </c>
      <c r="AK218">
        <f t="shared" ref="AK218:AN221" si="213">AC218*AVERAGEIFS(AK:AK, $A:$A, $A218, $D:$D, "Weight pct")</f>
        <v>167.85677426641294</v>
      </c>
      <c r="AL218">
        <f t="shared" si="213"/>
        <v>49.947307008226808</v>
      </c>
      <c r="AM218">
        <f t="shared" si="213"/>
        <v>84.419351225832699</v>
      </c>
      <c r="AN218">
        <f t="shared" si="213"/>
        <v>67.42405699267087</v>
      </c>
      <c r="AO218">
        <f>_xlfn.FORECAST.ETS($C218, AO212:AO217, $C212:$C217, 0,0,1)</f>
        <v>8.6527914981982619</v>
      </c>
      <c r="AP218">
        <f>_xlfn.FORECAST.ETS($C218, AP212:AP217, $C212:$C217, 0,0,1)</f>
        <v>4.14303830076528</v>
      </c>
      <c r="AQ218">
        <f>AP218*AVERAGEIFS(AQ:AQ, $A:$A, $A218, $D:$D, "Weight pct")</f>
        <v>0</v>
      </c>
      <c r="AR218">
        <f>AP218*AVERAGEIFS(AR:AR, $A:$A, $A218, $D:$D, "Weight pct")</f>
        <v>1.8873841147930719</v>
      </c>
      <c r="AS218">
        <f>AP218*AVERAGEIFS(AS:AS, $A:$A, $A218, $D:$D, "Weight pct")</f>
        <v>3.6827007117913597</v>
      </c>
      <c r="AT218">
        <f t="shared" ref="AT218:AW221" si="214">AP218*AVERAGEIFS(AT:AT, $A:$A, $A218, $D:$D, "Weight pct")</f>
        <v>0</v>
      </c>
      <c r="AU218" t="e">
        <f t="shared" si="214"/>
        <v>#DIV/0!</v>
      </c>
      <c r="AV218">
        <f t="shared" si="214"/>
        <v>0</v>
      </c>
      <c r="AW218">
        <f t="shared" si="214"/>
        <v>0</v>
      </c>
      <c r="AX218">
        <f t="shared" ref="AX218:BA221" si="215">AP218*AVERAGEIFS(AX:AX, $A:$A, $A218, $D:$D, "Weight pct")</f>
        <v>4.14303830076528</v>
      </c>
      <c r="AY218" t="e">
        <f t="shared" si="215"/>
        <v>#DIV/0!</v>
      </c>
      <c r="AZ218">
        <f t="shared" si="215"/>
        <v>1.8873841147930719</v>
      </c>
      <c r="BA218">
        <f t="shared" si="215"/>
        <v>3.6827007117913597</v>
      </c>
      <c r="BB218">
        <f>_xlfn.FORECAST.ETS($C218, BB212:BB217, $C212:$C217, 0,0,1)</f>
        <v>407.19893419526926</v>
      </c>
      <c r="BC218">
        <f>BB218*AVERAGEIFS(BC:BC, $A:$A, $A218, $D:$D, "Weight pct")</f>
        <v>145.62228544904318</v>
      </c>
      <c r="BD218">
        <f>BB218*AVERAGEIFS(BD:BD, $A:$A, $A218, $D:$D, "Weight pct")</f>
        <v>205.40498303446699</v>
      </c>
      <c r="BE218">
        <f>BB218*AVERAGEIFS(BE:BE, $A:$A, $A218, $D:$D, "Weight pct")</f>
        <v>156.34429252198956</v>
      </c>
      <c r="BF218">
        <f t="shared" ref="BF218:BI221" si="216">BB218*AVERAGEIFS(BF:BF, $A:$A, $A218, $D:$D, "Weight pct")</f>
        <v>283.19855278512722</v>
      </c>
      <c r="BG218">
        <f t="shared" si="216"/>
        <v>117.37579554348625</v>
      </c>
      <c r="BH218">
        <f t="shared" si="216"/>
        <v>138.09143473500754</v>
      </c>
      <c r="BI218">
        <f t="shared" si="216"/>
        <v>83.399413578932311</v>
      </c>
      <c r="BJ218">
        <f t="shared" ref="BJ218:BM221" si="217">BB218*AVERAGEIFS(BJ:BJ, $A:$A, $A218, $D:$D, "Weight pct")</f>
        <v>124.00038141014201</v>
      </c>
      <c r="BK218">
        <f t="shared" si="217"/>
        <v>28.246489905556928</v>
      </c>
      <c r="BL218">
        <f t="shared" si="217"/>
        <v>67.313548299459441</v>
      </c>
      <c r="BM218">
        <f t="shared" si="217"/>
        <v>72.944878943057248</v>
      </c>
      <c r="BN218">
        <f>_xlfn.FORECAST.ETS($C218, BN212:BN217, $C212:$C217, 0,0,1)</f>
        <v>43.468591531825197</v>
      </c>
      <c r="BO218">
        <f>_xlfn.FORECAST.ETS($C218, BO212:BO217, $C212:$C217, 0,0,1)</f>
        <v>0</v>
      </c>
      <c r="BP218" t="e">
        <f>BO218*AVERAGEIFS(BP:BP, $A:$A, $A218, $D:$D, "Weight pct")</f>
        <v>#DIV/0!</v>
      </c>
      <c r="BQ218" t="e">
        <f>BO218*AVERAGEIFS(BQ:BQ, $A:$A, $A218, $D:$D, "Weight pct")</f>
        <v>#DIV/0!</v>
      </c>
      <c r="BR218" t="e">
        <f>BO218*AVERAGEIFS(BR:BR, $A:$A, $A218, $D:$D, "Weight pct")</f>
        <v>#DIV/0!</v>
      </c>
      <c r="BS218" t="e">
        <f t="shared" ref="BS218:BV221" si="218">BO218*AVERAGEIFS(BS:BS, $A:$A, $A218, $D:$D, "Weight pct")</f>
        <v>#DIV/0!</v>
      </c>
      <c r="BT218" t="e">
        <f t="shared" si="218"/>
        <v>#DIV/0!</v>
      </c>
      <c r="BU218" t="e">
        <f t="shared" si="218"/>
        <v>#DIV/0!</v>
      </c>
      <c r="BV218" t="e">
        <f t="shared" si="218"/>
        <v>#DIV/0!</v>
      </c>
      <c r="BW218" t="e">
        <f t="shared" ref="BW218:BZ221" si="219">BO218*AVERAGEIFS(BW:BW, $A:$A, $A218, $D:$D, "Weight pct")</f>
        <v>#DIV/0!</v>
      </c>
      <c r="BX218" t="e">
        <f t="shared" si="219"/>
        <v>#DIV/0!</v>
      </c>
      <c r="BY218" t="e">
        <f t="shared" si="219"/>
        <v>#DIV/0!</v>
      </c>
      <c r="BZ218" t="e">
        <f t="shared" si="219"/>
        <v>#DIV/0!</v>
      </c>
      <c r="CA218">
        <f>_xlfn.FORECAST.ETS($C218, CA212:CA217, $C212:$C217, 0,0,1)</f>
        <v>0</v>
      </c>
    </row>
    <row r="219" spans="1:79" outlineLevel="1">
      <c r="A219" t="str">
        <f>A217</f>
        <v>003574</v>
      </c>
      <c r="B219" t="str">
        <f>B217</f>
        <v>Howard College</v>
      </c>
      <c r="C219">
        <v>2025</v>
      </c>
      <c r="D219" t="s">
        <v>2037</v>
      </c>
      <c r="E219">
        <f>_xlfn.FORECAST.ETS($C219, E212:E217, $C212:$C217, 0,0,1)</f>
        <v>423.17041880351519</v>
      </c>
      <c r="F219">
        <f>_xlfn.FORECAST.ETS($C219, F212:F217, $C212:$C217, 0,0,1)</f>
        <v>226.59715550351393</v>
      </c>
      <c r="G219">
        <f>F219*AVERAGEIFS(G:G, $A:$A, $A219, $D:$D, "Weight pct")</f>
        <v>101.53334118127826</v>
      </c>
      <c r="H219">
        <f>F219*AVERAGEIFS(H:H, $A:$A, $A219, $D:$D, "Weight pct")</f>
        <v>100.39460829306486</v>
      </c>
      <c r="I219">
        <f>F219*AVERAGEIFS(I:I, $A:$A, $A219, $D:$D, "Weight pct")</f>
        <v>61.290807701771548</v>
      </c>
      <c r="J219">
        <f>_xlfn.FORECAST.ETS($C219, J212:J217, $C212:$C217, 0,0,1)</f>
        <v>0</v>
      </c>
      <c r="K219" t="e">
        <f>J219*AVERAGEIFS(K:K, $A:$A, $A219, $D:$D, "Weight pct")</f>
        <v>#DIV/0!</v>
      </c>
      <c r="L219" t="e">
        <f>J219*AVERAGEIFS(L:L, $A:$A, $A219, $D:$D, "Weight pct")</f>
        <v>#DIV/0!</v>
      </c>
      <c r="M219" t="e">
        <f>J219*AVERAGEIFS(M:M, $A:$A, $A219, $D:$D, "Weight pct")</f>
        <v>#DIV/0!</v>
      </c>
      <c r="N219">
        <f>_xlfn.FORECAST.ETS($C219, N214:N217, $C214:$C217, 0,0,1)</f>
        <v>763.70393921371419</v>
      </c>
      <c r="O219">
        <f>N219*AVERAGEIFS(O:O, $A:$A, $A219, $D:$D, "Weight pct")</f>
        <v>44.018908204310094</v>
      </c>
      <c r="P219">
        <f>N219*AVERAGEIFS(P:P, $A:$A, $A219, $D:$D, "Weight pct")</f>
        <v>719.68503100940404</v>
      </c>
      <c r="Q219">
        <f>_xlfn.FORECAST.ETS($C219, Q214:Q217, $C214:$C217, 0,0,1)</f>
        <v>0</v>
      </c>
      <c r="R219" t="e">
        <f>$Q219*($R217/$Q217)</f>
        <v>#DIV/0!</v>
      </c>
      <c r="S219" t="e">
        <f>$Q219*($S217/$Q217)</f>
        <v>#DIV/0!</v>
      </c>
      <c r="T219" t="e">
        <f>$Q219*($T217/$Q217)</f>
        <v>#DIV/0!</v>
      </c>
      <c r="U219" t="e">
        <f t="shared" si="210"/>
        <v>#DIV/0!</v>
      </c>
      <c r="V219" t="e">
        <f t="shared" si="210"/>
        <v>#DIV/0!</v>
      </c>
      <c r="W219" t="e">
        <f t="shared" si="210"/>
        <v>#DIV/0!</v>
      </c>
      <c r="X219" t="e">
        <f t="shared" si="210"/>
        <v>#DIV/0!</v>
      </c>
      <c r="Y219" t="e">
        <f t="shared" si="211"/>
        <v>#DIV/0!</v>
      </c>
      <c r="Z219" t="e">
        <f t="shared" si="211"/>
        <v>#DIV/0!</v>
      </c>
      <c r="AA219" t="e">
        <f t="shared" si="211"/>
        <v>#DIV/0!</v>
      </c>
      <c r="AB219" t="e">
        <f t="shared" si="211"/>
        <v>#DIV/0!</v>
      </c>
      <c r="AC219">
        <f>_xlfn.FORECAST.ETS($C219, AC212:AC217, $C212:$C217, 0,0,1)</f>
        <v>185.35047287877572</v>
      </c>
      <c r="AD219">
        <f>AC219*AVERAGEIFS(AD:AD, $A:$A, $A219, $D:$D, "Weight pct")</f>
        <v>55.966014247717112</v>
      </c>
      <c r="AE219">
        <f>AC219*AVERAGEIFS(AE:AE, $A:$A, $A219, $D:$D, "Weight pct")</f>
        <v>97.137138295947963</v>
      </c>
      <c r="AF219">
        <f>AC219*AVERAGEIFS(AF:AF, $A:$A, $A219, $D:$D, "Weight pct")</f>
        <v>76.821071755538753</v>
      </c>
      <c r="AG219">
        <f t="shared" si="212"/>
        <v>19.10565634153172</v>
      </c>
      <c r="AH219">
        <f t="shared" si="212"/>
        <v>6.4983598953628645</v>
      </c>
      <c r="AI219">
        <f t="shared" si="212"/>
        <v>13.528480748071511</v>
      </c>
      <c r="AJ219">
        <f t="shared" si="212"/>
        <v>10.044499681342291</v>
      </c>
      <c r="AK219">
        <f t="shared" si="213"/>
        <v>166.24481653724399</v>
      </c>
      <c r="AL219">
        <f t="shared" si="213"/>
        <v>49.467654352354252</v>
      </c>
      <c r="AM219">
        <f t="shared" si="213"/>
        <v>83.608657547876447</v>
      </c>
      <c r="AN219">
        <f t="shared" si="213"/>
        <v>66.776572074196466</v>
      </c>
      <c r="AO219">
        <f>_xlfn.FORECAST.ETS($C219, AO212:AO217, $C212:$C217, 0,0,1)</f>
        <v>9.4295308950031327</v>
      </c>
      <c r="AP219">
        <f>_xlfn.FORECAST.ETS($C219, AP212:AP217, $C212:$C217, 0,0,1)</f>
        <v>4.8335001199325234</v>
      </c>
      <c r="AQ219">
        <f>AP219*AVERAGEIFS(AQ:AQ, $A:$A, $A219, $D:$D, "Weight pct")</f>
        <v>0</v>
      </c>
      <c r="AR219">
        <f>AP219*AVERAGEIFS(AR:AR, $A:$A, $A219, $D:$D, "Weight pct")</f>
        <v>2.201927832413705</v>
      </c>
      <c r="AS219">
        <f>AP219*AVERAGEIFS(AS:AS, $A:$A, $A219, $D:$D, "Weight pct")</f>
        <v>4.296444551051132</v>
      </c>
      <c r="AT219">
        <f t="shared" si="214"/>
        <v>0</v>
      </c>
      <c r="AU219" t="e">
        <f t="shared" si="214"/>
        <v>#DIV/0!</v>
      </c>
      <c r="AV219">
        <f t="shared" si="214"/>
        <v>0</v>
      </c>
      <c r="AW219">
        <f t="shared" si="214"/>
        <v>0</v>
      </c>
      <c r="AX219">
        <f t="shared" si="215"/>
        <v>4.8335001199325234</v>
      </c>
      <c r="AY219" t="e">
        <f t="shared" si="215"/>
        <v>#DIV/0!</v>
      </c>
      <c r="AZ219">
        <f t="shared" si="215"/>
        <v>2.201927832413705</v>
      </c>
      <c r="BA219">
        <f t="shared" si="215"/>
        <v>4.296444551051132</v>
      </c>
      <c r="BB219">
        <f>_xlfn.FORECAST.ETS($C219, BB212:BB217, $C212:$C217, 0,0,1)</f>
        <v>393.56573414744054</v>
      </c>
      <c r="BC219">
        <f>BB219*AVERAGEIFS(BC:BC, $A:$A, $A219, $D:$D, "Weight pct")</f>
        <v>140.74678705690644</v>
      </c>
      <c r="BD219">
        <f>BB219*AVERAGEIFS(BD:BD, $A:$A, $A219, $D:$D, "Weight pct")</f>
        <v>198.52793354006218</v>
      </c>
      <c r="BE219">
        <f>BB219*AVERAGEIFS(BE:BE, $A:$A, $A219, $D:$D, "Weight pct")</f>
        <v>151.10981660053147</v>
      </c>
      <c r="BF219">
        <f t="shared" si="216"/>
        <v>273.71694023865689</v>
      </c>
      <c r="BG219">
        <f t="shared" si="216"/>
        <v>113.44600210092771</v>
      </c>
      <c r="BH219">
        <f t="shared" si="216"/>
        <v>133.46807254877143</v>
      </c>
      <c r="BI219">
        <f t="shared" si="216"/>
        <v>80.607164401168149</v>
      </c>
      <c r="BJ219">
        <f t="shared" si="217"/>
        <v>119.84879390878365</v>
      </c>
      <c r="BK219">
        <f t="shared" si="217"/>
        <v>27.300784955978727</v>
      </c>
      <c r="BL219">
        <f t="shared" si="217"/>
        <v>65.059860991290719</v>
      </c>
      <c r="BM219">
        <f t="shared" si="217"/>
        <v>70.502652199363325</v>
      </c>
      <c r="BN219">
        <f>_xlfn.FORECAST.ETS($C219, BN212:BN217, $C212:$C217, 0,0,1)</f>
        <v>45.814764526256972</v>
      </c>
      <c r="BO219">
        <f>_xlfn.FORECAST.ETS($C219, BO212:BO217, $C212:$C217, 0,0,1)</f>
        <v>0</v>
      </c>
      <c r="BP219" t="e">
        <f>BO219*AVERAGEIFS(BP:BP, $A:$A, $A219, $D:$D, "Weight pct")</f>
        <v>#DIV/0!</v>
      </c>
      <c r="BQ219" t="e">
        <f>BO219*AVERAGEIFS(BQ:BQ, $A:$A, $A219, $D:$D, "Weight pct")</f>
        <v>#DIV/0!</v>
      </c>
      <c r="BR219" t="e">
        <f>BO219*AVERAGEIFS(BR:BR, $A:$A, $A219, $D:$D, "Weight pct")</f>
        <v>#DIV/0!</v>
      </c>
      <c r="BS219" t="e">
        <f t="shared" si="218"/>
        <v>#DIV/0!</v>
      </c>
      <c r="BT219" t="e">
        <f t="shared" si="218"/>
        <v>#DIV/0!</v>
      </c>
      <c r="BU219" t="e">
        <f t="shared" si="218"/>
        <v>#DIV/0!</v>
      </c>
      <c r="BV219" t="e">
        <f t="shared" si="218"/>
        <v>#DIV/0!</v>
      </c>
      <c r="BW219" t="e">
        <f t="shared" si="219"/>
        <v>#DIV/0!</v>
      </c>
      <c r="BX219" t="e">
        <f t="shared" si="219"/>
        <v>#DIV/0!</v>
      </c>
      <c r="BY219" t="e">
        <f t="shared" si="219"/>
        <v>#DIV/0!</v>
      </c>
      <c r="BZ219" t="e">
        <f t="shared" si="219"/>
        <v>#DIV/0!</v>
      </c>
      <c r="CA219">
        <f>_xlfn.FORECAST.ETS($C219, CA212:CA217, $C212:$C217, 0,0,1)</f>
        <v>0</v>
      </c>
    </row>
    <row r="220" spans="1:79" outlineLevel="1">
      <c r="A220" t="str">
        <f>A219</f>
        <v>003574</v>
      </c>
      <c r="B220" t="str">
        <f>B219</f>
        <v>Howard College</v>
      </c>
      <c r="C220">
        <v>2024</v>
      </c>
      <c r="D220" t="s">
        <v>2040</v>
      </c>
      <c r="E220">
        <f>IF(OR(E217=0,E217=""),E218,IF(E218&gt;(E217*(1+Dash!$B$6)),E217*(1+Dash!$B$6),IF(E218&lt;(E217*(1-Dash!$B$7)),E217*(1-Dash!$B$7),E218)))</f>
        <v>459.79999999999995</v>
      </c>
      <c r="F220">
        <f>IF(OR(F217=0,F217=""),F218,IF(F218&gt;(F217*(1+Dash!$B$6)),F217*(1+Dash!$B$6),IF(F218&lt;(F217*(1-Dash!$B$7)),F217*(1-Dash!$B$7),F218)))</f>
        <v>232.97055184257985</v>
      </c>
      <c r="G220">
        <f>F220*AVERAGEIFS(G:G, $A:$A, $A220, $D:$D, "Weight pct")</f>
        <v>104.38912383018206</v>
      </c>
      <c r="H220">
        <f>F220*AVERAGEIFS(H:H, $A:$A, $A220, $D:$D, "Weight pct")</f>
        <v>103.21836231387407</v>
      </c>
      <c r="I220">
        <f>F220*AVERAGEIFS(I:I, $A:$A, $A220, $D:$D, "Weight pct")</f>
        <v>63.014706700224799</v>
      </c>
      <c r="J220">
        <f>IF(OR(J217=0,J217=""),J218,IF(J218&gt;(J217*(1+Dash!$B$6)),J217*(1+Dash!$B$6),IF(J218&lt;(J217*(1-Dash!$B$7)),J217*(1-Dash!$B$7),J218)))</f>
        <v>0</v>
      </c>
      <c r="K220" t="e">
        <f>J220*AVERAGEIFS(K:K, $A:$A, $A220, $D:$D, "Weight pct")</f>
        <v>#DIV/0!</v>
      </c>
      <c r="L220" t="e">
        <f>J220*AVERAGEIFS(L:L, $A:$A, $A220, $D:$D, "Weight pct")</f>
        <v>#DIV/0!</v>
      </c>
      <c r="M220" t="e">
        <f>J220*AVERAGEIFS(M:M, $A:$A, $A220, $D:$D, "Weight pct")</f>
        <v>#DIV/0!</v>
      </c>
      <c r="N220">
        <f>IF(OR(N217=0,N217=""),N218,IF(N218&gt;(N217*(1+Dash!$B$6)),N217*(1+Dash!$B$6),IF(N218&lt;(N217*(1-Dash!$B$7)),N217*(1-Dash!$B$7),N218)))</f>
        <v>666.142965452</v>
      </c>
      <c r="O220">
        <f>N220*AVERAGEIFS(O:O, $A:$A, $A220, $D:$D, "Weight pct")</f>
        <v>38.395619744175249</v>
      </c>
      <c r="P220">
        <f>N220*AVERAGEIFS(P:P, $A:$A, $A220, $D:$D, "Weight pct")</f>
        <v>627.74734570782471</v>
      </c>
      <c r="Q220">
        <f>IF(OR(Q217=0,Q217=""),Q218,IF(Q218&gt;(Q217*(1+Dash!$B$6)),Q217*(1+Dash!$B$6),IF(Q218&lt;(Q217*(1-Dash!$B$7)),Q217*(1-Dash!$B$7),Q218)))</f>
        <v>0</v>
      </c>
      <c r="R220" t="e">
        <f>$Q220*($R217/$Q217)</f>
        <v>#DIV/0!</v>
      </c>
      <c r="S220" t="e">
        <f>$Q220*($S217/$Q217)</f>
        <v>#DIV/0!</v>
      </c>
      <c r="T220" t="e">
        <f>$Q220*($T217/$Q217)</f>
        <v>#DIV/0!</v>
      </c>
      <c r="U220" t="e">
        <f t="shared" si="210"/>
        <v>#DIV/0!</v>
      </c>
      <c r="V220" t="e">
        <f t="shared" si="210"/>
        <v>#DIV/0!</v>
      </c>
      <c r="W220" t="e">
        <f t="shared" si="210"/>
        <v>#DIV/0!</v>
      </c>
      <c r="X220" t="e">
        <f t="shared" si="210"/>
        <v>#DIV/0!</v>
      </c>
      <c r="Y220" t="e">
        <f t="shared" si="211"/>
        <v>#DIV/0!</v>
      </c>
      <c r="Z220" t="e">
        <f t="shared" si="211"/>
        <v>#DIV/0!</v>
      </c>
      <c r="AA220" t="e">
        <f t="shared" si="211"/>
        <v>#DIV/0!</v>
      </c>
      <c r="AB220" t="e">
        <f t="shared" si="211"/>
        <v>#DIV/0!</v>
      </c>
      <c r="AC220">
        <f>IF(OR(AC217=0,AC217=""),AC218,IF(AC218&gt;(AC217*(1+Dash!$B$6)),AC217*(1+Dash!$B$6),IF(AC218&lt;(AC217*(1-Dash!$B$7)),AC217*(1-Dash!$B$7),AC218)))</f>
        <v>187.14768456684737</v>
      </c>
      <c r="AD220">
        <f>AC220*AVERAGEIFS(AD:AD, $A:$A, $A220, $D:$D, "Weight pct")</f>
        <v>56.508676876943667</v>
      </c>
      <c r="AE220">
        <f>AC220*AVERAGEIFS(AE:AE, $A:$A, $A220, $D:$D, "Weight pct")</f>
        <v>98.079008028352092</v>
      </c>
      <c r="AF220">
        <f>AC220*AVERAGEIFS(AF:AF, $A:$A, $A220, $D:$D, "Weight pct")</f>
        <v>77.565951042356346</v>
      </c>
      <c r="AG220">
        <f t="shared" si="212"/>
        <v>19.290910300434422</v>
      </c>
      <c r="AH220">
        <f t="shared" si="212"/>
        <v>6.5613698687168611</v>
      </c>
      <c r="AI220">
        <f t="shared" si="212"/>
        <v>13.65965680251939</v>
      </c>
      <c r="AJ220">
        <f t="shared" si="212"/>
        <v>10.141894049685485</v>
      </c>
      <c r="AK220">
        <f t="shared" si="213"/>
        <v>167.85677426641294</v>
      </c>
      <c r="AL220">
        <f t="shared" si="213"/>
        <v>49.947307008226808</v>
      </c>
      <c r="AM220">
        <f t="shared" si="213"/>
        <v>84.419351225832699</v>
      </c>
      <c r="AN220">
        <f t="shared" si="213"/>
        <v>67.42405699267087</v>
      </c>
      <c r="AO220">
        <f>IF(OR(AO217=0,AO217=""),AO218,IF(AO218&gt;(AO217*(1+Dash!$B$6)),AO217*(1+Dash!$B$6),IF(AO218&lt;(AO217*(1-Dash!$B$7)),AO217*(1-Dash!$B$7),AO218)))</f>
        <v>5.5</v>
      </c>
      <c r="AP220">
        <f>IF(OR(AP217=0,AP217=""),AP218,IF(AP218&gt;(AP217*(1+Dash!$B$6)),AP217*(1+Dash!$B$6),IF(AP218&lt;(AP217*(1-Dash!$B$7)),AP217*(1-Dash!$B$7),AP218)))</f>
        <v>2.2000000000000002</v>
      </c>
      <c r="AQ220">
        <f>AP220*AVERAGEIFS(AQ:AQ, $A:$A, $A220, $D:$D, "Weight pct")</f>
        <v>0</v>
      </c>
      <c r="AR220">
        <f>AP220*AVERAGEIFS(AR:AR, $A:$A, $A220, $D:$D, "Weight pct")</f>
        <v>1.0022222222222223</v>
      </c>
      <c r="AS220">
        <f>AP220*AVERAGEIFS(AS:AS, $A:$A, $A220, $D:$D, "Weight pct")</f>
        <v>1.9555555555555557</v>
      </c>
      <c r="AT220">
        <f t="shared" si="214"/>
        <v>0</v>
      </c>
      <c r="AU220" t="e">
        <f t="shared" si="214"/>
        <v>#DIV/0!</v>
      </c>
      <c r="AV220">
        <f t="shared" si="214"/>
        <v>0</v>
      </c>
      <c r="AW220">
        <f t="shared" si="214"/>
        <v>0</v>
      </c>
      <c r="AX220">
        <f t="shared" si="215"/>
        <v>2.2000000000000002</v>
      </c>
      <c r="AY220" t="e">
        <f t="shared" si="215"/>
        <v>#DIV/0!</v>
      </c>
      <c r="AZ220">
        <f t="shared" si="215"/>
        <v>1.0022222222222223</v>
      </c>
      <c r="BA220">
        <f t="shared" si="215"/>
        <v>1.9555555555555557</v>
      </c>
      <c r="BB220">
        <f>IF(OR(BB217=0,BB217=""),BB218,IF(BB218&gt;(BB217*(1+Dash!$B$6)),BB217*(1+Dash!$B$6),IF(BB218&lt;(BB217*(1-Dash!$B$7)),BB217*(1-Dash!$B$7),BB218)))</f>
        <v>407.19893419526926</v>
      </c>
      <c r="BC220">
        <f>BB220*AVERAGEIFS(BC:BC, $A:$A, $A220, $D:$D, "Weight pct")</f>
        <v>145.62228544904318</v>
      </c>
      <c r="BD220">
        <f>BB220*AVERAGEIFS(BD:BD, $A:$A, $A220, $D:$D, "Weight pct")</f>
        <v>205.40498303446699</v>
      </c>
      <c r="BE220">
        <f>BB220*AVERAGEIFS(BE:BE, $A:$A, $A220, $D:$D, "Weight pct")</f>
        <v>156.34429252198956</v>
      </c>
      <c r="BF220">
        <f t="shared" si="216"/>
        <v>283.19855278512722</v>
      </c>
      <c r="BG220">
        <f t="shared" si="216"/>
        <v>117.37579554348625</v>
      </c>
      <c r="BH220">
        <f t="shared" si="216"/>
        <v>138.09143473500754</v>
      </c>
      <c r="BI220">
        <f t="shared" si="216"/>
        <v>83.399413578932311</v>
      </c>
      <c r="BJ220">
        <f t="shared" si="217"/>
        <v>124.00038141014201</v>
      </c>
      <c r="BK220">
        <f t="shared" si="217"/>
        <v>28.246489905556928</v>
      </c>
      <c r="BL220">
        <f t="shared" si="217"/>
        <v>67.313548299459441</v>
      </c>
      <c r="BM220">
        <f t="shared" si="217"/>
        <v>72.944878943057248</v>
      </c>
      <c r="BN220">
        <f>IF(OR(BN217=0,BN217=""),BN218,IF(BN218&gt;(BN217*(1+Dash!$B$6)),BN217*(1+Dash!$B$6),IF(BN218&lt;(BN217*(1-Dash!$B$7)),BN217*(1-Dash!$B$7),BN218)))</f>
        <v>40.700000000000003</v>
      </c>
      <c r="BO220">
        <f>IF(OR(BO217=0,BO217=""),BO218,IF(BO218&gt;(BO217*(1+Dash!$B$6)),BO217*(1+Dash!$B$6),IF(BO218&lt;(BO217*(1-Dash!$B$7)),BO217*(1-Dash!$B$7),BO218)))</f>
        <v>0</v>
      </c>
      <c r="BP220" t="e">
        <f>BO220*AVERAGEIFS(BP:BP, $A:$A, $A220, $D:$D, "Weight pct")</f>
        <v>#DIV/0!</v>
      </c>
      <c r="BQ220" t="e">
        <f>BO220*AVERAGEIFS(BQ:BQ, $A:$A, $A220, $D:$D, "Weight pct")</f>
        <v>#DIV/0!</v>
      </c>
      <c r="BR220" t="e">
        <f>BO220*AVERAGEIFS(BR:BR, $A:$A, $A220, $D:$D, "Weight pct")</f>
        <v>#DIV/0!</v>
      </c>
      <c r="BS220" t="e">
        <f t="shared" si="218"/>
        <v>#DIV/0!</v>
      </c>
      <c r="BT220" t="e">
        <f t="shared" si="218"/>
        <v>#DIV/0!</v>
      </c>
      <c r="BU220" t="e">
        <f t="shared" si="218"/>
        <v>#DIV/0!</v>
      </c>
      <c r="BV220" t="e">
        <f t="shared" si="218"/>
        <v>#DIV/0!</v>
      </c>
      <c r="BW220" t="e">
        <f t="shared" si="219"/>
        <v>#DIV/0!</v>
      </c>
      <c r="BX220" t="e">
        <f t="shared" si="219"/>
        <v>#DIV/0!</v>
      </c>
      <c r="BY220" t="e">
        <f t="shared" si="219"/>
        <v>#DIV/0!</v>
      </c>
      <c r="BZ220" t="e">
        <f t="shared" si="219"/>
        <v>#DIV/0!</v>
      </c>
      <c r="CA220">
        <f>IF(OR(CA217=0,CA217=""),CA218,IF(CA218&gt;(CA217*(1+Dash!$B$6)),CA217*(1+Dash!$B$6),IF(CA218&lt;(CA217*(1-Dash!$B$7)),CA217*(1-Dash!$B$7),CA218)))</f>
        <v>0</v>
      </c>
    </row>
    <row r="221" spans="1:79" outlineLevel="1">
      <c r="A221" t="str">
        <f>A220</f>
        <v>003574</v>
      </c>
      <c r="B221" t="str">
        <f>B220</f>
        <v>Howard College</v>
      </c>
      <c r="C221">
        <v>2025</v>
      </c>
      <c r="D221" t="s">
        <v>2040</v>
      </c>
      <c r="E221">
        <f>IF(E219&gt;(E220*(1+Dash!$B$6)), E220*(1+Dash!$B$6), IF(E219&lt;(E220*(1-Dash!$B$7)), E220*(1-Dash!$B$7), E219))</f>
        <v>436.80999999999995</v>
      </c>
      <c r="F221">
        <f>IF(F219&gt;(F220*(1+Dash!$B$6)), F220*(1+Dash!$B$6), IF(F219&lt;(F220*(1-Dash!$B$7)), F220*(1-Dash!$B$7), F219))</f>
        <v>226.59715550351393</v>
      </c>
      <c r="G221">
        <f>F221*AVERAGEIFS(G:G, $A:$A, $A221, $D:$D, "Weight pct")</f>
        <v>101.53334118127826</v>
      </c>
      <c r="H221">
        <f>F221*AVERAGEIFS(H:H, $A:$A, $A221, $D:$D, "Weight pct")</f>
        <v>100.39460829306486</v>
      </c>
      <c r="I221">
        <f>F221*AVERAGEIFS(I:I, $A:$A, $A221, $D:$D, "Weight pct")</f>
        <v>61.290807701771548</v>
      </c>
      <c r="J221">
        <f>IF(J219&gt;(J220*(1+Dash!$B$6)), J220*(1+Dash!$B$6), IF(J219&lt;(J220*(1-Dash!$B$7)), J220*(1-Dash!$B$7), J219))</f>
        <v>0</v>
      </c>
      <c r="K221" t="e">
        <f>J221*AVERAGEIFS(K:K, $A:$A, $A221, $D:$D, "Weight pct")</f>
        <v>#DIV/0!</v>
      </c>
      <c r="L221" t="e">
        <f>J221*AVERAGEIFS(L:L, $A:$A, $A221, $D:$D, "Weight pct")</f>
        <v>#DIV/0!</v>
      </c>
      <c r="M221" t="e">
        <f>J221*AVERAGEIFS(M:M, $A:$A, $A221, $D:$D, "Weight pct")</f>
        <v>#DIV/0!</v>
      </c>
      <c r="N221">
        <f>IF(N219&gt;(N220*(1+Dash!$B$6)), N220*(1+Dash!$B$6), IF(N219&lt;(N220*(1-Dash!$B$7)), N220*(1-Dash!$B$7), N219))</f>
        <v>732.75726199720009</v>
      </c>
      <c r="O221">
        <f>N221*AVERAGEIFS(O:O, $A:$A, $A221, $D:$D, "Weight pct")</f>
        <v>42.235181718592777</v>
      </c>
      <c r="P221">
        <f>N221*AVERAGEIFS(P:P, $A:$A, $A221, $D:$D, "Weight pct")</f>
        <v>690.52208027860729</v>
      </c>
      <c r="Q221">
        <f>IF(Q219&gt;(Q220*(1+Dash!$B$6)), Q220*(1+Dash!$B$6), IF(Q219&lt;(Q220*(1-Dash!$B$7)), Q220*(1-Dash!$B$7), Q219))</f>
        <v>0</v>
      </c>
      <c r="R221" t="e">
        <f>$Q221*($R217/$Q217)</f>
        <v>#DIV/0!</v>
      </c>
      <c r="S221" t="e">
        <f>$Q221*($S217/$Q217)</f>
        <v>#DIV/0!</v>
      </c>
      <c r="T221" t="e">
        <f>$Q221*($T217/$Q217)</f>
        <v>#DIV/0!</v>
      </c>
      <c r="U221" t="e">
        <f t="shared" si="210"/>
        <v>#DIV/0!</v>
      </c>
      <c r="V221" t="e">
        <f t="shared" si="210"/>
        <v>#DIV/0!</v>
      </c>
      <c r="W221" t="e">
        <f t="shared" si="210"/>
        <v>#DIV/0!</v>
      </c>
      <c r="X221" t="e">
        <f t="shared" si="210"/>
        <v>#DIV/0!</v>
      </c>
      <c r="Y221" t="e">
        <f t="shared" si="211"/>
        <v>#DIV/0!</v>
      </c>
      <c r="Z221" t="e">
        <f t="shared" si="211"/>
        <v>#DIV/0!</v>
      </c>
      <c r="AA221" t="e">
        <f t="shared" si="211"/>
        <v>#DIV/0!</v>
      </c>
      <c r="AB221" t="e">
        <f t="shared" si="211"/>
        <v>#DIV/0!</v>
      </c>
      <c r="AC221">
        <f>IF(AC219&gt;(AC220*(1+Dash!$B$6)), AC220*(1+Dash!$B$6), IF(AC219&lt;(AC220*(1-Dash!$B$7)), AC220*(1-Dash!$B$7), AC219))</f>
        <v>185.35047287877572</v>
      </c>
      <c r="AD221">
        <f>AC221*AVERAGEIFS(AD:AD, $A:$A, $A221, $D:$D, "Weight pct")</f>
        <v>55.966014247717112</v>
      </c>
      <c r="AE221">
        <f>AC221*AVERAGEIFS(AE:AE, $A:$A, $A221, $D:$D, "Weight pct")</f>
        <v>97.137138295947963</v>
      </c>
      <c r="AF221">
        <f>AC221*AVERAGEIFS(AF:AF, $A:$A, $A221, $D:$D, "Weight pct")</f>
        <v>76.821071755538753</v>
      </c>
      <c r="AG221">
        <f t="shared" si="212"/>
        <v>19.10565634153172</v>
      </c>
      <c r="AH221">
        <f t="shared" si="212"/>
        <v>6.4983598953628645</v>
      </c>
      <c r="AI221">
        <f t="shared" si="212"/>
        <v>13.528480748071511</v>
      </c>
      <c r="AJ221">
        <f t="shared" si="212"/>
        <v>10.044499681342291</v>
      </c>
      <c r="AK221">
        <f t="shared" si="213"/>
        <v>166.24481653724399</v>
      </c>
      <c r="AL221">
        <f t="shared" si="213"/>
        <v>49.467654352354252</v>
      </c>
      <c r="AM221">
        <f t="shared" si="213"/>
        <v>83.608657547876447</v>
      </c>
      <c r="AN221">
        <f t="shared" si="213"/>
        <v>66.776572074196466</v>
      </c>
      <c r="AO221">
        <f>IF(AO219&gt;(AO220*(1+Dash!$B$6)), AO220*(1+Dash!$B$6), IF(AO219&lt;(AO220*(1-Dash!$B$7)), AO220*(1-Dash!$B$7), AO219))</f>
        <v>6.0500000000000007</v>
      </c>
      <c r="AP221">
        <f>IF(AP219&gt;(AP220*(1+Dash!$B$6)), AP220*(1+Dash!$B$6), IF(AP219&lt;(AP220*(1-Dash!$B$7)), AP220*(1-Dash!$B$7), AP219))</f>
        <v>2.4200000000000004</v>
      </c>
      <c r="AQ221">
        <f>AP221*AVERAGEIFS(AQ:AQ, $A:$A, $A221, $D:$D, "Weight pct")</f>
        <v>0</v>
      </c>
      <c r="AR221">
        <f>AP221*AVERAGEIFS(AR:AR, $A:$A, $A221, $D:$D, "Weight pct")</f>
        <v>1.1024444444444446</v>
      </c>
      <c r="AS221">
        <f>AP221*AVERAGEIFS(AS:AS, $A:$A, $A221, $D:$D, "Weight pct")</f>
        <v>2.1511111111111112</v>
      </c>
      <c r="AT221">
        <f t="shared" si="214"/>
        <v>0</v>
      </c>
      <c r="AU221" t="e">
        <f t="shared" si="214"/>
        <v>#DIV/0!</v>
      </c>
      <c r="AV221">
        <f t="shared" si="214"/>
        <v>0</v>
      </c>
      <c r="AW221">
        <f t="shared" si="214"/>
        <v>0</v>
      </c>
      <c r="AX221">
        <f t="shared" si="215"/>
        <v>2.4200000000000004</v>
      </c>
      <c r="AY221" t="e">
        <f t="shared" si="215"/>
        <v>#DIV/0!</v>
      </c>
      <c r="AZ221">
        <f t="shared" si="215"/>
        <v>1.1024444444444446</v>
      </c>
      <c r="BA221">
        <f t="shared" si="215"/>
        <v>2.1511111111111112</v>
      </c>
      <c r="BB221">
        <f>IF(BB219&gt;(BB220*(1+Dash!$B$6)), BB220*(1+Dash!$B$6), IF(BB219&lt;(BB220*(1-Dash!$B$7)), BB220*(1-Dash!$B$7), BB219))</f>
        <v>393.56573414744054</v>
      </c>
      <c r="BC221">
        <f>BB221*AVERAGEIFS(BC:BC, $A:$A, $A221, $D:$D, "Weight pct")</f>
        <v>140.74678705690644</v>
      </c>
      <c r="BD221">
        <f>BB221*AVERAGEIFS(BD:BD, $A:$A, $A221, $D:$D, "Weight pct")</f>
        <v>198.52793354006218</v>
      </c>
      <c r="BE221">
        <f>BB221*AVERAGEIFS(BE:BE, $A:$A, $A221, $D:$D, "Weight pct")</f>
        <v>151.10981660053147</v>
      </c>
      <c r="BF221">
        <f t="shared" si="216"/>
        <v>273.71694023865689</v>
      </c>
      <c r="BG221">
        <f t="shared" si="216"/>
        <v>113.44600210092771</v>
      </c>
      <c r="BH221">
        <f t="shared" si="216"/>
        <v>133.46807254877143</v>
      </c>
      <c r="BI221">
        <f t="shared" si="216"/>
        <v>80.607164401168149</v>
      </c>
      <c r="BJ221">
        <f t="shared" si="217"/>
        <v>119.84879390878365</v>
      </c>
      <c r="BK221">
        <f t="shared" si="217"/>
        <v>27.300784955978727</v>
      </c>
      <c r="BL221">
        <f t="shared" si="217"/>
        <v>65.059860991290719</v>
      </c>
      <c r="BM221">
        <f t="shared" si="217"/>
        <v>70.502652199363325</v>
      </c>
      <c r="BN221">
        <f>IF(BN219&gt;(BN220*(1+Dash!$B$6)), BN220*(1+Dash!$B$6), IF(BN219&lt;(BN220*(1-Dash!$B$7)), BN220*(1-Dash!$B$7), BN219))</f>
        <v>44.77000000000001</v>
      </c>
      <c r="BO221">
        <f>IF(BO219&gt;(BO220*(1+Dash!$B$6)), BO220*(1+Dash!$B$6), IF(BO219&lt;(BO220*(1-Dash!$B$7)), BO220*(1-Dash!$B$7), BO219))</f>
        <v>0</v>
      </c>
      <c r="BP221" t="e">
        <f>BO221*AVERAGEIFS(BP:BP, $A:$A, $A221, $D:$D, "Weight pct")</f>
        <v>#DIV/0!</v>
      </c>
      <c r="BQ221" t="e">
        <f>BO221*AVERAGEIFS(BQ:BQ, $A:$A, $A221, $D:$D, "Weight pct")</f>
        <v>#DIV/0!</v>
      </c>
      <c r="BR221" t="e">
        <f>BO221*AVERAGEIFS(BR:BR, $A:$A, $A221, $D:$D, "Weight pct")</f>
        <v>#DIV/0!</v>
      </c>
      <c r="BS221" t="e">
        <f t="shared" si="218"/>
        <v>#DIV/0!</v>
      </c>
      <c r="BT221" t="e">
        <f t="shared" si="218"/>
        <v>#DIV/0!</v>
      </c>
      <c r="BU221" t="e">
        <f t="shared" si="218"/>
        <v>#DIV/0!</v>
      </c>
      <c r="BV221" t="e">
        <f t="shared" si="218"/>
        <v>#DIV/0!</v>
      </c>
      <c r="BW221" t="e">
        <f t="shared" si="219"/>
        <v>#DIV/0!</v>
      </c>
      <c r="BX221" t="e">
        <f t="shared" si="219"/>
        <v>#DIV/0!</v>
      </c>
      <c r="BY221" t="e">
        <f t="shared" si="219"/>
        <v>#DIV/0!</v>
      </c>
      <c r="BZ221" t="e">
        <f t="shared" si="219"/>
        <v>#DIV/0!</v>
      </c>
      <c r="CA221">
        <f>IF(CA219&gt;(CA220*(1+Dash!$B$6)), CA220*(1+Dash!$B$6), IF(CA219&lt;(CA220*(1-Dash!$B$7)), CA220*(1-Dash!$B$7), CA219))</f>
        <v>0</v>
      </c>
    </row>
    <row r="222" spans="1:79" outlineLevel="1">
      <c r="A222" t="s">
        <v>91</v>
      </c>
      <c r="B222" t="s">
        <v>1935</v>
      </c>
      <c r="C222">
        <v>2018</v>
      </c>
      <c r="D222" t="s">
        <v>2036</v>
      </c>
      <c r="E222">
        <v>422</v>
      </c>
      <c r="F222">
        <v>392</v>
      </c>
      <c r="G222">
        <v>172</v>
      </c>
      <c r="H222">
        <v>205</v>
      </c>
      <c r="I222">
        <v>93</v>
      </c>
      <c r="AC222">
        <v>336</v>
      </c>
      <c r="AD222">
        <v>102</v>
      </c>
      <c r="AE222">
        <v>199</v>
      </c>
      <c r="AF222">
        <v>170</v>
      </c>
      <c r="AG222">
        <v>197</v>
      </c>
      <c r="AH222">
        <v>62</v>
      </c>
      <c r="AI222">
        <v>91</v>
      </c>
      <c r="AJ222">
        <v>87</v>
      </c>
      <c r="AK222">
        <v>139</v>
      </c>
      <c r="AL222">
        <v>40</v>
      </c>
      <c r="AM222">
        <v>108</v>
      </c>
      <c r="AN222">
        <v>83</v>
      </c>
      <c r="AO222">
        <v>11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672</v>
      </c>
      <c r="BC222">
        <v>277</v>
      </c>
      <c r="BD222">
        <v>388</v>
      </c>
      <c r="BE222">
        <v>240</v>
      </c>
      <c r="BF222">
        <v>538</v>
      </c>
      <c r="BG222">
        <v>244</v>
      </c>
      <c r="BH222">
        <v>306</v>
      </c>
      <c r="BI222">
        <v>169</v>
      </c>
      <c r="BJ222">
        <v>134</v>
      </c>
      <c r="BK222">
        <v>33</v>
      </c>
      <c r="BL222">
        <v>82</v>
      </c>
      <c r="BM222">
        <v>71</v>
      </c>
      <c r="BN222">
        <v>38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</row>
    <row r="223" spans="1:79" outlineLevel="1">
      <c r="A223" t="s">
        <v>91</v>
      </c>
      <c r="B223" t="s">
        <v>1935</v>
      </c>
      <c r="C223">
        <v>2019</v>
      </c>
      <c r="D223" t="s">
        <v>2036</v>
      </c>
      <c r="E223">
        <v>381</v>
      </c>
      <c r="F223">
        <v>403</v>
      </c>
      <c r="G223">
        <v>205</v>
      </c>
      <c r="H223">
        <v>213</v>
      </c>
      <c r="I223">
        <v>92</v>
      </c>
      <c r="AC223">
        <v>540</v>
      </c>
      <c r="AD223">
        <v>94</v>
      </c>
      <c r="AE223">
        <v>142</v>
      </c>
      <c r="AF223">
        <v>287</v>
      </c>
      <c r="AG223">
        <v>395</v>
      </c>
      <c r="AH223">
        <v>49</v>
      </c>
      <c r="AI223">
        <v>46</v>
      </c>
      <c r="AJ223">
        <v>213</v>
      </c>
      <c r="AK223">
        <v>145</v>
      </c>
      <c r="AL223">
        <v>45</v>
      </c>
      <c r="AM223">
        <v>96</v>
      </c>
      <c r="AN223">
        <v>74</v>
      </c>
      <c r="AO223">
        <v>31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734</v>
      </c>
      <c r="BC223">
        <v>380</v>
      </c>
      <c r="BD223">
        <v>414</v>
      </c>
      <c r="BE223">
        <v>250</v>
      </c>
      <c r="BF223">
        <v>576</v>
      </c>
      <c r="BG223">
        <v>324</v>
      </c>
      <c r="BH223">
        <v>318</v>
      </c>
      <c r="BI223">
        <v>170</v>
      </c>
      <c r="BJ223">
        <v>158</v>
      </c>
      <c r="BK223">
        <v>56</v>
      </c>
      <c r="BL223">
        <v>96</v>
      </c>
      <c r="BM223">
        <v>80</v>
      </c>
      <c r="BN223">
        <v>38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</row>
    <row r="224" spans="1:79" outlineLevel="1">
      <c r="A224" t="s">
        <v>91</v>
      </c>
      <c r="B224" t="s">
        <v>1935</v>
      </c>
      <c r="C224">
        <v>2020</v>
      </c>
      <c r="D224" t="s">
        <v>2036</v>
      </c>
      <c r="E224">
        <v>391</v>
      </c>
      <c r="F224">
        <v>419</v>
      </c>
      <c r="G224">
        <v>244</v>
      </c>
      <c r="H224">
        <v>201</v>
      </c>
      <c r="I224">
        <v>98</v>
      </c>
      <c r="N224">
        <v>125</v>
      </c>
      <c r="O224">
        <v>15</v>
      </c>
      <c r="P224">
        <v>110</v>
      </c>
      <c r="Q224">
        <f>SUM(Table1[[#This Row],[OSA]],Table1[[#This Row],[OSA: High-Demand Field]])</f>
        <v>43</v>
      </c>
      <c r="U224">
        <v>1</v>
      </c>
      <c r="Y224">
        <v>42</v>
      </c>
      <c r="AC224">
        <v>458</v>
      </c>
      <c r="AD224">
        <v>104</v>
      </c>
      <c r="AE224">
        <v>152</v>
      </c>
      <c r="AF224">
        <v>219</v>
      </c>
      <c r="AG224">
        <v>323</v>
      </c>
      <c r="AH224">
        <v>50</v>
      </c>
      <c r="AI224">
        <v>52</v>
      </c>
      <c r="AJ224">
        <v>155</v>
      </c>
      <c r="AK224">
        <v>135</v>
      </c>
      <c r="AL224">
        <v>54</v>
      </c>
      <c r="AM224">
        <v>100</v>
      </c>
      <c r="AN224">
        <v>64</v>
      </c>
      <c r="AO224">
        <v>17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843</v>
      </c>
      <c r="BC224">
        <v>470</v>
      </c>
      <c r="BD224">
        <v>463</v>
      </c>
      <c r="BE224">
        <v>281</v>
      </c>
      <c r="BF224">
        <v>676</v>
      </c>
      <c r="BG224">
        <v>398</v>
      </c>
      <c r="BH224">
        <v>344</v>
      </c>
      <c r="BI224">
        <v>182</v>
      </c>
      <c r="BJ224">
        <v>167</v>
      </c>
      <c r="BK224">
        <v>72</v>
      </c>
      <c r="BL224">
        <v>119</v>
      </c>
      <c r="BM224">
        <v>99</v>
      </c>
      <c r="BN224">
        <v>59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</row>
    <row r="225" spans="1:79" outlineLevel="1">
      <c r="A225" t="s">
        <v>91</v>
      </c>
      <c r="B225" t="s">
        <v>1935</v>
      </c>
      <c r="C225">
        <v>2021</v>
      </c>
      <c r="D225" t="s">
        <v>2036</v>
      </c>
      <c r="E225">
        <v>445</v>
      </c>
      <c r="F225">
        <v>424</v>
      </c>
      <c r="G225">
        <v>256</v>
      </c>
      <c r="H225">
        <v>204</v>
      </c>
      <c r="I225">
        <v>78</v>
      </c>
      <c r="N225">
        <v>221</v>
      </c>
      <c r="O225">
        <v>44</v>
      </c>
      <c r="P225">
        <v>177</v>
      </c>
      <c r="Q225">
        <f>SUM(Table1[[#This Row],[OSA]],Table1[[#This Row],[OSA: High-Demand Field]])</f>
        <v>63</v>
      </c>
      <c r="U225">
        <v>0</v>
      </c>
      <c r="Y225">
        <v>63</v>
      </c>
      <c r="AC225">
        <v>602</v>
      </c>
      <c r="AD225">
        <v>124</v>
      </c>
      <c r="AE225">
        <v>167</v>
      </c>
      <c r="AF225">
        <v>284</v>
      </c>
      <c r="AG225">
        <v>429</v>
      </c>
      <c r="AH225">
        <v>59</v>
      </c>
      <c r="AI225">
        <v>55</v>
      </c>
      <c r="AJ225">
        <v>204</v>
      </c>
      <c r="AK225">
        <v>173</v>
      </c>
      <c r="AL225">
        <v>65</v>
      </c>
      <c r="AM225">
        <v>112</v>
      </c>
      <c r="AN225">
        <v>80</v>
      </c>
      <c r="AO225">
        <v>28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702</v>
      </c>
      <c r="BC225">
        <v>393</v>
      </c>
      <c r="BD225">
        <v>413</v>
      </c>
      <c r="BE225">
        <v>257</v>
      </c>
      <c r="BF225">
        <v>515</v>
      </c>
      <c r="BG225">
        <v>306</v>
      </c>
      <c r="BH225">
        <v>298</v>
      </c>
      <c r="BI225">
        <v>150</v>
      </c>
      <c r="BJ225">
        <v>187</v>
      </c>
      <c r="BK225">
        <v>87</v>
      </c>
      <c r="BL225">
        <v>115</v>
      </c>
      <c r="BM225">
        <v>107</v>
      </c>
      <c r="BN225">
        <v>43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</row>
    <row r="226" spans="1:79" outlineLevel="1">
      <c r="A226" t="s">
        <v>91</v>
      </c>
      <c r="B226" t="s">
        <v>1935</v>
      </c>
      <c r="C226">
        <v>2022</v>
      </c>
      <c r="D226" t="s">
        <v>2036</v>
      </c>
      <c r="E226">
        <v>510</v>
      </c>
      <c r="F226">
        <v>395</v>
      </c>
      <c r="G226">
        <v>227</v>
      </c>
      <c r="H226">
        <v>196</v>
      </c>
      <c r="I226">
        <v>83</v>
      </c>
      <c r="N226">
        <v>193</v>
      </c>
      <c r="O226">
        <v>36</v>
      </c>
      <c r="P226">
        <v>157</v>
      </c>
      <c r="Q226">
        <f>SUM(Table1[[#This Row],[OSA]],Table1[[#This Row],[OSA: High-Demand Field]])</f>
        <v>59</v>
      </c>
      <c r="U226">
        <v>0</v>
      </c>
      <c r="Y226">
        <v>59</v>
      </c>
      <c r="AC226">
        <v>619</v>
      </c>
      <c r="AD226">
        <v>108</v>
      </c>
      <c r="AE226">
        <v>145</v>
      </c>
      <c r="AF226">
        <v>239</v>
      </c>
      <c r="AG226">
        <v>480</v>
      </c>
      <c r="AH226">
        <v>61</v>
      </c>
      <c r="AI226">
        <v>57</v>
      </c>
      <c r="AJ226">
        <v>179</v>
      </c>
      <c r="AK226">
        <v>139</v>
      </c>
      <c r="AL226">
        <v>47</v>
      </c>
      <c r="AM226">
        <v>88</v>
      </c>
      <c r="AN226">
        <v>60</v>
      </c>
      <c r="AO226">
        <v>41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679</v>
      </c>
      <c r="BC226">
        <v>372</v>
      </c>
      <c r="BD226">
        <v>384</v>
      </c>
      <c r="BE226">
        <v>231</v>
      </c>
      <c r="BF226">
        <v>514</v>
      </c>
      <c r="BG226">
        <v>295</v>
      </c>
      <c r="BH226">
        <v>277</v>
      </c>
      <c r="BI226">
        <v>137</v>
      </c>
      <c r="BJ226">
        <v>165</v>
      </c>
      <c r="BK226">
        <v>77</v>
      </c>
      <c r="BL226">
        <v>107</v>
      </c>
      <c r="BM226">
        <v>94</v>
      </c>
      <c r="BN226">
        <v>68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</row>
    <row r="227" spans="1:79" outlineLevel="1">
      <c r="A227" t="s">
        <v>91</v>
      </c>
      <c r="B227" t="s">
        <v>1935</v>
      </c>
      <c r="C227">
        <v>2023</v>
      </c>
      <c r="D227" t="s">
        <v>2036</v>
      </c>
      <c r="E227">
        <v>549</v>
      </c>
      <c r="F227">
        <v>370</v>
      </c>
      <c r="G227">
        <v>225</v>
      </c>
      <c r="H227">
        <v>165</v>
      </c>
      <c r="I227">
        <v>84</v>
      </c>
      <c r="N227">
        <v>296</v>
      </c>
      <c r="O227">
        <v>22</v>
      </c>
      <c r="P227">
        <v>274</v>
      </c>
      <c r="Q227">
        <v>71</v>
      </c>
      <c r="R227">
        <v>3</v>
      </c>
      <c r="S227">
        <v>3</v>
      </c>
      <c r="T227">
        <v>14</v>
      </c>
      <c r="U227">
        <v>0</v>
      </c>
      <c r="V227">
        <v>0</v>
      </c>
      <c r="W227">
        <v>0</v>
      </c>
      <c r="X227">
        <v>0</v>
      </c>
      <c r="Y227">
        <v>71</v>
      </c>
      <c r="Z227">
        <v>3</v>
      </c>
      <c r="AA227">
        <v>3</v>
      </c>
      <c r="AB227">
        <v>14</v>
      </c>
      <c r="AC227">
        <v>544</v>
      </c>
      <c r="AD227">
        <v>90</v>
      </c>
      <c r="AE227">
        <v>159</v>
      </c>
      <c r="AF227">
        <v>224</v>
      </c>
      <c r="AG227">
        <v>396</v>
      </c>
      <c r="AH227">
        <v>62</v>
      </c>
      <c r="AI227">
        <v>62</v>
      </c>
      <c r="AJ227">
        <v>173</v>
      </c>
      <c r="AK227">
        <v>148</v>
      </c>
      <c r="AL227">
        <v>28</v>
      </c>
      <c r="AM227">
        <v>97</v>
      </c>
      <c r="AN227">
        <v>51</v>
      </c>
      <c r="AO227">
        <v>23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657</v>
      </c>
      <c r="BC227">
        <v>376</v>
      </c>
      <c r="BD227">
        <v>404</v>
      </c>
      <c r="BE227">
        <v>193</v>
      </c>
      <c r="BF227">
        <v>529</v>
      </c>
      <c r="BG227">
        <v>309</v>
      </c>
      <c r="BH227">
        <v>311</v>
      </c>
      <c r="BI227">
        <v>126</v>
      </c>
      <c r="BJ227">
        <v>128</v>
      </c>
      <c r="BK227">
        <v>67</v>
      </c>
      <c r="BL227">
        <v>93</v>
      </c>
      <c r="BM227">
        <v>67</v>
      </c>
      <c r="BN227">
        <v>58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</row>
    <row r="228" spans="1:79" outlineLevel="1">
      <c r="A228" t="str">
        <f>A227</f>
        <v>003580</v>
      </c>
      <c r="B228" t="str">
        <f>B227</f>
        <v>Kilgore College</v>
      </c>
      <c r="C228">
        <v>2024</v>
      </c>
      <c r="D228" t="s">
        <v>2037</v>
      </c>
      <c r="E228">
        <f>_xlfn.FORECAST.ETS($C228, E222:E227, $C222:$C227, 0,0,1)</f>
        <v>584.343242065646</v>
      </c>
      <c r="F228">
        <f>_xlfn.FORECAST.ETS($C228, F222:F227, $C222:$C227, 0,0,1)</f>
        <v>366.59166023607577</v>
      </c>
      <c r="G228">
        <f>F228*AVERAGEIFS(G:G, $A:$A, $A228, $D:$D, "Weight pct")</f>
        <v>202.62526213991623</v>
      </c>
      <c r="H228">
        <f>F228*AVERAGEIFS(H:H, $A:$A, $A228, $D:$D, "Weight pct")</f>
        <v>180.515190871117</v>
      </c>
      <c r="I228">
        <f>F228*AVERAGEIFS(I:I, $A:$A, $A228, $D:$D, "Weight pct")</f>
        <v>80.683086857362298</v>
      </c>
      <c r="J228">
        <f>_xlfn.FORECAST.ETS($C228, J222:J227, $C222:$C227, 0,0,1)</f>
        <v>0</v>
      </c>
      <c r="K228" t="e">
        <f>J228*AVERAGEIFS(K:K, $A:$A, $A228, $D:$D, "Weight pct")</f>
        <v>#DIV/0!</v>
      </c>
      <c r="L228" t="e">
        <f>J228*AVERAGEIFS(L:L, $A:$A, $A228, $D:$D, "Weight pct")</f>
        <v>#DIV/0!</v>
      </c>
      <c r="M228" t="e">
        <f>J228*AVERAGEIFS(M:M, $A:$A, $A228, $D:$D, "Weight pct")</f>
        <v>#DIV/0!</v>
      </c>
      <c r="N228">
        <f>_xlfn.FORECAST.ETS($C228, N224:N227, $C224:$C227, 0,0,1)</f>
        <v>323.31723718310712</v>
      </c>
      <c r="O228">
        <f>N228*AVERAGEIFS(O:O, $A:$A, $A228, $D:$D, "Weight pct")</f>
        <v>46.876783687038674</v>
      </c>
      <c r="P228">
        <f>N228*AVERAGEIFS(P:P, $A:$A, $A228, $D:$D, "Weight pct")</f>
        <v>276.44045349606841</v>
      </c>
      <c r="Q228">
        <f>_xlfn.FORECAST.ETS($C228, Q224:Q227, $C224:$C227, 0,0,1)</f>
        <v>79.231319188000001</v>
      </c>
      <c r="R228">
        <f>$Q228*($R227/$Q227)</f>
        <v>3.3478022192112675</v>
      </c>
      <c r="S228">
        <f>$Q228*($S227/$Q227)</f>
        <v>3.3478022192112675</v>
      </c>
      <c r="T228">
        <f>$Q228*($T227/$Q227)</f>
        <v>15.623077022985914</v>
      </c>
      <c r="U228">
        <f t="shared" ref="U228:X231" si="220">Q228*AVERAGEIFS(U:U, $A:$A, $A228, $D:$D, "Weight pct")</f>
        <v>0.46064720458139535</v>
      </c>
      <c r="V228">
        <f t="shared" si="220"/>
        <v>0</v>
      </c>
      <c r="W228">
        <f t="shared" si="220"/>
        <v>0</v>
      </c>
      <c r="X228">
        <f t="shared" si="220"/>
        <v>0</v>
      </c>
      <c r="Y228">
        <f t="shared" ref="Y228:AB231" si="221">Q228*AVERAGEIFS(Y:Y, $A:$A, $A228, $D:$D, "Weight pct")</f>
        <v>78.770671983418609</v>
      </c>
      <c r="Z228">
        <f t="shared" si="221"/>
        <v>3.3478022192112675</v>
      </c>
      <c r="AA228">
        <f t="shared" si="221"/>
        <v>3.3478022192112675</v>
      </c>
      <c r="AB228">
        <f t="shared" si="221"/>
        <v>15.623077022985914</v>
      </c>
      <c r="AC228">
        <f>_xlfn.FORECAST.ETS($C228, AC222:AC227, $C222:$C227, 0,0,1)</f>
        <v>621.67702298042934</v>
      </c>
      <c r="AD228">
        <f>AC228*AVERAGEIFS(AD:AD, $A:$A, $A228, $D:$D, "Weight pct")</f>
        <v>129.5798658468654</v>
      </c>
      <c r="AE228">
        <f>AC228*AVERAGEIFS(AE:AE, $A:$A, $A228, $D:$D, "Weight pct")</f>
        <v>206.29724476346459</v>
      </c>
      <c r="AF228">
        <f>AC228*AVERAGEIFS(AF:AF, $A:$A, $A228, $D:$D, "Weight pct")</f>
        <v>288.58578222952241</v>
      </c>
      <c r="AG228">
        <f t="shared" ref="AG228:AJ231" si="222">AC228*AVERAGEIFS(AG:AG, $A:$A, $A228, $D:$D, "Weight pct")</f>
        <v>439.21908621609998</v>
      </c>
      <c r="AH228">
        <f t="shared" si="222"/>
        <v>72.119814976704887</v>
      </c>
      <c r="AI228">
        <f t="shared" si="222"/>
        <v>76.870384098039978</v>
      </c>
      <c r="AJ228">
        <f t="shared" si="222"/>
        <v>202.07126643273929</v>
      </c>
      <c r="AK228">
        <f t="shared" ref="AK228:AN231" si="223">AC228*AVERAGEIFS(AK:AK, $A:$A, $A228, $D:$D, "Weight pct")</f>
        <v>182.45793676432933</v>
      </c>
      <c r="AL228">
        <f t="shared" si="223"/>
        <v>57.460050870160529</v>
      </c>
      <c r="AM228">
        <f t="shared" si="223"/>
        <v>129.42686066542461</v>
      </c>
      <c r="AN228">
        <f t="shared" si="223"/>
        <v>86.514515796783101</v>
      </c>
      <c r="AO228">
        <f>_xlfn.FORECAST.ETS($C228, AO222:AO227, $C222:$C227, 0,0,1)</f>
        <v>31.351850399115257</v>
      </c>
      <c r="AP228">
        <f>_xlfn.FORECAST.ETS($C228, AP222:AP227, $C222:$C227, 0,0,1)</f>
        <v>0</v>
      </c>
      <c r="AQ228" t="e">
        <f>AP228*AVERAGEIFS(AQ:AQ, $A:$A, $A228, $D:$D, "Weight pct")</f>
        <v>#DIV/0!</v>
      </c>
      <c r="AR228" t="e">
        <f>AP228*AVERAGEIFS(AR:AR, $A:$A, $A228, $D:$D, "Weight pct")</f>
        <v>#DIV/0!</v>
      </c>
      <c r="AS228" t="e">
        <f>AP228*AVERAGEIFS(AS:AS, $A:$A, $A228, $D:$D, "Weight pct")</f>
        <v>#DIV/0!</v>
      </c>
      <c r="AT228" t="e">
        <f t="shared" ref="AT228:AW231" si="224">AP228*AVERAGEIFS(AT:AT, $A:$A, $A228, $D:$D, "Weight pct")</f>
        <v>#DIV/0!</v>
      </c>
      <c r="AU228" t="e">
        <f t="shared" si="224"/>
        <v>#DIV/0!</v>
      </c>
      <c r="AV228" t="e">
        <f t="shared" si="224"/>
        <v>#DIV/0!</v>
      </c>
      <c r="AW228" t="e">
        <f t="shared" si="224"/>
        <v>#DIV/0!</v>
      </c>
      <c r="AX228" t="e">
        <f t="shared" ref="AX228:BA231" si="225">AP228*AVERAGEIFS(AX:AX, $A:$A, $A228, $D:$D, "Weight pct")</f>
        <v>#DIV/0!</v>
      </c>
      <c r="AY228" t="e">
        <f t="shared" si="225"/>
        <v>#DIV/0!</v>
      </c>
      <c r="AZ228" t="e">
        <f t="shared" si="225"/>
        <v>#DIV/0!</v>
      </c>
      <c r="BA228" t="e">
        <f t="shared" si="225"/>
        <v>#DIV/0!</v>
      </c>
      <c r="BB228">
        <f>_xlfn.FORECAST.ETS($C228, BB222:BB227, $C222:$C227, 0,0,1)</f>
        <v>641.33343641857277</v>
      </c>
      <c r="BC228">
        <f>BB228*AVERAGEIFS(BC:BC, $A:$A, $A228, $D:$D, "Weight pct")</f>
        <v>338.56398995945528</v>
      </c>
      <c r="BD228">
        <f>BB228*AVERAGEIFS(BD:BD, $A:$A, $A228, $D:$D, "Weight pct")</f>
        <v>369.77314098742067</v>
      </c>
      <c r="BE228">
        <f>BB228*AVERAGEIFS(BE:BE, $A:$A, $A228, $D:$D, "Weight pct")</f>
        <v>217.10614135606477</v>
      </c>
      <c r="BF228">
        <f t="shared" ref="BF228:BI231" si="226">BB228*AVERAGEIFS(BF:BF, $A:$A, $A228, $D:$D, "Weight pct")</f>
        <v>500.56322901132944</v>
      </c>
      <c r="BG228">
        <f t="shared" si="226"/>
        <v>280.65553863787318</v>
      </c>
      <c r="BH228">
        <f t="shared" si="226"/>
        <v>278.09787955046625</v>
      </c>
      <c r="BI228">
        <f t="shared" si="226"/>
        <v>139.72352120574945</v>
      </c>
      <c r="BJ228">
        <f t="shared" ref="BJ228:BM231" si="227">BB228*AVERAGEIFS(BJ:BJ, $A:$A, $A228, $D:$D, "Weight pct")</f>
        <v>140.7702074072433</v>
      </c>
      <c r="BK228">
        <f t="shared" si="227"/>
        <v>57.908451321582078</v>
      </c>
      <c r="BL228">
        <f t="shared" si="227"/>
        <v>91.675261436954401</v>
      </c>
      <c r="BM228">
        <f t="shared" si="227"/>
        <v>77.382620150315319</v>
      </c>
      <c r="BN228">
        <f>_xlfn.FORECAST.ETS($C228, BN222:BN227, $C222:$C227, 0,0,1)</f>
        <v>67.68503413906015</v>
      </c>
      <c r="BO228">
        <f>_xlfn.FORECAST.ETS($C228, BO222:BO227, $C222:$C227, 0,0,1)</f>
        <v>0</v>
      </c>
      <c r="BP228" t="e">
        <f>BO228*AVERAGEIFS(BP:BP, $A:$A, $A228, $D:$D, "Weight pct")</f>
        <v>#DIV/0!</v>
      </c>
      <c r="BQ228" t="e">
        <f>BO228*AVERAGEIFS(BQ:BQ, $A:$A, $A228, $D:$D, "Weight pct")</f>
        <v>#DIV/0!</v>
      </c>
      <c r="BR228" t="e">
        <f>BO228*AVERAGEIFS(BR:BR, $A:$A, $A228, $D:$D, "Weight pct")</f>
        <v>#DIV/0!</v>
      </c>
      <c r="BS228" t="e">
        <f t="shared" ref="BS228:BV231" si="228">BO228*AVERAGEIFS(BS:BS, $A:$A, $A228, $D:$D, "Weight pct")</f>
        <v>#DIV/0!</v>
      </c>
      <c r="BT228" t="e">
        <f t="shared" si="228"/>
        <v>#DIV/0!</v>
      </c>
      <c r="BU228" t="e">
        <f t="shared" si="228"/>
        <v>#DIV/0!</v>
      </c>
      <c r="BV228" t="e">
        <f t="shared" si="228"/>
        <v>#DIV/0!</v>
      </c>
      <c r="BW228" t="e">
        <f t="shared" ref="BW228:BZ231" si="229">BO228*AVERAGEIFS(BW:BW, $A:$A, $A228, $D:$D, "Weight pct")</f>
        <v>#DIV/0!</v>
      </c>
      <c r="BX228" t="e">
        <f t="shared" si="229"/>
        <v>#DIV/0!</v>
      </c>
      <c r="BY228" t="e">
        <f t="shared" si="229"/>
        <v>#DIV/0!</v>
      </c>
      <c r="BZ228" t="e">
        <f t="shared" si="229"/>
        <v>#DIV/0!</v>
      </c>
      <c r="CA228">
        <f>_xlfn.FORECAST.ETS($C228, CA222:CA227, $C222:$C227, 0,0,1)</f>
        <v>0</v>
      </c>
    </row>
    <row r="229" spans="1:79" outlineLevel="1">
      <c r="A229" t="str">
        <f>A227</f>
        <v>003580</v>
      </c>
      <c r="B229" t="str">
        <f>B227</f>
        <v>Kilgore College</v>
      </c>
      <c r="C229">
        <v>2025</v>
      </c>
      <c r="D229" t="s">
        <v>2037</v>
      </c>
      <c r="E229">
        <f>_xlfn.FORECAST.ETS($C229, E222:E227, $C222:$C227, 0,0,1)</f>
        <v>620.29725386761288</v>
      </c>
      <c r="F229">
        <f>_xlfn.FORECAST.ETS($C229, F222:F227, $C222:$C227, 0,0,1)</f>
        <v>361.01681489047064</v>
      </c>
      <c r="G229">
        <f>F229*AVERAGEIFS(G:G, $A:$A, $A229, $D:$D, "Weight pct")</f>
        <v>199.5438922614654</v>
      </c>
      <c r="H229">
        <f>F229*AVERAGEIFS(H:H, $A:$A, $A229, $D:$D, "Weight pct")</f>
        <v>177.77005403142235</v>
      </c>
      <c r="I229">
        <f>F229*AVERAGEIFS(I:I, $A:$A, $A229, $D:$D, "Weight pct")</f>
        <v>79.456120234755119</v>
      </c>
      <c r="J229">
        <f>_xlfn.FORECAST.ETS($C229, J222:J227, $C222:$C227, 0,0,1)</f>
        <v>0</v>
      </c>
      <c r="K229" t="e">
        <f>J229*AVERAGEIFS(K:K, $A:$A, $A229, $D:$D, "Weight pct")</f>
        <v>#DIV/0!</v>
      </c>
      <c r="L229" t="e">
        <f>J229*AVERAGEIFS(L:L, $A:$A, $A229, $D:$D, "Weight pct")</f>
        <v>#DIV/0!</v>
      </c>
      <c r="M229" t="e">
        <f>J229*AVERAGEIFS(M:M, $A:$A, $A229, $D:$D, "Weight pct")</f>
        <v>#DIV/0!</v>
      </c>
      <c r="N229">
        <f>_xlfn.FORECAST.ETS($C229, N224:N227, $C224:$C227, 0,0,1)</f>
        <v>372.8905055655714</v>
      </c>
      <c r="O229">
        <f>N229*AVERAGEIFS(O:O, $A:$A, $A229, $D:$D, "Weight pct")</f>
        <v>54.06426122108742</v>
      </c>
      <c r="P229">
        <f>N229*AVERAGEIFS(P:P, $A:$A, $A229, $D:$D, "Weight pct")</f>
        <v>318.82624434448394</v>
      </c>
      <c r="Q229">
        <f>_xlfn.FORECAST.ETS($C229, Q224:Q227, $C224:$C227, 0,0,1)</f>
        <v>88.271929176</v>
      </c>
      <c r="R229">
        <f>$Q229*($R227/$Q227)</f>
        <v>3.7297998243380279</v>
      </c>
      <c r="S229">
        <f>$Q229*($S227/$Q227)</f>
        <v>3.7297998243380279</v>
      </c>
      <c r="T229">
        <f>$Q229*($T227/$Q227)</f>
        <v>17.405732513577465</v>
      </c>
      <c r="U229">
        <f t="shared" si="220"/>
        <v>0.51320889055813956</v>
      </c>
      <c r="V229">
        <f t="shared" si="220"/>
        <v>0</v>
      </c>
      <c r="W229">
        <f t="shared" si="220"/>
        <v>0</v>
      </c>
      <c r="X229">
        <f t="shared" si="220"/>
        <v>0</v>
      </c>
      <c r="Y229">
        <f t="shared" si="221"/>
        <v>87.758720285441854</v>
      </c>
      <c r="Z229">
        <f t="shared" si="221"/>
        <v>3.7297998243380279</v>
      </c>
      <c r="AA229">
        <f t="shared" si="221"/>
        <v>3.7297998243380279</v>
      </c>
      <c r="AB229">
        <f t="shared" si="221"/>
        <v>17.405732513577465</v>
      </c>
      <c r="AC229">
        <f>_xlfn.FORECAST.ETS($C229, AC222:AC227, $C222:$C227, 0,0,1)</f>
        <v>653.99643377406608</v>
      </c>
      <c r="AD229">
        <f>AC229*AVERAGEIFS(AD:AD, $A:$A, $A229, $D:$D, "Weight pct")</f>
        <v>136.3163942371402</v>
      </c>
      <c r="AE229">
        <f>AC229*AVERAGEIFS(AE:AE, $A:$A, $A229, $D:$D, "Weight pct")</f>
        <v>217.02211499775623</v>
      </c>
      <c r="AF229">
        <f>AC229*AVERAGEIFS(AF:AF, $A:$A, $A229, $D:$D, "Weight pct")</f>
        <v>303.58862470287619</v>
      </c>
      <c r="AG229">
        <f t="shared" si="222"/>
        <v>462.05297190125702</v>
      </c>
      <c r="AH229">
        <f t="shared" si="222"/>
        <v>75.869141138734477</v>
      </c>
      <c r="AI229">
        <f t="shared" si="222"/>
        <v>80.866680293158339</v>
      </c>
      <c r="AJ229">
        <f t="shared" si="222"/>
        <v>212.57643877789079</v>
      </c>
      <c r="AK229">
        <f t="shared" si="223"/>
        <v>191.943461872809</v>
      </c>
      <c r="AL229">
        <f t="shared" si="223"/>
        <v>60.447253098405731</v>
      </c>
      <c r="AM229">
        <f t="shared" si="223"/>
        <v>136.15543470459789</v>
      </c>
      <c r="AN229">
        <f t="shared" si="223"/>
        <v>91.012185924985388</v>
      </c>
      <c r="AO229">
        <f>_xlfn.FORECAST.ETS($C229, AO222:AO227, $C222:$C227, 0,0,1)</f>
        <v>33.522205974052071</v>
      </c>
      <c r="AP229">
        <f>_xlfn.FORECAST.ETS($C229, AP222:AP227, $C222:$C227, 0,0,1)</f>
        <v>0</v>
      </c>
      <c r="AQ229" t="e">
        <f>AP229*AVERAGEIFS(AQ:AQ, $A:$A, $A229, $D:$D, "Weight pct")</f>
        <v>#DIV/0!</v>
      </c>
      <c r="AR229" t="e">
        <f>AP229*AVERAGEIFS(AR:AR, $A:$A, $A229, $D:$D, "Weight pct")</f>
        <v>#DIV/0!</v>
      </c>
      <c r="AS229" t="e">
        <f>AP229*AVERAGEIFS(AS:AS, $A:$A, $A229, $D:$D, "Weight pct")</f>
        <v>#DIV/0!</v>
      </c>
      <c r="AT229" t="e">
        <f t="shared" si="224"/>
        <v>#DIV/0!</v>
      </c>
      <c r="AU229" t="e">
        <f t="shared" si="224"/>
        <v>#DIV/0!</v>
      </c>
      <c r="AV229" t="e">
        <f t="shared" si="224"/>
        <v>#DIV/0!</v>
      </c>
      <c r="AW229" t="e">
        <f t="shared" si="224"/>
        <v>#DIV/0!</v>
      </c>
      <c r="AX229" t="e">
        <f t="shared" si="225"/>
        <v>#DIV/0!</v>
      </c>
      <c r="AY229" t="e">
        <f t="shared" si="225"/>
        <v>#DIV/0!</v>
      </c>
      <c r="AZ229" t="e">
        <f t="shared" si="225"/>
        <v>#DIV/0!</v>
      </c>
      <c r="BA229" t="e">
        <f t="shared" si="225"/>
        <v>#DIV/0!</v>
      </c>
      <c r="BB229">
        <f>_xlfn.FORECAST.ETS($C229, BB222:BB227, $C222:$C227, 0,0,1)</f>
        <v>623.0833928273953</v>
      </c>
      <c r="BC229">
        <f>BB229*AVERAGEIFS(BC:BC, $A:$A, $A229, $D:$D, "Weight pct")</f>
        <v>328.92967616214634</v>
      </c>
      <c r="BD229">
        <f>BB229*AVERAGEIFS(BD:BD, $A:$A, $A229, $D:$D, "Weight pct")</f>
        <v>359.25072696897763</v>
      </c>
      <c r="BE229">
        <f>BB229*AVERAGEIFS(BE:BE, $A:$A, $A229, $D:$D, "Weight pct")</f>
        <v>210.92808121033653</v>
      </c>
      <c r="BF229">
        <f t="shared" si="226"/>
        <v>486.31899936284583</v>
      </c>
      <c r="BG229">
        <f t="shared" si="226"/>
        <v>272.66909114676861</v>
      </c>
      <c r="BH229">
        <f t="shared" si="226"/>
        <v>270.1842138405475</v>
      </c>
      <c r="BI229">
        <f t="shared" si="226"/>
        <v>135.74749218883494</v>
      </c>
      <c r="BJ229">
        <f t="shared" si="227"/>
        <v>136.76439346454944</v>
      </c>
      <c r="BK229">
        <f t="shared" si="227"/>
        <v>56.260585015377671</v>
      </c>
      <c r="BL229">
        <f t="shared" si="227"/>
        <v>89.066513128430131</v>
      </c>
      <c r="BM229">
        <f t="shared" si="227"/>
        <v>75.180589021501589</v>
      </c>
      <c r="BN229">
        <f>_xlfn.FORECAST.ETS($C229, BN222:BN227, $C222:$C227, 0,0,1)</f>
        <v>72.632757562443857</v>
      </c>
      <c r="BO229">
        <f>_xlfn.FORECAST.ETS($C229, BO222:BO227, $C222:$C227, 0,0,1)</f>
        <v>0</v>
      </c>
      <c r="BP229" t="e">
        <f>BO229*AVERAGEIFS(BP:BP, $A:$A, $A229, $D:$D, "Weight pct")</f>
        <v>#DIV/0!</v>
      </c>
      <c r="BQ229" t="e">
        <f>BO229*AVERAGEIFS(BQ:BQ, $A:$A, $A229, $D:$D, "Weight pct")</f>
        <v>#DIV/0!</v>
      </c>
      <c r="BR229" t="e">
        <f>BO229*AVERAGEIFS(BR:BR, $A:$A, $A229, $D:$D, "Weight pct")</f>
        <v>#DIV/0!</v>
      </c>
      <c r="BS229" t="e">
        <f t="shared" si="228"/>
        <v>#DIV/0!</v>
      </c>
      <c r="BT229" t="e">
        <f t="shared" si="228"/>
        <v>#DIV/0!</v>
      </c>
      <c r="BU229" t="e">
        <f t="shared" si="228"/>
        <v>#DIV/0!</v>
      </c>
      <c r="BV229" t="e">
        <f t="shared" si="228"/>
        <v>#DIV/0!</v>
      </c>
      <c r="BW229" t="e">
        <f t="shared" si="229"/>
        <v>#DIV/0!</v>
      </c>
      <c r="BX229" t="e">
        <f t="shared" si="229"/>
        <v>#DIV/0!</v>
      </c>
      <c r="BY229" t="e">
        <f t="shared" si="229"/>
        <v>#DIV/0!</v>
      </c>
      <c r="BZ229" t="e">
        <f t="shared" si="229"/>
        <v>#DIV/0!</v>
      </c>
      <c r="CA229">
        <f>_xlfn.FORECAST.ETS($C229, CA222:CA227, $C222:$C227, 0,0,1)</f>
        <v>0</v>
      </c>
    </row>
    <row r="230" spans="1:79" outlineLevel="1">
      <c r="A230" t="str">
        <f>A229</f>
        <v>003580</v>
      </c>
      <c r="B230" t="str">
        <f>B229</f>
        <v>Kilgore College</v>
      </c>
      <c r="C230">
        <v>2024</v>
      </c>
      <c r="D230" t="s">
        <v>2040</v>
      </c>
      <c r="E230">
        <f>IF(OR(E227=0,E227=""),E228,IF(E228&gt;(E227*(1+Dash!$B$6)),E227*(1+Dash!$B$6),IF(E228&lt;(E227*(1-Dash!$B$7)),E227*(1-Dash!$B$7),E228)))</f>
        <v>584.343242065646</v>
      </c>
      <c r="F230">
        <f>IF(OR(F227=0,F227=""),F228,IF(F228&gt;(F227*(1+Dash!$B$6)),F227*(1+Dash!$B$6),IF(F228&lt;(F227*(1-Dash!$B$7)),F227*(1-Dash!$B$7),F228)))</f>
        <v>366.59166023607577</v>
      </c>
      <c r="G230">
        <f>F230*AVERAGEIFS(G:G, $A:$A, $A230, $D:$D, "Weight pct")</f>
        <v>202.62526213991623</v>
      </c>
      <c r="H230">
        <f>F230*AVERAGEIFS(H:H, $A:$A, $A230, $D:$D, "Weight pct")</f>
        <v>180.515190871117</v>
      </c>
      <c r="I230">
        <f>F230*AVERAGEIFS(I:I, $A:$A, $A230, $D:$D, "Weight pct")</f>
        <v>80.683086857362298</v>
      </c>
      <c r="J230">
        <f>IF(OR(J227=0,J227=""),J228,IF(J228&gt;(J227*(1+Dash!$B$6)),J227*(1+Dash!$B$6),IF(J228&lt;(J227*(1-Dash!$B$7)),J227*(1-Dash!$B$7),J228)))</f>
        <v>0</v>
      </c>
      <c r="K230" t="e">
        <f>J230*AVERAGEIFS(K:K, $A:$A, $A230, $D:$D, "Weight pct")</f>
        <v>#DIV/0!</v>
      </c>
      <c r="L230" t="e">
        <f>J230*AVERAGEIFS(L:L, $A:$A, $A230, $D:$D, "Weight pct")</f>
        <v>#DIV/0!</v>
      </c>
      <c r="M230" t="e">
        <f>J230*AVERAGEIFS(M:M, $A:$A, $A230, $D:$D, "Weight pct")</f>
        <v>#DIV/0!</v>
      </c>
      <c r="N230">
        <f>IF(OR(N227=0,N227=""),N228,IF(N228&gt;(N227*(1+Dash!$B$6)),N227*(1+Dash!$B$6),IF(N228&lt;(N227*(1-Dash!$B$7)),N227*(1-Dash!$B$7),N228)))</f>
        <v>323.31723718310712</v>
      </c>
      <c r="O230">
        <f>N230*AVERAGEIFS(O:O, $A:$A, $A230, $D:$D, "Weight pct")</f>
        <v>46.876783687038674</v>
      </c>
      <c r="P230">
        <f>N230*AVERAGEIFS(P:P, $A:$A, $A230, $D:$D, "Weight pct")</f>
        <v>276.44045349606841</v>
      </c>
      <c r="Q230">
        <f>IF(OR(Q227=0,Q227=""),Q228,IF(Q228&gt;(Q227*(1+Dash!$B$6)),Q227*(1+Dash!$B$6),IF(Q228&lt;(Q227*(1-Dash!$B$7)),Q227*(1-Dash!$B$7),Q228)))</f>
        <v>78.100000000000009</v>
      </c>
      <c r="R230">
        <f>$Q230*($R227/$Q227)</f>
        <v>3.3000000000000003</v>
      </c>
      <c r="S230">
        <f>$Q230*($S227/$Q227)</f>
        <v>3.3000000000000003</v>
      </c>
      <c r="T230">
        <f>$Q230*($T227/$Q227)</f>
        <v>15.4</v>
      </c>
      <c r="U230">
        <f t="shared" si="220"/>
        <v>0.45406976744186051</v>
      </c>
      <c r="V230">
        <f t="shared" si="220"/>
        <v>0</v>
      </c>
      <c r="W230">
        <f t="shared" si="220"/>
        <v>0</v>
      </c>
      <c r="X230">
        <f t="shared" si="220"/>
        <v>0</v>
      </c>
      <c r="Y230">
        <f t="shared" si="221"/>
        <v>77.645930232558143</v>
      </c>
      <c r="Z230">
        <f t="shared" si="221"/>
        <v>3.3000000000000003</v>
      </c>
      <c r="AA230">
        <f t="shared" si="221"/>
        <v>3.3000000000000003</v>
      </c>
      <c r="AB230">
        <f t="shared" si="221"/>
        <v>15.4</v>
      </c>
      <c r="AC230">
        <f>IF(OR(AC227=0,AC227=""),AC228,IF(AC228&gt;(AC227*(1+Dash!$B$6)),AC227*(1+Dash!$B$6),IF(AC228&lt;(AC227*(1-Dash!$B$7)),AC227*(1-Dash!$B$7),AC228)))</f>
        <v>598.40000000000009</v>
      </c>
      <c r="AD230">
        <f>AC230*AVERAGEIFS(AD:AD, $A:$A, $A230, $D:$D, "Weight pct")</f>
        <v>124.72809651387948</v>
      </c>
      <c r="AE230">
        <f>AC230*AVERAGEIFS(AE:AE, $A:$A, $A230, $D:$D, "Weight pct")</f>
        <v>198.57299964960012</v>
      </c>
      <c r="AF230">
        <f>AC230*AVERAGEIFS(AF:AF, $A:$A, $A230, $D:$D, "Weight pct")</f>
        <v>277.7804642967842</v>
      </c>
      <c r="AG230">
        <f t="shared" si="222"/>
        <v>422.77370962122279</v>
      </c>
      <c r="AH230">
        <f t="shared" si="222"/>
        <v>69.419482603941745</v>
      </c>
      <c r="AI230">
        <f t="shared" si="222"/>
        <v>73.992179449931527</v>
      </c>
      <c r="AJ230">
        <f t="shared" si="222"/>
        <v>194.50525170391862</v>
      </c>
      <c r="AK230">
        <f t="shared" si="223"/>
        <v>175.6262903787773</v>
      </c>
      <c r="AL230">
        <f t="shared" si="223"/>
        <v>55.308613909937748</v>
      </c>
      <c r="AM230">
        <f t="shared" si="223"/>
        <v>124.58082019966858</v>
      </c>
      <c r="AN230">
        <f t="shared" si="223"/>
        <v>83.275212592865557</v>
      </c>
      <c r="AO230">
        <f>IF(OR(AO227=0,AO227=""),AO228,IF(AO228&gt;(AO227*(1+Dash!$B$6)),AO227*(1+Dash!$B$6),IF(AO228&lt;(AO227*(1-Dash!$B$7)),AO227*(1-Dash!$B$7),AO228)))</f>
        <v>25.3</v>
      </c>
      <c r="AP230">
        <f>IF(OR(AP227=0,AP227=""),AP228,IF(AP228&gt;(AP227*(1+Dash!$B$6)),AP227*(1+Dash!$B$6),IF(AP228&lt;(AP227*(1-Dash!$B$7)),AP227*(1-Dash!$B$7),AP228)))</f>
        <v>0</v>
      </c>
      <c r="AQ230" t="e">
        <f>AP230*AVERAGEIFS(AQ:AQ, $A:$A, $A230, $D:$D, "Weight pct")</f>
        <v>#DIV/0!</v>
      </c>
      <c r="AR230" t="e">
        <f>AP230*AVERAGEIFS(AR:AR, $A:$A, $A230, $D:$D, "Weight pct")</f>
        <v>#DIV/0!</v>
      </c>
      <c r="AS230" t="e">
        <f>AP230*AVERAGEIFS(AS:AS, $A:$A, $A230, $D:$D, "Weight pct")</f>
        <v>#DIV/0!</v>
      </c>
      <c r="AT230" t="e">
        <f t="shared" si="224"/>
        <v>#DIV/0!</v>
      </c>
      <c r="AU230" t="e">
        <f t="shared" si="224"/>
        <v>#DIV/0!</v>
      </c>
      <c r="AV230" t="e">
        <f t="shared" si="224"/>
        <v>#DIV/0!</v>
      </c>
      <c r="AW230" t="e">
        <f t="shared" si="224"/>
        <v>#DIV/0!</v>
      </c>
      <c r="AX230" t="e">
        <f t="shared" si="225"/>
        <v>#DIV/0!</v>
      </c>
      <c r="AY230" t="e">
        <f t="shared" si="225"/>
        <v>#DIV/0!</v>
      </c>
      <c r="AZ230" t="e">
        <f t="shared" si="225"/>
        <v>#DIV/0!</v>
      </c>
      <c r="BA230" t="e">
        <f t="shared" si="225"/>
        <v>#DIV/0!</v>
      </c>
      <c r="BB230">
        <f>IF(OR(BB227=0,BB227=""),BB228,IF(BB228&gt;(BB227*(1+Dash!$B$6)),BB227*(1+Dash!$B$6),IF(BB228&lt;(BB227*(1-Dash!$B$7)),BB227*(1-Dash!$B$7),BB228)))</f>
        <v>641.33343641857277</v>
      </c>
      <c r="BC230">
        <f>BB230*AVERAGEIFS(BC:BC, $A:$A, $A230, $D:$D, "Weight pct")</f>
        <v>338.56398995945528</v>
      </c>
      <c r="BD230">
        <f>BB230*AVERAGEIFS(BD:BD, $A:$A, $A230, $D:$D, "Weight pct")</f>
        <v>369.77314098742067</v>
      </c>
      <c r="BE230">
        <f>BB230*AVERAGEIFS(BE:BE, $A:$A, $A230, $D:$D, "Weight pct")</f>
        <v>217.10614135606477</v>
      </c>
      <c r="BF230">
        <f t="shared" si="226"/>
        <v>500.56322901132944</v>
      </c>
      <c r="BG230">
        <f t="shared" si="226"/>
        <v>280.65553863787318</v>
      </c>
      <c r="BH230">
        <f t="shared" si="226"/>
        <v>278.09787955046625</v>
      </c>
      <c r="BI230">
        <f t="shared" si="226"/>
        <v>139.72352120574945</v>
      </c>
      <c r="BJ230">
        <f t="shared" si="227"/>
        <v>140.7702074072433</v>
      </c>
      <c r="BK230">
        <f t="shared" si="227"/>
        <v>57.908451321582078</v>
      </c>
      <c r="BL230">
        <f t="shared" si="227"/>
        <v>91.675261436954401</v>
      </c>
      <c r="BM230">
        <f t="shared" si="227"/>
        <v>77.382620150315319</v>
      </c>
      <c r="BN230">
        <f>IF(OR(BN227=0,BN227=""),BN228,IF(BN228&gt;(BN227*(1+Dash!$B$6)),BN227*(1+Dash!$B$6),IF(BN228&lt;(BN227*(1-Dash!$B$7)),BN227*(1-Dash!$B$7),BN228)))</f>
        <v>63.800000000000004</v>
      </c>
      <c r="BO230">
        <f>IF(OR(BO227=0,BO227=""),BO228,IF(BO228&gt;(BO227*(1+Dash!$B$6)),BO227*(1+Dash!$B$6),IF(BO228&lt;(BO227*(1-Dash!$B$7)),BO227*(1-Dash!$B$7),BO228)))</f>
        <v>0</v>
      </c>
      <c r="BP230" t="e">
        <f>BO230*AVERAGEIFS(BP:BP, $A:$A, $A230, $D:$D, "Weight pct")</f>
        <v>#DIV/0!</v>
      </c>
      <c r="BQ230" t="e">
        <f>BO230*AVERAGEIFS(BQ:BQ, $A:$A, $A230, $D:$D, "Weight pct")</f>
        <v>#DIV/0!</v>
      </c>
      <c r="BR230" t="e">
        <f>BO230*AVERAGEIFS(BR:BR, $A:$A, $A230, $D:$D, "Weight pct")</f>
        <v>#DIV/0!</v>
      </c>
      <c r="BS230" t="e">
        <f t="shared" si="228"/>
        <v>#DIV/0!</v>
      </c>
      <c r="BT230" t="e">
        <f t="shared" si="228"/>
        <v>#DIV/0!</v>
      </c>
      <c r="BU230" t="e">
        <f t="shared" si="228"/>
        <v>#DIV/0!</v>
      </c>
      <c r="BV230" t="e">
        <f t="shared" si="228"/>
        <v>#DIV/0!</v>
      </c>
      <c r="BW230" t="e">
        <f t="shared" si="229"/>
        <v>#DIV/0!</v>
      </c>
      <c r="BX230" t="e">
        <f t="shared" si="229"/>
        <v>#DIV/0!</v>
      </c>
      <c r="BY230" t="e">
        <f t="shared" si="229"/>
        <v>#DIV/0!</v>
      </c>
      <c r="BZ230" t="e">
        <f t="shared" si="229"/>
        <v>#DIV/0!</v>
      </c>
      <c r="CA230">
        <f>IF(OR(CA227=0,CA227=""),CA228,IF(CA228&gt;(CA227*(1+Dash!$B$6)),CA227*(1+Dash!$B$6),IF(CA228&lt;(CA227*(1-Dash!$B$7)),CA227*(1-Dash!$B$7),CA228)))</f>
        <v>0</v>
      </c>
    </row>
    <row r="231" spans="1:79" outlineLevel="1">
      <c r="A231" t="str">
        <f>A230</f>
        <v>003580</v>
      </c>
      <c r="B231" t="str">
        <f>B230</f>
        <v>Kilgore College</v>
      </c>
      <c r="C231">
        <v>2025</v>
      </c>
      <c r="D231" t="s">
        <v>2040</v>
      </c>
      <c r="E231">
        <f>IF(E229&gt;(E230*(1+Dash!$B$6)), E230*(1+Dash!$B$6), IF(E229&lt;(E230*(1-Dash!$B$7)), E230*(1-Dash!$B$7), E229))</f>
        <v>620.29725386761288</v>
      </c>
      <c r="F231">
        <f>IF(F229&gt;(F230*(1+Dash!$B$6)), F230*(1+Dash!$B$6), IF(F229&lt;(F230*(1-Dash!$B$7)), F230*(1-Dash!$B$7), F229))</f>
        <v>361.01681489047064</v>
      </c>
      <c r="G231">
        <f>F231*AVERAGEIFS(G:G, $A:$A, $A231, $D:$D, "Weight pct")</f>
        <v>199.5438922614654</v>
      </c>
      <c r="H231">
        <f>F231*AVERAGEIFS(H:H, $A:$A, $A231, $D:$D, "Weight pct")</f>
        <v>177.77005403142235</v>
      </c>
      <c r="I231">
        <f>F231*AVERAGEIFS(I:I, $A:$A, $A231, $D:$D, "Weight pct")</f>
        <v>79.456120234755119</v>
      </c>
      <c r="J231">
        <f>IF(J229&gt;(J230*(1+Dash!$B$6)), J230*(1+Dash!$B$6), IF(J229&lt;(J230*(1-Dash!$B$7)), J230*(1-Dash!$B$7), J229))</f>
        <v>0</v>
      </c>
      <c r="K231" t="e">
        <f>J231*AVERAGEIFS(K:K, $A:$A, $A231, $D:$D, "Weight pct")</f>
        <v>#DIV/0!</v>
      </c>
      <c r="L231" t="e">
        <f>J231*AVERAGEIFS(L:L, $A:$A, $A231, $D:$D, "Weight pct")</f>
        <v>#DIV/0!</v>
      </c>
      <c r="M231" t="e">
        <f>J231*AVERAGEIFS(M:M, $A:$A, $A231, $D:$D, "Weight pct")</f>
        <v>#DIV/0!</v>
      </c>
      <c r="N231">
        <f>IF(N229&gt;(N230*(1+Dash!$B$6)), N230*(1+Dash!$B$6), IF(N229&lt;(N230*(1-Dash!$B$7)), N230*(1-Dash!$B$7), N229))</f>
        <v>355.64896090141787</v>
      </c>
      <c r="O231">
        <f>N231*AVERAGEIFS(O:O, $A:$A, $A231, $D:$D, "Weight pct")</f>
        <v>51.564462055742545</v>
      </c>
      <c r="P231">
        <f>N231*AVERAGEIFS(P:P, $A:$A, $A231, $D:$D, "Weight pct")</f>
        <v>304.08449884567528</v>
      </c>
      <c r="Q231">
        <f>IF(Q229&gt;(Q230*(1+Dash!$B$6)), Q230*(1+Dash!$B$6), IF(Q229&lt;(Q230*(1-Dash!$B$7)), Q230*(1-Dash!$B$7), Q229))</f>
        <v>85.910000000000011</v>
      </c>
      <c r="R231">
        <f>$Q231*($R227/$Q227)</f>
        <v>3.6300000000000003</v>
      </c>
      <c r="S231">
        <f>$Q231*($S227/$Q227)</f>
        <v>3.6300000000000003</v>
      </c>
      <c r="T231">
        <f>$Q231*($T227/$Q227)</f>
        <v>16.940000000000001</v>
      </c>
      <c r="U231">
        <f t="shared" si="220"/>
        <v>0.4994767441860466</v>
      </c>
      <c r="V231">
        <f t="shared" si="220"/>
        <v>0</v>
      </c>
      <c r="W231">
        <f t="shared" si="220"/>
        <v>0</v>
      </c>
      <c r="X231">
        <f t="shared" si="220"/>
        <v>0</v>
      </c>
      <c r="Y231">
        <f t="shared" si="221"/>
        <v>85.41052325581397</v>
      </c>
      <c r="Z231">
        <f t="shared" si="221"/>
        <v>3.6300000000000003</v>
      </c>
      <c r="AA231">
        <f t="shared" si="221"/>
        <v>3.6300000000000003</v>
      </c>
      <c r="AB231">
        <f t="shared" si="221"/>
        <v>16.940000000000001</v>
      </c>
      <c r="AC231">
        <f>IF(AC229&gt;(AC230*(1+Dash!$B$6)), AC230*(1+Dash!$B$6), IF(AC229&lt;(AC230*(1-Dash!$B$7)), AC230*(1-Dash!$B$7), AC229))</f>
        <v>653.99643377406608</v>
      </c>
      <c r="AD231">
        <f>AC231*AVERAGEIFS(AD:AD, $A:$A, $A231, $D:$D, "Weight pct")</f>
        <v>136.3163942371402</v>
      </c>
      <c r="AE231">
        <f>AC231*AVERAGEIFS(AE:AE, $A:$A, $A231, $D:$D, "Weight pct")</f>
        <v>217.02211499775623</v>
      </c>
      <c r="AF231">
        <f>AC231*AVERAGEIFS(AF:AF, $A:$A, $A231, $D:$D, "Weight pct")</f>
        <v>303.58862470287619</v>
      </c>
      <c r="AG231">
        <f t="shared" si="222"/>
        <v>462.05297190125702</v>
      </c>
      <c r="AH231">
        <f t="shared" si="222"/>
        <v>75.869141138734477</v>
      </c>
      <c r="AI231">
        <f t="shared" si="222"/>
        <v>80.866680293158339</v>
      </c>
      <c r="AJ231">
        <f t="shared" si="222"/>
        <v>212.57643877789079</v>
      </c>
      <c r="AK231">
        <f t="shared" si="223"/>
        <v>191.943461872809</v>
      </c>
      <c r="AL231">
        <f t="shared" si="223"/>
        <v>60.447253098405731</v>
      </c>
      <c r="AM231">
        <f t="shared" si="223"/>
        <v>136.15543470459789</v>
      </c>
      <c r="AN231">
        <f t="shared" si="223"/>
        <v>91.012185924985388</v>
      </c>
      <c r="AO231">
        <f>IF(AO229&gt;(AO230*(1+Dash!$B$6)), AO230*(1+Dash!$B$6), IF(AO229&lt;(AO230*(1-Dash!$B$7)), AO230*(1-Dash!$B$7), AO229))</f>
        <v>27.830000000000002</v>
      </c>
      <c r="AP231">
        <f>IF(AP229&gt;(AP230*(1+Dash!$B$6)), AP230*(1+Dash!$B$6), IF(AP229&lt;(AP230*(1-Dash!$B$7)), AP230*(1-Dash!$B$7), AP229))</f>
        <v>0</v>
      </c>
      <c r="AQ231" t="e">
        <f>AP231*AVERAGEIFS(AQ:AQ, $A:$A, $A231, $D:$D, "Weight pct")</f>
        <v>#DIV/0!</v>
      </c>
      <c r="AR231" t="e">
        <f>AP231*AVERAGEIFS(AR:AR, $A:$A, $A231, $D:$D, "Weight pct")</f>
        <v>#DIV/0!</v>
      </c>
      <c r="AS231" t="e">
        <f>AP231*AVERAGEIFS(AS:AS, $A:$A, $A231, $D:$D, "Weight pct")</f>
        <v>#DIV/0!</v>
      </c>
      <c r="AT231" t="e">
        <f t="shared" si="224"/>
        <v>#DIV/0!</v>
      </c>
      <c r="AU231" t="e">
        <f t="shared" si="224"/>
        <v>#DIV/0!</v>
      </c>
      <c r="AV231" t="e">
        <f t="shared" si="224"/>
        <v>#DIV/0!</v>
      </c>
      <c r="AW231" t="e">
        <f t="shared" si="224"/>
        <v>#DIV/0!</v>
      </c>
      <c r="AX231" t="e">
        <f t="shared" si="225"/>
        <v>#DIV/0!</v>
      </c>
      <c r="AY231" t="e">
        <f t="shared" si="225"/>
        <v>#DIV/0!</v>
      </c>
      <c r="AZ231" t="e">
        <f t="shared" si="225"/>
        <v>#DIV/0!</v>
      </c>
      <c r="BA231" t="e">
        <f t="shared" si="225"/>
        <v>#DIV/0!</v>
      </c>
      <c r="BB231">
        <f>IF(BB229&gt;(BB230*(1+Dash!$B$6)), BB230*(1+Dash!$B$6), IF(BB229&lt;(BB230*(1-Dash!$B$7)), BB230*(1-Dash!$B$7), BB229))</f>
        <v>623.0833928273953</v>
      </c>
      <c r="BC231">
        <f>BB231*AVERAGEIFS(BC:BC, $A:$A, $A231, $D:$D, "Weight pct")</f>
        <v>328.92967616214634</v>
      </c>
      <c r="BD231">
        <f>BB231*AVERAGEIFS(BD:BD, $A:$A, $A231, $D:$D, "Weight pct")</f>
        <v>359.25072696897763</v>
      </c>
      <c r="BE231">
        <f>BB231*AVERAGEIFS(BE:BE, $A:$A, $A231, $D:$D, "Weight pct")</f>
        <v>210.92808121033653</v>
      </c>
      <c r="BF231">
        <f t="shared" si="226"/>
        <v>486.31899936284583</v>
      </c>
      <c r="BG231">
        <f t="shared" si="226"/>
        <v>272.66909114676861</v>
      </c>
      <c r="BH231">
        <f t="shared" si="226"/>
        <v>270.1842138405475</v>
      </c>
      <c r="BI231">
        <f t="shared" si="226"/>
        <v>135.74749218883494</v>
      </c>
      <c r="BJ231">
        <f t="shared" si="227"/>
        <v>136.76439346454944</v>
      </c>
      <c r="BK231">
        <f t="shared" si="227"/>
        <v>56.260585015377671</v>
      </c>
      <c r="BL231">
        <f t="shared" si="227"/>
        <v>89.066513128430131</v>
      </c>
      <c r="BM231">
        <f t="shared" si="227"/>
        <v>75.180589021501589</v>
      </c>
      <c r="BN231">
        <f>IF(BN229&gt;(BN230*(1+Dash!$B$6)), BN230*(1+Dash!$B$6), IF(BN229&lt;(BN230*(1-Dash!$B$7)), BN230*(1-Dash!$B$7), BN229))</f>
        <v>70.180000000000007</v>
      </c>
      <c r="BO231">
        <f>IF(BO229&gt;(BO230*(1+Dash!$B$6)), BO230*(1+Dash!$B$6), IF(BO229&lt;(BO230*(1-Dash!$B$7)), BO230*(1-Dash!$B$7), BO229))</f>
        <v>0</v>
      </c>
      <c r="BP231" t="e">
        <f>BO231*AVERAGEIFS(BP:BP, $A:$A, $A231, $D:$D, "Weight pct")</f>
        <v>#DIV/0!</v>
      </c>
      <c r="BQ231" t="e">
        <f>BO231*AVERAGEIFS(BQ:BQ, $A:$A, $A231, $D:$D, "Weight pct")</f>
        <v>#DIV/0!</v>
      </c>
      <c r="BR231" t="e">
        <f>BO231*AVERAGEIFS(BR:BR, $A:$A, $A231, $D:$D, "Weight pct")</f>
        <v>#DIV/0!</v>
      </c>
      <c r="BS231" t="e">
        <f t="shared" si="228"/>
        <v>#DIV/0!</v>
      </c>
      <c r="BT231" t="e">
        <f t="shared" si="228"/>
        <v>#DIV/0!</v>
      </c>
      <c r="BU231" t="e">
        <f t="shared" si="228"/>
        <v>#DIV/0!</v>
      </c>
      <c r="BV231" t="e">
        <f t="shared" si="228"/>
        <v>#DIV/0!</v>
      </c>
      <c r="BW231" t="e">
        <f t="shared" si="229"/>
        <v>#DIV/0!</v>
      </c>
      <c r="BX231" t="e">
        <f t="shared" si="229"/>
        <v>#DIV/0!</v>
      </c>
      <c r="BY231" t="e">
        <f t="shared" si="229"/>
        <v>#DIV/0!</v>
      </c>
      <c r="BZ231" t="e">
        <f t="shared" si="229"/>
        <v>#DIV/0!</v>
      </c>
      <c r="CA231">
        <f>IF(CA229&gt;(CA230*(1+Dash!$B$6)), CA230*(1+Dash!$B$6), IF(CA229&lt;(CA230*(1-Dash!$B$7)), CA230*(1-Dash!$B$7), CA229))</f>
        <v>0</v>
      </c>
    </row>
    <row r="232" spans="1:79" outlineLevel="1">
      <c r="A232" t="s">
        <v>93</v>
      </c>
      <c r="B232" t="s">
        <v>1978</v>
      </c>
      <c r="C232">
        <v>2018</v>
      </c>
      <c r="D232" t="s">
        <v>2036</v>
      </c>
      <c r="E232">
        <v>561</v>
      </c>
      <c r="F232">
        <v>772</v>
      </c>
      <c r="G232">
        <v>345</v>
      </c>
      <c r="H232">
        <v>570</v>
      </c>
      <c r="I232">
        <v>113</v>
      </c>
      <c r="AC232">
        <v>974</v>
      </c>
      <c r="AD232">
        <v>676</v>
      </c>
      <c r="AE232">
        <v>498</v>
      </c>
      <c r="AF232">
        <v>241</v>
      </c>
      <c r="AG232">
        <v>414</v>
      </c>
      <c r="AH232">
        <v>300</v>
      </c>
      <c r="AI232">
        <v>164</v>
      </c>
      <c r="AJ232">
        <v>86</v>
      </c>
      <c r="AK232">
        <v>560</v>
      </c>
      <c r="AL232">
        <v>376</v>
      </c>
      <c r="AM232">
        <v>334</v>
      </c>
      <c r="AN232">
        <v>155</v>
      </c>
      <c r="AO232">
        <v>11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1066</v>
      </c>
      <c r="BC232">
        <v>400</v>
      </c>
      <c r="BD232">
        <v>719</v>
      </c>
      <c r="BE232">
        <v>220</v>
      </c>
      <c r="BF232">
        <v>918</v>
      </c>
      <c r="BG232">
        <v>362</v>
      </c>
      <c r="BH232">
        <v>618</v>
      </c>
      <c r="BI232">
        <v>165</v>
      </c>
      <c r="BJ232">
        <v>148</v>
      </c>
      <c r="BK232">
        <v>38</v>
      </c>
      <c r="BL232">
        <v>101</v>
      </c>
      <c r="BM232">
        <v>55</v>
      </c>
      <c r="BN232">
        <v>21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</row>
    <row r="233" spans="1:79" outlineLevel="1">
      <c r="A233" t="s">
        <v>93</v>
      </c>
      <c r="B233" t="s">
        <v>1978</v>
      </c>
      <c r="C233">
        <v>2019</v>
      </c>
      <c r="D233" t="s">
        <v>2036</v>
      </c>
      <c r="E233">
        <v>1093</v>
      </c>
      <c r="F233">
        <v>810</v>
      </c>
      <c r="G233">
        <v>431</v>
      </c>
      <c r="H233">
        <v>563</v>
      </c>
      <c r="I233">
        <v>110</v>
      </c>
      <c r="AC233">
        <v>884</v>
      </c>
      <c r="AD233">
        <v>634</v>
      </c>
      <c r="AE233">
        <v>422</v>
      </c>
      <c r="AF233">
        <v>180</v>
      </c>
      <c r="AG233">
        <v>346</v>
      </c>
      <c r="AH233">
        <v>257</v>
      </c>
      <c r="AI233">
        <v>145</v>
      </c>
      <c r="AJ233">
        <v>53</v>
      </c>
      <c r="AK233">
        <v>538</v>
      </c>
      <c r="AL233">
        <v>377</v>
      </c>
      <c r="AM233">
        <v>277</v>
      </c>
      <c r="AN233">
        <v>127</v>
      </c>
      <c r="AO233">
        <v>8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977</v>
      </c>
      <c r="BC233">
        <v>496</v>
      </c>
      <c r="BD233">
        <v>656</v>
      </c>
      <c r="BE233">
        <v>191</v>
      </c>
      <c r="BF233">
        <v>859</v>
      </c>
      <c r="BG233">
        <v>467</v>
      </c>
      <c r="BH233">
        <v>577</v>
      </c>
      <c r="BI233">
        <v>143</v>
      </c>
      <c r="BJ233">
        <v>118</v>
      </c>
      <c r="BK233">
        <v>29</v>
      </c>
      <c r="BL233">
        <v>79</v>
      </c>
      <c r="BM233">
        <v>48</v>
      </c>
      <c r="BN233">
        <v>20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</row>
    <row r="234" spans="1:79" outlineLevel="1">
      <c r="A234" t="s">
        <v>93</v>
      </c>
      <c r="B234" t="s">
        <v>1978</v>
      </c>
      <c r="C234">
        <v>2020</v>
      </c>
      <c r="D234" t="s">
        <v>2036</v>
      </c>
      <c r="E234">
        <v>1626</v>
      </c>
      <c r="F234">
        <v>844</v>
      </c>
      <c r="G234">
        <v>525</v>
      </c>
      <c r="H234">
        <v>538</v>
      </c>
      <c r="I234">
        <v>94</v>
      </c>
      <c r="N234">
        <v>115</v>
      </c>
      <c r="O234">
        <v>0</v>
      </c>
      <c r="P234">
        <v>115</v>
      </c>
      <c r="Q234">
        <f>SUM(Table1[[#This Row],[OSA]],Table1[[#This Row],[OSA: High-Demand Field]])</f>
        <v>304</v>
      </c>
      <c r="U234">
        <v>0</v>
      </c>
      <c r="Y234">
        <v>304</v>
      </c>
      <c r="AC234">
        <v>823</v>
      </c>
      <c r="AD234">
        <v>600</v>
      </c>
      <c r="AE234">
        <v>345</v>
      </c>
      <c r="AF234">
        <v>155</v>
      </c>
      <c r="AG234">
        <v>312</v>
      </c>
      <c r="AH234">
        <v>215</v>
      </c>
      <c r="AI234">
        <v>84</v>
      </c>
      <c r="AJ234">
        <v>40</v>
      </c>
      <c r="AK234">
        <v>511</v>
      </c>
      <c r="AL234">
        <v>385</v>
      </c>
      <c r="AM234">
        <v>261</v>
      </c>
      <c r="AN234">
        <v>115</v>
      </c>
      <c r="AO234">
        <v>11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939</v>
      </c>
      <c r="BC234">
        <v>544</v>
      </c>
      <c r="BD234">
        <v>609</v>
      </c>
      <c r="BE234">
        <v>173</v>
      </c>
      <c r="BF234">
        <v>813</v>
      </c>
      <c r="BG234">
        <v>503</v>
      </c>
      <c r="BH234">
        <v>536</v>
      </c>
      <c r="BI234">
        <v>128</v>
      </c>
      <c r="BJ234">
        <v>126</v>
      </c>
      <c r="BK234">
        <v>41</v>
      </c>
      <c r="BL234">
        <v>73</v>
      </c>
      <c r="BM234">
        <v>45</v>
      </c>
      <c r="BN234">
        <v>16</v>
      </c>
      <c r="BO234">
        <v>21</v>
      </c>
      <c r="BP234">
        <v>1</v>
      </c>
      <c r="BQ234">
        <v>1</v>
      </c>
      <c r="BR234">
        <v>17</v>
      </c>
      <c r="BS234">
        <v>0</v>
      </c>
      <c r="BT234">
        <v>0</v>
      </c>
      <c r="BU234">
        <v>0</v>
      </c>
      <c r="BV234">
        <v>0</v>
      </c>
      <c r="BW234">
        <v>21</v>
      </c>
      <c r="BX234">
        <v>1</v>
      </c>
      <c r="BY234">
        <v>1</v>
      </c>
      <c r="BZ234">
        <v>17</v>
      </c>
      <c r="CA234">
        <v>0</v>
      </c>
    </row>
    <row r="235" spans="1:79" outlineLevel="1">
      <c r="A235" t="s">
        <v>93</v>
      </c>
      <c r="B235" t="s">
        <v>1978</v>
      </c>
      <c r="C235">
        <v>2021</v>
      </c>
      <c r="D235" t="s">
        <v>2036</v>
      </c>
      <c r="E235">
        <v>1286</v>
      </c>
      <c r="F235">
        <v>897</v>
      </c>
      <c r="G235">
        <v>597</v>
      </c>
      <c r="H235">
        <v>504</v>
      </c>
      <c r="I235">
        <v>101</v>
      </c>
      <c r="N235">
        <v>170</v>
      </c>
      <c r="O235">
        <v>0</v>
      </c>
      <c r="P235">
        <v>170</v>
      </c>
      <c r="Q235">
        <f>SUM(Table1[[#This Row],[OSA]],Table1[[#This Row],[OSA: High-Demand Field]])</f>
        <v>279</v>
      </c>
      <c r="U235">
        <v>0</v>
      </c>
      <c r="Y235">
        <v>279</v>
      </c>
      <c r="AC235">
        <v>467</v>
      </c>
      <c r="AD235">
        <v>311</v>
      </c>
      <c r="AE235">
        <v>279</v>
      </c>
      <c r="AF235">
        <v>148</v>
      </c>
      <c r="AG235">
        <v>241</v>
      </c>
      <c r="AH235">
        <v>178</v>
      </c>
      <c r="AI235">
        <v>134</v>
      </c>
      <c r="AJ235">
        <v>50</v>
      </c>
      <c r="AK235">
        <v>226</v>
      </c>
      <c r="AL235">
        <v>133</v>
      </c>
      <c r="AM235">
        <v>145</v>
      </c>
      <c r="AN235">
        <v>98</v>
      </c>
      <c r="AO235">
        <v>12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1127</v>
      </c>
      <c r="BC235">
        <v>739</v>
      </c>
      <c r="BD235">
        <v>677</v>
      </c>
      <c r="BE235">
        <v>202</v>
      </c>
      <c r="BF235">
        <v>1000</v>
      </c>
      <c r="BG235">
        <v>705</v>
      </c>
      <c r="BH235">
        <v>593</v>
      </c>
      <c r="BI235">
        <v>137</v>
      </c>
      <c r="BJ235">
        <v>127</v>
      </c>
      <c r="BK235">
        <v>34</v>
      </c>
      <c r="BL235">
        <v>84</v>
      </c>
      <c r="BM235">
        <v>65</v>
      </c>
      <c r="BN235">
        <v>25</v>
      </c>
      <c r="BO235">
        <v>9</v>
      </c>
      <c r="BP235">
        <v>0</v>
      </c>
      <c r="BQ235">
        <v>2</v>
      </c>
      <c r="BR235">
        <v>9</v>
      </c>
      <c r="BS235">
        <v>0</v>
      </c>
      <c r="BT235">
        <v>0</v>
      </c>
      <c r="BU235">
        <v>0</v>
      </c>
      <c r="BV235">
        <v>0</v>
      </c>
      <c r="BW235">
        <v>9</v>
      </c>
      <c r="BX235">
        <v>0</v>
      </c>
      <c r="BY235">
        <v>2</v>
      </c>
      <c r="BZ235">
        <v>9</v>
      </c>
      <c r="CA235">
        <v>0</v>
      </c>
    </row>
    <row r="236" spans="1:79" outlineLevel="1">
      <c r="A236" t="s">
        <v>93</v>
      </c>
      <c r="B236" t="s">
        <v>1978</v>
      </c>
      <c r="C236">
        <v>2022</v>
      </c>
      <c r="D236" t="s">
        <v>2036</v>
      </c>
      <c r="E236">
        <v>1431</v>
      </c>
      <c r="F236">
        <v>1083</v>
      </c>
      <c r="G236">
        <v>804</v>
      </c>
      <c r="H236">
        <v>486</v>
      </c>
      <c r="I236">
        <v>70</v>
      </c>
      <c r="N236">
        <v>343</v>
      </c>
      <c r="O236">
        <v>0</v>
      </c>
      <c r="P236">
        <v>343</v>
      </c>
      <c r="Q236">
        <f>SUM(Table1[[#This Row],[OSA]],Table1[[#This Row],[OSA: High-Demand Field]])</f>
        <v>344</v>
      </c>
      <c r="U236">
        <v>0</v>
      </c>
      <c r="Y236">
        <v>344</v>
      </c>
      <c r="AC236">
        <v>801</v>
      </c>
      <c r="AD236">
        <v>566</v>
      </c>
      <c r="AE236">
        <v>417</v>
      </c>
      <c r="AF236">
        <v>194</v>
      </c>
      <c r="AG236">
        <v>390</v>
      </c>
      <c r="AH236">
        <v>280</v>
      </c>
      <c r="AI236">
        <v>182</v>
      </c>
      <c r="AJ236">
        <v>84</v>
      </c>
      <c r="AK236">
        <v>411</v>
      </c>
      <c r="AL236">
        <v>286</v>
      </c>
      <c r="AM236">
        <v>235</v>
      </c>
      <c r="AN236">
        <v>110</v>
      </c>
      <c r="AO236">
        <v>22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1238</v>
      </c>
      <c r="BC236">
        <v>836</v>
      </c>
      <c r="BD236">
        <v>726</v>
      </c>
      <c r="BE236">
        <v>213</v>
      </c>
      <c r="BF236">
        <v>1121</v>
      </c>
      <c r="BG236">
        <v>786</v>
      </c>
      <c r="BH236">
        <v>660</v>
      </c>
      <c r="BI236">
        <v>172</v>
      </c>
      <c r="BJ236">
        <v>117</v>
      </c>
      <c r="BK236">
        <v>50</v>
      </c>
      <c r="BL236">
        <v>66</v>
      </c>
      <c r="BM236">
        <v>41</v>
      </c>
      <c r="BN236">
        <v>47</v>
      </c>
      <c r="BO236">
        <v>12</v>
      </c>
      <c r="BP236">
        <v>0</v>
      </c>
      <c r="BQ236">
        <v>4</v>
      </c>
      <c r="BR236">
        <v>10</v>
      </c>
      <c r="BS236">
        <v>0</v>
      </c>
      <c r="BT236">
        <v>0</v>
      </c>
      <c r="BU236">
        <v>0</v>
      </c>
      <c r="BV236">
        <v>0</v>
      </c>
      <c r="BW236">
        <v>12</v>
      </c>
      <c r="BX236">
        <v>0</v>
      </c>
      <c r="BY236">
        <v>4</v>
      </c>
      <c r="BZ236">
        <v>10</v>
      </c>
      <c r="CA236">
        <v>0</v>
      </c>
    </row>
    <row r="237" spans="1:79" outlineLevel="1">
      <c r="A237" t="s">
        <v>93</v>
      </c>
      <c r="B237" t="s">
        <v>1978</v>
      </c>
      <c r="C237">
        <v>2023</v>
      </c>
      <c r="D237" t="s">
        <v>2036</v>
      </c>
      <c r="E237">
        <v>1392</v>
      </c>
      <c r="F237">
        <v>1074</v>
      </c>
      <c r="G237">
        <v>820</v>
      </c>
      <c r="H237">
        <v>464</v>
      </c>
      <c r="I237">
        <v>80</v>
      </c>
      <c r="N237">
        <v>399</v>
      </c>
      <c r="O237">
        <v>0</v>
      </c>
      <c r="P237">
        <v>399</v>
      </c>
      <c r="Q237">
        <v>245</v>
      </c>
      <c r="R237">
        <v>160</v>
      </c>
      <c r="S237">
        <v>78</v>
      </c>
      <c r="T237">
        <v>41</v>
      </c>
      <c r="U237">
        <v>70</v>
      </c>
      <c r="V237">
        <v>60</v>
      </c>
      <c r="W237">
        <v>2</v>
      </c>
      <c r="X237">
        <v>0</v>
      </c>
      <c r="Y237">
        <v>175</v>
      </c>
      <c r="Z237">
        <v>100</v>
      </c>
      <c r="AA237">
        <v>76</v>
      </c>
      <c r="AB237">
        <v>41</v>
      </c>
      <c r="AC237">
        <v>732</v>
      </c>
      <c r="AD237">
        <v>504</v>
      </c>
      <c r="AE237">
        <v>408</v>
      </c>
      <c r="AF237">
        <v>184</v>
      </c>
      <c r="AG237">
        <v>310</v>
      </c>
      <c r="AH237">
        <v>212</v>
      </c>
      <c r="AI237">
        <v>138</v>
      </c>
      <c r="AJ237">
        <v>76</v>
      </c>
      <c r="AK237">
        <v>422</v>
      </c>
      <c r="AL237">
        <v>292</v>
      </c>
      <c r="AM237">
        <v>270</v>
      </c>
      <c r="AN237">
        <v>108</v>
      </c>
      <c r="AO237">
        <v>11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1118</v>
      </c>
      <c r="BC237">
        <v>712</v>
      </c>
      <c r="BD237">
        <v>632</v>
      </c>
      <c r="BE237">
        <v>186</v>
      </c>
      <c r="BF237">
        <v>966</v>
      </c>
      <c r="BG237">
        <v>675</v>
      </c>
      <c r="BH237">
        <v>536</v>
      </c>
      <c r="BI237">
        <v>122</v>
      </c>
      <c r="BJ237">
        <v>152</v>
      </c>
      <c r="BK237">
        <v>37</v>
      </c>
      <c r="BL237">
        <v>96</v>
      </c>
      <c r="BM237">
        <v>64</v>
      </c>
      <c r="BN237">
        <v>29</v>
      </c>
      <c r="BO237">
        <v>63</v>
      </c>
      <c r="BP237">
        <v>5</v>
      </c>
      <c r="BQ237">
        <v>21</v>
      </c>
      <c r="BR237">
        <v>55</v>
      </c>
      <c r="BS237">
        <v>46</v>
      </c>
      <c r="BT237">
        <v>5</v>
      </c>
      <c r="BU237">
        <v>16</v>
      </c>
      <c r="BV237">
        <v>40</v>
      </c>
      <c r="BW237">
        <v>17</v>
      </c>
      <c r="BX237">
        <v>0</v>
      </c>
      <c r="BY237">
        <v>5</v>
      </c>
      <c r="BZ237">
        <v>15</v>
      </c>
      <c r="CA237">
        <v>0</v>
      </c>
    </row>
    <row r="238" spans="1:79" outlineLevel="1">
      <c r="A238" t="str">
        <f>A237</f>
        <v>003582</v>
      </c>
      <c r="B238" t="str">
        <f>B237</f>
        <v>Laredo College</v>
      </c>
      <c r="C238">
        <v>2024</v>
      </c>
      <c r="D238" t="s">
        <v>2037</v>
      </c>
      <c r="E238">
        <f>_xlfn.FORECAST.ETS($C238, E232:E237, $C232:$C237, 0,0,1)</f>
        <v>1509.694806656516</v>
      </c>
      <c r="F238">
        <f>_xlfn.FORECAST.ETS($C238, F232:F237, $C232:$C237, 0,0,1)</f>
        <v>1167.584146534113</v>
      </c>
      <c r="G238">
        <f>F238*AVERAGEIFS(G:G, $A:$A, $A238, $D:$D, "Weight pct")</f>
        <v>734.11131526956183</v>
      </c>
      <c r="H238">
        <f>F238*AVERAGEIFS(H:H, $A:$A, $A238, $D:$D, "Weight pct")</f>
        <v>683.71793772081594</v>
      </c>
      <c r="I238">
        <f>F238*AVERAGEIFS(I:I, $A:$A, $A238, $D:$D, "Weight pct")</f>
        <v>125.56796337203745</v>
      </c>
      <c r="J238">
        <f>_xlfn.FORECAST.ETS($C238, J232:J237, $C232:$C237, 0,0,1)</f>
        <v>0</v>
      </c>
      <c r="K238" t="e">
        <f>J238*AVERAGEIFS(K:K, $A:$A, $A238, $D:$D, "Weight pct")</f>
        <v>#DIV/0!</v>
      </c>
      <c r="L238" t="e">
        <f>J238*AVERAGEIFS(L:L, $A:$A, $A238, $D:$D, "Weight pct")</f>
        <v>#DIV/0!</v>
      </c>
      <c r="M238" t="e">
        <f>J238*AVERAGEIFS(M:M, $A:$A, $A238, $D:$D, "Weight pct")</f>
        <v>#DIV/0!</v>
      </c>
      <c r="N238">
        <f>_xlfn.FORECAST.ETS($C238, N234:N237, $C234:$C237, 0,0,1)</f>
        <v>521.51725438253573</v>
      </c>
      <c r="O238">
        <f>N238*AVERAGEIFS(O:O, $A:$A, $A238, $D:$D, "Weight pct")</f>
        <v>0</v>
      </c>
      <c r="P238">
        <f>N238*AVERAGEIFS(P:P, $A:$A, $A238, $D:$D, "Weight pct")</f>
        <v>521.51725438253573</v>
      </c>
      <c r="Q238">
        <f>_xlfn.FORECAST.ETS($C238, Q234:Q237, $C234:$C237, 0,0,1)</f>
        <v>250.43881854471428</v>
      </c>
      <c r="R238">
        <f>$Q238*($R237/$Q237)</f>
        <v>163.5518814985889</v>
      </c>
      <c r="S238">
        <f>$Q238*($S237/$Q237)</f>
        <v>79.731542230562098</v>
      </c>
      <c r="T238">
        <f>$Q238*($T237/$Q237)</f>
        <v>41.910169634013414</v>
      </c>
      <c r="U238">
        <f t="shared" ref="U238:X241" si="230">Q238*AVERAGEIFS(U:U, $A:$A, $A238, $D:$D, "Weight pct")</f>
        <v>17.888487038908163</v>
      </c>
      <c r="V238">
        <f t="shared" si="230"/>
        <v>61.331955561970837</v>
      </c>
      <c r="W238">
        <f t="shared" si="230"/>
        <v>2.0443985187323612</v>
      </c>
      <c r="X238">
        <f t="shared" si="230"/>
        <v>0</v>
      </c>
      <c r="Y238">
        <f t="shared" ref="Y238:AB241" si="231">Q238*AVERAGEIFS(Y:Y, $A:$A, $A238, $D:$D, "Weight pct")</f>
        <v>232.55033150580613</v>
      </c>
      <c r="Z238">
        <f t="shared" si="231"/>
        <v>102.21992593661807</v>
      </c>
      <c r="AA238">
        <f t="shared" si="231"/>
        <v>77.687143711829734</v>
      </c>
      <c r="AB238">
        <f t="shared" si="231"/>
        <v>41.910169634013414</v>
      </c>
      <c r="AC238">
        <f>_xlfn.FORECAST.ETS($C238, AC232:AC237, $C232:$C237, 0,0,1)</f>
        <v>657.32489622063463</v>
      </c>
      <c r="AD238">
        <f>AC238*AVERAGEIFS(AD:AD, $A:$A, $A238, $D:$D, "Weight pct")</f>
        <v>460.27796044416249</v>
      </c>
      <c r="AE238">
        <f>AC238*AVERAGEIFS(AE:AE, $A:$A, $A238, $D:$D, "Weight pct")</f>
        <v>337.78545628814709</v>
      </c>
      <c r="AF238">
        <f>AC238*AVERAGEIFS(AF:AF, $A:$A, $A238, $D:$D, "Weight pct")</f>
        <v>158.83909868089339</v>
      </c>
      <c r="AG238">
        <f t="shared" ref="AG238:AJ241" si="232">AC238*AVERAGEIFS(AG:AG, $A:$A, $A238, $D:$D, "Weight pct")</f>
        <v>287.25136428010461</v>
      </c>
      <c r="AH238">
        <f t="shared" si="232"/>
        <v>206.75416918204766</v>
      </c>
      <c r="AI238">
        <f t="shared" si="232"/>
        <v>122.24288445068404</v>
      </c>
      <c r="AJ238">
        <f t="shared" si="232"/>
        <v>55.41436685529748</v>
      </c>
      <c r="AK238">
        <f t="shared" ref="AK238:AN241" si="233">AC238*AVERAGEIFS(AK:AK, $A:$A, $A238, $D:$D, "Weight pct")</f>
        <v>370.07353194052996</v>
      </c>
      <c r="AL238">
        <f t="shared" si="233"/>
        <v>253.52379126211483</v>
      </c>
      <c r="AM238">
        <f t="shared" si="233"/>
        <v>215.54257183746304</v>
      </c>
      <c r="AN238">
        <f t="shared" si="233"/>
        <v>103.42473182559588</v>
      </c>
      <c r="AO238">
        <f>_xlfn.FORECAST.ETS($C238, AO232:AO237, $C232:$C237, 0,0,1)</f>
        <v>19.319320575243104</v>
      </c>
      <c r="AP238">
        <f>_xlfn.FORECAST.ETS($C238, AP232:AP237, $C232:$C237, 0,0,1)</f>
        <v>0</v>
      </c>
      <c r="AQ238" t="e">
        <f>AP238*AVERAGEIFS(AQ:AQ, $A:$A, $A238, $D:$D, "Weight pct")</f>
        <v>#DIV/0!</v>
      </c>
      <c r="AR238" t="e">
        <f>AP238*AVERAGEIFS(AR:AR, $A:$A, $A238, $D:$D, "Weight pct")</f>
        <v>#DIV/0!</v>
      </c>
      <c r="AS238" t="e">
        <f>AP238*AVERAGEIFS(AS:AS, $A:$A, $A238, $D:$D, "Weight pct")</f>
        <v>#DIV/0!</v>
      </c>
      <c r="AT238" t="e">
        <f t="shared" ref="AT238:AW241" si="234">AP238*AVERAGEIFS(AT:AT, $A:$A, $A238, $D:$D, "Weight pct")</f>
        <v>#DIV/0!</v>
      </c>
      <c r="AU238" t="e">
        <f t="shared" si="234"/>
        <v>#DIV/0!</v>
      </c>
      <c r="AV238" t="e">
        <f t="shared" si="234"/>
        <v>#DIV/0!</v>
      </c>
      <c r="AW238" t="e">
        <f t="shared" si="234"/>
        <v>#DIV/0!</v>
      </c>
      <c r="AX238" t="e">
        <f t="shared" ref="AX238:BA241" si="235">AP238*AVERAGEIFS(AX:AX, $A:$A, $A238, $D:$D, "Weight pct")</f>
        <v>#DIV/0!</v>
      </c>
      <c r="AY238" t="e">
        <f t="shared" si="235"/>
        <v>#DIV/0!</v>
      </c>
      <c r="AZ238" t="e">
        <f t="shared" si="235"/>
        <v>#DIV/0!</v>
      </c>
      <c r="BA238" t="e">
        <f t="shared" si="235"/>
        <v>#DIV/0!</v>
      </c>
      <c r="BB238">
        <f>_xlfn.FORECAST.ETS($C238, BB232:BB237, $C232:$C237, 0,0,1)</f>
        <v>1241.115119088626</v>
      </c>
      <c r="BC238">
        <f>BB238*AVERAGEIFS(BC:BC, $A:$A, $A238, $D:$D, "Weight pct")</f>
        <v>709.52652432358832</v>
      </c>
      <c r="BD238">
        <f>BB238*AVERAGEIFS(BD:BD, $A:$A, $A238, $D:$D, "Weight pct")</f>
        <v>775.06073122554221</v>
      </c>
      <c r="BE238">
        <f>BB238*AVERAGEIFS(BE:BE, $A:$A, $A238, $D:$D, "Weight pct")</f>
        <v>228.31782918560157</v>
      </c>
      <c r="BF238">
        <f t="shared" ref="BF238:BI241" si="236">BB238*AVERAGEIFS(BF:BF, $A:$A, $A238, $D:$D, "Weight pct")</f>
        <v>1088.6745634715562</v>
      </c>
      <c r="BG238">
        <f t="shared" si="236"/>
        <v>663.80718789584387</v>
      </c>
      <c r="BH238">
        <f t="shared" si="236"/>
        <v>678.48132033934405</v>
      </c>
      <c r="BI238">
        <f t="shared" si="236"/>
        <v>166.68035004426764</v>
      </c>
      <c r="BJ238">
        <f t="shared" ref="BJ238:BM241" si="237">BB238*AVERAGEIFS(BJ:BJ, $A:$A, $A238, $D:$D, "Weight pct")</f>
        <v>152.44055561706972</v>
      </c>
      <c r="BK238">
        <f t="shared" si="237"/>
        <v>45.71933642774448</v>
      </c>
      <c r="BL238">
        <f t="shared" si="237"/>
        <v>96.579410886198289</v>
      </c>
      <c r="BM238">
        <f t="shared" si="237"/>
        <v>61.637479141333948</v>
      </c>
      <c r="BN238">
        <f>_xlfn.FORECAST.ETS($C238, BN232:BN237, $C232:$C237, 0,0,1)</f>
        <v>43.350239863427824</v>
      </c>
      <c r="BO238">
        <f>_xlfn.FORECAST.ETS($C238, BO232:BO237, $C232:$C237, 0,0,1)</f>
        <v>58.264311042073231</v>
      </c>
      <c r="BP238">
        <f>BO238*AVERAGEIFS(BP:BP, $A:$A, $A238, $D:$D, "Weight pct")</f>
        <v>1.8496606680023246</v>
      </c>
      <c r="BQ238">
        <f>BO238*AVERAGEIFS(BQ:BQ, $A:$A, $A238, $D:$D, "Weight pct")</f>
        <v>13.641247426517145</v>
      </c>
      <c r="BR238">
        <f>BO238*AVERAGEIFS(BR:BR, $A:$A, $A238, $D:$D, "Weight pct")</f>
        <v>51.212479745314369</v>
      </c>
      <c r="BS238">
        <f t="shared" ref="BS238:BV241" si="238">BO238*AVERAGEIFS(BS:BS, $A:$A, $A238, $D:$D, "Weight pct")</f>
        <v>10.635548841013367</v>
      </c>
      <c r="BT238">
        <f t="shared" si="238"/>
        <v>0.92483033400116232</v>
      </c>
      <c r="BU238">
        <f t="shared" si="238"/>
        <v>2.5983328431461228</v>
      </c>
      <c r="BV238">
        <f t="shared" si="238"/>
        <v>9.3113599536935219</v>
      </c>
      <c r="BW238">
        <f t="shared" ref="BW238:BZ241" si="239">BO238*AVERAGEIFS(BW:BW, $A:$A, $A238, $D:$D, "Weight pct")</f>
        <v>47.628762201059864</v>
      </c>
      <c r="BX238">
        <f t="shared" si="239"/>
        <v>0.92483033400116232</v>
      </c>
      <c r="BY238">
        <f t="shared" si="239"/>
        <v>11.042914583371022</v>
      </c>
      <c r="BZ238">
        <f t="shared" si="239"/>
        <v>41.901119791620843</v>
      </c>
      <c r="CA238">
        <f>_xlfn.FORECAST.ETS($C238, CA232:CA237, $C232:$C237, 0,0,1)</f>
        <v>0</v>
      </c>
    </row>
    <row r="239" spans="1:79" outlineLevel="1">
      <c r="A239" t="str">
        <f>A237</f>
        <v>003582</v>
      </c>
      <c r="B239" t="str">
        <f>B237</f>
        <v>Laredo College</v>
      </c>
      <c r="C239">
        <v>2025</v>
      </c>
      <c r="D239" t="s">
        <v>2037</v>
      </c>
      <c r="E239">
        <f>_xlfn.FORECAST.ETS($C239, E232:E237, $C232:$C237, 0,0,1)</f>
        <v>1613.1474236344256</v>
      </c>
      <c r="F239">
        <f>_xlfn.FORECAST.ETS($C239, F232:F237, $C232:$C237, 0,0,1)</f>
        <v>1238.6049236521897</v>
      </c>
      <c r="G239">
        <f>F239*AVERAGEIFS(G:G, $A:$A, $A239, $D:$D, "Weight pct")</f>
        <v>778.76518990153852</v>
      </c>
      <c r="H239">
        <f>F239*AVERAGEIFS(H:H, $A:$A, $A239, $D:$D, "Weight pct")</f>
        <v>725.30652849660066</v>
      </c>
      <c r="I239">
        <f>F239*AVERAGEIFS(I:I, $A:$A, $A239, $D:$D, "Weight pct")</f>
        <v>133.20590053167473</v>
      </c>
      <c r="J239">
        <f>_xlfn.FORECAST.ETS($C239, J232:J237, $C232:$C237, 0,0,1)</f>
        <v>0</v>
      </c>
      <c r="K239" t="e">
        <f>J239*AVERAGEIFS(K:K, $A:$A, $A239, $D:$D, "Weight pct")</f>
        <v>#DIV/0!</v>
      </c>
      <c r="L239" t="e">
        <f>J239*AVERAGEIFS(L:L, $A:$A, $A239, $D:$D, "Weight pct")</f>
        <v>#DIV/0!</v>
      </c>
      <c r="M239" t="e">
        <f>J239*AVERAGEIFS(M:M, $A:$A, $A239, $D:$D, "Weight pct")</f>
        <v>#DIV/0!</v>
      </c>
      <c r="N239">
        <f>_xlfn.FORECAST.ETS($C239, N234:N237, $C234:$C237, 0,0,1)</f>
        <v>623.15300678385711</v>
      </c>
      <c r="O239">
        <f>N239*AVERAGEIFS(O:O, $A:$A, $A239, $D:$D, "Weight pct")</f>
        <v>0</v>
      </c>
      <c r="P239">
        <f>N239*AVERAGEIFS(P:P, $A:$A, $A239, $D:$D, "Weight pct")</f>
        <v>623.15300678385711</v>
      </c>
      <c r="Q239">
        <f>_xlfn.FORECAST.ETS($C239, Q234:Q237, $C234:$C237, 0,0,1)</f>
        <v>237.04669886914283</v>
      </c>
      <c r="R239">
        <f>$Q239*($R237/$Q237)</f>
        <v>154.80600742474633</v>
      </c>
      <c r="S239">
        <f>$Q239*($S237/$Q237)</f>
        <v>75.467928619563835</v>
      </c>
      <c r="T239">
        <f>$Q239*($T237/$Q237)</f>
        <v>39.669039402591252</v>
      </c>
      <c r="U239">
        <f t="shared" si="230"/>
        <v>16.931907062081631</v>
      </c>
      <c r="V239">
        <f t="shared" si="230"/>
        <v>58.052252784279872</v>
      </c>
      <c r="W239">
        <f t="shared" si="230"/>
        <v>1.935075092809329</v>
      </c>
      <c r="X239">
        <f t="shared" si="230"/>
        <v>0</v>
      </c>
      <c r="Y239">
        <f t="shared" si="231"/>
        <v>220.11479180706121</v>
      </c>
      <c r="Z239">
        <f t="shared" si="231"/>
        <v>96.753754640466454</v>
      </c>
      <c r="AA239">
        <f t="shared" si="231"/>
        <v>73.532853526754508</v>
      </c>
      <c r="AB239">
        <f t="shared" si="231"/>
        <v>39.669039402591252</v>
      </c>
      <c r="AC239">
        <f>_xlfn.FORECAST.ETS($C239, AC232:AC237, $C232:$C237, 0,0,1)</f>
        <v>611.98468712944657</v>
      </c>
      <c r="AD239">
        <f>AC239*AVERAGEIFS(AD:AD, $A:$A, $A239, $D:$D, "Weight pct")</f>
        <v>428.52943078007519</v>
      </c>
      <c r="AE239">
        <f>AC239*AVERAGEIFS(AE:AE, $A:$A, $A239, $D:$D, "Weight pct")</f>
        <v>314.48607526040291</v>
      </c>
      <c r="AF239">
        <f>AC239*AVERAGEIFS(AF:AF, $A:$A, $A239, $D:$D, "Weight pct")</f>
        <v>147.88287598576176</v>
      </c>
      <c r="AG239">
        <f t="shared" si="232"/>
        <v>267.43766637656836</v>
      </c>
      <c r="AH239">
        <f t="shared" si="232"/>
        <v>192.49291524949862</v>
      </c>
      <c r="AI239">
        <f t="shared" si="232"/>
        <v>113.81095379847339</v>
      </c>
      <c r="AJ239">
        <f t="shared" si="232"/>
        <v>51.592057683195691</v>
      </c>
      <c r="AK239">
        <f t="shared" si="233"/>
        <v>344.54702075287815</v>
      </c>
      <c r="AL239">
        <f t="shared" si="233"/>
        <v>236.03651553057657</v>
      </c>
      <c r="AM239">
        <f t="shared" si="233"/>
        <v>200.67512146192954</v>
      </c>
      <c r="AN239">
        <f t="shared" si="233"/>
        <v>96.290818302566052</v>
      </c>
      <c r="AO239">
        <f>_xlfn.FORECAST.ETS($C239, AO232:AO237, $C232:$C237, 0,0,1)</f>
        <v>20.704423571924011</v>
      </c>
      <c r="AP239">
        <f>_xlfn.FORECAST.ETS($C239, AP232:AP237, $C232:$C237, 0,0,1)</f>
        <v>0</v>
      </c>
      <c r="AQ239" t="e">
        <f>AP239*AVERAGEIFS(AQ:AQ, $A:$A, $A239, $D:$D, "Weight pct")</f>
        <v>#DIV/0!</v>
      </c>
      <c r="AR239" t="e">
        <f>AP239*AVERAGEIFS(AR:AR, $A:$A, $A239, $D:$D, "Weight pct")</f>
        <v>#DIV/0!</v>
      </c>
      <c r="AS239" t="e">
        <f>AP239*AVERAGEIFS(AS:AS, $A:$A, $A239, $D:$D, "Weight pct")</f>
        <v>#DIV/0!</v>
      </c>
      <c r="AT239" t="e">
        <f t="shared" si="234"/>
        <v>#DIV/0!</v>
      </c>
      <c r="AU239" t="e">
        <f t="shared" si="234"/>
        <v>#DIV/0!</v>
      </c>
      <c r="AV239" t="e">
        <f t="shared" si="234"/>
        <v>#DIV/0!</v>
      </c>
      <c r="AW239" t="e">
        <f t="shared" si="234"/>
        <v>#DIV/0!</v>
      </c>
      <c r="AX239" t="e">
        <f t="shared" si="235"/>
        <v>#DIV/0!</v>
      </c>
      <c r="AY239" t="e">
        <f t="shared" si="235"/>
        <v>#DIV/0!</v>
      </c>
      <c r="AZ239" t="e">
        <f t="shared" si="235"/>
        <v>#DIV/0!</v>
      </c>
      <c r="BA239" t="e">
        <f t="shared" si="235"/>
        <v>#DIV/0!</v>
      </c>
      <c r="BB239">
        <f>_xlfn.FORECAST.ETS($C239, BB232:BB237, $C232:$C237, 0,0,1)</f>
        <v>1284.1403850971544</v>
      </c>
      <c r="BC239">
        <f>BB239*AVERAGEIFS(BC:BC, $A:$A, $A239, $D:$D, "Weight pct")</f>
        <v>734.12341060722815</v>
      </c>
      <c r="BD239">
        <f>BB239*AVERAGEIFS(BD:BD, $A:$A, $A239, $D:$D, "Weight pct")</f>
        <v>801.92946694623106</v>
      </c>
      <c r="BE239">
        <f>BB239*AVERAGEIFS(BE:BE, $A:$A, $A239, $D:$D, "Weight pct")</f>
        <v>236.23283657219579</v>
      </c>
      <c r="BF239">
        <f t="shared" si="236"/>
        <v>1126.4152306906278</v>
      </c>
      <c r="BG239">
        <f t="shared" si="236"/>
        <v>686.81913932430155</v>
      </c>
      <c r="BH239">
        <f t="shared" si="236"/>
        <v>702.00197433867174</v>
      </c>
      <c r="BI239">
        <f t="shared" si="236"/>
        <v>172.45859437370211</v>
      </c>
      <c r="BJ239">
        <f t="shared" si="237"/>
        <v>157.72515440652651</v>
      </c>
      <c r="BK239">
        <f t="shared" si="237"/>
        <v>47.304271282926635</v>
      </c>
      <c r="BL239">
        <f t="shared" si="237"/>
        <v>99.927492607559486</v>
      </c>
      <c r="BM239">
        <f t="shared" si="237"/>
        <v>63.77424219849371</v>
      </c>
      <c r="BN239">
        <f>_xlfn.FORECAST.ETS($C239, BN232:BN237, $C232:$C237, 0,0,1)</f>
        <v>47.464072050978977</v>
      </c>
      <c r="BO239">
        <f>_xlfn.FORECAST.ETS($C239, BO232:BO237, $C232:$C237, 0,0,1)</f>
        <v>68.629221812522289</v>
      </c>
      <c r="BP239">
        <f>BO239*AVERAGEIFS(BP:BP, $A:$A, $A239, $D:$D, "Weight pct")</f>
        <v>2.1787054543657867</v>
      </c>
      <c r="BQ239">
        <f>BO239*AVERAGEIFS(BQ:BQ, $A:$A, $A239, $D:$D, "Weight pct")</f>
        <v>16.067952725947677</v>
      </c>
      <c r="BR239">
        <f>BO239*AVERAGEIFS(BR:BR, $A:$A, $A239, $D:$D, "Weight pct")</f>
        <v>60.322907267752726</v>
      </c>
      <c r="BS239">
        <f t="shared" si="238"/>
        <v>12.527556362603274</v>
      </c>
      <c r="BT239">
        <f t="shared" si="238"/>
        <v>1.0893527271828933</v>
      </c>
      <c r="BU239">
        <f t="shared" si="238"/>
        <v>3.0605624239900338</v>
      </c>
      <c r="BV239">
        <f t="shared" si="238"/>
        <v>10.967801321409587</v>
      </c>
      <c r="BW239">
        <f t="shared" si="239"/>
        <v>56.101665449919011</v>
      </c>
      <c r="BX239">
        <f t="shared" si="239"/>
        <v>1.0893527271828933</v>
      </c>
      <c r="BY239">
        <f t="shared" si="239"/>
        <v>13.007390301957644</v>
      </c>
      <c r="BZ239">
        <f t="shared" si="239"/>
        <v>49.355105946343137</v>
      </c>
      <c r="CA239">
        <f>_xlfn.FORECAST.ETS($C239, CA232:CA237, $C232:$C237, 0,0,1)</f>
        <v>0</v>
      </c>
    </row>
    <row r="240" spans="1:79" outlineLevel="1">
      <c r="A240" t="str">
        <f>A239</f>
        <v>003582</v>
      </c>
      <c r="B240" t="str">
        <f>B239</f>
        <v>Laredo College</v>
      </c>
      <c r="C240">
        <v>2024</v>
      </c>
      <c r="D240" t="s">
        <v>2040</v>
      </c>
      <c r="E240">
        <f>IF(OR(E237=0,E237=""),E238,IF(E238&gt;(E237*(1+Dash!$B$6)),E237*(1+Dash!$B$6),IF(E238&lt;(E237*(1-Dash!$B$7)),E237*(1-Dash!$B$7),E238)))</f>
        <v>1509.694806656516</v>
      </c>
      <c r="F240">
        <f>IF(OR(F237=0,F237=""),F238,IF(F238&gt;(F237*(1+Dash!$B$6)),F237*(1+Dash!$B$6),IF(F238&lt;(F237*(1-Dash!$B$7)),F237*(1-Dash!$B$7),F238)))</f>
        <v>1167.584146534113</v>
      </c>
      <c r="G240">
        <f>F240*AVERAGEIFS(G:G, $A:$A, $A240, $D:$D, "Weight pct")</f>
        <v>734.11131526956183</v>
      </c>
      <c r="H240">
        <f>F240*AVERAGEIFS(H:H, $A:$A, $A240, $D:$D, "Weight pct")</f>
        <v>683.71793772081594</v>
      </c>
      <c r="I240">
        <f>F240*AVERAGEIFS(I:I, $A:$A, $A240, $D:$D, "Weight pct")</f>
        <v>125.56796337203745</v>
      </c>
      <c r="J240">
        <f>IF(OR(J237=0,J237=""),J238,IF(J238&gt;(J237*(1+Dash!$B$6)),J237*(1+Dash!$B$6),IF(J238&lt;(J237*(1-Dash!$B$7)),J237*(1-Dash!$B$7),J238)))</f>
        <v>0</v>
      </c>
      <c r="K240" t="e">
        <f>J240*AVERAGEIFS(K:K, $A:$A, $A240, $D:$D, "Weight pct")</f>
        <v>#DIV/0!</v>
      </c>
      <c r="L240" t="e">
        <f>J240*AVERAGEIFS(L:L, $A:$A, $A240, $D:$D, "Weight pct")</f>
        <v>#DIV/0!</v>
      </c>
      <c r="M240" t="e">
        <f>J240*AVERAGEIFS(M:M, $A:$A, $A240, $D:$D, "Weight pct")</f>
        <v>#DIV/0!</v>
      </c>
      <c r="N240">
        <f>IF(OR(N237=0,N237=""),N238,IF(N238&gt;(N237*(1+Dash!$B$6)),N237*(1+Dash!$B$6),IF(N238&lt;(N237*(1-Dash!$B$7)),N237*(1-Dash!$B$7),N238)))</f>
        <v>438.90000000000003</v>
      </c>
      <c r="O240">
        <f>N240*AVERAGEIFS(O:O, $A:$A, $A240, $D:$D, "Weight pct")</f>
        <v>0</v>
      </c>
      <c r="P240">
        <f>N240*AVERAGEIFS(P:P, $A:$A, $A240, $D:$D, "Weight pct")</f>
        <v>438.90000000000003</v>
      </c>
      <c r="Q240">
        <f>IF(OR(Q237=0,Q237=""),Q238,IF(Q238&gt;(Q237*(1+Dash!$B$6)),Q237*(1+Dash!$B$6),IF(Q238&lt;(Q237*(1-Dash!$B$7)),Q237*(1-Dash!$B$7),Q238)))</f>
        <v>250.43881854471428</v>
      </c>
      <c r="R240">
        <f>$Q240*($R237/$Q237)</f>
        <v>163.5518814985889</v>
      </c>
      <c r="S240">
        <f>$Q240*($S237/$Q237)</f>
        <v>79.731542230562098</v>
      </c>
      <c r="T240">
        <f>$Q240*($T237/$Q237)</f>
        <v>41.910169634013414</v>
      </c>
      <c r="U240">
        <f t="shared" si="230"/>
        <v>17.888487038908163</v>
      </c>
      <c r="V240">
        <f t="shared" si="230"/>
        <v>61.331955561970837</v>
      </c>
      <c r="W240">
        <f t="shared" si="230"/>
        <v>2.0443985187323612</v>
      </c>
      <c r="X240">
        <f t="shared" si="230"/>
        <v>0</v>
      </c>
      <c r="Y240">
        <f t="shared" si="231"/>
        <v>232.55033150580613</v>
      </c>
      <c r="Z240">
        <f t="shared" si="231"/>
        <v>102.21992593661807</v>
      </c>
      <c r="AA240">
        <f t="shared" si="231"/>
        <v>77.687143711829734</v>
      </c>
      <c r="AB240">
        <f t="shared" si="231"/>
        <v>41.910169634013414</v>
      </c>
      <c r="AC240">
        <f>IF(OR(AC237=0,AC237=""),AC238,IF(AC238&gt;(AC237*(1+Dash!$B$6)),AC237*(1+Dash!$B$6),IF(AC238&lt;(AC237*(1-Dash!$B$7)),AC237*(1-Dash!$B$7),AC238)))</f>
        <v>695.4</v>
      </c>
      <c r="AD240">
        <f>AC240*AVERAGEIFS(AD:AD, $A:$A, $A240, $D:$D, "Weight pct")</f>
        <v>486.93925261798529</v>
      </c>
      <c r="AE240">
        <f>AC240*AVERAGEIFS(AE:AE, $A:$A, $A240, $D:$D, "Weight pct")</f>
        <v>357.35145230819523</v>
      </c>
      <c r="AF240">
        <f>AC240*AVERAGEIFS(AF:AF, $A:$A, $A240, $D:$D, "Weight pct")</f>
        <v>168.0397469467182</v>
      </c>
      <c r="AG240">
        <f t="shared" si="232"/>
        <v>303.89020691121982</v>
      </c>
      <c r="AH240">
        <f t="shared" si="232"/>
        <v>218.73026577246279</v>
      </c>
      <c r="AI240">
        <f t="shared" si="232"/>
        <v>129.32372155043464</v>
      </c>
      <c r="AJ240">
        <f t="shared" si="232"/>
        <v>58.624206891806715</v>
      </c>
      <c r="AK240">
        <f t="shared" si="233"/>
        <v>391.5097930887801</v>
      </c>
      <c r="AL240">
        <f t="shared" si="233"/>
        <v>268.20898684552253</v>
      </c>
      <c r="AM240">
        <f t="shared" si="233"/>
        <v>228.02773075776062</v>
      </c>
      <c r="AN240">
        <f t="shared" si="233"/>
        <v>109.41554005491146</v>
      </c>
      <c r="AO240">
        <f>IF(OR(AO237=0,AO237=""),AO238,IF(AO238&gt;(AO237*(1+Dash!$B$6)),AO237*(1+Dash!$B$6),IF(AO238&lt;(AO237*(1-Dash!$B$7)),AO237*(1-Dash!$B$7),AO238)))</f>
        <v>12.100000000000001</v>
      </c>
      <c r="AP240">
        <f>IF(OR(AP237=0,AP237=""),AP238,IF(AP238&gt;(AP237*(1+Dash!$B$6)),AP237*(1+Dash!$B$6),IF(AP238&lt;(AP237*(1-Dash!$B$7)),AP237*(1-Dash!$B$7),AP238)))</f>
        <v>0</v>
      </c>
      <c r="AQ240" t="e">
        <f>AP240*AVERAGEIFS(AQ:AQ, $A:$A, $A240, $D:$D, "Weight pct")</f>
        <v>#DIV/0!</v>
      </c>
      <c r="AR240" t="e">
        <f>AP240*AVERAGEIFS(AR:AR, $A:$A, $A240, $D:$D, "Weight pct")</f>
        <v>#DIV/0!</v>
      </c>
      <c r="AS240" t="e">
        <f>AP240*AVERAGEIFS(AS:AS, $A:$A, $A240, $D:$D, "Weight pct")</f>
        <v>#DIV/0!</v>
      </c>
      <c r="AT240" t="e">
        <f t="shared" si="234"/>
        <v>#DIV/0!</v>
      </c>
      <c r="AU240" t="e">
        <f t="shared" si="234"/>
        <v>#DIV/0!</v>
      </c>
      <c r="AV240" t="e">
        <f t="shared" si="234"/>
        <v>#DIV/0!</v>
      </c>
      <c r="AW240" t="e">
        <f t="shared" si="234"/>
        <v>#DIV/0!</v>
      </c>
      <c r="AX240" t="e">
        <f t="shared" si="235"/>
        <v>#DIV/0!</v>
      </c>
      <c r="AY240" t="e">
        <f t="shared" si="235"/>
        <v>#DIV/0!</v>
      </c>
      <c r="AZ240" t="e">
        <f t="shared" si="235"/>
        <v>#DIV/0!</v>
      </c>
      <c r="BA240" t="e">
        <f t="shared" si="235"/>
        <v>#DIV/0!</v>
      </c>
      <c r="BB240">
        <f>IF(OR(BB237=0,BB237=""),BB238,IF(BB238&gt;(BB237*(1+Dash!$B$6)),BB237*(1+Dash!$B$6),IF(BB238&lt;(BB237*(1-Dash!$B$7)),BB237*(1-Dash!$B$7),BB238)))</f>
        <v>1229.8000000000002</v>
      </c>
      <c r="BC240">
        <f>BB240*AVERAGEIFS(BC:BC, $A:$A, $A240, $D:$D, "Weight pct")</f>
        <v>703.05784386374864</v>
      </c>
      <c r="BD240">
        <f>BB240*AVERAGEIFS(BD:BD, $A:$A, $A240, $D:$D, "Weight pct")</f>
        <v>767.99458213119044</v>
      </c>
      <c r="BE240">
        <f>BB240*AVERAGEIFS(BE:BE, $A:$A, $A240, $D:$D, "Weight pct")</f>
        <v>226.23627898324108</v>
      </c>
      <c r="BF240">
        <f t="shared" si="236"/>
        <v>1078.7492292741256</v>
      </c>
      <c r="BG240">
        <f t="shared" si="236"/>
        <v>657.75532593122387</v>
      </c>
      <c r="BH240">
        <f t="shared" si="236"/>
        <v>672.29567581614685</v>
      </c>
      <c r="BI240">
        <f t="shared" si="236"/>
        <v>165.16074240958693</v>
      </c>
      <c r="BJ240">
        <f t="shared" si="237"/>
        <v>151.0507707258744</v>
      </c>
      <c r="BK240">
        <f t="shared" si="237"/>
        <v>45.302517932524829</v>
      </c>
      <c r="BL240">
        <f t="shared" si="237"/>
        <v>95.698906315043672</v>
      </c>
      <c r="BM240">
        <f t="shared" si="237"/>
        <v>61.075536573654148</v>
      </c>
      <c r="BN240">
        <f>IF(OR(BN237=0,BN237=""),BN238,IF(BN238&gt;(BN237*(1+Dash!$B$6)),BN237*(1+Dash!$B$6),IF(BN238&lt;(BN237*(1-Dash!$B$7)),BN237*(1-Dash!$B$7),BN238)))</f>
        <v>31.900000000000002</v>
      </c>
      <c r="BO240">
        <f>IF(OR(BO237=0,BO237=""),BO238,IF(BO238&gt;(BO237*(1+Dash!$B$6)),BO237*(1+Dash!$B$6),IF(BO238&lt;(BO237*(1-Dash!$B$7)),BO237*(1-Dash!$B$7),BO238)))</f>
        <v>59.849999999999994</v>
      </c>
      <c r="BP240">
        <f>BO240*AVERAGEIFS(BP:BP, $A:$A, $A240, $D:$D, "Weight pct")</f>
        <v>1.8999999999999997</v>
      </c>
      <c r="BQ240">
        <f>BO240*AVERAGEIFS(BQ:BQ, $A:$A, $A240, $D:$D, "Weight pct")</f>
        <v>14.012499999999999</v>
      </c>
      <c r="BR240">
        <f>BO240*AVERAGEIFS(BR:BR, $A:$A, $A240, $D:$D, "Weight pct")</f>
        <v>52.606249999999996</v>
      </c>
      <c r="BS240">
        <f t="shared" si="238"/>
        <v>10.924999999999999</v>
      </c>
      <c r="BT240">
        <f t="shared" si="238"/>
        <v>0.94999999999999984</v>
      </c>
      <c r="BU240">
        <f t="shared" si="238"/>
        <v>2.6690476190476189</v>
      </c>
      <c r="BV240">
        <f t="shared" si="238"/>
        <v>9.564772727272727</v>
      </c>
      <c r="BW240">
        <f t="shared" si="239"/>
        <v>48.924999999999997</v>
      </c>
      <c r="BX240">
        <f t="shared" si="239"/>
        <v>0.94999999999999984</v>
      </c>
      <c r="BY240">
        <f t="shared" si="239"/>
        <v>11.34345238095238</v>
      </c>
      <c r="BZ240">
        <f t="shared" si="239"/>
        <v>43.041477272727263</v>
      </c>
      <c r="CA240">
        <f>IF(OR(CA237=0,CA237=""),CA238,IF(CA238&gt;(CA237*(1+Dash!$B$6)),CA237*(1+Dash!$B$6),IF(CA238&lt;(CA237*(1-Dash!$B$7)),CA237*(1-Dash!$B$7),CA238)))</f>
        <v>0</v>
      </c>
    </row>
    <row r="241" spans="1:79" outlineLevel="1">
      <c r="A241" t="str">
        <f>A240</f>
        <v>003582</v>
      </c>
      <c r="B241" t="str">
        <f>B240</f>
        <v>Laredo College</v>
      </c>
      <c r="C241">
        <v>2025</v>
      </c>
      <c r="D241" t="s">
        <v>2040</v>
      </c>
      <c r="E241">
        <f>IF(E239&gt;(E240*(1+Dash!$B$6)), E240*(1+Dash!$B$6), IF(E239&lt;(E240*(1-Dash!$B$7)), E240*(1-Dash!$B$7), E239))</f>
        <v>1613.1474236344256</v>
      </c>
      <c r="F241">
        <f>IF(F239&gt;(F240*(1+Dash!$B$6)), F240*(1+Dash!$B$6), IF(F239&lt;(F240*(1-Dash!$B$7)), F240*(1-Dash!$B$7), F239))</f>
        <v>1238.6049236521897</v>
      </c>
      <c r="G241">
        <f>F241*AVERAGEIFS(G:G, $A:$A, $A241, $D:$D, "Weight pct")</f>
        <v>778.76518990153852</v>
      </c>
      <c r="H241">
        <f>F241*AVERAGEIFS(H:H, $A:$A, $A241, $D:$D, "Weight pct")</f>
        <v>725.30652849660066</v>
      </c>
      <c r="I241">
        <f>F241*AVERAGEIFS(I:I, $A:$A, $A241, $D:$D, "Weight pct")</f>
        <v>133.20590053167473</v>
      </c>
      <c r="J241">
        <f>IF(J239&gt;(J240*(1+Dash!$B$6)), J240*(1+Dash!$B$6), IF(J239&lt;(J240*(1-Dash!$B$7)), J240*(1-Dash!$B$7), J239))</f>
        <v>0</v>
      </c>
      <c r="K241" t="e">
        <f>J241*AVERAGEIFS(K:K, $A:$A, $A241, $D:$D, "Weight pct")</f>
        <v>#DIV/0!</v>
      </c>
      <c r="L241" t="e">
        <f>J241*AVERAGEIFS(L:L, $A:$A, $A241, $D:$D, "Weight pct")</f>
        <v>#DIV/0!</v>
      </c>
      <c r="M241" t="e">
        <f>J241*AVERAGEIFS(M:M, $A:$A, $A241, $D:$D, "Weight pct")</f>
        <v>#DIV/0!</v>
      </c>
      <c r="N241">
        <f>IF(N239&gt;(N240*(1+Dash!$B$6)), N240*(1+Dash!$B$6), IF(N239&lt;(N240*(1-Dash!$B$7)), N240*(1-Dash!$B$7), N239))</f>
        <v>482.79000000000008</v>
      </c>
      <c r="O241">
        <f>N241*AVERAGEIFS(O:O, $A:$A, $A241, $D:$D, "Weight pct")</f>
        <v>0</v>
      </c>
      <c r="P241">
        <f>N241*AVERAGEIFS(P:P, $A:$A, $A241, $D:$D, "Weight pct")</f>
        <v>482.79000000000008</v>
      </c>
      <c r="Q241">
        <f>IF(Q239&gt;(Q240*(1+Dash!$B$6)), Q240*(1+Dash!$B$6), IF(Q239&lt;(Q240*(1-Dash!$B$7)), Q240*(1-Dash!$B$7), Q239))</f>
        <v>237.91687761747855</v>
      </c>
      <c r="R241">
        <f>$Q241*($R237/$Q237)</f>
        <v>155.37428742365944</v>
      </c>
      <c r="S241">
        <f>$Q241*($S237/$Q237)</f>
        <v>75.744965119033978</v>
      </c>
      <c r="T241">
        <f>$Q241*($T237/$Q237)</f>
        <v>39.814661152312738</v>
      </c>
      <c r="U241">
        <f t="shared" si="230"/>
        <v>16.994062686962753</v>
      </c>
      <c r="V241">
        <f t="shared" si="230"/>
        <v>58.26535778387229</v>
      </c>
      <c r="W241">
        <f t="shared" si="230"/>
        <v>1.9421785927957429</v>
      </c>
      <c r="X241">
        <f t="shared" si="230"/>
        <v>0</v>
      </c>
      <c r="Y241">
        <f t="shared" si="231"/>
        <v>220.92281493051581</v>
      </c>
      <c r="Z241">
        <f t="shared" si="231"/>
        <v>97.108929639787149</v>
      </c>
      <c r="AA241">
        <f t="shared" si="231"/>
        <v>73.802786526238236</v>
      </c>
      <c r="AB241">
        <f t="shared" si="231"/>
        <v>39.814661152312738</v>
      </c>
      <c r="AC241">
        <f>IF(AC239&gt;(AC240*(1+Dash!$B$6)), AC240*(1+Dash!$B$6), IF(AC239&lt;(AC240*(1-Dash!$B$7)), AC240*(1-Dash!$B$7), AC239))</f>
        <v>660.63</v>
      </c>
      <c r="AD241">
        <f>AC241*AVERAGEIFS(AD:AD, $A:$A, $A241, $D:$D, "Weight pct")</f>
        <v>462.59228998708602</v>
      </c>
      <c r="AE241">
        <f>AC241*AVERAGEIFS(AE:AE, $A:$A, $A241, $D:$D, "Weight pct")</f>
        <v>339.48387969278548</v>
      </c>
      <c r="AF241">
        <f>AC241*AVERAGEIFS(AF:AF, $A:$A, $A241, $D:$D, "Weight pct")</f>
        <v>159.63775959938229</v>
      </c>
      <c r="AG241">
        <f t="shared" si="232"/>
        <v>288.69569656565886</v>
      </c>
      <c r="AH241">
        <f t="shared" si="232"/>
        <v>207.79375248383965</v>
      </c>
      <c r="AI241">
        <f t="shared" si="232"/>
        <v>122.8575354729129</v>
      </c>
      <c r="AJ241">
        <f t="shared" si="232"/>
        <v>55.692996547216381</v>
      </c>
      <c r="AK241">
        <f t="shared" si="233"/>
        <v>371.93430343434113</v>
      </c>
      <c r="AL241">
        <f t="shared" si="233"/>
        <v>254.79853750324637</v>
      </c>
      <c r="AM241">
        <f t="shared" si="233"/>
        <v>216.62634421987261</v>
      </c>
      <c r="AN241">
        <f t="shared" si="233"/>
        <v>103.9447630521659</v>
      </c>
      <c r="AO241">
        <f>IF(AO239&gt;(AO240*(1+Dash!$B$6)), AO240*(1+Dash!$B$6), IF(AO239&lt;(AO240*(1-Dash!$B$7)), AO240*(1-Dash!$B$7), AO239))</f>
        <v>13.310000000000002</v>
      </c>
      <c r="AP241">
        <f>IF(AP239&gt;(AP240*(1+Dash!$B$6)), AP240*(1+Dash!$B$6), IF(AP239&lt;(AP240*(1-Dash!$B$7)), AP240*(1-Dash!$B$7), AP239))</f>
        <v>0</v>
      </c>
      <c r="AQ241" t="e">
        <f>AP241*AVERAGEIFS(AQ:AQ, $A:$A, $A241, $D:$D, "Weight pct")</f>
        <v>#DIV/0!</v>
      </c>
      <c r="AR241" t="e">
        <f>AP241*AVERAGEIFS(AR:AR, $A:$A, $A241, $D:$D, "Weight pct")</f>
        <v>#DIV/0!</v>
      </c>
      <c r="AS241" t="e">
        <f>AP241*AVERAGEIFS(AS:AS, $A:$A, $A241, $D:$D, "Weight pct")</f>
        <v>#DIV/0!</v>
      </c>
      <c r="AT241" t="e">
        <f t="shared" si="234"/>
        <v>#DIV/0!</v>
      </c>
      <c r="AU241" t="e">
        <f t="shared" si="234"/>
        <v>#DIV/0!</v>
      </c>
      <c r="AV241" t="e">
        <f t="shared" si="234"/>
        <v>#DIV/0!</v>
      </c>
      <c r="AW241" t="e">
        <f t="shared" si="234"/>
        <v>#DIV/0!</v>
      </c>
      <c r="AX241" t="e">
        <f t="shared" si="235"/>
        <v>#DIV/0!</v>
      </c>
      <c r="AY241" t="e">
        <f t="shared" si="235"/>
        <v>#DIV/0!</v>
      </c>
      <c r="AZ241" t="e">
        <f t="shared" si="235"/>
        <v>#DIV/0!</v>
      </c>
      <c r="BA241" t="e">
        <f t="shared" si="235"/>
        <v>#DIV/0!</v>
      </c>
      <c r="BB241">
        <f>IF(BB239&gt;(BB240*(1+Dash!$B$6)), BB240*(1+Dash!$B$6), IF(BB239&lt;(BB240*(1-Dash!$B$7)), BB240*(1-Dash!$B$7), BB239))</f>
        <v>1284.1403850971544</v>
      </c>
      <c r="BC241">
        <f>BB241*AVERAGEIFS(BC:BC, $A:$A, $A241, $D:$D, "Weight pct")</f>
        <v>734.12341060722815</v>
      </c>
      <c r="BD241">
        <f>BB241*AVERAGEIFS(BD:BD, $A:$A, $A241, $D:$D, "Weight pct")</f>
        <v>801.92946694623106</v>
      </c>
      <c r="BE241">
        <f>BB241*AVERAGEIFS(BE:BE, $A:$A, $A241, $D:$D, "Weight pct")</f>
        <v>236.23283657219579</v>
      </c>
      <c r="BF241">
        <f t="shared" si="236"/>
        <v>1126.4152306906278</v>
      </c>
      <c r="BG241">
        <f t="shared" si="236"/>
        <v>686.81913932430155</v>
      </c>
      <c r="BH241">
        <f t="shared" si="236"/>
        <v>702.00197433867174</v>
      </c>
      <c r="BI241">
        <f t="shared" si="236"/>
        <v>172.45859437370211</v>
      </c>
      <c r="BJ241">
        <f t="shared" si="237"/>
        <v>157.72515440652651</v>
      </c>
      <c r="BK241">
        <f t="shared" si="237"/>
        <v>47.304271282926635</v>
      </c>
      <c r="BL241">
        <f t="shared" si="237"/>
        <v>99.927492607559486</v>
      </c>
      <c r="BM241">
        <f t="shared" si="237"/>
        <v>63.77424219849371</v>
      </c>
      <c r="BN241">
        <f>IF(BN239&gt;(BN240*(1+Dash!$B$6)), BN240*(1+Dash!$B$6), IF(BN239&lt;(BN240*(1-Dash!$B$7)), BN240*(1-Dash!$B$7), BN239))</f>
        <v>35.090000000000003</v>
      </c>
      <c r="BO241">
        <f>IF(BO239&gt;(BO240*(1+Dash!$B$6)), BO240*(1+Dash!$B$6), IF(BO239&lt;(BO240*(1-Dash!$B$7)), BO240*(1-Dash!$B$7), BO239))</f>
        <v>65.834999999999994</v>
      </c>
      <c r="BP241">
        <f>BO241*AVERAGEIFS(BP:BP, $A:$A, $A241, $D:$D, "Weight pct")</f>
        <v>2.09</v>
      </c>
      <c r="BQ241">
        <f>BO241*AVERAGEIFS(BQ:BQ, $A:$A, $A241, $D:$D, "Weight pct")</f>
        <v>15.413749999999999</v>
      </c>
      <c r="BR241">
        <f>BO241*AVERAGEIFS(BR:BR, $A:$A, $A241, $D:$D, "Weight pct")</f>
        <v>57.866874999999993</v>
      </c>
      <c r="BS241">
        <f t="shared" si="238"/>
        <v>12.017499999999998</v>
      </c>
      <c r="BT241">
        <f t="shared" si="238"/>
        <v>1.0449999999999999</v>
      </c>
      <c r="BU241">
        <f t="shared" si="238"/>
        <v>2.9359523809523806</v>
      </c>
      <c r="BV241">
        <f t="shared" si="238"/>
        <v>10.521249999999998</v>
      </c>
      <c r="BW241">
        <f t="shared" si="239"/>
        <v>53.817499999999995</v>
      </c>
      <c r="BX241">
        <f t="shared" si="239"/>
        <v>1.0449999999999999</v>
      </c>
      <c r="BY241">
        <f t="shared" si="239"/>
        <v>12.477797619047617</v>
      </c>
      <c r="BZ241">
        <f t="shared" si="239"/>
        <v>47.345624999999991</v>
      </c>
      <c r="CA241">
        <f>IF(CA239&gt;(CA240*(1+Dash!$B$6)), CA240*(1+Dash!$B$6), IF(CA239&lt;(CA240*(1-Dash!$B$7)), CA240*(1-Dash!$B$7), CA239))</f>
        <v>0</v>
      </c>
    </row>
    <row r="242" spans="1:79" outlineLevel="1">
      <c r="A242" t="s">
        <v>95</v>
      </c>
      <c r="B242" t="s">
        <v>1936</v>
      </c>
      <c r="C242">
        <v>2018</v>
      </c>
      <c r="D242" t="s">
        <v>2036</v>
      </c>
      <c r="E242">
        <v>466</v>
      </c>
      <c r="F242">
        <v>363</v>
      </c>
      <c r="G242">
        <v>170</v>
      </c>
      <c r="H242">
        <v>119</v>
      </c>
      <c r="I242">
        <v>75</v>
      </c>
      <c r="AC242">
        <v>2114</v>
      </c>
      <c r="AD242">
        <v>1355</v>
      </c>
      <c r="AE242">
        <v>957</v>
      </c>
      <c r="AF242">
        <v>1681</v>
      </c>
      <c r="AG242">
        <v>1490</v>
      </c>
      <c r="AH242">
        <v>1008</v>
      </c>
      <c r="AI242">
        <v>732</v>
      </c>
      <c r="AJ242">
        <v>1338</v>
      </c>
      <c r="AK242">
        <v>624</v>
      </c>
      <c r="AL242">
        <v>347</v>
      </c>
      <c r="AM242">
        <v>225</v>
      </c>
      <c r="AN242">
        <v>343</v>
      </c>
      <c r="AO242">
        <v>43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1145</v>
      </c>
      <c r="BC242">
        <v>547</v>
      </c>
      <c r="BD242">
        <v>463</v>
      </c>
      <c r="BE242">
        <v>540</v>
      </c>
      <c r="BF242">
        <v>818</v>
      </c>
      <c r="BG242">
        <v>419</v>
      </c>
      <c r="BH242">
        <v>338</v>
      </c>
      <c r="BI242">
        <v>360</v>
      </c>
      <c r="BJ242">
        <v>327</v>
      </c>
      <c r="BK242">
        <v>128</v>
      </c>
      <c r="BL242">
        <v>125</v>
      </c>
      <c r="BM242">
        <v>180</v>
      </c>
      <c r="BN242">
        <v>110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</row>
    <row r="243" spans="1:79" outlineLevel="1">
      <c r="A243" t="s">
        <v>95</v>
      </c>
      <c r="B243" t="s">
        <v>1936</v>
      </c>
      <c r="C243">
        <v>2019</v>
      </c>
      <c r="D243" t="s">
        <v>2036</v>
      </c>
      <c r="E243">
        <v>575</v>
      </c>
      <c r="F243">
        <v>409</v>
      </c>
      <c r="G243">
        <v>227</v>
      </c>
      <c r="H243">
        <v>118</v>
      </c>
      <c r="I243">
        <v>76</v>
      </c>
      <c r="AC243">
        <v>1993</v>
      </c>
      <c r="AD243">
        <v>1406</v>
      </c>
      <c r="AE243">
        <v>1274</v>
      </c>
      <c r="AF243">
        <v>1669</v>
      </c>
      <c r="AG243">
        <v>1530</v>
      </c>
      <c r="AH243">
        <v>1169</v>
      </c>
      <c r="AI243">
        <v>1070</v>
      </c>
      <c r="AJ243">
        <v>1409</v>
      </c>
      <c r="AK243">
        <v>463</v>
      </c>
      <c r="AL243">
        <v>237</v>
      </c>
      <c r="AM243">
        <v>204</v>
      </c>
      <c r="AN243">
        <v>260</v>
      </c>
      <c r="AO243">
        <v>21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1218</v>
      </c>
      <c r="BC243">
        <v>626</v>
      </c>
      <c r="BD243">
        <v>557</v>
      </c>
      <c r="BE243">
        <v>552</v>
      </c>
      <c r="BF243">
        <v>849</v>
      </c>
      <c r="BG243">
        <v>486</v>
      </c>
      <c r="BH243">
        <v>391</v>
      </c>
      <c r="BI243">
        <v>370</v>
      </c>
      <c r="BJ243">
        <v>369</v>
      </c>
      <c r="BK243">
        <v>140</v>
      </c>
      <c r="BL243">
        <v>166</v>
      </c>
      <c r="BM243">
        <v>182</v>
      </c>
      <c r="BN243">
        <v>139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</row>
    <row r="244" spans="1:79" outlineLevel="1">
      <c r="A244" t="s">
        <v>95</v>
      </c>
      <c r="B244" t="s">
        <v>1936</v>
      </c>
      <c r="C244">
        <v>2020</v>
      </c>
      <c r="D244" t="s">
        <v>2036</v>
      </c>
      <c r="E244">
        <v>659</v>
      </c>
      <c r="F244">
        <v>395</v>
      </c>
      <c r="G244">
        <v>230</v>
      </c>
      <c r="H244">
        <v>124</v>
      </c>
      <c r="I244">
        <v>72</v>
      </c>
      <c r="N244">
        <v>140</v>
      </c>
      <c r="O244">
        <v>27</v>
      </c>
      <c r="P244">
        <v>113</v>
      </c>
      <c r="Q244">
        <f>SUM(Table1[[#This Row],[OSA]],Table1[[#This Row],[OSA: High-Demand Field]])</f>
        <v>7</v>
      </c>
      <c r="U244">
        <v>1</v>
      </c>
      <c r="Y244">
        <v>6</v>
      </c>
      <c r="AC244">
        <v>2235</v>
      </c>
      <c r="AD244">
        <v>1683</v>
      </c>
      <c r="AE244">
        <v>1376</v>
      </c>
      <c r="AF244">
        <v>1757</v>
      </c>
      <c r="AG244">
        <v>1765</v>
      </c>
      <c r="AH244">
        <v>1389</v>
      </c>
      <c r="AI244">
        <v>1191</v>
      </c>
      <c r="AJ244">
        <v>1499</v>
      </c>
      <c r="AK244">
        <v>470</v>
      </c>
      <c r="AL244">
        <v>294</v>
      </c>
      <c r="AM244">
        <v>185</v>
      </c>
      <c r="AN244">
        <v>258</v>
      </c>
      <c r="AO244">
        <v>28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1174</v>
      </c>
      <c r="BC244">
        <v>676</v>
      </c>
      <c r="BD244">
        <v>609</v>
      </c>
      <c r="BE244">
        <v>571</v>
      </c>
      <c r="BF244">
        <v>897</v>
      </c>
      <c r="BG244">
        <v>551</v>
      </c>
      <c r="BH244">
        <v>462</v>
      </c>
      <c r="BI244">
        <v>419</v>
      </c>
      <c r="BJ244">
        <v>277</v>
      </c>
      <c r="BK244">
        <v>125</v>
      </c>
      <c r="BL244">
        <v>147</v>
      </c>
      <c r="BM244">
        <v>152</v>
      </c>
      <c r="BN244">
        <v>110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</row>
    <row r="245" spans="1:79" outlineLevel="1">
      <c r="A245" t="s">
        <v>95</v>
      </c>
      <c r="B245" t="s">
        <v>1936</v>
      </c>
      <c r="C245">
        <v>2021</v>
      </c>
      <c r="D245" t="s">
        <v>2036</v>
      </c>
      <c r="E245">
        <v>592</v>
      </c>
      <c r="F245">
        <v>514</v>
      </c>
      <c r="G245">
        <v>297</v>
      </c>
      <c r="H245">
        <v>188</v>
      </c>
      <c r="I245">
        <v>101</v>
      </c>
      <c r="N245">
        <v>281</v>
      </c>
      <c r="O245">
        <v>107</v>
      </c>
      <c r="P245">
        <v>174</v>
      </c>
      <c r="Q245">
        <f>SUM(Table1[[#This Row],[OSA]],Table1[[#This Row],[OSA: High-Demand Field]])</f>
        <v>19</v>
      </c>
      <c r="U245">
        <v>9</v>
      </c>
      <c r="Y245">
        <v>10</v>
      </c>
      <c r="AC245">
        <v>2521</v>
      </c>
      <c r="AD245">
        <v>1957</v>
      </c>
      <c r="AE245">
        <v>1569</v>
      </c>
      <c r="AF245">
        <v>2043</v>
      </c>
      <c r="AG245">
        <v>1983</v>
      </c>
      <c r="AH245">
        <v>1626</v>
      </c>
      <c r="AI245">
        <v>1336</v>
      </c>
      <c r="AJ245">
        <v>1745</v>
      </c>
      <c r="AK245">
        <v>538</v>
      </c>
      <c r="AL245">
        <v>331</v>
      </c>
      <c r="AM245">
        <v>233</v>
      </c>
      <c r="AN245">
        <v>298</v>
      </c>
      <c r="AO245">
        <v>27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1236</v>
      </c>
      <c r="BC245">
        <v>715</v>
      </c>
      <c r="BD245">
        <v>620</v>
      </c>
      <c r="BE245">
        <v>568</v>
      </c>
      <c r="BF245">
        <v>957</v>
      </c>
      <c r="BG245">
        <v>593</v>
      </c>
      <c r="BH245">
        <v>488</v>
      </c>
      <c r="BI245">
        <v>421</v>
      </c>
      <c r="BJ245">
        <v>279</v>
      </c>
      <c r="BK245">
        <v>122</v>
      </c>
      <c r="BL245">
        <v>132</v>
      </c>
      <c r="BM245">
        <v>147</v>
      </c>
      <c r="BN245">
        <v>144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</row>
    <row r="246" spans="1:79" outlineLevel="1">
      <c r="A246" t="s">
        <v>95</v>
      </c>
      <c r="B246" t="s">
        <v>1936</v>
      </c>
      <c r="C246">
        <v>2022</v>
      </c>
      <c r="D246" t="s">
        <v>2036</v>
      </c>
      <c r="E246">
        <v>702</v>
      </c>
      <c r="F246">
        <v>455</v>
      </c>
      <c r="G246">
        <v>286</v>
      </c>
      <c r="H246">
        <v>157</v>
      </c>
      <c r="I246">
        <v>63</v>
      </c>
      <c r="N246">
        <v>216</v>
      </c>
      <c r="O246">
        <v>70</v>
      </c>
      <c r="P246">
        <v>146</v>
      </c>
      <c r="Q246">
        <f>SUM(Table1[[#This Row],[OSA]],Table1[[#This Row],[OSA: High-Demand Field]])</f>
        <v>8</v>
      </c>
      <c r="U246">
        <v>4</v>
      </c>
      <c r="Y246">
        <v>4</v>
      </c>
      <c r="AC246">
        <v>2275</v>
      </c>
      <c r="AD246">
        <v>1737</v>
      </c>
      <c r="AE246">
        <v>1533</v>
      </c>
      <c r="AF246">
        <v>1747</v>
      </c>
      <c r="AG246">
        <v>1756</v>
      </c>
      <c r="AH246">
        <v>1407</v>
      </c>
      <c r="AI246">
        <v>1280</v>
      </c>
      <c r="AJ246">
        <v>1460</v>
      </c>
      <c r="AK246">
        <v>519</v>
      </c>
      <c r="AL246">
        <v>330</v>
      </c>
      <c r="AM246">
        <v>253</v>
      </c>
      <c r="AN246">
        <v>287</v>
      </c>
      <c r="AO246">
        <v>37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1216</v>
      </c>
      <c r="BC246">
        <v>784</v>
      </c>
      <c r="BD246">
        <v>629</v>
      </c>
      <c r="BE246">
        <v>554</v>
      </c>
      <c r="BF246">
        <v>984</v>
      </c>
      <c r="BG246">
        <v>667</v>
      </c>
      <c r="BH246">
        <v>515</v>
      </c>
      <c r="BI246">
        <v>439</v>
      </c>
      <c r="BJ246">
        <v>232</v>
      </c>
      <c r="BK246">
        <v>117</v>
      </c>
      <c r="BL246">
        <v>114</v>
      </c>
      <c r="BM246">
        <v>115</v>
      </c>
      <c r="BN246">
        <v>138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</row>
    <row r="247" spans="1:79" outlineLevel="1">
      <c r="A247" t="s">
        <v>95</v>
      </c>
      <c r="B247" t="s">
        <v>1936</v>
      </c>
      <c r="C247">
        <v>2023</v>
      </c>
      <c r="D247" t="s">
        <v>2036</v>
      </c>
      <c r="E247">
        <v>809</v>
      </c>
      <c r="F247">
        <v>419</v>
      </c>
      <c r="G247">
        <v>277</v>
      </c>
      <c r="H247">
        <v>129</v>
      </c>
      <c r="I247">
        <v>63</v>
      </c>
      <c r="N247">
        <v>292</v>
      </c>
      <c r="O247">
        <v>102</v>
      </c>
      <c r="P247">
        <v>190</v>
      </c>
      <c r="Q247">
        <v>7</v>
      </c>
      <c r="R247">
        <v>5</v>
      </c>
      <c r="S247">
        <v>6</v>
      </c>
      <c r="T247">
        <v>2</v>
      </c>
      <c r="U247">
        <v>6</v>
      </c>
      <c r="V247">
        <v>5</v>
      </c>
      <c r="W247">
        <v>5</v>
      </c>
      <c r="X247">
        <v>2</v>
      </c>
      <c r="Y247">
        <v>1</v>
      </c>
      <c r="Z247">
        <v>0</v>
      </c>
      <c r="AA247">
        <v>1</v>
      </c>
      <c r="AB247">
        <v>0</v>
      </c>
      <c r="AC247">
        <v>2386</v>
      </c>
      <c r="AD247">
        <v>1968</v>
      </c>
      <c r="AE247">
        <v>1680</v>
      </c>
      <c r="AF247">
        <v>1809</v>
      </c>
      <c r="AG247">
        <v>1832</v>
      </c>
      <c r="AH247">
        <v>1563</v>
      </c>
      <c r="AI247">
        <v>1394</v>
      </c>
      <c r="AJ247">
        <v>1502</v>
      </c>
      <c r="AK247">
        <v>554</v>
      </c>
      <c r="AL247">
        <v>405</v>
      </c>
      <c r="AM247">
        <v>286</v>
      </c>
      <c r="AN247">
        <v>307</v>
      </c>
      <c r="AO247">
        <v>28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1100</v>
      </c>
      <c r="BC247">
        <v>723</v>
      </c>
      <c r="BD247">
        <v>544</v>
      </c>
      <c r="BE247">
        <v>446</v>
      </c>
      <c r="BF247">
        <v>881</v>
      </c>
      <c r="BG247">
        <v>594</v>
      </c>
      <c r="BH247">
        <v>431</v>
      </c>
      <c r="BI247">
        <v>341</v>
      </c>
      <c r="BJ247">
        <v>219</v>
      </c>
      <c r="BK247">
        <v>129</v>
      </c>
      <c r="BL247">
        <v>113</v>
      </c>
      <c r="BM247">
        <v>105</v>
      </c>
      <c r="BN247">
        <v>117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</row>
    <row r="248" spans="1:79" outlineLevel="1">
      <c r="A248" t="str">
        <f>A247</f>
        <v>003583</v>
      </c>
      <c r="B248" t="str">
        <f>B247</f>
        <v>Lee College</v>
      </c>
      <c r="C248">
        <v>2024</v>
      </c>
      <c r="D248" t="s">
        <v>2037</v>
      </c>
      <c r="E248">
        <f>_xlfn.FORECAST.ETS($C248, E242:E247, $C242:$C247, 0,0,1)</f>
        <v>816.17475832187688</v>
      </c>
      <c r="F248">
        <f>_xlfn.FORECAST.ETS($C248, F242:F247, $C242:$C247, 0,0,1)</f>
        <v>464.6312394540563</v>
      </c>
      <c r="G248">
        <f>F248*AVERAGEIFS(G:G, $A:$A, $A248, $D:$D, "Weight pct")</f>
        <v>268.9518361263581</v>
      </c>
      <c r="H248">
        <f>F248*AVERAGEIFS(H:H, $A:$A, $A248, $D:$D, "Weight pct")</f>
        <v>150.92352442840871</v>
      </c>
      <c r="I248">
        <f>F248*AVERAGEIFS(I:I, $A:$A, $A248, $D:$D, "Weight pct")</f>
        <v>82.086920712367373</v>
      </c>
      <c r="J248">
        <f>_xlfn.FORECAST.ETS($C248, J242:J247, $C242:$C247, 0,0,1)</f>
        <v>0</v>
      </c>
      <c r="K248" t="e">
        <f>J248*AVERAGEIFS(K:K, $A:$A, $A248, $D:$D, "Weight pct")</f>
        <v>#DIV/0!</v>
      </c>
      <c r="L248" t="e">
        <f>J248*AVERAGEIFS(L:L, $A:$A, $A248, $D:$D, "Weight pct")</f>
        <v>#DIV/0!</v>
      </c>
      <c r="M248" t="e">
        <f>J248*AVERAGEIFS(M:M, $A:$A, $A248, $D:$D, "Weight pct")</f>
        <v>#DIV/0!</v>
      </c>
      <c r="N248">
        <f>_xlfn.FORECAST.ETS($C248, N244:N247, $C244:$C247, 0,0,1)</f>
        <v>332.11268749103573</v>
      </c>
      <c r="O248">
        <f>N248*AVERAGEIFS(O:O, $A:$A, $A248, $D:$D, "Weight pct")</f>
        <v>103.53855504467795</v>
      </c>
      <c r="P248">
        <f>N248*AVERAGEIFS(P:P, $A:$A, $A248, $D:$D, "Weight pct")</f>
        <v>228.57413244635777</v>
      </c>
      <c r="Q248">
        <f>_xlfn.FORECAST.ETS($C248, Q244:Q247, $C244:$C247, 0,0,1)</f>
        <v>7.5366659153571396</v>
      </c>
      <c r="R248">
        <f>$Q248*($R247/$Q247)</f>
        <v>5.3833327966836713</v>
      </c>
      <c r="S248">
        <f>$Q248*($S247/$Q247)</f>
        <v>6.459999356020405</v>
      </c>
      <c r="T248">
        <f>$Q248*($T247/$Q247)</f>
        <v>2.1533331186734683</v>
      </c>
      <c r="U248">
        <f t="shared" ref="U248:X251" si="240">Q248*AVERAGEIFS(U:U, $A:$A, $A248, $D:$D, "Weight pct")</f>
        <v>3.7187496292880624</v>
      </c>
      <c r="V248">
        <f t="shared" si="240"/>
        <v>5.3833327966836713</v>
      </c>
      <c r="W248">
        <f t="shared" si="240"/>
        <v>5.3833327966836713</v>
      </c>
      <c r="X248">
        <f t="shared" si="240"/>
        <v>2.1533331186734683</v>
      </c>
      <c r="Y248">
        <f t="shared" ref="Y248:AB251" si="241">Q248*AVERAGEIFS(Y:Y, $A:$A, $A248, $D:$D, "Weight pct")</f>
        <v>3.8179162860690772</v>
      </c>
      <c r="Z248">
        <f t="shared" si="241"/>
        <v>0</v>
      </c>
      <c r="AA248">
        <f t="shared" si="241"/>
        <v>1.0766665593367342</v>
      </c>
      <c r="AB248">
        <f t="shared" si="241"/>
        <v>0</v>
      </c>
      <c r="AC248">
        <f>_xlfn.FORECAST.ETS($C248, AC242:AC247, $C242:$C247, 0,0,1)</f>
        <v>2564.123063514503</v>
      </c>
      <c r="AD248">
        <f>AC248*AVERAGEIFS(AD:AD, $A:$A, $A248, $D:$D, "Weight pct")</f>
        <v>1907.7338026730724</v>
      </c>
      <c r="AE248">
        <f>AC248*AVERAGEIFS(AE:AE, $A:$A, $A248, $D:$D, "Weight pct")</f>
        <v>1584.5934876706326</v>
      </c>
      <c r="AF248">
        <f>AC248*AVERAGEIFS(AF:AF, $A:$A, $A248, $D:$D, "Weight pct")</f>
        <v>2032.1586607215365</v>
      </c>
      <c r="AG248">
        <f t="shared" ref="AG248:AJ251" si="242">AC248*AVERAGEIFS(AG:AG, $A:$A, $A248, $D:$D, "Weight pct")</f>
        <v>1960.9105677900188</v>
      </c>
      <c r="AH248">
        <f t="shared" si="242"/>
        <v>1537.5533954410441</v>
      </c>
      <c r="AI248">
        <f t="shared" si="242"/>
        <v>1316.9400170918473</v>
      </c>
      <c r="AJ248">
        <f t="shared" si="242"/>
        <v>1698.0308306578993</v>
      </c>
      <c r="AK248">
        <f t="shared" ref="AK248:AN251" si="243">AC248*AVERAGEIFS(AK:AK, $A:$A, $A248, $D:$D, "Weight pct")</f>
        <v>603.21249572448392</v>
      </c>
      <c r="AL248">
        <f t="shared" si="243"/>
        <v>370.18040723202802</v>
      </c>
      <c r="AM248">
        <f t="shared" si="243"/>
        <v>267.65347057878535</v>
      </c>
      <c r="AN248">
        <f t="shared" si="243"/>
        <v>334.1278300636373</v>
      </c>
      <c r="AO248">
        <f>_xlfn.FORECAST.ETS($C248, AO242:AO247, $C242:$C247, 0,0,1)</f>
        <v>30.928682828484732</v>
      </c>
      <c r="AP248">
        <f>_xlfn.FORECAST.ETS($C248, AP242:AP247, $C242:$C247, 0,0,1)</f>
        <v>0</v>
      </c>
      <c r="AQ248" t="e">
        <f>AP248*AVERAGEIFS(AQ:AQ, $A:$A, $A248, $D:$D, "Weight pct")</f>
        <v>#DIV/0!</v>
      </c>
      <c r="AR248" t="e">
        <f>AP248*AVERAGEIFS(AR:AR, $A:$A, $A248, $D:$D, "Weight pct")</f>
        <v>#DIV/0!</v>
      </c>
      <c r="AS248" t="e">
        <f>AP248*AVERAGEIFS(AS:AS, $A:$A, $A248, $D:$D, "Weight pct")</f>
        <v>#DIV/0!</v>
      </c>
      <c r="AT248" t="e">
        <f t="shared" ref="AT248:AW251" si="244">AP248*AVERAGEIFS(AT:AT, $A:$A, $A248, $D:$D, "Weight pct")</f>
        <v>#DIV/0!</v>
      </c>
      <c r="AU248" t="e">
        <f t="shared" si="244"/>
        <v>#DIV/0!</v>
      </c>
      <c r="AV248" t="e">
        <f t="shared" si="244"/>
        <v>#DIV/0!</v>
      </c>
      <c r="AW248" t="e">
        <f t="shared" si="244"/>
        <v>#DIV/0!</v>
      </c>
      <c r="AX248" t="e">
        <f t="shared" ref="AX248:BA251" si="245">AP248*AVERAGEIFS(AX:AX, $A:$A, $A248, $D:$D, "Weight pct")</f>
        <v>#DIV/0!</v>
      </c>
      <c r="AY248" t="e">
        <f t="shared" si="245"/>
        <v>#DIV/0!</v>
      </c>
      <c r="AZ248" t="e">
        <f t="shared" si="245"/>
        <v>#DIV/0!</v>
      </c>
      <c r="BA248" t="e">
        <f t="shared" si="245"/>
        <v>#DIV/0!</v>
      </c>
      <c r="BB248">
        <f>_xlfn.FORECAST.ETS($C248, BB242:BB247, $C242:$C247, 0,0,1)</f>
        <v>1136.2235170372965</v>
      </c>
      <c r="BC248">
        <f>BB248*AVERAGEIFS(BC:BC, $A:$A, $A248, $D:$D, "Weight pct")</f>
        <v>652.94680758938193</v>
      </c>
      <c r="BD248">
        <f>BB248*AVERAGEIFS(BD:BD, $A:$A, $A248, $D:$D, "Weight pct")</f>
        <v>548.00941557187002</v>
      </c>
      <c r="BE248">
        <f>BB248*AVERAGEIFS(BE:BE, $A:$A, $A248, $D:$D, "Weight pct")</f>
        <v>517.31928118755309</v>
      </c>
      <c r="BF248">
        <f t="shared" ref="BF248:BI251" si="246">BB248*AVERAGEIFS(BF:BF, $A:$A, $A248, $D:$D, "Weight pct")</f>
        <v>863.51108581256483</v>
      </c>
      <c r="BG248">
        <f t="shared" si="246"/>
        <v>528.7950257641296</v>
      </c>
      <c r="BH248">
        <f t="shared" si="246"/>
        <v>419.11333346473879</v>
      </c>
      <c r="BI248">
        <f t="shared" si="246"/>
        <v>376.69007129898949</v>
      </c>
      <c r="BJ248">
        <f t="shared" ref="BJ248:BM251" si="247">BB248*AVERAGEIFS(BJ:BJ, $A:$A, $A248, $D:$D, "Weight pct")</f>
        <v>272.71243122473163</v>
      </c>
      <c r="BK248">
        <f t="shared" si="247"/>
        <v>124.15178182525223</v>
      </c>
      <c r="BL248">
        <f t="shared" si="247"/>
        <v>128.89608210713124</v>
      </c>
      <c r="BM248">
        <f t="shared" si="247"/>
        <v>140.62920988856362</v>
      </c>
      <c r="BN248">
        <f>_xlfn.FORECAST.ETS($C248, BN242:BN247, $C242:$C247, 0,0,1)</f>
        <v>126.32061043410985</v>
      </c>
      <c r="BO248">
        <f>_xlfn.FORECAST.ETS($C248, BO242:BO247, $C242:$C247, 0,0,1)</f>
        <v>0</v>
      </c>
      <c r="BP248" t="e">
        <f>BO248*AVERAGEIFS(BP:BP, $A:$A, $A248, $D:$D, "Weight pct")</f>
        <v>#DIV/0!</v>
      </c>
      <c r="BQ248" t="e">
        <f>BO248*AVERAGEIFS(BQ:BQ, $A:$A, $A248, $D:$D, "Weight pct")</f>
        <v>#DIV/0!</v>
      </c>
      <c r="BR248" t="e">
        <f>BO248*AVERAGEIFS(BR:BR, $A:$A, $A248, $D:$D, "Weight pct")</f>
        <v>#DIV/0!</v>
      </c>
      <c r="BS248" t="e">
        <f t="shared" ref="BS248:BV251" si="248">BO248*AVERAGEIFS(BS:BS, $A:$A, $A248, $D:$D, "Weight pct")</f>
        <v>#DIV/0!</v>
      </c>
      <c r="BT248" t="e">
        <f t="shared" si="248"/>
        <v>#DIV/0!</v>
      </c>
      <c r="BU248" t="e">
        <f t="shared" si="248"/>
        <v>#DIV/0!</v>
      </c>
      <c r="BV248" t="e">
        <f t="shared" si="248"/>
        <v>#DIV/0!</v>
      </c>
      <c r="BW248" t="e">
        <f t="shared" ref="BW248:BZ251" si="249">BO248*AVERAGEIFS(BW:BW, $A:$A, $A248, $D:$D, "Weight pct")</f>
        <v>#DIV/0!</v>
      </c>
      <c r="BX248" t="e">
        <f t="shared" si="249"/>
        <v>#DIV/0!</v>
      </c>
      <c r="BY248" t="e">
        <f t="shared" si="249"/>
        <v>#DIV/0!</v>
      </c>
      <c r="BZ248" t="e">
        <f t="shared" si="249"/>
        <v>#DIV/0!</v>
      </c>
      <c r="CA248">
        <f>_xlfn.FORECAST.ETS($C248, CA242:CA247, $C242:$C247, 0,0,1)</f>
        <v>0</v>
      </c>
    </row>
    <row r="249" spans="1:79" outlineLevel="1">
      <c r="A249" t="str">
        <f>A247</f>
        <v>003583</v>
      </c>
      <c r="B249" t="str">
        <f>B247</f>
        <v>Lee College</v>
      </c>
      <c r="C249">
        <v>2025</v>
      </c>
      <c r="D249" t="s">
        <v>2037</v>
      </c>
      <c r="E249">
        <f>_xlfn.FORECAST.ETS($C249, E242:E247, $C242:$C247, 0,0,1)</f>
        <v>871.82392002790516</v>
      </c>
      <c r="F249">
        <f>_xlfn.FORECAST.ETS($C249, F242:F247, $C242:$C247, 0,0,1)</f>
        <v>477.45110749264165</v>
      </c>
      <c r="G249">
        <f>F249*AVERAGEIFS(G:G, $A:$A, $A249, $D:$D, "Weight pct")</f>
        <v>276.37261793157307</v>
      </c>
      <c r="H249">
        <f>F249*AVERAGEIFS(H:H, $A:$A, $A249, $D:$D, "Weight pct")</f>
        <v>155.08772929195564</v>
      </c>
      <c r="I249">
        <f>F249*AVERAGEIFS(I:I, $A:$A, $A249, $D:$D, "Weight pct")</f>
        <v>84.351821136331282</v>
      </c>
      <c r="J249">
        <f>_xlfn.FORECAST.ETS($C249, J242:J247, $C242:$C247, 0,0,1)</f>
        <v>0</v>
      </c>
      <c r="K249" t="e">
        <f>J249*AVERAGEIFS(K:K, $A:$A, $A249, $D:$D, "Weight pct")</f>
        <v>#DIV/0!</v>
      </c>
      <c r="L249" t="e">
        <f>J249*AVERAGEIFS(L:L, $A:$A, $A249, $D:$D, "Weight pct")</f>
        <v>#DIV/0!</v>
      </c>
      <c r="M249" t="e">
        <f>J249*AVERAGEIFS(M:M, $A:$A, $A249, $D:$D, "Weight pct")</f>
        <v>#DIV/0!</v>
      </c>
      <c r="N249">
        <f>_xlfn.FORECAST.ETS($C249, N244:N247, $C244:$C247, 0,0,1)</f>
        <v>379.98589662135714</v>
      </c>
      <c r="O249">
        <f>N249*AVERAGEIFS(O:O, $A:$A, $A249, $D:$D, "Weight pct")</f>
        <v>118.46337750825504</v>
      </c>
      <c r="P249">
        <f>N249*AVERAGEIFS(P:P, $A:$A, $A249, $D:$D, "Weight pct")</f>
        <v>261.52251911310213</v>
      </c>
      <c r="Q249">
        <f>_xlfn.FORECAST.ETS($C249, Q244:Q247, $C244:$C247, 0,0,1)</f>
        <v>7.6647437235714255</v>
      </c>
      <c r="R249">
        <f>$Q249*($R247/$Q247)</f>
        <v>5.4748169454081612</v>
      </c>
      <c r="S249">
        <f>$Q249*($S247/$Q247)</f>
        <v>6.5697803344897929</v>
      </c>
      <c r="T249">
        <f>$Q249*($T247/$Q247)</f>
        <v>2.1899267781632643</v>
      </c>
      <c r="U249">
        <f t="shared" si="240"/>
        <v>3.7819459162359008</v>
      </c>
      <c r="V249">
        <f t="shared" si="240"/>
        <v>5.4748169454081612</v>
      </c>
      <c r="W249">
        <f t="shared" si="240"/>
        <v>5.4748169454081612</v>
      </c>
      <c r="X249">
        <f t="shared" si="240"/>
        <v>2.1899267781632643</v>
      </c>
      <c r="Y249">
        <f t="shared" si="241"/>
        <v>3.8827978073355247</v>
      </c>
      <c r="Z249">
        <f t="shared" si="241"/>
        <v>0</v>
      </c>
      <c r="AA249">
        <f t="shared" si="241"/>
        <v>1.0949633890816322</v>
      </c>
      <c r="AB249">
        <f t="shared" si="241"/>
        <v>0</v>
      </c>
      <c r="AC249">
        <f>_xlfn.FORECAST.ETS($C249, AC242:AC247, $C242:$C247, 0,0,1)</f>
        <v>2639.1084451920951</v>
      </c>
      <c r="AD249">
        <f>AC249*AVERAGEIFS(AD:AD, $A:$A, $A249, $D:$D, "Weight pct")</f>
        <v>1963.5236941054325</v>
      </c>
      <c r="AE249">
        <f>AC249*AVERAGEIFS(AE:AE, $A:$A, $A249, $D:$D, "Weight pct")</f>
        <v>1630.9334427092754</v>
      </c>
      <c r="AF249">
        <f>AC249*AVERAGEIFS(AF:AF, $A:$A, $A249, $D:$D, "Weight pct")</f>
        <v>2091.5872407970837</v>
      </c>
      <c r="AG249">
        <f t="shared" si="242"/>
        <v>2018.2555640008557</v>
      </c>
      <c r="AH249">
        <f t="shared" si="242"/>
        <v>1582.5177069623473</v>
      </c>
      <c r="AI249">
        <f t="shared" si="242"/>
        <v>1355.4526966247765</v>
      </c>
      <c r="AJ249">
        <f t="shared" si="242"/>
        <v>1747.6881547344906</v>
      </c>
      <c r="AK249">
        <f t="shared" si="243"/>
        <v>620.85288119123925</v>
      </c>
      <c r="AL249">
        <f t="shared" si="243"/>
        <v>381.00598714308484</v>
      </c>
      <c r="AM249">
        <f t="shared" si="243"/>
        <v>275.48074608449889</v>
      </c>
      <c r="AN249">
        <f t="shared" si="243"/>
        <v>343.89908606259331</v>
      </c>
      <c r="AO249">
        <f>_xlfn.FORECAST.ETS($C249, AO242:AO247, $C242:$C247, 0,0,1)</f>
        <v>31.208255616522575</v>
      </c>
      <c r="AP249">
        <f>_xlfn.FORECAST.ETS($C249, AP242:AP247, $C242:$C247, 0,0,1)</f>
        <v>0</v>
      </c>
      <c r="AQ249" t="e">
        <f>AP249*AVERAGEIFS(AQ:AQ, $A:$A, $A249, $D:$D, "Weight pct")</f>
        <v>#DIV/0!</v>
      </c>
      <c r="AR249" t="e">
        <f>AP249*AVERAGEIFS(AR:AR, $A:$A, $A249, $D:$D, "Weight pct")</f>
        <v>#DIV/0!</v>
      </c>
      <c r="AS249" t="e">
        <f>AP249*AVERAGEIFS(AS:AS, $A:$A, $A249, $D:$D, "Weight pct")</f>
        <v>#DIV/0!</v>
      </c>
      <c r="AT249" t="e">
        <f t="shared" si="244"/>
        <v>#DIV/0!</v>
      </c>
      <c r="AU249" t="e">
        <f t="shared" si="244"/>
        <v>#DIV/0!</v>
      </c>
      <c r="AV249" t="e">
        <f t="shared" si="244"/>
        <v>#DIV/0!</v>
      </c>
      <c r="AW249" t="e">
        <f t="shared" si="244"/>
        <v>#DIV/0!</v>
      </c>
      <c r="AX249" t="e">
        <f t="shared" si="245"/>
        <v>#DIV/0!</v>
      </c>
      <c r="AY249" t="e">
        <f t="shared" si="245"/>
        <v>#DIV/0!</v>
      </c>
      <c r="AZ249" t="e">
        <f t="shared" si="245"/>
        <v>#DIV/0!</v>
      </c>
      <c r="BA249" t="e">
        <f t="shared" si="245"/>
        <v>#DIV/0!</v>
      </c>
      <c r="BB249">
        <f>_xlfn.FORECAST.ETS($C249, BB242:BB247, $C242:$C247, 0,0,1)</f>
        <v>1126.2924325442405</v>
      </c>
      <c r="BC249">
        <f>BB249*AVERAGEIFS(BC:BC, $A:$A, $A249, $D:$D, "Weight pct")</f>
        <v>647.23977035735072</v>
      </c>
      <c r="BD249">
        <f>BB249*AVERAGEIFS(BD:BD, $A:$A, $A249, $D:$D, "Weight pct")</f>
        <v>543.21957648877719</v>
      </c>
      <c r="BE249">
        <f>BB249*AVERAGEIFS(BE:BE, $A:$A, $A249, $D:$D, "Weight pct")</f>
        <v>512.7976871399693</v>
      </c>
      <c r="BF249">
        <f t="shared" si="246"/>
        <v>855.9636258055267</v>
      </c>
      <c r="BG249">
        <f t="shared" si="246"/>
        <v>524.17312875035839</v>
      </c>
      <c r="BH249">
        <f t="shared" si="246"/>
        <v>415.45010183434823</v>
      </c>
      <c r="BI249">
        <f t="shared" si="246"/>
        <v>373.39763731071929</v>
      </c>
      <c r="BJ249">
        <f t="shared" si="247"/>
        <v>270.32880673871369</v>
      </c>
      <c r="BK249">
        <f t="shared" si="247"/>
        <v>123.06664160699221</v>
      </c>
      <c r="BL249">
        <f t="shared" si="247"/>
        <v>127.76947465442898</v>
      </c>
      <c r="BM249">
        <f t="shared" si="247"/>
        <v>139.40004982925007</v>
      </c>
      <c r="BN249">
        <f>_xlfn.FORECAST.ETS($C249, BN242:BN247, $C242:$C247, 0,0,1)</f>
        <v>127.01050964754917</v>
      </c>
      <c r="BO249">
        <f>_xlfn.FORECAST.ETS($C249, BO242:BO247, $C242:$C247, 0,0,1)</f>
        <v>0</v>
      </c>
      <c r="BP249" t="e">
        <f>BO249*AVERAGEIFS(BP:BP, $A:$A, $A249, $D:$D, "Weight pct")</f>
        <v>#DIV/0!</v>
      </c>
      <c r="BQ249" t="e">
        <f>BO249*AVERAGEIFS(BQ:BQ, $A:$A, $A249, $D:$D, "Weight pct")</f>
        <v>#DIV/0!</v>
      </c>
      <c r="BR249" t="e">
        <f>BO249*AVERAGEIFS(BR:BR, $A:$A, $A249, $D:$D, "Weight pct")</f>
        <v>#DIV/0!</v>
      </c>
      <c r="BS249" t="e">
        <f t="shared" si="248"/>
        <v>#DIV/0!</v>
      </c>
      <c r="BT249" t="e">
        <f t="shared" si="248"/>
        <v>#DIV/0!</v>
      </c>
      <c r="BU249" t="e">
        <f t="shared" si="248"/>
        <v>#DIV/0!</v>
      </c>
      <c r="BV249" t="e">
        <f t="shared" si="248"/>
        <v>#DIV/0!</v>
      </c>
      <c r="BW249" t="e">
        <f t="shared" si="249"/>
        <v>#DIV/0!</v>
      </c>
      <c r="BX249" t="e">
        <f t="shared" si="249"/>
        <v>#DIV/0!</v>
      </c>
      <c r="BY249" t="e">
        <f t="shared" si="249"/>
        <v>#DIV/0!</v>
      </c>
      <c r="BZ249" t="e">
        <f t="shared" si="249"/>
        <v>#DIV/0!</v>
      </c>
      <c r="CA249">
        <f>_xlfn.FORECAST.ETS($C249, CA242:CA247, $C242:$C247, 0,0,1)</f>
        <v>0</v>
      </c>
    </row>
    <row r="250" spans="1:79" outlineLevel="1">
      <c r="A250" t="str">
        <f>A249</f>
        <v>003583</v>
      </c>
      <c r="B250" t="str">
        <f>B249</f>
        <v>Lee College</v>
      </c>
      <c r="C250">
        <v>2024</v>
      </c>
      <c r="D250" t="s">
        <v>2040</v>
      </c>
      <c r="E250">
        <f>IF(OR(E247=0,E247=""),E248,IF(E248&gt;(E247*(1+Dash!$B$6)),E247*(1+Dash!$B$6),IF(E248&lt;(E247*(1-Dash!$B$7)),E247*(1-Dash!$B$7),E248)))</f>
        <v>816.17475832187688</v>
      </c>
      <c r="F250">
        <f>IF(OR(F247=0,F247=""),F248,IF(F248&gt;(F247*(1+Dash!$B$6)),F247*(1+Dash!$B$6),IF(F248&lt;(F247*(1-Dash!$B$7)),F247*(1-Dash!$B$7),F248)))</f>
        <v>460.90000000000003</v>
      </c>
      <c r="G250">
        <f>F250*AVERAGEIFS(G:G, $A:$A, $A250, $D:$D, "Weight pct")</f>
        <v>266.79200782171228</v>
      </c>
      <c r="H250">
        <f>F250*AVERAGEIFS(H:H, $A:$A, $A250, $D:$D, "Weight pct")</f>
        <v>149.71152712587224</v>
      </c>
      <c r="I250">
        <f>F250*AVERAGEIFS(I:I, $A:$A, $A250, $D:$D, "Weight pct")</f>
        <v>81.427718465045686</v>
      </c>
      <c r="J250">
        <f>IF(OR(J247=0,J247=""),J248,IF(J248&gt;(J247*(1+Dash!$B$6)),J247*(1+Dash!$B$6),IF(J248&lt;(J247*(1-Dash!$B$7)),J247*(1-Dash!$B$7),J248)))</f>
        <v>0</v>
      </c>
      <c r="K250" t="e">
        <f>J250*AVERAGEIFS(K:K, $A:$A, $A250, $D:$D, "Weight pct")</f>
        <v>#DIV/0!</v>
      </c>
      <c r="L250" t="e">
        <f>J250*AVERAGEIFS(L:L, $A:$A, $A250, $D:$D, "Weight pct")</f>
        <v>#DIV/0!</v>
      </c>
      <c r="M250" t="e">
        <f>J250*AVERAGEIFS(M:M, $A:$A, $A250, $D:$D, "Weight pct")</f>
        <v>#DIV/0!</v>
      </c>
      <c r="N250">
        <f>IF(OR(N247=0,N247=""),N248,IF(N248&gt;(N247*(1+Dash!$B$6)),N247*(1+Dash!$B$6),IF(N248&lt;(N247*(1-Dash!$B$7)),N247*(1-Dash!$B$7),N248)))</f>
        <v>321.20000000000005</v>
      </c>
      <c r="O250">
        <f>N250*AVERAGEIFS(O:O, $A:$A, $A250, $D:$D, "Weight pct")</f>
        <v>100.13644504697886</v>
      </c>
      <c r="P250">
        <f>N250*AVERAGEIFS(P:P, $A:$A, $A250, $D:$D, "Weight pct")</f>
        <v>221.0635549530212</v>
      </c>
      <c r="Q250">
        <f>IF(OR(Q247=0,Q247=""),Q248,IF(Q248&gt;(Q247*(1+Dash!$B$6)),Q247*(1+Dash!$B$6),IF(Q248&lt;(Q247*(1-Dash!$B$7)),Q247*(1-Dash!$B$7),Q248)))</f>
        <v>7.5366659153571396</v>
      </c>
      <c r="R250">
        <f>$Q250*($R247/$Q247)</f>
        <v>5.3833327966836713</v>
      </c>
      <c r="S250">
        <f>$Q250*($S247/$Q247)</f>
        <v>6.459999356020405</v>
      </c>
      <c r="T250">
        <f>$Q250*($T247/$Q247)</f>
        <v>2.1533331186734683</v>
      </c>
      <c r="U250">
        <f t="shared" si="240"/>
        <v>3.7187496292880624</v>
      </c>
      <c r="V250">
        <f t="shared" si="240"/>
        <v>5.3833327966836713</v>
      </c>
      <c r="W250">
        <f t="shared" si="240"/>
        <v>5.3833327966836713</v>
      </c>
      <c r="X250">
        <f t="shared" si="240"/>
        <v>2.1533331186734683</v>
      </c>
      <c r="Y250">
        <f t="shared" si="241"/>
        <v>3.8179162860690772</v>
      </c>
      <c r="Z250">
        <f t="shared" si="241"/>
        <v>0</v>
      </c>
      <c r="AA250">
        <f t="shared" si="241"/>
        <v>1.0766665593367342</v>
      </c>
      <c r="AB250">
        <f t="shared" si="241"/>
        <v>0</v>
      </c>
      <c r="AC250">
        <f>IF(OR(AC247=0,AC247=""),AC248,IF(AC248&gt;(AC247*(1+Dash!$B$6)),AC247*(1+Dash!$B$6),IF(AC248&lt;(AC247*(1-Dash!$B$7)),AC247*(1-Dash!$B$7),AC248)))</f>
        <v>2564.123063514503</v>
      </c>
      <c r="AD250">
        <f>AC250*AVERAGEIFS(AD:AD, $A:$A, $A250, $D:$D, "Weight pct")</f>
        <v>1907.7338026730724</v>
      </c>
      <c r="AE250">
        <f>AC250*AVERAGEIFS(AE:AE, $A:$A, $A250, $D:$D, "Weight pct")</f>
        <v>1584.5934876706326</v>
      </c>
      <c r="AF250">
        <f>AC250*AVERAGEIFS(AF:AF, $A:$A, $A250, $D:$D, "Weight pct")</f>
        <v>2032.1586607215365</v>
      </c>
      <c r="AG250">
        <f t="shared" si="242"/>
        <v>1960.9105677900188</v>
      </c>
      <c r="AH250">
        <f t="shared" si="242"/>
        <v>1537.5533954410441</v>
      </c>
      <c r="AI250">
        <f t="shared" si="242"/>
        <v>1316.9400170918473</v>
      </c>
      <c r="AJ250">
        <f t="shared" si="242"/>
        <v>1698.0308306578993</v>
      </c>
      <c r="AK250">
        <f t="shared" si="243"/>
        <v>603.21249572448392</v>
      </c>
      <c r="AL250">
        <f t="shared" si="243"/>
        <v>370.18040723202802</v>
      </c>
      <c r="AM250">
        <f t="shared" si="243"/>
        <v>267.65347057878535</v>
      </c>
      <c r="AN250">
        <f t="shared" si="243"/>
        <v>334.1278300636373</v>
      </c>
      <c r="AO250">
        <f>IF(OR(AO247=0,AO247=""),AO248,IF(AO248&gt;(AO247*(1+Dash!$B$6)),AO247*(1+Dash!$B$6),IF(AO248&lt;(AO247*(1-Dash!$B$7)),AO247*(1-Dash!$B$7),AO248)))</f>
        <v>30.800000000000004</v>
      </c>
      <c r="AP250">
        <f>IF(OR(AP247=0,AP247=""),AP248,IF(AP248&gt;(AP247*(1+Dash!$B$6)),AP247*(1+Dash!$B$6),IF(AP248&lt;(AP247*(1-Dash!$B$7)),AP247*(1-Dash!$B$7),AP248)))</f>
        <v>0</v>
      </c>
      <c r="AQ250" t="e">
        <f>AP250*AVERAGEIFS(AQ:AQ, $A:$A, $A250, $D:$D, "Weight pct")</f>
        <v>#DIV/0!</v>
      </c>
      <c r="AR250" t="e">
        <f>AP250*AVERAGEIFS(AR:AR, $A:$A, $A250, $D:$D, "Weight pct")</f>
        <v>#DIV/0!</v>
      </c>
      <c r="AS250" t="e">
        <f>AP250*AVERAGEIFS(AS:AS, $A:$A, $A250, $D:$D, "Weight pct")</f>
        <v>#DIV/0!</v>
      </c>
      <c r="AT250" t="e">
        <f t="shared" si="244"/>
        <v>#DIV/0!</v>
      </c>
      <c r="AU250" t="e">
        <f t="shared" si="244"/>
        <v>#DIV/0!</v>
      </c>
      <c r="AV250" t="e">
        <f t="shared" si="244"/>
        <v>#DIV/0!</v>
      </c>
      <c r="AW250" t="e">
        <f t="shared" si="244"/>
        <v>#DIV/0!</v>
      </c>
      <c r="AX250" t="e">
        <f t="shared" si="245"/>
        <v>#DIV/0!</v>
      </c>
      <c r="AY250" t="e">
        <f t="shared" si="245"/>
        <v>#DIV/0!</v>
      </c>
      <c r="AZ250" t="e">
        <f t="shared" si="245"/>
        <v>#DIV/0!</v>
      </c>
      <c r="BA250" t="e">
        <f t="shared" si="245"/>
        <v>#DIV/0!</v>
      </c>
      <c r="BB250">
        <f>IF(OR(BB247=0,BB247=""),BB248,IF(BB248&gt;(BB247*(1+Dash!$B$6)),BB247*(1+Dash!$B$6),IF(BB248&lt;(BB247*(1-Dash!$B$7)),BB247*(1-Dash!$B$7),BB248)))</f>
        <v>1136.2235170372965</v>
      </c>
      <c r="BC250">
        <f>BB250*AVERAGEIFS(BC:BC, $A:$A, $A250, $D:$D, "Weight pct")</f>
        <v>652.94680758938193</v>
      </c>
      <c r="BD250">
        <f>BB250*AVERAGEIFS(BD:BD, $A:$A, $A250, $D:$D, "Weight pct")</f>
        <v>548.00941557187002</v>
      </c>
      <c r="BE250">
        <f>BB250*AVERAGEIFS(BE:BE, $A:$A, $A250, $D:$D, "Weight pct")</f>
        <v>517.31928118755309</v>
      </c>
      <c r="BF250">
        <f t="shared" si="246"/>
        <v>863.51108581256483</v>
      </c>
      <c r="BG250">
        <f t="shared" si="246"/>
        <v>528.7950257641296</v>
      </c>
      <c r="BH250">
        <f t="shared" si="246"/>
        <v>419.11333346473879</v>
      </c>
      <c r="BI250">
        <f t="shared" si="246"/>
        <v>376.69007129898949</v>
      </c>
      <c r="BJ250">
        <f t="shared" si="247"/>
        <v>272.71243122473163</v>
      </c>
      <c r="BK250">
        <f t="shared" si="247"/>
        <v>124.15178182525223</v>
      </c>
      <c r="BL250">
        <f t="shared" si="247"/>
        <v>128.89608210713124</v>
      </c>
      <c r="BM250">
        <f t="shared" si="247"/>
        <v>140.62920988856362</v>
      </c>
      <c r="BN250">
        <f>IF(OR(BN247=0,BN247=""),BN248,IF(BN248&gt;(BN247*(1+Dash!$B$6)),BN247*(1+Dash!$B$6),IF(BN248&lt;(BN247*(1-Dash!$B$7)),BN247*(1-Dash!$B$7),BN248)))</f>
        <v>126.32061043410985</v>
      </c>
      <c r="BO250">
        <f>IF(OR(BO247=0,BO247=""),BO248,IF(BO248&gt;(BO247*(1+Dash!$B$6)),BO247*(1+Dash!$B$6),IF(BO248&lt;(BO247*(1-Dash!$B$7)),BO247*(1-Dash!$B$7),BO248)))</f>
        <v>0</v>
      </c>
      <c r="BP250" t="e">
        <f>BO250*AVERAGEIFS(BP:BP, $A:$A, $A250, $D:$D, "Weight pct")</f>
        <v>#DIV/0!</v>
      </c>
      <c r="BQ250" t="e">
        <f>BO250*AVERAGEIFS(BQ:BQ, $A:$A, $A250, $D:$D, "Weight pct")</f>
        <v>#DIV/0!</v>
      </c>
      <c r="BR250" t="e">
        <f>BO250*AVERAGEIFS(BR:BR, $A:$A, $A250, $D:$D, "Weight pct")</f>
        <v>#DIV/0!</v>
      </c>
      <c r="BS250" t="e">
        <f t="shared" si="248"/>
        <v>#DIV/0!</v>
      </c>
      <c r="BT250" t="e">
        <f t="shared" si="248"/>
        <v>#DIV/0!</v>
      </c>
      <c r="BU250" t="e">
        <f t="shared" si="248"/>
        <v>#DIV/0!</v>
      </c>
      <c r="BV250" t="e">
        <f t="shared" si="248"/>
        <v>#DIV/0!</v>
      </c>
      <c r="BW250" t="e">
        <f t="shared" si="249"/>
        <v>#DIV/0!</v>
      </c>
      <c r="BX250" t="e">
        <f t="shared" si="249"/>
        <v>#DIV/0!</v>
      </c>
      <c r="BY250" t="e">
        <f t="shared" si="249"/>
        <v>#DIV/0!</v>
      </c>
      <c r="BZ250" t="e">
        <f t="shared" si="249"/>
        <v>#DIV/0!</v>
      </c>
      <c r="CA250">
        <f>IF(OR(CA247=0,CA247=""),CA248,IF(CA248&gt;(CA247*(1+Dash!$B$6)),CA247*(1+Dash!$B$6),IF(CA248&lt;(CA247*(1-Dash!$B$7)),CA247*(1-Dash!$B$7),CA248)))</f>
        <v>0</v>
      </c>
    </row>
    <row r="251" spans="1:79" outlineLevel="1">
      <c r="A251" t="str">
        <f>A250</f>
        <v>003583</v>
      </c>
      <c r="B251" t="str">
        <f>B250</f>
        <v>Lee College</v>
      </c>
      <c r="C251">
        <v>2025</v>
      </c>
      <c r="D251" t="s">
        <v>2040</v>
      </c>
      <c r="E251">
        <f>IF(E249&gt;(E250*(1+Dash!$B$6)), E250*(1+Dash!$B$6), IF(E249&lt;(E250*(1-Dash!$B$7)), E250*(1-Dash!$B$7), E249))</f>
        <v>871.82392002790516</v>
      </c>
      <c r="F251">
        <f>IF(F249&gt;(F250*(1+Dash!$B$6)), F250*(1+Dash!$B$6), IF(F249&lt;(F250*(1-Dash!$B$7)), F250*(1-Dash!$B$7), F249))</f>
        <v>477.45110749264165</v>
      </c>
      <c r="G251">
        <f>F251*AVERAGEIFS(G:G, $A:$A, $A251, $D:$D, "Weight pct")</f>
        <v>276.37261793157307</v>
      </c>
      <c r="H251">
        <f>F251*AVERAGEIFS(H:H, $A:$A, $A251, $D:$D, "Weight pct")</f>
        <v>155.08772929195564</v>
      </c>
      <c r="I251">
        <f>F251*AVERAGEIFS(I:I, $A:$A, $A251, $D:$D, "Weight pct")</f>
        <v>84.351821136331282</v>
      </c>
      <c r="J251">
        <f>IF(J249&gt;(J250*(1+Dash!$B$6)), J250*(1+Dash!$B$6), IF(J249&lt;(J250*(1-Dash!$B$7)), J250*(1-Dash!$B$7), J249))</f>
        <v>0</v>
      </c>
      <c r="K251" t="e">
        <f>J251*AVERAGEIFS(K:K, $A:$A, $A251, $D:$D, "Weight pct")</f>
        <v>#DIV/0!</v>
      </c>
      <c r="L251" t="e">
        <f>J251*AVERAGEIFS(L:L, $A:$A, $A251, $D:$D, "Weight pct")</f>
        <v>#DIV/0!</v>
      </c>
      <c r="M251" t="e">
        <f>J251*AVERAGEIFS(M:M, $A:$A, $A251, $D:$D, "Weight pct")</f>
        <v>#DIV/0!</v>
      </c>
      <c r="N251">
        <f>IF(N249&gt;(N250*(1+Dash!$B$6)), N250*(1+Dash!$B$6), IF(N249&lt;(N250*(1-Dash!$B$7)), N250*(1-Dash!$B$7), N249))</f>
        <v>353.32000000000011</v>
      </c>
      <c r="O251">
        <f>N251*AVERAGEIFS(O:O, $A:$A, $A251, $D:$D, "Weight pct")</f>
        <v>110.15008955167677</v>
      </c>
      <c r="P251">
        <f>N251*AVERAGEIFS(P:P, $A:$A, $A251, $D:$D, "Weight pct")</f>
        <v>243.16991044832335</v>
      </c>
      <c r="Q251">
        <f>IF(Q249&gt;(Q250*(1+Dash!$B$6)), Q250*(1+Dash!$B$6), IF(Q249&lt;(Q250*(1-Dash!$B$7)), Q250*(1-Dash!$B$7), Q249))</f>
        <v>7.6647437235714255</v>
      </c>
      <c r="R251">
        <f>$Q251*($R247/$Q247)</f>
        <v>5.4748169454081612</v>
      </c>
      <c r="S251">
        <f>$Q251*($S247/$Q247)</f>
        <v>6.5697803344897929</v>
      </c>
      <c r="T251">
        <f>$Q251*($T247/$Q247)</f>
        <v>2.1899267781632643</v>
      </c>
      <c r="U251">
        <f t="shared" si="240"/>
        <v>3.7819459162359008</v>
      </c>
      <c r="V251">
        <f t="shared" si="240"/>
        <v>5.4748169454081612</v>
      </c>
      <c r="W251">
        <f t="shared" si="240"/>
        <v>5.4748169454081612</v>
      </c>
      <c r="X251">
        <f t="shared" si="240"/>
        <v>2.1899267781632643</v>
      </c>
      <c r="Y251">
        <f t="shared" si="241"/>
        <v>3.8827978073355247</v>
      </c>
      <c r="Z251">
        <f t="shared" si="241"/>
        <v>0</v>
      </c>
      <c r="AA251">
        <f t="shared" si="241"/>
        <v>1.0949633890816322</v>
      </c>
      <c r="AB251">
        <f t="shared" si="241"/>
        <v>0</v>
      </c>
      <c r="AC251">
        <f>IF(AC249&gt;(AC250*(1+Dash!$B$6)), AC250*(1+Dash!$B$6), IF(AC249&lt;(AC250*(1-Dash!$B$7)), AC250*(1-Dash!$B$7), AC249))</f>
        <v>2639.1084451920951</v>
      </c>
      <c r="AD251">
        <f>AC251*AVERAGEIFS(AD:AD, $A:$A, $A251, $D:$D, "Weight pct")</f>
        <v>1963.5236941054325</v>
      </c>
      <c r="AE251">
        <f>AC251*AVERAGEIFS(AE:AE, $A:$A, $A251, $D:$D, "Weight pct")</f>
        <v>1630.9334427092754</v>
      </c>
      <c r="AF251">
        <f>AC251*AVERAGEIFS(AF:AF, $A:$A, $A251, $D:$D, "Weight pct")</f>
        <v>2091.5872407970837</v>
      </c>
      <c r="AG251">
        <f t="shared" si="242"/>
        <v>2018.2555640008557</v>
      </c>
      <c r="AH251">
        <f t="shared" si="242"/>
        <v>1582.5177069623473</v>
      </c>
      <c r="AI251">
        <f t="shared" si="242"/>
        <v>1355.4526966247765</v>
      </c>
      <c r="AJ251">
        <f t="shared" si="242"/>
        <v>1747.6881547344906</v>
      </c>
      <c r="AK251">
        <f t="shared" si="243"/>
        <v>620.85288119123925</v>
      </c>
      <c r="AL251">
        <f t="shared" si="243"/>
        <v>381.00598714308484</v>
      </c>
      <c r="AM251">
        <f t="shared" si="243"/>
        <v>275.48074608449889</v>
      </c>
      <c r="AN251">
        <f t="shared" si="243"/>
        <v>343.89908606259331</v>
      </c>
      <c r="AO251">
        <f>IF(AO249&gt;(AO250*(1+Dash!$B$6)), AO250*(1+Dash!$B$6), IF(AO249&lt;(AO250*(1-Dash!$B$7)), AO250*(1-Dash!$B$7), AO249))</f>
        <v>31.208255616522575</v>
      </c>
      <c r="AP251">
        <f>IF(AP249&gt;(AP250*(1+Dash!$B$6)), AP250*(1+Dash!$B$6), IF(AP249&lt;(AP250*(1-Dash!$B$7)), AP250*(1-Dash!$B$7), AP249))</f>
        <v>0</v>
      </c>
      <c r="AQ251" t="e">
        <f>AP251*AVERAGEIFS(AQ:AQ, $A:$A, $A251, $D:$D, "Weight pct")</f>
        <v>#DIV/0!</v>
      </c>
      <c r="AR251" t="e">
        <f>AP251*AVERAGEIFS(AR:AR, $A:$A, $A251, $D:$D, "Weight pct")</f>
        <v>#DIV/0!</v>
      </c>
      <c r="AS251" t="e">
        <f>AP251*AVERAGEIFS(AS:AS, $A:$A, $A251, $D:$D, "Weight pct")</f>
        <v>#DIV/0!</v>
      </c>
      <c r="AT251" t="e">
        <f t="shared" si="244"/>
        <v>#DIV/0!</v>
      </c>
      <c r="AU251" t="e">
        <f t="shared" si="244"/>
        <v>#DIV/0!</v>
      </c>
      <c r="AV251" t="e">
        <f t="shared" si="244"/>
        <v>#DIV/0!</v>
      </c>
      <c r="AW251" t="e">
        <f t="shared" si="244"/>
        <v>#DIV/0!</v>
      </c>
      <c r="AX251" t="e">
        <f t="shared" si="245"/>
        <v>#DIV/0!</v>
      </c>
      <c r="AY251" t="e">
        <f t="shared" si="245"/>
        <v>#DIV/0!</v>
      </c>
      <c r="AZ251" t="e">
        <f t="shared" si="245"/>
        <v>#DIV/0!</v>
      </c>
      <c r="BA251" t="e">
        <f t="shared" si="245"/>
        <v>#DIV/0!</v>
      </c>
      <c r="BB251">
        <f>IF(BB249&gt;(BB250*(1+Dash!$B$6)), BB250*(1+Dash!$B$6), IF(BB249&lt;(BB250*(1-Dash!$B$7)), BB250*(1-Dash!$B$7), BB249))</f>
        <v>1126.2924325442405</v>
      </c>
      <c r="BC251">
        <f>BB251*AVERAGEIFS(BC:BC, $A:$A, $A251, $D:$D, "Weight pct")</f>
        <v>647.23977035735072</v>
      </c>
      <c r="BD251">
        <f>BB251*AVERAGEIFS(BD:BD, $A:$A, $A251, $D:$D, "Weight pct")</f>
        <v>543.21957648877719</v>
      </c>
      <c r="BE251">
        <f>BB251*AVERAGEIFS(BE:BE, $A:$A, $A251, $D:$D, "Weight pct")</f>
        <v>512.7976871399693</v>
      </c>
      <c r="BF251">
        <f t="shared" si="246"/>
        <v>855.9636258055267</v>
      </c>
      <c r="BG251">
        <f t="shared" si="246"/>
        <v>524.17312875035839</v>
      </c>
      <c r="BH251">
        <f t="shared" si="246"/>
        <v>415.45010183434823</v>
      </c>
      <c r="BI251">
        <f t="shared" si="246"/>
        <v>373.39763731071929</v>
      </c>
      <c r="BJ251">
        <f t="shared" si="247"/>
        <v>270.32880673871369</v>
      </c>
      <c r="BK251">
        <f t="shared" si="247"/>
        <v>123.06664160699221</v>
      </c>
      <c r="BL251">
        <f t="shared" si="247"/>
        <v>127.76947465442898</v>
      </c>
      <c r="BM251">
        <f t="shared" si="247"/>
        <v>139.40004982925007</v>
      </c>
      <c r="BN251">
        <f>IF(BN249&gt;(BN250*(1+Dash!$B$6)), BN250*(1+Dash!$B$6), IF(BN249&lt;(BN250*(1-Dash!$B$7)), BN250*(1-Dash!$B$7), BN249))</f>
        <v>127.01050964754917</v>
      </c>
      <c r="BO251">
        <f>IF(BO249&gt;(BO250*(1+Dash!$B$6)), BO250*(1+Dash!$B$6), IF(BO249&lt;(BO250*(1-Dash!$B$7)), BO250*(1-Dash!$B$7), BO249))</f>
        <v>0</v>
      </c>
      <c r="BP251" t="e">
        <f>BO251*AVERAGEIFS(BP:BP, $A:$A, $A251, $D:$D, "Weight pct")</f>
        <v>#DIV/0!</v>
      </c>
      <c r="BQ251" t="e">
        <f>BO251*AVERAGEIFS(BQ:BQ, $A:$A, $A251, $D:$D, "Weight pct")</f>
        <v>#DIV/0!</v>
      </c>
      <c r="BR251" t="e">
        <f>BO251*AVERAGEIFS(BR:BR, $A:$A, $A251, $D:$D, "Weight pct")</f>
        <v>#DIV/0!</v>
      </c>
      <c r="BS251" t="e">
        <f t="shared" si="248"/>
        <v>#DIV/0!</v>
      </c>
      <c r="BT251" t="e">
        <f t="shared" si="248"/>
        <v>#DIV/0!</v>
      </c>
      <c r="BU251" t="e">
        <f t="shared" si="248"/>
        <v>#DIV/0!</v>
      </c>
      <c r="BV251" t="e">
        <f t="shared" si="248"/>
        <v>#DIV/0!</v>
      </c>
      <c r="BW251" t="e">
        <f t="shared" si="249"/>
        <v>#DIV/0!</v>
      </c>
      <c r="BX251" t="e">
        <f t="shared" si="249"/>
        <v>#DIV/0!</v>
      </c>
      <c r="BY251" t="e">
        <f t="shared" si="249"/>
        <v>#DIV/0!</v>
      </c>
      <c r="BZ251" t="e">
        <f t="shared" si="249"/>
        <v>#DIV/0!</v>
      </c>
      <c r="CA251">
        <f>IF(CA249&gt;(CA250*(1+Dash!$B$6)), CA250*(1+Dash!$B$6), IF(CA249&lt;(CA250*(1-Dash!$B$7)), CA250*(1-Dash!$B$7), CA249))</f>
        <v>0</v>
      </c>
    </row>
    <row r="252" spans="1:79" outlineLevel="1">
      <c r="A252" t="s">
        <v>97</v>
      </c>
      <c r="B252" t="s">
        <v>1937</v>
      </c>
      <c r="C252">
        <v>2018</v>
      </c>
      <c r="D252" t="s">
        <v>2036</v>
      </c>
      <c r="E252">
        <v>4408</v>
      </c>
      <c r="F252">
        <v>5759</v>
      </c>
      <c r="G252">
        <v>2407</v>
      </c>
      <c r="H252">
        <v>2430</v>
      </c>
      <c r="I252">
        <v>1168</v>
      </c>
      <c r="AC252">
        <v>1221</v>
      </c>
      <c r="AD252">
        <v>591</v>
      </c>
      <c r="AE252">
        <v>516</v>
      </c>
      <c r="AF252">
        <v>687</v>
      </c>
      <c r="AG252">
        <v>324</v>
      </c>
      <c r="AH252">
        <v>181</v>
      </c>
      <c r="AI252">
        <v>137</v>
      </c>
      <c r="AJ252">
        <v>172</v>
      </c>
      <c r="AK252">
        <v>897</v>
      </c>
      <c r="AL252">
        <v>410</v>
      </c>
      <c r="AM252">
        <v>379</v>
      </c>
      <c r="AN252">
        <v>515</v>
      </c>
      <c r="AO252">
        <v>57</v>
      </c>
      <c r="AP252">
        <v>95</v>
      </c>
      <c r="AQ252">
        <v>16</v>
      </c>
      <c r="AR252">
        <v>14</v>
      </c>
      <c r="AS252">
        <v>81</v>
      </c>
      <c r="AT252">
        <v>11</v>
      </c>
      <c r="AU252">
        <v>3</v>
      </c>
      <c r="AV252">
        <v>2</v>
      </c>
      <c r="AW252">
        <v>8</v>
      </c>
      <c r="AX252">
        <v>84</v>
      </c>
      <c r="AY252">
        <v>13</v>
      </c>
      <c r="AZ252">
        <v>12</v>
      </c>
      <c r="BA252">
        <v>73</v>
      </c>
      <c r="BB252">
        <v>7292</v>
      </c>
      <c r="BC252">
        <v>2731</v>
      </c>
      <c r="BD252">
        <v>2954</v>
      </c>
      <c r="BE252">
        <v>2287</v>
      </c>
      <c r="BF252">
        <v>6279</v>
      </c>
      <c r="BG252">
        <v>2489</v>
      </c>
      <c r="BH252">
        <v>2541</v>
      </c>
      <c r="BI252">
        <v>1635</v>
      </c>
      <c r="BJ252">
        <v>1013</v>
      </c>
      <c r="BK252">
        <v>242</v>
      </c>
      <c r="BL252">
        <v>413</v>
      </c>
      <c r="BM252">
        <v>652</v>
      </c>
      <c r="BN252">
        <v>432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</row>
    <row r="253" spans="1:79" outlineLevel="1">
      <c r="A253" t="s">
        <v>97</v>
      </c>
      <c r="B253" t="s">
        <v>1937</v>
      </c>
      <c r="C253">
        <v>2019</v>
      </c>
      <c r="D253" t="s">
        <v>2036</v>
      </c>
      <c r="E253">
        <v>4657</v>
      </c>
      <c r="F253">
        <v>5684</v>
      </c>
      <c r="G253">
        <v>2415</v>
      </c>
      <c r="H253">
        <v>2445</v>
      </c>
      <c r="I253">
        <v>1218</v>
      </c>
      <c r="AC253">
        <v>2278</v>
      </c>
      <c r="AD253">
        <v>1169</v>
      </c>
      <c r="AE253">
        <v>885</v>
      </c>
      <c r="AF253">
        <v>1343</v>
      </c>
      <c r="AG253">
        <v>843</v>
      </c>
      <c r="AH253">
        <v>521</v>
      </c>
      <c r="AI253">
        <v>337</v>
      </c>
      <c r="AJ253">
        <v>428</v>
      </c>
      <c r="AK253">
        <v>1435</v>
      </c>
      <c r="AL253">
        <v>648</v>
      </c>
      <c r="AM253">
        <v>548</v>
      </c>
      <c r="AN253">
        <v>915</v>
      </c>
      <c r="AO253">
        <v>63</v>
      </c>
      <c r="AP253">
        <v>118</v>
      </c>
      <c r="AQ253">
        <v>31</v>
      </c>
      <c r="AR253">
        <v>27</v>
      </c>
      <c r="AS253">
        <v>100</v>
      </c>
      <c r="AT253">
        <v>8</v>
      </c>
      <c r="AU253">
        <v>0</v>
      </c>
      <c r="AV253">
        <v>3</v>
      </c>
      <c r="AW253">
        <v>4</v>
      </c>
      <c r="AX253">
        <v>110</v>
      </c>
      <c r="AY253">
        <v>31</v>
      </c>
      <c r="AZ253">
        <v>24</v>
      </c>
      <c r="BA253">
        <v>96</v>
      </c>
      <c r="BB253">
        <v>7659</v>
      </c>
      <c r="BC253">
        <v>3080</v>
      </c>
      <c r="BD253">
        <v>2965</v>
      </c>
      <c r="BE253">
        <v>2338</v>
      </c>
      <c r="BF253">
        <v>6679</v>
      </c>
      <c r="BG253">
        <v>2804</v>
      </c>
      <c r="BH253">
        <v>2587</v>
      </c>
      <c r="BI253">
        <v>1658</v>
      </c>
      <c r="BJ253">
        <v>980</v>
      </c>
      <c r="BK253">
        <v>276</v>
      </c>
      <c r="BL253">
        <v>378</v>
      </c>
      <c r="BM253">
        <v>680</v>
      </c>
      <c r="BN253">
        <v>403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</row>
    <row r="254" spans="1:79" outlineLevel="1">
      <c r="A254" t="s">
        <v>97</v>
      </c>
      <c r="B254" t="s">
        <v>1937</v>
      </c>
      <c r="C254">
        <v>2020</v>
      </c>
      <c r="D254" t="s">
        <v>2036</v>
      </c>
      <c r="E254">
        <v>4510</v>
      </c>
      <c r="F254">
        <v>5785</v>
      </c>
      <c r="G254">
        <v>2688</v>
      </c>
      <c r="H254">
        <v>2268</v>
      </c>
      <c r="I254">
        <v>1063</v>
      </c>
      <c r="N254">
        <v>0</v>
      </c>
      <c r="O254">
        <v>0</v>
      </c>
      <c r="P254">
        <v>0</v>
      </c>
      <c r="Q254">
        <f>SUM(Table1[[#This Row],[OSA]],Table1[[#This Row],[OSA: High-Demand Field]])</f>
        <v>335</v>
      </c>
      <c r="U254">
        <v>31</v>
      </c>
      <c r="Y254">
        <v>304</v>
      </c>
      <c r="AC254">
        <v>2293</v>
      </c>
      <c r="AD254">
        <v>1289</v>
      </c>
      <c r="AE254">
        <v>911</v>
      </c>
      <c r="AF254">
        <v>1293</v>
      </c>
      <c r="AG254">
        <v>933</v>
      </c>
      <c r="AH254">
        <v>587</v>
      </c>
      <c r="AI254">
        <v>393</v>
      </c>
      <c r="AJ254">
        <v>483</v>
      </c>
      <c r="AK254">
        <v>1360</v>
      </c>
      <c r="AL254">
        <v>702</v>
      </c>
      <c r="AM254">
        <v>518</v>
      </c>
      <c r="AN254">
        <v>810</v>
      </c>
      <c r="AO254">
        <v>85</v>
      </c>
      <c r="AP254">
        <v>132</v>
      </c>
      <c r="AQ254">
        <v>31</v>
      </c>
      <c r="AR254">
        <v>25</v>
      </c>
      <c r="AS254">
        <v>104</v>
      </c>
      <c r="AT254">
        <v>4</v>
      </c>
      <c r="AU254">
        <v>1</v>
      </c>
      <c r="AV254">
        <v>1</v>
      </c>
      <c r="AW254">
        <v>3</v>
      </c>
      <c r="AX254">
        <v>128</v>
      </c>
      <c r="AY254">
        <v>30</v>
      </c>
      <c r="AZ254">
        <v>24</v>
      </c>
      <c r="BA254">
        <v>101</v>
      </c>
      <c r="BB254">
        <v>7947</v>
      </c>
      <c r="BC254">
        <v>3650</v>
      </c>
      <c r="BD254">
        <v>3130</v>
      </c>
      <c r="BE254">
        <v>2232</v>
      </c>
      <c r="BF254">
        <v>6966</v>
      </c>
      <c r="BG254">
        <v>3364</v>
      </c>
      <c r="BH254">
        <v>2771</v>
      </c>
      <c r="BI254">
        <v>1619</v>
      </c>
      <c r="BJ254">
        <v>981</v>
      </c>
      <c r="BK254">
        <v>286</v>
      </c>
      <c r="BL254">
        <v>359</v>
      </c>
      <c r="BM254">
        <v>613</v>
      </c>
      <c r="BN254">
        <v>397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</row>
    <row r="255" spans="1:79" outlineLevel="1">
      <c r="A255" t="s">
        <v>97</v>
      </c>
      <c r="B255" t="s">
        <v>1937</v>
      </c>
      <c r="C255">
        <v>2021</v>
      </c>
      <c r="D255" t="s">
        <v>2036</v>
      </c>
      <c r="E255">
        <v>6331</v>
      </c>
      <c r="F255">
        <v>6089</v>
      </c>
      <c r="G255">
        <v>3141</v>
      </c>
      <c r="H255">
        <v>2377</v>
      </c>
      <c r="I255">
        <v>1138</v>
      </c>
      <c r="N255">
        <v>0</v>
      </c>
      <c r="O255">
        <v>0</v>
      </c>
      <c r="P255">
        <v>0</v>
      </c>
      <c r="Q255">
        <f>SUM(Table1[[#This Row],[OSA]],Table1[[#This Row],[OSA: High-Demand Field]])</f>
        <v>569</v>
      </c>
      <c r="U255">
        <v>7</v>
      </c>
      <c r="Y255">
        <v>562</v>
      </c>
      <c r="AC255">
        <v>2921</v>
      </c>
      <c r="AD255">
        <v>1654</v>
      </c>
      <c r="AE255">
        <v>1159</v>
      </c>
      <c r="AF255">
        <v>1678</v>
      </c>
      <c r="AG255">
        <v>1095</v>
      </c>
      <c r="AH255">
        <v>728</v>
      </c>
      <c r="AI255">
        <v>435</v>
      </c>
      <c r="AJ255">
        <v>603</v>
      </c>
      <c r="AK255">
        <v>1826</v>
      </c>
      <c r="AL255">
        <v>926</v>
      </c>
      <c r="AM255">
        <v>724</v>
      </c>
      <c r="AN255">
        <v>1075</v>
      </c>
      <c r="AO255">
        <v>111</v>
      </c>
      <c r="AP255">
        <v>135</v>
      </c>
      <c r="AQ255">
        <v>42</v>
      </c>
      <c r="AR255">
        <v>27</v>
      </c>
      <c r="AS255">
        <v>111</v>
      </c>
      <c r="AT255">
        <v>11</v>
      </c>
      <c r="AU255">
        <v>2</v>
      </c>
      <c r="AV255">
        <v>4</v>
      </c>
      <c r="AW255">
        <v>9</v>
      </c>
      <c r="AX255">
        <v>124</v>
      </c>
      <c r="AY255">
        <v>40</v>
      </c>
      <c r="AZ255">
        <v>23</v>
      </c>
      <c r="BA255">
        <v>102</v>
      </c>
      <c r="BB255">
        <v>8051</v>
      </c>
      <c r="BC255">
        <v>3900</v>
      </c>
      <c r="BD255">
        <v>3104</v>
      </c>
      <c r="BE255">
        <v>2407</v>
      </c>
      <c r="BF255">
        <v>6930</v>
      </c>
      <c r="BG255">
        <v>3518</v>
      </c>
      <c r="BH255">
        <v>2680</v>
      </c>
      <c r="BI255">
        <v>1676</v>
      </c>
      <c r="BJ255">
        <v>1121</v>
      </c>
      <c r="BK255">
        <v>382</v>
      </c>
      <c r="BL255">
        <v>424</v>
      </c>
      <c r="BM255">
        <v>731</v>
      </c>
      <c r="BN255">
        <v>472</v>
      </c>
      <c r="BO255">
        <v>24</v>
      </c>
      <c r="BP255">
        <v>0</v>
      </c>
      <c r="BQ255">
        <v>6</v>
      </c>
      <c r="BR255">
        <v>23</v>
      </c>
      <c r="BS255">
        <v>0</v>
      </c>
      <c r="BT255">
        <v>0</v>
      </c>
      <c r="BU255">
        <v>0</v>
      </c>
      <c r="BV255">
        <v>0</v>
      </c>
      <c r="BW255">
        <v>24</v>
      </c>
      <c r="BX255">
        <v>0</v>
      </c>
      <c r="BY255">
        <v>6</v>
      </c>
      <c r="BZ255">
        <v>23</v>
      </c>
      <c r="CA255">
        <v>0</v>
      </c>
    </row>
    <row r="256" spans="1:79" outlineLevel="1">
      <c r="A256" t="s">
        <v>97</v>
      </c>
      <c r="B256" t="s">
        <v>1937</v>
      </c>
      <c r="C256">
        <v>2022</v>
      </c>
      <c r="D256" t="s">
        <v>2036</v>
      </c>
      <c r="E256">
        <v>6165</v>
      </c>
      <c r="F256">
        <v>6279</v>
      </c>
      <c r="G256">
        <v>3361</v>
      </c>
      <c r="H256">
        <v>2302</v>
      </c>
      <c r="I256">
        <v>1043</v>
      </c>
      <c r="J256">
        <v>1</v>
      </c>
      <c r="K256">
        <v>1</v>
      </c>
      <c r="L256">
        <v>1</v>
      </c>
      <c r="M256">
        <v>0</v>
      </c>
      <c r="N256">
        <v>0</v>
      </c>
      <c r="O256">
        <v>0</v>
      </c>
      <c r="P256">
        <v>0</v>
      </c>
      <c r="Q256">
        <f>SUM(Table1[[#This Row],[OSA]],Table1[[#This Row],[OSA: High-Demand Field]])</f>
        <v>1113</v>
      </c>
      <c r="U256">
        <v>0</v>
      </c>
      <c r="Y256">
        <v>1113</v>
      </c>
      <c r="AC256">
        <v>1775</v>
      </c>
      <c r="AD256">
        <v>1021</v>
      </c>
      <c r="AE256">
        <v>731</v>
      </c>
      <c r="AF256">
        <v>905</v>
      </c>
      <c r="AG256">
        <v>665</v>
      </c>
      <c r="AH256">
        <v>450</v>
      </c>
      <c r="AI256">
        <v>285</v>
      </c>
      <c r="AJ256">
        <v>303</v>
      </c>
      <c r="AK256">
        <v>1110</v>
      </c>
      <c r="AL256">
        <v>571</v>
      </c>
      <c r="AM256">
        <v>446</v>
      </c>
      <c r="AN256">
        <v>602</v>
      </c>
      <c r="AO256">
        <v>63</v>
      </c>
      <c r="AP256">
        <v>101</v>
      </c>
      <c r="AQ256">
        <v>24</v>
      </c>
      <c r="AR256">
        <v>10</v>
      </c>
      <c r="AS256">
        <v>86</v>
      </c>
      <c r="AT256">
        <v>7</v>
      </c>
      <c r="AU256">
        <v>3</v>
      </c>
      <c r="AV256">
        <v>0</v>
      </c>
      <c r="AW256">
        <v>5</v>
      </c>
      <c r="AX256">
        <v>94</v>
      </c>
      <c r="AY256">
        <v>21</v>
      </c>
      <c r="AZ256">
        <v>10</v>
      </c>
      <c r="BA256">
        <v>81</v>
      </c>
      <c r="BB256">
        <v>8231</v>
      </c>
      <c r="BC256">
        <v>4060</v>
      </c>
      <c r="BD256">
        <v>3112</v>
      </c>
      <c r="BE256">
        <v>2181</v>
      </c>
      <c r="BF256">
        <v>7116</v>
      </c>
      <c r="BG256">
        <v>3691</v>
      </c>
      <c r="BH256">
        <v>2681</v>
      </c>
      <c r="BI256">
        <v>1559</v>
      </c>
      <c r="BJ256">
        <v>1115</v>
      </c>
      <c r="BK256">
        <v>369</v>
      </c>
      <c r="BL256">
        <v>431</v>
      </c>
      <c r="BM256">
        <v>622</v>
      </c>
      <c r="BN256">
        <v>599</v>
      </c>
      <c r="BO256">
        <v>99</v>
      </c>
      <c r="BP256">
        <v>8</v>
      </c>
      <c r="BQ256">
        <v>31</v>
      </c>
      <c r="BR256">
        <v>81</v>
      </c>
      <c r="BS256">
        <v>33</v>
      </c>
      <c r="BT256">
        <v>6</v>
      </c>
      <c r="BU256">
        <v>10</v>
      </c>
      <c r="BV256">
        <v>25</v>
      </c>
      <c r="BW256">
        <v>66</v>
      </c>
      <c r="BX256">
        <v>2</v>
      </c>
      <c r="BY256">
        <v>21</v>
      </c>
      <c r="BZ256">
        <v>56</v>
      </c>
      <c r="CA256">
        <v>0</v>
      </c>
    </row>
    <row r="257" spans="1:79" outlineLevel="1">
      <c r="A257" t="s">
        <v>97</v>
      </c>
      <c r="B257" t="s">
        <v>1937</v>
      </c>
      <c r="C257">
        <v>2023</v>
      </c>
      <c r="D257" t="s">
        <v>2036</v>
      </c>
      <c r="E257">
        <v>6918</v>
      </c>
      <c r="F257">
        <v>6077</v>
      </c>
      <c r="G257">
        <v>3673</v>
      </c>
      <c r="H257">
        <v>2155</v>
      </c>
      <c r="I257">
        <v>894</v>
      </c>
      <c r="J257">
        <v>1</v>
      </c>
      <c r="K257">
        <v>1</v>
      </c>
      <c r="L257">
        <v>0</v>
      </c>
      <c r="M257">
        <v>0</v>
      </c>
      <c r="N257">
        <v>592</v>
      </c>
      <c r="O257">
        <v>0</v>
      </c>
      <c r="P257">
        <v>592</v>
      </c>
      <c r="Q257">
        <v>386</v>
      </c>
      <c r="R257">
        <v>62</v>
      </c>
      <c r="S257">
        <v>29</v>
      </c>
      <c r="T257">
        <v>269</v>
      </c>
      <c r="U257">
        <v>64</v>
      </c>
      <c r="V257">
        <v>5</v>
      </c>
      <c r="W257">
        <v>0</v>
      </c>
      <c r="X257">
        <v>45</v>
      </c>
      <c r="Y257">
        <v>322</v>
      </c>
      <c r="Z257">
        <v>57</v>
      </c>
      <c r="AA257">
        <v>29</v>
      </c>
      <c r="AB257">
        <v>224</v>
      </c>
      <c r="AC257">
        <v>1813</v>
      </c>
      <c r="AD257">
        <v>1049</v>
      </c>
      <c r="AE257">
        <v>732</v>
      </c>
      <c r="AF257">
        <v>907</v>
      </c>
      <c r="AG257">
        <v>654</v>
      </c>
      <c r="AH257">
        <v>426</v>
      </c>
      <c r="AI257">
        <v>269</v>
      </c>
      <c r="AJ257">
        <v>307</v>
      </c>
      <c r="AK257">
        <v>1159</v>
      </c>
      <c r="AL257">
        <v>623</v>
      </c>
      <c r="AM257">
        <v>463</v>
      </c>
      <c r="AN257">
        <v>600</v>
      </c>
      <c r="AO257">
        <v>79</v>
      </c>
      <c r="AP257">
        <v>118</v>
      </c>
      <c r="AQ257">
        <v>39</v>
      </c>
      <c r="AR257">
        <v>24</v>
      </c>
      <c r="AS257">
        <v>84</v>
      </c>
      <c r="AT257">
        <v>4</v>
      </c>
      <c r="AU257">
        <v>0</v>
      </c>
      <c r="AV257">
        <v>0</v>
      </c>
      <c r="AW257">
        <v>1</v>
      </c>
      <c r="AX257">
        <v>114</v>
      </c>
      <c r="AY257">
        <v>39</v>
      </c>
      <c r="AZ257">
        <v>24</v>
      </c>
      <c r="BA257">
        <v>83</v>
      </c>
      <c r="BB257">
        <v>8261</v>
      </c>
      <c r="BC257">
        <v>4444</v>
      </c>
      <c r="BD257">
        <v>2932</v>
      </c>
      <c r="BE257">
        <v>1935</v>
      </c>
      <c r="BF257">
        <v>7073</v>
      </c>
      <c r="BG257">
        <v>4000</v>
      </c>
      <c r="BH257">
        <v>2477</v>
      </c>
      <c r="BI257">
        <v>1280</v>
      </c>
      <c r="BJ257">
        <v>1188</v>
      </c>
      <c r="BK257">
        <v>444</v>
      </c>
      <c r="BL257">
        <v>455</v>
      </c>
      <c r="BM257">
        <v>655</v>
      </c>
      <c r="BN257">
        <v>573</v>
      </c>
      <c r="BO257">
        <v>221</v>
      </c>
      <c r="BP257">
        <v>52</v>
      </c>
      <c r="BQ257">
        <v>86</v>
      </c>
      <c r="BR257">
        <v>177</v>
      </c>
      <c r="BS257">
        <v>85</v>
      </c>
      <c r="BT257">
        <v>28</v>
      </c>
      <c r="BU257">
        <v>33</v>
      </c>
      <c r="BV257">
        <v>73</v>
      </c>
      <c r="BW257">
        <v>136</v>
      </c>
      <c r="BX257">
        <v>24</v>
      </c>
      <c r="BY257">
        <v>53</v>
      </c>
      <c r="BZ257">
        <v>104</v>
      </c>
      <c r="CA257">
        <v>0</v>
      </c>
    </row>
    <row r="258" spans="1:79" outlineLevel="1">
      <c r="A258" t="str">
        <f>A257</f>
        <v>011145</v>
      </c>
      <c r="B258" t="str">
        <f>B257</f>
        <v>Lone Star College System District</v>
      </c>
      <c r="C258">
        <v>2024</v>
      </c>
      <c r="D258" t="s">
        <v>2037</v>
      </c>
      <c r="E258">
        <f>_xlfn.FORECAST.ETS($C258, E252:E257, $C252:$C257, 0,0,1)</f>
        <v>7622.4479815130589</v>
      </c>
      <c r="F258">
        <f>_xlfn.FORECAST.ETS($C258, F252:F257, $C252:$C257, 0,0,1)</f>
        <v>6381.8849585581984</v>
      </c>
      <c r="G258">
        <f>F258*AVERAGEIFS(G:G, $A:$A, $A258, $D:$D, "Weight pct")</f>
        <v>3151.6044868441386</v>
      </c>
      <c r="H258">
        <f>F258*AVERAGEIFS(H:H, $A:$A, $A258, $D:$D, "Weight pct")</f>
        <v>2505.700576684721</v>
      </c>
      <c r="I258">
        <f>F258*AVERAGEIFS(I:I, $A:$A, $A258, $D:$D, "Weight pct")</f>
        <v>1171.0391916187018</v>
      </c>
      <c r="J258">
        <f>_xlfn.FORECAST.ETS($C258, J252:J257, $C252:$C257, 0,0,1)</f>
        <v>1.2490365970891504</v>
      </c>
      <c r="K258">
        <f>J258*AVERAGEIFS(K:K, $A:$A, $A258, $D:$D, "Weight pct")</f>
        <v>1.2490365970891504</v>
      </c>
      <c r="L258">
        <f>J258*AVERAGEIFS(L:L, $A:$A, $A258, $D:$D, "Weight pct")</f>
        <v>0.62451829854457519</v>
      </c>
      <c r="M258">
        <f>J258*AVERAGEIFS(M:M, $A:$A, $A258, $D:$D, "Weight pct")</f>
        <v>0</v>
      </c>
      <c r="N258">
        <f>_xlfn.FORECAST.ETS($C258, N254:N257, $C254:$C257, 0,0,1)</f>
        <v>667.44267738114263</v>
      </c>
      <c r="O258">
        <f>N258*AVERAGEIFS(O:O, $A:$A, $A258, $D:$D, "Weight pct")</f>
        <v>0</v>
      </c>
      <c r="P258">
        <f>N258*AVERAGEIFS(P:P, $A:$A, $A258, $D:$D, "Weight pct")</f>
        <v>667.44267738114263</v>
      </c>
      <c r="Q258">
        <f>_xlfn.FORECAST.ETS($C258, Q254:Q257, $C254:$C257, 0,0,1)</f>
        <v>606.16284744774998</v>
      </c>
      <c r="R258">
        <f>$Q258*($R257/$Q257)</f>
        <v>97.362944408705943</v>
      </c>
      <c r="S258">
        <f>$Q258*($S257/$Q257)</f>
        <v>45.540732062136655</v>
      </c>
      <c r="T258">
        <f>$Q258*($T257/$Q257)</f>
        <v>422.42954912809523</v>
      </c>
      <c r="U258">
        <f t="shared" ref="U258:X261" si="250">Q258*AVERAGEIFS(U:U, $A:$A, $A258, $D:$D, "Weight pct")</f>
        <v>41.013388471618036</v>
      </c>
      <c r="V258">
        <f t="shared" si="250"/>
        <v>7.8518503555408019</v>
      </c>
      <c r="W258">
        <f t="shared" si="250"/>
        <v>0</v>
      </c>
      <c r="X258">
        <f t="shared" si="250"/>
        <v>70.666653199867241</v>
      </c>
      <c r="Y258">
        <f t="shared" ref="Y258:AB261" si="251">Q258*AVERAGEIFS(Y:Y, $A:$A, $A258, $D:$D, "Weight pct")</f>
        <v>565.14945897613188</v>
      </c>
      <c r="Z258">
        <f t="shared" si="251"/>
        <v>89.511094053165138</v>
      </c>
      <c r="AA258">
        <f t="shared" si="251"/>
        <v>45.540732062136655</v>
      </c>
      <c r="AB258">
        <f t="shared" si="251"/>
        <v>351.76289592822803</v>
      </c>
      <c r="AC258">
        <f>_xlfn.FORECAST.ETS($C258, AC252:AC257, $C252:$C257, 0,0,1)</f>
        <v>1847.5592272100821</v>
      </c>
      <c r="AD258">
        <f>AC258*AVERAGEIFS(AD:AD, $A:$A, $A258, $D:$D, "Weight pct")</f>
        <v>1009.8140737320939</v>
      </c>
      <c r="AE258">
        <f>AC258*AVERAGEIFS(AE:AE, $A:$A, $A258, $D:$D, "Weight pct")</f>
        <v>745.41711529025122</v>
      </c>
      <c r="AF258">
        <f>AC258*AVERAGEIFS(AF:AF, $A:$A, $A258, $D:$D, "Weight pct")</f>
        <v>1016.3705504401506</v>
      </c>
      <c r="AG258">
        <f t="shared" ref="AG258:AJ261" si="252">AC258*AVERAGEIFS(AG:AG, $A:$A, $A258, $D:$D, "Weight pct")</f>
        <v>662.82906763704716</v>
      </c>
      <c r="AH258">
        <f t="shared" si="252"/>
        <v>419.80040153523584</v>
      </c>
      <c r="AI258">
        <f t="shared" si="252"/>
        <v>274.60864427628604</v>
      </c>
      <c r="AJ258">
        <f t="shared" si="252"/>
        <v>334.59677294480741</v>
      </c>
      <c r="AK258">
        <f t="shared" ref="AK258:AN261" si="253">AC258*AVERAGEIFS(AK:AK, $A:$A, $A258, $D:$D, "Weight pct")</f>
        <v>1184.7301595730351</v>
      </c>
      <c r="AL258">
        <f t="shared" si="253"/>
        <v>590.01367219685801</v>
      </c>
      <c r="AM258">
        <f t="shared" si="253"/>
        <v>470.80847101396523</v>
      </c>
      <c r="AN258">
        <f t="shared" si="253"/>
        <v>681.77377749534321</v>
      </c>
      <c r="AO258">
        <f>_xlfn.FORECAST.ETS($C258, AO252:AO257, $C252:$C257, 0,0,1)</f>
        <v>81.156937680176128</v>
      </c>
      <c r="AP258">
        <f>_xlfn.FORECAST.ETS($C258, AP252:AP257, $C252:$C257, 0,0,1)</f>
        <v>115.95066749048888</v>
      </c>
      <c r="AQ258">
        <f>AP258*AVERAGEIFS(AQ:AQ, $A:$A, $A258, $D:$D, "Weight pct")</f>
        <v>29.861640196596667</v>
      </c>
      <c r="AR258">
        <f>AP258*AVERAGEIFS(AR:AR, $A:$A, $A258, $D:$D, "Weight pct")</f>
        <v>20.638748271336485</v>
      </c>
      <c r="AS258">
        <f>AP258*AVERAGEIFS(AS:AS, $A:$A, $A258, $D:$D, "Weight pct")</f>
        <v>94.181698257068263</v>
      </c>
      <c r="AT258">
        <f t="shared" ref="AT258:AW261" si="254">AP258*AVERAGEIFS(AT:AT, $A:$A, $A258, $D:$D, "Weight pct")</f>
        <v>7.7025222830441891</v>
      </c>
      <c r="AU258">
        <f t="shared" si="254"/>
        <v>1.9528373573267184</v>
      </c>
      <c r="AV258">
        <f t="shared" si="254"/>
        <v>1.5207881883182335</v>
      </c>
      <c r="AW258">
        <f t="shared" si="254"/>
        <v>5.003198091558291</v>
      </c>
      <c r="AX258">
        <f t="shared" ref="AX258:BA261" si="255">AP258*AVERAGEIFS(AX:AX, $A:$A, $A258, $D:$D, "Weight pct")</f>
        <v>108.24814520744471</v>
      </c>
      <c r="AY258">
        <f t="shared" si="255"/>
        <v>27.908802839269949</v>
      </c>
      <c r="AZ258">
        <f t="shared" si="255"/>
        <v>19.117960083018254</v>
      </c>
      <c r="BA258">
        <f t="shared" si="255"/>
        <v>89.178500165509973</v>
      </c>
      <c r="BB258">
        <f>_xlfn.FORECAST.ETS($C258, BB252:BB257, $C252:$C257, 0,0,1)</f>
        <v>8451.2769751565447</v>
      </c>
      <c r="BC258">
        <f>BB258*AVERAGEIFS(BC:BC, $A:$A, $A258, $D:$D, "Weight pct")</f>
        <v>3875.7170013495447</v>
      </c>
      <c r="BD258">
        <f>BB258*AVERAGEIFS(BD:BD, $A:$A, $A258, $D:$D, "Weight pct")</f>
        <v>3246.1816775854722</v>
      </c>
      <c r="BE258">
        <f>BB258*AVERAGEIFS(BE:BE, $A:$A, $A258, $D:$D, "Weight pct")</f>
        <v>2391.612726036607</v>
      </c>
      <c r="BF258">
        <f t="shared" ref="BF258:BI261" si="256">BB258*AVERAGEIFS(BF:BF, $A:$A, $A258, $D:$D, "Weight pct")</f>
        <v>7312.0091710711558</v>
      </c>
      <c r="BG258">
        <f t="shared" si="256"/>
        <v>3523.4632940598908</v>
      </c>
      <c r="BH258">
        <f t="shared" si="256"/>
        <v>2806.71764825735</v>
      </c>
      <c r="BI258">
        <f t="shared" si="256"/>
        <v>1682.9112241316784</v>
      </c>
      <c r="BJ258">
        <f t="shared" ref="BJ258:BM261" si="257">BB258*AVERAGEIFS(BJ:BJ, $A:$A, $A258, $D:$D, "Weight pct")</f>
        <v>1139.2678040853882</v>
      </c>
      <c r="BK258">
        <f t="shared" si="257"/>
        <v>352.25370728965385</v>
      </c>
      <c r="BL258">
        <f t="shared" si="257"/>
        <v>439.46402932812202</v>
      </c>
      <c r="BM258">
        <f t="shared" si="257"/>
        <v>708.70150190492859</v>
      </c>
      <c r="BN258">
        <f>_xlfn.FORECAST.ETS($C258, BN252:BN257, $C252:$C257, 0,0,1)</f>
        <v>633.48721842892905</v>
      </c>
      <c r="BO258">
        <f>_xlfn.FORECAST.ETS($C258, BO252:BO257, $C252:$C257, 0,0,1)</f>
        <v>258.56971921467368</v>
      </c>
      <c r="BP258">
        <f>BO258*AVERAGEIFS(BP:BP, $A:$A, $A258, $D:$D, "Weight pct")</f>
        <v>27.244818899228836</v>
      </c>
      <c r="BQ258">
        <f>BO258*AVERAGEIFS(BQ:BQ, $A:$A, $A258, $D:$D, "Weight pct")</f>
        <v>82.076198750825327</v>
      </c>
      <c r="BR258">
        <f>BO258*AVERAGEIFS(BR:BR, $A:$A, $A258, $D:$D, "Weight pct")</f>
        <v>222.14759967517358</v>
      </c>
      <c r="BS258">
        <f t="shared" ref="BS258:BV261" si="258">BO258*AVERAGEIFS(BS:BS, $A:$A, $A258, $D:$D, "Weight pct")</f>
        <v>61.87993280351165</v>
      </c>
      <c r="BT258">
        <f t="shared" si="258"/>
        <v>17.551950637003191</v>
      </c>
      <c r="BU258">
        <f t="shared" si="258"/>
        <v>19.323516160015515</v>
      </c>
      <c r="BV258">
        <f t="shared" si="258"/>
        <v>53.394756816673507</v>
      </c>
      <c r="BW258">
        <f t="shared" ref="BW258:BZ261" si="259">BO258*AVERAGEIFS(BW:BW, $A:$A, $A258, $D:$D, "Weight pct")</f>
        <v>196.68978641116203</v>
      </c>
      <c r="BX258">
        <f t="shared" si="259"/>
        <v>9.6928682622256446</v>
      </c>
      <c r="BY258">
        <f t="shared" si="259"/>
        <v>62.752682590809798</v>
      </c>
      <c r="BZ258">
        <f t="shared" si="259"/>
        <v>168.75284285850006</v>
      </c>
      <c r="CA258">
        <f>_xlfn.FORECAST.ETS($C258, CA252:CA257, $C252:$C257, 0,0,1)</f>
        <v>0</v>
      </c>
    </row>
    <row r="259" spans="1:79" outlineLevel="1">
      <c r="A259" t="str">
        <f>A257</f>
        <v>011145</v>
      </c>
      <c r="B259" t="str">
        <f>B257</f>
        <v>Lone Star College System District</v>
      </c>
      <c r="C259">
        <v>2025</v>
      </c>
      <c r="D259" t="s">
        <v>2037</v>
      </c>
      <c r="E259">
        <f>_xlfn.FORECAST.ETS($C259, E252:E257, $C252:$C257, 0,0,1)</f>
        <v>8188.6287663732528</v>
      </c>
      <c r="F259">
        <f>_xlfn.FORECAST.ETS($C259, F252:F257, $C252:$C257, 0,0,1)</f>
        <v>6494.7338091479778</v>
      </c>
      <c r="G259">
        <f>F259*AVERAGEIFS(G:G, $A:$A, $A259, $D:$D, "Weight pct")</f>
        <v>3207.333310877078</v>
      </c>
      <c r="H259">
        <f>F259*AVERAGEIFS(H:H, $A:$A, $A259, $D:$D, "Weight pct")</f>
        <v>2550.0080864310112</v>
      </c>
      <c r="I259">
        <f>F259*AVERAGEIFS(I:I, $A:$A, $A259, $D:$D, "Weight pct")</f>
        <v>1191.7463067779213</v>
      </c>
      <c r="J259">
        <f>_xlfn.FORECAST.ETS($C259, J252:J257, $C252:$C257, 0,0,1)</f>
        <v>1.5025734561649084</v>
      </c>
      <c r="K259">
        <f>J259*AVERAGEIFS(K:K, $A:$A, $A259, $D:$D, "Weight pct")</f>
        <v>1.5025734561649084</v>
      </c>
      <c r="L259">
        <f>J259*AVERAGEIFS(L:L, $A:$A, $A259, $D:$D, "Weight pct")</f>
        <v>0.75128672808245422</v>
      </c>
      <c r="M259">
        <f>J259*AVERAGEIFS(M:M, $A:$A, $A259, $D:$D, "Weight pct")</f>
        <v>0</v>
      </c>
      <c r="N259">
        <f>_xlfn.FORECAST.ETS($C259, N254:N257, $C254:$C257, 0,0,1)</f>
        <v>857.35792633371398</v>
      </c>
      <c r="O259">
        <f>N259*AVERAGEIFS(O:O, $A:$A, $A259, $D:$D, "Weight pct")</f>
        <v>0</v>
      </c>
      <c r="P259">
        <f>N259*AVERAGEIFS(P:P, $A:$A, $A259, $D:$D, "Weight pct")</f>
        <v>857.35792633371398</v>
      </c>
      <c r="Q259">
        <f>_xlfn.FORECAST.ETS($C259, Q254:Q257, $C254:$C257, 0,0,1)</f>
        <v>653.70575776314251</v>
      </c>
      <c r="R259">
        <f>$Q259*($R257/$Q257)</f>
        <v>104.99937041791408</v>
      </c>
      <c r="S259">
        <f>$Q259*($S257/$Q257)</f>
        <v>49.112608743863042</v>
      </c>
      <c r="T259">
        <f>$Q259*($T257/$Q257)</f>
        <v>455.56178455514339</v>
      </c>
      <c r="U259">
        <f t="shared" si="250"/>
        <v>44.230173957641355</v>
      </c>
      <c r="V259">
        <f t="shared" si="250"/>
        <v>8.4676911627350062</v>
      </c>
      <c r="W259">
        <f t="shared" si="250"/>
        <v>0</v>
      </c>
      <c r="X259">
        <f t="shared" si="250"/>
        <v>76.209220464615072</v>
      </c>
      <c r="Y259">
        <f t="shared" si="251"/>
        <v>609.47558380550106</v>
      </c>
      <c r="Z259">
        <f t="shared" si="251"/>
        <v>96.531679255179071</v>
      </c>
      <c r="AA259">
        <f t="shared" si="251"/>
        <v>49.112608743863042</v>
      </c>
      <c r="AB259">
        <f t="shared" si="251"/>
        <v>379.35256409052835</v>
      </c>
      <c r="AC259">
        <f>_xlfn.FORECAST.ETS($C259, AC252:AC257, $C252:$C257, 0,0,1)</f>
        <v>1834.9655312369687</v>
      </c>
      <c r="AD259">
        <f>AC259*AVERAGEIFS(AD:AD, $A:$A, $A259, $D:$D, "Weight pct")</f>
        <v>1002.9307807655366</v>
      </c>
      <c r="AE259">
        <f>AC259*AVERAGEIFS(AE:AE, $A:$A, $A259, $D:$D, "Weight pct")</f>
        <v>740.33605678621814</v>
      </c>
      <c r="AF259">
        <f>AC259*AVERAGEIFS(AF:AF, $A:$A, $A259, $D:$D, "Weight pct")</f>
        <v>1009.4425659296904</v>
      </c>
      <c r="AG259">
        <f t="shared" si="252"/>
        <v>658.31096199960666</v>
      </c>
      <c r="AH259">
        <f t="shared" si="252"/>
        <v>416.93887561040304</v>
      </c>
      <c r="AI259">
        <f t="shared" si="252"/>
        <v>272.73680291571077</v>
      </c>
      <c r="AJ259">
        <f t="shared" si="252"/>
        <v>332.31602872292126</v>
      </c>
      <c r="AK259">
        <f t="shared" si="253"/>
        <v>1176.6545692373622</v>
      </c>
      <c r="AL259">
        <f t="shared" si="253"/>
        <v>585.99190515513362</v>
      </c>
      <c r="AM259">
        <f t="shared" si="253"/>
        <v>467.59925387050748</v>
      </c>
      <c r="AN259">
        <f t="shared" si="253"/>
        <v>677.12653720676906</v>
      </c>
      <c r="AO259">
        <f>_xlfn.FORECAST.ETS($C259, AO252:AO257, $C252:$C257, 0,0,1)</f>
        <v>84.066193773046706</v>
      </c>
      <c r="AP259">
        <f>_xlfn.FORECAST.ETS($C259, AP252:AP257, $C252:$C257, 0,0,1)</f>
        <v>116.10086978630237</v>
      </c>
      <c r="AQ259">
        <f>AP259*AVERAGEIFS(AQ:AQ, $A:$A, $A259, $D:$D, "Weight pct")</f>
        <v>29.900322914095064</v>
      </c>
      <c r="AR259">
        <f>AP259*AVERAGEIFS(AR:AR, $A:$A, $A259, $D:$D, "Weight pct")</f>
        <v>20.665483670452023</v>
      </c>
      <c r="AS259">
        <f>AP259*AVERAGEIFS(AS:AS, $A:$A, $A259, $D:$D, "Weight pct")</f>
        <v>94.303701067470243</v>
      </c>
      <c r="AT259">
        <f t="shared" si="254"/>
        <v>7.712500117199931</v>
      </c>
      <c r="AU259">
        <f t="shared" si="254"/>
        <v>1.9553670594903119</v>
      </c>
      <c r="AV259">
        <f t="shared" si="254"/>
        <v>1.5227582147292513</v>
      </c>
      <c r="AW259">
        <f t="shared" si="254"/>
        <v>5.0096792257856846</v>
      </c>
      <c r="AX259">
        <f t="shared" si="255"/>
        <v>108.38836966910245</v>
      </c>
      <c r="AY259">
        <f t="shared" si="255"/>
        <v>27.944955854604753</v>
      </c>
      <c r="AZ259">
        <f t="shared" si="255"/>
        <v>19.142725455722772</v>
      </c>
      <c r="BA259">
        <f t="shared" si="255"/>
        <v>89.294021841684568</v>
      </c>
      <c r="BB259">
        <f>_xlfn.FORECAST.ETS($C259, BB252:BB257, $C252:$C257, 0,0,1)</f>
        <v>8626.9545913102047</v>
      </c>
      <c r="BC259">
        <f>BB259*AVERAGEIFS(BC:BC, $A:$A, $A259, $D:$D, "Weight pct")</f>
        <v>3956.2819533307438</v>
      </c>
      <c r="BD259">
        <f>BB259*AVERAGEIFS(BD:BD, $A:$A, $A259, $D:$D, "Weight pct")</f>
        <v>3313.6604101363414</v>
      </c>
      <c r="BE259">
        <f>BB259*AVERAGEIFS(BE:BE, $A:$A, $A259, $D:$D, "Weight pct")</f>
        <v>2441.3274405948864</v>
      </c>
      <c r="BF259">
        <f t="shared" si="256"/>
        <v>7464.004703136141</v>
      </c>
      <c r="BG259">
        <f t="shared" si="256"/>
        <v>3596.7059098119203</v>
      </c>
      <c r="BH259">
        <f t="shared" si="256"/>
        <v>2865.0611941039383</v>
      </c>
      <c r="BI259">
        <f t="shared" si="256"/>
        <v>1717.8940832809863</v>
      </c>
      <c r="BJ259">
        <f t="shared" si="257"/>
        <v>1162.9498881740628</v>
      </c>
      <c r="BK259">
        <f t="shared" si="257"/>
        <v>359.57604351882344</v>
      </c>
      <c r="BL259">
        <f t="shared" si="257"/>
        <v>448.59921603240315</v>
      </c>
      <c r="BM259">
        <f t="shared" si="257"/>
        <v>723.43335731390005</v>
      </c>
      <c r="BN259">
        <f>_xlfn.FORECAST.ETS($C259, BN252:BN257, $C252:$C257, 0,0,1)</f>
        <v>677.84133127187454</v>
      </c>
      <c r="BO259">
        <f>_xlfn.FORECAST.ETS($C259, BO252:BO257, $C252:$C257, 0,0,1)</f>
        <v>304.06727765091142</v>
      </c>
      <c r="BP259">
        <f>BO259*AVERAGEIFS(BP:BP, $A:$A, $A259, $D:$D, "Weight pct")</f>
        <v>32.038778314574152</v>
      </c>
      <c r="BQ259">
        <f>BO259*AVERAGEIFS(BQ:BQ, $A:$A, $A259, $D:$D, "Weight pct")</f>
        <v>96.518209440366363</v>
      </c>
      <c r="BR259">
        <f>BO259*AVERAGEIFS(BR:BR, $A:$A, $A259, $D:$D, "Weight pct")</f>
        <v>261.23637398482055</v>
      </c>
      <c r="BS259">
        <f t="shared" si="258"/>
        <v>72.768237386542907</v>
      </c>
      <c r="BT259">
        <f t="shared" si="258"/>
        <v>20.640366798812192</v>
      </c>
      <c r="BU259">
        <f t="shared" si="258"/>
        <v>22.723654460641391</v>
      </c>
      <c r="BV259">
        <f t="shared" si="258"/>
        <v>62.790021953804249</v>
      </c>
      <c r="BW259">
        <f t="shared" si="259"/>
        <v>231.2990402643685</v>
      </c>
      <c r="BX259">
        <f t="shared" si="259"/>
        <v>11.398411515761959</v>
      </c>
      <c r="BY259">
        <f t="shared" si="259"/>
        <v>73.794554979724964</v>
      </c>
      <c r="BZ259">
        <f t="shared" si="259"/>
        <v>198.44635203101626</v>
      </c>
      <c r="CA259">
        <f>_xlfn.FORECAST.ETS($C259, CA252:CA257, $C252:$C257, 0,0,1)</f>
        <v>0</v>
      </c>
    </row>
    <row r="260" spans="1:79" outlineLevel="1">
      <c r="A260" t="str">
        <f>A259</f>
        <v>011145</v>
      </c>
      <c r="B260" t="str">
        <f>B259</f>
        <v>Lone Star College System District</v>
      </c>
      <c r="C260">
        <v>2024</v>
      </c>
      <c r="D260" t="s">
        <v>2040</v>
      </c>
      <c r="E260">
        <f>IF(OR(E257=0,E257=""),E258,IF(E258&gt;(E257*(1+Dash!$B$6)),E257*(1+Dash!$B$6),IF(E258&lt;(E257*(1-Dash!$B$7)),E257*(1-Dash!$B$7),E258)))</f>
        <v>7609.8</v>
      </c>
      <c r="F260">
        <f>IF(OR(F257=0,F257=""),F258,IF(F258&gt;(F257*(1+Dash!$B$6)),F257*(1+Dash!$B$6),IF(F258&lt;(F257*(1-Dash!$B$7)),F257*(1-Dash!$B$7),F258)))</f>
        <v>6381.8849585581984</v>
      </c>
      <c r="G260">
        <f>F260*AVERAGEIFS(G:G, $A:$A, $A260, $D:$D, "Weight pct")</f>
        <v>3151.6044868441386</v>
      </c>
      <c r="H260">
        <f>F260*AVERAGEIFS(H:H, $A:$A, $A260, $D:$D, "Weight pct")</f>
        <v>2505.700576684721</v>
      </c>
      <c r="I260">
        <f>F260*AVERAGEIFS(I:I, $A:$A, $A260, $D:$D, "Weight pct")</f>
        <v>1171.0391916187018</v>
      </c>
      <c r="J260">
        <f>IF(OR(J257=0,J257=""),J258,IF(J258&gt;(J257*(1+Dash!$B$6)),J257*(1+Dash!$B$6),IF(J258&lt;(J257*(1-Dash!$B$7)),J257*(1-Dash!$B$7),J258)))</f>
        <v>1.1000000000000001</v>
      </c>
      <c r="K260">
        <f>J260*AVERAGEIFS(K:K, $A:$A, $A260, $D:$D, "Weight pct")</f>
        <v>1.1000000000000001</v>
      </c>
      <c r="L260">
        <f>J260*AVERAGEIFS(L:L, $A:$A, $A260, $D:$D, "Weight pct")</f>
        <v>0.55000000000000004</v>
      </c>
      <c r="M260">
        <f>J260*AVERAGEIFS(M:M, $A:$A, $A260, $D:$D, "Weight pct")</f>
        <v>0</v>
      </c>
      <c r="N260">
        <f>IF(OR(N257=0,N257=""),N258,IF(N258&gt;(N257*(1+Dash!$B$6)),N257*(1+Dash!$B$6),IF(N258&lt;(N257*(1-Dash!$B$7)),N257*(1-Dash!$B$7),N258)))</f>
        <v>651.20000000000005</v>
      </c>
      <c r="O260">
        <f>N260*AVERAGEIFS(O:O, $A:$A, $A260, $D:$D, "Weight pct")</f>
        <v>0</v>
      </c>
      <c r="P260">
        <f>N260*AVERAGEIFS(P:P, $A:$A, $A260, $D:$D, "Weight pct")</f>
        <v>651.20000000000005</v>
      </c>
      <c r="Q260">
        <f>IF(OR(Q257=0,Q257=""),Q258,IF(Q258&gt;(Q257*(1+Dash!$B$6)),Q257*(1+Dash!$B$6),IF(Q258&lt;(Q257*(1-Dash!$B$7)),Q257*(1-Dash!$B$7),Q258)))</f>
        <v>424.6</v>
      </c>
      <c r="R260">
        <f>$Q260*($R257/$Q257)</f>
        <v>68.2</v>
      </c>
      <c r="S260">
        <f>$Q260*($S257/$Q257)</f>
        <v>31.900000000000002</v>
      </c>
      <c r="T260">
        <f>$Q260*($T257/$Q257)</f>
        <v>295.90000000000003</v>
      </c>
      <c r="U260">
        <f t="shared" si="250"/>
        <v>28.728723342863891</v>
      </c>
      <c r="V260">
        <f t="shared" si="250"/>
        <v>5.5</v>
      </c>
      <c r="W260">
        <f t="shared" si="250"/>
        <v>0</v>
      </c>
      <c r="X260">
        <f t="shared" si="250"/>
        <v>49.500000000000007</v>
      </c>
      <c r="Y260">
        <f t="shared" si="251"/>
        <v>395.87127665713609</v>
      </c>
      <c r="Z260">
        <f t="shared" si="251"/>
        <v>62.7</v>
      </c>
      <c r="AA260">
        <f t="shared" si="251"/>
        <v>31.900000000000002</v>
      </c>
      <c r="AB260">
        <f t="shared" si="251"/>
        <v>246.40000000000003</v>
      </c>
      <c r="AC260">
        <f>IF(OR(AC257=0,AC257=""),AC258,IF(AC258&gt;(AC257*(1+Dash!$B$6)),AC257*(1+Dash!$B$6),IF(AC258&lt;(AC257*(1-Dash!$B$7)),AC257*(1-Dash!$B$7),AC258)))</f>
        <v>1847.5592272100821</v>
      </c>
      <c r="AD260">
        <f>AC260*AVERAGEIFS(AD:AD, $A:$A, $A260, $D:$D, "Weight pct")</f>
        <v>1009.8140737320939</v>
      </c>
      <c r="AE260">
        <f>AC260*AVERAGEIFS(AE:AE, $A:$A, $A260, $D:$D, "Weight pct")</f>
        <v>745.41711529025122</v>
      </c>
      <c r="AF260">
        <f>AC260*AVERAGEIFS(AF:AF, $A:$A, $A260, $D:$D, "Weight pct")</f>
        <v>1016.3705504401506</v>
      </c>
      <c r="AG260">
        <f t="shared" si="252"/>
        <v>662.82906763704716</v>
      </c>
      <c r="AH260">
        <f t="shared" si="252"/>
        <v>419.80040153523584</v>
      </c>
      <c r="AI260">
        <f t="shared" si="252"/>
        <v>274.60864427628604</v>
      </c>
      <c r="AJ260">
        <f t="shared" si="252"/>
        <v>334.59677294480741</v>
      </c>
      <c r="AK260">
        <f t="shared" si="253"/>
        <v>1184.7301595730351</v>
      </c>
      <c r="AL260">
        <f t="shared" si="253"/>
        <v>590.01367219685801</v>
      </c>
      <c r="AM260">
        <f t="shared" si="253"/>
        <v>470.80847101396523</v>
      </c>
      <c r="AN260">
        <f t="shared" si="253"/>
        <v>681.77377749534321</v>
      </c>
      <c r="AO260">
        <f>IF(OR(AO257=0,AO257=""),AO258,IF(AO258&gt;(AO257*(1+Dash!$B$6)),AO257*(1+Dash!$B$6),IF(AO258&lt;(AO257*(1-Dash!$B$7)),AO257*(1-Dash!$B$7),AO258)))</f>
        <v>81.156937680176128</v>
      </c>
      <c r="AP260">
        <f>IF(OR(AP257=0,AP257=""),AP258,IF(AP258&gt;(AP257*(1+Dash!$B$6)),AP257*(1+Dash!$B$6),IF(AP258&lt;(AP257*(1-Dash!$B$7)),AP257*(1-Dash!$B$7),AP258)))</f>
        <v>115.95066749048888</v>
      </c>
      <c r="AQ260">
        <f>AP260*AVERAGEIFS(AQ:AQ, $A:$A, $A260, $D:$D, "Weight pct")</f>
        <v>29.861640196596667</v>
      </c>
      <c r="AR260">
        <f>AP260*AVERAGEIFS(AR:AR, $A:$A, $A260, $D:$D, "Weight pct")</f>
        <v>20.638748271336485</v>
      </c>
      <c r="AS260">
        <f>AP260*AVERAGEIFS(AS:AS, $A:$A, $A260, $D:$D, "Weight pct")</f>
        <v>94.181698257068263</v>
      </c>
      <c r="AT260">
        <f t="shared" si="254"/>
        <v>7.7025222830441891</v>
      </c>
      <c r="AU260">
        <f t="shared" si="254"/>
        <v>1.9528373573267184</v>
      </c>
      <c r="AV260">
        <f t="shared" si="254"/>
        <v>1.5207881883182335</v>
      </c>
      <c r="AW260">
        <f t="shared" si="254"/>
        <v>5.003198091558291</v>
      </c>
      <c r="AX260">
        <f t="shared" si="255"/>
        <v>108.24814520744471</v>
      </c>
      <c r="AY260">
        <f t="shared" si="255"/>
        <v>27.908802839269949</v>
      </c>
      <c r="AZ260">
        <f t="shared" si="255"/>
        <v>19.117960083018254</v>
      </c>
      <c r="BA260">
        <f t="shared" si="255"/>
        <v>89.178500165509973</v>
      </c>
      <c r="BB260">
        <f>IF(OR(BB257=0,BB257=""),BB258,IF(BB258&gt;(BB257*(1+Dash!$B$6)),BB257*(1+Dash!$B$6),IF(BB258&lt;(BB257*(1-Dash!$B$7)),BB257*(1-Dash!$B$7),BB258)))</f>
        <v>8451.2769751565447</v>
      </c>
      <c r="BC260">
        <f>BB260*AVERAGEIFS(BC:BC, $A:$A, $A260, $D:$D, "Weight pct")</f>
        <v>3875.7170013495447</v>
      </c>
      <c r="BD260">
        <f>BB260*AVERAGEIFS(BD:BD, $A:$A, $A260, $D:$D, "Weight pct")</f>
        <v>3246.1816775854722</v>
      </c>
      <c r="BE260">
        <f>BB260*AVERAGEIFS(BE:BE, $A:$A, $A260, $D:$D, "Weight pct")</f>
        <v>2391.612726036607</v>
      </c>
      <c r="BF260">
        <f t="shared" si="256"/>
        <v>7312.0091710711558</v>
      </c>
      <c r="BG260">
        <f t="shared" si="256"/>
        <v>3523.4632940598908</v>
      </c>
      <c r="BH260">
        <f t="shared" si="256"/>
        <v>2806.71764825735</v>
      </c>
      <c r="BI260">
        <f t="shared" si="256"/>
        <v>1682.9112241316784</v>
      </c>
      <c r="BJ260">
        <f t="shared" si="257"/>
        <v>1139.2678040853882</v>
      </c>
      <c r="BK260">
        <f t="shared" si="257"/>
        <v>352.25370728965385</v>
      </c>
      <c r="BL260">
        <f t="shared" si="257"/>
        <v>439.46402932812202</v>
      </c>
      <c r="BM260">
        <f t="shared" si="257"/>
        <v>708.70150190492859</v>
      </c>
      <c r="BN260">
        <f>IF(OR(BN257=0,BN257=""),BN258,IF(BN258&gt;(BN257*(1+Dash!$B$6)),BN257*(1+Dash!$B$6),IF(BN258&lt;(BN257*(1-Dash!$B$7)),BN257*(1-Dash!$B$7),BN258)))</f>
        <v>630.30000000000007</v>
      </c>
      <c r="BO260">
        <f>IF(OR(BO257=0,BO257=""),BO258,IF(BO258&gt;(BO257*(1+Dash!$B$6)),BO257*(1+Dash!$B$6),IF(BO258&lt;(BO257*(1-Dash!$B$7)),BO257*(1-Dash!$B$7),BO258)))</f>
        <v>243.10000000000002</v>
      </c>
      <c r="BP260">
        <f>BO260*AVERAGEIFS(BP:BP, $A:$A, $A260, $D:$D, "Weight pct")</f>
        <v>25.614814814814817</v>
      </c>
      <c r="BQ260">
        <f>BO260*AVERAGEIFS(BQ:BQ, $A:$A, $A260, $D:$D, "Weight pct")</f>
        <v>77.165740740740745</v>
      </c>
      <c r="BR260">
        <f>BO260*AVERAGEIFS(BR:BR, $A:$A, $A260, $D:$D, "Weight pct")</f>
        <v>208.85694444444445</v>
      </c>
      <c r="BS260">
        <f t="shared" si="258"/>
        <v>58.177777777777784</v>
      </c>
      <c r="BT260">
        <f t="shared" si="258"/>
        <v>16.501851851851853</v>
      </c>
      <c r="BU260">
        <f t="shared" si="258"/>
        <v>18.167428083872821</v>
      </c>
      <c r="BV260">
        <f t="shared" si="258"/>
        <v>50.200253229793923</v>
      </c>
      <c r="BW260">
        <f t="shared" si="259"/>
        <v>184.92222222222222</v>
      </c>
      <c r="BX260">
        <f t="shared" si="259"/>
        <v>9.112962962962964</v>
      </c>
      <c r="BY260">
        <f t="shared" si="259"/>
        <v>58.998312656867917</v>
      </c>
      <c r="BZ260">
        <f t="shared" si="259"/>
        <v>158.65669121465049</v>
      </c>
      <c r="CA260">
        <f>IF(OR(CA257=0,CA257=""),CA258,IF(CA258&gt;(CA257*(1+Dash!$B$6)),CA257*(1+Dash!$B$6),IF(CA258&lt;(CA257*(1-Dash!$B$7)),CA257*(1-Dash!$B$7),CA258)))</f>
        <v>0</v>
      </c>
    </row>
    <row r="261" spans="1:79" outlineLevel="1">
      <c r="A261" t="str">
        <f>A260</f>
        <v>011145</v>
      </c>
      <c r="B261" t="str">
        <f>B260</f>
        <v>Lone Star College System District</v>
      </c>
      <c r="C261">
        <v>2025</v>
      </c>
      <c r="D261" t="s">
        <v>2040</v>
      </c>
      <c r="E261">
        <f>IF(E259&gt;(E260*(1+Dash!$B$6)), E260*(1+Dash!$B$6), IF(E259&lt;(E260*(1-Dash!$B$7)), E260*(1-Dash!$B$7), E259))</f>
        <v>8188.6287663732528</v>
      </c>
      <c r="F261">
        <f>IF(F259&gt;(F260*(1+Dash!$B$6)), F260*(1+Dash!$B$6), IF(F259&lt;(F260*(1-Dash!$B$7)), F260*(1-Dash!$B$7), F259))</f>
        <v>6494.7338091479778</v>
      </c>
      <c r="G261">
        <f>F261*AVERAGEIFS(G:G, $A:$A, $A261, $D:$D, "Weight pct")</f>
        <v>3207.333310877078</v>
      </c>
      <c r="H261">
        <f>F261*AVERAGEIFS(H:H, $A:$A, $A261, $D:$D, "Weight pct")</f>
        <v>2550.0080864310112</v>
      </c>
      <c r="I261">
        <f>F261*AVERAGEIFS(I:I, $A:$A, $A261, $D:$D, "Weight pct")</f>
        <v>1191.7463067779213</v>
      </c>
      <c r="J261">
        <f>IF(J259&gt;(J260*(1+Dash!$B$6)), J260*(1+Dash!$B$6), IF(J259&lt;(J260*(1-Dash!$B$7)), J260*(1-Dash!$B$7), J259))</f>
        <v>1.2100000000000002</v>
      </c>
      <c r="K261">
        <f>J261*AVERAGEIFS(K:K, $A:$A, $A261, $D:$D, "Weight pct")</f>
        <v>1.2100000000000002</v>
      </c>
      <c r="L261">
        <f>J261*AVERAGEIFS(L:L, $A:$A, $A261, $D:$D, "Weight pct")</f>
        <v>0.60500000000000009</v>
      </c>
      <c r="M261">
        <f>J261*AVERAGEIFS(M:M, $A:$A, $A261, $D:$D, "Weight pct")</f>
        <v>0</v>
      </c>
      <c r="N261">
        <f>IF(N259&gt;(N260*(1+Dash!$B$6)), N260*(1+Dash!$B$6), IF(N259&lt;(N260*(1-Dash!$B$7)), N260*(1-Dash!$B$7), N259))</f>
        <v>716.32000000000016</v>
      </c>
      <c r="O261">
        <f>N261*AVERAGEIFS(O:O, $A:$A, $A261, $D:$D, "Weight pct")</f>
        <v>0</v>
      </c>
      <c r="P261">
        <f>N261*AVERAGEIFS(P:P, $A:$A, $A261, $D:$D, "Weight pct")</f>
        <v>716.32000000000016</v>
      </c>
      <c r="Q261">
        <f>IF(Q259&gt;(Q260*(1+Dash!$B$6)), Q260*(1+Dash!$B$6), IF(Q259&lt;(Q260*(1-Dash!$B$7)), Q260*(1-Dash!$B$7), Q259))</f>
        <v>467.06000000000006</v>
      </c>
      <c r="R261">
        <f>$Q261*($R257/$Q257)</f>
        <v>75.02000000000001</v>
      </c>
      <c r="S261">
        <f>$Q261*($S257/$Q257)</f>
        <v>35.090000000000003</v>
      </c>
      <c r="T261">
        <f>$Q261*($T257/$Q257)</f>
        <v>325.49000000000007</v>
      </c>
      <c r="U261">
        <f t="shared" si="250"/>
        <v>31.601595677150282</v>
      </c>
      <c r="V261">
        <f t="shared" si="250"/>
        <v>6.0500000000000007</v>
      </c>
      <c r="W261">
        <f t="shared" si="250"/>
        <v>0</v>
      </c>
      <c r="X261">
        <f t="shared" si="250"/>
        <v>54.450000000000017</v>
      </c>
      <c r="Y261">
        <f t="shared" si="251"/>
        <v>435.45840432284973</v>
      </c>
      <c r="Z261">
        <f t="shared" si="251"/>
        <v>68.970000000000013</v>
      </c>
      <c r="AA261">
        <f t="shared" si="251"/>
        <v>35.090000000000003</v>
      </c>
      <c r="AB261">
        <f t="shared" si="251"/>
        <v>271.04000000000008</v>
      </c>
      <c r="AC261">
        <f>IF(AC259&gt;(AC260*(1+Dash!$B$6)), AC260*(1+Dash!$B$6), IF(AC259&lt;(AC260*(1-Dash!$B$7)), AC260*(1-Dash!$B$7), AC259))</f>
        <v>1834.9655312369687</v>
      </c>
      <c r="AD261">
        <f>AC261*AVERAGEIFS(AD:AD, $A:$A, $A261, $D:$D, "Weight pct")</f>
        <v>1002.9307807655366</v>
      </c>
      <c r="AE261">
        <f>AC261*AVERAGEIFS(AE:AE, $A:$A, $A261, $D:$D, "Weight pct")</f>
        <v>740.33605678621814</v>
      </c>
      <c r="AF261">
        <f>AC261*AVERAGEIFS(AF:AF, $A:$A, $A261, $D:$D, "Weight pct")</f>
        <v>1009.4425659296904</v>
      </c>
      <c r="AG261">
        <f t="shared" si="252"/>
        <v>658.31096199960666</v>
      </c>
      <c r="AH261">
        <f t="shared" si="252"/>
        <v>416.93887561040304</v>
      </c>
      <c r="AI261">
        <f t="shared" si="252"/>
        <v>272.73680291571077</v>
      </c>
      <c r="AJ261">
        <f t="shared" si="252"/>
        <v>332.31602872292126</v>
      </c>
      <c r="AK261">
        <f t="shared" si="253"/>
        <v>1176.6545692373622</v>
      </c>
      <c r="AL261">
        <f t="shared" si="253"/>
        <v>585.99190515513362</v>
      </c>
      <c r="AM261">
        <f t="shared" si="253"/>
        <v>467.59925387050748</v>
      </c>
      <c r="AN261">
        <f t="shared" si="253"/>
        <v>677.12653720676906</v>
      </c>
      <c r="AO261">
        <f>IF(AO259&gt;(AO260*(1+Dash!$B$6)), AO260*(1+Dash!$B$6), IF(AO259&lt;(AO260*(1-Dash!$B$7)), AO260*(1-Dash!$B$7), AO259))</f>
        <v>84.066193773046706</v>
      </c>
      <c r="AP261">
        <f>IF(AP259&gt;(AP260*(1+Dash!$B$6)), AP260*(1+Dash!$B$6), IF(AP259&lt;(AP260*(1-Dash!$B$7)), AP260*(1-Dash!$B$7), AP259))</f>
        <v>116.10086978630237</v>
      </c>
      <c r="AQ261">
        <f>AP261*AVERAGEIFS(AQ:AQ, $A:$A, $A261, $D:$D, "Weight pct")</f>
        <v>29.900322914095064</v>
      </c>
      <c r="AR261">
        <f>AP261*AVERAGEIFS(AR:AR, $A:$A, $A261, $D:$D, "Weight pct")</f>
        <v>20.665483670452023</v>
      </c>
      <c r="AS261">
        <f>AP261*AVERAGEIFS(AS:AS, $A:$A, $A261, $D:$D, "Weight pct")</f>
        <v>94.303701067470243</v>
      </c>
      <c r="AT261">
        <f t="shared" si="254"/>
        <v>7.712500117199931</v>
      </c>
      <c r="AU261">
        <f t="shared" si="254"/>
        <v>1.9553670594903119</v>
      </c>
      <c r="AV261">
        <f t="shared" si="254"/>
        <v>1.5227582147292513</v>
      </c>
      <c r="AW261">
        <f t="shared" si="254"/>
        <v>5.0096792257856846</v>
      </c>
      <c r="AX261">
        <f t="shared" si="255"/>
        <v>108.38836966910245</v>
      </c>
      <c r="AY261">
        <f t="shared" si="255"/>
        <v>27.944955854604753</v>
      </c>
      <c r="AZ261">
        <f t="shared" si="255"/>
        <v>19.142725455722772</v>
      </c>
      <c r="BA261">
        <f t="shared" si="255"/>
        <v>89.294021841684568</v>
      </c>
      <c r="BB261">
        <f>IF(BB259&gt;(BB260*(1+Dash!$B$6)), BB260*(1+Dash!$B$6), IF(BB259&lt;(BB260*(1-Dash!$B$7)), BB260*(1-Dash!$B$7), BB259))</f>
        <v>8626.9545913102047</v>
      </c>
      <c r="BC261">
        <f>BB261*AVERAGEIFS(BC:BC, $A:$A, $A261, $D:$D, "Weight pct")</f>
        <v>3956.2819533307438</v>
      </c>
      <c r="BD261">
        <f>BB261*AVERAGEIFS(BD:BD, $A:$A, $A261, $D:$D, "Weight pct")</f>
        <v>3313.6604101363414</v>
      </c>
      <c r="BE261">
        <f>BB261*AVERAGEIFS(BE:BE, $A:$A, $A261, $D:$D, "Weight pct")</f>
        <v>2441.3274405948864</v>
      </c>
      <c r="BF261">
        <f t="shared" si="256"/>
        <v>7464.004703136141</v>
      </c>
      <c r="BG261">
        <f t="shared" si="256"/>
        <v>3596.7059098119203</v>
      </c>
      <c r="BH261">
        <f t="shared" si="256"/>
        <v>2865.0611941039383</v>
      </c>
      <c r="BI261">
        <f t="shared" si="256"/>
        <v>1717.8940832809863</v>
      </c>
      <c r="BJ261">
        <f t="shared" si="257"/>
        <v>1162.9498881740628</v>
      </c>
      <c r="BK261">
        <f t="shared" si="257"/>
        <v>359.57604351882344</v>
      </c>
      <c r="BL261">
        <f t="shared" si="257"/>
        <v>448.59921603240315</v>
      </c>
      <c r="BM261">
        <f t="shared" si="257"/>
        <v>723.43335731390005</v>
      </c>
      <c r="BN261">
        <f>IF(BN259&gt;(BN260*(1+Dash!$B$6)), BN260*(1+Dash!$B$6), IF(BN259&lt;(BN260*(1-Dash!$B$7)), BN260*(1-Dash!$B$7), BN259))</f>
        <v>677.84133127187454</v>
      </c>
      <c r="BO261">
        <f>IF(BO259&gt;(BO260*(1+Dash!$B$6)), BO260*(1+Dash!$B$6), IF(BO259&lt;(BO260*(1-Dash!$B$7)), BO260*(1-Dash!$B$7), BO259))</f>
        <v>267.41000000000003</v>
      </c>
      <c r="BP261">
        <f>BO261*AVERAGEIFS(BP:BP, $A:$A, $A261, $D:$D, "Weight pct")</f>
        <v>28.1762962962963</v>
      </c>
      <c r="BQ261">
        <f>BO261*AVERAGEIFS(BQ:BQ, $A:$A, $A261, $D:$D, "Weight pct")</f>
        <v>84.882314814814819</v>
      </c>
      <c r="BR261">
        <f>BO261*AVERAGEIFS(BR:BR, $A:$A, $A261, $D:$D, "Weight pct")</f>
        <v>229.74263888888891</v>
      </c>
      <c r="BS261">
        <f t="shared" si="258"/>
        <v>63.995555555555562</v>
      </c>
      <c r="BT261">
        <f t="shared" si="258"/>
        <v>18.152037037037037</v>
      </c>
      <c r="BU261">
        <f t="shared" si="258"/>
        <v>19.984170892260103</v>
      </c>
      <c r="BV261">
        <f t="shared" si="258"/>
        <v>55.220278552773316</v>
      </c>
      <c r="BW261">
        <f t="shared" si="259"/>
        <v>203.41444444444446</v>
      </c>
      <c r="BX261">
        <f t="shared" si="259"/>
        <v>10.024259259259262</v>
      </c>
      <c r="BY261">
        <f t="shared" si="259"/>
        <v>64.898143922554709</v>
      </c>
      <c r="BZ261">
        <f t="shared" si="259"/>
        <v>174.52236033611555</v>
      </c>
      <c r="CA261">
        <f>IF(CA259&gt;(CA260*(1+Dash!$B$6)), CA260*(1+Dash!$B$6), IF(CA259&lt;(CA260*(1-Dash!$B$7)), CA260*(1-Dash!$B$7), CA259))</f>
        <v>0</v>
      </c>
    </row>
    <row r="262" spans="1:79" outlineLevel="1">
      <c r="A262" t="s">
        <v>99</v>
      </c>
      <c r="B262" t="s">
        <v>1938</v>
      </c>
      <c r="C262">
        <v>2018</v>
      </c>
      <c r="D262" t="s">
        <v>2036</v>
      </c>
      <c r="E262">
        <v>297</v>
      </c>
      <c r="F262">
        <v>800</v>
      </c>
      <c r="G262">
        <v>277</v>
      </c>
      <c r="H262">
        <v>363</v>
      </c>
      <c r="I262">
        <v>185</v>
      </c>
      <c r="AC262">
        <v>348</v>
      </c>
      <c r="AD262">
        <v>129</v>
      </c>
      <c r="AE262">
        <v>202</v>
      </c>
      <c r="AF262">
        <v>187</v>
      </c>
      <c r="AG262">
        <v>161</v>
      </c>
      <c r="AH262">
        <v>46</v>
      </c>
      <c r="AI262">
        <v>69</v>
      </c>
      <c r="AJ262">
        <v>92</v>
      </c>
      <c r="AK262">
        <v>187</v>
      </c>
      <c r="AL262">
        <v>83</v>
      </c>
      <c r="AM262">
        <v>133</v>
      </c>
      <c r="AN262">
        <v>95</v>
      </c>
      <c r="AO262">
        <v>6</v>
      </c>
      <c r="AP262">
        <v>10</v>
      </c>
      <c r="AQ262">
        <v>2</v>
      </c>
      <c r="AR262">
        <v>0</v>
      </c>
      <c r="AS262">
        <v>9</v>
      </c>
      <c r="AT262">
        <v>0</v>
      </c>
      <c r="AU262">
        <v>0</v>
      </c>
      <c r="AV262">
        <v>0</v>
      </c>
      <c r="AW262">
        <v>0</v>
      </c>
      <c r="AX262">
        <v>10</v>
      </c>
      <c r="AY262">
        <v>2</v>
      </c>
      <c r="AZ262">
        <v>0</v>
      </c>
      <c r="BA262">
        <v>9</v>
      </c>
      <c r="BB262">
        <v>1270</v>
      </c>
      <c r="BC262">
        <v>365</v>
      </c>
      <c r="BD262">
        <v>759</v>
      </c>
      <c r="BE262">
        <v>471</v>
      </c>
      <c r="BF262">
        <v>949</v>
      </c>
      <c r="BG262">
        <v>277</v>
      </c>
      <c r="BH262">
        <v>547</v>
      </c>
      <c r="BI262">
        <v>325</v>
      </c>
      <c r="BJ262">
        <v>321</v>
      </c>
      <c r="BK262">
        <v>88</v>
      </c>
      <c r="BL262">
        <v>212</v>
      </c>
      <c r="BM262">
        <v>146</v>
      </c>
      <c r="BN262">
        <v>45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</row>
    <row r="263" spans="1:79" outlineLevel="1">
      <c r="A263" t="s">
        <v>99</v>
      </c>
      <c r="B263" t="s">
        <v>1938</v>
      </c>
      <c r="C263">
        <v>2019</v>
      </c>
      <c r="D263" t="s">
        <v>2036</v>
      </c>
      <c r="E263">
        <v>606</v>
      </c>
      <c r="F263">
        <v>881</v>
      </c>
      <c r="G263">
        <v>359</v>
      </c>
      <c r="H263">
        <v>406</v>
      </c>
      <c r="I263">
        <v>198</v>
      </c>
      <c r="AC263">
        <v>376</v>
      </c>
      <c r="AD263">
        <v>149</v>
      </c>
      <c r="AE263">
        <v>225</v>
      </c>
      <c r="AF263">
        <v>216</v>
      </c>
      <c r="AG263">
        <v>157</v>
      </c>
      <c r="AH263">
        <v>60</v>
      </c>
      <c r="AI263">
        <v>82</v>
      </c>
      <c r="AJ263">
        <v>84</v>
      </c>
      <c r="AK263">
        <v>219</v>
      </c>
      <c r="AL263">
        <v>89</v>
      </c>
      <c r="AM263">
        <v>143</v>
      </c>
      <c r="AN263">
        <v>132</v>
      </c>
      <c r="AO263">
        <v>5</v>
      </c>
      <c r="AP263">
        <v>14</v>
      </c>
      <c r="AQ263">
        <v>0</v>
      </c>
      <c r="AR263">
        <v>0</v>
      </c>
      <c r="AS263">
        <v>12</v>
      </c>
      <c r="AT263">
        <v>0</v>
      </c>
      <c r="AU263">
        <v>0</v>
      </c>
      <c r="AV263">
        <v>0</v>
      </c>
      <c r="AW263">
        <v>0</v>
      </c>
      <c r="AX263">
        <v>14</v>
      </c>
      <c r="AY263">
        <v>0</v>
      </c>
      <c r="AZ263">
        <v>0</v>
      </c>
      <c r="BA263">
        <v>12</v>
      </c>
      <c r="BB263">
        <v>1353</v>
      </c>
      <c r="BC263">
        <v>465</v>
      </c>
      <c r="BD263">
        <v>771</v>
      </c>
      <c r="BE263">
        <v>483</v>
      </c>
      <c r="BF263">
        <v>1077</v>
      </c>
      <c r="BG263">
        <v>393</v>
      </c>
      <c r="BH263">
        <v>606</v>
      </c>
      <c r="BI263">
        <v>353</v>
      </c>
      <c r="BJ263">
        <v>276</v>
      </c>
      <c r="BK263">
        <v>72</v>
      </c>
      <c r="BL263">
        <v>165</v>
      </c>
      <c r="BM263">
        <v>130</v>
      </c>
      <c r="BN263">
        <v>34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</row>
    <row r="264" spans="1:79" outlineLevel="1">
      <c r="A264" t="s">
        <v>99</v>
      </c>
      <c r="B264" t="s">
        <v>1938</v>
      </c>
      <c r="C264">
        <v>2020</v>
      </c>
      <c r="D264" t="s">
        <v>2036</v>
      </c>
      <c r="E264">
        <v>512</v>
      </c>
      <c r="F264">
        <v>835</v>
      </c>
      <c r="G264">
        <v>340</v>
      </c>
      <c r="H264">
        <v>441</v>
      </c>
      <c r="I264">
        <v>209</v>
      </c>
      <c r="N264">
        <v>575</v>
      </c>
      <c r="O264">
        <v>0</v>
      </c>
      <c r="P264">
        <v>575</v>
      </c>
      <c r="Q264">
        <f>SUM(Table1[[#This Row],[OSA]],Table1[[#This Row],[OSA: High-Demand Field]])</f>
        <v>114</v>
      </c>
      <c r="U264">
        <v>2</v>
      </c>
      <c r="Y264">
        <v>112</v>
      </c>
      <c r="AC264">
        <v>391</v>
      </c>
      <c r="AD264">
        <v>170</v>
      </c>
      <c r="AE264">
        <v>260</v>
      </c>
      <c r="AF264">
        <v>221</v>
      </c>
      <c r="AG264">
        <v>176</v>
      </c>
      <c r="AH264">
        <v>71</v>
      </c>
      <c r="AI264">
        <v>105</v>
      </c>
      <c r="AJ264">
        <v>97</v>
      </c>
      <c r="AK264">
        <v>215</v>
      </c>
      <c r="AL264">
        <v>99</v>
      </c>
      <c r="AM264">
        <v>155</v>
      </c>
      <c r="AN264">
        <v>124</v>
      </c>
      <c r="AO264">
        <v>4</v>
      </c>
      <c r="AP264">
        <v>11</v>
      </c>
      <c r="AQ264">
        <v>0</v>
      </c>
      <c r="AR264">
        <v>1</v>
      </c>
      <c r="AS264">
        <v>11</v>
      </c>
      <c r="AT264">
        <v>0</v>
      </c>
      <c r="AU264">
        <v>0</v>
      </c>
      <c r="AV264">
        <v>0</v>
      </c>
      <c r="AW264">
        <v>0</v>
      </c>
      <c r="AX264">
        <v>11</v>
      </c>
      <c r="AY264">
        <v>0</v>
      </c>
      <c r="AZ264">
        <v>1</v>
      </c>
      <c r="BA264">
        <v>11</v>
      </c>
      <c r="BB264">
        <v>1284</v>
      </c>
      <c r="BC264">
        <v>497</v>
      </c>
      <c r="BD264">
        <v>738</v>
      </c>
      <c r="BE264">
        <v>431</v>
      </c>
      <c r="BF264">
        <v>1030</v>
      </c>
      <c r="BG264">
        <v>425</v>
      </c>
      <c r="BH264">
        <v>580</v>
      </c>
      <c r="BI264">
        <v>311</v>
      </c>
      <c r="BJ264">
        <v>254</v>
      </c>
      <c r="BK264">
        <v>72</v>
      </c>
      <c r="BL264">
        <v>158</v>
      </c>
      <c r="BM264">
        <v>120</v>
      </c>
      <c r="BN264">
        <v>39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</row>
    <row r="265" spans="1:79" outlineLevel="1">
      <c r="A265" t="s">
        <v>99</v>
      </c>
      <c r="B265" t="s">
        <v>1938</v>
      </c>
      <c r="C265">
        <v>2021</v>
      </c>
      <c r="D265" t="s">
        <v>2036</v>
      </c>
      <c r="E265">
        <v>469</v>
      </c>
      <c r="F265">
        <v>736</v>
      </c>
      <c r="G265">
        <v>284</v>
      </c>
      <c r="H265">
        <v>366</v>
      </c>
      <c r="I265">
        <v>187</v>
      </c>
      <c r="N265">
        <v>103</v>
      </c>
      <c r="O265">
        <v>0</v>
      </c>
      <c r="P265">
        <v>103</v>
      </c>
      <c r="Q265">
        <f>SUM(Table1[[#This Row],[OSA]],Table1[[#This Row],[OSA: High-Demand Field]])</f>
        <v>261</v>
      </c>
      <c r="U265">
        <v>20</v>
      </c>
      <c r="Y265">
        <v>241</v>
      </c>
      <c r="AC265">
        <v>382</v>
      </c>
      <c r="AD265">
        <v>150</v>
      </c>
      <c r="AE265">
        <v>218</v>
      </c>
      <c r="AF265">
        <v>217</v>
      </c>
      <c r="AG265">
        <v>162</v>
      </c>
      <c r="AH265">
        <v>62</v>
      </c>
      <c r="AI265">
        <v>94</v>
      </c>
      <c r="AJ265">
        <v>95</v>
      </c>
      <c r="AK265">
        <v>220</v>
      </c>
      <c r="AL265">
        <v>88</v>
      </c>
      <c r="AM265">
        <v>124</v>
      </c>
      <c r="AN265">
        <v>122</v>
      </c>
      <c r="AO265">
        <v>3</v>
      </c>
      <c r="AP265">
        <v>11</v>
      </c>
      <c r="AQ265">
        <v>1</v>
      </c>
      <c r="AR265">
        <v>1</v>
      </c>
      <c r="AS265">
        <v>9</v>
      </c>
      <c r="AT265">
        <v>0</v>
      </c>
      <c r="AU265">
        <v>0</v>
      </c>
      <c r="AV265">
        <v>0</v>
      </c>
      <c r="AW265">
        <v>0</v>
      </c>
      <c r="AX265">
        <v>11</v>
      </c>
      <c r="AY265">
        <v>1</v>
      </c>
      <c r="AZ265">
        <v>1</v>
      </c>
      <c r="BA265">
        <v>9</v>
      </c>
      <c r="BB265">
        <v>1295</v>
      </c>
      <c r="BC265">
        <v>480</v>
      </c>
      <c r="BD265">
        <v>726</v>
      </c>
      <c r="BE265">
        <v>453</v>
      </c>
      <c r="BF265">
        <v>992</v>
      </c>
      <c r="BG265">
        <v>404</v>
      </c>
      <c r="BH265">
        <v>533</v>
      </c>
      <c r="BI265">
        <v>298</v>
      </c>
      <c r="BJ265">
        <v>303</v>
      </c>
      <c r="BK265">
        <v>76</v>
      </c>
      <c r="BL265">
        <v>193</v>
      </c>
      <c r="BM265">
        <v>155</v>
      </c>
      <c r="BN265">
        <v>49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</row>
    <row r="266" spans="1:79" outlineLevel="1">
      <c r="A266" t="s">
        <v>99</v>
      </c>
      <c r="B266" t="s">
        <v>1938</v>
      </c>
      <c r="C266">
        <v>2022</v>
      </c>
      <c r="D266" t="s">
        <v>2036</v>
      </c>
      <c r="E266">
        <v>382</v>
      </c>
      <c r="F266">
        <v>655</v>
      </c>
      <c r="G266">
        <v>288</v>
      </c>
      <c r="H266">
        <v>303</v>
      </c>
      <c r="I266">
        <v>158</v>
      </c>
      <c r="N266">
        <v>80</v>
      </c>
      <c r="O266">
        <v>0</v>
      </c>
      <c r="P266">
        <v>80</v>
      </c>
      <c r="Q266">
        <f>SUM(Table1[[#This Row],[OSA]],Table1[[#This Row],[OSA: High-Demand Field]])</f>
        <v>318</v>
      </c>
      <c r="U266">
        <v>23</v>
      </c>
      <c r="Y266">
        <v>295</v>
      </c>
      <c r="AC266">
        <v>386</v>
      </c>
      <c r="AD266">
        <v>166</v>
      </c>
      <c r="AE266">
        <v>217</v>
      </c>
      <c r="AF266">
        <v>205</v>
      </c>
      <c r="AG266">
        <v>162</v>
      </c>
      <c r="AH266">
        <v>70</v>
      </c>
      <c r="AI266">
        <v>88</v>
      </c>
      <c r="AJ266">
        <v>78</v>
      </c>
      <c r="AK266">
        <v>224</v>
      </c>
      <c r="AL266">
        <v>96</v>
      </c>
      <c r="AM266">
        <v>129</v>
      </c>
      <c r="AN266">
        <v>127</v>
      </c>
      <c r="AO266">
        <v>17</v>
      </c>
      <c r="AP266">
        <v>21</v>
      </c>
      <c r="AQ266">
        <v>1</v>
      </c>
      <c r="AR266">
        <v>1</v>
      </c>
      <c r="AS266">
        <v>19</v>
      </c>
      <c r="AT266">
        <v>0</v>
      </c>
      <c r="AU266">
        <v>0</v>
      </c>
      <c r="AV266">
        <v>0</v>
      </c>
      <c r="AW266">
        <v>0</v>
      </c>
      <c r="AX266">
        <v>21</v>
      </c>
      <c r="AY266">
        <v>1</v>
      </c>
      <c r="AZ266">
        <v>1</v>
      </c>
      <c r="BA266">
        <v>19</v>
      </c>
      <c r="BB266">
        <v>1172</v>
      </c>
      <c r="BC266">
        <v>491</v>
      </c>
      <c r="BD266">
        <v>658</v>
      </c>
      <c r="BE266">
        <v>353</v>
      </c>
      <c r="BF266">
        <v>902</v>
      </c>
      <c r="BG266">
        <v>386</v>
      </c>
      <c r="BH266">
        <v>487</v>
      </c>
      <c r="BI266">
        <v>237</v>
      </c>
      <c r="BJ266">
        <v>270</v>
      </c>
      <c r="BK266">
        <v>105</v>
      </c>
      <c r="BL266">
        <v>171</v>
      </c>
      <c r="BM266">
        <v>116</v>
      </c>
      <c r="BN266">
        <v>58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</row>
    <row r="267" spans="1:79" outlineLevel="1">
      <c r="A267" t="s">
        <v>99</v>
      </c>
      <c r="B267" t="s">
        <v>1938</v>
      </c>
      <c r="C267">
        <v>2023</v>
      </c>
      <c r="D267" t="s">
        <v>2036</v>
      </c>
      <c r="E267">
        <v>392</v>
      </c>
      <c r="F267">
        <v>616</v>
      </c>
      <c r="G267">
        <v>286</v>
      </c>
      <c r="H267">
        <v>279</v>
      </c>
      <c r="I267">
        <v>158</v>
      </c>
      <c r="N267">
        <v>55</v>
      </c>
      <c r="O267">
        <v>0</v>
      </c>
      <c r="P267">
        <v>55</v>
      </c>
      <c r="Q267">
        <v>359</v>
      </c>
      <c r="R267">
        <v>40</v>
      </c>
      <c r="S267">
        <v>52</v>
      </c>
      <c r="T267">
        <v>229</v>
      </c>
      <c r="U267">
        <v>16</v>
      </c>
      <c r="V267">
        <v>10</v>
      </c>
      <c r="W267">
        <v>7</v>
      </c>
      <c r="X267">
        <v>9</v>
      </c>
      <c r="Y267">
        <v>343</v>
      </c>
      <c r="Z267">
        <v>30</v>
      </c>
      <c r="AA267">
        <v>45</v>
      </c>
      <c r="AB267">
        <v>220</v>
      </c>
      <c r="AC267">
        <v>356</v>
      </c>
      <c r="AD267">
        <v>141</v>
      </c>
      <c r="AE267">
        <v>199</v>
      </c>
      <c r="AF267">
        <v>185</v>
      </c>
      <c r="AG267">
        <v>180</v>
      </c>
      <c r="AH267">
        <v>65</v>
      </c>
      <c r="AI267">
        <v>91</v>
      </c>
      <c r="AJ267">
        <v>86</v>
      </c>
      <c r="AK267">
        <v>176</v>
      </c>
      <c r="AL267">
        <v>76</v>
      </c>
      <c r="AM267">
        <v>108</v>
      </c>
      <c r="AN267">
        <v>99</v>
      </c>
      <c r="AO267">
        <v>16</v>
      </c>
      <c r="AP267">
        <v>17</v>
      </c>
      <c r="AQ267">
        <v>1</v>
      </c>
      <c r="AR267">
        <v>0</v>
      </c>
      <c r="AS267">
        <v>15</v>
      </c>
      <c r="AT267">
        <v>0</v>
      </c>
      <c r="AU267">
        <v>0</v>
      </c>
      <c r="AV267">
        <v>0</v>
      </c>
      <c r="AW267">
        <v>0</v>
      </c>
      <c r="AX267">
        <v>17</v>
      </c>
      <c r="AY267">
        <v>1</v>
      </c>
      <c r="AZ267">
        <v>0</v>
      </c>
      <c r="BA267">
        <v>15</v>
      </c>
      <c r="BB267">
        <v>1108</v>
      </c>
      <c r="BC267">
        <v>466</v>
      </c>
      <c r="BD267">
        <v>599</v>
      </c>
      <c r="BE267">
        <v>382</v>
      </c>
      <c r="BF267">
        <v>804</v>
      </c>
      <c r="BG267">
        <v>368</v>
      </c>
      <c r="BH267">
        <v>407</v>
      </c>
      <c r="BI267">
        <v>227</v>
      </c>
      <c r="BJ267">
        <v>304</v>
      </c>
      <c r="BK267">
        <v>98</v>
      </c>
      <c r="BL267">
        <v>192</v>
      </c>
      <c r="BM267">
        <v>155</v>
      </c>
      <c r="BN267">
        <v>56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</row>
    <row r="268" spans="1:79" outlineLevel="1">
      <c r="A268" t="str">
        <f>A267</f>
        <v>003590</v>
      </c>
      <c r="B268" t="str">
        <f>B267</f>
        <v>McLennan Community College</v>
      </c>
      <c r="C268">
        <v>2024</v>
      </c>
      <c r="D268" t="s">
        <v>2037</v>
      </c>
      <c r="E268">
        <f>_xlfn.FORECAST.ETS($C268, E262:E267, $C262:$C267, 0,0,1)</f>
        <v>363.60860490490541</v>
      </c>
      <c r="F268">
        <f>_xlfn.FORECAST.ETS($C268, F262:F267, $C262:$C267, 0,0,1)</f>
        <v>558.12367168577396</v>
      </c>
      <c r="G268">
        <f>F268*AVERAGEIFS(G:G, $A:$A, $A268, $D:$D, "Weight pct")</f>
        <v>227.97278109455601</v>
      </c>
      <c r="H268">
        <f>F268*AVERAGEIFS(H:H, $A:$A, $A268, $D:$D, "Weight pct")</f>
        <v>265.62349906083205</v>
      </c>
      <c r="I268">
        <f>F268*AVERAGEIFS(I:I, $A:$A, $A268, $D:$D, "Weight pct")</f>
        <v>135.63195684083368</v>
      </c>
      <c r="J268">
        <f>_xlfn.FORECAST.ETS($C268, J262:J267, $C262:$C267, 0,0,1)</f>
        <v>0</v>
      </c>
      <c r="K268" t="e">
        <f>J268*AVERAGEIFS(K:K, $A:$A, $A268, $D:$D, "Weight pct")</f>
        <v>#DIV/0!</v>
      </c>
      <c r="L268" t="e">
        <f>J268*AVERAGEIFS(L:L, $A:$A, $A268, $D:$D, "Weight pct")</f>
        <v>#DIV/0!</v>
      </c>
      <c r="M268" t="e">
        <f>J268*AVERAGEIFS(M:M, $A:$A, $A268, $D:$D, "Weight pct")</f>
        <v>#DIV/0!</v>
      </c>
      <c r="N268">
        <f>_xlfn.FORECAST.ETS($C268, N264:N267, $C264:$C267, 0,0,1)</f>
        <v>-130.50700555221422</v>
      </c>
      <c r="O268">
        <f>N268*AVERAGEIFS(O:O, $A:$A, $A268, $D:$D, "Weight pct")</f>
        <v>0</v>
      </c>
      <c r="P268">
        <f>N268*AVERAGEIFS(P:P, $A:$A, $A268, $D:$D, "Weight pct")</f>
        <v>-130.50700555221422</v>
      </c>
      <c r="Q268">
        <f>_xlfn.FORECAST.ETS($C268, Q264:Q267, $C264:$C267, 0,0,1)</f>
        <v>446.48370771228576</v>
      </c>
      <c r="R268">
        <f>$Q268*($R267/$Q267)</f>
        <v>49.747488324488664</v>
      </c>
      <c r="S268">
        <f>$Q268*($S267/$Q267)</f>
        <v>64.671734821835273</v>
      </c>
      <c r="T268">
        <f>$Q268*($T267/$Q267)</f>
        <v>284.80437065769763</v>
      </c>
      <c r="U268">
        <f t="shared" ref="U268:X271" si="260">Q268*AVERAGEIFS(U:U, $A:$A, $A268, $D:$D, "Weight pct")</f>
        <v>23.559550138387259</v>
      </c>
      <c r="V268">
        <f t="shared" si="260"/>
        <v>12.436872081122166</v>
      </c>
      <c r="W268">
        <f t="shared" si="260"/>
        <v>8.7058104567855175</v>
      </c>
      <c r="X268">
        <f t="shared" si="260"/>
        <v>11.193184873009951</v>
      </c>
      <c r="Y268">
        <f t="shared" ref="Y268:AB271" si="261">Q268*AVERAGEIFS(Y:Y, $A:$A, $A268, $D:$D, "Weight pct")</f>
        <v>422.92415757389853</v>
      </c>
      <c r="Z268">
        <f t="shared" si="261"/>
        <v>37.310616243366496</v>
      </c>
      <c r="AA268">
        <f t="shared" si="261"/>
        <v>55.965924365049759</v>
      </c>
      <c r="AB268">
        <f t="shared" si="261"/>
        <v>273.61118578468768</v>
      </c>
      <c r="AC268">
        <f>_xlfn.FORECAST.ETS($C268, AC262:AC267, $C262:$C267, 0,0,1)</f>
        <v>358.44589659487974</v>
      </c>
      <c r="AD268">
        <f>AC268*AVERAGEIFS(AD:AD, $A:$A, $A268, $D:$D, "Weight pct")</f>
        <v>144.60533363126729</v>
      </c>
      <c r="AE268">
        <f>AC268*AVERAGEIFS(AE:AE, $A:$A, $A268, $D:$D, "Weight pct")</f>
        <v>211.22447344248528</v>
      </c>
      <c r="AF268">
        <f>AC268*AVERAGEIFS(AF:AF, $A:$A, $A268, $D:$D, "Weight pct")</f>
        <v>196.89765437399868</v>
      </c>
      <c r="AG268">
        <f t="shared" ref="AG268:AJ271" si="262">AC268*AVERAGEIFS(AG:AG, $A:$A, $A268, $D:$D, "Weight pct")</f>
        <v>160.08884426669954</v>
      </c>
      <c r="AH268">
        <f t="shared" si="262"/>
        <v>59.599901853729392</v>
      </c>
      <c r="AI268">
        <f t="shared" si="262"/>
        <v>84.626515096050355</v>
      </c>
      <c r="AJ268">
        <f t="shared" si="262"/>
        <v>85.418213070511044</v>
      </c>
      <c r="AK268">
        <f t="shared" ref="AK268:AN271" si="263">AC268*AVERAGEIFS(AK:AK, $A:$A, $A268, $D:$D, "Weight pct")</f>
        <v>198.35705232818017</v>
      </c>
      <c r="AL268">
        <f t="shared" si="263"/>
        <v>85.005431777537908</v>
      </c>
      <c r="AM268">
        <f t="shared" si="263"/>
        <v>126.59795834643495</v>
      </c>
      <c r="AN268">
        <f t="shared" si="263"/>
        <v>111.47944130348763</v>
      </c>
      <c r="AO268">
        <f>_xlfn.FORECAST.ETS($C268, AO262:AO267, $C262:$C267, 0,0,1)</f>
        <v>18.735548956337251</v>
      </c>
      <c r="AP268">
        <f>_xlfn.FORECAST.ETS($C268, AP262:AP267, $C262:$C267, 0,0,1)</f>
        <v>19.599968928542008</v>
      </c>
      <c r="AQ268">
        <f>AP268*AVERAGEIFS(AQ:AQ, $A:$A, $A268, $D:$D, "Weight pct")</f>
        <v>1.2980133908877409</v>
      </c>
      <c r="AR268">
        <f>AP268*AVERAGEIFS(AR:AR, $A:$A, $A268, $D:$D, "Weight pct")</f>
        <v>0.7494937613367435</v>
      </c>
      <c r="AS268">
        <f>AP268*AVERAGEIFS(AS:AS, $A:$A, $A268, $D:$D, "Weight pct")</f>
        <v>17.51727466632358</v>
      </c>
      <c r="AT268">
        <f t="shared" ref="AT268:AW271" si="264">AP268*AVERAGEIFS(AT:AT, $A:$A, $A268, $D:$D, "Weight pct")</f>
        <v>0</v>
      </c>
      <c r="AU268">
        <f t="shared" si="264"/>
        <v>0</v>
      </c>
      <c r="AV268">
        <f t="shared" si="264"/>
        <v>0</v>
      </c>
      <c r="AW268">
        <f t="shared" si="264"/>
        <v>0</v>
      </c>
      <c r="AX268">
        <f t="shared" ref="AX268:BA271" si="265">AP268*AVERAGEIFS(AX:AX, $A:$A, $A268, $D:$D, "Weight pct")</f>
        <v>19.599968928542008</v>
      </c>
      <c r="AY268">
        <f t="shared" si="265"/>
        <v>1.2980133908877409</v>
      </c>
      <c r="AZ268">
        <f t="shared" si="265"/>
        <v>0.7494937613367435</v>
      </c>
      <c r="BA268">
        <f t="shared" si="265"/>
        <v>17.51727466632358</v>
      </c>
      <c r="BB268">
        <f>_xlfn.FORECAST.ETS($C268, BB262:BB267, $C262:$C267, 0,0,1)</f>
        <v>1070.3381145251128</v>
      </c>
      <c r="BC268">
        <f>BB268*AVERAGEIFS(BC:BC, $A:$A, $A268, $D:$D, "Weight pct")</f>
        <v>397.51107114121771</v>
      </c>
      <c r="BD268">
        <f>BB268*AVERAGEIFS(BD:BD, $A:$A, $A268, $D:$D, "Weight pct")</f>
        <v>607.40151455815726</v>
      </c>
      <c r="BE268">
        <f>BB268*AVERAGEIFS(BE:BE, $A:$A, $A268, $D:$D, "Weight pct")</f>
        <v>367.35560266072383</v>
      </c>
      <c r="BF268">
        <f t="shared" ref="BF268:BI271" si="266">BB268*AVERAGEIFS(BF:BF, $A:$A, $A268, $D:$D, "Weight pct")</f>
        <v>821.79011250488929</v>
      </c>
      <c r="BG268">
        <f t="shared" si="266"/>
        <v>323.09124365260686</v>
      </c>
      <c r="BH268">
        <f t="shared" si="266"/>
        <v>450.11816478171733</v>
      </c>
      <c r="BI268">
        <f t="shared" si="266"/>
        <v>248.93934476618099</v>
      </c>
      <c r="BJ268">
        <f t="shared" ref="BJ268:BM271" si="267">BB268*AVERAGEIFS(BJ:BJ, $A:$A, $A268, $D:$D, "Weight pct")</f>
        <v>248.54800202022338</v>
      </c>
      <c r="BK268">
        <f t="shared" si="267"/>
        <v>74.419827488610863</v>
      </c>
      <c r="BL268">
        <f t="shared" si="267"/>
        <v>157.28334977643999</v>
      </c>
      <c r="BM268">
        <f t="shared" si="267"/>
        <v>118.41625789454287</v>
      </c>
      <c r="BN268">
        <f>_xlfn.FORECAST.ETS($C268, BN262:BN267, $C262:$C267, 0,0,1)</f>
        <v>62.107030285303587</v>
      </c>
      <c r="BO268">
        <f>_xlfn.FORECAST.ETS($C268, BO262:BO267, $C262:$C267, 0,0,1)</f>
        <v>0</v>
      </c>
      <c r="BP268" t="e">
        <f>BO268*AVERAGEIFS(BP:BP, $A:$A, $A268, $D:$D, "Weight pct")</f>
        <v>#DIV/0!</v>
      </c>
      <c r="BQ268" t="e">
        <f>BO268*AVERAGEIFS(BQ:BQ, $A:$A, $A268, $D:$D, "Weight pct")</f>
        <v>#DIV/0!</v>
      </c>
      <c r="BR268" t="e">
        <f>BO268*AVERAGEIFS(BR:BR, $A:$A, $A268, $D:$D, "Weight pct")</f>
        <v>#DIV/0!</v>
      </c>
      <c r="BS268" t="e">
        <f t="shared" ref="BS268:BV271" si="268">BO268*AVERAGEIFS(BS:BS, $A:$A, $A268, $D:$D, "Weight pct")</f>
        <v>#DIV/0!</v>
      </c>
      <c r="BT268" t="e">
        <f t="shared" si="268"/>
        <v>#DIV/0!</v>
      </c>
      <c r="BU268" t="e">
        <f t="shared" si="268"/>
        <v>#DIV/0!</v>
      </c>
      <c r="BV268" t="e">
        <f t="shared" si="268"/>
        <v>#DIV/0!</v>
      </c>
      <c r="BW268" t="e">
        <f t="shared" ref="BW268:BZ271" si="269">BO268*AVERAGEIFS(BW:BW, $A:$A, $A268, $D:$D, "Weight pct")</f>
        <v>#DIV/0!</v>
      </c>
      <c r="BX268" t="e">
        <f t="shared" si="269"/>
        <v>#DIV/0!</v>
      </c>
      <c r="BY268" t="e">
        <f t="shared" si="269"/>
        <v>#DIV/0!</v>
      </c>
      <c r="BZ268" t="e">
        <f t="shared" si="269"/>
        <v>#DIV/0!</v>
      </c>
      <c r="CA268">
        <f>_xlfn.FORECAST.ETS($C268, CA262:CA267, $C262:$C267, 0,0,1)</f>
        <v>0</v>
      </c>
    </row>
    <row r="269" spans="1:79" outlineLevel="1">
      <c r="A269" t="str">
        <f>A267</f>
        <v>003590</v>
      </c>
      <c r="B269" t="str">
        <f>B267</f>
        <v>McLennan Community College</v>
      </c>
      <c r="C269">
        <v>2025</v>
      </c>
      <c r="D269" t="s">
        <v>2037</v>
      </c>
      <c r="E269">
        <f>_xlfn.FORECAST.ETS($C269, E262:E267, $C262:$C267, 0,0,1)</f>
        <v>339.55330019454732</v>
      </c>
      <c r="F269">
        <f>_xlfn.FORECAST.ETS($C269, F262:F267, $C262:$C267, 0,0,1)</f>
        <v>501.70454327466427</v>
      </c>
      <c r="G269">
        <f>F269*AVERAGEIFS(G:G, $A:$A, $A269, $D:$D, "Weight pct")</f>
        <v>204.92766356359252</v>
      </c>
      <c r="H269">
        <f>F269*AVERAGEIFS(H:H, $A:$A, $A269, $D:$D, "Weight pct")</f>
        <v>238.77237795131805</v>
      </c>
      <c r="I269">
        <f>F269*AVERAGEIFS(I:I, $A:$A, $A269, $D:$D, "Weight pct")</f>
        <v>121.9213095813472</v>
      </c>
      <c r="J269">
        <f>_xlfn.FORECAST.ETS($C269, J262:J267, $C262:$C267, 0,0,1)</f>
        <v>0</v>
      </c>
      <c r="K269" t="e">
        <f>J269*AVERAGEIFS(K:K, $A:$A, $A269, $D:$D, "Weight pct")</f>
        <v>#DIV/0!</v>
      </c>
      <c r="L269" t="e">
        <f>J269*AVERAGEIFS(L:L, $A:$A, $A269, $D:$D, "Weight pct")</f>
        <v>#DIV/0!</v>
      </c>
      <c r="M269" t="e">
        <f>J269*AVERAGEIFS(M:M, $A:$A, $A269, $D:$D, "Weight pct")</f>
        <v>#DIV/0!</v>
      </c>
      <c r="N269">
        <f>_xlfn.FORECAST.ETS($C269, N264:N267, $C264:$C267, 0,0,1)</f>
        <v>-282.82219758657141</v>
      </c>
      <c r="O269">
        <f>N269*AVERAGEIFS(O:O, $A:$A, $A269, $D:$D, "Weight pct")</f>
        <v>0</v>
      </c>
      <c r="P269">
        <f>N269*AVERAGEIFS(P:P, $A:$A, $A269, $D:$D, "Weight pct")</f>
        <v>-282.82219758657141</v>
      </c>
      <c r="Q269">
        <f>_xlfn.FORECAST.ETS($C269, Q264:Q267, $C264:$C267, 0,0,1)</f>
        <v>524.14289606742864</v>
      </c>
      <c r="R269">
        <f>$Q269*($R267/$Q267)</f>
        <v>58.400322681607648</v>
      </c>
      <c r="S269">
        <f>$Q269*($S267/$Q267)</f>
        <v>75.920419486089941</v>
      </c>
      <c r="T269">
        <f>$Q269*($T267/$Q267)</f>
        <v>334.34184735220379</v>
      </c>
      <c r="U269">
        <f t="shared" si="260"/>
        <v>27.657382847970592</v>
      </c>
      <c r="V269">
        <f t="shared" si="260"/>
        <v>14.600080670401912</v>
      </c>
      <c r="W269">
        <f t="shared" si="260"/>
        <v>10.220056469281337</v>
      </c>
      <c r="X269">
        <f t="shared" si="260"/>
        <v>13.140072603361721</v>
      </c>
      <c r="Y269">
        <f t="shared" si="261"/>
        <v>496.48551321945808</v>
      </c>
      <c r="Z269">
        <f t="shared" si="261"/>
        <v>43.800242011205739</v>
      </c>
      <c r="AA269">
        <f t="shared" si="261"/>
        <v>65.700363016808609</v>
      </c>
      <c r="AB269">
        <f t="shared" si="261"/>
        <v>321.20177474884207</v>
      </c>
      <c r="AC269">
        <f>_xlfn.FORECAST.ETS($C269, AC262:AC267, $C262:$C267, 0,0,1)</f>
        <v>357.97382019407104</v>
      </c>
      <c r="AD269">
        <f>AC269*AVERAGEIFS(AD:AD, $A:$A, $A269, $D:$D, "Weight pct")</f>
        <v>144.41488713407793</v>
      </c>
      <c r="AE269">
        <f>AC269*AVERAGEIFS(AE:AE, $A:$A, $A269, $D:$D, "Weight pct")</f>
        <v>210.94628895179173</v>
      </c>
      <c r="AF269">
        <f>AC269*AVERAGEIFS(AF:AF, $A:$A, $A269, $D:$D, "Weight pct")</f>
        <v>196.63833843012108</v>
      </c>
      <c r="AG269">
        <f t="shared" si="262"/>
        <v>159.87800584971953</v>
      </c>
      <c r="AH269">
        <f t="shared" si="262"/>
        <v>59.521408258397592</v>
      </c>
      <c r="AI269">
        <f t="shared" si="262"/>
        <v>84.5150612307975</v>
      </c>
      <c r="AJ269">
        <f t="shared" si="262"/>
        <v>85.305716532057403</v>
      </c>
      <c r="AK269">
        <f t="shared" si="263"/>
        <v>198.09581434435148</v>
      </c>
      <c r="AL269">
        <f t="shared" si="263"/>
        <v>84.893478875680344</v>
      </c>
      <c r="AM269">
        <f t="shared" si="263"/>
        <v>126.43122772099426</v>
      </c>
      <c r="AN269">
        <f t="shared" si="263"/>
        <v>111.33262189806368</v>
      </c>
      <c r="AO269">
        <f>_xlfn.FORECAST.ETS($C269, AO262:AO267, $C262:$C267, 0,0,1)</f>
        <v>21.538601842473621</v>
      </c>
      <c r="AP269">
        <f>_xlfn.FORECAST.ETS($C269, AP262:AP267, $C262:$C267, 0,0,1)</f>
        <v>21.199965011077609</v>
      </c>
      <c r="AQ269">
        <f>AP269*AVERAGEIFS(AQ:AQ, $A:$A, $A269, $D:$D, "Weight pct")</f>
        <v>1.4039735762365462</v>
      </c>
      <c r="AR269">
        <f>AP269*AVERAGEIFS(AR:AR, $A:$A, $A269, $D:$D, "Weight pct")</f>
        <v>0.81067687271797495</v>
      </c>
      <c r="AS269">
        <f>AP269*AVERAGEIFS(AS:AS, $A:$A, $A269, $D:$D, "Weight pct")</f>
        <v>18.947255037466071</v>
      </c>
      <c r="AT269">
        <f t="shared" si="264"/>
        <v>0</v>
      </c>
      <c r="AU269">
        <f t="shared" si="264"/>
        <v>0</v>
      </c>
      <c r="AV269">
        <f t="shared" si="264"/>
        <v>0</v>
      </c>
      <c r="AW269">
        <f t="shared" si="264"/>
        <v>0</v>
      </c>
      <c r="AX269">
        <f t="shared" si="265"/>
        <v>21.199965011077609</v>
      </c>
      <c r="AY269">
        <f t="shared" si="265"/>
        <v>1.4039735762365462</v>
      </c>
      <c r="AZ269">
        <f t="shared" si="265"/>
        <v>0.81067687271797495</v>
      </c>
      <c r="BA269">
        <f t="shared" si="265"/>
        <v>18.947255037466071</v>
      </c>
      <c r="BB269">
        <f>_xlfn.FORECAST.ETS($C269, BB262:BB267, $C262:$C267, 0,0,1)</f>
        <v>1024.2911735682119</v>
      </c>
      <c r="BC269">
        <f>BB269*AVERAGEIFS(BC:BC, $A:$A, $A269, $D:$D, "Weight pct")</f>
        <v>380.40977522906076</v>
      </c>
      <c r="BD269">
        <f>BB269*AVERAGEIFS(BD:BD, $A:$A, $A269, $D:$D, "Weight pct")</f>
        <v>581.27053660041076</v>
      </c>
      <c r="BE269">
        <f>BB269*AVERAGEIFS(BE:BE, $A:$A, $A269, $D:$D, "Weight pct")</f>
        <v>351.55162304311466</v>
      </c>
      <c r="BF269">
        <f t="shared" si="266"/>
        <v>786.43593771100484</v>
      </c>
      <c r="BG269">
        <f t="shared" si="266"/>
        <v>309.19155791940841</v>
      </c>
      <c r="BH269">
        <f t="shared" si="266"/>
        <v>430.75366278364703</v>
      </c>
      <c r="BI269">
        <f t="shared" si="266"/>
        <v>238.2297426743375</v>
      </c>
      <c r="BJ269">
        <f t="shared" si="267"/>
        <v>237.85523585720696</v>
      </c>
      <c r="BK269">
        <f t="shared" si="267"/>
        <v>71.218217309652402</v>
      </c>
      <c r="BL269">
        <f t="shared" si="267"/>
        <v>150.51687381676379</v>
      </c>
      <c r="BM269">
        <f t="shared" si="267"/>
        <v>113.32188036877716</v>
      </c>
      <c r="BN269">
        <f>_xlfn.FORECAST.ETS($C269, BN262:BN267, $C262:$C267, 0,0,1)</f>
        <v>66.858136071993528</v>
      </c>
      <c r="BO269">
        <f>_xlfn.FORECAST.ETS($C269, BO262:BO267, $C262:$C267, 0,0,1)</f>
        <v>0</v>
      </c>
      <c r="BP269" t="e">
        <f>BO269*AVERAGEIFS(BP:BP, $A:$A, $A269, $D:$D, "Weight pct")</f>
        <v>#DIV/0!</v>
      </c>
      <c r="BQ269" t="e">
        <f>BO269*AVERAGEIFS(BQ:BQ, $A:$A, $A269, $D:$D, "Weight pct")</f>
        <v>#DIV/0!</v>
      </c>
      <c r="BR269" t="e">
        <f>BO269*AVERAGEIFS(BR:BR, $A:$A, $A269, $D:$D, "Weight pct")</f>
        <v>#DIV/0!</v>
      </c>
      <c r="BS269" t="e">
        <f t="shared" si="268"/>
        <v>#DIV/0!</v>
      </c>
      <c r="BT269" t="e">
        <f t="shared" si="268"/>
        <v>#DIV/0!</v>
      </c>
      <c r="BU269" t="e">
        <f t="shared" si="268"/>
        <v>#DIV/0!</v>
      </c>
      <c r="BV269" t="e">
        <f t="shared" si="268"/>
        <v>#DIV/0!</v>
      </c>
      <c r="BW269" t="e">
        <f t="shared" si="269"/>
        <v>#DIV/0!</v>
      </c>
      <c r="BX269" t="e">
        <f t="shared" si="269"/>
        <v>#DIV/0!</v>
      </c>
      <c r="BY269" t="e">
        <f t="shared" si="269"/>
        <v>#DIV/0!</v>
      </c>
      <c r="BZ269" t="e">
        <f t="shared" si="269"/>
        <v>#DIV/0!</v>
      </c>
      <c r="CA269">
        <f>_xlfn.FORECAST.ETS($C269, CA262:CA267, $C262:$C267, 0,0,1)</f>
        <v>0</v>
      </c>
    </row>
    <row r="270" spans="1:79" outlineLevel="1">
      <c r="A270" t="str">
        <f>A269</f>
        <v>003590</v>
      </c>
      <c r="B270" t="str">
        <f>B269</f>
        <v>McLennan Community College</v>
      </c>
      <c r="C270">
        <v>2024</v>
      </c>
      <c r="D270" t="s">
        <v>2040</v>
      </c>
      <c r="E270">
        <f>IF(OR(E267=0,E267=""),E268,IF(E268&gt;(E267*(1+Dash!$B$6)),E267*(1+Dash!$B$6),IF(E268&lt;(E267*(1-Dash!$B$7)),E267*(1-Dash!$B$7),E268)))</f>
        <v>372.4</v>
      </c>
      <c r="F270">
        <f>IF(OR(F267=0,F267=""),F268,IF(F268&gt;(F267*(1+Dash!$B$6)),F267*(1+Dash!$B$6),IF(F268&lt;(F267*(1-Dash!$B$7)),F267*(1-Dash!$B$7),F268)))</f>
        <v>585.19999999999993</v>
      </c>
      <c r="G270">
        <f>F270*AVERAGEIFS(G:G, $A:$A, $A270, $D:$D, "Weight pct")</f>
        <v>239.03245510726947</v>
      </c>
      <c r="H270">
        <f>F270*AVERAGEIFS(H:H, $A:$A, $A270, $D:$D, "Weight pct")</f>
        <v>278.50972738872457</v>
      </c>
      <c r="I270">
        <f>F270*AVERAGEIFS(I:I, $A:$A, $A270, $D:$D, "Weight pct")</f>
        <v>142.21188809913536</v>
      </c>
      <c r="J270">
        <f>IF(OR(J267=0,J267=""),J268,IF(J268&gt;(J267*(1+Dash!$B$6)),J267*(1+Dash!$B$6),IF(J268&lt;(J267*(1-Dash!$B$7)),J267*(1-Dash!$B$7),J268)))</f>
        <v>0</v>
      </c>
      <c r="K270" t="e">
        <f>J270*AVERAGEIFS(K:K, $A:$A, $A270, $D:$D, "Weight pct")</f>
        <v>#DIV/0!</v>
      </c>
      <c r="L270" t="e">
        <f>J270*AVERAGEIFS(L:L, $A:$A, $A270, $D:$D, "Weight pct")</f>
        <v>#DIV/0!</v>
      </c>
      <c r="M270" t="e">
        <f>J270*AVERAGEIFS(M:M, $A:$A, $A270, $D:$D, "Weight pct")</f>
        <v>#DIV/0!</v>
      </c>
      <c r="N270">
        <f>IF(OR(N267=0,N267=""),N268,IF(N268&gt;(N267*(1+Dash!$B$6)),N267*(1+Dash!$B$6),IF(N268&lt;(N267*(1-Dash!$B$7)),N267*(1-Dash!$B$7),N268)))</f>
        <v>52.25</v>
      </c>
      <c r="O270">
        <f>N270*AVERAGEIFS(O:O, $A:$A, $A270, $D:$D, "Weight pct")</f>
        <v>0</v>
      </c>
      <c r="P270">
        <f>N270*AVERAGEIFS(P:P, $A:$A, $A270, $D:$D, "Weight pct")</f>
        <v>52.25</v>
      </c>
      <c r="Q270">
        <f>IF(OR(Q267=0,Q267=""),Q268,IF(Q268&gt;(Q267*(1+Dash!$B$6)),Q267*(1+Dash!$B$6),IF(Q268&lt;(Q267*(1-Dash!$B$7)),Q267*(1-Dash!$B$7),Q268)))</f>
        <v>394.90000000000003</v>
      </c>
      <c r="R270">
        <f>$Q270*($R267/$Q267)</f>
        <v>44</v>
      </c>
      <c r="S270">
        <f>$Q270*($S267/$Q267)</f>
        <v>57.20000000000001</v>
      </c>
      <c r="T270">
        <f>$Q270*($T267/$Q267)</f>
        <v>251.90000000000003</v>
      </c>
      <c r="U270">
        <f t="shared" si="260"/>
        <v>20.837639064860156</v>
      </c>
      <c r="V270">
        <f t="shared" si="260"/>
        <v>11</v>
      </c>
      <c r="W270">
        <f t="shared" si="260"/>
        <v>7.7000000000000011</v>
      </c>
      <c r="X270">
        <f t="shared" si="260"/>
        <v>9.9000000000000021</v>
      </c>
      <c r="Y270">
        <f t="shared" si="261"/>
        <v>374.06236093513991</v>
      </c>
      <c r="Z270">
        <f t="shared" si="261"/>
        <v>33</v>
      </c>
      <c r="AA270">
        <f t="shared" si="261"/>
        <v>49.500000000000007</v>
      </c>
      <c r="AB270">
        <f t="shared" si="261"/>
        <v>242.00000000000003</v>
      </c>
      <c r="AC270">
        <f>IF(OR(AC267=0,AC267=""),AC268,IF(AC268&gt;(AC267*(1+Dash!$B$6)),AC267*(1+Dash!$B$6),IF(AC268&lt;(AC267*(1-Dash!$B$7)),AC267*(1-Dash!$B$7),AC268)))</f>
        <v>358.44589659487974</v>
      </c>
      <c r="AD270">
        <f>AC270*AVERAGEIFS(AD:AD, $A:$A, $A270, $D:$D, "Weight pct")</f>
        <v>144.60533363126729</v>
      </c>
      <c r="AE270">
        <f>AC270*AVERAGEIFS(AE:AE, $A:$A, $A270, $D:$D, "Weight pct")</f>
        <v>211.22447344248528</v>
      </c>
      <c r="AF270">
        <f>AC270*AVERAGEIFS(AF:AF, $A:$A, $A270, $D:$D, "Weight pct")</f>
        <v>196.89765437399868</v>
      </c>
      <c r="AG270">
        <f t="shared" si="262"/>
        <v>160.08884426669954</v>
      </c>
      <c r="AH270">
        <f t="shared" si="262"/>
        <v>59.599901853729392</v>
      </c>
      <c r="AI270">
        <f t="shared" si="262"/>
        <v>84.626515096050355</v>
      </c>
      <c r="AJ270">
        <f t="shared" si="262"/>
        <v>85.418213070511044</v>
      </c>
      <c r="AK270">
        <f t="shared" si="263"/>
        <v>198.35705232818017</v>
      </c>
      <c r="AL270">
        <f t="shared" si="263"/>
        <v>85.005431777537908</v>
      </c>
      <c r="AM270">
        <f t="shared" si="263"/>
        <v>126.59795834643495</v>
      </c>
      <c r="AN270">
        <f t="shared" si="263"/>
        <v>111.47944130348763</v>
      </c>
      <c r="AO270">
        <f>IF(OR(AO267=0,AO267=""),AO268,IF(AO268&gt;(AO267*(1+Dash!$B$6)),AO267*(1+Dash!$B$6),IF(AO268&lt;(AO267*(1-Dash!$B$7)),AO267*(1-Dash!$B$7),AO268)))</f>
        <v>17.600000000000001</v>
      </c>
      <c r="AP270">
        <f>IF(OR(AP267=0,AP267=""),AP268,IF(AP268&gt;(AP267*(1+Dash!$B$6)),AP267*(1+Dash!$B$6),IF(AP268&lt;(AP267*(1-Dash!$B$7)),AP267*(1-Dash!$B$7),AP268)))</f>
        <v>18.700000000000003</v>
      </c>
      <c r="AQ270">
        <f>AP270*AVERAGEIFS(AQ:AQ, $A:$A, $A270, $D:$D, "Weight pct")</f>
        <v>1.2384126984126986</v>
      </c>
      <c r="AR270">
        <f>AP270*AVERAGEIFS(AR:AR, $A:$A, $A270, $D:$D, "Weight pct")</f>
        <v>0.7150793650793652</v>
      </c>
      <c r="AS270">
        <f>AP270*AVERAGEIFS(AS:AS, $A:$A, $A270, $D:$D, "Weight pct")</f>
        <v>16.712936507936512</v>
      </c>
      <c r="AT270">
        <f t="shared" si="264"/>
        <v>0</v>
      </c>
      <c r="AU270">
        <f t="shared" si="264"/>
        <v>0</v>
      </c>
      <c r="AV270">
        <f t="shared" si="264"/>
        <v>0</v>
      </c>
      <c r="AW270">
        <f t="shared" si="264"/>
        <v>0</v>
      </c>
      <c r="AX270">
        <f t="shared" si="265"/>
        <v>18.700000000000003</v>
      </c>
      <c r="AY270">
        <f t="shared" si="265"/>
        <v>1.2384126984126986</v>
      </c>
      <c r="AZ270">
        <f t="shared" si="265"/>
        <v>0.7150793650793652</v>
      </c>
      <c r="BA270">
        <f t="shared" si="265"/>
        <v>16.712936507936512</v>
      </c>
      <c r="BB270">
        <f>IF(OR(BB267=0,BB267=""),BB268,IF(BB268&gt;(BB267*(1+Dash!$B$6)),BB267*(1+Dash!$B$6),IF(BB268&lt;(BB267*(1-Dash!$B$7)),BB267*(1-Dash!$B$7),BB268)))</f>
        <v>1070.3381145251128</v>
      </c>
      <c r="BC270">
        <f>BB270*AVERAGEIFS(BC:BC, $A:$A, $A270, $D:$D, "Weight pct")</f>
        <v>397.51107114121771</v>
      </c>
      <c r="BD270">
        <f>BB270*AVERAGEIFS(BD:BD, $A:$A, $A270, $D:$D, "Weight pct")</f>
        <v>607.40151455815726</v>
      </c>
      <c r="BE270">
        <f>BB270*AVERAGEIFS(BE:BE, $A:$A, $A270, $D:$D, "Weight pct")</f>
        <v>367.35560266072383</v>
      </c>
      <c r="BF270">
        <f t="shared" si="266"/>
        <v>821.79011250488929</v>
      </c>
      <c r="BG270">
        <f t="shared" si="266"/>
        <v>323.09124365260686</v>
      </c>
      <c r="BH270">
        <f t="shared" si="266"/>
        <v>450.11816478171733</v>
      </c>
      <c r="BI270">
        <f t="shared" si="266"/>
        <v>248.93934476618099</v>
      </c>
      <c r="BJ270">
        <f t="shared" si="267"/>
        <v>248.54800202022338</v>
      </c>
      <c r="BK270">
        <f t="shared" si="267"/>
        <v>74.419827488610863</v>
      </c>
      <c r="BL270">
        <f t="shared" si="267"/>
        <v>157.28334977643999</v>
      </c>
      <c r="BM270">
        <f t="shared" si="267"/>
        <v>118.41625789454287</v>
      </c>
      <c r="BN270">
        <f>IF(OR(BN267=0,BN267=""),BN268,IF(BN268&gt;(BN267*(1+Dash!$B$6)),BN267*(1+Dash!$B$6),IF(BN268&lt;(BN267*(1-Dash!$B$7)),BN267*(1-Dash!$B$7),BN268)))</f>
        <v>61.600000000000009</v>
      </c>
      <c r="BO270">
        <f>IF(OR(BO267=0,BO267=""),BO268,IF(BO268&gt;(BO267*(1+Dash!$B$6)),BO267*(1+Dash!$B$6),IF(BO268&lt;(BO267*(1-Dash!$B$7)),BO267*(1-Dash!$B$7),BO268)))</f>
        <v>0</v>
      </c>
      <c r="BP270" t="e">
        <f>BO270*AVERAGEIFS(BP:BP, $A:$A, $A270, $D:$D, "Weight pct")</f>
        <v>#DIV/0!</v>
      </c>
      <c r="BQ270" t="e">
        <f>BO270*AVERAGEIFS(BQ:BQ, $A:$A, $A270, $D:$D, "Weight pct")</f>
        <v>#DIV/0!</v>
      </c>
      <c r="BR270" t="e">
        <f>BO270*AVERAGEIFS(BR:BR, $A:$A, $A270, $D:$D, "Weight pct")</f>
        <v>#DIV/0!</v>
      </c>
      <c r="BS270" t="e">
        <f t="shared" si="268"/>
        <v>#DIV/0!</v>
      </c>
      <c r="BT270" t="e">
        <f t="shared" si="268"/>
        <v>#DIV/0!</v>
      </c>
      <c r="BU270" t="e">
        <f t="shared" si="268"/>
        <v>#DIV/0!</v>
      </c>
      <c r="BV270" t="e">
        <f t="shared" si="268"/>
        <v>#DIV/0!</v>
      </c>
      <c r="BW270" t="e">
        <f t="shared" si="269"/>
        <v>#DIV/0!</v>
      </c>
      <c r="BX270" t="e">
        <f t="shared" si="269"/>
        <v>#DIV/0!</v>
      </c>
      <c r="BY270" t="e">
        <f t="shared" si="269"/>
        <v>#DIV/0!</v>
      </c>
      <c r="BZ270" t="e">
        <f t="shared" si="269"/>
        <v>#DIV/0!</v>
      </c>
      <c r="CA270">
        <f>IF(OR(CA267=0,CA267=""),CA268,IF(CA268&gt;(CA267*(1+Dash!$B$6)),CA267*(1+Dash!$B$6),IF(CA268&lt;(CA267*(1-Dash!$B$7)),CA267*(1-Dash!$B$7),CA268)))</f>
        <v>0</v>
      </c>
    </row>
    <row r="271" spans="1:79" outlineLevel="1">
      <c r="A271" t="str">
        <f>A270</f>
        <v>003590</v>
      </c>
      <c r="B271" t="str">
        <f>B270</f>
        <v>McLennan Community College</v>
      </c>
      <c r="C271">
        <v>2025</v>
      </c>
      <c r="D271" t="s">
        <v>2040</v>
      </c>
      <c r="E271">
        <f>IF(E269&gt;(E270*(1+Dash!$B$6)), E270*(1+Dash!$B$6), IF(E269&lt;(E270*(1-Dash!$B$7)), E270*(1-Dash!$B$7), E269))</f>
        <v>353.78</v>
      </c>
      <c r="F271">
        <f>IF(F269&gt;(F270*(1+Dash!$B$6)), F270*(1+Dash!$B$6), IF(F269&lt;(F270*(1-Dash!$B$7)), F270*(1-Dash!$B$7), F269))</f>
        <v>555.93999999999994</v>
      </c>
      <c r="G271">
        <f>F271*AVERAGEIFS(G:G, $A:$A, $A271, $D:$D, "Weight pct")</f>
        <v>227.080832351906</v>
      </c>
      <c r="H271">
        <f>F271*AVERAGEIFS(H:H, $A:$A, $A271, $D:$D, "Weight pct")</f>
        <v>264.5842410192883</v>
      </c>
      <c r="I271">
        <f>F271*AVERAGEIFS(I:I, $A:$A, $A271, $D:$D, "Weight pct")</f>
        <v>135.10129369417859</v>
      </c>
      <c r="J271">
        <f>IF(J269&gt;(J270*(1+Dash!$B$6)), J270*(1+Dash!$B$6), IF(J269&lt;(J270*(1-Dash!$B$7)), J270*(1-Dash!$B$7), J269))</f>
        <v>0</v>
      </c>
      <c r="K271" t="e">
        <f>J271*AVERAGEIFS(K:K, $A:$A, $A271, $D:$D, "Weight pct")</f>
        <v>#DIV/0!</v>
      </c>
      <c r="L271" t="e">
        <f>J271*AVERAGEIFS(L:L, $A:$A, $A271, $D:$D, "Weight pct")</f>
        <v>#DIV/0!</v>
      </c>
      <c r="M271" t="e">
        <f>J271*AVERAGEIFS(M:M, $A:$A, $A271, $D:$D, "Weight pct")</f>
        <v>#DIV/0!</v>
      </c>
      <c r="N271">
        <f>IF(N269&gt;(N270*(1+Dash!$B$6)), N270*(1+Dash!$B$6), IF(N269&lt;(N270*(1-Dash!$B$7)), N270*(1-Dash!$B$7), N269))</f>
        <v>49.637499999999996</v>
      </c>
      <c r="O271">
        <f>N271*AVERAGEIFS(O:O, $A:$A, $A271, $D:$D, "Weight pct")</f>
        <v>0</v>
      </c>
      <c r="P271">
        <f>N271*AVERAGEIFS(P:P, $A:$A, $A271, $D:$D, "Weight pct")</f>
        <v>49.637499999999996</v>
      </c>
      <c r="Q271">
        <f>IF(Q269&gt;(Q270*(1+Dash!$B$6)), Q270*(1+Dash!$B$6), IF(Q269&lt;(Q270*(1-Dash!$B$7)), Q270*(1-Dash!$B$7), Q269))</f>
        <v>434.3900000000001</v>
      </c>
      <c r="R271">
        <f>$Q271*($R267/$Q267)</f>
        <v>48.400000000000013</v>
      </c>
      <c r="S271">
        <f>$Q271*($S267/$Q267)</f>
        <v>62.920000000000016</v>
      </c>
      <c r="T271">
        <f>$Q271*($T267/$Q267)</f>
        <v>277.09000000000009</v>
      </c>
      <c r="U271">
        <f t="shared" si="260"/>
        <v>22.921402971346176</v>
      </c>
      <c r="V271">
        <f t="shared" si="260"/>
        <v>12.100000000000003</v>
      </c>
      <c r="W271">
        <f t="shared" si="260"/>
        <v>8.4700000000000024</v>
      </c>
      <c r="X271">
        <f t="shared" si="260"/>
        <v>10.890000000000004</v>
      </c>
      <c r="Y271">
        <f t="shared" si="261"/>
        <v>411.46859702865396</v>
      </c>
      <c r="Z271">
        <f t="shared" si="261"/>
        <v>36.300000000000011</v>
      </c>
      <c r="AA271">
        <f t="shared" si="261"/>
        <v>54.450000000000017</v>
      </c>
      <c r="AB271">
        <f t="shared" si="261"/>
        <v>266.2000000000001</v>
      </c>
      <c r="AC271">
        <f>IF(AC269&gt;(AC270*(1+Dash!$B$6)), AC270*(1+Dash!$B$6), IF(AC269&lt;(AC270*(1-Dash!$B$7)), AC270*(1-Dash!$B$7), AC269))</f>
        <v>357.97382019407104</v>
      </c>
      <c r="AD271">
        <f>AC271*AVERAGEIFS(AD:AD, $A:$A, $A271, $D:$D, "Weight pct")</f>
        <v>144.41488713407793</v>
      </c>
      <c r="AE271">
        <f>AC271*AVERAGEIFS(AE:AE, $A:$A, $A271, $D:$D, "Weight pct")</f>
        <v>210.94628895179173</v>
      </c>
      <c r="AF271">
        <f>AC271*AVERAGEIFS(AF:AF, $A:$A, $A271, $D:$D, "Weight pct")</f>
        <v>196.63833843012108</v>
      </c>
      <c r="AG271">
        <f t="shared" si="262"/>
        <v>159.87800584971953</v>
      </c>
      <c r="AH271">
        <f t="shared" si="262"/>
        <v>59.521408258397592</v>
      </c>
      <c r="AI271">
        <f t="shared" si="262"/>
        <v>84.5150612307975</v>
      </c>
      <c r="AJ271">
        <f t="shared" si="262"/>
        <v>85.305716532057403</v>
      </c>
      <c r="AK271">
        <f t="shared" si="263"/>
        <v>198.09581434435148</v>
      </c>
      <c r="AL271">
        <f t="shared" si="263"/>
        <v>84.893478875680344</v>
      </c>
      <c r="AM271">
        <f t="shared" si="263"/>
        <v>126.43122772099426</v>
      </c>
      <c r="AN271">
        <f t="shared" si="263"/>
        <v>111.33262189806368</v>
      </c>
      <c r="AO271">
        <f>IF(AO269&gt;(AO270*(1+Dash!$B$6)), AO270*(1+Dash!$B$6), IF(AO269&lt;(AO270*(1-Dash!$B$7)), AO270*(1-Dash!$B$7), AO269))</f>
        <v>19.360000000000003</v>
      </c>
      <c r="AP271">
        <f>IF(AP269&gt;(AP270*(1+Dash!$B$6)), AP270*(1+Dash!$B$6), IF(AP269&lt;(AP270*(1-Dash!$B$7)), AP270*(1-Dash!$B$7), AP269))</f>
        <v>20.570000000000004</v>
      </c>
      <c r="AQ271">
        <f>AP271*AVERAGEIFS(AQ:AQ, $A:$A, $A271, $D:$D, "Weight pct")</f>
        <v>1.3622539682539685</v>
      </c>
      <c r="AR271">
        <f>AP271*AVERAGEIFS(AR:AR, $A:$A, $A271, $D:$D, "Weight pct")</f>
        <v>0.78658730158730172</v>
      </c>
      <c r="AS271">
        <f>AP271*AVERAGEIFS(AS:AS, $A:$A, $A271, $D:$D, "Weight pct")</f>
        <v>18.384230158730162</v>
      </c>
      <c r="AT271">
        <f t="shared" si="264"/>
        <v>0</v>
      </c>
      <c r="AU271">
        <f t="shared" si="264"/>
        <v>0</v>
      </c>
      <c r="AV271">
        <f t="shared" si="264"/>
        <v>0</v>
      </c>
      <c r="AW271">
        <f t="shared" si="264"/>
        <v>0</v>
      </c>
      <c r="AX271">
        <f t="shared" si="265"/>
        <v>20.570000000000004</v>
      </c>
      <c r="AY271">
        <f t="shared" si="265"/>
        <v>1.3622539682539685</v>
      </c>
      <c r="AZ271">
        <f t="shared" si="265"/>
        <v>0.78658730158730172</v>
      </c>
      <c r="BA271">
        <f t="shared" si="265"/>
        <v>18.384230158730162</v>
      </c>
      <c r="BB271">
        <f>IF(BB269&gt;(BB270*(1+Dash!$B$6)), BB270*(1+Dash!$B$6), IF(BB269&lt;(BB270*(1-Dash!$B$7)), BB270*(1-Dash!$B$7), BB269))</f>
        <v>1024.2911735682119</v>
      </c>
      <c r="BC271">
        <f>BB271*AVERAGEIFS(BC:BC, $A:$A, $A271, $D:$D, "Weight pct")</f>
        <v>380.40977522906076</v>
      </c>
      <c r="BD271">
        <f>BB271*AVERAGEIFS(BD:BD, $A:$A, $A271, $D:$D, "Weight pct")</f>
        <v>581.27053660041076</v>
      </c>
      <c r="BE271">
        <f>BB271*AVERAGEIFS(BE:BE, $A:$A, $A271, $D:$D, "Weight pct")</f>
        <v>351.55162304311466</v>
      </c>
      <c r="BF271">
        <f t="shared" si="266"/>
        <v>786.43593771100484</v>
      </c>
      <c r="BG271">
        <f t="shared" si="266"/>
        <v>309.19155791940841</v>
      </c>
      <c r="BH271">
        <f t="shared" si="266"/>
        <v>430.75366278364703</v>
      </c>
      <c r="BI271">
        <f t="shared" si="266"/>
        <v>238.2297426743375</v>
      </c>
      <c r="BJ271">
        <f t="shared" si="267"/>
        <v>237.85523585720696</v>
      </c>
      <c r="BK271">
        <f t="shared" si="267"/>
        <v>71.218217309652402</v>
      </c>
      <c r="BL271">
        <f t="shared" si="267"/>
        <v>150.51687381676379</v>
      </c>
      <c r="BM271">
        <f t="shared" si="267"/>
        <v>113.32188036877716</v>
      </c>
      <c r="BN271">
        <f>IF(BN269&gt;(BN270*(1+Dash!$B$6)), BN270*(1+Dash!$B$6), IF(BN269&lt;(BN270*(1-Dash!$B$7)), BN270*(1-Dash!$B$7), BN269))</f>
        <v>66.858136071993528</v>
      </c>
      <c r="BO271">
        <f>IF(BO269&gt;(BO270*(1+Dash!$B$6)), BO270*(1+Dash!$B$6), IF(BO269&lt;(BO270*(1-Dash!$B$7)), BO270*(1-Dash!$B$7), BO269))</f>
        <v>0</v>
      </c>
      <c r="BP271" t="e">
        <f>BO271*AVERAGEIFS(BP:BP, $A:$A, $A271, $D:$D, "Weight pct")</f>
        <v>#DIV/0!</v>
      </c>
      <c r="BQ271" t="e">
        <f>BO271*AVERAGEIFS(BQ:BQ, $A:$A, $A271, $D:$D, "Weight pct")</f>
        <v>#DIV/0!</v>
      </c>
      <c r="BR271" t="e">
        <f>BO271*AVERAGEIFS(BR:BR, $A:$A, $A271, $D:$D, "Weight pct")</f>
        <v>#DIV/0!</v>
      </c>
      <c r="BS271" t="e">
        <f t="shared" si="268"/>
        <v>#DIV/0!</v>
      </c>
      <c r="BT271" t="e">
        <f t="shared" si="268"/>
        <v>#DIV/0!</v>
      </c>
      <c r="BU271" t="e">
        <f t="shared" si="268"/>
        <v>#DIV/0!</v>
      </c>
      <c r="BV271" t="e">
        <f t="shared" si="268"/>
        <v>#DIV/0!</v>
      </c>
      <c r="BW271" t="e">
        <f t="shared" si="269"/>
        <v>#DIV/0!</v>
      </c>
      <c r="BX271" t="e">
        <f t="shared" si="269"/>
        <v>#DIV/0!</v>
      </c>
      <c r="BY271" t="e">
        <f t="shared" si="269"/>
        <v>#DIV/0!</v>
      </c>
      <c r="BZ271" t="e">
        <f t="shared" si="269"/>
        <v>#DIV/0!</v>
      </c>
      <c r="CA271">
        <f>IF(CA269&gt;(CA270*(1+Dash!$B$6)), CA270*(1+Dash!$B$6), IF(CA269&lt;(CA270*(1-Dash!$B$7)), CA270*(1-Dash!$B$7), CA269))</f>
        <v>0</v>
      </c>
    </row>
    <row r="272" spans="1:79" outlineLevel="1">
      <c r="A272" t="s">
        <v>101</v>
      </c>
      <c r="B272" t="s">
        <v>1773</v>
      </c>
      <c r="C272">
        <v>2018</v>
      </c>
      <c r="D272" t="s">
        <v>2036</v>
      </c>
      <c r="E272">
        <v>451</v>
      </c>
      <c r="F272">
        <v>370</v>
      </c>
      <c r="G272">
        <v>154</v>
      </c>
      <c r="H272">
        <v>94</v>
      </c>
      <c r="I272">
        <v>67</v>
      </c>
      <c r="AC272">
        <v>317</v>
      </c>
      <c r="AD272">
        <v>95</v>
      </c>
      <c r="AE272">
        <v>100</v>
      </c>
      <c r="AF272">
        <v>166</v>
      </c>
      <c r="AG272">
        <v>71</v>
      </c>
      <c r="AH272">
        <v>36</v>
      </c>
      <c r="AI272">
        <v>20</v>
      </c>
      <c r="AJ272">
        <v>29</v>
      </c>
      <c r="AK272">
        <v>246</v>
      </c>
      <c r="AL272">
        <v>59</v>
      </c>
      <c r="AM272">
        <v>80</v>
      </c>
      <c r="AN272">
        <v>137</v>
      </c>
      <c r="AO272">
        <v>18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530</v>
      </c>
      <c r="BC272">
        <v>203</v>
      </c>
      <c r="BD272">
        <v>197</v>
      </c>
      <c r="BE272">
        <v>201</v>
      </c>
      <c r="BF272">
        <v>354</v>
      </c>
      <c r="BG272">
        <v>159</v>
      </c>
      <c r="BH272">
        <v>116</v>
      </c>
      <c r="BI272">
        <v>98</v>
      </c>
      <c r="BJ272">
        <v>176</v>
      </c>
      <c r="BK272">
        <v>44</v>
      </c>
      <c r="BL272">
        <v>81</v>
      </c>
      <c r="BM272">
        <v>103</v>
      </c>
      <c r="BN272">
        <v>59</v>
      </c>
      <c r="BO272">
        <v>16</v>
      </c>
      <c r="BP272">
        <v>2</v>
      </c>
      <c r="BQ272">
        <v>7</v>
      </c>
      <c r="BR272">
        <v>9</v>
      </c>
      <c r="BS272">
        <v>16</v>
      </c>
      <c r="BT272">
        <v>2</v>
      </c>
      <c r="BU272">
        <v>7</v>
      </c>
      <c r="BV272">
        <v>9</v>
      </c>
      <c r="BW272">
        <v>0</v>
      </c>
      <c r="BX272">
        <v>0</v>
      </c>
      <c r="BY272">
        <v>0</v>
      </c>
      <c r="BZ272">
        <v>0</v>
      </c>
      <c r="CA272">
        <v>2</v>
      </c>
    </row>
    <row r="273" spans="1:79" outlineLevel="1">
      <c r="A273" t="s">
        <v>101</v>
      </c>
      <c r="B273" t="s">
        <v>1773</v>
      </c>
      <c r="C273">
        <v>2019</v>
      </c>
      <c r="D273" t="s">
        <v>2036</v>
      </c>
      <c r="E273">
        <v>404</v>
      </c>
      <c r="F273">
        <v>359</v>
      </c>
      <c r="G273">
        <v>186</v>
      </c>
      <c r="H273">
        <v>99</v>
      </c>
      <c r="I273">
        <v>65</v>
      </c>
      <c r="J273">
        <v>1</v>
      </c>
      <c r="K273">
        <v>0</v>
      </c>
      <c r="L273">
        <v>0</v>
      </c>
      <c r="M273">
        <v>1</v>
      </c>
      <c r="AC273">
        <v>284</v>
      </c>
      <c r="AD273">
        <v>121</v>
      </c>
      <c r="AE273">
        <v>84</v>
      </c>
      <c r="AF273">
        <v>115</v>
      </c>
      <c r="AG273">
        <v>85</v>
      </c>
      <c r="AH273">
        <v>58</v>
      </c>
      <c r="AI273">
        <v>19</v>
      </c>
      <c r="AJ273">
        <v>23</v>
      </c>
      <c r="AK273">
        <v>199</v>
      </c>
      <c r="AL273">
        <v>63</v>
      </c>
      <c r="AM273">
        <v>65</v>
      </c>
      <c r="AN273">
        <v>92</v>
      </c>
      <c r="AO273">
        <v>16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468</v>
      </c>
      <c r="BC273">
        <v>249</v>
      </c>
      <c r="BD273">
        <v>172</v>
      </c>
      <c r="BE273">
        <v>160</v>
      </c>
      <c r="BF273">
        <v>315</v>
      </c>
      <c r="BG273">
        <v>189</v>
      </c>
      <c r="BH273">
        <v>98</v>
      </c>
      <c r="BI273">
        <v>68</v>
      </c>
      <c r="BJ273">
        <v>153</v>
      </c>
      <c r="BK273">
        <v>60</v>
      </c>
      <c r="BL273">
        <v>74</v>
      </c>
      <c r="BM273">
        <v>92</v>
      </c>
      <c r="BN273">
        <v>55</v>
      </c>
      <c r="BO273">
        <v>25</v>
      </c>
      <c r="BP273">
        <v>12</v>
      </c>
      <c r="BQ273">
        <v>10</v>
      </c>
      <c r="BR273">
        <v>18</v>
      </c>
      <c r="BS273">
        <v>21</v>
      </c>
      <c r="BT273">
        <v>10</v>
      </c>
      <c r="BU273">
        <v>9</v>
      </c>
      <c r="BV273">
        <v>16</v>
      </c>
      <c r="BW273">
        <v>4</v>
      </c>
      <c r="BX273">
        <v>2</v>
      </c>
      <c r="BY273">
        <v>1</v>
      </c>
      <c r="BZ273">
        <v>2</v>
      </c>
      <c r="CA273">
        <v>4</v>
      </c>
    </row>
    <row r="274" spans="1:79" outlineLevel="1">
      <c r="A274" t="s">
        <v>101</v>
      </c>
      <c r="B274" t="s">
        <v>1773</v>
      </c>
      <c r="C274">
        <v>2020</v>
      </c>
      <c r="D274" t="s">
        <v>2036</v>
      </c>
      <c r="E274">
        <v>571</v>
      </c>
      <c r="F274">
        <v>411</v>
      </c>
      <c r="G274">
        <v>250</v>
      </c>
      <c r="H274">
        <v>97</v>
      </c>
      <c r="I274">
        <v>60</v>
      </c>
      <c r="J274">
        <v>1</v>
      </c>
      <c r="K274">
        <v>0</v>
      </c>
      <c r="L274">
        <v>1</v>
      </c>
      <c r="M274">
        <v>0</v>
      </c>
      <c r="N274">
        <v>181</v>
      </c>
      <c r="O274">
        <v>51</v>
      </c>
      <c r="P274">
        <v>130</v>
      </c>
      <c r="Q274">
        <f>SUM(Table1[[#This Row],[OSA]],Table1[[#This Row],[OSA: High-Demand Field]])</f>
        <v>42</v>
      </c>
      <c r="U274">
        <v>0</v>
      </c>
      <c r="Y274">
        <v>42</v>
      </c>
      <c r="AC274">
        <v>358</v>
      </c>
      <c r="AD274">
        <v>125</v>
      </c>
      <c r="AE274">
        <v>104</v>
      </c>
      <c r="AF274">
        <v>151</v>
      </c>
      <c r="AG274">
        <v>130</v>
      </c>
      <c r="AH274">
        <v>36</v>
      </c>
      <c r="AI274">
        <v>30</v>
      </c>
      <c r="AJ274">
        <v>40</v>
      </c>
      <c r="AK274">
        <v>228</v>
      </c>
      <c r="AL274">
        <v>89</v>
      </c>
      <c r="AM274">
        <v>74</v>
      </c>
      <c r="AN274">
        <v>111</v>
      </c>
      <c r="AO274">
        <v>21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425</v>
      </c>
      <c r="BC274">
        <v>206</v>
      </c>
      <c r="BD274">
        <v>159</v>
      </c>
      <c r="BE274">
        <v>142</v>
      </c>
      <c r="BF274">
        <v>301</v>
      </c>
      <c r="BG274">
        <v>165</v>
      </c>
      <c r="BH274">
        <v>101</v>
      </c>
      <c r="BI274">
        <v>74</v>
      </c>
      <c r="BJ274">
        <v>124</v>
      </c>
      <c r="BK274">
        <v>41</v>
      </c>
      <c r="BL274">
        <v>58</v>
      </c>
      <c r="BM274">
        <v>68</v>
      </c>
      <c r="BN274">
        <v>45</v>
      </c>
      <c r="BO274">
        <v>23</v>
      </c>
      <c r="BP274">
        <v>5</v>
      </c>
      <c r="BQ274">
        <v>12</v>
      </c>
      <c r="BR274">
        <v>20</v>
      </c>
      <c r="BS274">
        <v>16</v>
      </c>
      <c r="BT274">
        <v>4</v>
      </c>
      <c r="BU274">
        <v>9</v>
      </c>
      <c r="BV274">
        <v>13</v>
      </c>
      <c r="BW274">
        <v>7</v>
      </c>
      <c r="BX274">
        <v>1</v>
      </c>
      <c r="BY274">
        <v>3</v>
      </c>
      <c r="BZ274">
        <v>7</v>
      </c>
      <c r="CA274">
        <v>1</v>
      </c>
    </row>
    <row r="275" spans="1:79" outlineLevel="1">
      <c r="A275" t="s">
        <v>101</v>
      </c>
      <c r="B275" t="s">
        <v>1773</v>
      </c>
      <c r="C275">
        <v>2021</v>
      </c>
      <c r="D275" t="s">
        <v>2036</v>
      </c>
      <c r="E275">
        <v>551</v>
      </c>
      <c r="F275">
        <v>355</v>
      </c>
      <c r="G275">
        <v>159</v>
      </c>
      <c r="H275">
        <v>91</v>
      </c>
      <c r="I275">
        <v>59</v>
      </c>
      <c r="N275">
        <v>224</v>
      </c>
      <c r="O275">
        <v>31</v>
      </c>
      <c r="P275">
        <v>193</v>
      </c>
      <c r="Q275">
        <f>SUM(Table1[[#This Row],[OSA]],Table1[[#This Row],[OSA: High-Demand Field]])</f>
        <v>20</v>
      </c>
      <c r="U275">
        <v>0</v>
      </c>
      <c r="Y275">
        <v>20</v>
      </c>
      <c r="AC275">
        <v>430</v>
      </c>
      <c r="AD275">
        <v>98</v>
      </c>
      <c r="AE275">
        <v>101</v>
      </c>
      <c r="AF275">
        <v>155</v>
      </c>
      <c r="AG275">
        <v>189</v>
      </c>
      <c r="AH275">
        <v>25</v>
      </c>
      <c r="AI275">
        <v>29</v>
      </c>
      <c r="AJ275">
        <v>35</v>
      </c>
      <c r="AK275">
        <v>241</v>
      </c>
      <c r="AL275">
        <v>73</v>
      </c>
      <c r="AM275">
        <v>72</v>
      </c>
      <c r="AN275">
        <v>120</v>
      </c>
      <c r="AO275">
        <v>33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470</v>
      </c>
      <c r="BC275">
        <v>223</v>
      </c>
      <c r="BD275">
        <v>174</v>
      </c>
      <c r="BE275">
        <v>153</v>
      </c>
      <c r="BF275">
        <v>352</v>
      </c>
      <c r="BG275">
        <v>172</v>
      </c>
      <c r="BH275">
        <v>114</v>
      </c>
      <c r="BI275">
        <v>94</v>
      </c>
      <c r="BJ275">
        <v>118</v>
      </c>
      <c r="BK275">
        <v>51</v>
      </c>
      <c r="BL275">
        <v>60</v>
      </c>
      <c r="BM275">
        <v>59</v>
      </c>
      <c r="BN275">
        <v>57</v>
      </c>
      <c r="BO275">
        <v>15</v>
      </c>
      <c r="BP275">
        <v>6</v>
      </c>
      <c r="BQ275">
        <v>3</v>
      </c>
      <c r="BR275">
        <v>10</v>
      </c>
      <c r="BS275">
        <v>13</v>
      </c>
      <c r="BT275">
        <v>6</v>
      </c>
      <c r="BU275">
        <v>2</v>
      </c>
      <c r="BV275">
        <v>8</v>
      </c>
      <c r="BW275">
        <v>2</v>
      </c>
      <c r="BX275">
        <v>0</v>
      </c>
      <c r="BY275">
        <v>1</v>
      </c>
      <c r="BZ275">
        <v>2</v>
      </c>
      <c r="CA275">
        <v>0</v>
      </c>
    </row>
    <row r="276" spans="1:79" outlineLevel="1">
      <c r="A276" t="s">
        <v>101</v>
      </c>
      <c r="B276" t="s">
        <v>1773</v>
      </c>
      <c r="C276">
        <v>2022</v>
      </c>
      <c r="D276" t="s">
        <v>2036</v>
      </c>
      <c r="E276">
        <v>562</v>
      </c>
      <c r="F276">
        <v>405</v>
      </c>
      <c r="G276">
        <v>158</v>
      </c>
      <c r="H276">
        <v>108</v>
      </c>
      <c r="I276">
        <v>66</v>
      </c>
      <c r="J276">
        <v>6</v>
      </c>
      <c r="K276">
        <v>0</v>
      </c>
      <c r="L276">
        <v>3</v>
      </c>
      <c r="M276">
        <v>0</v>
      </c>
      <c r="N276">
        <v>305</v>
      </c>
      <c r="O276">
        <v>62</v>
      </c>
      <c r="P276">
        <v>243</v>
      </c>
      <c r="Q276">
        <f>SUM(Table1[[#This Row],[OSA]],Table1[[#This Row],[OSA: High-Demand Field]])</f>
        <v>38</v>
      </c>
      <c r="U276">
        <v>0</v>
      </c>
      <c r="Y276">
        <v>38</v>
      </c>
      <c r="AC276">
        <v>597</v>
      </c>
      <c r="AD276">
        <v>198</v>
      </c>
      <c r="AE276">
        <v>155</v>
      </c>
      <c r="AF276">
        <v>212</v>
      </c>
      <c r="AG276">
        <v>260</v>
      </c>
      <c r="AH276">
        <v>77</v>
      </c>
      <c r="AI276">
        <v>39</v>
      </c>
      <c r="AJ276">
        <v>52</v>
      </c>
      <c r="AK276">
        <v>337</v>
      </c>
      <c r="AL276">
        <v>121</v>
      </c>
      <c r="AM276">
        <v>116</v>
      </c>
      <c r="AN276">
        <v>160</v>
      </c>
      <c r="AO276">
        <v>51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479</v>
      </c>
      <c r="BC276">
        <v>178</v>
      </c>
      <c r="BD276">
        <v>179</v>
      </c>
      <c r="BE276">
        <v>155</v>
      </c>
      <c r="BF276">
        <v>349</v>
      </c>
      <c r="BG276">
        <v>138</v>
      </c>
      <c r="BH276">
        <v>108</v>
      </c>
      <c r="BI276">
        <v>78</v>
      </c>
      <c r="BJ276">
        <v>130</v>
      </c>
      <c r="BK276">
        <v>40</v>
      </c>
      <c r="BL276">
        <v>71</v>
      </c>
      <c r="BM276">
        <v>77</v>
      </c>
      <c r="BN276">
        <v>71</v>
      </c>
      <c r="BO276">
        <v>26</v>
      </c>
      <c r="BP276">
        <v>5</v>
      </c>
      <c r="BQ276">
        <v>10</v>
      </c>
      <c r="BR276">
        <v>22</v>
      </c>
      <c r="BS276">
        <v>22</v>
      </c>
      <c r="BT276">
        <v>3</v>
      </c>
      <c r="BU276">
        <v>9</v>
      </c>
      <c r="BV276">
        <v>18</v>
      </c>
      <c r="BW276">
        <v>4</v>
      </c>
      <c r="BX276">
        <v>2</v>
      </c>
      <c r="BY276">
        <v>1</v>
      </c>
      <c r="BZ276">
        <v>4</v>
      </c>
      <c r="CA276">
        <v>4</v>
      </c>
    </row>
    <row r="277" spans="1:79" outlineLevel="1">
      <c r="A277" t="s">
        <v>101</v>
      </c>
      <c r="B277" t="s">
        <v>1773</v>
      </c>
      <c r="C277">
        <v>2023</v>
      </c>
      <c r="D277" t="s">
        <v>2036</v>
      </c>
      <c r="E277">
        <v>640</v>
      </c>
      <c r="F277">
        <v>410</v>
      </c>
      <c r="G277">
        <v>123</v>
      </c>
      <c r="H277">
        <v>97</v>
      </c>
      <c r="I277">
        <v>53</v>
      </c>
      <c r="J277">
        <v>8</v>
      </c>
      <c r="K277">
        <v>0</v>
      </c>
      <c r="L277">
        <v>2</v>
      </c>
      <c r="M277">
        <v>0</v>
      </c>
      <c r="N277">
        <v>236</v>
      </c>
      <c r="O277">
        <v>0</v>
      </c>
      <c r="P277">
        <v>236</v>
      </c>
      <c r="Q277">
        <v>11</v>
      </c>
      <c r="R277">
        <v>3</v>
      </c>
      <c r="S277">
        <v>4</v>
      </c>
      <c r="T277">
        <v>5</v>
      </c>
      <c r="U277">
        <v>0</v>
      </c>
      <c r="V277">
        <v>0</v>
      </c>
      <c r="W277">
        <v>0</v>
      </c>
      <c r="X277">
        <v>0</v>
      </c>
      <c r="Y277">
        <v>11</v>
      </c>
      <c r="Z277">
        <v>3</v>
      </c>
      <c r="AA277">
        <v>4</v>
      </c>
      <c r="AB277">
        <v>5</v>
      </c>
      <c r="AC277">
        <v>656</v>
      </c>
      <c r="AD277">
        <v>248</v>
      </c>
      <c r="AE277">
        <v>161</v>
      </c>
      <c r="AF277">
        <v>218</v>
      </c>
      <c r="AG277">
        <v>256</v>
      </c>
      <c r="AH277">
        <v>99</v>
      </c>
      <c r="AI277">
        <v>40</v>
      </c>
      <c r="AJ277">
        <v>46</v>
      </c>
      <c r="AK277">
        <v>400</v>
      </c>
      <c r="AL277">
        <v>149</v>
      </c>
      <c r="AM277">
        <v>121</v>
      </c>
      <c r="AN277">
        <v>172</v>
      </c>
      <c r="AO277">
        <v>30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500</v>
      </c>
      <c r="BC277">
        <v>165</v>
      </c>
      <c r="BD277">
        <v>168</v>
      </c>
      <c r="BE277">
        <v>162</v>
      </c>
      <c r="BF277">
        <v>358</v>
      </c>
      <c r="BG277">
        <v>128</v>
      </c>
      <c r="BH277">
        <v>112</v>
      </c>
      <c r="BI277">
        <v>78</v>
      </c>
      <c r="BJ277">
        <v>142</v>
      </c>
      <c r="BK277">
        <v>37</v>
      </c>
      <c r="BL277">
        <v>56</v>
      </c>
      <c r="BM277">
        <v>84</v>
      </c>
      <c r="BN277">
        <v>64</v>
      </c>
      <c r="BO277">
        <v>10</v>
      </c>
      <c r="BP277">
        <v>2</v>
      </c>
      <c r="BQ277">
        <v>2</v>
      </c>
      <c r="BR277">
        <v>6</v>
      </c>
      <c r="BS277">
        <v>6</v>
      </c>
      <c r="BT277">
        <v>1</v>
      </c>
      <c r="BU277">
        <v>2</v>
      </c>
      <c r="BV277">
        <v>5</v>
      </c>
      <c r="BW277">
        <v>4</v>
      </c>
      <c r="BX277">
        <v>1</v>
      </c>
      <c r="BY277">
        <v>0</v>
      </c>
      <c r="BZ277">
        <v>1</v>
      </c>
      <c r="CA277">
        <v>0</v>
      </c>
    </row>
    <row r="278" spans="1:79" outlineLevel="1">
      <c r="A278" t="str">
        <f>A277</f>
        <v>009797</v>
      </c>
      <c r="B278" t="str">
        <f>B277</f>
        <v>Midland College</v>
      </c>
      <c r="C278">
        <v>2024</v>
      </c>
      <c r="D278" t="s">
        <v>2037</v>
      </c>
      <c r="E278">
        <f>_xlfn.FORECAST.ETS($C278, E272:E277, $C272:$C277, 0,0,1)</f>
        <v>664.93438833151743</v>
      </c>
      <c r="F278">
        <f>_xlfn.FORECAST.ETS($C278, F272:F277, $C272:$C277, 0,0,1)</f>
        <v>421.44481583489033</v>
      </c>
      <c r="G278">
        <f>F278*AVERAGEIFS(G:G, $A:$A, $A278, $D:$D, "Weight pct")</f>
        <v>188.28787152646788</v>
      </c>
      <c r="H278">
        <f>F278*AVERAGEIFS(H:H, $A:$A, $A278, $D:$D, "Weight pct")</f>
        <v>107.14671559617719</v>
      </c>
      <c r="I278">
        <f>F278*AVERAGEIFS(I:I, $A:$A, $A278, $D:$D, "Weight pct")</f>
        <v>67.891487811217331</v>
      </c>
      <c r="J278">
        <f>_xlfn.FORECAST.ETS($C278, J272:J277, $C272:$C277, 0,0,1)</f>
        <v>8.7872139579256157</v>
      </c>
      <c r="K278">
        <f>J278*AVERAGEIFS(K:K, $A:$A, $A278, $D:$D, "Weight pct")</f>
        <v>0</v>
      </c>
      <c r="L278">
        <f>J278*AVERAGEIFS(L:L, $A:$A, $A278, $D:$D, "Weight pct")</f>
        <v>3.8444061065924569</v>
      </c>
      <c r="M278">
        <f>J278*AVERAGEIFS(M:M, $A:$A, $A278, $D:$D, "Weight pct")</f>
        <v>2.1968034894814039</v>
      </c>
      <c r="N278">
        <f>_xlfn.FORECAST.ETS($C278, N274:N277, $C274:$C277, 0,0,1)</f>
        <v>278.38646392749996</v>
      </c>
      <c r="O278">
        <f>N278*AVERAGEIFS(O:O, $A:$A, $A278, $D:$D, "Weight pct")</f>
        <v>43.389279571638426</v>
      </c>
      <c r="P278">
        <f>N278*AVERAGEIFS(P:P, $A:$A, $A278, $D:$D, "Weight pct")</f>
        <v>234.99718435586155</v>
      </c>
      <c r="Q278">
        <f>_xlfn.FORECAST.ETS($C278, Q274:Q277, $C274:$C277, 0,0,1)</f>
        <v>10.383446404821429</v>
      </c>
      <c r="R278">
        <f>$Q278*($R277/$Q277)</f>
        <v>2.8318490194967532</v>
      </c>
      <c r="S278">
        <f>$Q278*($S277/$Q277)</f>
        <v>3.7757986926623381</v>
      </c>
      <c r="T278">
        <f>$Q278*($T277/$Q277)</f>
        <v>4.7197483658279218</v>
      </c>
      <c r="U278">
        <f t="shared" ref="U278:X281" si="270">Q278*AVERAGEIFS(U:U, $A:$A, $A278, $D:$D, "Weight pct")</f>
        <v>0</v>
      </c>
      <c r="V278">
        <f t="shared" si="270"/>
        <v>0</v>
      </c>
      <c r="W278">
        <f t="shared" si="270"/>
        <v>0</v>
      </c>
      <c r="X278">
        <f t="shared" si="270"/>
        <v>0</v>
      </c>
      <c r="Y278">
        <f t="shared" ref="Y278:AB281" si="271">Q278*AVERAGEIFS(Y:Y, $A:$A, $A278, $D:$D, "Weight pct")</f>
        <v>10.383446404821429</v>
      </c>
      <c r="Z278">
        <f t="shared" si="271"/>
        <v>2.8318490194967532</v>
      </c>
      <c r="AA278">
        <f t="shared" si="271"/>
        <v>3.7757986926623381</v>
      </c>
      <c r="AB278">
        <f t="shared" si="271"/>
        <v>4.7197483658279218</v>
      </c>
      <c r="AC278">
        <f>_xlfn.FORECAST.ETS($C278, AC272:AC277, $C272:$C277, 0,0,1)</f>
        <v>742.48213110461631</v>
      </c>
      <c r="AD278">
        <f>AC278*AVERAGEIFS(AD:AD, $A:$A, $A278, $D:$D, "Weight pct")</f>
        <v>249.04297780829808</v>
      </c>
      <c r="AE278">
        <f>AC278*AVERAGEIFS(AE:AE, $A:$A, $A278, $D:$D, "Weight pct")</f>
        <v>203.1526266492464</v>
      </c>
      <c r="AF278">
        <f>AC278*AVERAGEIFS(AF:AF, $A:$A, $A278, $D:$D, "Weight pct")</f>
        <v>296.77848054178276</v>
      </c>
      <c r="AG278">
        <f t="shared" ref="AG278:AJ281" si="272">AC278*AVERAGEIFS(AG:AG, $A:$A, $A278, $D:$D, "Weight pct")</f>
        <v>266.26506902131996</v>
      </c>
      <c r="AH278">
        <f t="shared" si="272"/>
        <v>90.878716722370214</v>
      </c>
      <c r="AI278">
        <f t="shared" si="272"/>
        <v>50.850485097536939</v>
      </c>
      <c r="AJ278">
        <f t="shared" si="272"/>
        <v>65.37525908555547</v>
      </c>
      <c r="AK278">
        <f t="shared" ref="AK278:AN281" si="273">AC278*AVERAGEIFS(AK:AK, $A:$A, $A278, $D:$D, "Weight pct")</f>
        <v>476.2170620832963</v>
      </c>
      <c r="AL278">
        <f t="shared" si="273"/>
        <v>158.16426108592785</v>
      </c>
      <c r="AM278">
        <f t="shared" si="273"/>
        <v>152.30214155170947</v>
      </c>
      <c r="AN278">
        <f t="shared" si="273"/>
        <v>231.40322145622727</v>
      </c>
      <c r="AO278">
        <f>_xlfn.FORECAST.ETS($C278, AO272:AO277, $C272:$C277, 0,0,1)</f>
        <v>49.836557798846059</v>
      </c>
      <c r="AP278">
        <f>_xlfn.FORECAST.ETS($C278, AP272:AP277, $C272:$C277, 0,0,1)</f>
        <v>0</v>
      </c>
      <c r="AQ278" t="e">
        <f>AP278*AVERAGEIFS(AQ:AQ, $A:$A, $A278, $D:$D, "Weight pct")</f>
        <v>#DIV/0!</v>
      </c>
      <c r="AR278" t="e">
        <f>AP278*AVERAGEIFS(AR:AR, $A:$A, $A278, $D:$D, "Weight pct")</f>
        <v>#DIV/0!</v>
      </c>
      <c r="AS278" t="e">
        <f>AP278*AVERAGEIFS(AS:AS, $A:$A, $A278, $D:$D, "Weight pct")</f>
        <v>#DIV/0!</v>
      </c>
      <c r="AT278" t="e">
        <f t="shared" ref="AT278:AW281" si="274">AP278*AVERAGEIFS(AT:AT, $A:$A, $A278, $D:$D, "Weight pct")</f>
        <v>#DIV/0!</v>
      </c>
      <c r="AU278" t="e">
        <f t="shared" si="274"/>
        <v>#DIV/0!</v>
      </c>
      <c r="AV278" t="e">
        <f t="shared" si="274"/>
        <v>#DIV/0!</v>
      </c>
      <c r="AW278" t="e">
        <f t="shared" si="274"/>
        <v>#DIV/0!</v>
      </c>
      <c r="AX278" t="e">
        <f t="shared" ref="AX278:BA281" si="275">AP278*AVERAGEIFS(AX:AX, $A:$A, $A278, $D:$D, "Weight pct")</f>
        <v>#DIV/0!</v>
      </c>
      <c r="AY278" t="e">
        <f t="shared" si="275"/>
        <v>#DIV/0!</v>
      </c>
      <c r="AZ278" t="e">
        <f t="shared" si="275"/>
        <v>#DIV/0!</v>
      </c>
      <c r="BA278" t="e">
        <f t="shared" si="275"/>
        <v>#DIV/0!</v>
      </c>
      <c r="BB278">
        <f>_xlfn.FORECAST.ETS($C278, BB272:BB277, $C272:$C277, 0,0,1)</f>
        <v>500.923951041132</v>
      </c>
      <c r="BC278">
        <f>BB278*AVERAGEIFS(BC:BC, $A:$A, $A278, $D:$D, "Weight pct")</f>
        <v>215.05096289076249</v>
      </c>
      <c r="BD278">
        <f>BB278*AVERAGEIFS(BD:BD, $A:$A, $A278, $D:$D, "Weight pct")</f>
        <v>183.10816618729996</v>
      </c>
      <c r="BE278">
        <f>BB278*AVERAGEIFS(BE:BE, $A:$A, $A278, $D:$D, "Weight pct")</f>
        <v>169.34285190040185</v>
      </c>
      <c r="BF278">
        <f t="shared" ref="BF278:BI281" si="276">BB278*AVERAGEIFS(BF:BF, $A:$A, $A278, $D:$D, "Weight pct")</f>
        <v>354.2178666282532</v>
      </c>
      <c r="BG278">
        <f t="shared" si="276"/>
        <v>167.22352741744481</v>
      </c>
      <c r="BH278">
        <f t="shared" si="276"/>
        <v>113.49688347542913</v>
      </c>
      <c r="BI278">
        <f t="shared" si="276"/>
        <v>85.596470381407883</v>
      </c>
      <c r="BJ278">
        <f t="shared" ref="BJ278:BM281" si="277">BB278*AVERAGEIFS(BJ:BJ, $A:$A, $A278, $D:$D, "Weight pct")</f>
        <v>146.70608441287879</v>
      </c>
      <c r="BK278">
        <f t="shared" si="277"/>
        <v>47.827435473317628</v>
      </c>
      <c r="BL278">
        <f t="shared" si="277"/>
        <v>69.611282711870828</v>
      </c>
      <c r="BM278">
        <f t="shared" si="277"/>
        <v>83.746381518993957</v>
      </c>
      <c r="BN278">
        <f>_xlfn.FORECAST.ETS($C278, BN272:BN277, $C272:$C277, 0,0,1)</f>
        <v>69.385454133207446</v>
      </c>
      <c r="BO278">
        <f>_xlfn.FORECAST.ETS($C278, BO272:BO277, $C272:$C277, 0,0,1)</f>
        <v>12.46707982601195</v>
      </c>
      <c r="BP278">
        <f>BO278*AVERAGEIFS(BP:BP, $A:$A, $A278, $D:$D, "Weight pct")</f>
        <v>3.3550968810476247</v>
      </c>
      <c r="BQ278">
        <f>BO278*AVERAGEIFS(BQ:BQ, $A:$A, $A278, $D:$D, "Weight pct")</f>
        <v>4.4546008957477623</v>
      </c>
      <c r="BR278">
        <f>BO278*AVERAGEIFS(BR:BR, $A:$A, $A278, $D:$D, "Weight pct")</f>
        <v>8.8617784745616639</v>
      </c>
      <c r="BS278">
        <f t="shared" ref="BS278:BV281" si="278">BO278*AVERAGEIFS(BS:BS, $A:$A, $A278, $D:$D, "Weight pct")</f>
        <v>10.074382669957645</v>
      </c>
      <c r="BT278">
        <f t="shared" si="278"/>
        <v>2.6467986506042371</v>
      </c>
      <c r="BU278">
        <f t="shared" si="278"/>
        <v>3.8730280010251379</v>
      </c>
      <c r="BV278">
        <f t="shared" si="278"/>
        <v>7.3706425174363464</v>
      </c>
      <c r="BW278">
        <f t="shared" ref="BW278:BZ281" si="279">BO278*AVERAGEIFS(BW:BW, $A:$A, $A278, $D:$D, "Weight pct")</f>
        <v>2.3926971560543038</v>
      </c>
      <c r="BX278">
        <f t="shared" si="279"/>
        <v>0.70829823044338747</v>
      </c>
      <c r="BY278">
        <f t="shared" si="279"/>
        <v>0.58157289472262452</v>
      </c>
      <c r="BZ278">
        <f t="shared" si="279"/>
        <v>1.4911359571253169</v>
      </c>
      <c r="CA278">
        <f>_xlfn.FORECAST.ETS($C278, CA272:CA277, $C272:$C277, 0,0,1)</f>
        <v>-0.25911410822483177</v>
      </c>
    </row>
    <row r="279" spans="1:79" outlineLevel="1">
      <c r="A279" t="str">
        <f>A277</f>
        <v>009797</v>
      </c>
      <c r="B279" t="str">
        <f>B277</f>
        <v>Midland College</v>
      </c>
      <c r="C279">
        <v>2025</v>
      </c>
      <c r="D279" t="s">
        <v>2037</v>
      </c>
      <c r="E279">
        <f>_xlfn.FORECAST.ETS($C279, E272:E277, $C272:$C277, 0,0,1)</f>
        <v>700.08251975722942</v>
      </c>
      <c r="F279">
        <f>_xlfn.FORECAST.ETS($C279, F272:F277, $C272:$C277, 0,0,1)</f>
        <v>430.01420713386102</v>
      </c>
      <c r="G279">
        <f>F279*AVERAGEIFS(G:G, $A:$A, $A279, $D:$D, "Weight pct")</f>
        <v>192.11639755724661</v>
      </c>
      <c r="H279">
        <f>F279*AVERAGEIFS(H:H, $A:$A, $A279, $D:$D, "Weight pct")</f>
        <v>109.32536888088832</v>
      </c>
      <c r="I279">
        <f>F279*AVERAGEIFS(I:I, $A:$A, $A279, $D:$D, "Weight pct")</f>
        <v>69.271950218308717</v>
      </c>
      <c r="J279">
        <f>_xlfn.FORECAST.ETS($C279, J272:J277, $C272:$C277, 0,0,1)</f>
        <v>10.452767317154811</v>
      </c>
      <c r="K279">
        <f>J279*AVERAGEIFS(K:K, $A:$A, $A279, $D:$D, "Weight pct")</f>
        <v>0</v>
      </c>
      <c r="L279">
        <f>J279*AVERAGEIFS(L:L, $A:$A, $A279, $D:$D, "Weight pct")</f>
        <v>4.5730857012552297</v>
      </c>
      <c r="M279">
        <f>J279*AVERAGEIFS(M:M, $A:$A, $A279, $D:$D, "Weight pct")</f>
        <v>2.6131918292887026</v>
      </c>
      <c r="N279">
        <f>_xlfn.FORECAST.ETS($C279, N274:N277, $C274:$C277, 0,0,1)</f>
        <v>300.39025243142856</v>
      </c>
      <c r="O279">
        <f>N279*AVERAGEIFS(O:O, $A:$A, $A279, $D:$D, "Weight pct")</f>
        <v>46.818787305465605</v>
      </c>
      <c r="P279">
        <f>N279*AVERAGEIFS(P:P, $A:$A, $A279, $D:$D, "Weight pct")</f>
        <v>253.57146512596296</v>
      </c>
      <c r="Q279">
        <f>_xlfn.FORECAST.ETS($C279, Q274:Q277, $C274:$C277, 0,0,1)</f>
        <v>2.481009670714279</v>
      </c>
      <c r="R279">
        <f>$Q279*($R277/$Q277)</f>
        <v>0.67663900110389419</v>
      </c>
      <c r="S279">
        <f>$Q279*($S277/$Q277)</f>
        <v>0.90218533480519236</v>
      </c>
      <c r="T279">
        <f>$Q279*($T277/$Q277)</f>
        <v>1.1277316685064904</v>
      </c>
      <c r="U279">
        <f t="shared" si="270"/>
        <v>0</v>
      </c>
      <c r="V279">
        <f t="shared" si="270"/>
        <v>0</v>
      </c>
      <c r="W279">
        <f t="shared" si="270"/>
        <v>0</v>
      </c>
      <c r="X279">
        <f t="shared" si="270"/>
        <v>0</v>
      </c>
      <c r="Y279">
        <f t="shared" si="271"/>
        <v>2.481009670714279</v>
      </c>
      <c r="Z279">
        <f t="shared" si="271"/>
        <v>0.67663900110389419</v>
      </c>
      <c r="AA279">
        <f t="shared" si="271"/>
        <v>0.90218533480519236</v>
      </c>
      <c r="AB279">
        <f t="shared" si="271"/>
        <v>1.1277316685064904</v>
      </c>
      <c r="AC279">
        <f>_xlfn.FORECAST.ETS($C279, AC272:AC277, $C272:$C277, 0,0,1)</f>
        <v>827.19932217047119</v>
      </c>
      <c r="AD279">
        <f>AC279*AVERAGEIFS(AD:AD, $A:$A, $A279, $D:$D, "Weight pct")</f>
        <v>277.45877483658006</v>
      </c>
      <c r="AE279">
        <f>AC279*AVERAGEIFS(AE:AE, $A:$A, $A279, $D:$D, "Weight pct")</f>
        <v>226.33233585217334</v>
      </c>
      <c r="AF279">
        <f>AC279*AVERAGEIFS(AF:AF, $A:$A, $A279, $D:$D, "Weight pct")</f>
        <v>330.64089714012886</v>
      </c>
      <c r="AG279">
        <f t="shared" si="272"/>
        <v>296.64590619094054</v>
      </c>
      <c r="AH279">
        <f t="shared" si="272"/>
        <v>101.24797584101685</v>
      </c>
      <c r="AI279">
        <f t="shared" si="272"/>
        <v>56.652524071041142</v>
      </c>
      <c r="AJ279">
        <f t="shared" si="272"/>
        <v>72.834574378020619</v>
      </c>
      <c r="AK279">
        <f t="shared" si="273"/>
        <v>530.55341597953066</v>
      </c>
      <c r="AL279">
        <f t="shared" si="273"/>
        <v>176.21079899556318</v>
      </c>
      <c r="AM279">
        <f t="shared" si="273"/>
        <v>169.67981178113223</v>
      </c>
      <c r="AN279">
        <f t="shared" si="273"/>
        <v>257.80632276210821</v>
      </c>
      <c r="AO279">
        <f>_xlfn.FORECAST.ETS($C279, AO272:AO277, $C272:$C277, 0,0,1)</f>
        <v>55.140364389150612</v>
      </c>
      <c r="AP279">
        <f>_xlfn.FORECAST.ETS($C279, AP272:AP277, $C272:$C277, 0,0,1)</f>
        <v>0</v>
      </c>
      <c r="AQ279" t="e">
        <f>AP279*AVERAGEIFS(AQ:AQ, $A:$A, $A279, $D:$D, "Weight pct")</f>
        <v>#DIV/0!</v>
      </c>
      <c r="AR279" t="e">
        <f>AP279*AVERAGEIFS(AR:AR, $A:$A, $A279, $D:$D, "Weight pct")</f>
        <v>#DIV/0!</v>
      </c>
      <c r="AS279" t="e">
        <f>AP279*AVERAGEIFS(AS:AS, $A:$A, $A279, $D:$D, "Weight pct")</f>
        <v>#DIV/0!</v>
      </c>
      <c r="AT279" t="e">
        <f t="shared" si="274"/>
        <v>#DIV/0!</v>
      </c>
      <c r="AU279" t="e">
        <f t="shared" si="274"/>
        <v>#DIV/0!</v>
      </c>
      <c r="AV279" t="e">
        <f t="shared" si="274"/>
        <v>#DIV/0!</v>
      </c>
      <c r="AW279" t="e">
        <f t="shared" si="274"/>
        <v>#DIV/0!</v>
      </c>
      <c r="AX279" t="e">
        <f t="shared" si="275"/>
        <v>#DIV/0!</v>
      </c>
      <c r="AY279" t="e">
        <f t="shared" si="275"/>
        <v>#DIV/0!</v>
      </c>
      <c r="AZ279" t="e">
        <f t="shared" si="275"/>
        <v>#DIV/0!</v>
      </c>
      <c r="BA279" t="e">
        <f t="shared" si="275"/>
        <v>#DIV/0!</v>
      </c>
      <c r="BB279">
        <f>_xlfn.FORECAST.ETS($C279, BB272:BB277, $C272:$C277, 0,0,1)</f>
        <v>503.76462858725267</v>
      </c>
      <c r="BC279">
        <f>BB279*AVERAGEIFS(BC:BC, $A:$A, $A279, $D:$D, "Weight pct")</f>
        <v>216.27049020680664</v>
      </c>
      <c r="BD279">
        <f>BB279*AVERAGEIFS(BD:BD, $A:$A, $A279, $D:$D, "Weight pct")</f>
        <v>184.14654986833278</v>
      </c>
      <c r="BE279">
        <f>BB279*AVERAGEIFS(BE:BE, $A:$A, $A279, $D:$D, "Weight pct")</f>
        <v>170.3031741928171</v>
      </c>
      <c r="BF279">
        <f t="shared" si="276"/>
        <v>356.22659218045391</v>
      </c>
      <c r="BG279">
        <f t="shared" si="276"/>
        <v>168.17183128379125</v>
      </c>
      <c r="BH279">
        <f t="shared" si="276"/>
        <v>114.14051021312699</v>
      </c>
      <c r="BI279">
        <f t="shared" si="276"/>
        <v>86.081877339758108</v>
      </c>
      <c r="BJ279">
        <f t="shared" si="277"/>
        <v>147.53803640679877</v>
      </c>
      <c r="BK279">
        <f t="shared" si="277"/>
        <v>48.09865892301535</v>
      </c>
      <c r="BL279">
        <f t="shared" si="277"/>
        <v>70.006039655205797</v>
      </c>
      <c r="BM279">
        <f t="shared" si="277"/>
        <v>84.221296853058973</v>
      </c>
      <c r="BN279">
        <f>_xlfn.FORECAST.ETS($C279, BN272:BN277, $C272:$C277, 0,0,1)</f>
        <v>72.501452280605207</v>
      </c>
      <c r="BO279">
        <f>_xlfn.FORECAST.ETS($C279, BO272:BO277, $C272:$C277, 0,0,1)</f>
        <v>10.883978074460421</v>
      </c>
      <c r="BP279">
        <f>BO279*AVERAGEIFS(BP:BP, $A:$A, $A279, $D:$D, "Weight pct")</f>
        <v>2.9290580794086503</v>
      </c>
      <c r="BQ279">
        <f>BO279*AVERAGEIFS(BQ:BQ, $A:$A, $A279, $D:$D, "Weight pct")</f>
        <v>3.8889442561064995</v>
      </c>
      <c r="BR279">
        <f>BO279*AVERAGEIFS(BR:BR, $A:$A, $A279, $D:$D, "Weight pct")</f>
        <v>7.7364871296174229</v>
      </c>
      <c r="BS279">
        <f t="shared" si="278"/>
        <v>8.7951117361713713</v>
      </c>
      <c r="BT279">
        <f t="shared" si="278"/>
        <v>2.3107013737557129</v>
      </c>
      <c r="BU279">
        <f t="shared" si="278"/>
        <v>3.381220978225929</v>
      </c>
      <c r="BV279">
        <f t="shared" si="278"/>
        <v>6.4346994383627738</v>
      </c>
      <c r="BW279">
        <f t="shared" si="279"/>
        <v>2.0888663382890482</v>
      </c>
      <c r="BX279">
        <f t="shared" si="279"/>
        <v>0.61835670565293732</v>
      </c>
      <c r="BY279">
        <f t="shared" si="279"/>
        <v>0.50772327788057081</v>
      </c>
      <c r="BZ279">
        <f t="shared" si="279"/>
        <v>1.3017876912546489</v>
      </c>
      <c r="CA279">
        <f>_xlfn.FORECAST.ETS($C279, CA272:CA277, $C272:$C277, 0,0,1)</f>
        <v>-0.63506154321712627</v>
      </c>
    </row>
    <row r="280" spans="1:79" outlineLevel="1">
      <c r="A280" t="str">
        <f>A279</f>
        <v>009797</v>
      </c>
      <c r="B280" t="str">
        <f>B279</f>
        <v>Midland College</v>
      </c>
      <c r="C280">
        <v>2024</v>
      </c>
      <c r="D280" t="s">
        <v>2040</v>
      </c>
      <c r="E280">
        <f>IF(OR(E277=0,E277=""),E278,IF(E278&gt;(E277*(1+Dash!$B$6)),E277*(1+Dash!$B$6),IF(E278&lt;(E277*(1-Dash!$B$7)),E277*(1-Dash!$B$7),E278)))</f>
        <v>664.93438833151743</v>
      </c>
      <c r="F280">
        <f>IF(OR(F277=0,F277=""),F278,IF(F278&gt;(F277*(1+Dash!$B$6)),F277*(1+Dash!$B$6),IF(F278&lt;(F277*(1-Dash!$B$7)),F277*(1-Dash!$B$7),F278)))</f>
        <v>421.44481583489033</v>
      </c>
      <c r="G280">
        <f>F280*AVERAGEIFS(G:G, $A:$A, $A280, $D:$D, "Weight pct")</f>
        <v>188.28787152646788</v>
      </c>
      <c r="H280">
        <f>F280*AVERAGEIFS(H:H, $A:$A, $A280, $D:$D, "Weight pct")</f>
        <v>107.14671559617719</v>
      </c>
      <c r="I280">
        <f>F280*AVERAGEIFS(I:I, $A:$A, $A280, $D:$D, "Weight pct")</f>
        <v>67.891487811217331</v>
      </c>
      <c r="J280">
        <f>IF(OR(J277=0,J277=""),J278,IF(J278&gt;(J277*(1+Dash!$B$6)),J277*(1+Dash!$B$6),IF(J278&lt;(J277*(1-Dash!$B$7)),J277*(1-Dash!$B$7),J278)))</f>
        <v>8.7872139579256157</v>
      </c>
      <c r="K280">
        <f>J280*AVERAGEIFS(K:K, $A:$A, $A280, $D:$D, "Weight pct")</f>
        <v>0</v>
      </c>
      <c r="L280">
        <f>J280*AVERAGEIFS(L:L, $A:$A, $A280, $D:$D, "Weight pct")</f>
        <v>3.8444061065924569</v>
      </c>
      <c r="M280">
        <f>J280*AVERAGEIFS(M:M, $A:$A, $A280, $D:$D, "Weight pct")</f>
        <v>2.1968034894814039</v>
      </c>
      <c r="N280">
        <f>IF(OR(N277=0,N277=""),N278,IF(N278&gt;(N277*(1+Dash!$B$6)),N277*(1+Dash!$B$6),IF(N278&lt;(N277*(1-Dash!$B$7)),N277*(1-Dash!$B$7),N278)))</f>
        <v>259.60000000000002</v>
      </c>
      <c r="O280">
        <f>N280*AVERAGEIFS(O:O, $A:$A, $A280, $D:$D, "Weight pct")</f>
        <v>40.461223645309047</v>
      </c>
      <c r="P280">
        <f>N280*AVERAGEIFS(P:P, $A:$A, $A280, $D:$D, "Weight pct")</f>
        <v>219.13877635469098</v>
      </c>
      <c r="Q280">
        <f>IF(OR(Q277=0,Q277=""),Q278,IF(Q278&gt;(Q277*(1+Dash!$B$6)),Q277*(1+Dash!$B$6),IF(Q278&lt;(Q277*(1-Dash!$B$7)),Q277*(1-Dash!$B$7),Q278)))</f>
        <v>10.45</v>
      </c>
      <c r="R280">
        <f>$Q280*($R277/$Q277)</f>
        <v>2.8499999999999996</v>
      </c>
      <c r="S280">
        <f>$Q280*($S277/$Q277)</f>
        <v>3.8</v>
      </c>
      <c r="T280">
        <f>$Q280*($T277/$Q277)</f>
        <v>4.7499999999999991</v>
      </c>
      <c r="U280">
        <f t="shared" si="270"/>
        <v>0</v>
      </c>
      <c r="V280">
        <f t="shared" si="270"/>
        <v>0</v>
      </c>
      <c r="W280">
        <f t="shared" si="270"/>
        <v>0</v>
      </c>
      <c r="X280">
        <f t="shared" si="270"/>
        <v>0</v>
      </c>
      <c r="Y280">
        <f t="shared" si="271"/>
        <v>10.45</v>
      </c>
      <c r="Z280">
        <f t="shared" si="271"/>
        <v>2.8499999999999996</v>
      </c>
      <c r="AA280">
        <f t="shared" si="271"/>
        <v>3.8</v>
      </c>
      <c r="AB280">
        <f t="shared" si="271"/>
        <v>4.7499999999999991</v>
      </c>
      <c r="AC280">
        <f>IF(OR(AC277=0,AC277=""),AC278,IF(AC278&gt;(AC277*(1+Dash!$B$6)),AC277*(1+Dash!$B$6),IF(AC278&lt;(AC277*(1-Dash!$B$7)),AC277*(1-Dash!$B$7),AC278)))</f>
        <v>721.6</v>
      </c>
      <c r="AD280">
        <f>AC280*AVERAGEIFS(AD:AD, $A:$A, $A280, $D:$D, "Weight pct")</f>
        <v>242.03870404141307</v>
      </c>
      <c r="AE280">
        <f>AC280*AVERAGEIFS(AE:AE, $A:$A, $A280, $D:$D, "Weight pct")</f>
        <v>197.43900795565526</v>
      </c>
      <c r="AF280">
        <f>AC280*AVERAGEIFS(AF:AF, $A:$A, $A280, $D:$D, "Weight pct")</f>
        <v>288.43165725799241</v>
      </c>
      <c r="AG280">
        <f t="shared" si="272"/>
        <v>258.7764280871458</v>
      </c>
      <c r="AH280">
        <f t="shared" si="272"/>
        <v>88.322774703412136</v>
      </c>
      <c r="AI280">
        <f t="shared" si="272"/>
        <v>49.420327451910737</v>
      </c>
      <c r="AJ280">
        <f t="shared" si="272"/>
        <v>63.536595669923102</v>
      </c>
      <c r="AK280">
        <f t="shared" si="273"/>
        <v>462.82357191285416</v>
      </c>
      <c r="AL280">
        <f t="shared" si="273"/>
        <v>153.7159293380009</v>
      </c>
      <c r="AM280">
        <f t="shared" si="273"/>
        <v>148.01868050374455</v>
      </c>
      <c r="AN280">
        <f t="shared" si="273"/>
        <v>224.89506158806932</v>
      </c>
      <c r="AO280">
        <f>IF(OR(AO277=0,AO277=""),AO278,IF(AO278&gt;(AO277*(1+Dash!$B$6)),AO277*(1+Dash!$B$6),IF(AO278&lt;(AO277*(1-Dash!$B$7)),AO277*(1-Dash!$B$7),AO278)))</f>
        <v>33</v>
      </c>
      <c r="AP280">
        <f>IF(OR(AP277=0,AP277=""),AP278,IF(AP278&gt;(AP277*(1+Dash!$B$6)),AP277*(1+Dash!$B$6),IF(AP278&lt;(AP277*(1-Dash!$B$7)),AP277*(1-Dash!$B$7),AP278)))</f>
        <v>0</v>
      </c>
      <c r="AQ280" t="e">
        <f>AP280*AVERAGEIFS(AQ:AQ, $A:$A, $A280, $D:$D, "Weight pct")</f>
        <v>#DIV/0!</v>
      </c>
      <c r="AR280" t="e">
        <f>AP280*AVERAGEIFS(AR:AR, $A:$A, $A280, $D:$D, "Weight pct")</f>
        <v>#DIV/0!</v>
      </c>
      <c r="AS280" t="e">
        <f>AP280*AVERAGEIFS(AS:AS, $A:$A, $A280, $D:$D, "Weight pct")</f>
        <v>#DIV/0!</v>
      </c>
      <c r="AT280" t="e">
        <f t="shared" si="274"/>
        <v>#DIV/0!</v>
      </c>
      <c r="AU280" t="e">
        <f t="shared" si="274"/>
        <v>#DIV/0!</v>
      </c>
      <c r="AV280" t="e">
        <f t="shared" si="274"/>
        <v>#DIV/0!</v>
      </c>
      <c r="AW280" t="e">
        <f t="shared" si="274"/>
        <v>#DIV/0!</v>
      </c>
      <c r="AX280" t="e">
        <f t="shared" si="275"/>
        <v>#DIV/0!</v>
      </c>
      <c r="AY280" t="e">
        <f t="shared" si="275"/>
        <v>#DIV/0!</v>
      </c>
      <c r="AZ280" t="e">
        <f t="shared" si="275"/>
        <v>#DIV/0!</v>
      </c>
      <c r="BA280" t="e">
        <f t="shared" si="275"/>
        <v>#DIV/0!</v>
      </c>
      <c r="BB280">
        <f>IF(OR(BB277=0,BB277=""),BB278,IF(BB278&gt;(BB277*(1+Dash!$B$6)),BB277*(1+Dash!$B$6),IF(BB278&lt;(BB277*(1-Dash!$B$7)),BB277*(1-Dash!$B$7),BB278)))</f>
        <v>500.923951041132</v>
      </c>
      <c r="BC280">
        <f>BB280*AVERAGEIFS(BC:BC, $A:$A, $A280, $D:$D, "Weight pct")</f>
        <v>215.05096289076249</v>
      </c>
      <c r="BD280">
        <f>BB280*AVERAGEIFS(BD:BD, $A:$A, $A280, $D:$D, "Weight pct")</f>
        <v>183.10816618729996</v>
      </c>
      <c r="BE280">
        <f>BB280*AVERAGEIFS(BE:BE, $A:$A, $A280, $D:$D, "Weight pct")</f>
        <v>169.34285190040185</v>
      </c>
      <c r="BF280">
        <f t="shared" si="276"/>
        <v>354.2178666282532</v>
      </c>
      <c r="BG280">
        <f t="shared" si="276"/>
        <v>167.22352741744481</v>
      </c>
      <c r="BH280">
        <f t="shared" si="276"/>
        <v>113.49688347542913</v>
      </c>
      <c r="BI280">
        <f t="shared" si="276"/>
        <v>85.596470381407883</v>
      </c>
      <c r="BJ280">
        <f t="shared" si="277"/>
        <v>146.70608441287879</v>
      </c>
      <c r="BK280">
        <f t="shared" si="277"/>
        <v>47.827435473317628</v>
      </c>
      <c r="BL280">
        <f t="shared" si="277"/>
        <v>69.611282711870828</v>
      </c>
      <c r="BM280">
        <f t="shared" si="277"/>
        <v>83.746381518993957</v>
      </c>
      <c r="BN280">
        <f>IF(OR(BN277=0,BN277=""),BN278,IF(BN278&gt;(BN277*(1+Dash!$B$6)),BN277*(1+Dash!$B$6),IF(BN278&lt;(BN277*(1-Dash!$B$7)),BN277*(1-Dash!$B$7),BN278)))</f>
        <v>69.385454133207446</v>
      </c>
      <c r="BO280">
        <f>IF(OR(BO277=0,BO277=""),BO278,IF(BO278&gt;(BO277*(1+Dash!$B$6)),BO277*(1+Dash!$B$6),IF(BO278&lt;(BO277*(1-Dash!$B$7)),BO277*(1-Dash!$B$7),BO278)))</f>
        <v>11</v>
      </c>
      <c r="BP280">
        <f>BO280*AVERAGEIFS(BP:BP, $A:$A, $A280, $D:$D, "Weight pct")</f>
        <v>2.9602814938684499</v>
      </c>
      <c r="BQ280">
        <f>BO280*AVERAGEIFS(BQ:BQ, $A:$A, $A280, $D:$D, "Weight pct")</f>
        <v>3.9303999442586397</v>
      </c>
      <c r="BR280">
        <f>BO280*AVERAGEIFS(BR:BR, $A:$A, $A280, $D:$D, "Weight pct")</f>
        <v>7.8189571720549971</v>
      </c>
      <c r="BS280">
        <f t="shared" si="278"/>
        <v>8.8888665923448524</v>
      </c>
      <c r="BT280">
        <f t="shared" si="278"/>
        <v>2.3353331784962217</v>
      </c>
      <c r="BU280">
        <f t="shared" si="278"/>
        <v>3.4172643959804283</v>
      </c>
      <c r="BV280">
        <f t="shared" si="278"/>
        <v>6.5032925771949008</v>
      </c>
      <c r="BW280">
        <f t="shared" si="279"/>
        <v>2.1111334076551467</v>
      </c>
      <c r="BX280">
        <f t="shared" si="279"/>
        <v>0.62494831537222828</v>
      </c>
      <c r="BY280">
        <f t="shared" si="279"/>
        <v>0.51313554827821128</v>
      </c>
      <c r="BZ280">
        <f t="shared" si="279"/>
        <v>1.3156645948600958</v>
      </c>
      <c r="CA280">
        <f>IF(OR(CA277=0,CA277=""),CA278,IF(CA278&gt;(CA277*(1+Dash!$B$6)),CA277*(1+Dash!$B$6),IF(CA278&lt;(CA277*(1-Dash!$B$7)),CA277*(1-Dash!$B$7),CA278)))</f>
        <v>-0.25911410822483177</v>
      </c>
    </row>
    <row r="281" spans="1:79" outlineLevel="1">
      <c r="A281" t="str">
        <f>A280</f>
        <v>009797</v>
      </c>
      <c r="B281" t="str">
        <f>B280</f>
        <v>Midland College</v>
      </c>
      <c r="C281">
        <v>2025</v>
      </c>
      <c r="D281" t="s">
        <v>2040</v>
      </c>
      <c r="E281">
        <f>IF(E279&gt;(E280*(1+Dash!$B$6)), E280*(1+Dash!$B$6), IF(E279&lt;(E280*(1-Dash!$B$7)), E280*(1-Dash!$B$7), E279))</f>
        <v>700.08251975722942</v>
      </c>
      <c r="F281">
        <f>IF(F279&gt;(F280*(1+Dash!$B$6)), F280*(1+Dash!$B$6), IF(F279&lt;(F280*(1-Dash!$B$7)), F280*(1-Dash!$B$7), F279))</f>
        <v>430.01420713386102</v>
      </c>
      <c r="G281">
        <f>F281*AVERAGEIFS(G:G, $A:$A, $A281, $D:$D, "Weight pct")</f>
        <v>192.11639755724661</v>
      </c>
      <c r="H281">
        <f>F281*AVERAGEIFS(H:H, $A:$A, $A281, $D:$D, "Weight pct")</f>
        <v>109.32536888088832</v>
      </c>
      <c r="I281">
        <f>F281*AVERAGEIFS(I:I, $A:$A, $A281, $D:$D, "Weight pct")</f>
        <v>69.271950218308717</v>
      </c>
      <c r="J281">
        <f>IF(J279&gt;(J280*(1+Dash!$B$6)), J280*(1+Dash!$B$6), IF(J279&lt;(J280*(1-Dash!$B$7)), J280*(1-Dash!$B$7), J279))</f>
        <v>9.6659353537181776</v>
      </c>
      <c r="K281">
        <f>J281*AVERAGEIFS(K:K, $A:$A, $A281, $D:$D, "Weight pct")</f>
        <v>0</v>
      </c>
      <c r="L281">
        <f>J281*AVERAGEIFS(L:L, $A:$A, $A281, $D:$D, "Weight pct")</f>
        <v>4.2288467172517024</v>
      </c>
      <c r="M281">
        <f>J281*AVERAGEIFS(M:M, $A:$A, $A281, $D:$D, "Weight pct")</f>
        <v>2.4164838384295444</v>
      </c>
      <c r="N281">
        <f>IF(N279&gt;(N280*(1+Dash!$B$6)), N280*(1+Dash!$B$6), IF(N279&lt;(N280*(1-Dash!$B$7)), N280*(1-Dash!$B$7), N279))</f>
        <v>285.56000000000006</v>
      </c>
      <c r="O281">
        <f>N281*AVERAGEIFS(O:O, $A:$A, $A281, $D:$D, "Weight pct")</f>
        <v>44.507346009839956</v>
      </c>
      <c r="P281">
        <f>N281*AVERAGEIFS(P:P, $A:$A, $A281, $D:$D, "Weight pct")</f>
        <v>241.05265399016011</v>
      </c>
      <c r="Q281">
        <f>IF(Q279&gt;(Q280*(1+Dash!$B$6)), Q280*(1+Dash!$B$6), IF(Q279&lt;(Q280*(1-Dash!$B$7)), Q280*(1-Dash!$B$7), Q279))</f>
        <v>9.9274999999999984</v>
      </c>
      <c r="R281">
        <f>$Q281*($R277/$Q277)</f>
        <v>2.7074999999999996</v>
      </c>
      <c r="S281">
        <f>$Q281*($S277/$Q277)</f>
        <v>3.6099999999999994</v>
      </c>
      <c r="T281">
        <f>$Q281*($T277/$Q277)</f>
        <v>4.5124999999999993</v>
      </c>
      <c r="U281">
        <f t="shared" si="270"/>
        <v>0</v>
      </c>
      <c r="V281">
        <f t="shared" si="270"/>
        <v>0</v>
      </c>
      <c r="W281">
        <f t="shared" si="270"/>
        <v>0</v>
      </c>
      <c r="X281">
        <f t="shared" si="270"/>
        <v>0</v>
      </c>
      <c r="Y281">
        <f t="shared" si="271"/>
        <v>9.9274999999999984</v>
      </c>
      <c r="Z281">
        <f t="shared" si="271"/>
        <v>2.7074999999999996</v>
      </c>
      <c r="AA281">
        <f t="shared" si="271"/>
        <v>3.6099999999999994</v>
      </c>
      <c r="AB281">
        <f t="shared" si="271"/>
        <v>4.5124999999999993</v>
      </c>
      <c r="AC281">
        <f>IF(AC279&gt;(AC280*(1+Dash!$B$6)), AC280*(1+Dash!$B$6), IF(AC279&lt;(AC280*(1-Dash!$B$7)), AC280*(1-Dash!$B$7), AC279))</f>
        <v>793.7600000000001</v>
      </c>
      <c r="AD281">
        <f>AC281*AVERAGEIFS(AD:AD, $A:$A, $A281, $D:$D, "Weight pct")</f>
        <v>266.2425744455544</v>
      </c>
      <c r="AE281">
        <f>AC281*AVERAGEIFS(AE:AE, $A:$A, $A281, $D:$D, "Weight pct")</f>
        <v>217.18290875122079</v>
      </c>
      <c r="AF281">
        <f>AC281*AVERAGEIFS(AF:AF, $A:$A, $A281, $D:$D, "Weight pct")</f>
        <v>317.27482298379164</v>
      </c>
      <c r="AG281">
        <f t="shared" si="272"/>
        <v>284.6540708958604</v>
      </c>
      <c r="AH281">
        <f t="shared" si="272"/>
        <v>97.155052173753361</v>
      </c>
      <c r="AI281">
        <f t="shared" si="272"/>
        <v>54.362360197101815</v>
      </c>
      <c r="AJ281">
        <f t="shared" si="272"/>
        <v>69.890255236915408</v>
      </c>
      <c r="AK281">
        <f t="shared" si="273"/>
        <v>509.10592910413965</v>
      </c>
      <c r="AL281">
        <f t="shared" si="273"/>
        <v>169.08752227180102</v>
      </c>
      <c r="AM281">
        <f t="shared" si="273"/>
        <v>162.820548554119</v>
      </c>
      <c r="AN281">
        <f t="shared" si="273"/>
        <v>247.38456774687623</v>
      </c>
      <c r="AO281">
        <f>IF(AO279&gt;(AO280*(1+Dash!$B$6)), AO280*(1+Dash!$B$6), IF(AO279&lt;(AO280*(1-Dash!$B$7)), AO280*(1-Dash!$B$7), AO279))</f>
        <v>36.300000000000004</v>
      </c>
      <c r="AP281">
        <f>IF(AP279&gt;(AP280*(1+Dash!$B$6)), AP280*(1+Dash!$B$6), IF(AP279&lt;(AP280*(1-Dash!$B$7)), AP280*(1-Dash!$B$7), AP279))</f>
        <v>0</v>
      </c>
      <c r="AQ281" t="e">
        <f>AP281*AVERAGEIFS(AQ:AQ, $A:$A, $A281, $D:$D, "Weight pct")</f>
        <v>#DIV/0!</v>
      </c>
      <c r="AR281" t="e">
        <f>AP281*AVERAGEIFS(AR:AR, $A:$A, $A281, $D:$D, "Weight pct")</f>
        <v>#DIV/0!</v>
      </c>
      <c r="AS281" t="e">
        <f>AP281*AVERAGEIFS(AS:AS, $A:$A, $A281, $D:$D, "Weight pct")</f>
        <v>#DIV/0!</v>
      </c>
      <c r="AT281" t="e">
        <f t="shared" si="274"/>
        <v>#DIV/0!</v>
      </c>
      <c r="AU281" t="e">
        <f t="shared" si="274"/>
        <v>#DIV/0!</v>
      </c>
      <c r="AV281" t="e">
        <f t="shared" si="274"/>
        <v>#DIV/0!</v>
      </c>
      <c r="AW281" t="e">
        <f t="shared" si="274"/>
        <v>#DIV/0!</v>
      </c>
      <c r="AX281" t="e">
        <f t="shared" si="275"/>
        <v>#DIV/0!</v>
      </c>
      <c r="AY281" t="e">
        <f t="shared" si="275"/>
        <v>#DIV/0!</v>
      </c>
      <c r="AZ281" t="e">
        <f t="shared" si="275"/>
        <v>#DIV/0!</v>
      </c>
      <c r="BA281" t="e">
        <f t="shared" si="275"/>
        <v>#DIV/0!</v>
      </c>
      <c r="BB281">
        <f>IF(BB279&gt;(BB280*(1+Dash!$B$6)), BB280*(1+Dash!$B$6), IF(BB279&lt;(BB280*(1-Dash!$B$7)), BB280*(1-Dash!$B$7), BB279))</f>
        <v>503.76462858725267</v>
      </c>
      <c r="BC281">
        <f>BB281*AVERAGEIFS(BC:BC, $A:$A, $A281, $D:$D, "Weight pct")</f>
        <v>216.27049020680664</v>
      </c>
      <c r="BD281">
        <f>BB281*AVERAGEIFS(BD:BD, $A:$A, $A281, $D:$D, "Weight pct")</f>
        <v>184.14654986833278</v>
      </c>
      <c r="BE281">
        <f>BB281*AVERAGEIFS(BE:BE, $A:$A, $A281, $D:$D, "Weight pct")</f>
        <v>170.3031741928171</v>
      </c>
      <c r="BF281">
        <f t="shared" si="276"/>
        <v>356.22659218045391</v>
      </c>
      <c r="BG281">
        <f t="shared" si="276"/>
        <v>168.17183128379125</v>
      </c>
      <c r="BH281">
        <f t="shared" si="276"/>
        <v>114.14051021312699</v>
      </c>
      <c r="BI281">
        <f t="shared" si="276"/>
        <v>86.081877339758108</v>
      </c>
      <c r="BJ281">
        <f t="shared" si="277"/>
        <v>147.53803640679877</v>
      </c>
      <c r="BK281">
        <f t="shared" si="277"/>
        <v>48.09865892301535</v>
      </c>
      <c r="BL281">
        <f t="shared" si="277"/>
        <v>70.006039655205797</v>
      </c>
      <c r="BM281">
        <f t="shared" si="277"/>
        <v>84.221296853058973</v>
      </c>
      <c r="BN281">
        <f>IF(BN279&gt;(BN280*(1+Dash!$B$6)), BN280*(1+Dash!$B$6), IF(BN279&lt;(BN280*(1-Dash!$B$7)), BN280*(1-Dash!$B$7), BN279))</f>
        <v>72.501452280605207</v>
      </c>
      <c r="BO281">
        <f>IF(BO279&gt;(BO280*(1+Dash!$B$6)), BO280*(1+Dash!$B$6), IF(BO279&lt;(BO280*(1-Dash!$B$7)), BO280*(1-Dash!$B$7), BO279))</f>
        <v>10.883978074460421</v>
      </c>
      <c r="BP281">
        <f>BO281*AVERAGEIFS(BP:BP, $A:$A, $A281, $D:$D, "Weight pct")</f>
        <v>2.9290580794086503</v>
      </c>
      <c r="BQ281">
        <f>BO281*AVERAGEIFS(BQ:BQ, $A:$A, $A281, $D:$D, "Weight pct")</f>
        <v>3.8889442561064995</v>
      </c>
      <c r="BR281">
        <f>BO281*AVERAGEIFS(BR:BR, $A:$A, $A281, $D:$D, "Weight pct")</f>
        <v>7.7364871296174229</v>
      </c>
      <c r="BS281">
        <f t="shared" si="278"/>
        <v>8.7951117361713713</v>
      </c>
      <c r="BT281">
        <f t="shared" si="278"/>
        <v>2.3107013737557129</v>
      </c>
      <c r="BU281">
        <f t="shared" si="278"/>
        <v>3.381220978225929</v>
      </c>
      <c r="BV281">
        <f t="shared" si="278"/>
        <v>6.4346994383627738</v>
      </c>
      <c r="BW281">
        <f t="shared" si="279"/>
        <v>2.0888663382890482</v>
      </c>
      <c r="BX281">
        <f t="shared" si="279"/>
        <v>0.61835670565293732</v>
      </c>
      <c r="BY281">
        <f t="shared" si="279"/>
        <v>0.50772327788057081</v>
      </c>
      <c r="BZ281">
        <f t="shared" si="279"/>
        <v>1.3017876912546489</v>
      </c>
      <c r="CA281">
        <f>IF(CA279&gt;(CA280*(1+Dash!$B$6)), CA280*(1+Dash!$B$6), IF(CA279&lt;(CA280*(1-Dash!$B$7)), CA280*(1-Dash!$B$7), CA279))</f>
        <v>-0.24615840281359017</v>
      </c>
    </row>
    <row r="282" spans="1:79" outlineLevel="1">
      <c r="A282" t="s">
        <v>103</v>
      </c>
      <c r="B282" t="s">
        <v>1939</v>
      </c>
      <c r="C282">
        <v>2018</v>
      </c>
      <c r="D282" t="s">
        <v>2036</v>
      </c>
      <c r="E282">
        <v>1093</v>
      </c>
      <c r="F282">
        <v>806</v>
      </c>
      <c r="G282">
        <v>426</v>
      </c>
      <c r="H282">
        <v>332</v>
      </c>
      <c r="I282">
        <v>119</v>
      </c>
      <c r="J282">
        <v>1</v>
      </c>
      <c r="K282">
        <v>0</v>
      </c>
      <c r="L282">
        <v>0</v>
      </c>
      <c r="M282">
        <v>0</v>
      </c>
      <c r="AC282">
        <v>610</v>
      </c>
      <c r="AD282">
        <v>341</v>
      </c>
      <c r="AE282">
        <v>185</v>
      </c>
      <c r="AF282">
        <v>191</v>
      </c>
      <c r="AG282">
        <v>245</v>
      </c>
      <c r="AH282">
        <v>144</v>
      </c>
      <c r="AI282">
        <v>46</v>
      </c>
      <c r="AJ282">
        <v>73</v>
      </c>
      <c r="AK282">
        <v>365</v>
      </c>
      <c r="AL282">
        <v>197</v>
      </c>
      <c r="AM282">
        <v>139</v>
      </c>
      <c r="AN282">
        <v>118</v>
      </c>
      <c r="AO282">
        <v>28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935</v>
      </c>
      <c r="BC282">
        <v>444</v>
      </c>
      <c r="BD282">
        <v>440</v>
      </c>
      <c r="BE282">
        <v>249</v>
      </c>
      <c r="BF282">
        <v>626</v>
      </c>
      <c r="BG282">
        <v>350</v>
      </c>
      <c r="BH282">
        <v>269</v>
      </c>
      <c r="BI282">
        <v>124</v>
      </c>
      <c r="BJ282">
        <v>309</v>
      </c>
      <c r="BK282">
        <v>94</v>
      </c>
      <c r="BL282">
        <v>171</v>
      </c>
      <c r="BM282">
        <v>125</v>
      </c>
      <c r="BN282">
        <v>47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</row>
    <row r="283" spans="1:79" outlineLevel="1">
      <c r="A283" t="s">
        <v>103</v>
      </c>
      <c r="B283" t="s">
        <v>1939</v>
      </c>
      <c r="C283">
        <v>2019</v>
      </c>
      <c r="D283" t="s">
        <v>2036</v>
      </c>
      <c r="E283">
        <v>945</v>
      </c>
      <c r="F283">
        <v>824</v>
      </c>
      <c r="G283">
        <v>443</v>
      </c>
      <c r="H283">
        <v>341</v>
      </c>
      <c r="I283">
        <v>156</v>
      </c>
      <c r="J283">
        <v>2</v>
      </c>
      <c r="K283">
        <v>0</v>
      </c>
      <c r="L283">
        <v>0</v>
      </c>
      <c r="M283">
        <v>0</v>
      </c>
      <c r="AC283">
        <v>502</v>
      </c>
      <c r="AD283">
        <v>248</v>
      </c>
      <c r="AE283">
        <v>196</v>
      </c>
      <c r="AF283">
        <v>186</v>
      </c>
      <c r="AG283">
        <v>168</v>
      </c>
      <c r="AH283">
        <v>91</v>
      </c>
      <c r="AI283">
        <v>41</v>
      </c>
      <c r="AJ283">
        <v>66</v>
      </c>
      <c r="AK283">
        <v>334</v>
      </c>
      <c r="AL283">
        <v>157</v>
      </c>
      <c r="AM283">
        <v>155</v>
      </c>
      <c r="AN283">
        <v>120</v>
      </c>
      <c r="AO283">
        <v>25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1055</v>
      </c>
      <c r="BC283">
        <v>536</v>
      </c>
      <c r="BD283">
        <v>454</v>
      </c>
      <c r="BE283">
        <v>256</v>
      </c>
      <c r="BF283">
        <v>755</v>
      </c>
      <c r="BG283">
        <v>442</v>
      </c>
      <c r="BH283">
        <v>294</v>
      </c>
      <c r="BI283">
        <v>131</v>
      </c>
      <c r="BJ283">
        <v>300</v>
      </c>
      <c r="BK283">
        <v>94</v>
      </c>
      <c r="BL283">
        <v>160</v>
      </c>
      <c r="BM283">
        <v>125</v>
      </c>
      <c r="BN283">
        <v>35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</row>
    <row r="284" spans="1:79" outlineLevel="1">
      <c r="A284" t="s">
        <v>103</v>
      </c>
      <c r="B284" t="s">
        <v>1939</v>
      </c>
      <c r="C284">
        <v>2020</v>
      </c>
      <c r="D284" t="s">
        <v>2036</v>
      </c>
      <c r="E284">
        <v>1038</v>
      </c>
      <c r="F284">
        <v>916</v>
      </c>
      <c r="G284">
        <v>578</v>
      </c>
      <c r="H284">
        <v>355</v>
      </c>
      <c r="I284">
        <v>139</v>
      </c>
      <c r="J284">
        <v>2</v>
      </c>
      <c r="K284">
        <v>0</v>
      </c>
      <c r="L284">
        <v>1</v>
      </c>
      <c r="M284">
        <v>0</v>
      </c>
      <c r="N284">
        <v>43</v>
      </c>
      <c r="O284">
        <v>0</v>
      </c>
      <c r="P284">
        <v>43</v>
      </c>
      <c r="Q284">
        <f>SUM(Table1[[#This Row],[OSA]],Table1[[#This Row],[OSA: High-Demand Field]])</f>
        <v>0</v>
      </c>
      <c r="U284">
        <v>0</v>
      </c>
      <c r="Y284">
        <v>0</v>
      </c>
      <c r="AC284">
        <v>461</v>
      </c>
      <c r="AD284">
        <v>270</v>
      </c>
      <c r="AE284">
        <v>170</v>
      </c>
      <c r="AF284">
        <v>137</v>
      </c>
      <c r="AG284">
        <v>155</v>
      </c>
      <c r="AH284">
        <v>102</v>
      </c>
      <c r="AI284">
        <v>33</v>
      </c>
      <c r="AJ284">
        <v>37</v>
      </c>
      <c r="AK284">
        <v>306</v>
      </c>
      <c r="AL284">
        <v>168</v>
      </c>
      <c r="AM284">
        <v>137</v>
      </c>
      <c r="AN284">
        <v>100</v>
      </c>
      <c r="AO284">
        <v>11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1020</v>
      </c>
      <c r="BC284">
        <v>538</v>
      </c>
      <c r="BD284">
        <v>462</v>
      </c>
      <c r="BE284">
        <v>235</v>
      </c>
      <c r="BF284">
        <v>691</v>
      </c>
      <c r="BG284">
        <v>421</v>
      </c>
      <c r="BH284">
        <v>267</v>
      </c>
      <c r="BI284">
        <v>96</v>
      </c>
      <c r="BJ284">
        <v>329</v>
      </c>
      <c r="BK284">
        <v>117</v>
      </c>
      <c r="BL284">
        <v>195</v>
      </c>
      <c r="BM284">
        <v>139</v>
      </c>
      <c r="BN284">
        <v>42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</row>
    <row r="285" spans="1:79" outlineLevel="1">
      <c r="A285" t="s">
        <v>103</v>
      </c>
      <c r="B285" t="s">
        <v>1939</v>
      </c>
      <c r="C285">
        <v>2021</v>
      </c>
      <c r="D285" t="s">
        <v>2036</v>
      </c>
      <c r="E285">
        <v>817</v>
      </c>
      <c r="F285">
        <v>765</v>
      </c>
      <c r="G285">
        <v>471</v>
      </c>
      <c r="H285">
        <v>279</v>
      </c>
      <c r="I285">
        <v>103</v>
      </c>
      <c r="N285">
        <v>84</v>
      </c>
      <c r="O285">
        <v>0</v>
      </c>
      <c r="P285">
        <v>84</v>
      </c>
      <c r="Q285">
        <f>SUM(Table1[[#This Row],[OSA]],Table1[[#This Row],[OSA: High-Demand Field]])</f>
        <v>0</v>
      </c>
      <c r="U285">
        <v>0</v>
      </c>
      <c r="Y285">
        <v>0</v>
      </c>
      <c r="AC285">
        <v>366</v>
      </c>
      <c r="AD285">
        <v>195</v>
      </c>
      <c r="AE285">
        <v>150</v>
      </c>
      <c r="AF285">
        <v>109</v>
      </c>
      <c r="AG285">
        <v>138</v>
      </c>
      <c r="AH285">
        <v>88</v>
      </c>
      <c r="AI285">
        <v>36</v>
      </c>
      <c r="AJ285">
        <v>38</v>
      </c>
      <c r="AK285">
        <v>228</v>
      </c>
      <c r="AL285">
        <v>107</v>
      </c>
      <c r="AM285">
        <v>114</v>
      </c>
      <c r="AN285">
        <v>71</v>
      </c>
      <c r="AO285">
        <v>20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958</v>
      </c>
      <c r="BC285">
        <v>512</v>
      </c>
      <c r="BD285">
        <v>387</v>
      </c>
      <c r="BE285">
        <v>209</v>
      </c>
      <c r="BF285">
        <v>677</v>
      </c>
      <c r="BG285">
        <v>405</v>
      </c>
      <c r="BH285">
        <v>224</v>
      </c>
      <c r="BI285">
        <v>90</v>
      </c>
      <c r="BJ285">
        <v>281</v>
      </c>
      <c r="BK285">
        <v>107</v>
      </c>
      <c r="BL285">
        <v>163</v>
      </c>
      <c r="BM285">
        <v>119</v>
      </c>
      <c r="BN285">
        <v>46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</row>
    <row r="286" spans="1:79" outlineLevel="1">
      <c r="A286" t="s">
        <v>103</v>
      </c>
      <c r="B286" t="s">
        <v>1939</v>
      </c>
      <c r="C286">
        <v>2022</v>
      </c>
      <c r="D286" t="s">
        <v>2036</v>
      </c>
      <c r="E286">
        <v>754</v>
      </c>
      <c r="F286">
        <v>677</v>
      </c>
      <c r="G286">
        <v>422</v>
      </c>
      <c r="H286">
        <v>258</v>
      </c>
      <c r="I286">
        <v>87</v>
      </c>
      <c r="N286">
        <v>158</v>
      </c>
      <c r="O286">
        <v>0</v>
      </c>
      <c r="P286">
        <v>158</v>
      </c>
      <c r="Q286">
        <f>SUM(Table1[[#This Row],[OSA]],Table1[[#This Row],[OSA: High-Demand Field]])</f>
        <v>0</v>
      </c>
      <c r="U286">
        <v>0</v>
      </c>
      <c r="Y286">
        <v>0</v>
      </c>
      <c r="AC286">
        <v>385</v>
      </c>
      <c r="AD286">
        <v>186</v>
      </c>
      <c r="AE286">
        <v>165</v>
      </c>
      <c r="AF286">
        <v>135</v>
      </c>
      <c r="AG286">
        <v>143</v>
      </c>
      <c r="AH286">
        <v>64</v>
      </c>
      <c r="AI286">
        <v>37</v>
      </c>
      <c r="AJ286">
        <v>50</v>
      </c>
      <c r="AK286">
        <v>242</v>
      </c>
      <c r="AL286">
        <v>122</v>
      </c>
      <c r="AM286">
        <v>128</v>
      </c>
      <c r="AN286">
        <v>85</v>
      </c>
      <c r="AO286">
        <v>34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910</v>
      </c>
      <c r="BC286">
        <v>520</v>
      </c>
      <c r="BD286">
        <v>358</v>
      </c>
      <c r="BE286">
        <v>188</v>
      </c>
      <c r="BF286">
        <v>629</v>
      </c>
      <c r="BG286">
        <v>401</v>
      </c>
      <c r="BH286">
        <v>208</v>
      </c>
      <c r="BI286">
        <v>88</v>
      </c>
      <c r="BJ286">
        <v>281</v>
      </c>
      <c r="BK286">
        <v>119</v>
      </c>
      <c r="BL286">
        <v>150</v>
      </c>
      <c r="BM286">
        <v>100</v>
      </c>
      <c r="BN286">
        <v>74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</row>
    <row r="287" spans="1:79" outlineLevel="1">
      <c r="A287" t="s">
        <v>103</v>
      </c>
      <c r="B287" t="s">
        <v>1939</v>
      </c>
      <c r="C287">
        <v>2023</v>
      </c>
      <c r="D287" t="s">
        <v>2036</v>
      </c>
      <c r="E287">
        <v>708</v>
      </c>
      <c r="F287">
        <v>687</v>
      </c>
      <c r="G287">
        <v>437</v>
      </c>
      <c r="H287">
        <v>237</v>
      </c>
      <c r="I287">
        <v>74</v>
      </c>
      <c r="N287">
        <v>104</v>
      </c>
      <c r="O287">
        <v>0</v>
      </c>
      <c r="P287">
        <v>104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397</v>
      </c>
      <c r="AD287">
        <v>224</v>
      </c>
      <c r="AE287">
        <v>162</v>
      </c>
      <c r="AF287">
        <v>115</v>
      </c>
      <c r="AG287">
        <v>114</v>
      </c>
      <c r="AH287">
        <v>54</v>
      </c>
      <c r="AI287">
        <v>39</v>
      </c>
      <c r="AJ287">
        <v>42</v>
      </c>
      <c r="AK287">
        <v>283</v>
      </c>
      <c r="AL287">
        <v>170</v>
      </c>
      <c r="AM287">
        <v>123</v>
      </c>
      <c r="AN287">
        <v>73</v>
      </c>
      <c r="AO287">
        <v>14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859</v>
      </c>
      <c r="BC287">
        <v>491</v>
      </c>
      <c r="BD287">
        <v>358</v>
      </c>
      <c r="BE287">
        <v>173</v>
      </c>
      <c r="BF287">
        <v>594</v>
      </c>
      <c r="BG287">
        <v>397</v>
      </c>
      <c r="BH287">
        <v>207</v>
      </c>
      <c r="BI287">
        <v>66</v>
      </c>
      <c r="BJ287">
        <v>265</v>
      </c>
      <c r="BK287">
        <v>94</v>
      </c>
      <c r="BL287">
        <v>151</v>
      </c>
      <c r="BM287">
        <v>107</v>
      </c>
      <c r="BN287">
        <v>58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</row>
    <row r="288" spans="1:79" outlineLevel="1">
      <c r="A288" t="str">
        <f>A287</f>
        <v>003593</v>
      </c>
      <c r="B288" t="str">
        <f>B287</f>
        <v>Navarro College</v>
      </c>
      <c r="C288">
        <v>2024</v>
      </c>
      <c r="D288" t="s">
        <v>2037</v>
      </c>
      <c r="E288">
        <f>_xlfn.FORECAST.ETS($C288, E282:E287, $C282:$C287, 0,0,1)</f>
        <v>630.67751384870212</v>
      </c>
      <c r="F288">
        <f>_xlfn.FORECAST.ETS($C288, F282:F287, $C282:$C287, 0,0,1)</f>
        <v>637.85405106319467</v>
      </c>
      <c r="G288">
        <f>F288*AVERAGEIFS(G:G, $A:$A, $A288, $D:$D, "Weight pct")</f>
        <v>379.76609972614136</v>
      </c>
      <c r="H288">
        <f>F288*AVERAGEIFS(H:H, $A:$A, $A288, $D:$D, "Weight pct")</f>
        <v>244.94417462170455</v>
      </c>
      <c r="I288">
        <f>F288*AVERAGEIFS(I:I, $A:$A, $A288, $D:$D, "Weight pct")</f>
        <v>91.380368435866075</v>
      </c>
      <c r="J288">
        <f>_xlfn.FORECAST.ETS($C288, J282:J287, $C282:$C287, 0,0,1)</f>
        <v>-0.66947714556908022</v>
      </c>
      <c r="K288">
        <f>J288*AVERAGEIFS(K:K, $A:$A, $A288, $D:$D, "Weight pct")</f>
        <v>0</v>
      </c>
      <c r="L288">
        <f>J288*AVERAGEIFS(L:L, $A:$A, $A288, $D:$D, "Weight pct")</f>
        <v>-0.11157952426151337</v>
      </c>
      <c r="M288">
        <f>J288*AVERAGEIFS(M:M, $A:$A, $A288, $D:$D, "Weight pct")</f>
        <v>0</v>
      </c>
      <c r="N288">
        <f>_xlfn.FORECAST.ETS($C288, N284:N287, $C284:$C287, 0,0,1)</f>
        <v>144.88963458699999</v>
      </c>
      <c r="O288">
        <f>N288*AVERAGEIFS(O:O, $A:$A, $A288, $D:$D, "Weight pct")</f>
        <v>0</v>
      </c>
      <c r="P288">
        <f>N288*AVERAGEIFS(P:P, $A:$A, $A288, $D:$D, "Weight pct")</f>
        <v>144.88963458699999</v>
      </c>
      <c r="Q288">
        <f>_xlfn.FORECAST.ETS($C288, Q284:Q287, $C284:$C287, 0,0,1)</f>
        <v>0</v>
      </c>
      <c r="R288" t="e">
        <f>$Q288*($R287/$Q287)</f>
        <v>#DIV/0!</v>
      </c>
      <c r="S288" t="e">
        <f>$Q288*($S287/$Q287)</f>
        <v>#DIV/0!</v>
      </c>
      <c r="T288" t="e">
        <f>$Q288*($T287/$Q287)</f>
        <v>#DIV/0!</v>
      </c>
      <c r="U288" t="e">
        <f t="shared" ref="U288:X291" si="280">Q288*AVERAGEIFS(U:U, $A:$A, $A288, $D:$D, "Weight pct")</f>
        <v>#DIV/0!</v>
      </c>
      <c r="V288" t="e">
        <f t="shared" si="280"/>
        <v>#DIV/0!</v>
      </c>
      <c r="W288" t="e">
        <f t="shared" si="280"/>
        <v>#DIV/0!</v>
      </c>
      <c r="X288" t="e">
        <f t="shared" si="280"/>
        <v>#DIV/0!</v>
      </c>
      <c r="Y288" t="e">
        <f t="shared" ref="Y288:AB291" si="281">Q288*AVERAGEIFS(Y:Y, $A:$A, $A288, $D:$D, "Weight pct")</f>
        <v>#DIV/0!</v>
      </c>
      <c r="Z288" t="e">
        <f t="shared" si="281"/>
        <v>#DIV/0!</v>
      </c>
      <c r="AA288" t="e">
        <f t="shared" si="281"/>
        <v>#DIV/0!</v>
      </c>
      <c r="AB288" t="e">
        <f t="shared" si="281"/>
        <v>#DIV/0!</v>
      </c>
      <c r="AC288">
        <f>_xlfn.FORECAST.ETS($C288, AC282:AC287, $C282:$C287, 0,0,1)</f>
        <v>353.48269853202174</v>
      </c>
      <c r="AD288">
        <f>AC288*AVERAGEIFS(AD:AD, $A:$A, $A288, $D:$D, "Weight pct")</f>
        <v>189.63516689305948</v>
      </c>
      <c r="AE288">
        <f>AC288*AVERAGEIFS(AE:AE, $A:$A, $A288, $D:$D, "Weight pct")</f>
        <v>136.02888759042744</v>
      </c>
      <c r="AF288">
        <f>AC288*AVERAGEIFS(AF:AF, $A:$A, $A288, $D:$D, "Weight pct")</f>
        <v>113.05253501985118</v>
      </c>
      <c r="AG288">
        <f t="shared" ref="AG288:AJ291" si="282">AC288*AVERAGEIFS(AG:AG, $A:$A, $A288, $D:$D, "Weight pct")</f>
        <v>124.19954542638698</v>
      </c>
      <c r="AH288">
        <f t="shared" si="282"/>
        <v>69.64162352667104</v>
      </c>
      <c r="AI288">
        <f t="shared" si="282"/>
        <v>30.763684129063403</v>
      </c>
      <c r="AJ288">
        <f t="shared" si="282"/>
        <v>39.404880697197989</v>
      </c>
      <c r="AK288">
        <f t="shared" ref="AK288:AN291" si="283">AC288*AVERAGEIFS(AK:AK, $A:$A, $A288, $D:$D, "Weight pct")</f>
        <v>229.28315310563477</v>
      </c>
      <c r="AL288">
        <f t="shared" si="283"/>
        <v>119.99354336638847</v>
      </c>
      <c r="AM288">
        <f t="shared" si="283"/>
        <v>105.26520346136404</v>
      </c>
      <c r="AN288">
        <f t="shared" si="283"/>
        <v>73.647654322653196</v>
      </c>
      <c r="AO288">
        <f>_xlfn.FORECAST.ETS($C288, AO282:AO287, $C282:$C287, 0,0,1)</f>
        <v>22.232084537303809</v>
      </c>
      <c r="AP288">
        <f>_xlfn.FORECAST.ETS($C288, AP282:AP287, $C282:$C287, 0,0,1)</f>
        <v>0</v>
      </c>
      <c r="AQ288" t="e">
        <f>AP288*AVERAGEIFS(AQ:AQ, $A:$A, $A288, $D:$D, "Weight pct")</f>
        <v>#DIV/0!</v>
      </c>
      <c r="AR288" t="e">
        <f>AP288*AVERAGEIFS(AR:AR, $A:$A, $A288, $D:$D, "Weight pct")</f>
        <v>#DIV/0!</v>
      </c>
      <c r="AS288" t="e">
        <f>AP288*AVERAGEIFS(AS:AS, $A:$A, $A288, $D:$D, "Weight pct")</f>
        <v>#DIV/0!</v>
      </c>
      <c r="AT288" t="e">
        <f t="shared" ref="AT288:AW291" si="284">AP288*AVERAGEIFS(AT:AT, $A:$A, $A288, $D:$D, "Weight pct")</f>
        <v>#DIV/0!</v>
      </c>
      <c r="AU288" t="e">
        <f t="shared" si="284"/>
        <v>#DIV/0!</v>
      </c>
      <c r="AV288" t="e">
        <f t="shared" si="284"/>
        <v>#DIV/0!</v>
      </c>
      <c r="AW288" t="e">
        <f t="shared" si="284"/>
        <v>#DIV/0!</v>
      </c>
      <c r="AX288" t="e">
        <f t="shared" ref="AX288:BA291" si="285">AP288*AVERAGEIFS(AX:AX, $A:$A, $A288, $D:$D, "Weight pct")</f>
        <v>#DIV/0!</v>
      </c>
      <c r="AY288" t="e">
        <f t="shared" si="285"/>
        <v>#DIV/0!</v>
      </c>
      <c r="AZ288" t="e">
        <f t="shared" si="285"/>
        <v>#DIV/0!</v>
      </c>
      <c r="BA288" t="e">
        <f t="shared" si="285"/>
        <v>#DIV/0!</v>
      </c>
      <c r="BB288">
        <f>_xlfn.FORECAST.ETS($C288, BB282:BB287, $C282:$C287, 0,0,1)</f>
        <v>826.94590748596625</v>
      </c>
      <c r="BC288">
        <f>BB288*AVERAGEIFS(BC:BC, $A:$A, $A288, $D:$D, "Weight pct")</f>
        <v>439.36247672210391</v>
      </c>
      <c r="BD288">
        <f>BB288*AVERAGEIFS(BD:BD, $A:$A, $A288, $D:$D, "Weight pct")</f>
        <v>353.932577510187</v>
      </c>
      <c r="BE288">
        <f>BB288*AVERAGEIFS(BE:BE, $A:$A, $A288, $D:$D, "Weight pct")</f>
        <v>188.2004243730984</v>
      </c>
      <c r="BF288">
        <f t="shared" ref="BF288:BI291" si="286">BB288*AVERAGEIFS(BF:BF, $A:$A, $A288, $D:$D, "Weight pct")</f>
        <v>572.2466547231528</v>
      </c>
      <c r="BG288">
        <f t="shared" si="286"/>
        <v>349.01245134773416</v>
      </c>
      <c r="BH288">
        <f t="shared" si="286"/>
        <v>210.87845979680171</v>
      </c>
      <c r="BI288">
        <f t="shared" si="286"/>
        <v>84.640987920936766</v>
      </c>
      <c r="BJ288">
        <f t="shared" ref="BJ288:BM291" si="287">BB288*AVERAGEIFS(BJ:BJ, $A:$A, $A288, $D:$D, "Weight pct")</f>
        <v>254.69925276281347</v>
      </c>
      <c r="BK288">
        <f t="shared" si="287"/>
        <v>90.350025374369764</v>
      </c>
      <c r="BL288">
        <f t="shared" si="287"/>
        <v>143.0541177133853</v>
      </c>
      <c r="BM288">
        <f t="shared" si="287"/>
        <v>103.55943645216162</v>
      </c>
      <c r="BN288">
        <f>_xlfn.FORECAST.ETS($C288, BN282:BN287, $C282:$C287, 0,0,1)</f>
        <v>72.88047579462615</v>
      </c>
      <c r="BO288">
        <f>_xlfn.FORECAST.ETS($C288, BO282:BO287, $C282:$C287, 0,0,1)</f>
        <v>0</v>
      </c>
      <c r="BP288" t="e">
        <f>BO288*AVERAGEIFS(BP:BP, $A:$A, $A288, $D:$D, "Weight pct")</f>
        <v>#DIV/0!</v>
      </c>
      <c r="BQ288" t="e">
        <f>BO288*AVERAGEIFS(BQ:BQ, $A:$A, $A288, $D:$D, "Weight pct")</f>
        <v>#DIV/0!</v>
      </c>
      <c r="BR288" t="e">
        <f>BO288*AVERAGEIFS(BR:BR, $A:$A, $A288, $D:$D, "Weight pct")</f>
        <v>#DIV/0!</v>
      </c>
      <c r="BS288" t="e">
        <f t="shared" ref="BS288:BV291" si="288">BO288*AVERAGEIFS(BS:BS, $A:$A, $A288, $D:$D, "Weight pct")</f>
        <v>#DIV/0!</v>
      </c>
      <c r="BT288" t="e">
        <f t="shared" si="288"/>
        <v>#DIV/0!</v>
      </c>
      <c r="BU288" t="e">
        <f t="shared" si="288"/>
        <v>#DIV/0!</v>
      </c>
      <c r="BV288" t="e">
        <f t="shared" si="288"/>
        <v>#DIV/0!</v>
      </c>
      <c r="BW288" t="e">
        <f t="shared" ref="BW288:BZ291" si="289">BO288*AVERAGEIFS(BW:BW, $A:$A, $A288, $D:$D, "Weight pct")</f>
        <v>#DIV/0!</v>
      </c>
      <c r="BX288" t="e">
        <f t="shared" si="289"/>
        <v>#DIV/0!</v>
      </c>
      <c r="BY288" t="e">
        <f t="shared" si="289"/>
        <v>#DIV/0!</v>
      </c>
      <c r="BZ288" t="e">
        <f t="shared" si="289"/>
        <v>#DIV/0!</v>
      </c>
      <c r="CA288">
        <f>_xlfn.FORECAST.ETS($C288, CA282:CA287, $C282:$C287, 0,0,1)</f>
        <v>0</v>
      </c>
    </row>
    <row r="289" spans="1:79" outlineLevel="1">
      <c r="A289" t="str">
        <f>A287</f>
        <v>003593</v>
      </c>
      <c r="B289" t="str">
        <f>B287</f>
        <v>Navarro College</v>
      </c>
      <c r="C289">
        <v>2025</v>
      </c>
      <c r="D289" t="s">
        <v>2037</v>
      </c>
      <c r="E289">
        <f>_xlfn.FORECAST.ETS($C289, E282:E287, $C282:$C287, 0,0,1)</f>
        <v>553.617946967855</v>
      </c>
      <c r="F289">
        <f>_xlfn.FORECAST.ETS($C289, F282:F287, $C282:$C287, 0,0,1)</f>
        <v>597.8743010130072</v>
      </c>
      <c r="G289">
        <f>F289*AVERAGEIFS(G:G, $A:$A, $A289, $D:$D, "Weight pct")</f>
        <v>355.96292136695672</v>
      </c>
      <c r="H289">
        <f>F289*AVERAGEIFS(H:H, $A:$A, $A289, $D:$D, "Weight pct")</f>
        <v>229.59143544680666</v>
      </c>
      <c r="I289">
        <f>F289*AVERAGEIFS(I:I, $A:$A, $A289, $D:$D, "Weight pct")</f>
        <v>85.652781876730131</v>
      </c>
      <c r="J289">
        <f>_xlfn.FORECAST.ETS($C289, J282:J287, $C282:$C287, 0,0,1)</f>
        <v>-1.1204595409149849</v>
      </c>
      <c r="K289">
        <f>J289*AVERAGEIFS(K:K, $A:$A, $A289, $D:$D, "Weight pct")</f>
        <v>0</v>
      </c>
      <c r="L289">
        <f>J289*AVERAGEIFS(L:L, $A:$A, $A289, $D:$D, "Weight pct")</f>
        <v>-0.18674325681916415</v>
      </c>
      <c r="M289">
        <f>J289*AVERAGEIFS(M:M, $A:$A, $A289, $D:$D, "Weight pct")</f>
        <v>0</v>
      </c>
      <c r="N289">
        <f>_xlfn.FORECAST.ETS($C289, N284:N287, $C284:$C287, 0,0,1)</f>
        <v>168.38178313942856</v>
      </c>
      <c r="O289">
        <f>N289*AVERAGEIFS(O:O, $A:$A, $A289, $D:$D, "Weight pct")</f>
        <v>0</v>
      </c>
      <c r="P289">
        <f>N289*AVERAGEIFS(P:P, $A:$A, $A289, $D:$D, "Weight pct")</f>
        <v>168.38178313942856</v>
      </c>
      <c r="Q289">
        <f>_xlfn.FORECAST.ETS($C289, Q284:Q287, $C284:$C287, 0,0,1)</f>
        <v>0</v>
      </c>
      <c r="R289" t="e">
        <f>$Q289*($R287/$Q287)</f>
        <v>#DIV/0!</v>
      </c>
      <c r="S289" t="e">
        <f>$Q289*($S287/$Q287)</f>
        <v>#DIV/0!</v>
      </c>
      <c r="T289" t="e">
        <f>$Q289*($T287/$Q287)</f>
        <v>#DIV/0!</v>
      </c>
      <c r="U289" t="e">
        <f t="shared" si="280"/>
        <v>#DIV/0!</v>
      </c>
      <c r="V289" t="e">
        <f t="shared" si="280"/>
        <v>#DIV/0!</v>
      </c>
      <c r="W289" t="e">
        <f t="shared" si="280"/>
        <v>#DIV/0!</v>
      </c>
      <c r="X289" t="e">
        <f t="shared" si="280"/>
        <v>#DIV/0!</v>
      </c>
      <c r="Y289" t="e">
        <f t="shared" si="281"/>
        <v>#DIV/0!</v>
      </c>
      <c r="Z289" t="e">
        <f t="shared" si="281"/>
        <v>#DIV/0!</v>
      </c>
      <c r="AA289" t="e">
        <f t="shared" si="281"/>
        <v>#DIV/0!</v>
      </c>
      <c r="AB289" t="e">
        <f t="shared" si="281"/>
        <v>#DIV/0!</v>
      </c>
      <c r="AC289">
        <f>_xlfn.FORECAST.ETS($C289, AC282:AC287, $C282:$C287, 0,0,1)</f>
        <v>315.48389920317942</v>
      </c>
      <c r="AD289">
        <f>AC289*AVERAGEIFS(AD:AD, $A:$A, $A289, $D:$D, "Weight pct")</f>
        <v>169.2497033827199</v>
      </c>
      <c r="AE289">
        <f>AC289*AVERAGEIFS(AE:AE, $A:$A, $A289, $D:$D, "Weight pct")</f>
        <v>121.40600951480913</v>
      </c>
      <c r="AF289">
        <f>AC289*AVERAGEIFS(AF:AF, $A:$A, $A289, $D:$D, "Weight pct")</f>
        <v>100.89957644599022</v>
      </c>
      <c r="AG289">
        <f t="shared" si="282"/>
        <v>110.84830186343453</v>
      </c>
      <c r="AH289">
        <f t="shared" si="282"/>
        <v>62.155265387179142</v>
      </c>
      <c r="AI289">
        <f t="shared" si="282"/>
        <v>27.45663949946529</v>
      </c>
      <c r="AJ289">
        <f t="shared" si="282"/>
        <v>35.168921878256938</v>
      </c>
      <c r="AK289">
        <f t="shared" si="283"/>
        <v>204.63559733974489</v>
      </c>
      <c r="AL289">
        <f t="shared" si="283"/>
        <v>107.09443799554077</v>
      </c>
      <c r="AM289">
        <f t="shared" si="283"/>
        <v>93.949370015343831</v>
      </c>
      <c r="AN289">
        <f t="shared" si="283"/>
        <v>65.730654567733282</v>
      </c>
      <c r="AO289">
        <f>_xlfn.FORECAST.ETS($C289, AO282:AO287, $C282:$C287, 0,0,1)</f>
        <v>21.62171803116965</v>
      </c>
      <c r="AP289">
        <f>_xlfn.FORECAST.ETS($C289, AP282:AP287, $C282:$C287, 0,0,1)</f>
        <v>0</v>
      </c>
      <c r="AQ289" t="e">
        <f>AP289*AVERAGEIFS(AQ:AQ, $A:$A, $A289, $D:$D, "Weight pct")</f>
        <v>#DIV/0!</v>
      </c>
      <c r="AR289" t="e">
        <f>AP289*AVERAGEIFS(AR:AR, $A:$A, $A289, $D:$D, "Weight pct")</f>
        <v>#DIV/0!</v>
      </c>
      <c r="AS289" t="e">
        <f>AP289*AVERAGEIFS(AS:AS, $A:$A, $A289, $D:$D, "Weight pct")</f>
        <v>#DIV/0!</v>
      </c>
      <c r="AT289" t="e">
        <f t="shared" si="284"/>
        <v>#DIV/0!</v>
      </c>
      <c r="AU289" t="e">
        <f t="shared" si="284"/>
        <v>#DIV/0!</v>
      </c>
      <c r="AV289" t="e">
        <f t="shared" si="284"/>
        <v>#DIV/0!</v>
      </c>
      <c r="AW289" t="e">
        <f t="shared" si="284"/>
        <v>#DIV/0!</v>
      </c>
      <c r="AX289" t="e">
        <f t="shared" si="285"/>
        <v>#DIV/0!</v>
      </c>
      <c r="AY289" t="e">
        <f t="shared" si="285"/>
        <v>#DIV/0!</v>
      </c>
      <c r="AZ289" t="e">
        <f t="shared" si="285"/>
        <v>#DIV/0!</v>
      </c>
      <c r="BA289" t="e">
        <f t="shared" si="285"/>
        <v>#DIV/0!</v>
      </c>
      <c r="BB289">
        <f>_xlfn.FORECAST.ETS($C289, BB282:BB287, $C282:$C287, 0,0,1)</f>
        <v>793.0152521380146</v>
      </c>
      <c r="BC289">
        <f>BB289*AVERAGEIFS(BC:BC, $A:$A, $A289, $D:$D, "Weight pct")</f>
        <v>421.33486858531273</v>
      </c>
      <c r="BD289">
        <f>BB289*AVERAGEIFS(BD:BD, $A:$A, $A289, $D:$D, "Weight pct")</f>
        <v>339.41026813638541</v>
      </c>
      <c r="BE289">
        <f>BB289*AVERAGEIFS(BE:BE, $A:$A, $A289, $D:$D, "Weight pct")</f>
        <v>180.47831863687745</v>
      </c>
      <c r="BF289">
        <f t="shared" si="286"/>
        <v>548.76663766319882</v>
      </c>
      <c r="BG289">
        <f t="shared" si="286"/>
        <v>334.6920210854625</v>
      </c>
      <c r="BH289">
        <f t="shared" si="286"/>
        <v>202.22584506722995</v>
      </c>
      <c r="BI289">
        <f t="shared" si="286"/>
        <v>81.16805920400715</v>
      </c>
      <c r="BJ289">
        <f t="shared" si="287"/>
        <v>244.24861447481575</v>
      </c>
      <c r="BK289">
        <f t="shared" si="287"/>
        <v>86.642847499850262</v>
      </c>
      <c r="BL289">
        <f t="shared" si="287"/>
        <v>137.18442306915543</v>
      </c>
      <c r="BM289">
        <f t="shared" si="287"/>
        <v>99.310259432870296</v>
      </c>
      <c r="BN289">
        <f>_xlfn.FORECAST.ETS($C289, BN282:BN287, $C282:$C287, 0,0,1)</f>
        <v>78.858560834572444</v>
      </c>
      <c r="BO289">
        <f>_xlfn.FORECAST.ETS($C289, BO282:BO287, $C282:$C287, 0,0,1)</f>
        <v>0</v>
      </c>
      <c r="BP289" t="e">
        <f>BO289*AVERAGEIFS(BP:BP, $A:$A, $A289, $D:$D, "Weight pct")</f>
        <v>#DIV/0!</v>
      </c>
      <c r="BQ289" t="e">
        <f>BO289*AVERAGEIFS(BQ:BQ, $A:$A, $A289, $D:$D, "Weight pct")</f>
        <v>#DIV/0!</v>
      </c>
      <c r="BR289" t="e">
        <f>BO289*AVERAGEIFS(BR:BR, $A:$A, $A289, $D:$D, "Weight pct")</f>
        <v>#DIV/0!</v>
      </c>
      <c r="BS289" t="e">
        <f t="shared" si="288"/>
        <v>#DIV/0!</v>
      </c>
      <c r="BT289" t="e">
        <f t="shared" si="288"/>
        <v>#DIV/0!</v>
      </c>
      <c r="BU289" t="e">
        <f t="shared" si="288"/>
        <v>#DIV/0!</v>
      </c>
      <c r="BV289" t="e">
        <f t="shared" si="288"/>
        <v>#DIV/0!</v>
      </c>
      <c r="BW289" t="e">
        <f t="shared" si="289"/>
        <v>#DIV/0!</v>
      </c>
      <c r="BX289" t="e">
        <f t="shared" si="289"/>
        <v>#DIV/0!</v>
      </c>
      <c r="BY289" t="e">
        <f t="shared" si="289"/>
        <v>#DIV/0!</v>
      </c>
      <c r="BZ289" t="e">
        <f t="shared" si="289"/>
        <v>#DIV/0!</v>
      </c>
      <c r="CA289">
        <f>_xlfn.FORECAST.ETS($C289, CA282:CA287, $C282:$C287, 0,0,1)</f>
        <v>0</v>
      </c>
    </row>
    <row r="290" spans="1:79" outlineLevel="1">
      <c r="A290" t="str">
        <f>A289</f>
        <v>003593</v>
      </c>
      <c r="B290" t="str">
        <f>B289</f>
        <v>Navarro College</v>
      </c>
      <c r="C290">
        <v>2024</v>
      </c>
      <c r="D290" t="s">
        <v>2040</v>
      </c>
      <c r="E290">
        <f>IF(OR(E287=0,E287=""),E288,IF(E288&gt;(E287*(1+Dash!$B$6)),E287*(1+Dash!$B$6),IF(E288&lt;(E287*(1-Dash!$B$7)),E287*(1-Dash!$B$7),E288)))</f>
        <v>672.6</v>
      </c>
      <c r="F290">
        <f>IF(OR(F287=0,F287=""),F288,IF(F288&gt;(F287*(1+Dash!$B$6)),F287*(1+Dash!$B$6),IF(F288&lt;(F287*(1-Dash!$B$7)),F287*(1-Dash!$B$7),F288)))</f>
        <v>652.65</v>
      </c>
      <c r="G290">
        <f>F290*AVERAGEIFS(G:G, $A:$A, $A290, $D:$D, "Weight pct")</f>
        <v>388.57532467362233</v>
      </c>
      <c r="H290">
        <f>F290*AVERAGEIFS(H:H, $A:$A, $A290, $D:$D, "Weight pct")</f>
        <v>250.62600966536345</v>
      </c>
      <c r="I290">
        <f>F290*AVERAGEIFS(I:I, $A:$A, $A290, $D:$D, "Weight pct")</f>
        <v>93.500068487860531</v>
      </c>
      <c r="J290">
        <f>IF(OR(J287=0,J287=""),J288,IF(J288&gt;(J287*(1+Dash!$B$6)),J287*(1+Dash!$B$6),IF(J288&lt;(J287*(1-Dash!$B$7)),J287*(1-Dash!$B$7),J288)))</f>
        <v>-0.66947714556908022</v>
      </c>
      <c r="K290">
        <f>J290*AVERAGEIFS(K:K, $A:$A, $A290, $D:$D, "Weight pct")</f>
        <v>0</v>
      </c>
      <c r="L290">
        <f>J290*AVERAGEIFS(L:L, $A:$A, $A290, $D:$D, "Weight pct")</f>
        <v>-0.11157952426151337</v>
      </c>
      <c r="M290">
        <f>J290*AVERAGEIFS(M:M, $A:$A, $A290, $D:$D, "Weight pct")</f>
        <v>0</v>
      </c>
      <c r="N290">
        <f>IF(OR(N287=0,N287=""),N288,IF(N288&gt;(N287*(1+Dash!$B$6)),N287*(1+Dash!$B$6),IF(N288&lt;(N287*(1-Dash!$B$7)),N287*(1-Dash!$B$7),N288)))</f>
        <v>114.4</v>
      </c>
      <c r="O290">
        <f>N290*AVERAGEIFS(O:O, $A:$A, $A290, $D:$D, "Weight pct")</f>
        <v>0</v>
      </c>
      <c r="P290">
        <f>N290*AVERAGEIFS(P:P, $A:$A, $A290, $D:$D, "Weight pct")</f>
        <v>114.4</v>
      </c>
      <c r="Q290">
        <f>IF(OR(Q287=0,Q287=""),Q288,IF(Q288&gt;(Q287*(1+Dash!$B$6)),Q287*(1+Dash!$B$6),IF(Q288&lt;(Q287*(1-Dash!$B$7)),Q287*(1-Dash!$B$7),Q288)))</f>
        <v>0</v>
      </c>
      <c r="R290" t="e">
        <f>$Q290*($R287/$Q287)</f>
        <v>#DIV/0!</v>
      </c>
      <c r="S290" t="e">
        <f>$Q290*($S287/$Q287)</f>
        <v>#DIV/0!</v>
      </c>
      <c r="T290" t="e">
        <f>$Q290*($T287/$Q287)</f>
        <v>#DIV/0!</v>
      </c>
      <c r="U290" t="e">
        <f t="shared" si="280"/>
        <v>#DIV/0!</v>
      </c>
      <c r="V290" t="e">
        <f t="shared" si="280"/>
        <v>#DIV/0!</v>
      </c>
      <c r="W290" t="e">
        <f t="shared" si="280"/>
        <v>#DIV/0!</v>
      </c>
      <c r="X290" t="e">
        <f t="shared" si="280"/>
        <v>#DIV/0!</v>
      </c>
      <c r="Y290" t="e">
        <f t="shared" si="281"/>
        <v>#DIV/0!</v>
      </c>
      <c r="Z290" t="e">
        <f t="shared" si="281"/>
        <v>#DIV/0!</v>
      </c>
      <c r="AA290" t="e">
        <f t="shared" si="281"/>
        <v>#DIV/0!</v>
      </c>
      <c r="AB290" t="e">
        <f t="shared" si="281"/>
        <v>#DIV/0!</v>
      </c>
      <c r="AC290">
        <f>IF(OR(AC287=0,AC287=""),AC288,IF(AC288&gt;(AC287*(1+Dash!$B$6)),AC287*(1+Dash!$B$6),IF(AC288&lt;(AC287*(1-Dash!$B$7)),AC287*(1-Dash!$B$7),AC288)))</f>
        <v>377.15</v>
      </c>
      <c r="AD290">
        <f>AC290*AVERAGEIFS(AD:AD, $A:$A, $A290, $D:$D, "Weight pct")</f>
        <v>202.33211834903526</v>
      </c>
      <c r="AE290">
        <f>AC290*AVERAGEIFS(AE:AE, $A:$A, $A290, $D:$D, "Weight pct")</f>
        <v>145.13665072657631</v>
      </c>
      <c r="AF290">
        <f>AC290*AVERAGEIFS(AF:AF, $A:$A, $A290, $D:$D, "Weight pct")</f>
        <v>120.62192508942371</v>
      </c>
      <c r="AG290">
        <f t="shared" si="282"/>
        <v>132.51527939582726</v>
      </c>
      <c r="AH290">
        <f t="shared" si="282"/>
        <v>74.304452303213978</v>
      </c>
      <c r="AI290">
        <f t="shared" si="282"/>
        <v>32.823455058650339</v>
      </c>
      <c r="AJ290">
        <f t="shared" si="282"/>
        <v>42.043219701181286</v>
      </c>
      <c r="AK290">
        <f t="shared" si="283"/>
        <v>244.63472060417271</v>
      </c>
      <c r="AL290">
        <f t="shared" si="283"/>
        <v>128.02766604582129</v>
      </c>
      <c r="AM290">
        <f t="shared" si="283"/>
        <v>112.31319566792597</v>
      </c>
      <c r="AN290">
        <f t="shared" si="283"/>
        <v>78.57870538824244</v>
      </c>
      <c r="AO290">
        <f>IF(OR(AO287=0,AO287=""),AO288,IF(AO288&gt;(AO287*(1+Dash!$B$6)),AO287*(1+Dash!$B$6),IF(AO288&lt;(AO287*(1-Dash!$B$7)),AO287*(1-Dash!$B$7),AO288)))</f>
        <v>15.400000000000002</v>
      </c>
      <c r="AP290">
        <f>IF(OR(AP287=0,AP287=""),AP288,IF(AP288&gt;(AP287*(1+Dash!$B$6)),AP287*(1+Dash!$B$6),IF(AP288&lt;(AP287*(1-Dash!$B$7)),AP287*(1-Dash!$B$7),AP288)))</f>
        <v>0</v>
      </c>
      <c r="AQ290" t="e">
        <f>AP290*AVERAGEIFS(AQ:AQ, $A:$A, $A290, $D:$D, "Weight pct")</f>
        <v>#DIV/0!</v>
      </c>
      <c r="AR290" t="e">
        <f>AP290*AVERAGEIFS(AR:AR, $A:$A, $A290, $D:$D, "Weight pct")</f>
        <v>#DIV/0!</v>
      </c>
      <c r="AS290" t="e">
        <f>AP290*AVERAGEIFS(AS:AS, $A:$A, $A290, $D:$D, "Weight pct")</f>
        <v>#DIV/0!</v>
      </c>
      <c r="AT290" t="e">
        <f t="shared" si="284"/>
        <v>#DIV/0!</v>
      </c>
      <c r="AU290" t="e">
        <f t="shared" si="284"/>
        <v>#DIV/0!</v>
      </c>
      <c r="AV290" t="e">
        <f t="shared" si="284"/>
        <v>#DIV/0!</v>
      </c>
      <c r="AW290" t="e">
        <f t="shared" si="284"/>
        <v>#DIV/0!</v>
      </c>
      <c r="AX290" t="e">
        <f t="shared" si="285"/>
        <v>#DIV/0!</v>
      </c>
      <c r="AY290" t="e">
        <f t="shared" si="285"/>
        <v>#DIV/0!</v>
      </c>
      <c r="AZ290" t="e">
        <f t="shared" si="285"/>
        <v>#DIV/0!</v>
      </c>
      <c r="BA290" t="e">
        <f t="shared" si="285"/>
        <v>#DIV/0!</v>
      </c>
      <c r="BB290">
        <f>IF(OR(BB287=0,BB287=""),BB288,IF(BB288&gt;(BB287*(1+Dash!$B$6)),BB287*(1+Dash!$B$6),IF(BB288&lt;(BB287*(1-Dash!$B$7)),BB287*(1-Dash!$B$7),BB288)))</f>
        <v>826.94590748596625</v>
      </c>
      <c r="BC290">
        <f>BB290*AVERAGEIFS(BC:BC, $A:$A, $A290, $D:$D, "Weight pct")</f>
        <v>439.36247672210391</v>
      </c>
      <c r="BD290">
        <f>BB290*AVERAGEIFS(BD:BD, $A:$A, $A290, $D:$D, "Weight pct")</f>
        <v>353.932577510187</v>
      </c>
      <c r="BE290">
        <f>BB290*AVERAGEIFS(BE:BE, $A:$A, $A290, $D:$D, "Weight pct")</f>
        <v>188.2004243730984</v>
      </c>
      <c r="BF290">
        <f t="shared" si="286"/>
        <v>572.2466547231528</v>
      </c>
      <c r="BG290">
        <f t="shared" si="286"/>
        <v>349.01245134773416</v>
      </c>
      <c r="BH290">
        <f t="shared" si="286"/>
        <v>210.87845979680171</v>
      </c>
      <c r="BI290">
        <f t="shared" si="286"/>
        <v>84.640987920936766</v>
      </c>
      <c r="BJ290">
        <f t="shared" si="287"/>
        <v>254.69925276281347</v>
      </c>
      <c r="BK290">
        <f t="shared" si="287"/>
        <v>90.350025374369764</v>
      </c>
      <c r="BL290">
        <f t="shared" si="287"/>
        <v>143.0541177133853</v>
      </c>
      <c r="BM290">
        <f t="shared" si="287"/>
        <v>103.55943645216162</v>
      </c>
      <c r="BN290">
        <f>IF(OR(BN287=0,BN287=""),BN288,IF(BN288&gt;(BN287*(1+Dash!$B$6)),BN287*(1+Dash!$B$6),IF(BN288&lt;(BN287*(1-Dash!$B$7)),BN287*(1-Dash!$B$7),BN288)))</f>
        <v>63.800000000000004</v>
      </c>
      <c r="BO290">
        <f>IF(OR(BO287=0,BO287=""),BO288,IF(BO288&gt;(BO287*(1+Dash!$B$6)),BO287*(1+Dash!$B$6),IF(BO288&lt;(BO287*(1-Dash!$B$7)),BO287*(1-Dash!$B$7),BO288)))</f>
        <v>0</v>
      </c>
      <c r="BP290" t="e">
        <f>BO290*AVERAGEIFS(BP:BP, $A:$A, $A290, $D:$D, "Weight pct")</f>
        <v>#DIV/0!</v>
      </c>
      <c r="BQ290" t="e">
        <f>BO290*AVERAGEIFS(BQ:BQ, $A:$A, $A290, $D:$D, "Weight pct")</f>
        <v>#DIV/0!</v>
      </c>
      <c r="BR290" t="e">
        <f>BO290*AVERAGEIFS(BR:BR, $A:$A, $A290, $D:$D, "Weight pct")</f>
        <v>#DIV/0!</v>
      </c>
      <c r="BS290" t="e">
        <f t="shared" si="288"/>
        <v>#DIV/0!</v>
      </c>
      <c r="BT290" t="e">
        <f t="shared" si="288"/>
        <v>#DIV/0!</v>
      </c>
      <c r="BU290" t="e">
        <f t="shared" si="288"/>
        <v>#DIV/0!</v>
      </c>
      <c r="BV290" t="e">
        <f t="shared" si="288"/>
        <v>#DIV/0!</v>
      </c>
      <c r="BW290" t="e">
        <f t="shared" si="289"/>
        <v>#DIV/0!</v>
      </c>
      <c r="BX290" t="e">
        <f t="shared" si="289"/>
        <v>#DIV/0!</v>
      </c>
      <c r="BY290" t="e">
        <f t="shared" si="289"/>
        <v>#DIV/0!</v>
      </c>
      <c r="BZ290" t="e">
        <f t="shared" si="289"/>
        <v>#DIV/0!</v>
      </c>
      <c r="CA290">
        <f>IF(OR(CA287=0,CA287=""),CA288,IF(CA288&gt;(CA287*(1+Dash!$B$6)),CA287*(1+Dash!$B$6),IF(CA288&lt;(CA287*(1-Dash!$B$7)),CA287*(1-Dash!$B$7),CA288)))</f>
        <v>0</v>
      </c>
    </row>
    <row r="291" spans="1:79" outlineLevel="1">
      <c r="A291" t="str">
        <f>A290</f>
        <v>003593</v>
      </c>
      <c r="B291" t="str">
        <f>B290</f>
        <v>Navarro College</v>
      </c>
      <c r="C291">
        <v>2025</v>
      </c>
      <c r="D291" t="s">
        <v>2040</v>
      </c>
      <c r="E291">
        <f>IF(E289&gt;(E290*(1+Dash!$B$6)), E290*(1+Dash!$B$6), IF(E289&lt;(E290*(1-Dash!$B$7)), E290*(1-Dash!$B$7), E289))</f>
        <v>638.97</v>
      </c>
      <c r="F291">
        <f>IF(F289&gt;(F290*(1+Dash!$B$6)), F290*(1+Dash!$B$6), IF(F289&lt;(F290*(1-Dash!$B$7)), F290*(1-Dash!$B$7), F289))</f>
        <v>620.01749999999993</v>
      </c>
      <c r="G291">
        <f>F291*AVERAGEIFS(G:G, $A:$A, $A291, $D:$D, "Weight pct")</f>
        <v>369.1465584399412</v>
      </c>
      <c r="H291">
        <f>F291*AVERAGEIFS(H:H, $A:$A, $A291, $D:$D, "Weight pct")</f>
        <v>238.09470918209527</v>
      </c>
      <c r="I291">
        <f>F291*AVERAGEIFS(I:I, $A:$A, $A291, $D:$D, "Weight pct")</f>
        <v>88.825065063467491</v>
      </c>
      <c r="J291">
        <f>IF(J289&gt;(J290*(1+Dash!$B$6)), J290*(1+Dash!$B$6), IF(J289&lt;(J290*(1-Dash!$B$7)), J290*(1-Dash!$B$7), J289))</f>
        <v>-0.63600328829062613</v>
      </c>
      <c r="K291">
        <f>J291*AVERAGEIFS(K:K, $A:$A, $A291, $D:$D, "Weight pct")</f>
        <v>0</v>
      </c>
      <c r="L291">
        <f>J291*AVERAGEIFS(L:L, $A:$A, $A291, $D:$D, "Weight pct")</f>
        <v>-0.10600054804843768</v>
      </c>
      <c r="M291">
        <f>J291*AVERAGEIFS(M:M, $A:$A, $A291, $D:$D, "Weight pct")</f>
        <v>0</v>
      </c>
      <c r="N291">
        <f>IF(N289&gt;(N290*(1+Dash!$B$6)), N290*(1+Dash!$B$6), IF(N289&lt;(N290*(1-Dash!$B$7)), N290*(1-Dash!$B$7), N289))</f>
        <v>125.84000000000002</v>
      </c>
      <c r="O291">
        <f>N291*AVERAGEIFS(O:O, $A:$A, $A291, $D:$D, "Weight pct")</f>
        <v>0</v>
      </c>
      <c r="P291">
        <f>N291*AVERAGEIFS(P:P, $A:$A, $A291, $D:$D, "Weight pct")</f>
        <v>125.84000000000002</v>
      </c>
      <c r="Q291">
        <f>IF(Q289&gt;(Q290*(1+Dash!$B$6)), Q290*(1+Dash!$B$6), IF(Q289&lt;(Q290*(1-Dash!$B$7)), Q290*(1-Dash!$B$7), Q289))</f>
        <v>0</v>
      </c>
      <c r="R291" t="e">
        <f>$Q291*($R287/$Q287)</f>
        <v>#DIV/0!</v>
      </c>
      <c r="S291" t="e">
        <f>$Q291*($S287/$Q287)</f>
        <v>#DIV/0!</v>
      </c>
      <c r="T291" t="e">
        <f>$Q291*($T287/$Q287)</f>
        <v>#DIV/0!</v>
      </c>
      <c r="U291" t="e">
        <f t="shared" si="280"/>
        <v>#DIV/0!</v>
      </c>
      <c r="V291" t="e">
        <f t="shared" si="280"/>
        <v>#DIV/0!</v>
      </c>
      <c r="W291" t="e">
        <f t="shared" si="280"/>
        <v>#DIV/0!</v>
      </c>
      <c r="X291" t="e">
        <f t="shared" si="280"/>
        <v>#DIV/0!</v>
      </c>
      <c r="Y291" t="e">
        <f t="shared" si="281"/>
        <v>#DIV/0!</v>
      </c>
      <c r="Z291" t="e">
        <f t="shared" si="281"/>
        <v>#DIV/0!</v>
      </c>
      <c r="AA291" t="e">
        <f t="shared" si="281"/>
        <v>#DIV/0!</v>
      </c>
      <c r="AB291" t="e">
        <f t="shared" si="281"/>
        <v>#DIV/0!</v>
      </c>
      <c r="AC291">
        <f>IF(AC289&gt;(AC290*(1+Dash!$B$6)), AC290*(1+Dash!$B$6), IF(AC289&lt;(AC290*(1-Dash!$B$7)), AC290*(1-Dash!$B$7), AC289))</f>
        <v>358.29249999999996</v>
      </c>
      <c r="AD291">
        <f>AC291*AVERAGEIFS(AD:AD, $A:$A, $A291, $D:$D, "Weight pct")</f>
        <v>192.21551243158348</v>
      </c>
      <c r="AE291">
        <f>AC291*AVERAGEIFS(AE:AE, $A:$A, $A291, $D:$D, "Weight pct")</f>
        <v>137.87981819024751</v>
      </c>
      <c r="AF291">
        <f>AC291*AVERAGEIFS(AF:AF, $A:$A, $A291, $D:$D, "Weight pct")</f>
        <v>114.59082883495252</v>
      </c>
      <c r="AG291">
        <f t="shared" si="282"/>
        <v>125.88951542603591</v>
      </c>
      <c r="AH291">
        <f t="shared" si="282"/>
        <v>70.58922968805328</v>
      </c>
      <c r="AI291">
        <f t="shared" si="282"/>
        <v>31.182282305717823</v>
      </c>
      <c r="AJ291">
        <f t="shared" si="282"/>
        <v>39.941058716122221</v>
      </c>
      <c r="AK291">
        <f t="shared" si="283"/>
        <v>232.40298457396406</v>
      </c>
      <c r="AL291">
        <f t="shared" si="283"/>
        <v>121.62628274353023</v>
      </c>
      <c r="AM291">
        <f t="shared" si="283"/>
        <v>106.69753588452969</v>
      </c>
      <c r="AN291">
        <f t="shared" si="283"/>
        <v>74.649770118830304</v>
      </c>
      <c r="AO291">
        <f>IF(AO289&gt;(AO290*(1+Dash!$B$6)), AO290*(1+Dash!$B$6), IF(AO289&lt;(AO290*(1-Dash!$B$7)), AO290*(1-Dash!$B$7), AO289))</f>
        <v>16.940000000000005</v>
      </c>
      <c r="AP291">
        <f>IF(AP289&gt;(AP290*(1+Dash!$B$6)), AP290*(1+Dash!$B$6), IF(AP289&lt;(AP290*(1-Dash!$B$7)), AP290*(1-Dash!$B$7), AP289))</f>
        <v>0</v>
      </c>
      <c r="AQ291" t="e">
        <f>AP291*AVERAGEIFS(AQ:AQ, $A:$A, $A291, $D:$D, "Weight pct")</f>
        <v>#DIV/0!</v>
      </c>
      <c r="AR291" t="e">
        <f>AP291*AVERAGEIFS(AR:AR, $A:$A, $A291, $D:$D, "Weight pct")</f>
        <v>#DIV/0!</v>
      </c>
      <c r="AS291" t="e">
        <f>AP291*AVERAGEIFS(AS:AS, $A:$A, $A291, $D:$D, "Weight pct")</f>
        <v>#DIV/0!</v>
      </c>
      <c r="AT291" t="e">
        <f t="shared" si="284"/>
        <v>#DIV/0!</v>
      </c>
      <c r="AU291" t="e">
        <f t="shared" si="284"/>
        <v>#DIV/0!</v>
      </c>
      <c r="AV291" t="e">
        <f t="shared" si="284"/>
        <v>#DIV/0!</v>
      </c>
      <c r="AW291" t="e">
        <f t="shared" si="284"/>
        <v>#DIV/0!</v>
      </c>
      <c r="AX291" t="e">
        <f t="shared" si="285"/>
        <v>#DIV/0!</v>
      </c>
      <c r="AY291" t="e">
        <f t="shared" si="285"/>
        <v>#DIV/0!</v>
      </c>
      <c r="AZ291" t="e">
        <f t="shared" si="285"/>
        <v>#DIV/0!</v>
      </c>
      <c r="BA291" t="e">
        <f t="shared" si="285"/>
        <v>#DIV/0!</v>
      </c>
      <c r="BB291">
        <f>IF(BB289&gt;(BB290*(1+Dash!$B$6)), BB290*(1+Dash!$B$6), IF(BB289&lt;(BB290*(1-Dash!$B$7)), BB290*(1-Dash!$B$7), BB289))</f>
        <v>793.0152521380146</v>
      </c>
      <c r="BC291">
        <f>BB291*AVERAGEIFS(BC:BC, $A:$A, $A291, $D:$D, "Weight pct")</f>
        <v>421.33486858531273</v>
      </c>
      <c r="BD291">
        <f>BB291*AVERAGEIFS(BD:BD, $A:$A, $A291, $D:$D, "Weight pct")</f>
        <v>339.41026813638541</v>
      </c>
      <c r="BE291">
        <f>BB291*AVERAGEIFS(BE:BE, $A:$A, $A291, $D:$D, "Weight pct")</f>
        <v>180.47831863687745</v>
      </c>
      <c r="BF291">
        <f t="shared" si="286"/>
        <v>548.76663766319882</v>
      </c>
      <c r="BG291">
        <f t="shared" si="286"/>
        <v>334.6920210854625</v>
      </c>
      <c r="BH291">
        <f t="shared" si="286"/>
        <v>202.22584506722995</v>
      </c>
      <c r="BI291">
        <f t="shared" si="286"/>
        <v>81.16805920400715</v>
      </c>
      <c r="BJ291">
        <f t="shared" si="287"/>
        <v>244.24861447481575</v>
      </c>
      <c r="BK291">
        <f t="shared" si="287"/>
        <v>86.642847499850262</v>
      </c>
      <c r="BL291">
        <f t="shared" si="287"/>
        <v>137.18442306915543</v>
      </c>
      <c r="BM291">
        <f t="shared" si="287"/>
        <v>99.310259432870296</v>
      </c>
      <c r="BN291">
        <f>IF(BN289&gt;(BN290*(1+Dash!$B$6)), BN290*(1+Dash!$B$6), IF(BN289&lt;(BN290*(1-Dash!$B$7)), BN290*(1-Dash!$B$7), BN289))</f>
        <v>70.180000000000007</v>
      </c>
      <c r="BO291">
        <f>IF(BO289&gt;(BO290*(1+Dash!$B$6)), BO290*(1+Dash!$B$6), IF(BO289&lt;(BO290*(1-Dash!$B$7)), BO290*(1-Dash!$B$7), BO289))</f>
        <v>0</v>
      </c>
      <c r="BP291" t="e">
        <f>BO291*AVERAGEIFS(BP:BP, $A:$A, $A291, $D:$D, "Weight pct")</f>
        <v>#DIV/0!</v>
      </c>
      <c r="BQ291" t="e">
        <f>BO291*AVERAGEIFS(BQ:BQ, $A:$A, $A291, $D:$D, "Weight pct")</f>
        <v>#DIV/0!</v>
      </c>
      <c r="BR291" t="e">
        <f>BO291*AVERAGEIFS(BR:BR, $A:$A, $A291, $D:$D, "Weight pct")</f>
        <v>#DIV/0!</v>
      </c>
      <c r="BS291" t="e">
        <f t="shared" si="288"/>
        <v>#DIV/0!</v>
      </c>
      <c r="BT291" t="e">
        <f t="shared" si="288"/>
        <v>#DIV/0!</v>
      </c>
      <c r="BU291" t="e">
        <f t="shared" si="288"/>
        <v>#DIV/0!</v>
      </c>
      <c r="BV291" t="e">
        <f t="shared" si="288"/>
        <v>#DIV/0!</v>
      </c>
      <c r="BW291" t="e">
        <f t="shared" si="289"/>
        <v>#DIV/0!</v>
      </c>
      <c r="BX291" t="e">
        <f t="shared" si="289"/>
        <v>#DIV/0!</v>
      </c>
      <c r="BY291" t="e">
        <f t="shared" si="289"/>
        <v>#DIV/0!</v>
      </c>
      <c r="BZ291" t="e">
        <f t="shared" si="289"/>
        <v>#DIV/0!</v>
      </c>
      <c r="CA291">
        <f>IF(CA289&gt;(CA290*(1+Dash!$B$6)), CA290*(1+Dash!$B$6), IF(CA289&lt;(CA290*(1-Dash!$B$7)), CA290*(1-Dash!$B$7), CA289))</f>
        <v>0</v>
      </c>
    </row>
    <row r="292" spans="1:79" outlineLevel="1">
      <c r="A292" t="s">
        <v>105</v>
      </c>
      <c r="B292" t="s">
        <v>1775</v>
      </c>
      <c r="C292">
        <v>2018</v>
      </c>
      <c r="D292" t="s">
        <v>2036</v>
      </c>
      <c r="E292">
        <v>581</v>
      </c>
      <c r="F292">
        <v>857</v>
      </c>
      <c r="G292">
        <v>398</v>
      </c>
      <c r="H292">
        <v>320</v>
      </c>
      <c r="I292">
        <v>181</v>
      </c>
      <c r="AC292">
        <v>246</v>
      </c>
      <c r="AD292">
        <v>124</v>
      </c>
      <c r="AE292">
        <v>115</v>
      </c>
      <c r="AF292">
        <v>116</v>
      </c>
      <c r="AG292">
        <v>90</v>
      </c>
      <c r="AH292">
        <v>43</v>
      </c>
      <c r="AI292">
        <v>35</v>
      </c>
      <c r="AJ292">
        <v>35</v>
      </c>
      <c r="AK292">
        <v>156</v>
      </c>
      <c r="AL292">
        <v>81</v>
      </c>
      <c r="AM292">
        <v>80</v>
      </c>
      <c r="AN292">
        <v>81</v>
      </c>
      <c r="AO292">
        <v>15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860</v>
      </c>
      <c r="BC292">
        <v>443</v>
      </c>
      <c r="BD292">
        <v>385</v>
      </c>
      <c r="BE292">
        <v>284</v>
      </c>
      <c r="BF292">
        <v>668</v>
      </c>
      <c r="BG292">
        <v>324</v>
      </c>
      <c r="BH292">
        <v>290</v>
      </c>
      <c r="BI292">
        <v>180</v>
      </c>
      <c r="BJ292">
        <v>192</v>
      </c>
      <c r="BK292">
        <v>119</v>
      </c>
      <c r="BL292">
        <v>95</v>
      </c>
      <c r="BM292">
        <v>104</v>
      </c>
      <c r="BN292">
        <v>59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</row>
    <row r="293" spans="1:79" outlineLevel="1">
      <c r="A293" t="s">
        <v>105</v>
      </c>
      <c r="B293" t="s">
        <v>1775</v>
      </c>
      <c r="C293">
        <v>2019</v>
      </c>
      <c r="D293" t="s">
        <v>2036</v>
      </c>
      <c r="E293">
        <v>659</v>
      </c>
      <c r="F293">
        <v>888</v>
      </c>
      <c r="G293">
        <v>427</v>
      </c>
      <c r="H293">
        <v>293</v>
      </c>
      <c r="I293">
        <v>160</v>
      </c>
      <c r="AC293">
        <v>253</v>
      </c>
      <c r="AD293">
        <v>67</v>
      </c>
      <c r="AE293">
        <v>102</v>
      </c>
      <c r="AF293">
        <v>133</v>
      </c>
      <c r="AG293">
        <v>45</v>
      </c>
      <c r="AH293">
        <v>11</v>
      </c>
      <c r="AI293">
        <v>12</v>
      </c>
      <c r="AJ293">
        <v>14</v>
      </c>
      <c r="AK293">
        <v>208</v>
      </c>
      <c r="AL293">
        <v>56</v>
      </c>
      <c r="AM293">
        <v>90</v>
      </c>
      <c r="AN293">
        <v>119</v>
      </c>
      <c r="AO293">
        <v>19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925</v>
      </c>
      <c r="BC293">
        <v>467</v>
      </c>
      <c r="BD293">
        <v>395</v>
      </c>
      <c r="BE293">
        <v>334</v>
      </c>
      <c r="BF293">
        <v>719</v>
      </c>
      <c r="BG293">
        <v>374</v>
      </c>
      <c r="BH293">
        <v>303</v>
      </c>
      <c r="BI293">
        <v>222</v>
      </c>
      <c r="BJ293">
        <v>206</v>
      </c>
      <c r="BK293">
        <v>93</v>
      </c>
      <c r="BL293">
        <v>92</v>
      </c>
      <c r="BM293">
        <v>112</v>
      </c>
      <c r="BN293">
        <v>76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</row>
    <row r="294" spans="1:79" outlineLevel="1">
      <c r="A294" t="s">
        <v>105</v>
      </c>
      <c r="B294" t="s">
        <v>1775</v>
      </c>
      <c r="C294">
        <v>2020</v>
      </c>
      <c r="D294" t="s">
        <v>2036</v>
      </c>
      <c r="E294">
        <v>667</v>
      </c>
      <c r="F294">
        <v>931</v>
      </c>
      <c r="G294">
        <v>450</v>
      </c>
      <c r="H294">
        <v>328</v>
      </c>
      <c r="I294">
        <v>160</v>
      </c>
      <c r="N294">
        <v>164</v>
      </c>
      <c r="O294">
        <v>0</v>
      </c>
      <c r="P294">
        <v>164</v>
      </c>
      <c r="Q294">
        <f>SUM(Table1[[#This Row],[OSA]],Table1[[#This Row],[OSA: High-Demand Field]])</f>
        <v>56</v>
      </c>
      <c r="U294">
        <v>6</v>
      </c>
      <c r="Y294">
        <v>50</v>
      </c>
      <c r="AC294">
        <v>139</v>
      </c>
      <c r="AD294">
        <v>34</v>
      </c>
      <c r="AE294">
        <v>57</v>
      </c>
      <c r="AF294">
        <v>86</v>
      </c>
      <c r="AG294">
        <v>27</v>
      </c>
      <c r="AH294">
        <v>7</v>
      </c>
      <c r="AI294">
        <v>6</v>
      </c>
      <c r="AJ294">
        <v>11</v>
      </c>
      <c r="AK294">
        <v>112</v>
      </c>
      <c r="AL294">
        <v>27</v>
      </c>
      <c r="AM294">
        <v>51</v>
      </c>
      <c r="AN294">
        <v>75</v>
      </c>
      <c r="AO294">
        <v>4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995</v>
      </c>
      <c r="BC294">
        <v>406</v>
      </c>
      <c r="BD294">
        <v>449</v>
      </c>
      <c r="BE294">
        <v>301</v>
      </c>
      <c r="BF294">
        <v>789</v>
      </c>
      <c r="BG294">
        <v>326</v>
      </c>
      <c r="BH294">
        <v>332</v>
      </c>
      <c r="BI294">
        <v>192</v>
      </c>
      <c r="BJ294">
        <v>206</v>
      </c>
      <c r="BK294">
        <v>80</v>
      </c>
      <c r="BL294">
        <v>117</v>
      </c>
      <c r="BM294">
        <v>109</v>
      </c>
      <c r="BN294">
        <v>84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</row>
    <row r="295" spans="1:79" outlineLevel="1">
      <c r="A295" t="s">
        <v>105</v>
      </c>
      <c r="B295" t="s">
        <v>1775</v>
      </c>
      <c r="C295">
        <v>2021</v>
      </c>
      <c r="D295" t="s">
        <v>2036</v>
      </c>
      <c r="E295">
        <v>733</v>
      </c>
      <c r="F295">
        <v>915</v>
      </c>
      <c r="G295">
        <v>377</v>
      </c>
      <c r="H295">
        <v>318</v>
      </c>
      <c r="I295">
        <v>150</v>
      </c>
      <c r="N295">
        <v>170</v>
      </c>
      <c r="O295">
        <v>0</v>
      </c>
      <c r="P295">
        <v>170</v>
      </c>
      <c r="Q295">
        <f>SUM(Table1[[#This Row],[OSA]],Table1[[#This Row],[OSA: High-Demand Field]])</f>
        <v>68</v>
      </c>
      <c r="U295">
        <v>5</v>
      </c>
      <c r="Y295">
        <v>63</v>
      </c>
      <c r="AC295">
        <v>642</v>
      </c>
      <c r="AD295">
        <v>159</v>
      </c>
      <c r="AE295">
        <v>225</v>
      </c>
      <c r="AF295">
        <v>245</v>
      </c>
      <c r="AG295">
        <v>308</v>
      </c>
      <c r="AH295">
        <v>57</v>
      </c>
      <c r="AI295">
        <v>72</v>
      </c>
      <c r="AJ295">
        <v>80</v>
      </c>
      <c r="AK295">
        <v>334</v>
      </c>
      <c r="AL295">
        <v>102</v>
      </c>
      <c r="AM295">
        <v>153</v>
      </c>
      <c r="AN295">
        <v>165</v>
      </c>
      <c r="AO295">
        <v>29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1039</v>
      </c>
      <c r="BC295">
        <v>423</v>
      </c>
      <c r="BD295">
        <v>434</v>
      </c>
      <c r="BE295">
        <v>325</v>
      </c>
      <c r="BF295">
        <v>839</v>
      </c>
      <c r="BG295">
        <v>357</v>
      </c>
      <c r="BH295">
        <v>353</v>
      </c>
      <c r="BI295">
        <v>218</v>
      </c>
      <c r="BJ295">
        <v>200</v>
      </c>
      <c r="BK295">
        <v>66</v>
      </c>
      <c r="BL295">
        <v>81</v>
      </c>
      <c r="BM295">
        <v>107</v>
      </c>
      <c r="BN295">
        <v>106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</row>
    <row r="296" spans="1:79" outlineLevel="1">
      <c r="A296" t="s">
        <v>105</v>
      </c>
      <c r="B296" t="s">
        <v>1775</v>
      </c>
      <c r="C296">
        <v>2022</v>
      </c>
      <c r="D296" t="s">
        <v>2036</v>
      </c>
      <c r="E296">
        <v>575</v>
      </c>
      <c r="F296">
        <v>887</v>
      </c>
      <c r="G296">
        <v>334</v>
      </c>
      <c r="H296">
        <v>267</v>
      </c>
      <c r="I296">
        <v>141</v>
      </c>
      <c r="N296">
        <v>166</v>
      </c>
      <c r="O296">
        <v>0</v>
      </c>
      <c r="P296">
        <v>166</v>
      </c>
      <c r="Q296">
        <f>SUM(Table1[[#This Row],[OSA]],Table1[[#This Row],[OSA: High-Demand Field]])</f>
        <v>35</v>
      </c>
      <c r="U296">
        <v>5</v>
      </c>
      <c r="Y296">
        <v>30</v>
      </c>
      <c r="AC296">
        <v>442</v>
      </c>
      <c r="AD296">
        <v>104</v>
      </c>
      <c r="AE296">
        <v>138</v>
      </c>
      <c r="AF296">
        <v>158</v>
      </c>
      <c r="AG296">
        <v>192</v>
      </c>
      <c r="AH296">
        <v>45</v>
      </c>
      <c r="AI296">
        <v>37</v>
      </c>
      <c r="AJ296">
        <v>36</v>
      </c>
      <c r="AK296">
        <v>250</v>
      </c>
      <c r="AL296">
        <v>59</v>
      </c>
      <c r="AM296">
        <v>101</v>
      </c>
      <c r="AN296">
        <v>122</v>
      </c>
      <c r="AO296">
        <v>29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1055</v>
      </c>
      <c r="BC296">
        <v>417</v>
      </c>
      <c r="BD296">
        <v>456</v>
      </c>
      <c r="BE296">
        <v>318</v>
      </c>
      <c r="BF296">
        <v>841</v>
      </c>
      <c r="BG296">
        <v>346</v>
      </c>
      <c r="BH296">
        <v>362</v>
      </c>
      <c r="BI296">
        <v>199</v>
      </c>
      <c r="BJ296">
        <v>214</v>
      </c>
      <c r="BK296">
        <v>71</v>
      </c>
      <c r="BL296">
        <v>94</v>
      </c>
      <c r="BM296">
        <v>119</v>
      </c>
      <c r="BN296">
        <v>141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</row>
    <row r="297" spans="1:79" outlineLevel="1">
      <c r="A297" t="s">
        <v>105</v>
      </c>
      <c r="B297" t="s">
        <v>1775</v>
      </c>
      <c r="C297">
        <v>2023</v>
      </c>
      <c r="D297" t="s">
        <v>2036</v>
      </c>
      <c r="E297">
        <v>531</v>
      </c>
      <c r="F297">
        <v>791</v>
      </c>
      <c r="G297">
        <v>317</v>
      </c>
      <c r="H297">
        <v>304</v>
      </c>
      <c r="I297">
        <v>116</v>
      </c>
      <c r="N297">
        <v>231</v>
      </c>
      <c r="O297">
        <v>0</v>
      </c>
      <c r="P297">
        <v>231</v>
      </c>
      <c r="Q297">
        <v>77</v>
      </c>
      <c r="R297">
        <v>22</v>
      </c>
      <c r="S297">
        <v>36</v>
      </c>
      <c r="T297">
        <v>33</v>
      </c>
      <c r="U297">
        <v>0</v>
      </c>
      <c r="V297">
        <v>0</v>
      </c>
      <c r="W297">
        <v>0</v>
      </c>
      <c r="X297">
        <v>0</v>
      </c>
      <c r="Y297">
        <v>77</v>
      </c>
      <c r="Z297">
        <v>22</v>
      </c>
      <c r="AA297">
        <v>36</v>
      </c>
      <c r="AB297">
        <v>33</v>
      </c>
      <c r="AC297">
        <v>394</v>
      </c>
      <c r="AD297">
        <v>65</v>
      </c>
      <c r="AE297">
        <v>133</v>
      </c>
      <c r="AF297">
        <v>122</v>
      </c>
      <c r="AG297">
        <v>192</v>
      </c>
      <c r="AH297">
        <v>27</v>
      </c>
      <c r="AI297">
        <v>39</v>
      </c>
      <c r="AJ297">
        <v>36</v>
      </c>
      <c r="AK297">
        <v>202</v>
      </c>
      <c r="AL297">
        <v>38</v>
      </c>
      <c r="AM297">
        <v>94</v>
      </c>
      <c r="AN297">
        <v>86</v>
      </c>
      <c r="AO297">
        <v>22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1118</v>
      </c>
      <c r="BC297">
        <v>420</v>
      </c>
      <c r="BD297">
        <v>498</v>
      </c>
      <c r="BE297">
        <v>322</v>
      </c>
      <c r="BF297">
        <v>902</v>
      </c>
      <c r="BG297">
        <v>362</v>
      </c>
      <c r="BH297">
        <v>399</v>
      </c>
      <c r="BI297">
        <v>226</v>
      </c>
      <c r="BJ297">
        <v>216</v>
      </c>
      <c r="BK297">
        <v>58</v>
      </c>
      <c r="BL297">
        <v>99</v>
      </c>
      <c r="BM297">
        <v>96</v>
      </c>
      <c r="BN297">
        <v>135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</row>
    <row r="298" spans="1:79" outlineLevel="1">
      <c r="A298" t="str">
        <f>A297</f>
        <v>003558</v>
      </c>
      <c r="B298" t="str">
        <f>B297</f>
        <v>North Central Texas College</v>
      </c>
      <c r="C298">
        <v>2024</v>
      </c>
      <c r="D298" t="s">
        <v>2037</v>
      </c>
      <c r="E298">
        <f>_xlfn.FORECAST.ETS($C298, E292:E297, $C292:$C297, 0,0,1)</f>
        <v>514.27858923866711</v>
      </c>
      <c r="F298">
        <f>_xlfn.FORECAST.ETS($C298, F292:F297, $C292:$C297, 0,0,1)</f>
        <v>784.35408572897052</v>
      </c>
      <c r="G298">
        <f>F298*AVERAGEIFS(G:G, $A:$A, $A298, $D:$D, "Weight pct")</f>
        <v>342.23308556171202</v>
      </c>
      <c r="H298">
        <f>F298*AVERAGEIFS(H:H, $A:$A, $A298, $D:$D, "Weight pct")</f>
        <v>273.02570211197309</v>
      </c>
      <c r="I298">
        <f>F298*AVERAGEIFS(I:I, $A:$A, $A298, $D:$D, "Weight pct")</f>
        <v>135.01182263822682</v>
      </c>
      <c r="J298">
        <f>_xlfn.FORECAST.ETS($C298, J292:J297, $C292:$C297, 0,0,1)</f>
        <v>0</v>
      </c>
      <c r="K298" t="e">
        <f>J298*AVERAGEIFS(K:K, $A:$A, $A298, $D:$D, "Weight pct")</f>
        <v>#DIV/0!</v>
      </c>
      <c r="L298" t="e">
        <f>J298*AVERAGEIFS(L:L, $A:$A, $A298, $D:$D, "Weight pct")</f>
        <v>#DIV/0!</v>
      </c>
      <c r="M298" t="e">
        <f>J298*AVERAGEIFS(M:M, $A:$A, $A298, $D:$D, "Weight pct")</f>
        <v>#DIV/0!</v>
      </c>
      <c r="N298">
        <f>_xlfn.FORECAST.ETS($C298, N294:N297, $C294:$C297, 0,0,1)</f>
        <v>239.40678311889286</v>
      </c>
      <c r="O298">
        <f>N298*AVERAGEIFS(O:O, $A:$A, $A298, $D:$D, "Weight pct")</f>
        <v>0</v>
      </c>
      <c r="P298">
        <f>N298*AVERAGEIFS(P:P, $A:$A, $A298, $D:$D, "Weight pct")</f>
        <v>239.40678311889286</v>
      </c>
      <c r="Q298">
        <f>_xlfn.FORECAST.ETS($C298, Q294:Q297, $C294:$C297, 0,0,1)</f>
        <v>71.808996288392862</v>
      </c>
      <c r="R298">
        <f>$Q298*($R297/$Q297)</f>
        <v>20.516856082397961</v>
      </c>
      <c r="S298">
        <f>$Q298*($S297/$Q297)</f>
        <v>33.573037225742119</v>
      </c>
      <c r="T298">
        <f>$Q298*($T297/$Q297)</f>
        <v>30.77528412359694</v>
      </c>
      <c r="U298">
        <f t="shared" ref="U298:X301" si="290">Q298*AVERAGEIFS(U:U, $A:$A, $A298, $D:$D, "Weight pct")</f>
        <v>5.8080805821494224</v>
      </c>
      <c r="V298">
        <f t="shared" si="290"/>
        <v>0</v>
      </c>
      <c r="W298">
        <f t="shared" si="290"/>
        <v>0</v>
      </c>
      <c r="X298">
        <f t="shared" si="290"/>
        <v>0</v>
      </c>
      <c r="Y298">
        <f t="shared" ref="Y298:AB301" si="291">Q298*AVERAGEIFS(Y:Y, $A:$A, $A298, $D:$D, "Weight pct")</f>
        <v>66.000915706243447</v>
      </c>
      <c r="Z298">
        <f t="shared" si="291"/>
        <v>20.516856082397961</v>
      </c>
      <c r="AA298">
        <f t="shared" si="291"/>
        <v>33.573037225742119</v>
      </c>
      <c r="AB298">
        <f t="shared" si="291"/>
        <v>30.77528412359694</v>
      </c>
      <c r="AC298">
        <f>_xlfn.FORECAST.ETS($C298, AC292:AC297, $C292:$C297, 0,0,1)</f>
        <v>569.93061049446283</v>
      </c>
      <c r="AD298">
        <f>AC298*AVERAGEIFS(AD:AD, $A:$A, $A298, $D:$D, "Weight pct")</f>
        <v>157.81604486356886</v>
      </c>
      <c r="AE298">
        <f>AC298*AVERAGEIFS(AE:AE, $A:$A, $A298, $D:$D, "Weight pct")</f>
        <v>216.66497368826239</v>
      </c>
      <c r="AF298">
        <f>AC298*AVERAGEIFS(AF:AF, $A:$A, $A298, $D:$D, "Weight pct")</f>
        <v>253.11303488761982</v>
      </c>
      <c r="AG298">
        <f t="shared" ref="AG298:AJ301" si="292">AC298*AVERAGEIFS(AG:AG, $A:$A, $A298, $D:$D, "Weight pct")</f>
        <v>203.21953458949923</v>
      </c>
      <c r="AH298">
        <f t="shared" si="292"/>
        <v>50.590646040980673</v>
      </c>
      <c r="AI298">
        <f t="shared" si="292"/>
        <v>50.865968870977639</v>
      </c>
      <c r="AJ298">
        <f t="shared" si="292"/>
        <v>58.399713931650183</v>
      </c>
      <c r="AK298">
        <f t="shared" ref="AK298:AN301" si="293">AC298*AVERAGEIFS(AK:AK, $A:$A, $A298, $D:$D, "Weight pct")</f>
        <v>366.71107590496354</v>
      </c>
      <c r="AL298">
        <f t="shared" si="293"/>
        <v>107.22539882258818</v>
      </c>
      <c r="AM298">
        <f t="shared" si="293"/>
        <v>165.79900481728478</v>
      </c>
      <c r="AN298">
        <f t="shared" si="293"/>
        <v>194.71332095596966</v>
      </c>
      <c r="AO298">
        <f>_xlfn.FORECAST.ETS($C298, AO292:AO297, $C292:$C297, 0,0,1)</f>
        <v>31.491311757741638</v>
      </c>
      <c r="AP298">
        <f>_xlfn.FORECAST.ETS($C298, AP292:AP297, $C292:$C297, 0,0,1)</f>
        <v>0</v>
      </c>
      <c r="AQ298" t="e">
        <f>AP298*AVERAGEIFS(AQ:AQ, $A:$A, $A298, $D:$D, "Weight pct")</f>
        <v>#DIV/0!</v>
      </c>
      <c r="AR298" t="e">
        <f>AP298*AVERAGEIFS(AR:AR, $A:$A, $A298, $D:$D, "Weight pct")</f>
        <v>#DIV/0!</v>
      </c>
      <c r="AS298" t="e">
        <f>AP298*AVERAGEIFS(AS:AS, $A:$A, $A298, $D:$D, "Weight pct")</f>
        <v>#DIV/0!</v>
      </c>
      <c r="AT298" t="e">
        <f t="shared" ref="AT298:AW301" si="294">AP298*AVERAGEIFS(AT:AT, $A:$A, $A298, $D:$D, "Weight pct")</f>
        <v>#DIV/0!</v>
      </c>
      <c r="AU298" t="e">
        <f t="shared" si="294"/>
        <v>#DIV/0!</v>
      </c>
      <c r="AV298" t="e">
        <f t="shared" si="294"/>
        <v>#DIV/0!</v>
      </c>
      <c r="AW298" t="e">
        <f t="shared" si="294"/>
        <v>#DIV/0!</v>
      </c>
      <c r="AX298" t="e">
        <f t="shared" ref="AX298:BA301" si="295">AP298*AVERAGEIFS(AX:AX, $A:$A, $A298, $D:$D, "Weight pct")</f>
        <v>#DIV/0!</v>
      </c>
      <c r="AY298" t="e">
        <f t="shared" si="295"/>
        <v>#DIV/0!</v>
      </c>
      <c r="AZ298" t="e">
        <f t="shared" si="295"/>
        <v>#DIV/0!</v>
      </c>
      <c r="BA298" t="e">
        <f t="shared" si="295"/>
        <v>#DIV/0!</v>
      </c>
      <c r="BB298">
        <f>_xlfn.FORECAST.ETS($C298, BB292:BB297, $C292:$C297, 0,0,1)</f>
        <v>1163.7003665079151</v>
      </c>
      <c r="BC298">
        <f>BB298*AVERAGEIFS(BC:BC, $A:$A, $A298, $D:$D, "Weight pct")</f>
        <v>505.44842137421273</v>
      </c>
      <c r="BD298">
        <f>BB298*AVERAGEIFS(BD:BD, $A:$A, $A298, $D:$D, "Weight pct")</f>
        <v>508.40766322666349</v>
      </c>
      <c r="BE298">
        <f>BB298*AVERAGEIFS(BE:BE, $A:$A, $A298, $D:$D, "Weight pct")</f>
        <v>367.74155100556158</v>
      </c>
      <c r="BF298">
        <f t="shared" ref="BF298:BI301" si="296">BB298*AVERAGEIFS(BF:BF, $A:$A, $A298, $D:$D, "Weight pct")</f>
        <v>922.90511608783117</v>
      </c>
      <c r="BG298">
        <f t="shared" si="296"/>
        <v>410.32317803249254</v>
      </c>
      <c r="BH298">
        <f t="shared" si="296"/>
        <v>395.55682263709576</v>
      </c>
      <c r="BI298">
        <f t="shared" si="296"/>
        <v>241.16282393627955</v>
      </c>
      <c r="BJ298">
        <f t="shared" ref="BJ298:BM301" si="297">BB298*AVERAGEIFS(BJ:BJ, $A:$A, $A298, $D:$D, "Weight pct")</f>
        <v>240.7952504200839</v>
      </c>
      <c r="BK298">
        <f t="shared" si="297"/>
        <v>95.125243341720079</v>
      </c>
      <c r="BL298">
        <f t="shared" si="297"/>
        <v>112.85084058956772</v>
      </c>
      <c r="BM298">
        <f t="shared" si="297"/>
        <v>126.578727069282</v>
      </c>
      <c r="BN298">
        <f>_xlfn.FORECAST.ETS($C298, BN292:BN297, $C292:$C297, 0,0,1)</f>
        <v>162.23328405806501</v>
      </c>
      <c r="BO298">
        <f>_xlfn.FORECAST.ETS($C298, BO292:BO297, $C292:$C297, 0,0,1)</f>
        <v>0</v>
      </c>
      <c r="BP298" t="e">
        <f>BO298*AVERAGEIFS(BP:BP, $A:$A, $A298, $D:$D, "Weight pct")</f>
        <v>#DIV/0!</v>
      </c>
      <c r="BQ298" t="e">
        <f>BO298*AVERAGEIFS(BQ:BQ, $A:$A, $A298, $D:$D, "Weight pct")</f>
        <v>#DIV/0!</v>
      </c>
      <c r="BR298" t="e">
        <f>BO298*AVERAGEIFS(BR:BR, $A:$A, $A298, $D:$D, "Weight pct")</f>
        <v>#DIV/0!</v>
      </c>
      <c r="BS298" t="e">
        <f t="shared" ref="BS298:BV301" si="298">BO298*AVERAGEIFS(BS:BS, $A:$A, $A298, $D:$D, "Weight pct")</f>
        <v>#DIV/0!</v>
      </c>
      <c r="BT298" t="e">
        <f t="shared" si="298"/>
        <v>#DIV/0!</v>
      </c>
      <c r="BU298" t="e">
        <f t="shared" si="298"/>
        <v>#DIV/0!</v>
      </c>
      <c r="BV298" t="e">
        <f t="shared" si="298"/>
        <v>#DIV/0!</v>
      </c>
      <c r="BW298" t="e">
        <f t="shared" ref="BW298:BZ301" si="299">BO298*AVERAGEIFS(BW:BW, $A:$A, $A298, $D:$D, "Weight pct")</f>
        <v>#DIV/0!</v>
      </c>
      <c r="BX298" t="e">
        <f t="shared" si="299"/>
        <v>#DIV/0!</v>
      </c>
      <c r="BY298" t="e">
        <f t="shared" si="299"/>
        <v>#DIV/0!</v>
      </c>
      <c r="BZ298" t="e">
        <f t="shared" si="299"/>
        <v>#DIV/0!</v>
      </c>
      <c r="CA298">
        <f>_xlfn.FORECAST.ETS($C298, CA292:CA297, $C292:$C297, 0,0,1)</f>
        <v>0</v>
      </c>
    </row>
    <row r="299" spans="1:79" outlineLevel="1">
      <c r="A299" t="str">
        <f>A297</f>
        <v>003558</v>
      </c>
      <c r="B299" t="str">
        <f>B297</f>
        <v>North Central Texas College</v>
      </c>
      <c r="C299">
        <v>2025</v>
      </c>
      <c r="D299" t="s">
        <v>2037</v>
      </c>
      <c r="E299">
        <f>_xlfn.FORECAST.ETS($C299, E292:E297, $C292:$C297, 0,0,1)</f>
        <v>493.90327435177466</v>
      </c>
      <c r="F299">
        <f>_xlfn.FORECAST.ETS($C299, F292:F297, $C292:$C297, 0,0,1)</f>
        <v>769.46213570637372</v>
      </c>
      <c r="G299">
        <f>F299*AVERAGEIFS(G:G, $A:$A, $A299, $D:$D, "Weight pct")</f>
        <v>335.73535947219028</v>
      </c>
      <c r="H299">
        <f>F299*AVERAGEIFS(H:H, $A:$A, $A299, $D:$D, "Weight pct")</f>
        <v>267.84196534727312</v>
      </c>
      <c r="I299">
        <f>F299*AVERAGEIFS(I:I, $A:$A, $A299, $D:$D, "Weight pct")</f>
        <v>132.4484531705717</v>
      </c>
      <c r="J299">
        <f>_xlfn.FORECAST.ETS($C299, J292:J297, $C292:$C297, 0,0,1)</f>
        <v>0</v>
      </c>
      <c r="K299" t="e">
        <f>J299*AVERAGEIFS(K:K, $A:$A, $A299, $D:$D, "Weight pct")</f>
        <v>#DIV/0!</v>
      </c>
      <c r="L299" t="e">
        <f>J299*AVERAGEIFS(L:L, $A:$A, $A299, $D:$D, "Weight pct")</f>
        <v>#DIV/0!</v>
      </c>
      <c r="M299" t="e">
        <f>J299*AVERAGEIFS(M:M, $A:$A, $A299, $D:$D, "Weight pct")</f>
        <v>#DIV/0!</v>
      </c>
      <c r="N299">
        <f>_xlfn.FORECAST.ETS($C299, N294:N297, $C294:$C297, 0,0,1)</f>
        <v>260.40795674671426</v>
      </c>
      <c r="O299">
        <f>N299*AVERAGEIFS(O:O, $A:$A, $A299, $D:$D, "Weight pct")</f>
        <v>0</v>
      </c>
      <c r="P299">
        <f>N299*AVERAGEIFS(P:P, $A:$A, $A299, $D:$D, "Weight pct")</f>
        <v>260.40795674671426</v>
      </c>
      <c r="Q299">
        <f>_xlfn.FORECAST.ETS($C299, Q294:Q297, $C294:$C297, 0,0,1)</f>
        <v>75.761526896428578</v>
      </c>
      <c r="R299">
        <f>$Q299*($R297/$Q297)</f>
        <v>21.646150541836736</v>
      </c>
      <c r="S299">
        <f>$Q299*($S297/$Q297)</f>
        <v>35.420973613914661</v>
      </c>
      <c r="T299">
        <f>$Q299*($T297/$Q297)</f>
        <v>32.469225812755106</v>
      </c>
      <c r="U299">
        <f t="shared" si="290"/>
        <v>6.1277705577993693</v>
      </c>
      <c r="V299">
        <f t="shared" si="290"/>
        <v>0</v>
      </c>
      <c r="W299">
        <f t="shared" si="290"/>
        <v>0</v>
      </c>
      <c r="X299">
        <f t="shared" si="290"/>
        <v>0</v>
      </c>
      <c r="Y299">
        <f t="shared" si="291"/>
        <v>69.633756338629212</v>
      </c>
      <c r="Z299">
        <f t="shared" si="291"/>
        <v>21.646150541836736</v>
      </c>
      <c r="AA299">
        <f t="shared" si="291"/>
        <v>35.420973613914661</v>
      </c>
      <c r="AB299">
        <f t="shared" si="291"/>
        <v>32.469225812755106</v>
      </c>
      <c r="AC299">
        <f>_xlfn.FORECAST.ETS($C299, AC292:AC297, $C292:$C297, 0,0,1)</f>
        <v>623.89814888808394</v>
      </c>
      <c r="AD299">
        <f>AC299*AVERAGEIFS(AD:AD, $A:$A, $A299, $D:$D, "Weight pct")</f>
        <v>172.75987013541192</v>
      </c>
      <c r="AE299">
        <f>AC299*AVERAGEIFS(AE:AE, $A:$A, $A299, $D:$D, "Weight pct")</f>
        <v>237.18128755308473</v>
      </c>
      <c r="AF299">
        <f>AC299*AVERAGEIFS(AF:AF, $A:$A, $A299, $D:$D, "Weight pct")</f>
        <v>277.08066739707999</v>
      </c>
      <c r="AG299">
        <f t="shared" si="292"/>
        <v>222.46268074333994</v>
      </c>
      <c r="AH299">
        <f t="shared" si="292"/>
        <v>55.381146116430202</v>
      </c>
      <c r="AI299">
        <f t="shared" si="292"/>
        <v>55.68253965595725</v>
      </c>
      <c r="AJ299">
        <f t="shared" si="292"/>
        <v>63.929665728849606</v>
      </c>
      <c r="AK299">
        <f t="shared" si="293"/>
        <v>401.43546814474394</v>
      </c>
      <c r="AL299">
        <f t="shared" si="293"/>
        <v>117.37872401898169</v>
      </c>
      <c r="AM299">
        <f t="shared" si="293"/>
        <v>181.49874789712752</v>
      </c>
      <c r="AN299">
        <f t="shared" si="293"/>
        <v>213.15100166823041</v>
      </c>
      <c r="AO299">
        <f>_xlfn.FORECAST.ETS($C299, AO292:AO297, $C292:$C297, 0,0,1)</f>
        <v>34.238239397979598</v>
      </c>
      <c r="AP299">
        <f>_xlfn.FORECAST.ETS($C299, AP292:AP297, $C292:$C297, 0,0,1)</f>
        <v>0</v>
      </c>
      <c r="AQ299" t="e">
        <f>AP299*AVERAGEIFS(AQ:AQ, $A:$A, $A299, $D:$D, "Weight pct")</f>
        <v>#DIV/0!</v>
      </c>
      <c r="AR299" t="e">
        <f>AP299*AVERAGEIFS(AR:AR, $A:$A, $A299, $D:$D, "Weight pct")</f>
        <v>#DIV/0!</v>
      </c>
      <c r="AS299" t="e">
        <f>AP299*AVERAGEIFS(AS:AS, $A:$A, $A299, $D:$D, "Weight pct")</f>
        <v>#DIV/0!</v>
      </c>
      <c r="AT299" t="e">
        <f t="shared" si="294"/>
        <v>#DIV/0!</v>
      </c>
      <c r="AU299" t="e">
        <f t="shared" si="294"/>
        <v>#DIV/0!</v>
      </c>
      <c r="AV299" t="e">
        <f t="shared" si="294"/>
        <v>#DIV/0!</v>
      </c>
      <c r="AW299" t="e">
        <f t="shared" si="294"/>
        <v>#DIV/0!</v>
      </c>
      <c r="AX299" t="e">
        <f t="shared" si="295"/>
        <v>#DIV/0!</v>
      </c>
      <c r="AY299" t="e">
        <f t="shared" si="295"/>
        <v>#DIV/0!</v>
      </c>
      <c r="AZ299" t="e">
        <f t="shared" si="295"/>
        <v>#DIV/0!</v>
      </c>
      <c r="BA299" t="e">
        <f t="shared" si="295"/>
        <v>#DIV/0!</v>
      </c>
      <c r="BB299">
        <f>_xlfn.FORECAST.ETS($C299, BB292:BB297, $C292:$C297, 0,0,1)</f>
        <v>1211.3182281351098</v>
      </c>
      <c r="BC299">
        <f>BB299*AVERAGEIFS(BC:BC, $A:$A, $A299, $D:$D, "Weight pct")</f>
        <v>526.13104181619713</v>
      </c>
      <c r="BD299">
        <f>BB299*AVERAGEIFS(BD:BD, $A:$A, $A299, $D:$D, "Weight pct")</f>
        <v>529.2113739192888</v>
      </c>
      <c r="BE299">
        <f>BB299*AVERAGEIFS(BE:BE, $A:$A, $A299, $D:$D, "Weight pct")</f>
        <v>382.78929593572843</v>
      </c>
      <c r="BF299">
        <f t="shared" si="296"/>
        <v>960.6697927844433</v>
      </c>
      <c r="BG299">
        <f t="shared" si="296"/>
        <v>427.11333542723042</v>
      </c>
      <c r="BH299">
        <f t="shared" si="296"/>
        <v>411.74275037943096</v>
      </c>
      <c r="BI299">
        <f t="shared" si="296"/>
        <v>251.03104973591729</v>
      </c>
      <c r="BJ299">
        <f t="shared" si="297"/>
        <v>250.64843535066655</v>
      </c>
      <c r="BK299">
        <f t="shared" si="297"/>
        <v>99.017706388966573</v>
      </c>
      <c r="BL299">
        <f t="shared" si="297"/>
        <v>117.46862353985787</v>
      </c>
      <c r="BM299">
        <f t="shared" si="297"/>
        <v>131.75824619981114</v>
      </c>
      <c r="BN299">
        <f>_xlfn.FORECAST.ETS($C299, BN292:BN297, $C292:$C297, 0,0,1)</f>
        <v>179.43747036688748</v>
      </c>
      <c r="BO299">
        <f>_xlfn.FORECAST.ETS($C299, BO292:BO297, $C292:$C297, 0,0,1)</f>
        <v>0</v>
      </c>
      <c r="BP299" t="e">
        <f>BO299*AVERAGEIFS(BP:BP, $A:$A, $A299, $D:$D, "Weight pct")</f>
        <v>#DIV/0!</v>
      </c>
      <c r="BQ299" t="e">
        <f>BO299*AVERAGEIFS(BQ:BQ, $A:$A, $A299, $D:$D, "Weight pct")</f>
        <v>#DIV/0!</v>
      </c>
      <c r="BR299" t="e">
        <f>BO299*AVERAGEIFS(BR:BR, $A:$A, $A299, $D:$D, "Weight pct")</f>
        <v>#DIV/0!</v>
      </c>
      <c r="BS299" t="e">
        <f t="shared" si="298"/>
        <v>#DIV/0!</v>
      </c>
      <c r="BT299" t="e">
        <f t="shared" si="298"/>
        <v>#DIV/0!</v>
      </c>
      <c r="BU299" t="e">
        <f t="shared" si="298"/>
        <v>#DIV/0!</v>
      </c>
      <c r="BV299" t="e">
        <f t="shared" si="298"/>
        <v>#DIV/0!</v>
      </c>
      <c r="BW299" t="e">
        <f t="shared" si="299"/>
        <v>#DIV/0!</v>
      </c>
      <c r="BX299" t="e">
        <f t="shared" si="299"/>
        <v>#DIV/0!</v>
      </c>
      <c r="BY299" t="e">
        <f t="shared" si="299"/>
        <v>#DIV/0!</v>
      </c>
      <c r="BZ299" t="e">
        <f t="shared" si="299"/>
        <v>#DIV/0!</v>
      </c>
      <c r="CA299">
        <f>_xlfn.FORECAST.ETS($C299, CA292:CA297, $C292:$C297, 0,0,1)</f>
        <v>0</v>
      </c>
    </row>
    <row r="300" spans="1:79" outlineLevel="1">
      <c r="A300" t="str">
        <f>A299</f>
        <v>003558</v>
      </c>
      <c r="B300" t="str">
        <f>B299</f>
        <v>North Central Texas College</v>
      </c>
      <c r="C300">
        <v>2024</v>
      </c>
      <c r="D300" t="s">
        <v>2040</v>
      </c>
      <c r="E300">
        <f>IF(OR(E297=0,E297=""),E298,IF(E298&gt;(E297*(1+Dash!$B$6)),E297*(1+Dash!$B$6),IF(E298&lt;(E297*(1-Dash!$B$7)),E297*(1-Dash!$B$7),E298)))</f>
        <v>514.27858923866711</v>
      </c>
      <c r="F300">
        <f>IF(OR(F297=0,F297=""),F298,IF(F298&gt;(F297*(1+Dash!$B$6)),F297*(1+Dash!$B$6),IF(F298&lt;(F297*(1-Dash!$B$7)),F297*(1-Dash!$B$7),F298)))</f>
        <v>784.35408572897052</v>
      </c>
      <c r="G300">
        <f>F300*AVERAGEIFS(G:G, $A:$A, $A300, $D:$D, "Weight pct")</f>
        <v>342.23308556171202</v>
      </c>
      <c r="H300">
        <f>F300*AVERAGEIFS(H:H, $A:$A, $A300, $D:$D, "Weight pct")</f>
        <v>273.02570211197309</v>
      </c>
      <c r="I300">
        <f>F300*AVERAGEIFS(I:I, $A:$A, $A300, $D:$D, "Weight pct")</f>
        <v>135.01182263822682</v>
      </c>
      <c r="J300">
        <f>IF(OR(J297=0,J297=""),J298,IF(J298&gt;(J297*(1+Dash!$B$6)),J297*(1+Dash!$B$6),IF(J298&lt;(J297*(1-Dash!$B$7)),J297*(1-Dash!$B$7),J298)))</f>
        <v>0</v>
      </c>
      <c r="K300" t="e">
        <f>J300*AVERAGEIFS(K:K, $A:$A, $A300, $D:$D, "Weight pct")</f>
        <v>#DIV/0!</v>
      </c>
      <c r="L300" t="e">
        <f>J300*AVERAGEIFS(L:L, $A:$A, $A300, $D:$D, "Weight pct")</f>
        <v>#DIV/0!</v>
      </c>
      <c r="M300" t="e">
        <f>J300*AVERAGEIFS(M:M, $A:$A, $A300, $D:$D, "Weight pct")</f>
        <v>#DIV/0!</v>
      </c>
      <c r="N300">
        <f>IF(OR(N297=0,N297=""),N298,IF(N298&gt;(N297*(1+Dash!$B$6)),N297*(1+Dash!$B$6),IF(N298&lt;(N297*(1-Dash!$B$7)),N297*(1-Dash!$B$7),N298)))</f>
        <v>239.40678311889286</v>
      </c>
      <c r="O300">
        <f>N300*AVERAGEIFS(O:O, $A:$A, $A300, $D:$D, "Weight pct")</f>
        <v>0</v>
      </c>
      <c r="P300">
        <f>N300*AVERAGEIFS(P:P, $A:$A, $A300, $D:$D, "Weight pct")</f>
        <v>239.40678311889286</v>
      </c>
      <c r="Q300">
        <f>IF(OR(Q297=0,Q297=""),Q298,IF(Q298&gt;(Q297*(1+Dash!$B$6)),Q297*(1+Dash!$B$6),IF(Q298&lt;(Q297*(1-Dash!$B$7)),Q297*(1-Dash!$B$7),Q298)))</f>
        <v>73.149999999999991</v>
      </c>
      <c r="R300">
        <f>$Q300*($R297/$Q297)</f>
        <v>20.899999999999995</v>
      </c>
      <c r="S300">
        <f>$Q300*($S297/$Q297)</f>
        <v>34.199999999999996</v>
      </c>
      <c r="T300">
        <f>$Q300*($T297/$Q297)</f>
        <v>31.349999999999994</v>
      </c>
      <c r="U300">
        <f t="shared" si="290"/>
        <v>5.9165441176470575</v>
      </c>
      <c r="V300">
        <f t="shared" si="290"/>
        <v>0</v>
      </c>
      <c r="W300">
        <f t="shared" si="290"/>
        <v>0</v>
      </c>
      <c r="X300">
        <f t="shared" si="290"/>
        <v>0</v>
      </c>
      <c r="Y300">
        <f t="shared" si="291"/>
        <v>67.233455882352942</v>
      </c>
      <c r="Z300">
        <f t="shared" si="291"/>
        <v>20.899999999999995</v>
      </c>
      <c r="AA300">
        <f t="shared" si="291"/>
        <v>34.199999999999996</v>
      </c>
      <c r="AB300">
        <f t="shared" si="291"/>
        <v>31.349999999999994</v>
      </c>
      <c r="AC300">
        <f>IF(OR(AC297=0,AC297=""),AC298,IF(AC298&gt;(AC297*(1+Dash!$B$6)),AC297*(1+Dash!$B$6),IF(AC298&lt;(AC297*(1-Dash!$B$7)),AC297*(1-Dash!$B$7),AC298)))</f>
        <v>433.40000000000003</v>
      </c>
      <c r="AD300">
        <f>AC300*AVERAGEIFS(AD:AD, $A:$A, $A300, $D:$D, "Weight pct")</f>
        <v>120.01017770308948</v>
      </c>
      <c r="AE300">
        <f>AC300*AVERAGEIFS(AE:AE, $A:$A, $A300, $D:$D, "Weight pct")</f>
        <v>164.76146019780288</v>
      </c>
      <c r="AF300">
        <f>AC300*AVERAGEIFS(AF:AF, $A:$A, $A300, $D:$D, "Weight pct")</f>
        <v>192.47814962091815</v>
      </c>
      <c r="AG300">
        <f t="shared" si="292"/>
        <v>154.53696409581545</v>
      </c>
      <c r="AH300">
        <f t="shared" si="292"/>
        <v>38.471325439316878</v>
      </c>
      <c r="AI300">
        <f t="shared" si="292"/>
        <v>38.680692882166035</v>
      </c>
      <c r="AJ300">
        <f t="shared" si="292"/>
        <v>44.409679971423635</v>
      </c>
      <c r="AK300">
        <f t="shared" si="293"/>
        <v>278.86303590418458</v>
      </c>
      <c r="AL300">
        <f t="shared" si="293"/>
        <v>81.538852263772583</v>
      </c>
      <c r="AM300">
        <f t="shared" si="293"/>
        <v>126.08076731563686</v>
      </c>
      <c r="AN300">
        <f t="shared" si="293"/>
        <v>148.06846964949452</v>
      </c>
      <c r="AO300">
        <f>IF(OR(AO297=0,AO297=""),AO298,IF(AO298&gt;(AO297*(1+Dash!$B$6)),AO297*(1+Dash!$B$6),IF(AO298&lt;(AO297*(1-Dash!$B$7)),AO297*(1-Dash!$B$7),AO298)))</f>
        <v>24.200000000000003</v>
      </c>
      <c r="AP300">
        <f>IF(OR(AP297=0,AP297=""),AP298,IF(AP298&gt;(AP297*(1+Dash!$B$6)),AP297*(1+Dash!$B$6),IF(AP298&lt;(AP297*(1-Dash!$B$7)),AP297*(1-Dash!$B$7),AP298)))</f>
        <v>0</v>
      </c>
      <c r="AQ300" t="e">
        <f>AP300*AVERAGEIFS(AQ:AQ, $A:$A, $A300, $D:$D, "Weight pct")</f>
        <v>#DIV/0!</v>
      </c>
      <c r="AR300" t="e">
        <f>AP300*AVERAGEIFS(AR:AR, $A:$A, $A300, $D:$D, "Weight pct")</f>
        <v>#DIV/0!</v>
      </c>
      <c r="AS300" t="e">
        <f>AP300*AVERAGEIFS(AS:AS, $A:$A, $A300, $D:$D, "Weight pct")</f>
        <v>#DIV/0!</v>
      </c>
      <c r="AT300" t="e">
        <f t="shared" si="294"/>
        <v>#DIV/0!</v>
      </c>
      <c r="AU300" t="e">
        <f t="shared" si="294"/>
        <v>#DIV/0!</v>
      </c>
      <c r="AV300" t="e">
        <f t="shared" si="294"/>
        <v>#DIV/0!</v>
      </c>
      <c r="AW300" t="e">
        <f t="shared" si="294"/>
        <v>#DIV/0!</v>
      </c>
      <c r="AX300" t="e">
        <f t="shared" si="295"/>
        <v>#DIV/0!</v>
      </c>
      <c r="AY300" t="e">
        <f t="shared" si="295"/>
        <v>#DIV/0!</v>
      </c>
      <c r="AZ300" t="e">
        <f t="shared" si="295"/>
        <v>#DIV/0!</v>
      </c>
      <c r="BA300" t="e">
        <f t="shared" si="295"/>
        <v>#DIV/0!</v>
      </c>
      <c r="BB300">
        <f>IF(OR(BB297=0,BB297=""),BB298,IF(BB298&gt;(BB297*(1+Dash!$B$6)),BB297*(1+Dash!$B$6),IF(BB298&lt;(BB297*(1-Dash!$B$7)),BB297*(1-Dash!$B$7),BB298)))</f>
        <v>1163.7003665079151</v>
      </c>
      <c r="BC300">
        <f>BB300*AVERAGEIFS(BC:BC, $A:$A, $A300, $D:$D, "Weight pct")</f>
        <v>505.44842137421273</v>
      </c>
      <c r="BD300">
        <f>BB300*AVERAGEIFS(BD:BD, $A:$A, $A300, $D:$D, "Weight pct")</f>
        <v>508.40766322666349</v>
      </c>
      <c r="BE300">
        <f>BB300*AVERAGEIFS(BE:BE, $A:$A, $A300, $D:$D, "Weight pct")</f>
        <v>367.74155100556158</v>
      </c>
      <c r="BF300">
        <f t="shared" si="296"/>
        <v>922.90511608783117</v>
      </c>
      <c r="BG300">
        <f t="shared" si="296"/>
        <v>410.32317803249254</v>
      </c>
      <c r="BH300">
        <f t="shared" si="296"/>
        <v>395.55682263709576</v>
      </c>
      <c r="BI300">
        <f t="shared" si="296"/>
        <v>241.16282393627955</v>
      </c>
      <c r="BJ300">
        <f t="shared" si="297"/>
        <v>240.7952504200839</v>
      </c>
      <c r="BK300">
        <f t="shared" si="297"/>
        <v>95.125243341720079</v>
      </c>
      <c r="BL300">
        <f t="shared" si="297"/>
        <v>112.85084058956772</v>
      </c>
      <c r="BM300">
        <f t="shared" si="297"/>
        <v>126.578727069282</v>
      </c>
      <c r="BN300">
        <f>IF(OR(BN297=0,BN297=""),BN298,IF(BN298&gt;(BN297*(1+Dash!$B$6)),BN297*(1+Dash!$B$6),IF(BN298&lt;(BN297*(1-Dash!$B$7)),BN297*(1-Dash!$B$7),BN298)))</f>
        <v>148.5</v>
      </c>
      <c r="BO300">
        <f>IF(OR(BO297=0,BO297=""),BO298,IF(BO298&gt;(BO297*(1+Dash!$B$6)),BO297*(1+Dash!$B$6),IF(BO298&lt;(BO297*(1-Dash!$B$7)),BO297*(1-Dash!$B$7),BO298)))</f>
        <v>0</v>
      </c>
      <c r="BP300" t="e">
        <f>BO300*AVERAGEIFS(BP:BP, $A:$A, $A300, $D:$D, "Weight pct")</f>
        <v>#DIV/0!</v>
      </c>
      <c r="BQ300" t="e">
        <f>BO300*AVERAGEIFS(BQ:BQ, $A:$A, $A300, $D:$D, "Weight pct")</f>
        <v>#DIV/0!</v>
      </c>
      <c r="BR300" t="e">
        <f>BO300*AVERAGEIFS(BR:BR, $A:$A, $A300, $D:$D, "Weight pct")</f>
        <v>#DIV/0!</v>
      </c>
      <c r="BS300" t="e">
        <f t="shared" si="298"/>
        <v>#DIV/0!</v>
      </c>
      <c r="BT300" t="e">
        <f t="shared" si="298"/>
        <v>#DIV/0!</v>
      </c>
      <c r="BU300" t="e">
        <f t="shared" si="298"/>
        <v>#DIV/0!</v>
      </c>
      <c r="BV300" t="e">
        <f t="shared" si="298"/>
        <v>#DIV/0!</v>
      </c>
      <c r="BW300" t="e">
        <f t="shared" si="299"/>
        <v>#DIV/0!</v>
      </c>
      <c r="BX300" t="e">
        <f t="shared" si="299"/>
        <v>#DIV/0!</v>
      </c>
      <c r="BY300" t="e">
        <f t="shared" si="299"/>
        <v>#DIV/0!</v>
      </c>
      <c r="BZ300" t="e">
        <f t="shared" si="299"/>
        <v>#DIV/0!</v>
      </c>
      <c r="CA300">
        <f>IF(OR(CA297=0,CA297=""),CA298,IF(CA298&gt;(CA297*(1+Dash!$B$6)),CA297*(1+Dash!$B$6),IF(CA298&lt;(CA297*(1-Dash!$B$7)),CA297*(1-Dash!$B$7),CA298)))</f>
        <v>0</v>
      </c>
    </row>
    <row r="301" spans="1:79" outlineLevel="1">
      <c r="A301" t="str">
        <f>A300</f>
        <v>003558</v>
      </c>
      <c r="B301" t="str">
        <f>B300</f>
        <v>North Central Texas College</v>
      </c>
      <c r="C301">
        <v>2025</v>
      </c>
      <c r="D301" t="s">
        <v>2040</v>
      </c>
      <c r="E301">
        <f>IF(E299&gt;(E300*(1+Dash!$B$6)), E300*(1+Dash!$B$6), IF(E299&lt;(E300*(1-Dash!$B$7)), E300*(1-Dash!$B$7), E299))</f>
        <v>493.90327435177466</v>
      </c>
      <c r="F301">
        <f>IF(F299&gt;(F300*(1+Dash!$B$6)), F300*(1+Dash!$B$6), IF(F299&lt;(F300*(1-Dash!$B$7)), F300*(1-Dash!$B$7), F299))</f>
        <v>769.46213570637372</v>
      </c>
      <c r="G301">
        <f>F301*AVERAGEIFS(G:G, $A:$A, $A301, $D:$D, "Weight pct")</f>
        <v>335.73535947219028</v>
      </c>
      <c r="H301">
        <f>F301*AVERAGEIFS(H:H, $A:$A, $A301, $D:$D, "Weight pct")</f>
        <v>267.84196534727312</v>
      </c>
      <c r="I301">
        <f>F301*AVERAGEIFS(I:I, $A:$A, $A301, $D:$D, "Weight pct")</f>
        <v>132.4484531705717</v>
      </c>
      <c r="J301">
        <f>IF(J299&gt;(J300*(1+Dash!$B$6)), J300*(1+Dash!$B$6), IF(J299&lt;(J300*(1-Dash!$B$7)), J300*(1-Dash!$B$7), J299))</f>
        <v>0</v>
      </c>
      <c r="K301" t="e">
        <f>J301*AVERAGEIFS(K:K, $A:$A, $A301, $D:$D, "Weight pct")</f>
        <v>#DIV/0!</v>
      </c>
      <c r="L301" t="e">
        <f>J301*AVERAGEIFS(L:L, $A:$A, $A301, $D:$D, "Weight pct")</f>
        <v>#DIV/0!</v>
      </c>
      <c r="M301" t="e">
        <f>J301*AVERAGEIFS(M:M, $A:$A, $A301, $D:$D, "Weight pct")</f>
        <v>#DIV/0!</v>
      </c>
      <c r="N301">
        <f>IF(N299&gt;(N300*(1+Dash!$B$6)), N300*(1+Dash!$B$6), IF(N299&lt;(N300*(1-Dash!$B$7)), N300*(1-Dash!$B$7), N299))</f>
        <v>260.40795674671426</v>
      </c>
      <c r="O301">
        <f>N301*AVERAGEIFS(O:O, $A:$A, $A301, $D:$D, "Weight pct")</f>
        <v>0</v>
      </c>
      <c r="P301">
        <f>N301*AVERAGEIFS(P:P, $A:$A, $A301, $D:$D, "Weight pct")</f>
        <v>260.40795674671426</v>
      </c>
      <c r="Q301">
        <f>IF(Q299&gt;(Q300*(1+Dash!$B$6)), Q300*(1+Dash!$B$6), IF(Q299&lt;(Q300*(1-Dash!$B$7)), Q300*(1-Dash!$B$7), Q299))</f>
        <v>75.761526896428578</v>
      </c>
      <c r="R301">
        <f>$Q301*($R297/$Q297)</f>
        <v>21.646150541836736</v>
      </c>
      <c r="S301">
        <f>$Q301*($S297/$Q297)</f>
        <v>35.420973613914661</v>
      </c>
      <c r="T301">
        <f>$Q301*($T297/$Q297)</f>
        <v>32.469225812755106</v>
      </c>
      <c r="U301">
        <f t="shared" si="290"/>
        <v>6.1277705577993693</v>
      </c>
      <c r="V301">
        <f t="shared" si="290"/>
        <v>0</v>
      </c>
      <c r="W301">
        <f t="shared" si="290"/>
        <v>0</v>
      </c>
      <c r="X301">
        <f t="shared" si="290"/>
        <v>0</v>
      </c>
      <c r="Y301">
        <f t="shared" si="291"/>
        <v>69.633756338629212</v>
      </c>
      <c r="Z301">
        <f t="shared" si="291"/>
        <v>21.646150541836736</v>
      </c>
      <c r="AA301">
        <f t="shared" si="291"/>
        <v>35.420973613914661</v>
      </c>
      <c r="AB301">
        <f t="shared" si="291"/>
        <v>32.469225812755106</v>
      </c>
      <c r="AC301">
        <f>IF(AC299&gt;(AC300*(1+Dash!$B$6)), AC300*(1+Dash!$B$6), IF(AC299&lt;(AC300*(1-Dash!$B$7)), AC300*(1-Dash!$B$7), AC299))</f>
        <v>476.74000000000007</v>
      </c>
      <c r="AD301">
        <f>AC301*AVERAGEIFS(AD:AD, $A:$A, $A301, $D:$D, "Weight pct")</f>
        <v>132.01119547339843</v>
      </c>
      <c r="AE301">
        <f>AC301*AVERAGEIFS(AE:AE, $A:$A, $A301, $D:$D, "Weight pct")</f>
        <v>181.23760621758316</v>
      </c>
      <c r="AF301">
        <f>AC301*AVERAGEIFS(AF:AF, $A:$A, $A301, $D:$D, "Weight pct")</f>
        <v>211.72596458300998</v>
      </c>
      <c r="AG301">
        <f t="shared" si="292"/>
        <v>169.99066050539699</v>
      </c>
      <c r="AH301">
        <f t="shared" si="292"/>
        <v>42.318457983248564</v>
      </c>
      <c r="AI301">
        <f t="shared" si="292"/>
        <v>42.548762170382638</v>
      </c>
      <c r="AJ301">
        <f t="shared" si="292"/>
        <v>48.850647968566008</v>
      </c>
      <c r="AK301">
        <f t="shared" si="293"/>
        <v>306.74933949460308</v>
      </c>
      <c r="AL301">
        <f t="shared" si="293"/>
        <v>89.692737490149852</v>
      </c>
      <c r="AM301">
        <f t="shared" si="293"/>
        <v>138.68884404720055</v>
      </c>
      <c r="AN301">
        <f t="shared" si="293"/>
        <v>162.87531661444399</v>
      </c>
      <c r="AO301">
        <f>IF(AO299&gt;(AO300*(1+Dash!$B$6)), AO300*(1+Dash!$B$6), IF(AO299&lt;(AO300*(1-Dash!$B$7)), AO300*(1-Dash!$B$7), AO299))</f>
        <v>26.620000000000005</v>
      </c>
      <c r="AP301">
        <f>IF(AP299&gt;(AP300*(1+Dash!$B$6)), AP300*(1+Dash!$B$6), IF(AP299&lt;(AP300*(1-Dash!$B$7)), AP300*(1-Dash!$B$7), AP299))</f>
        <v>0</v>
      </c>
      <c r="AQ301" t="e">
        <f>AP301*AVERAGEIFS(AQ:AQ, $A:$A, $A301, $D:$D, "Weight pct")</f>
        <v>#DIV/0!</v>
      </c>
      <c r="AR301" t="e">
        <f>AP301*AVERAGEIFS(AR:AR, $A:$A, $A301, $D:$D, "Weight pct")</f>
        <v>#DIV/0!</v>
      </c>
      <c r="AS301" t="e">
        <f>AP301*AVERAGEIFS(AS:AS, $A:$A, $A301, $D:$D, "Weight pct")</f>
        <v>#DIV/0!</v>
      </c>
      <c r="AT301" t="e">
        <f t="shared" si="294"/>
        <v>#DIV/0!</v>
      </c>
      <c r="AU301" t="e">
        <f t="shared" si="294"/>
        <v>#DIV/0!</v>
      </c>
      <c r="AV301" t="e">
        <f t="shared" si="294"/>
        <v>#DIV/0!</v>
      </c>
      <c r="AW301" t="e">
        <f t="shared" si="294"/>
        <v>#DIV/0!</v>
      </c>
      <c r="AX301" t="e">
        <f t="shared" si="295"/>
        <v>#DIV/0!</v>
      </c>
      <c r="AY301" t="e">
        <f t="shared" si="295"/>
        <v>#DIV/0!</v>
      </c>
      <c r="AZ301" t="e">
        <f t="shared" si="295"/>
        <v>#DIV/0!</v>
      </c>
      <c r="BA301" t="e">
        <f t="shared" si="295"/>
        <v>#DIV/0!</v>
      </c>
      <c r="BB301">
        <f>IF(BB299&gt;(BB300*(1+Dash!$B$6)), BB300*(1+Dash!$B$6), IF(BB299&lt;(BB300*(1-Dash!$B$7)), BB300*(1-Dash!$B$7), BB299))</f>
        <v>1211.3182281351098</v>
      </c>
      <c r="BC301">
        <f>BB301*AVERAGEIFS(BC:BC, $A:$A, $A301, $D:$D, "Weight pct")</f>
        <v>526.13104181619713</v>
      </c>
      <c r="BD301">
        <f>BB301*AVERAGEIFS(BD:BD, $A:$A, $A301, $D:$D, "Weight pct")</f>
        <v>529.2113739192888</v>
      </c>
      <c r="BE301">
        <f>BB301*AVERAGEIFS(BE:BE, $A:$A, $A301, $D:$D, "Weight pct")</f>
        <v>382.78929593572843</v>
      </c>
      <c r="BF301">
        <f t="shared" si="296"/>
        <v>960.6697927844433</v>
      </c>
      <c r="BG301">
        <f t="shared" si="296"/>
        <v>427.11333542723042</v>
      </c>
      <c r="BH301">
        <f t="shared" si="296"/>
        <v>411.74275037943096</v>
      </c>
      <c r="BI301">
        <f t="shared" si="296"/>
        <v>251.03104973591729</v>
      </c>
      <c r="BJ301">
        <f t="shared" si="297"/>
        <v>250.64843535066655</v>
      </c>
      <c r="BK301">
        <f t="shared" si="297"/>
        <v>99.017706388966573</v>
      </c>
      <c r="BL301">
        <f t="shared" si="297"/>
        <v>117.46862353985787</v>
      </c>
      <c r="BM301">
        <f t="shared" si="297"/>
        <v>131.75824619981114</v>
      </c>
      <c r="BN301">
        <f>IF(BN299&gt;(BN300*(1+Dash!$B$6)), BN300*(1+Dash!$B$6), IF(BN299&lt;(BN300*(1-Dash!$B$7)), BN300*(1-Dash!$B$7), BN299))</f>
        <v>163.35000000000002</v>
      </c>
      <c r="BO301">
        <f>IF(BO299&gt;(BO300*(1+Dash!$B$6)), BO300*(1+Dash!$B$6), IF(BO299&lt;(BO300*(1-Dash!$B$7)), BO300*(1-Dash!$B$7), BO299))</f>
        <v>0</v>
      </c>
      <c r="BP301" t="e">
        <f>BO301*AVERAGEIFS(BP:BP, $A:$A, $A301, $D:$D, "Weight pct")</f>
        <v>#DIV/0!</v>
      </c>
      <c r="BQ301" t="e">
        <f>BO301*AVERAGEIFS(BQ:BQ, $A:$A, $A301, $D:$D, "Weight pct")</f>
        <v>#DIV/0!</v>
      </c>
      <c r="BR301" t="e">
        <f>BO301*AVERAGEIFS(BR:BR, $A:$A, $A301, $D:$D, "Weight pct")</f>
        <v>#DIV/0!</v>
      </c>
      <c r="BS301" t="e">
        <f t="shared" si="298"/>
        <v>#DIV/0!</v>
      </c>
      <c r="BT301" t="e">
        <f t="shared" si="298"/>
        <v>#DIV/0!</v>
      </c>
      <c r="BU301" t="e">
        <f t="shared" si="298"/>
        <v>#DIV/0!</v>
      </c>
      <c r="BV301" t="e">
        <f t="shared" si="298"/>
        <v>#DIV/0!</v>
      </c>
      <c r="BW301" t="e">
        <f t="shared" si="299"/>
        <v>#DIV/0!</v>
      </c>
      <c r="BX301" t="e">
        <f t="shared" si="299"/>
        <v>#DIV/0!</v>
      </c>
      <c r="BY301" t="e">
        <f t="shared" si="299"/>
        <v>#DIV/0!</v>
      </c>
      <c r="BZ301" t="e">
        <f t="shared" si="299"/>
        <v>#DIV/0!</v>
      </c>
      <c r="CA301">
        <f>IF(CA299&gt;(CA300*(1+Dash!$B$6)), CA300*(1+Dash!$B$6), IF(CA299&lt;(CA300*(1-Dash!$B$7)), CA300*(1-Dash!$B$7), CA299))</f>
        <v>0</v>
      </c>
    </row>
    <row r="302" spans="1:79" outlineLevel="1">
      <c r="A302" t="s">
        <v>107</v>
      </c>
      <c r="B302" t="s">
        <v>1940</v>
      </c>
      <c r="C302">
        <v>2018</v>
      </c>
      <c r="D302" t="s">
        <v>2036</v>
      </c>
      <c r="E302">
        <v>279</v>
      </c>
      <c r="F302">
        <v>254</v>
      </c>
      <c r="G302">
        <v>192</v>
      </c>
      <c r="H302">
        <v>143</v>
      </c>
      <c r="I302">
        <v>62</v>
      </c>
      <c r="AC302">
        <v>325</v>
      </c>
      <c r="AD302">
        <v>229</v>
      </c>
      <c r="AE302">
        <v>182</v>
      </c>
      <c r="AF302">
        <v>124</v>
      </c>
      <c r="AG302">
        <v>153</v>
      </c>
      <c r="AH302">
        <v>113</v>
      </c>
      <c r="AI302">
        <v>84</v>
      </c>
      <c r="AJ302">
        <v>70</v>
      </c>
      <c r="AK302">
        <v>172</v>
      </c>
      <c r="AL302">
        <v>116</v>
      </c>
      <c r="AM302">
        <v>98</v>
      </c>
      <c r="AN302">
        <v>54</v>
      </c>
      <c r="AO302">
        <v>24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421</v>
      </c>
      <c r="BC302">
        <v>290</v>
      </c>
      <c r="BD302">
        <v>289</v>
      </c>
      <c r="BE302">
        <v>160</v>
      </c>
      <c r="BF302">
        <v>306</v>
      </c>
      <c r="BG302">
        <v>209</v>
      </c>
      <c r="BH302">
        <v>212</v>
      </c>
      <c r="BI302">
        <v>95</v>
      </c>
      <c r="BJ302">
        <v>115</v>
      </c>
      <c r="BK302">
        <v>81</v>
      </c>
      <c r="BL302">
        <v>77</v>
      </c>
      <c r="BM302">
        <v>65</v>
      </c>
      <c r="BN302">
        <v>20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</row>
    <row r="303" spans="1:79" outlineLevel="1">
      <c r="A303" t="s">
        <v>107</v>
      </c>
      <c r="B303" t="s">
        <v>1940</v>
      </c>
      <c r="C303">
        <v>2019</v>
      </c>
      <c r="D303" t="s">
        <v>2036</v>
      </c>
      <c r="E303">
        <v>326</v>
      </c>
      <c r="F303">
        <v>274</v>
      </c>
      <c r="G303">
        <v>193</v>
      </c>
      <c r="H303">
        <v>159</v>
      </c>
      <c r="I303">
        <v>68</v>
      </c>
      <c r="AC303">
        <v>277</v>
      </c>
      <c r="AD303">
        <v>159</v>
      </c>
      <c r="AE303">
        <v>154</v>
      </c>
      <c r="AF303">
        <v>95</v>
      </c>
      <c r="AG303">
        <v>141</v>
      </c>
      <c r="AH303">
        <v>95</v>
      </c>
      <c r="AI303">
        <v>84</v>
      </c>
      <c r="AJ303">
        <v>52</v>
      </c>
      <c r="AK303">
        <v>136</v>
      </c>
      <c r="AL303">
        <v>64</v>
      </c>
      <c r="AM303">
        <v>70</v>
      </c>
      <c r="AN303">
        <v>43</v>
      </c>
      <c r="AO303">
        <v>6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489</v>
      </c>
      <c r="BC303">
        <v>294</v>
      </c>
      <c r="BD303">
        <v>296</v>
      </c>
      <c r="BE303">
        <v>171</v>
      </c>
      <c r="BF303">
        <v>346</v>
      </c>
      <c r="BG303">
        <v>218</v>
      </c>
      <c r="BH303">
        <v>211</v>
      </c>
      <c r="BI303">
        <v>94</v>
      </c>
      <c r="BJ303">
        <v>143</v>
      </c>
      <c r="BK303">
        <v>76</v>
      </c>
      <c r="BL303">
        <v>85</v>
      </c>
      <c r="BM303">
        <v>77</v>
      </c>
      <c r="BN303">
        <v>16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</row>
    <row r="304" spans="1:79" outlineLevel="1">
      <c r="A304" t="s">
        <v>107</v>
      </c>
      <c r="B304" t="s">
        <v>1940</v>
      </c>
      <c r="C304">
        <v>2020</v>
      </c>
      <c r="D304" t="s">
        <v>2036</v>
      </c>
      <c r="E304">
        <v>276</v>
      </c>
      <c r="F304">
        <v>287</v>
      </c>
      <c r="G304">
        <v>194</v>
      </c>
      <c r="H304">
        <v>159</v>
      </c>
      <c r="I304">
        <v>57</v>
      </c>
      <c r="N304">
        <v>50</v>
      </c>
      <c r="O304">
        <v>0</v>
      </c>
      <c r="P304">
        <v>50</v>
      </c>
      <c r="Q304">
        <f>SUM(Table1[[#This Row],[OSA]],Table1[[#This Row],[OSA: High-Demand Field]])</f>
        <v>47</v>
      </c>
      <c r="U304">
        <v>0</v>
      </c>
      <c r="Y304">
        <v>47</v>
      </c>
      <c r="AC304">
        <v>233</v>
      </c>
      <c r="AD304">
        <v>131</v>
      </c>
      <c r="AE304">
        <v>136</v>
      </c>
      <c r="AF304">
        <v>82</v>
      </c>
      <c r="AG304">
        <v>116</v>
      </c>
      <c r="AH304">
        <v>63</v>
      </c>
      <c r="AI304">
        <v>63</v>
      </c>
      <c r="AJ304">
        <v>47</v>
      </c>
      <c r="AK304">
        <v>117</v>
      </c>
      <c r="AL304">
        <v>68</v>
      </c>
      <c r="AM304">
        <v>73</v>
      </c>
      <c r="AN304">
        <v>35</v>
      </c>
      <c r="AO304">
        <v>6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385</v>
      </c>
      <c r="BC304">
        <v>220</v>
      </c>
      <c r="BD304">
        <v>241</v>
      </c>
      <c r="BE304">
        <v>126</v>
      </c>
      <c r="BF304">
        <v>264</v>
      </c>
      <c r="BG304">
        <v>158</v>
      </c>
      <c r="BH304">
        <v>169</v>
      </c>
      <c r="BI304">
        <v>62</v>
      </c>
      <c r="BJ304">
        <v>121</v>
      </c>
      <c r="BK304">
        <v>62</v>
      </c>
      <c r="BL304">
        <v>72</v>
      </c>
      <c r="BM304">
        <v>64</v>
      </c>
      <c r="BN304">
        <v>22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</row>
    <row r="305" spans="1:79" outlineLevel="1">
      <c r="A305" t="s">
        <v>107</v>
      </c>
      <c r="B305" t="s">
        <v>1940</v>
      </c>
      <c r="C305">
        <v>2021</v>
      </c>
      <c r="D305" t="s">
        <v>2036</v>
      </c>
      <c r="E305">
        <v>263</v>
      </c>
      <c r="F305">
        <v>272</v>
      </c>
      <c r="G305">
        <v>157</v>
      </c>
      <c r="H305">
        <v>135</v>
      </c>
      <c r="I305">
        <v>38</v>
      </c>
      <c r="N305">
        <v>63</v>
      </c>
      <c r="O305">
        <v>0</v>
      </c>
      <c r="P305">
        <v>63</v>
      </c>
      <c r="Q305">
        <f>SUM(Table1[[#This Row],[OSA]],Table1[[#This Row],[OSA: High-Demand Field]])</f>
        <v>39</v>
      </c>
      <c r="U305">
        <v>0</v>
      </c>
      <c r="Y305">
        <v>39</v>
      </c>
      <c r="AC305">
        <v>273</v>
      </c>
      <c r="AD305">
        <v>152</v>
      </c>
      <c r="AE305">
        <v>166</v>
      </c>
      <c r="AF305">
        <v>88</v>
      </c>
      <c r="AG305">
        <v>154</v>
      </c>
      <c r="AH305">
        <v>98</v>
      </c>
      <c r="AI305">
        <v>95</v>
      </c>
      <c r="AJ305">
        <v>56</v>
      </c>
      <c r="AK305">
        <v>119</v>
      </c>
      <c r="AL305">
        <v>54</v>
      </c>
      <c r="AM305">
        <v>71</v>
      </c>
      <c r="AN305">
        <v>32</v>
      </c>
      <c r="AO305">
        <v>15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396</v>
      </c>
      <c r="BC305">
        <v>240</v>
      </c>
      <c r="BD305">
        <v>253</v>
      </c>
      <c r="BE305">
        <v>117</v>
      </c>
      <c r="BF305">
        <v>297</v>
      </c>
      <c r="BG305">
        <v>190</v>
      </c>
      <c r="BH305">
        <v>186</v>
      </c>
      <c r="BI305">
        <v>66</v>
      </c>
      <c r="BJ305">
        <v>99</v>
      </c>
      <c r="BK305">
        <v>50</v>
      </c>
      <c r="BL305">
        <v>67</v>
      </c>
      <c r="BM305">
        <v>51</v>
      </c>
      <c r="BN305">
        <v>25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</row>
    <row r="306" spans="1:79" outlineLevel="1">
      <c r="A306" t="s">
        <v>107</v>
      </c>
      <c r="B306" t="s">
        <v>1940</v>
      </c>
      <c r="C306">
        <v>2022</v>
      </c>
      <c r="D306" t="s">
        <v>2036</v>
      </c>
      <c r="E306">
        <v>292</v>
      </c>
      <c r="F306">
        <v>259</v>
      </c>
      <c r="G306">
        <v>157</v>
      </c>
      <c r="H306">
        <v>134</v>
      </c>
      <c r="I306">
        <v>47</v>
      </c>
      <c r="N306">
        <v>47</v>
      </c>
      <c r="O306">
        <v>0</v>
      </c>
      <c r="P306">
        <v>47</v>
      </c>
      <c r="Q306">
        <f>SUM(Table1[[#This Row],[OSA]],Table1[[#This Row],[OSA: High-Demand Field]])</f>
        <v>25</v>
      </c>
      <c r="U306">
        <v>7</v>
      </c>
      <c r="Y306">
        <v>18</v>
      </c>
      <c r="AC306">
        <v>278</v>
      </c>
      <c r="AD306">
        <v>181</v>
      </c>
      <c r="AE306">
        <v>165</v>
      </c>
      <c r="AF306">
        <v>92</v>
      </c>
      <c r="AG306">
        <v>156</v>
      </c>
      <c r="AH306">
        <v>103</v>
      </c>
      <c r="AI306">
        <v>89</v>
      </c>
      <c r="AJ306">
        <v>71</v>
      </c>
      <c r="AK306">
        <v>122</v>
      </c>
      <c r="AL306">
        <v>78</v>
      </c>
      <c r="AM306">
        <v>76</v>
      </c>
      <c r="AN306">
        <v>21</v>
      </c>
      <c r="AO306">
        <v>19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395</v>
      </c>
      <c r="BC306">
        <v>221</v>
      </c>
      <c r="BD306">
        <v>249</v>
      </c>
      <c r="BE306">
        <v>135</v>
      </c>
      <c r="BF306">
        <v>293</v>
      </c>
      <c r="BG306">
        <v>180</v>
      </c>
      <c r="BH306">
        <v>187</v>
      </c>
      <c r="BI306">
        <v>74</v>
      </c>
      <c r="BJ306">
        <v>102</v>
      </c>
      <c r="BK306">
        <v>41</v>
      </c>
      <c r="BL306">
        <v>62</v>
      </c>
      <c r="BM306">
        <v>61</v>
      </c>
      <c r="BN306">
        <v>37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</row>
    <row r="307" spans="1:79" outlineLevel="1">
      <c r="A307" t="s">
        <v>107</v>
      </c>
      <c r="B307" t="s">
        <v>1940</v>
      </c>
      <c r="C307">
        <v>2023</v>
      </c>
      <c r="D307" t="s">
        <v>2036</v>
      </c>
      <c r="E307">
        <v>289</v>
      </c>
      <c r="F307">
        <v>276</v>
      </c>
      <c r="G307">
        <v>177</v>
      </c>
      <c r="H307">
        <v>119</v>
      </c>
      <c r="I307">
        <v>58</v>
      </c>
      <c r="N307">
        <v>29</v>
      </c>
      <c r="O307">
        <v>0</v>
      </c>
      <c r="P307">
        <v>29</v>
      </c>
      <c r="Q307">
        <v>24</v>
      </c>
      <c r="R307">
        <v>8</v>
      </c>
      <c r="S307">
        <v>6</v>
      </c>
      <c r="T307">
        <v>12</v>
      </c>
      <c r="U307">
        <v>0</v>
      </c>
      <c r="V307">
        <v>0</v>
      </c>
      <c r="W307">
        <v>0</v>
      </c>
      <c r="X307">
        <v>0</v>
      </c>
      <c r="Y307">
        <v>24</v>
      </c>
      <c r="Z307">
        <v>8</v>
      </c>
      <c r="AA307">
        <v>6</v>
      </c>
      <c r="AB307">
        <v>12</v>
      </c>
      <c r="AC307">
        <v>286</v>
      </c>
      <c r="AD307">
        <v>210</v>
      </c>
      <c r="AE307">
        <v>157</v>
      </c>
      <c r="AF307">
        <v>116</v>
      </c>
      <c r="AG307">
        <v>168</v>
      </c>
      <c r="AH307">
        <v>126</v>
      </c>
      <c r="AI307">
        <v>88</v>
      </c>
      <c r="AJ307">
        <v>79</v>
      </c>
      <c r="AK307">
        <v>118</v>
      </c>
      <c r="AL307">
        <v>84</v>
      </c>
      <c r="AM307">
        <v>69</v>
      </c>
      <c r="AN307">
        <v>37</v>
      </c>
      <c r="AO307">
        <v>14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389</v>
      </c>
      <c r="BC307">
        <v>258</v>
      </c>
      <c r="BD307">
        <v>231</v>
      </c>
      <c r="BE307">
        <v>140</v>
      </c>
      <c r="BF307">
        <v>268</v>
      </c>
      <c r="BG307">
        <v>197</v>
      </c>
      <c r="BH307">
        <v>153</v>
      </c>
      <c r="BI307">
        <v>62</v>
      </c>
      <c r="BJ307">
        <v>121</v>
      </c>
      <c r="BK307">
        <v>61</v>
      </c>
      <c r="BL307">
        <v>78</v>
      </c>
      <c r="BM307">
        <v>78</v>
      </c>
      <c r="BN307">
        <v>22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</row>
    <row r="308" spans="1:79" outlineLevel="1">
      <c r="A308" t="str">
        <f>A307</f>
        <v>023154</v>
      </c>
      <c r="B308" t="str">
        <f>B307</f>
        <v>Northeast Texas Community College</v>
      </c>
      <c r="C308">
        <v>2024</v>
      </c>
      <c r="D308" t="s">
        <v>2037</v>
      </c>
      <c r="E308">
        <f>_xlfn.FORECAST.ETS($C308, E302:E307, $C302:$C307, 0,0,1)</f>
        <v>285.73469387755102</v>
      </c>
      <c r="F308">
        <f>_xlfn.FORECAST.ETS($C308, F302:F307, $C302:$C307, 0,0,1)</f>
        <v>271.37023143554114</v>
      </c>
      <c r="G308">
        <f>F308*AVERAGEIFS(G:G, $A:$A, $A308, $D:$D, "Weight pct")</f>
        <v>179.14646481057966</v>
      </c>
      <c r="H308">
        <f>F308*AVERAGEIFS(H:H, $A:$A, $A308, $D:$D, "Weight pct")</f>
        <v>142.1142624117619</v>
      </c>
      <c r="I308">
        <f>F308*AVERAGEIFS(I:I, $A:$A, $A308, $D:$D, "Weight pct")</f>
        <v>55.277841779254892</v>
      </c>
      <c r="J308">
        <f>_xlfn.FORECAST.ETS($C308, J302:J307, $C302:$C307, 0,0,1)</f>
        <v>0</v>
      </c>
      <c r="K308" t="e">
        <f>J308*AVERAGEIFS(K:K, $A:$A, $A308, $D:$D, "Weight pct")</f>
        <v>#DIV/0!</v>
      </c>
      <c r="L308" t="e">
        <f>J308*AVERAGEIFS(L:L, $A:$A, $A308, $D:$D, "Weight pct")</f>
        <v>#DIV/0!</v>
      </c>
      <c r="M308" t="e">
        <f>J308*AVERAGEIFS(M:M, $A:$A, $A308, $D:$D, "Weight pct")</f>
        <v>#DIV/0!</v>
      </c>
      <c r="N308">
        <f>_xlfn.FORECAST.ETS($C308, N304:N307, $C304:$C307, 0,0,1)</f>
        <v>23.224662432071426</v>
      </c>
      <c r="O308">
        <f>N308*AVERAGEIFS(O:O, $A:$A, $A308, $D:$D, "Weight pct")</f>
        <v>0</v>
      </c>
      <c r="P308">
        <f>N308*AVERAGEIFS(P:P, $A:$A, $A308, $D:$D, "Weight pct")</f>
        <v>23.224662432071426</v>
      </c>
      <c r="Q308">
        <f>_xlfn.FORECAST.ETS($C308, Q304:Q307, $C304:$C307, 0,0,1)</f>
        <v>14.552835217178554</v>
      </c>
      <c r="R308">
        <f>$Q308*($R307/$Q307)</f>
        <v>4.8509450723928511</v>
      </c>
      <c r="S308">
        <f>$Q308*($S307/$Q307)</f>
        <v>3.6382088042946386</v>
      </c>
      <c r="T308">
        <f>$Q308*($T307/$Q307)</f>
        <v>7.2764176085892771</v>
      </c>
      <c r="U308">
        <f t="shared" ref="U308:X311" si="300">Q308*AVERAGEIFS(U:U, $A:$A, $A308, $D:$D, "Weight pct")</f>
        <v>1.0186984652024988</v>
      </c>
      <c r="V308">
        <f t="shared" si="300"/>
        <v>0</v>
      </c>
      <c r="W308">
        <f t="shared" si="300"/>
        <v>0</v>
      </c>
      <c r="X308">
        <f t="shared" si="300"/>
        <v>0</v>
      </c>
      <c r="Y308">
        <f t="shared" ref="Y308:AB311" si="301">Q308*AVERAGEIFS(Y:Y, $A:$A, $A308, $D:$D, "Weight pct")</f>
        <v>13.534136751976055</v>
      </c>
      <c r="Z308">
        <f t="shared" si="301"/>
        <v>4.8509450723928511</v>
      </c>
      <c r="AA308">
        <f t="shared" si="301"/>
        <v>3.6382088042946386</v>
      </c>
      <c r="AB308">
        <f t="shared" si="301"/>
        <v>7.2764176085892771</v>
      </c>
      <c r="AC308">
        <f>_xlfn.FORECAST.ETS($C308, AC302:AC307, $C302:$C307, 0,0,1)</f>
        <v>284.46598233966796</v>
      </c>
      <c r="AD308">
        <f>AC308*AVERAGEIFS(AD:AD, $A:$A, $A308, $D:$D, "Weight pct")</f>
        <v>179.35465415024933</v>
      </c>
      <c r="AE308">
        <f>AC308*AVERAGEIFS(AE:AE, $A:$A, $A308, $D:$D, "Weight pct")</f>
        <v>163.57659247983577</v>
      </c>
      <c r="AF308">
        <f>AC308*AVERAGEIFS(AF:AF, $A:$A, $A308, $D:$D, "Weight pct")</f>
        <v>101.23689453001528</v>
      </c>
      <c r="AG308">
        <f t="shared" ref="AG308:AJ311" si="302">AC308*AVERAGEIFS(AG:AG, $A:$A, $A308, $D:$D, "Weight pct")</f>
        <v>151.25600603966373</v>
      </c>
      <c r="AH308">
        <f t="shared" si="302"/>
        <v>101.20527885280629</v>
      </c>
      <c r="AI308">
        <f t="shared" si="302"/>
        <v>85.671085224365228</v>
      </c>
      <c r="AJ308">
        <f t="shared" si="302"/>
        <v>63.681255205362504</v>
      </c>
      <c r="AK308">
        <f t="shared" ref="AK308:AN311" si="303">AC308*AVERAGEIFS(AK:AK, $A:$A, $A308, $D:$D, "Weight pct")</f>
        <v>133.20997630000423</v>
      </c>
      <c r="AL308">
        <f t="shared" si="303"/>
        <v>78.149375297443044</v>
      </c>
      <c r="AM308">
        <f t="shared" si="303"/>
        <v>77.905507255470539</v>
      </c>
      <c r="AN308">
        <f t="shared" si="303"/>
        <v>37.555639324652773</v>
      </c>
      <c r="AO308">
        <f>_xlfn.FORECAST.ETS($C308, AO302:AO307, $C302:$C307, 0,0,1)</f>
        <v>16.18535314490137</v>
      </c>
      <c r="AP308">
        <f>_xlfn.FORECAST.ETS($C308, AP302:AP307, $C302:$C307, 0,0,1)</f>
        <v>0</v>
      </c>
      <c r="AQ308" t="e">
        <f>AP308*AVERAGEIFS(AQ:AQ, $A:$A, $A308, $D:$D, "Weight pct")</f>
        <v>#DIV/0!</v>
      </c>
      <c r="AR308" t="e">
        <f>AP308*AVERAGEIFS(AR:AR, $A:$A, $A308, $D:$D, "Weight pct")</f>
        <v>#DIV/0!</v>
      </c>
      <c r="AS308" t="e">
        <f>AP308*AVERAGEIFS(AS:AS, $A:$A, $A308, $D:$D, "Weight pct")</f>
        <v>#DIV/0!</v>
      </c>
      <c r="AT308" t="e">
        <f t="shared" ref="AT308:AW311" si="304">AP308*AVERAGEIFS(AT:AT, $A:$A, $A308, $D:$D, "Weight pct")</f>
        <v>#DIV/0!</v>
      </c>
      <c r="AU308" t="e">
        <f t="shared" si="304"/>
        <v>#DIV/0!</v>
      </c>
      <c r="AV308" t="e">
        <f t="shared" si="304"/>
        <v>#DIV/0!</v>
      </c>
      <c r="AW308" t="e">
        <f t="shared" si="304"/>
        <v>#DIV/0!</v>
      </c>
      <c r="AX308" t="e">
        <f t="shared" ref="AX308:BA311" si="305">AP308*AVERAGEIFS(AX:AX, $A:$A, $A308, $D:$D, "Weight pct")</f>
        <v>#DIV/0!</v>
      </c>
      <c r="AY308" t="e">
        <f t="shared" si="305"/>
        <v>#DIV/0!</v>
      </c>
      <c r="AZ308" t="e">
        <f t="shared" si="305"/>
        <v>#DIV/0!</v>
      </c>
      <c r="BA308" t="e">
        <f t="shared" si="305"/>
        <v>#DIV/0!</v>
      </c>
      <c r="BB308">
        <f>_xlfn.FORECAST.ETS($C308, BB302:BB307, $C302:$C307, 0,0,1)</f>
        <v>373.9761709044372</v>
      </c>
      <c r="BC308">
        <f>BB308*AVERAGEIFS(BC:BC, $A:$A, $A308, $D:$D, "Weight pct")</f>
        <v>230.01311030217894</v>
      </c>
      <c r="BD308">
        <f>BB308*AVERAGEIFS(BD:BD, $A:$A, $A308, $D:$D, "Weight pct")</f>
        <v>235.65801605131264</v>
      </c>
      <c r="BE308">
        <f>BB308*AVERAGEIFS(BE:BE, $A:$A, $A308, $D:$D, "Weight pct")</f>
        <v>128.03307038096429</v>
      </c>
      <c r="BF308">
        <f t="shared" ref="BF308:BI311" si="306">BB308*AVERAGEIFS(BF:BF, $A:$A, $A308, $D:$D, "Weight pct")</f>
        <v>268.06859816245196</v>
      </c>
      <c r="BG308">
        <f t="shared" si="306"/>
        <v>174.42968576666271</v>
      </c>
      <c r="BH308">
        <f t="shared" si="306"/>
        <v>168.73766757214207</v>
      </c>
      <c r="BI308">
        <f t="shared" si="306"/>
        <v>68.084336808703952</v>
      </c>
      <c r="BJ308">
        <f t="shared" ref="BJ308:BM311" si="307">BB308*AVERAGEIFS(BJ:BJ, $A:$A, $A308, $D:$D, "Weight pct")</f>
        <v>105.90757274198522</v>
      </c>
      <c r="BK308">
        <f t="shared" si="307"/>
        <v>55.583424535516194</v>
      </c>
      <c r="BL308">
        <f t="shared" si="307"/>
        <v>66.920348479170556</v>
      </c>
      <c r="BM308">
        <f t="shared" si="307"/>
        <v>59.948733572260359</v>
      </c>
      <c r="BN308">
        <f>_xlfn.FORECAST.ETS($C308, BN302:BN307, $C302:$C307, 0,0,1)</f>
        <v>34.091399519305234</v>
      </c>
      <c r="BO308">
        <f>_xlfn.FORECAST.ETS($C308, BO302:BO307, $C302:$C307, 0,0,1)</f>
        <v>0</v>
      </c>
      <c r="BP308" t="e">
        <f>BO308*AVERAGEIFS(BP:BP, $A:$A, $A308, $D:$D, "Weight pct")</f>
        <v>#DIV/0!</v>
      </c>
      <c r="BQ308" t="e">
        <f>BO308*AVERAGEIFS(BQ:BQ, $A:$A, $A308, $D:$D, "Weight pct")</f>
        <v>#DIV/0!</v>
      </c>
      <c r="BR308" t="e">
        <f>BO308*AVERAGEIFS(BR:BR, $A:$A, $A308, $D:$D, "Weight pct")</f>
        <v>#DIV/0!</v>
      </c>
      <c r="BS308" t="e">
        <f t="shared" ref="BS308:BV311" si="308">BO308*AVERAGEIFS(BS:BS, $A:$A, $A308, $D:$D, "Weight pct")</f>
        <v>#DIV/0!</v>
      </c>
      <c r="BT308" t="e">
        <f t="shared" si="308"/>
        <v>#DIV/0!</v>
      </c>
      <c r="BU308" t="e">
        <f t="shared" si="308"/>
        <v>#DIV/0!</v>
      </c>
      <c r="BV308" t="e">
        <f t="shared" si="308"/>
        <v>#DIV/0!</v>
      </c>
      <c r="BW308" t="e">
        <f t="shared" ref="BW308:BZ311" si="309">BO308*AVERAGEIFS(BW:BW, $A:$A, $A308, $D:$D, "Weight pct")</f>
        <v>#DIV/0!</v>
      </c>
      <c r="BX308" t="e">
        <f t="shared" si="309"/>
        <v>#DIV/0!</v>
      </c>
      <c r="BY308" t="e">
        <f t="shared" si="309"/>
        <v>#DIV/0!</v>
      </c>
      <c r="BZ308" t="e">
        <f t="shared" si="309"/>
        <v>#DIV/0!</v>
      </c>
      <c r="CA308">
        <f>_xlfn.FORECAST.ETS($C308, CA302:CA307, $C302:$C307, 0,0,1)</f>
        <v>0</v>
      </c>
    </row>
    <row r="309" spans="1:79" outlineLevel="1">
      <c r="A309" t="str">
        <f>A307</f>
        <v>023154</v>
      </c>
      <c r="B309" t="str">
        <f>B307</f>
        <v>Northeast Texas Community College</v>
      </c>
      <c r="C309">
        <v>2025</v>
      </c>
      <c r="D309" t="s">
        <v>2037</v>
      </c>
      <c r="E309">
        <f>_xlfn.FORECAST.ETS($C309, E302:E307, $C302:$C307, 0,0,1)</f>
        <v>282.46938775510205</v>
      </c>
      <c r="F309">
        <f>_xlfn.FORECAST.ETS($C309, F302:F307, $C302:$C307, 0,0,1)</f>
        <v>271.46514198314333</v>
      </c>
      <c r="G309">
        <f>F309*AVERAGEIFS(G:G, $A:$A, $A309, $D:$D, "Weight pct")</f>
        <v>179.2091205005064</v>
      </c>
      <c r="H309">
        <f>F309*AVERAGEIFS(H:H, $A:$A, $A309, $D:$D, "Weight pct")</f>
        <v>142.16396625140646</v>
      </c>
      <c r="I309">
        <f>F309*AVERAGEIFS(I:I, $A:$A, $A309, $D:$D, "Weight pct")</f>
        <v>55.297174961843794</v>
      </c>
      <c r="J309">
        <f>_xlfn.FORECAST.ETS($C309, J302:J307, $C302:$C307, 0,0,1)</f>
        <v>0</v>
      </c>
      <c r="K309" t="e">
        <f>J309*AVERAGEIFS(K:K, $A:$A, $A309, $D:$D, "Weight pct")</f>
        <v>#DIV/0!</v>
      </c>
      <c r="L309" t="e">
        <f>J309*AVERAGEIFS(L:L, $A:$A, $A309, $D:$D, "Weight pct")</f>
        <v>#DIV/0!</v>
      </c>
      <c r="M309" t="e">
        <f>J309*AVERAGEIFS(M:M, $A:$A, $A309, $D:$D, "Weight pct")</f>
        <v>#DIV/0!</v>
      </c>
      <c r="N309">
        <f>_xlfn.FORECAST.ETS($C309, N304:N307, $C304:$C307, 0,0,1)</f>
        <v>14.893823024857136</v>
      </c>
      <c r="O309">
        <f>N309*AVERAGEIFS(O:O, $A:$A, $A309, $D:$D, "Weight pct")</f>
        <v>0</v>
      </c>
      <c r="P309">
        <f>N309*AVERAGEIFS(P:P, $A:$A, $A309, $D:$D, "Weight pct")</f>
        <v>14.893823024857136</v>
      </c>
      <c r="Q309">
        <f>_xlfn.FORECAST.ETS($C309, Q304:Q307, $C304:$C307, 0,0,1)</f>
        <v>6.4413518252856941</v>
      </c>
      <c r="R309">
        <f>$Q309*($R307/$Q307)</f>
        <v>2.1471172750952312</v>
      </c>
      <c r="S309">
        <f>$Q309*($S307/$Q307)</f>
        <v>1.6103379563214235</v>
      </c>
      <c r="T309">
        <f>$Q309*($T307/$Q307)</f>
        <v>3.220675912642847</v>
      </c>
      <c r="U309">
        <f t="shared" si="300"/>
        <v>0.45089462776999861</v>
      </c>
      <c r="V309">
        <f t="shared" si="300"/>
        <v>0</v>
      </c>
      <c r="W309">
        <f t="shared" si="300"/>
        <v>0</v>
      </c>
      <c r="X309">
        <f t="shared" si="300"/>
        <v>0</v>
      </c>
      <c r="Y309">
        <f t="shared" si="301"/>
        <v>5.9904571975156955</v>
      </c>
      <c r="Z309">
        <f t="shared" si="301"/>
        <v>2.1471172750952312</v>
      </c>
      <c r="AA309">
        <f t="shared" si="301"/>
        <v>1.6103379563214235</v>
      </c>
      <c r="AB309">
        <f t="shared" si="301"/>
        <v>3.220675912642847</v>
      </c>
      <c r="AC309">
        <f>_xlfn.FORECAST.ETS($C309, AC302:AC307, $C302:$C307, 0,0,1)</f>
        <v>283.88304735586985</v>
      </c>
      <c r="AD309">
        <f>AC309*AVERAGEIFS(AD:AD, $A:$A, $A309, $D:$D, "Weight pct")</f>
        <v>178.98711599489144</v>
      </c>
      <c r="AE309">
        <f>AC309*AVERAGEIFS(AE:AE, $A:$A, $A309, $D:$D, "Weight pct")</f>
        <v>163.24138713295136</v>
      </c>
      <c r="AF309">
        <f>AC309*AVERAGEIFS(AF:AF, $A:$A, $A309, $D:$D, "Weight pct")</f>
        <v>101.02943729035785</v>
      </c>
      <c r="AG309">
        <f t="shared" si="302"/>
        <v>150.94604835437252</v>
      </c>
      <c r="AH309">
        <f t="shared" si="302"/>
        <v>100.99788640080511</v>
      </c>
      <c r="AI309">
        <f t="shared" si="302"/>
        <v>85.495525840193935</v>
      </c>
      <c r="AJ309">
        <f t="shared" si="302"/>
        <v>63.550757944614269</v>
      </c>
      <c r="AK309">
        <f t="shared" si="303"/>
        <v>132.93699900149736</v>
      </c>
      <c r="AL309">
        <f t="shared" si="303"/>
        <v>77.989229594086325</v>
      </c>
      <c r="AM309">
        <f t="shared" si="303"/>
        <v>77.745861292757411</v>
      </c>
      <c r="AN309">
        <f t="shared" si="303"/>
        <v>37.478679345743579</v>
      </c>
      <c r="AO309">
        <f>_xlfn.FORECAST.ETS($C309, AO302:AO307, $C302:$C307, 0,0,1)</f>
        <v>17.166046194218893</v>
      </c>
      <c r="AP309">
        <f>_xlfn.FORECAST.ETS($C309, AP302:AP307, $C302:$C307, 0,0,1)</f>
        <v>0</v>
      </c>
      <c r="AQ309" t="e">
        <f>AP309*AVERAGEIFS(AQ:AQ, $A:$A, $A309, $D:$D, "Weight pct")</f>
        <v>#DIV/0!</v>
      </c>
      <c r="AR309" t="e">
        <f>AP309*AVERAGEIFS(AR:AR, $A:$A, $A309, $D:$D, "Weight pct")</f>
        <v>#DIV/0!</v>
      </c>
      <c r="AS309" t="e">
        <f>AP309*AVERAGEIFS(AS:AS, $A:$A, $A309, $D:$D, "Weight pct")</f>
        <v>#DIV/0!</v>
      </c>
      <c r="AT309" t="e">
        <f t="shared" si="304"/>
        <v>#DIV/0!</v>
      </c>
      <c r="AU309" t="e">
        <f t="shared" si="304"/>
        <v>#DIV/0!</v>
      </c>
      <c r="AV309" t="e">
        <f t="shared" si="304"/>
        <v>#DIV/0!</v>
      </c>
      <c r="AW309" t="e">
        <f t="shared" si="304"/>
        <v>#DIV/0!</v>
      </c>
      <c r="AX309" t="e">
        <f t="shared" si="305"/>
        <v>#DIV/0!</v>
      </c>
      <c r="AY309" t="e">
        <f t="shared" si="305"/>
        <v>#DIV/0!</v>
      </c>
      <c r="AZ309" t="e">
        <f t="shared" si="305"/>
        <v>#DIV/0!</v>
      </c>
      <c r="BA309" t="e">
        <f t="shared" si="305"/>
        <v>#DIV/0!</v>
      </c>
      <c r="BB309">
        <f>_xlfn.FORECAST.ETS($C309, BB302:BB307, $C302:$C307, 0,0,1)</f>
        <v>366.62563749941336</v>
      </c>
      <c r="BC309">
        <f>BB309*AVERAGEIFS(BC:BC, $A:$A, $A309, $D:$D, "Weight pct")</f>
        <v>225.49218308165391</v>
      </c>
      <c r="BD309">
        <f>BB309*AVERAGEIFS(BD:BD, $A:$A, $A309, $D:$D, "Weight pct")</f>
        <v>231.02613772880463</v>
      </c>
      <c r="BE309">
        <f>BB309*AVERAGEIFS(BE:BE, $A:$A, $A309, $D:$D, "Weight pct")</f>
        <v>125.51656950737379</v>
      </c>
      <c r="BF309">
        <f t="shared" si="306"/>
        <v>262.79968709556334</v>
      </c>
      <c r="BG309">
        <f t="shared" si="306"/>
        <v>171.00125547669302</v>
      </c>
      <c r="BH309">
        <f t="shared" si="306"/>
        <v>165.42111438327117</v>
      </c>
      <c r="BI309">
        <f t="shared" si="306"/>
        <v>66.746133385579554</v>
      </c>
      <c r="BJ309">
        <f t="shared" si="307"/>
        <v>103.82595040384999</v>
      </c>
      <c r="BK309">
        <f t="shared" si="307"/>
        <v>54.490927604960866</v>
      </c>
      <c r="BL309">
        <f t="shared" si="307"/>
        <v>65.605023345533439</v>
      </c>
      <c r="BM309">
        <f t="shared" si="307"/>
        <v>58.770436121794255</v>
      </c>
      <c r="BN309">
        <f>_xlfn.FORECAST.ETS($C309, BN302:BN307, $C302:$C307, 0,0,1)</f>
        <v>36.438338944995984</v>
      </c>
      <c r="BO309">
        <f>_xlfn.FORECAST.ETS($C309, BO302:BO307, $C302:$C307, 0,0,1)</f>
        <v>0</v>
      </c>
      <c r="BP309" t="e">
        <f>BO309*AVERAGEIFS(BP:BP, $A:$A, $A309, $D:$D, "Weight pct")</f>
        <v>#DIV/0!</v>
      </c>
      <c r="BQ309" t="e">
        <f>BO309*AVERAGEIFS(BQ:BQ, $A:$A, $A309, $D:$D, "Weight pct")</f>
        <v>#DIV/0!</v>
      </c>
      <c r="BR309" t="e">
        <f>BO309*AVERAGEIFS(BR:BR, $A:$A, $A309, $D:$D, "Weight pct")</f>
        <v>#DIV/0!</v>
      </c>
      <c r="BS309" t="e">
        <f t="shared" si="308"/>
        <v>#DIV/0!</v>
      </c>
      <c r="BT309" t="e">
        <f t="shared" si="308"/>
        <v>#DIV/0!</v>
      </c>
      <c r="BU309" t="e">
        <f t="shared" si="308"/>
        <v>#DIV/0!</v>
      </c>
      <c r="BV309" t="e">
        <f t="shared" si="308"/>
        <v>#DIV/0!</v>
      </c>
      <c r="BW309" t="e">
        <f t="shared" si="309"/>
        <v>#DIV/0!</v>
      </c>
      <c r="BX309" t="e">
        <f t="shared" si="309"/>
        <v>#DIV/0!</v>
      </c>
      <c r="BY309" t="e">
        <f t="shared" si="309"/>
        <v>#DIV/0!</v>
      </c>
      <c r="BZ309" t="e">
        <f t="shared" si="309"/>
        <v>#DIV/0!</v>
      </c>
      <c r="CA309">
        <f>_xlfn.FORECAST.ETS($C309, CA302:CA307, $C302:$C307, 0,0,1)</f>
        <v>0</v>
      </c>
    </row>
    <row r="310" spans="1:79" outlineLevel="1">
      <c r="A310" t="str">
        <f>A309</f>
        <v>023154</v>
      </c>
      <c r="B310" t="str">
        <f>B309</f>
        <v>Northeast Texas Community College</v>
      </c>
      <c r="C310">
        <v>2024</v>
      </c>
      <c r="D310" t="s">
        <v>2040</v>
      </c>
      <c r="E310">
        <f>IF(OR(E307=0,E307=""),E308,IF(E308&gt;(E307*(1+Dash!$B$6)),E307*(1+Dash!$B$6),IF(E308&lt;(E307*(1-Dash!$B$7)),E307*(1-Dash!$B$7),E308)))</f>
        <v>285.73469387755102</v>
      </c>
      <c r="F310">
        <f>IF(OR(F307=0,F307=""),F308,IF(F308&gt;(F307*(1+Dash!$B$6)),F307*(1+Dash!$B$6),IF(F308&lt;(F307*(1-Dash!$B$7)),F307*(1-Dash!$B$7),F308)))</f>
        <v>271.37023143554114</v>
      </c>
      <c r="G310">
        <f>F310*AVERAGEIFS(G:G, $A:$A, $A310, $D:$D, "Weight pct")</f>
        <v>179.14646481057966</v>
      </c>
      <c r="H310">
        <f>F310*AVERAGEIFS(H:H, $A:$A, $A310, $D:$D, "Weight pct")</f>
        <v>142.1142624117619</v>
      </c>
      <c r="I310">
        <f>F310*AVERAGEIFS(I:I, $A:$A, $A310, $D:$D, "Weight pct")</f>
        <v>55.277841779254892</v>
      </c>
      <c r="J310">
        <f>IF(OR(J307=0,J307=""),J308,IF(J308&gt;(J307*(1+Dash!$B$6)),J307*(1+Dash!$B$6),IF(J308&lt;(J307*(1-Dash!$B$7)),J307*(1-Dash!$B$7),J308)))</f>
        <v>0</v>
      </c>
      <c r="K310" t="e">
        <f>J310*AVERAGEIFS(K:K, $A:$A, $A310, $D:$D, "Weight pct")</f>
        <v>#DIV/0!</v>
      </c>
      <c r="L310" t="e">
        <f>J310*AVERAGEIFS(L:L, $A:$A, $A310, $D:$D, "Weight pct")</f>
        <v>#DIV/0!</v>
      </c>
      <c r="M310" t="e">
        <f>J310*AVERAGEIFS(M:M, $A:$A, $A310, $D:$D, "Weight pct")</f>
        <v>#DIV/0!</v>
      </c>
      <c r="N310">
        <f>IF(OR(N307=0,N307=""),N308,IF(N308&gt;(N307*(1+Dash!$B$6)),N307*(1+Dash!$B$6),IF(N308&lt;(N307*(1-Dash!$B$7)),N307*(1-Dash!$B$7),N308)))</f>
        <v>27.549999999999997</v>
      </c>
      <c r="O310">
        <f>N310*AVERAGEIFS(O:O, $A:$A, $A310, $D:$D, "Weight pct")</f>
        <v>0</v>
      </c>
      <c r="P310">
        <f>N310*AVERAGEIFS(P:P, $A:$A, $A310, $D:$D, "Weight pct")</f>
        <v>27.549999999999997</v>
      </c>
      <c r="Q310">
        <f>IF(OR(Q307=0,Q307=""),Q308,IF(Q308&gt;(Q307*(1+Dash!$B$6)),Q307*(1+Dash!$B$6),IF(Q308&lt;(Q307*(1-Dash!$B$7)),Q307*(1-Dash!$B$7),Q308)))</f>
        <v>22.799999999999997</v>
      </c>
      <c r="R310">
        <f>$Q310*($R307/$Q307)</f>
        <v>7.5999999999999988</v>
      </c>
      <c r="S310">
        <f>$Q310*($S307/$Q307)</f>
        <v>5.6999999999999993</v>
      </c>
      <c r="T310">
        <f>$Q310*($T307/$Q307)</f>
        <v>11.399999999999999</v>
      </c>
      <c r="U310">
        <f t="shared" si="300"/>
        <v>1.5959999999999999</v>
      </c>
      <c r="V310">
        <f t="shared" si="300"/>
        <v>0</v>
      </c>
      <c r="W310">
        <f t="shared" si="300"/>
        <v>0</v>
      </c>
      <c r="X310">
        <f t="shared" si="300"/>
        <v>0</v>
      </c>
      <c r="Y310">
        <f t="shared" si="301"/>
        <v>21.203999999999997</v>
      </c>
      <c r="Z310">
        <f t="shared" si="301"/>
        <v>7.5999999999999988</v>
      </c>
      <c r="AA310">
        <f t="shared" si="301"/>
        <v>5.6999999999999993</v>
      </c>
      <c r="AB310">
        <f t="shared" si="301"/>
        <v>11.399999999999999</v>
      </c>
      <c r="AC310">
        <f>IF(OR(AC307=0,AC307=""),AC308,IF(AC308&gt;(AC307*(1+Dash!$B$6)),AC307*(1+Dash!$B$6),IF(AC308&lt;(AC307*(1-Dash!$B$7)),AC307*(1-Dash!$B$7),AC308)))</f>
        <v>284.46598233966796</v>
      </c>
      <c r="AD310">
        <f>AC310*AVERAGEIFS(AD:AD, $A:$A, $A310, $D:$D, "Weight pct")</f>
        <v>179.35465415024933</v>
      </c>
      <c r="AE310">
        <f>AC310*AVERAGEIFS(AE:AE, $A:$A, $A310, $D:$D, "Weight pct")</f>
        <v>163.57659247983577</v>
      </c>
      <c r="AF310">
        <f>AC310*AVERAGEIFS(AF:AF, $A:$A, $A310, $D:$D, "Weight pct")</f>
        <v>101.23689453001528</v>
      </c>
      <c r="AG310">
        <f t="shared" si="302"/>
        <v>151.25600603966373</v>
      </c>
      <c r="AH310">
        <f t="shared" si="302"/>
        <v>101.20527885280629</v>
      </c>
      <c r="AI310">
        <f t="shared" si="302"/>
        <v>85.671085224365228</v>
      </c>
      <c r="AJ310">
        <f t="shared" si="302"/>
        <v>63.681255205362504</v>
      </c>
      <c r="AK310">
        <f t="shared" si="303"/>
        <v>133.20997630000423</v>
      </c>
      <c r="AL310">
        <f t="shared" si="303"/>
        <v>78.149375297443044</v>
      </c>
      <c r="AM310">
        <f t="shared" si="303"/>
        <v>77.905507255470539</v>
      </c>
      <c r="AN310">
        <f t="shared" si="303"/>
        <v>37.555639324652773</v>
      </c>
      <c r="AO310">
        <f>IF(OR(AO307=0,AO307=""),AO308,IF(AO308&gt;(AO307*(1+Dash!$B$6)),AO307*(1+Dash!$B$6),IF(AO308&lt;(AO307*(1-Dash!$B$7)),AO307*(1-Dash!$B$7),AO308)))</f>
        <v>15.400000000000002</v>
      </c>
      <c r="AP310">
        <f>IF(OR(AP307=0,AP307=""),AP308,IF(AP308&gt;(AP307*(1+Dash!$B$6)),AP307*(1+Dash!$B$6),IF(AP308&lt;(AP307*(1-Dash!$B$7)),AP307*(1-Dash!$B$7),AP308)))</f>
        <v>0</v>
      </c>
      <c r="AQ310" t="e">
        <f>AP310*AVERAGEIFS(AQ:AQ, $A:$A, $A310, $D:$D, "Weight pct")</f>
        <v>#DIV/0!</v>
      </c>
      <c r="AR310" t="e">
        <f>AP310*AVERAGEIFS(AR:AR, $A:$A, $A310, $D:$D, "Weight pct")</f>
        <v>#DIV/0!</v>
      </c>
      <c r="AS310" t="e">
        <f>AP310*AVERAGEIFS(AS:AS, $A:$A, $A310, $D:$D, "Weight pct")</f>
        <v>#DIV/0!</v>
      </c>
      <c r="AT310" t="e">
        <f t="shared" si="304"/>
        <v>#DIV/0!</v>
      </c>
      <c r="AU310" t="e">
        <f t="shared" si="304"/>
        <v>#DIV/0!</v>
      </c>
      <c r="AV310" t="e">
        <f t="shared" si="304"/>
        <v>#DIV/0!</v>
      </c>
      <c r="AW310" t="e">
        <f t="shared" si="304"/>
        <v>#DIV/0!</v>
      </c>
      <c r="AX310" t="e">
        <f t="shared" si="305"/>
        <v>#DIV/0!</v>
      </c>
      <c r="AY310" t="e">
        <f t="shared" si="305"/>
        <v>#DIV/0!</v>
      </c>
      <c r="AZ310" t="e">
        <f t="shared" si="305"/>
        <v>#DIV/0!</v>
      </c>
      <c r="BA310" t="e">
        <f t="shared" si="305"/>
        <v>#DIV/0!</v>
      </c>
      <c r="BB310">
        <f>IF(OR(BB307=0,BB307=""),BB308,IF(BB308&gt;(BB307*(1+Dash!$B$6)),BB307*(1+Dash!$B$6),IF(BB308&lt;(BB307*(1-Dash!$B$7)),BB307*(1-Dash!$B$7),BB308)))</f>
        <v>373.9761709044372</v>
      </c>
      <c r="BC310">
        <f>BB310*AVERAGEIFS(BC:BC, $A:$A, $A310, $D:$D, "Weight pct")</f>
        <v>230.01311030217894</v>
      </c>
      <c r="BD310">
        <f>BB310*AVERAGEIFS(BD:BD, $A:$A, $A310, $D:$D, "Weight pct")</f>
        <v>235.65801605131264</v>
      </c>
      <c r="BE310">
        <f>BB310*AVERAGEIFS(BE:BE, $A:$A, $A310, $D:$D, "Weight pct")</f>
        <v>128.03307038096429</v>
      </c>
      <c r="BF310">
        <f t="shared" si="306"/>
        <v>268.06859816245196</v>
      </c>
      <c r="BG310">
        <f t="shared" si="306"/>
        <v>174.42968576666271</v>
      </c>
      <c r="BH310">
        <f t="shared" si="306"/>
        <v>168.73766757214207</v>
      </c>
      <c r="BI310">
        <f t="shared" si="306"/>
        <v>68.084336808703952</v>
      </c>
      <c r="BJ310">
        <f t="shared" si="307"/>
        <v>105.90757274198522</v>
      </c>
      <c r="BK310">
        <f t="shared" si="307"/>
        <v>55.583424535516194</v>
      </c>
      <c r="BL310">
        <f t="shared" si="307"/>
        <v>66.920348479170556</v>
      </c>
      <c r="BM310">
        <f t="shared" si="307"/>
        <v>59.948733572260359</v>
      </c>
      <c r="BN310">
        <f>IF(OR(BN307=0,BN307=""),BN308,IF(BN308&gt;(BN307*(1+Dash!$B$6)),BN307*(1+Dash!$B$6),IF(BN308&lt;(BN307*(1-Dash!$B$7)),BN307*(1-Dash!$B$7),BN308)))</f>
        <v>24.200000000000003</v>
      </c>
      <c r="BO310">
        <f>IF(OR(BO307=0,BO307=""),BO308,IF(BO308&gt;(BO307*(1+Dash!$B$6)),BO307*(1+Dash!$B$6),IF(BO308&lt;(BO307*(1-Dash!$B$7)),BO307*(1-Dash!$B$7),BO308)))</f>
        <v>0</v>
      </c>
      <c r="BP310" t="e">
        <f>BO310*AVERAGEIFS(BP:BP, $A:$A, $A310, $D:$D, "Weight pct")</f>
        <v>#DIV/0!</v>
      </c>
      <c r="BQ310" t="e">
        <f>BO310*AVERAGEIFS(BQ:BQ, $A:$A, $A310, $D:$D, "Weight pct")</f>
        <v>#DIV/0!</v>
      </c>
      <c r="BR310" t="e">
        <f>BO310*AVERAGEIFS(BR:BR, $A:$A, $A310, $D:$D, "Weight pct")</f>
        <v>#DIV/0!</v>
      </c>
      <c r="BS310" t="e">
        <f t="shared" si="308"/>
        <v>#DIV/0!</v>
      </c>
      <c r="BT310" t="e">
        <f t="shared" si="308"/>
        <v>#DIV/0!</v>
      </c>
      <c r="BU310" t="e">
        <f t="shared" si="308"/>
        <v>#DIV/0!</v>
      </c>
      <c r="BV310" t="e">
        <f t="shared" si="308"/>
        <v>#DIV/0!</v>
      </c>
      <c r="BW310" t="e">
        <f t="shared" si="309"/>
        <v>#DIV/0!</v>
      </c>
      <c r="BX310" t="e">
        <f t="shared" si="309"/>
        <v>#DIV/0!</v>
      </c>
      <c r="BY310" t="e">
        <f t="shared" si="309"/>
        <v>#DIV/0!</v>
      </c>
      <c r="BZ310" t="e">
        <f t="shared" si="309"/>
        <v>#DIV/0!</v>
      </c>
      <c r="CA310">
        <f>IF(OR(CA307=0,CA307=""),CA308,IF(CA308&gt;(CA307*(1+Dash!$B$6)),CA307*(1+Dash!$B$6),IF(CA308&lt;(CA307*(1-Dash!$B$7)),CA307*(1-Dash!$B$7),CA308)))</f>
        <v>0</v>
      </c>
    </row>
    <row r="311" spans="1:79" outlineLevel="1">
      <c r="A311" t="str">
        <f>A310</f>
        <v>023154</v>
      </c>
      <c r="B311" t="str">
        <f>B310</f>
        <v>Northeast Texas Community College</v>
      </c>
      <c r="C311">
        <v>2025</v>
      </c>
      <c r="D311" t="s">
        <v>2040</v>
      </c>
      <c r="E311">
        <f>IF(E309&gt;(E310*(1+Dash!$B$6)), E310*(1+Dash!$B$6), IF(E309&lt;(E310*(1-Dash!$B$7)), E310*(1-Dash!$B$7), E309))</f>
        <v>282.46938775510205</v>
      </c>
      <c r="F311">
        <f>IF(F309&gt;(F310*(1+Dash!$B$6)), F310*(1+Dash!$B$6), IF(F309&lt;(F310*(1-Dash!$B$7)), F310*(1-Dash!$B$7), F309))</f>
        <v>271.46514198314333</v>
      </c>
      <c r="G311">
        <f>F311*AVERAGEIFS(G:G, $A:$A, $A311, $D:$D, "Weight pct")</f>
        <v>179.2091205005064</v>
      </c>
      <c r="H311">
        <f>F311*AVERAGEIFS(H:H, $A:$A, $A311, $D:$D, "Weight pct")</f>
        <v>142.16396625140646</v>
      </c>
      <c r="I311">
        <f>F311*AVERAGEIFS(I:I, $A:$A, $A311, $D:$D, "Weight pct")</f>
        <v>55.297174961843794</v>
      </c>
      <c r="J311">
        <f>IF(J309&gt;(J310*(1+Dash!$B$6)), J310*(1+Dash!$B$6), IF(J309&lt;(J310*(1-Dash!$B$7)), J310*(1-Dash!$B$7), J309))</f>
        <v>0</v>
      </c>
      <c r="K311" t="e">
        <f>J311*AVERAGEIFS(K:K, $A:$A, $A311, $D:$D, "Weight pct")</f>
        <v>#DIV/0!</v>
      </c>
      <c r="L311" t="e">
        <f>J311*AVERAGEIFS(L:L, $A:$A, $A311, $D:$D, "Weight pct")</f>
        <v>#DIV/0!</v>
      </c>
      <c r="M311" t="e">
        <f>J311*AVERAGEIFS(M:M, $A:$A, $A311, $D:$D, "Weight pct")</f>
        <v>#DIV/0!</v>
      </c>
      <c r="N311">
        <f>IF(N309&gt;(N310*(1+Dash!$B$6)), N310*(1+Dash!$B$6), IF(N309&lt;(N310*(1-Dash!$B$7)), N310*(1-Dash!$B$7), N309))</f>
        <v>26.172499999999996</v>
      </c>
      <c r="O311">
        <f>N311*AVERAGEIFS(O:O, $A:$A, $A311, $D:$D, "Weight pct")</f>
        <v>0</v>
      </c>
      <c r="P311">
        <f>N311*AVERAGEIFS(P:P, $A:$A, $A311, $D:$D, "Weight pct")</f>
        <v>26.172499999999996</v>
      </c>
      <c r="Q311">
        <f>IF(Q309&gt;(Q310*(1+Dash!$B$6)), Q310*(1+Dash!$B$6), IF(Q309&lt;(Q310*(1-Dash!$B$7)), Q310*(1-Dash!$B$7), Q309))</f>
        <v>21.659999999999997</v>
      </c>
      <c r="R311">
        <f>$Q311*($R307/$Q307)</f>
        <v>7.2199999999999989</v>
      </c>
      <c r="S311">
        <f>$Q311*($S307/$Q307)</f>
        <v>5.4149999999999991</v>
      </c>
      <c r="T311">
        <f>$Q311*($T307/$Q307)</f>
        <v>10.829999999999998</v>
      </c>
      <c r="U311">
        <f t="shared" si="300"/>
        <v>1.5162</v>
      </c>
      <c r="V311">
        <f t="shared" si="300"/>
        <v>0</v>
      </c>
      <c r="W311">
        <f t="shared" si="300"/>
        <v>0</v>
      </c>
      <c r="X311">
        <f t="shared" si="300"/>
        <v>0</v>
      </c>
      <c r="Y311">
        <f t="shared" si="301"/>
        <v>20.143799999999995</v>
      </c>
      <c r="Z311">
        <f t="shared" si="301"/>
        <v>7.2199999999999989</v>
      </c>
      <c r="AA311">
        <f t="shared" si="301"/>
        <v>5.4149999999999991</v>
      </c>
      <c r="AB311">
        <f t="shared" si="301"/>
        <v>10.829999999999998</v>
      </c>
      <c r="AC311">
        <f>IF(AC309&gt;(AC310*(1+Dash!$B$6)), AC310*(1+Dash!$B$6), IF(AC309&lt;(AC310*(1-Dash!$B$7)), AC310*(1-Dash!$B$7), AC309))</f>
        <v>283.88304735586985</v>
      </c>
      <c r="AD311">
        <f>AC311*AVERAGEIFS(AD:AD, $A:$A, $A311, $D:$D, "Weight pct")</f>
        <v>178.98711599489144</v>
      </c>
      <c r="AE311">
        <f>AC311*AVERAGEIFS(AE:AE, $A:$A, $A311, $D:$D, "Weight pct")</f>
        <v>163.24138713295136</v>
      </c>
      <c r="AF311">
        <f>AC311*AVERAGEIFS(AF:AF, $A:$A, $A311, $D:$D, "Weight pct")</f>
        <v>101.02943729035785</v>
      </c>
      <c r="AG311">
        <f t="shared" si="302"/>
        <v>150.94604835437252</v>
      </c>
      <c r="AH311">
        <f t="shared" si="302"/>
        <v>100.99788640080511</v>
      </c>
      <c r="AI311">
        <f t="shared" si="302"/>
        <v>85.495525840193935</v>
      </c>
      <c r="AJ311">
        <f t="shared" si="302"/>
        <v>63.550757944614269</v>
      </c>
      <c r="AK311">
        <f t="shared" si="303"/>
        <v>132.93699900149736</v>
      </c>
      <c r="AL311">
        <f t="shared" si="303"/>
        <v>77.989229594086325</v>
      </c>
      <c r="AM311">
        <f t="shared" si="303"/>
        <v>77.745861292757411</v>
      </c>
      <c r="AN311">
        <f t="shared" si="303"/>
        <v>37.478679345743579</v>
      </c>
      <c r="AO311">
        <f>IF(AO309&gt;(AO310*(1+Dash!$B$6)), AO310*(1+Dash!$B$6), IF(AO309&lt;(AO310*(1-Dash!$B$7)), AO310*(1-Dash!$B$7), AO309))</f>
        <v>16.940000000000005</v>
      </c>
      <c r="AP311">
        <f>IF(AP309&gt;(AP310*(1+Dash!$B$6)), AP310*(1+Dash!$B$6), IF(AP309&lt;(AP310*(1-Dash!$B$7)), AP310*(1-Dash!$B$7), AP309))</f>
        <v>0</v>
      </c>
      <c r="AQ311" t="e">
        <f>AP311*AVERAGEIFS(AQ:AQ, $A:$A, $A311, $D:$D, "Weight pct")</f>
        <v>#DIV/0!</v>
      </c>
      <c r="AR311" t="e">
        <f>AP311*AVERAGEIFS(AR:AR, $A:$A, $A311, $D:$D, "Weight pct")</f>
        <v>#DIV/0!</v>
      </c>
      <c r="AS311" t="e">
        <f>AP311*AVERAGEIFS(AS:AS, $A:$A, $A311, $D:$D, "Weight pct")</f>
        <v>#DIV/0!</v>
      </c>
      <c r="AT311" t="e">
        <f t="shared" si="304"/>
        <v>#DIV/0!</v>
      </c>
      <c r="AU311" t="e">
        <f t="shared" si="304"/>
        <v>#DIV/0!</v>
      </c>
      <c r="AV311" t="e">
        <f t="shared" si="304"/>
        <v>#DIV/0!</v>
      </c>
      <c r="AW311" t="e">
        <f t="shared" si="304"/>
        <v>#DIV/0!</v>
      </c>
      <c r="AX311" t="e">
        <f t="shared" si="305"/>
        <v>#DIV/0!</v>
      </c>
      <c r="AY311" t="e">
        <f t="shared" si="305"/>
        <v>#DIV/0!</v>
      </c>
      <c r="AZ311" t="e">
        <f t="shared" si="305"/>
        <v>#DIV/0!</v>
      </c>
      <c r="BA311" t="e">
        <f t="shared" si="305"/>
        <v>#DIV/0!</v>
      </c>
      <c r="BB311">
        <f>IF(BB309&gt;(BB310*(1+Dash!$B$6)), BB310*(1+Dash!$B$6), IF(BB309&lt;(BB310*(1-Dash!$B$7)), BB310*(1-Dash!$B$7), BB309))</f>
        <v>366.62563749941336</v>
      </c>
      <c r="BC311">
        <f>BB311*AVERAGEIFS(BC:BC, $A:$A, $A311, $D:$D, "Weight pct")</f>
        <v>225.49218308165391</v>
      </c>
      <c r="BD311">
        <f>BB311*AVERAGEIFS(BD:BD, $A:$A, $A311, $D:$D, "Weight pct")</f>
        <v>231.02613772880463</v>
      </c>
      <c r="BE311">
        <f>BB311*AVERAGEIFS(BE:BE, $A:$A, $A311, $D:$D, "Weight pct")</f>
        <v>125.51656950737379</v>
      </c>
      <c r="BF311">
        <f t="shared" si="306"/>
        <v>262.79968709556334</v>
      </c>
      <c r="BG311">
        <f t="shared" si="306"/>
        <v>171.00125547669302</v>
      </c>
      <c r="BH311">
        <f t="shared" si="306"/>
        <v>165.42111438327117</v>
      </c>
      <c r="BI311">
        <f t="shared" si="306"/>
        <v>66.746133385579554</v>
      </c>
      <c r="BJ311">
        <f t="shared" si="307"/>
        <v>103.82595040384999</v>
      </c>
      <c r="BK311">
        <f t="shared" si="307"/>
        <v>54.490927604960866</v>
      </c>
      <c r="BL311">
        <f t="shared" si="307"/>
        <v>65.605023345533439</v>
      </c>
      <c r="BM311">
        <f t="shared" si="307"/>
        <v>58.770436121794255</v>
      </c>
      <c r="BN311">
        <f>IF(BN309&gt;(BN310*(1+Dash!$B$6)), BN310*(1+Dash!$B$6), IF(BN309&lt;(BN310*(1-Dash!$B$7)), BN310*(1-Dash!$B$7), BN309))</f>
        <v>26.620000000000005</v>
      </c>
      <c r="BO311">
        <f>IF(BO309&gt;(BO310*(1+Dash!$B$6)), BO310*(1+Dash!$B$6), IF(BO309&lt;(BO310*(1-Dash!$B$7)), BO310*(1-Dash!$B$7), BO309))</f>
        <v>0</v>
      </c>
      <c r="BP311" t="e">
        <f>BO311*AVERAGEIFS(BP:BP, $A:$A, $A311, $D:$D, "Weight pct")</f>
        <v>#DIV/0!</v>
      </c>
      <c r="BQ311" t="e">
        <f>BO311*AVERAGEIFS(BQ:BQ, $A:$A, $A311, $D:$D, "Weight pct")</f>
        <v>#DIV/0!</v>
      </c>
      <c r="BR311" t="e">
        <f>BO311*AVERAGEIFS(BR:BR, $A:$A, $A311, $D:$D, "Weight pct")</f>
        <v>#DIV/0!</v>
      </c>
      <c r="BS311" t="e">
        <f t="shared" si="308"/>
        <v>#DIV/0!</v>
      </c>
      <c r="BT311" t="e">
        <f t="shared" si="308"/>
        <v>#DIV/0!</v>
      </c>
      <c r="BU311" t="e">
        <f t="shared" si="308"/>
        <v>#DIV/0!</v>
      </c>
      <c r="BV311" t="e">
        <f t="shared" si="308"/>
        <v>#DIV/0!</v>
      </c>
      <c r="BW311" t="e">
        <f t="shared" si="309"/>
        <v>#DIV/0!</v>
      </c>
      <c r="BX311" t="e">
        <f t="shared" si="309"/>
        <v>#DIV/0!</v>
      </c>
      <c r="BY311" t="e">
        <f t="shared" si="309"/>
        <v>#DIV/0!</v>
      </c>
      <c r="BZ311" t="e">
        <f t="shared" si="309"/>
        <v>#DIV/0!</v>
      </c>
      <c r="CA311">
        <f>IF(CA309&gt;(CA310*(1+Dash!$B$6)), CA310*(1+Dash!$B$6), IF(CA309&lt;(CA310*(1-Dash!$B$7)), CA310*(1-Dash!$B$7), CA309))</f>
        <v>0</v>
      </c>
    </row>
    <row r="312" spans="1:79" outlineLevel="1">
      <c r="A312" t="s">
        <v>109</v>
      </c>
      <c r="B312" t="s">
        <v>1941</v>
      </c>
      <c r="C312">
        <v>2018</v>
      </c>
      <c r="D312" t="s">
        <v>2036</v>
      </c>
      <c r="E312">
        <v>595</v>
      </c>
      <c r="F312">
        <v>421</v>
      </c>
      <c r="G312">
        <v>244</v>
      </c>
      <c r="H312">
        <v>135</v>
      </c>
      <c r="I312">
        <v>109</v>
      </c>
      <c r="AC312">
        <v>495</v>
      </c>
      <c r="AD312">
        <v>359</v>
      </c>
      <c r="AE312">
        <v>181</v>
      </c>
      <c r="AF312">
        <v>184</v>
      </c>
      <c r="AG312">
        <v>249</v>
      </c>
      <c r="AH312">
        <v>178</v>
      </c>
      <c r="AI312">
        <v>82</v>
      </c>
      <c r="AJ312">
        <v>79</v>
      </c>
      <c r="AK312">
        <v>246</v>
      </c>
      <c r="AL312">
        <v>181</v>
      </c>
      <c r="AM312">
        <v>99</v>
      </c>
      <c r="AN312">
        <v>105</v>
      </c>
      <c r="AO312">
        <v>16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750</v>
      </c>
      <c r="BC312">
        <v>366</v>
      </c>
      <c r="BD312">
        <v>316</v>
      </c>
      <c r="BE312">
        <v>304</v>
      </c>
      <c r="BF312">
        <v>580</v>
      </c>
      <c r="BG312">
        <v>292</v>
      </c>
      <c r="BH312">
        <v>246</v>
      </c>
      <c r="BI312">
        <v>210</v>
      </c>
      <c r="BJ312">
        <v>170</v>
      </c>
      <c r="BK312">
        <v>74</v>
      </c>
      <c r="BL312">
        <v>70</v>
      </c>
      <c r="BM312">
        <v>94</v>
      </c>
      <c r="BN312">
        <v>134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</row>
    <row r="313" spans="1:79" outlineLevel="1">
      <c r="A313" t="s">
        <v>109</v>
      </c>
      <c r="B313" t="s">
        <v>1941</v>
      </c>
      <c r="C313">
        <v>2019</v>
      </c>
      <c r="D313" t="s">
        <v>2036</v>
      </c>
      <c r="E313">
        <v>689</v>
      </c>
      <c r="F313">
        <v>480</v>
      </c>
      <c r="G313">
        <v>280</v>
      </c>
      <c r="H313">
        <v>152</v>
      </c>
      <c r="I313">
        <v>116</v>
      </c>
      <c r="AC313">
        <v>601</v>
      </c>
      <c r="AD313">
        <v>460</v>
      </c>
      <c r="AE313">
        <v>189</v>
      </c>
      <c r="AF313">
        <v>212</v>
      </c>
      <c r="AG313">
        <v>305</v>
      </c>
      <c r="AH313">
        <v>235</v>
      </c>
      <c r="AI313">
        <v>78</v>
      </c>
      <c r="AJ313">
        <v>108</v>
      </c>
      <c r="AK313">
        <v>296</v>
      </c>
      <c r="AL313">
        <v>225</v>
      </c>
      <c r="AM313">
        <v>111</v>
      </c>
      <c r="AN313">
        <v>104</v>
      </c>
      <c r="AO313">
        <v>20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977</v>
      </c>
      <c r="BC313">
        <v>532</v>
      </c>
      <c r="BD313">
        <v>366</v>
      </c>
      <c r="BE313">
        <v>304</v>
      </c>
      <c r="BF313">
        <v>787</v>
      </c>
      <c r="BG313">
        <v>431</v>
      </c>
      <c r="BH313">
        <v>290</v>
      </c>
      <c r="BI313">
        <v>227</v>
      </c>
      <c r="BJ313">
        <v>190</v>
      </c>
      <c r="BK313">
        <v>101</v>
      </c>
      <c r="BL313">
        <v>76</v>
      </c>
      <c r="BM313">
        <v>77</v>
      </c>
      <c r="BN313">
        <v>167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</row>
    <row r="314" spans="1:79" outlineLevel="1">
      <c r="A314" t="s">
        <v>109</v>
      </c>
      <c r="B314" t="s">
        <v>1941</v>
      </c>
      <c r="C314">
        <v>2020</v>
      </c>
      <c r="D314" t="s">
        <v>2036</v>
      </c>
      <c r="E314">
        <v>700</v>
      </c>
      <c r="F314">
        <v>471</v>
      </c>
      <c r="G314">
        <v>300</v>
      </c>
      <c r="H314">
        <v>150</v>
      </c>
      <c r="I314">
        <v>102</v>
      </c>
      <c r="N314">
        <v>105</v>
      </c>
      <c r="O314">
        <v>6</v>
      </c>
      <c r="P314">
        <v>99</v>
      </c>
      <c r="Q314">
        <f>SUM(Table1[[#This Row],[OSA]],Table1[[#This Row],[OSA: High-Demand Field]])</f>
        <v>219</v>
      </c>
      <c r="U314">
        <v>0</v>
      </c>
      <c r="Y314">
        <v>219</v>
      </c>
      <c r="AC314">
        <v>444</v>
      </c>
      <c r="AD314">
        <v>352</v>
      </c>
      <c r="AE314">
        <v>150</v>
      </c>
      <c r="AF314">
        <v>161</v>
      </c>
      <c r="AG314">
        <v>206</v>
      </c>
      <c r="AH314">
        <v>164</v>
      </c>
      <c r="AI314">
        <v>73</v>
      </c>
      <c r="AJ314">
        <v>78</v>
      </c>
      <c r="AK314">
        <v>238</v>
      </c>
      <c r="AL314">
        <v>188</v>
      </c>
      <c r="AM314">
        <v>77</v>
      </c>
      <c r="AN314">
        <v>83</v>
      </c>
      <c r="AO314">
        <v>19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910</v>
      </c>
      <c r="BC314">
        <v>535</v>
      </c>
      <c r="BD314">
        <v>344</v>
      </c>
      <c r="BE314">
        <v>325</v>
      </c>
      <c r="BF314">
        <v>696</v>
      </c>
      <c r="BG314">
        <v>420</v>
      </c>
      <c r="BH314">
        <v>268</v>
      </c>
      <c r="BI314">
        <v>217</v>
      </c>
      <c r="BJ314">
        <v>214</v>
      </c>
      <c r="BK314">
        <v>115</v>
      </c>
      <c r="BL314">
        <v>76</v>
      </c>
      <c r="BM314">
        <v>108</v>
      </c>
      <c r="BN314">
        <v>115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</row>
    <row r="315" spans="1:79" outlineLevel="1">
      <c r="A315" t="s">
        <v>109</v>
      </c>
      <c r="B315" t="s">
        <v>1941</v>
      </c>
      <c r="C315">
        <v>2021</v>
      </c>
      <c r="D315" t="s">
        <v>2036</v>
      </c>
      <c r="E315">
        <v>779</v>
      </c>
      <c r="F315">
        <v>571</v>
      </c>
      <c r="G315">
        <v>390</v>
      </c>
      <c r="H315">
        <v>196</v>
      </c>
      <c r="I315">
        <v>129</v>
      </c>
      <c r="N315">
        <v>188</v>
      </c>
      <c r="O315">
        <v>9</v>
      </c>
      <c r="P315">
        <v>179</v>
      </c>
      <c r="Q315">
        <f>SUM(Table1[[#This Row],[OSA]],Table1[[#This Row],[OSA: High-Demand Field]])</f>
        <v>340</v>
      </c>
      <c r="U315">
        <v>0</v>
      </c>
      <c r="Y315">
        <v>340</v>
      </c>
      <c r="AC315">
        <v>573</v>
      </c>
      <c r="AD315">
        <v>461</v>
      </c>
      <c r="AE315">
        <v>220</v>
      </c>
      <c r="AF315">
        <v>211</v>
      </c>
      <c r="AG315">
        <v>268</v>
      </c>
      <c r="AH315">
        <v>211</v>
      </c>
      <c r="AI315">
        <v>98</v>
      </c>
      <c r="AJ315">
        <v>108</v>
      </c>
      <c r="AK315">
        <v>305</v>
      </c>
      <c r="AL315">
        <v>250</v>
      </c>
      <c r="AM315">
        <v>122</v>
      </c>
      <c r="AN315">
        <v>103</v>
      </c>
      <c r="AO315">
        <v>26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1099</v>
      </c>
      <c r="BC315">
        <v>672</v>
      </c>
      <c r="BD315">
        <v>459</v>
      </c>
      <c r="BE315">
        <v>375</v>
      </c>
      <c r="BF315">
        <v>895</v>
      </c>
      <c r="BG315">
        <v>550</v>
      </c>
      <c r="BH315">
        <v>369</v>
      </c>
      <c r="BI315">
        <v>285</v>
      </c>
      <c r="BJ315">
        <v>204</v>
      </c>
      <c r="BK315">
        <v>122</v>
      </c>
      <c r="BL315">
        <v>90</v>
      </c>
      <c r="BM315">
        <v>90</v>
      </c>
      <c r="BN315">
        <v>143</v>
      </c>
      <c r="BO315">
        <v>71</v>
      </c>
      <c r="BP315">
        <v>22</v>
      </c>
      <c r="BQ315">
        <v>33</v>
      </c>
      <c r="BR315">
        <v>50</v>
      </c>
      <c r="BS315">
        <v>71</v>
      </c>
      <c r="BT315">
        <v>22</v>
      </c>
      <c r="BU315">
        <v>33</v>
      </c>
      <c r="BV315">
        <v>50</v>
      </c>
      <c r="BW315">
        <v>0</v>
      </c>
      <c r="BX315">
        <v>0</v>
      </c>
      <c r="BY315">
        <v>0</v>
      </c>
      <c r="BZ315">
        <v>0</v>
      </c>
      <c r="CA315">
        <v>0</v>
      </c>
    </row>
    <row r="316" spans="1:79" outlineLevel="1">
      <c r="A316" t="s">
        <v>109</v>
      </c>
      <c r="B316" t="s">
        <v>1941</v>
      </c>
      <c r="C316">
        <v>2022</v>
      </c>
      <c r="D316" t="s">
        <v>2036</v>
      </c>
      <c r="E316">
        <v>1023</v>
      </c>
      <c r="F316">
        <v>538</v>
      </c>
      <c r="G316">
        <v>396</v>
      </c>
      <c r="H316">
        <v>153</v>
      </c>
      <c r="I316">
        <v>132</v>
      </c>
      <c r="N316">
        <v>136</v>
      </c>
      <c r="O316">
        <v>6</v>
      </c>
      <c r="P316">
        <v>130</v>
      </c>
      <c r="Q316">
        <f>SUM(Table1[[#This Row],[OSA]],Table1[[#This Row],[OSA: High-Demand Field]])</f>
        <v>318</v>
      </c>
      <c r="U316">
        <v>0</v>
      </c>
      <c r="Y316">
        <v>318</v>
      </c>
      <c r="AC316">
        <v>565</v>
      </c>
      <c r="AD316">
        <v>484</v>
      </c>
      <c r="AE316">
        <v>218</v>
      </c>
      <c r="AF316">
        <v>213</v>
      </c>
      <c r="AG316">
        <v>285</v>
      </c>
      <c r="AH316">
        <v>251</v>
      </c>
      <c r="AI316">
        <v>95</v>
      </c>
      <c r="AJ316">
        <v>117</v>
      </c>
      <c r="AK316">
        <v>280</v>
      </c>
      <c r="AL316">
        <v>233</v>
      </c>
      <c r="AM316">
        <v>123</v>
      </c>
      <c r="AN316">
        <v>96</v>
      </c>
      <c r="AO316">
        <v>45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1126</v>
      </c>
      <c r="BC316">
        <v>809</v>
      </c>
      <c r="BD316">
        <v>428</v>
      </c>
      <c r="BE316">
        <v>387</v>
      </c>
      <c r="BF316">
        <v>914</v>
      </c>
      <c r="BG316">
        <v>681</v>
      </c>
      <c r="BH316">
        <v>339</v>
      </c>
      <c r="BI316">
        <v>283</v>
      </c>
      <c r="BJ316">
        <v>212</v>
      </c>
      <c r="BK316">
        <v>128</v>
      </c>
      <c r="BL316">
        <v>89</v>
      </c>
      <c r="BM316">
        <v>104</v>
      </c>
      <c r="BN316">
        <v>176</v>
      </c>
      <c r="BO316">
        <v>80</v>
      </c>
      <c r="BP316">
        <v>41</v>
      </c>
      <c r="BQ316">
        <v>38</v>
      </c>
      <c r="BR316">
        <v>60</v>
      </c>
      <c r="BS316">
        <v>80</v>
      </c>
      <c r="BT316">
        <v>41</v>
      </c>
      <c r="BU316">
        <v>38</v>
      </c>
      <c r="BV316">
        <v>60</v>
      </c>
      <c r="BW316">
        <v>0</v>
      </c>
      <c r="BX316">
        <v>0</v>
      </c>
      <c r="BY316">
        <v>0</v>
      </c>
      <c r="BZ316">
        <v>0</v>
      </c>
      <c r="CA316">
        <v>0</v>
      </c>
    </row>
    <row r="317" spans="1:79" outlineLevel="1">
      <c r="A317" t="s">
        <v>109</v>
      </c>
      <c r="B317" t="s">
        <v>1941</v>
      </c>
      <c r="C317">
        <v>2023</v>
      </c>
      <c r="D317" t="s">
        <v>2036</v>
      </c>
      <c r="E317">
        <v>1227</v>
      </c>
      <c r="F317">
        <v>621</v>
      </c>
      <c r="G317">
        <v>509</v>
      </c>
      <c r="H317">
        <v>229</v>
      </c>
      <c r="I317">
        <v>149</v>
      </c>
      <c r="N317">
        <v>98</v>
      </c>
      <c r="O317">
        <v>0</v>
      </c>
      <c r="P317">
        <v>98</v>
      </c>
      <c r="Q317">
        <v>315</v>
      </c>
      <c r="R317">
        <v>119</v>
      </c>
      <c r="S317">
        <v>28</v>
      </c>
      <c r="T317">
        <v>107</v>
      </c>
      <c r="U317">
        <v>0</v>
      </c>
      <c r="V317">
        <v>0</v>
      </c>
      <c r="W317">
        <v>0</v>
      </c>
      <c r="X317">
        <v>0</v>
      </c>
      <c r="Y317">
        <v>315</v>
      </c>
      <c r="Z317">
        <v>119</v>
      </c>
      <c r="AA317">
        <v>28</v>
      </c>
      <c r="AB317">
        <v>107</v>
      </c>
      <c r="AC317">
        <v>665</v>
      </c>
      <c r="AD317">
        <v>606</v>
      </c>
      <c r="AE317">
        <v>218</v>
      </c>
      <c r="AF317">
        <v>176</v>
      </c>
      <c r="AG317">
        <v>352</v>
      </c>
      <c r="AH317">
        <v>326</v>
      </c>
      <c r="AI317">
        <v>96</v>
      </c>
      <c r="AJ317">
        <v>90</v>
      </c>
      <c r="AK317">
        <v>313</v>
      </c>
      <c r="AL317">
        <v>280</v>
      </c>
      <c r="AM317">
        <v>122</v>
      </c>
      <c r="AN317">
        <v>86</v>
      </c>
      <c r="AO317">
        <v>55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1178</v>
      </c>
      <c r="BC317">
        <v>920</v>
      </c>
      <c r="BD317">
        <v>490</v>
      </c>
      <c r="BE317">
        <v>367</v>
      </c>
      <c r="BF317">
        <v>942</v>
      </c>
      <c r="BG317">
        <v>752</v>
      </c>
      <c r="BH317">
        <v>387</v>
      </c>
      <c r="BI317">
        <v>278</v>
      </c>
      <c r="BJ317">
        <v>236</v>
      </c>
      <c r="BK317">
        <v>168</v>
      </c>
      <c r="BL317">
        <v>103</v>
      </c>
      <c r="BM317">
        <v>89</v>
      </c>
      <c r="BN317">
        <v>185</v>
      </c>
      <c r="BO317">
        <v>63</v>
      </c>
      <c r="BP317">
        <v>26</v>
      </c>
      <c r="BQ317">
        <v>31</v>
      </c>
      <c r="BR317">
        <v>44</v>
      </c>
      <c r="BS317">
        <v>63</v>
      </c>
      <c r="BT317">
        <v>26</v>
      </c>
      <c r="BU317">
        <v>31</v>
      </c>
      <c r="BV317">
        <v>44</v>
      </c>
      <c r="BW317">
        <v>0</v>
      </c>
      <c r="BX317">
        <v>0</v>
      </c>
      <c r="BY317">
        <v>0</v>
      </c>
      <c r="BZ317">
        <v>0</v>
      </c>
      <c r="CA317">
        <v>0</v>
      </c>
    </row>
    <row r="318" spans="1:79" outlineLevel="1">
      <c r="A318" t="str">
        <f>A317</f>
        <v>003596</v>
      </c>
      <c r="B318" t="str">
        <f>B317</f>
        <v>Odessa College</v>
      </c>
      <c r="C318">
        <v>2024</v>
      </c>
      <c r="D318" t="s">
        <v>2037</v>
      </c>
      <c r="E318">
        <f>_xlfn.FORECAST.ETS($C318, E312:E317, $C312:$C317, 0,0,1)</f>
        <v>1346.1157085141192</v>
      </c>
      <c r="F318">
        <f>_xlfn.FORECAST.ETS($C318, F312:F317, $C312:$C317, 0,0,1)</f>
        <v>636.3840025020852</v>
      </c>
      <c r="G318">
        <f>F318*AVERAGEIFS(G:G, $A:$A, $A318, $D:$D, "Weight pct")</f>
        <v>428.34645811093969</v>
      </c>
      <c r="H318">
        <f>F318*AVERAGEIFS(H:H, $A:$A, $A318, $D:$D, "Weight pct")</f>
        <v>207.05890654518402</v>
      </c>
      <c r="I318">
        <f>F318*AVERAGEIFS(I:I, $A:$A, $A318, $D:$D, "Weight pct")</f>
        <v>151.49574357454941</v>
      </c>
      <c r="J318">
        <f>_xlfn.FORECAST.ETS($C318, J312:J317, $C312:$C317, 0,0,1)</f>
        <v>0</v>
      </c>
      <c r="K318" t="e">
        <f>J318*AVERAGEIFS(K:K, $A:$A, $A318, $D:$D, "Weight pct")</f>
        <v>#DIV/0!</v>
      </c>
      <c r="L318" t="e">
        <f>J318*AVERAGEIFS(L:L, $A:$A, $A318, $D:$D, "Weight pct")</f>
        <v>#DIV/0!</v>
      </c>
      <c r="M318" t="e">
        <f>J318*AVERAGEIFS(M:M, $A:$A, $A318, $D:$D, "Weight pct")</f>
        <v>#DIV/0!</v>
      </c>
      <c r="N318">
        <f>_xlfn.FORECAST.ETS($C318, N314:N317, $C314:$C317, 0,0,1)</f>
        <v>96.568165859785779</v>
      </c>
      <c r="O318">
        <f>N318*AVERAGEIFS(O:O, $A:$A, $A318, $D:$D, "Weight pct")</f>
        <v>3.6003713187755824</v>
      </c>
      <c r="P318">
        <f>N318*AVERAGEIFS(P:P, $A:$A, $A318, $D:$D, "Weight pct")</f>
        <v>92.967794541010207</v>
      </c>
      <c r="Q318">
        <f>_xlfn.FORECAST.ETS($C318, Q314:Q317, $C314:$C317, 0,0,1)</f>
        <v>347.09625721210716</v>
      </c>
      <c r="R318">
        <f>$Q318*($R317/$Q317)</f>
        <v>131.12525272457381</v>
      </c>
      <c r="S318">
        <f>$Q318*($S317/$Q317)</f>
        <v>30.853000641076193</v>
      </c>
      <c r="T318">
        <f>$Q318*($T317/$Q317)</f>
        <v>117.9025381641126</v>
      </c>
      <c r="U318">
        <f t="shared" ref="U318:X321" si="310">Q318*AVERAGEIFS(U:U, $A:$A, $A318, $D:$D, "Weight pct")</f>
        <v>0</v>
      </c>
      <c r="V318">
        <f t="shared" si="310"/>
        <v>0</v>
      </c>
      <c r="W318">
        <f t="shared" si="310"/>
        <v>0</v>
      </c>
      <c r="X318">
        <f t="shared" si="310"/>
        <v>0</v>
      </c>
      <c r="Y318">
        <f t="shared" ref="Y318:AB321" si="311">Q318*AVERAGEIFS(Y:Y, $A:$A, $A318, $D:$D, "Weight pct")</f>
        <v>347.09625721210716</v>
      </c>
      <c r="Z318">
        <f t="shared" si="311"/>
        <v>131.12525272457381</v>
      </c>
      <c r="AA318">
        <f t="shared" si="311"/>
        <v>30.853000641076193</v>
      </c>
      <c r="AB318">
        <f t="shared" si="311"/>
        <v>117.9025381641126</v>
      </c>
      <c r="AC318">
        <f>_xlfn.FORECAST.ETS($C318, AC312:AC317, $C312:$C317, 0,0,1)</f>
        <v>644.34166457129913</v>
      </c>
      <c r="AD318">
        <f>AC318*AVERAGEIFS(AD:AD, $A:$A, $A318, $D:$D, "Weight pct")</f>
        <v>521.47529033333387</v>
      </c>
      <c r="AE318">
        <f>AC318*AVERAGEIFS(AE:AE, $A:$A, $A318, $D:$D, "Weight pct")</f>
        <v>227.19215260638893</v>
      </c>
      <c r="AF318">
        <f>AC318*AVERAGEIFS(AF:AF, $A:$A, $A318, $D:$D, "Weight pct")</f>
        <v>225.1936918216584</v>
      </c>
      <c r="AG318">
        <f t="shared" ref="AG318:AJ321" si="312">AC318*AVERAGEIFS(AG:AG, $A:$A, $A318, $D:$D, "Weight pct")</f>
        <v>319.58741546426978</v>
      </c>
      <c r="AH318">
        <f t="shared" si="312"/>
        <v>259.59473390948216</v>
      </c>
      <c r="AI318">
        <f t="shared" si="312"/>
        <v>101.25216199793725</v>
      </c>
      <c r="AJ318">
        <f t="shared" si="312"/>
        <v>112.43776872227397</v>
      </c>
      <c r="AK318">
        <f t="shared" ref="AK318:AN321" si="313">AC318*AVERAGEIFS(AK:AK, $A:$A, $A318, $D:$D, "Weight pct")</f>
        <v>324.75424910702935</v>
      </c>
      <c r="AL318">
        <f t="shared" si="313"/>
        <v>261.88055642385171</v>
      </c>
      <c r="AM318">
        <f t="shared" si="313"/>
        <v>125.93999060845168</v>
      </c>
      <c r="AN318">
        <f t="shared" si="313"/>
        <v>112.75592309938442</v>
      </c>
      <c r="AO318">
        <f>_xlfn.FORECAST.ETS($C318, AO312:AO317, $C312:$C317, 0,0,1)</f>
        <v>63.260566503331674</v>
      </c>
      <c r="AP318">
        <f>_xlfn.FORECAST.ETS($C318, AP312:AP317, $C312:$C317, 0,0,1)</f>
        <v>0</v>
      </c>
      <c r="AQ318" t="e">
        <f>AP318*AVERAGEIFS(AQ:AQ, $A:$A, $A318, $D:$D, "Weight pct")</f>
        <v>#DIV/0!</v>
      </c>
      <c r="AR318" t="e">
        <f>AP318*AVERAGEIFS(AR:AR, $A:$A, $A318, $D:$D, "Weight pct")</f>
        <v>#DIV/0!</v>
      </c>
      <c r="AS318" t="e">
        <f>AP318*AVERAGEIFS(AS:AS, $A:$A, $A318, $D:$D, "Weight pct")</f>
        <v>#DIV/0!</v>
      </c>
      <c r="AT318" t="e">
        <f t="shared" ref="AT318:AW321" si="314">AP318*AVERAGEIFS(AT:AT, $A:$A, $A318, $D:$D, "Weight pct")</f>
        <v>#DIV/0!</v>
      </c>
      <c r="AU318" t="e">
        <f t="shared" si="314"/>
        <v>#DIV/0!</v>
      </c>
      <c r="AV318" t="e">
        <f t="shared" si="314"/>
        <v>#DIV/0!</v>
      </c>
      <c r="AW318" t="e">
        <f t="shared" si="314"/>
        <v>#DIV/0!</v>
      </c>
      <c r="AX318" t="e">
        <f t="shared" ref="AX318:BA321" si="315">AP318*AVERAGEIFS(AX:AX, $A:$A, $A318, $D:$D, "Weight pct")</f>
        <v>#DIV/0!</v>
      </c>
      <c r="AY318" t="e">
        <f t="shared" si="315"/>
        <v>#DIV/0!</v>
      </c>
      <c r="AZ318" t="e">
        <f t="shared" si="315"/>
        <v>#DIV/0!</v>
      </c>
      <c r="BA318" t="e">
        <f t="shared" si="315"/>
        <v>#DIV/0!</v>
      </c>
      <c r="BB318">
        <f>_xlfn.FORECAST.ETS($C318, BB312:BB317, $C312:$C317, 0,0,1)</f>
        <v>1252.3061784306847</v>
      </c>
      <c r="BC318">
        <f>BB318*AVERAGEIFS(BC:BC, $A:$A, $A318, $D:$D, "Weight pct")</f>
        <v>778.80050843523668</v>
      </c>
      <c r="BD318">
        <f>BB318*AVERAGEIFS(BD:BD, $A:$A, $A318, $D:$D, "Weight pct")</f>
        <v>498.35309798430785</v>
      </c>
      <c r="BE318">
        <f>BB318*AVERAGEIFS(BE:BE, $A:$A, $A318, $D:$D, "Weight pct")</f>
        <v>432.06474339489262</v>
      </c>
      <c r="BF318">
        <f t="shared" ref="BF318:BI321" si="316">BB318*AVERAGEIFS(BF:BF, $A:$A, $A318, $D:$D, "Weight pct")</f>
        <v>995.46980315890505</v>
      </c>
      <c r="BG318">
        <f t="shared" si="316"/>
        <v>632.20883224736656</v>
      </c>
      <c r="BH318">
        <f t="shared" si="316"/>
        <v>393.33964052488318</v>
      </c>
      <c r="BI318">
        <f t="shared" si="316"/>
        <v>313.53150008311741</v>
      </c>
      <c r="BJ318">
        <f t="shared" ref="BJ318:BM321" si="317">BB318*AVERAGEIFS(BJ:BJ, $A:$A, $A318, $D:$D, "Weight pct")</f>
        <v>256.8363752717795</v>
      </c>
      <c r="BK318">
        <f t="shared" si="317"/>
        <v>146.59167618787012</v>
      </c>
      <c r="BL318">
        <f t="shared" si="317"/>
        <v>105.01345745942466</v>
      </c>
      <c r="BM318">
        <f t="shared" si="317"/>
        <v>118.53324331177527</v>
      </c>
      <c r="BN318">
        <f>_xlfn.FORECAST.ETS($C318, BN312:BN317, $C312:$C317, 0,0,1)</f>
        <v>188.83700074827979</v>
      </c>
      <c r="BO318">
        <f>_xlfn.FORECAST.ETS($C318, BO312:BO317, $C312:$C317, 0,0,1)</f>
        <v>107.43906763844952</v>
      </c>
      <c r="BP318">
        <f>BO318*AVERAGEIFS(BP:BP, $A:$A, $A318, $D:$D, "Weight pct")</f>
        <v>44.231144515254194</v>
      </c>
      <c r="BQ318">
        <f>BO318*AVERAGEIFS(BQ:BQ, $A:$A, $A318, $D:$D, "Weight pct")</f>
        <v>51.278955997264077</v>
      </c>
      <c r="BR318">
        <f>BO318*AVERAGEIFS(BR:BR, $A:$A, $A318, $D:$D, "Weight pct")</f>
        <v>77.092475037165272</v>
      </c>
      <c r="BS318">
        <f t="shared" ref="BS318:BV321" si="318">BO318*AVERAGEIFS(BS:BS, $A:$A, $A318, $D:$D, "Weight pct")</f>
        <v>107.43906763844952</v>
      </c>
      <c r="BT318">
        <f t="shared" si="318"/>
        <v>44.231144515254194</v>
      </c>
      <c r="BU318">
        <f t="shared" si="318"/>
        <v>51.278955997264077</v>
      </c>
      <c r="BV318">
        <f t="shared" si="318"/>
        <v>77.092475037165272</v>
      </c>
      <c r="BW318">
        <f t="shared" ref="BW318:BZ321" si="319">BO318*AVERAGEIFS(BW:BW, $A:$A, $A318, $D:$D, "Weight pct")</f>
        <v>0</v>
      </c>
      <c r="BX318">
        <f t="shared" si="319"/>
        <v>0</v>
      </c>
      <c r="BY318">
        <f t="shared" si="319"/>
        <v>0</v>
      </c>
      <c r="BZ318">
        <f t="shared" si="319"/>
        <v>0</v>
      </c>
      <c r="CA318">
        <f>_xlfn.FORECAST.ETS($C318, CA312:CA317, $C312:$C317, 0,0,1)</f>
        <v>0</v>
      </c>
    </row>
    <row r="319" spans="1:79" outlineLevel="1">
      <c r="A319" t="str">
        <f>A317</f>
        <v>003596</v>
      </c>
      <c r="B319" t="str">
        <f>B317</f>
        <v>Odessa College</v>
      </c>
      <c r="C319">
        <v>2025</v>
      </c>
      <c r="D319" t="s">
        <v>2037</v>
      </c>
      <c r="E319">
        <f>_xlfn.FORECAST.ETS($C319, E312:E317, $C312:$C317, 0,0,1)</f>
        <v>1473.9586670184049</v>
      </c>
      <c r="F319">
        <f>_xlfn.FORECAST.ETS($C319, F312:F317, $C312:$C317, 0,0,1)</f>
        <v>672.28595224189326</v>
      </c>
      <c r="G319">
        <f>F319*AVERAGEIFS(G:G, $A:$A, $A319, $D:$D, "Weight pct")</f>
        <v>452.51185659653936</v>
      </c>
      <c r="H319">
        <f>F319*AVERAGEIFS(H:H, $A:$A, $A319, $D:$D, "Weight pct")</f>
        <v>218.74024741286314</v>
      </c>
      <c r="I319">
        <f>F319*AVERAGEIFS(I:I, $A:$A, $A319, $D:$D, "Weight pct")</f>
        <v>160.04245837288457</v>
      </c>
      <c r="J319">
        <f>_xlfn.FORECAST.ETS($C319, J312:J317, $C312:$C317, 0,0,1)</f>
        <v>0</v>
      </c>
      <c r="K319" t="e">
        <f>J319*AVERAGEIFS(K:K, $A:$A, $A319, $D:$D, "Weight pct")</f>
        <v>#DIV/0!</v>
      </c>
      <c r="L319" t="e">
        <f>J319*AVERAGEIFS(L:L, $A:$A, $A319, $D:$D, "Weight pct")</f>
        <v>#DIV/0!</v>
      </c>
      <c r="M319" t="e">
        <f>J319*AVERAGEIFS(M:M, $A:$A, $A319, $D:$D, "Weight pct")</f>
        <v>#DIV/0!</v>
      </c>
      <c r="N319">
        <f>_xlfn.FORECAST.ETS($C319, N314:N317, $C314:$C317, 0,0,1)</f>
        <v>87.747454237428656</v>
      </c>
      <c r="O319">
        <f>N319*AVERAGEIFS(O:O, $A:$A, $A319, $D:$D, "Weight pct")</f>
        <v>3.271506864805974</v>
      </c>
      <c r="P319">
        <f>N319*AVERAGEIFS(P:P, $A:$A, $A319, $D:$D, "Weight pct")</f>
        <v>84.475947372622684</v>
      </c>
      <c r="Q319">
        <f>_xlfn.FORECAST.ETS($C319, Q314:Q317, $C314:$C317, 0,0,1)</f>
        <v>372.17218466528573</v>
      </c>
      <c r="R319">
        <f>$Q319*($R317/$Q317)</f>
        <v>140.59838087355237</v>
      </c>
      <c r="S319">
        <f>$Q319*($S317/$Q317)</f>
        <v>33.081971970247622</v>
      </c>
      <c r="T319">
        <f>$Q319*($T317/$Q317)</f>
        <v>126.42039288630342</v>
      </c>
      <c r="U319">
        <f t="shared" si="310"/>
        <v>0</v>
      </c>
      <c r="V319">
        <f t="shared" si="310"/>
        <v>0</v>
      </c>
      <c r="W319">
        <f t="shared" si="310"/>
        <v>0</v>
      </c>
      <c r="X319">
        <f t="shared" si="310"/>
        <v>0</v>
      </c>
      <c r="Y319">
        <f t="shared" si="311"/>
        <v>372.17218466528573</v>
      </c>
      <c r="Z319">
        <f t="shared" si="311"/>
        <v>140.59838087355237</v>
      </c>
      <c r="AA319">
        <f t="shared" si="311"/>
        <v>33.081971970247622</v>
      </c>
      <c r="AB319">
        <f t="shared" si="311"/>
        <v>126.42039288630342</v>
      </c>
      <c r="AC319">
        <f>_xlfn.FORECAST.ETS($C319, AC312:AC317, $C312:$C317, 0,0,1)</f>
        <v>669.23193656771389</v>
      </c>
      <c r="AD319">
        <f>AC319*AVERAGEIFS(AD:AD, $A:$A, $A319, $D:$D, "Weight pct")</f>
        <v>541.61935757201195</v>
      </c>
      <c r="AE319">
        <f>AC319*AVERAGEIFS(AE:AE, $A:$A, $A319, $D:$D, "Weight pct")</f>
        <v>235.96835750629455</v>
      </c>
      <c r="AF319">
        <f>AC319*AVERAGEIFS(AF:AF, $A:$A, $A319, $D:$D, "Weight pct")</f>
        <v>233.89269818662342</v>
      </c>
      <c r="AG319">
        <f t="shared" si="312"/>
        <v>331.93275666276168</v>
      </c>
      <c r="AH319">
        <f t="shared" si="312"/>
        <v>269.62261801370641</v>
      </c>
      <c r="AI319">
        <f t="shared" si="312"/>
        <v>105.16343142365486</v>
      </c>
      <c r="AJ319">
        <f t="shared" si="312"/>
        <v>116.78112691257411</v>
      </c>
      <c r="AK319">
        <f t="shared" si="313"/>
        <v>337.29917990495221</v>
      </c>
      <c r="AL319">
        <f t="shared" si="313"/>
        <v>271.99673955830559</v>
      </c>
      <c r="AM319">
        <f t="shared" si="313"/>
        <v>130.8049260826397</v>
      </c>
      <c r="AN319">
        <f t="shared" si="313"/>
        <v>117.1115712740493</v>
      </c>
      <c r="AO319">
        <f>_xlfn.FORECAST.ETS($C319, AO312:AO317, $C312:$C317, 0,0,1)</f>
        <v>71.77268138966437</v>
      </c>
      <c r="AP319">
        <f>_xlfn.FORECAST.ETS($C319, AP312:AP317, $C312:$C317, 0,0,1)</f>
        <v>0</v>
      </c>
      <c r="AQ319" t="e">
        <f>AP319*AVERAGEIFS(AQ:AQ, $A:$A, $A319, $D:$D, "Weight pct")</f>
        <v>#DIV/0!</v>
      </c>
      <c r="AR319" t="e">
        <f>AP319*AVERAGEIFS(AR:AR, $A:$A, $A319, $D:$D, "Weight pct")</f>
        <v>#DIV/0!</v>
      </c>
      <c r="AS319" t="e">
        <f>AP319*AVERAGEIFS(AS:AS, $A:$A, $A319, $D:$D, "Weight pct")</f>
        <v>#DIV/0!</v>
      </c>
      <c r="AT319" t="e">
        <f t="shared" si="314"/>
        <v>#DIV/0!</v>
      </c>
      <c r="AU319" t="e">
        <f t="shared" si="314"/>
        <v>#DIV/0!</v>
      </c>
      <c r="AV319" t="e">
        <f t="shared" si="314"/>
        <v>#DIV/0!</v>
      </c>
      <c r="AW319" t="e">
        <f t="shared" si="314"/>
        <v>#DIV/0!</v>
      </c>
      <c r="AX319" t="e">
        <f t="shared" si="315"/>
        <v>#DIV/0!</v>
      </c>
      <c r="AY319" t="e">
        <f t="shared" si="315"/>
        <v>#DIV/0!</v>
      </c>
      <c r="AZ319" t="e">
        <f t="shared" si="315"/>
        <v>#DIV/0!</v>
      </c>
      <c r="BA319" t="e">
        <f t="shared" si="315"/>
        <v>#DIV/0!</v>
      </c>
      <c r="BB319">
        <f>_xlfn.FORECAST.ETS($C319, BB312:BB317, $C312:$C317, 0,0,1)</f>
        <v>1325.6171089234765</v>
      </c>
      <c r="BC319">
        <f>BB319*AVERAGEIFS(BC:BC, $A:$A, $A319, $D:$D, "Weight pct")</f>
        <v>824.39206657415298</v>
      </c>
      <c r="BD319">
        <f>BB319*AVERAGEIFS(BD:BD, $A:$A, $A319, $D:$D, "Weight pct")</f>
        <v>527.52705716174978</v>
      </c>
      <c r="BE319">
        <f>BB319*AVERAGEIFS(BE:BE, $A:$A, $A319, $D:$D, "Weight pct")</f>
        <v>457.35813323594749</v>
      </c>
      <c r="BF319">
        <f t="shared" si="316"/>
        <v>1053.7453421636781</v>
      </c>
      <c r="BG319">
        <f t="shared" si="316"/>
        <v>669.2188051725949</v>
      </c>
      <c r="BH319">
        <f t="shared" si="316"/>
        <v>416.36603418423186</v>
      </c>
      <c r="BI319">
        <f t="shared" si="316"/>
        <v>331.88586613655167</v>
      </c>
      <c r="BJ319">
        <f t="shared" si="317"/>
        <v>271.87176675979828</v>
      </c>
      <c r="BK319">
        <f t="shared" si="317"/>
        <v>155.17326140155805</v>
      </c>
      <c r="BL319">
        <f t="shared" si="317"/>
        <v>111.16102297751793</v>
      </c>
      <c r="BM319">
        <f t="shared" si="317"/>
        <v>125.47226709939584</v>
      </c>
      <c r="BN319">
        <f>_xlfn.FORECAST.ETS($C319, BN312:BN317, $C312:$C317, 0,0,1)</f>
        <v>197.97392391043795</v>
      </c>
      <c r="BO319">
        <f>_xlfn.FORECAST.ETS($C319, BO312:BO317, $C312:$C317, 0,0,1)</f>
        <v>126.23915174116524</v>
      </c>
      <c r="BP319">
        <f>BO319*AVERAGEIFS(BP:BP, $A:$A, $A319, $D:$D, "Weight pct")</f>
        <v>51.970873229621439</v>
      </c>
      <c r="BQ319">
        <f>BO319*AVERAGEIFS(BQ:BQ, $A:$A, $A319, $D:$D, "Weight pct")</f>
        <v>60.251936744753522</v>
      </c>
      <c r="BR319">
        <f>BO319*AVERAGEIFS(BR:BR, $A:$A, $A319, $D:$D, "Weight pct")</f>
        <v>90.582400501359629</v>
      </c>
      <c r="BS319">
        <f t="shared" si="318"/>
        <v>126.23915174116524</v>
      </c>
      <c r="BT319">
        <f t="shared" si="318"/>
        <v>51.970873229621439</v>
      </c>
      <c r="BU319">
        <f t="shared" si="318"/>
        <v>60.251936744753522</v>
      </c>
      <c r="BV319">
        <f t="shared" si="318"/>
        <v>90.582400501359629</v>
      </c>
      <c r="BW319">
        <f t="shared" si="319"/>
        <v>0</v>
      </c>
      <c r="BX319">
        <f t="shared" si="319"/>
        <v>0</v>
      </c>
      <c r="BY319">
        <f t="shared" si="319"/>
        <v>0</v>
      </c>
      <c r="BZ319">
        <f t="shared" si="319"/>
        <v>0</v>
      </c>
      <c r="CA319">
        <f>_xlfn.FORECAST.ETS($C319, CA312:CA317, $C312:$C317, 0,0,1)</f>
        <v>0</v>
      </c>
    </row>
    <row r="320" spans="1:79" outlineLevel="1">
      <c r="A320" t="str">
        <f>A319</f>
        <v>003596</v>
      </c>
      <c r="B320" t="str">
        <f>B319</f>
        <v>Odessa College</v>
      </c>
      <c r="C320">
        <v>2024</v>
      </c>
      <c r="D320" t="s">
        <v>2040</v>
      </c>
      <c r="E320">
        <f>IF(OR(E317=0,E317=""),E318,IF(E318&gt;(E317*(1+Dash!$B$6)),E317*(1+Dash!$B$6),IF(E318&lt;(E317*(1-Dash!$B$7)),E317*(1-Dash!$B$7),E318)))</f>
        <v>1346.1157085141192</v>
      </c>
      <c r="F320">
        <f>IF(OR(F317=0,F317=""),F318,IF(F318&gt;(F317*(1+Dash!$B$6)),F317*(1+Dash!$B$6),IF(F318&lt;(F317*(1-Dash!$B$7)),F317*(1-Dash!$B$7),F318)))</f>
        <v>636.3840025020852</v>
      </c>
      <c r="G320">
        <f>F320*AVERAGEIFS(G:G, $A:$A, $A320, $D:$D, "Weight pct")</f>
        <v>428.34645811093969</v>
      </c>
      <c r="H320">
        <f>F320*AVERAGEIFS(H:H, $A:$A, $A320, $D:$D, "Weight pct")</f>
        <v>207.05890654518402</v>
      </c>
      <c r="I320">
        <f>F320*AVERAGEIFS(I:I, $A:$A, $A320, $D:$D, "Weight pct")</f>
        <v>151.49574357454941</v>
      </c>
      <c r="J320">
        <f>IF(OR(J317=0,J317=""),J318,IF(J318&gt;(J317*(1+Dash!$B$6)),J317*(1+Dash!$B$6),IF(J318&lt;(J317*(1-Dash!$B$7)),J317*(1-Dash!$B$7),J318)))</f>
        <v>0</v>
      </c>
      <c r="K320" t="e">
        <f>J320*AVERAGEIFS(K:K, $A:$A, $A320, $D:$D, "Weight pct")</f>
        <v>#DIV/0!</v>
      </c>
      <c r="L320" t="e">
        <f>J320*AVERAGEIFS(L:L, $A:$A, $A320, $D:$D, "Weight pct")</f>
        <v>#DIV/0!</v>
      </c>
      <c r="M320" t="e">
        <f>J320*AVERAGEIFS(M:M, $A:$A, $A320, $D:$D, "Weight pct")</f>
        <v>#DIV/0!</v>
      </c>
      <c r="N320">
        <f>IF(OR(N317=0,N317=""),N318,IF(N318&gt;(N317*(1+Dash!$B$6)),N317*(1+Dash!$B$6),IF(N318&lt;(N317*(1-Dash!$B$7)),N317*(1-Dash!$B$7),N318)))</f>
        <v>96.568165859785779</v>
      </c>
      <c r="O320">
        <f>N320*AVERAGEIFS(O:O, $A:$A, $A320, $D:$D, "Weight pct")</f>
        <v>3.6003713187755824</v>
      </c>
      <c r="P320">
        <f>N320*AVERAGEIFS(P:P, $A:$A, $A320, $D:$D, "Weight pct")</f>
        <v>92.967794541010207</v>
      </c>
      <c r="Q320">
        <f>IF(OR(Q317=0,Q317=""),Q318,IF(Q318&gt;(Q317*(1+Dash!$B$6)),Q317*(1+Dash!$B$6),IF(Q318&lt;(Q317*(1-Dash!$B$7)),Q317*(1-Dash!$B$7),Q318)))</f>
        <v>346.5</v>
      </c>
      <c r="R320">
        <f>$Q320*($R317/$Q317)</f>
        <v>130.9</v>
      </c>
      <c r="S320">
        <f>$Q320*($S317/$Q317)</f>
        <v>30.8</v>
      </c>
      <c r="T320">
        <f>$Q320*($T317/$Q317)</f>
        <v>117.7</v>
      </c>
      <c r="U320">
        <f t="shared" si="310"/>
        <v>0</v>
      </c>
      <c r="V320">
        <f t="shared" si="310"/>
        <v>0</v>
      </c>
      <c r="W320">
        <f t="shared" si="310"/>
        <v>0</v>
      </c>
      <c r="X320">
        <f t="shared" si="310"/>
        <v>0</v>
      </c>
      <c r="Y320">
        <f t="shared" si="311"/>
        <v>346.5</v>
      </c>
      <c r="Z320">
        <f t="shared" si="311"/>
        <v>130.9</v>
      </c>
      <c r="AA320">
        <f t="shared" si="311"/>
        <v>30.8</v>
      </c>
      <c r="AB320">
        <f t="shared" si="311"/>
        <v>117.7</v>
      </c>
      <c r="AC320">
        <f>IF(OR(AC317=0,AC317=""),AC318,IF(AC318&gt;(AC317*(1+Dash!$B$6)),AC317*(1+Dash!$B$6),IF(AC318&lt;(AC317*(1-Dash!$B$7)),AC317*(1-Dash!$B$7),AC318)))</f>
        <v>644.34166457129913</v>
      </c>
      <c r="AD320">
        <f>AC320*AVERAGEIFS(AD:AD, $A:$A, $A320, $D:$D, "Weight pct")</f>
        <v>521.47529033333387</v>
      </c>
      <c r="AE320">
        <f>AC320*AVERAGEIFS(AE:AE, $A:$A, $A320, $D:$D, "Weight pct")</f>
        <v>227.19215260638893</v>
      </c>
      <c r="AF320">
        <f>AC320*AVERAGEIFS(AF:AF, $A:$A, $A320, $D:$D, "Weight pct")</f>
        <v>225.1936918216584</v>
      </c>
      <c r="AG320">
        <f t="shared" si="312"/>
        <v>319.58741546426978</v>
      </c>
      <c r="AH320">
        <f t="shared" si="312"/>
        <v>259.59473390948216</v>
      </c>
      <c r="AI320">
        <f t="shared" si="312"/>
        <v>101.25216199793725</v>
      </c>
      <c r="AJ320">
        <f t="shared" si="312"/>
        <v>112.43776872227397</v>
      </c>
      <c r="AK320">
        <f t="shared" si="313"/>
        <v>324.75424910702935</v>
      </c>
      <c r="AL320">
        <f t="shared" si="313"/>
        <v>261.88055642385171</v>
      </c>
      <c r="AM320">
        <f t="shared" si="313"/>
        <v>125.93999060845168</v>
      </c>
      <c r="AN320">
        <f t="shared" si="313"/>
        <v>112.75592309938442</v>
      </c>
      <c r="AO320">
        <f>IF(OR(AO317=0,AO317=""),AO318,IF(AO318&gt;(AO317*(1+Dash!$B$6)),AO317*(1+Dash!$B$6),IF(AO318&lt;(AO317*(1-Dash!$B$7)),AO317*(1-Dash!$B$7),AO318)))</f>
        <v>60.500000000000007</v>
      </c>
      <c r="AP320">
        <f>IF(OR(AP317=0,AP317=""),AP318,IF(AP318&gt;(AP317*(1+Dash!$B$6)),AP317*(1+Dash!$B$6),IF(AP318&lt;(AP317*(1-Dash!$B$7)),AP317*(1-Dash!$B$7),AP318)))</f>
        <v>0</v>
      </c>
      <c r="AQ320" t="e">
        <f>AP320*AVERAGEIFS(AQ:AQ, $A:$A, $A320, $D:$D, "Weight pct")</f>
        <v>#DIV/0!</v>
      </c>
      <c r="AR320" t="e">
        <f>AP320*AVERAGEIFS(AR:AR, $A:$A, $A320, $D:$D, "Weight pct")</f>
        <v>#DIV/0!</v>
      </c>
      <c r="AS320" t="e">
        <f>AP320*AVERAGEIFS(AS:AS, $A:$A, $A320, $D:$D, "Weight pct")</f>
        <v>#DIV/0!</v>
      </c>
      <c r="AT320" t="e">
        <f t="shared" si="314"/>
        <v>#DIV/0!</v>
      </c>
      <c r="AU320" t="e">
        <f t="shared" si="314"/>
        <v>#DIV/0!</v>
      </c>
      <c r="AV320" t="e">
        <f t="shared" si="314"/>
        <v>#DIV/0!</v>
      </c>
      <c r="AW320" t="e">
        <f t="shared" si="314"/>
        <v>#DIV/0!</v>
      </c>
      <c r="AX320" t="e">
        <f t="shared" si="315"/>
        <v>#DIV/0!</v>
      </c>
      <c r="AY320" t="e">
        <f t="shared" si="315"/>
        <v>#DIV/0!</v>
      </c>
      <c r="AZ320" t="e">
        <f t="shared" si="315"/>
        <v>#DIV/0!</v>
      </c>
      <c r="BA320" t="e">
        <f t="shared" si="315"/>
        <v>#DIV/0!</v>
      </c>
      <c r="BB320">
        <f>IF(OR(BB317=0,BB317=""),BB318,IF(BB318&gt;(BB317*(1+Dash!$B$6)),BB317*(1+Dash!$B$6),IF(BB318&lt;(BB317*(1-Dash!$B$7)),BB317*(1-Dash!$B$7),BB318)))</f>
        <v>1252.3061784306847</v>
      </c>
      <c r="BC320">
        <f>BB320*AVERAGEIFS(BC:BC, $A:$A, $A320, $D:$D, "Weight pct")</f>
        <v>778.80050843523668</v>
      </c>
      <c r="BD320">
        <f>BB320*AVERAGEIFS(BD:BD, $A:$A, $A320, $D:$D, "Weight pct")</f>
        <v>498.35309798430785</v>
      </c>
      <c r="BE320">
        <f>BB320*AVERAGEIFS(BE:BE, $A:$A, $A320, $D:$D, "Weight pct")</f>
        <v>432.06474339489262</v>
      </c>
      <c r="BF320">
        <f t="shared" si="316"/>
        <v>995.46980315890505</v>
      </c>
      <c r="BG320">
        <f t="shared" si="316"/>
        <v>632.20883224736656</v>
      </c>
      <c r="BH320">
        <f t="shared" si="316"/>
        <v>393.33964052488318</v>
      </c>
      <c r="BI320">
        <f t="shared" si="316"/>
        <v>313.53150008311741</v>
      </c>
      <c r="BJ320">
        <f t="shared" si="317"/>
        <v>256.8363752717795</v>
      </c>
      <c r="BK320">
        <f t="shared" si="317"/>
        <v>146.59167618787012</v>
      </c>
      <c r="BL320">
        <f t="shared" si="317"/>
        <v>105.01345745942466</v>
      </c>
      <c r="BM320">
        <f t="shared" si="317"/>
        <v>118.53324331177527</v>
      </c>
      <c r="BN320">
        <f>IF(OR(BN317=0,BN317=""),BN318,IF(BN318&gt;(BN317*(1+Dash!$B$6)),BN317*(1+Dash!$B$6),IF(BN318&lt;(BN317*(1-Dash!$B$7)),BN317*(1-Dash!$B$7),BN318)))</f>
        <v>188.83700074827979</v>
      </c>
      <c r="BO320">
        <f>IF(OR(BO317=0,BO317=""),BO318,IF(BO318&gt;(BO317*(1+Dash!$B$6)),BO317*(1+Dash!$B$6),IF(BO318&lt;(BO317*(1-Dash!$B$7)),BO317*(1-Dash!$B$7),BO318)))</f>
        <v>69.300000000000011</v>
      </c>
      <c r="BP320">
        <f>BO320*AVERAGEIFS(BP:BP, $A:$A, $A320, $D:$D, "Weight pct")</f>
        <v>28.529829812206579</v>
      </c>
      <c r="BQ320">
        <f>BO320*AVERAGEIFS(BQ:BQ, $A:$A, $A320, $D:$D, "Weight pct")</f>
        <v>33.075786384976531</v>
      </c>
      <c r="BR320">
        <f>BO320*AVERAGEIFS(BR:BR, $A:$A, $A320, $D:$D, "Weight pct")</f>
        <v>49.725938967136159</v>
      </c>
      <c r="BS320">
        <f t="shared" si="318"/>
        <v>69.300000000000011</v>
      </c>
      <c r="BT320">
        <f t="shared" si="318"/>
        <v>28.529829812206579</v>
      </c>
      <c r="BU320">
        <f t="shared" si="318"/>
        <v>33.075786384976531</v>
      </c>
      <c r="BV320">
        <f t="shared" si="318"/>
        <v>49.725938967136159</v>
      </c>
      <c r="BW320">
        <f t="shared" si="319"/>
        <v>0</v>
      </c>
      <c r="BX320">
        <f t="shared" si="319"/>
        <v>0</v>
      </c>
      <c r="BY320">
        <f t="shared" si="319"/>
        <v>0</v>
      </c>
      <c r="BZ320">
        <f t="shared" si="319"/>
        <v>0</v>
      </c>
      <c r="CA320">
        <f>IF(OR(CA317=0,CA317=""),CA318,IF(CA318&gt;(CA317*(1+Dash!$B$6)),CA317*(1+Dash!$B$6),IF(CA318&lt;(CA317*(1-Dash!$B$7)),CA317*(1-Dash!$B$7),CA318)))</f>
        <v>0</v>
      </c>
    </row>
    <row r="321" spans="1:79" outlineLevel="1">
      <c r="A321" t="str">
        <f>A320</f>
        <v>003596</v>
      </c>
      <c r="B321" t="str">
        <f>B320</f>
        <v>Odessa College</v>
      </c>
      <c r="C321">
        <v>2025</v>
      </c>
      <c r="D321" t="s">
        <v>2040</v>
      </c>
      <c r="E321">
        <f>IF(E319&gt;(E320*(1+Dash!$B$6)), E320*(1+Dash!$B$6), IF(E319&lt;(E320*(1-Dash!$B$7)), E320*(1-Dash!$B$7), E319))</f>
        <v>1473.9586670184049</v>
      </c>
      <c r="F321">
        <f>IF(F319&gt;(F320*(1+Dash!$B$6)), F320*(1+Dash!$B$6), IF(F319&lt;(F320*(1-Dash!$B$7)), F320*(1-Dash!$B$7), F319))</f>
        <v>672.28595224189326</v>
      </c>
      <c r="G321">
        <f>F321*AVERAGEIFS(G:G, $A:$A, $A321, $D:$D, "Weight pct")</f>
        <v>452.51185659653936</v>
      </c>
      <c r="H321">
        <f>F321*AVERAGEIFS(H:H, $A:$A, $A321, $D:$D, "Weight pct")</f>
        <v>218.74024741286314</v>
      </c>
      <c r="I321">
        <f>F321*AVERAGEIFS(I:I, $A:$A, $A321, $D:$D, "Weight pct")</f>
        <v>160.04245837288457</v>
      </c>
      <c r="J321">
        <f>IF(J319&gt;(J320*(1+Dash!$B$6)), J320*(1+Dash!$B$6), IF(J319&lt;(J320*(1-Dash!$B$7)), J320*(1-Dash!$B$7), J319))</f>
        <v>0</v>
      </c>
      <c r="K321" t="e">
        <f>J321*AVERAGEIFS(K:K, $A:$A, $A321, $D:$D, "Weight pct")</f>
        <v>#DIV/0!</v>
      </c>
      <c r="L321" t="e">
        <f>J321*AVERAGEIFS(L:L, $A:$A, $A321, $D:$D, "Weight pct")</f>
        <v>#DIV/0!</v>
      </c>
      <c r="M321" t="e">
        <f>J321*AVERAGEIFS(M:M, $A:$A, $A321, $D:$D, "Weight pct")</f>
        <v>#DIV/0!</v>
      </c>
      <c r="N321">
        <f>IF(N319&gt;(N320*(1+Dash!$B$6)), N320*(1+Dash!$B$6), IF(N319&lt;(N320*(1-Dash!$B$7)), N320*(1-Dash!$B$7), N319))</f>
        <v>91.739757566796484</v>
      </c>
      <c r="O321">
        <f>N321*AVERAGEIFS(O:O, $A:$A, $A321, $D:$D, "Weight pct")</f>
        <v>3.420352752836803</v>
      </c>
      <c r="P321">
        <f>N321*AVERAGEIFS(P:P, $A:$A, $A321, $D:$D, "Weight pct")</f>
        <v>88.319404813959679</v>
      </c>
      <c r="Q321">
        <f>IF(Q319&gt;(Q320*(1+Dash!$B$6)), Q320*(1+Dash!$B$6), IF(Q319&lt;(Q320*(1-Dash!$B$7)), Q320*(1-Dash!$B$7), Q319))</f>
        <v>372.17218466528573</v>
      </c>
      <c r="R321">
        <f>$Q321*($R317/$Q317)</f>
        <v>140.59838087355237</v>
      </c>
      <c r="S321">
        <f>$Q321*($S317/$Q317)</f>
        <v>33.081971970247622</v>
      </c>
      <c r="T321">
        <f>$Q321*($T317/$Q317)</f>
        <v>126.42039288630342</v>
      </c>
      <c r="U321">
        <f t="shared" si="310"/>
        <v>0</v>
      </c>
      <c r="V321">
        <f t="shared" si="310"/>
        <v>0</v>
      </c>
      <c r="W321">
        <f t="shared" si="310"/>
        <v>0</v>
      </c>
      <c r="X321">
        <f t="shared" si="310"/>
        <v>0</v>
      </c>
      <c r="Y321">
        <f t="shared" si="311"/>
        <v>372.17218466528573</v>
      </c>
      <c r="Z321">
        <f t="shared" si="311"/>
        <v>140.59838087355237</v>
      </c>
      <c r="AA321">
        <f t="shared" si="311"/>
        <v>33.081971970247622</v>
      </c>
      <c r="AB321">
        <f t="shared" si="311"/>
        <v>126.42039288630342</v>
      </c>
      <c r="AC321">
        <f>IF(AC319&gt;(AC320*(1+Dash!$B$6)), AC320*(1+Dash!$B$6), IF(AC319&lt;(AC320*(1-Dash!$B$7)), AC320*(1-Dash!$B$7), AC319))</f>
        <v>669.23193656771389</v>
      </c>
      <c r="AD321">
        <f>AC321*AVERAGEIFS(AD:AD, $A:$A, $A321, $D:$D, "Weight pct")</f>
        <v>541.61935757201195</v>
      </c>
      <c r="AE321">
        <f>AC321*AVERAGEIFS(AE:AE, $A:$A, $A321, $D:$D, "Weight pct")</f>
        <v>235.96835750629455</v>
      </c>
      <c r="AF321">
        <f>AC321*AVERAGEIFS(AF:AF, $A:$A, $A321, $D:$D, "Weight pct")</f>
        <v>233.89269818662342</v>
      </c>
      <c r="AG321">
        <f t="shared" si="312"/>
        <v>331.93275666276168</v>
      </c>
      <c r="AH321">
        <f t="shared" si="312"/>
        <v>269.62261801370641</v>
      </c>
      <c r="AI321">
        <f t="shared" si="312"/>
        <v>105.16343142365486</v>
      </c>
      <c r="AJ321">
        <f t="shared" si="312"/>
        <v>116.78112691257411</v>
      </c>
      <c r="AK321">
        <f t="shared" si="313"/>
        <v>337.29917990495221</v>
      </c>
      <c r="AL321">
        <f t="shared" si="313"/>
        <v>271.99673955830559</v>
      </c>
      <c r="AM321">
        <f t="shared" si="313"/>
        <v>130.8049260826397</v>
      </c>
      <c r="AN321">
        <f t="shared" si="313"/>
        <v>117.1115712740493</v>
      </c>
      <c r="AO321">
        <f>IF(AO319&gt;(AO320*(1+Dash!$B$6)), AO320*(1+Dash!$B$6), IF(AO319&lt;(AO320*(1-Dash!$B$7)), AO320*(1-Dash!$B$7), AO319))</f>
        <v>66.550000000000011</v>
      </c>
      <c r="AP321">
        <f>IF(AP319&gt;(AP320*(1+Dash!$B$6)), AP320*(1+Dash!$B$6), IF(AP319&lt;(AP320*(1-Dash!$B$7)), AP320*(1-Dash!$B$7), AP319))</f>
        <v>0</v>
      </c>
      <c r="AQ321" t="e">
        <f>AP321*AVERAGEIFS(AQ:AQ, $A:$A, $A321, $D:$D, "Weight pct")</f>
        <v>#DIV/0!</v>
      </c>
      <c r="AR321" t="e">
        <f>AP321*AVERAGEIFS(AR:AR, $A:$A, $A321, $D:$D, "Weight pct")</f>
        <v>#DIV/0!</v>
      </c>
      <c r="AS321" t="e">
        <f>AP321*AVERAGEIFS(AS:AS, $A:$A, $A321, $D:$D, "Weight pct")</f>
        <v>#DIV/0!</v>
      </c>
      <c r="AT321" t="e">
        <f t="shared" si="314"/>
        <v>#DIV/0!</v>
      </c>
      <c r="AU321" t="e">
        <f t="shared" si="314"/>
        <v>#DIV/0!</v>
      </c>
      <c r="AV321" t="e">
        <f t="shared" si="314"/>
        <v>#DIV/0!</v>
      </c>
      <c r="AW321" t="e">
        <f t="shared" si="314"/>
        <v>#DIV/0!</v>
      </c>
      <c r="AX321" t="e">
        <f t="shared" si="315"/>
        <v>#DIV/0!</v>
      </c>
      <c r="AY321" t="e">
        <f t="shared" si="315"/>
        <v>#DIV/0!</v>
      </c>
      <c r="AZ321" t="e">
        <f t="shared" si="315"/>
        <v>#DIV/0!</v>
      </c>
      <c r="BA321" t="e">
        <f t="shared" si="315"/>
        <v>#DIV/0!</v>
      </c>
      <c r="BB321">
        <f>IF(BB319&gt;(BB320*(1+Dash!$B$6)), BB320*(1+Dash!$B$6), IF(BB319&lt;(BB320*(1-Dash!$B$7)), BB320*(1-Dash!$B$7), BB319))</f>
        <v>1325.6171089234765</v>
      </c>
      <c r="BC321">
        <f>BB321*AVERAGEIFS(BC:BC, $A:$A, $A321, $D:$D, "Weight pct")</f>
        <v>824.39206657415298</v>
      </c>
      <c r="BD321">
        <f>BB321*AVERAGEIFS(BD:BD, $A:$A, $A321, $D:$D, "Weight pct")</f>
        <v>527.52705716174978</v>
      </c>
      <c r="BE321">
        <f>BB321*AVERAGEIFS(BE:BE, $A:$A, $A321, $D:$D, "Weight pct")</f>
        <v>457.35813323594749</v>
      </c>
      <c r="BF321">
        <f t="shared" si="316"/>
        <v>1053.7453421636781</v>
      </c>
      <c r="BG321">
        <f t="shared" si="316"/>
        <v>669.2188051725949</v>
      </c>
      <c r="BH321">
        <f t="shared" si="316"/>
        <v>416.36603418423186</v>
      </c>
      <c r="BI321">
        <f t="shared" si="316"/>
        <v>331.88586613655167</v>
      </c>
      <c r="BJ321">
        <f t="shared" si="317"/>
        <v>271.87176675979828</v>
      </c>
      <c r="BK321">
        <f t="shared" si="317"/>
        <v>155.17326140155805</v>
      </c>
      <c r="BL321">
        <f t="shared" si="317"/>
        <v>111.16102297751793</v>
      </c>
      <c r="BM321">
        <f t="shared" si="317"/>
        <v>125.47226709939584</v>
      </c>
      <c r="BN321">
        <f>IF(BN319&gt;(BN320*(1+Dash!$B$6)), BN320*(1+Dash!$B$6), IF(BN319&lt;(BN320*(1-Dash!$B$7)), BN320*(1-Dash!$B$7), BN319))</f>
        <v>197.97392391043795</v>
      </c>
      <c r="BO321">
        <f>IF(BO319&gt;(BO320*(1+Dash!$B$6)), BO320*(1+Dash!$B$6), IF(BO319&lt;(BO320*(1-Dash!$B$7)), BO320*(1-Dash!$B$7), BO319))</f>
        <v>76.230000000000018</v>
      </c>
      <c r="BP321">
        <f>BO321*AVERAGEIFS(BP:BP, $A:$A, $A321, $D:$D, "Weight pct")</f>
        <v>31.382812793427242</v>
      </c>
      <c r="BQ321">
        <f>BO321*AVERAGEIFS(BQ:BQ, $A:$A, $A321, $D:$D, "Weight pct")</f>
        <v>36.383365023474184</v>
      </c>
      <c r="BR321">
        <f>BO321*AVERAGEIFS(BR:BR, $A:$A, $A321, $D:$D, "Weight pct")</f>
        <v>54.698532863849785</v>
      </c>
      <c r="BS321">
        <f t="shared" si="318"/>
        <v>76.230000000000018</v>
      </c>
      <c r="BT321">
        <f t="shared" si="318"/>
        <v>31.382812793427242</v>
      </c>
      <c r="BU321">
        <f t="shared" si="318"/>
        <v>36.383365023474184</v>
      </c>
      <c r="BV321">
        <f t="shared" si="318"/>
        <v>54.698532863849785</v>
      </c>
      <c r="BW321">
        <f t="shared" si="319"/>
        <v>0</v>
      </c>
      <c r="BX321">
        <f t="shared" si="319"/>
        <v>0</v>
      </c>
      <c r="BY321">
        <f t="shared" si="319"/>
        <v>0</v>
      </c>
      <c r="BZ321">
        <f t="shared" si="319"/>
        <v>0</v>
      </c>
      <c r="CA321">
        <f>IF(CA319&gt;(CA320*(1+Dash!$B$6)), CA320*(1+Dash!$B$6), IF(CA319&lt;(CA320*(1-Dash!$B$7)), CA320*(1-Dash!$B$7), CA319))</f>
        <v>0</v>
      </c>
    </row>
    <row r="322" spans="1:79" outlineLevel="1">
      <c r="A322" t="s">
        <v>111</v>
      </c>
      <c r="B322" t="s">
        <v>1942</v>
      </c>
      <c r="C322">
        <v>2018</v>
      </c>
      <c r="D322" t="s">
        <v>2036</v>
      </c>
      <c r="E322">
        <v>227</v>
      </c>
      <c r="F322">
        <v>180</v>
      </c>
      <c r="G322">
        <v>59</v>
      </c>
      <c r="H322">
        <v>92</v>
      </c>
      <c r="I322">
        <v>37</v>
      </c>
      <c r="AC322">
        <v>243</v>
      </c>
      <c r="AD322">
        <v>80</v>
      </c>
      <c r="AE322">
        <v>143</v>
      </c>
      <c r="AF322">
        <v>94</v>
      </c>
      <c r="AG322">
        <v>119</v>
      </c>
      <c r="AH322">
        <v>44</v>
      </c>
      <c r="AI322">
        <v>64</v>
      </c>
      <c r="AJ322">
        <v>41</v>
      </c>
      <c r="AK322">
        <v>124</v>
      </c>
      <c r="AL322">
        <v>36</v>
      </c>
      <c r="AM322">
        <v>79</v>
      </c>
      <c r="AN322">
        <v>53</v>
      </c>
      <c r="AO322">
        <v>5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363</v>
      </c>
      <c r="BC322">
        <v>126</v>
      </c>
      <c r="BD322">
        <v>210</v>
      </c>
      <c r="BE322">
        <v>120</v>
      </c>
      <c r="BF322">
        <v>226</v>
      </c>
      <c r="BG322">
        <v>101</v>
      </c>
      <c r="BH322">
        <v>122</v>
      </c>
      <c r="BI322">
        <v>45</v>
      </c>
      <c r="BJ322">
        <v>137</v>
      </c>
      <c r="BK322">
        <v>25</v>
      </c>
      <c r="BL322">
        <v>88</v>
      </c>
      <c r="BM322">
        <v>75</v>
      </c>
      <c r="BN322">
        <v>16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</row>
    <row r="323" spans="1:79" outlineLevel="1">
      <c r="A323" t="s">
        <v>111</v>
      </c>
      <c r="B323" t="s">
        <v>1942</v>
      </c>
      <c r="C323">
        <v>2019</v>
      </c>
      <c r="D323" t="s">
        <v>2036</v>
      </c>
      <c r="E323">
        <v>229</v>
      </c>
      <c r="F323">
        <v>191</v>
      </c>
      <c r="G323">
        <v>89</v>
      </c>
      <c r="H323">
        <v>87</v>
      </c>
      <c r="I323">
        <v>43</v>
      </c>
      <c r="AC323">
        <v>321</v>
      </c>
      <c r="AD323">
        <v>83</v>
      </c>
      <c r="AE323">
        <v>185</v>
      </c>
      <c r="AF323">
        <v>137</v>
      </c>
      <c r="AG323">
        <v>145</v>
      </c>
      <c r="AH323">
        <v>43</v>
      </c>
      <c r="AI323">
        <v>54</v>
      </c>
      <c r="AJ323">
        <v>47</v>
      </c>
      <c r="AK323">
        <v>176</v>
      </c>
      <c r="AL323">
        <v>40</v>
      </c>
      <c r="AM323">
        <v>131</v>
      </c>
      <c r="AN323">
        <v>90</v>
      </c>
      <c r="AO323">
        <v>10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362</v>
      </c>
      <c r="BC323">
        <v>140</v>
      </c>
      <c r="BD323">
        <v>206</v>
      </c>
      <c r="BE323">
        <v>125</v>
      </c>
      <c r="BF323">
        <v>244</v>
      </c>
      <c r="BG323">
        <v>115</v>
      </c>
      <c r="BH323">
        <v>130</v>
      </c>
      <c r="BI323">
        <v>65</v>
      </c>
      <c r="BJ323">
        <v>118</v>
      </c>
      <c r="BK323">
        <v>25</v>
      </c>
      <c r="BL323">
        <v>76</v>
      </c>
      <c r="BM323">
        <v>60</v>
      </c>
      <c r="BN323">
        <v>10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</row>
    <row r="324" spans="1:79" outlineLevel="1">
      <c r="A324" t="s">
        <v>111</v>
      </c>
      <c r="B324" t="s">
        <v>1942</v>
      </c>
      <c r="C324">
        <v>2020</v>
      </c>
      <c r="D324" t="s">
        <v>2036</v>
      </c>
      <c r="E324">
        <v>305</v>
      </c>
      <c r="F324">
        <v>213</v>
      </c>
      <c r="G324">
        <v>78</v>
      </c>
      <c r="H324">
        <v>102</v>
      </c>
      <c r="I324">
        <v>44</v>
      </c>
      <c r="N324">
        <v>161</v>
      </c>
      <c r="O324">
        <v>0</v>
      </c>
      <c r="P324">
        <v>161</v>
      </c>
      <c r="Q324">
        <f>SUM(Table1[[#This Row],[OSA]],Table1[[#This Row],[OSA: High-Demand Field]])</f>
        <v>18</v>
      </c>
      <c r="U324">
        <v>18</v>
      </c>
      <c r="Y324">
        <v>0</v>
      </c>
      <c r="AC324">
        <v>313</v>
      </c>
      <c r="AD324">
        <v>73</v>
      </c>
      <c r="AE324">
        <v>192</v>
      </c>
      <c r="AF324">
        <v>111</v>
      </c>
      <c r="AG324">
        <v>169</v>
      </c>
      <c r="AH324">
        <v>35</v>
      </c>
      <c r="AI324">
        <v>80</v>
      </c>
      <c r="AJ324">
        <v>46</v>
      </c>
      <c r="AK324">
        <v>144</v>
      </c>
      <c r="AL324">
        <v>38</v>
      </c>
      <c r="AM324">
        <v>112</v>
      </c>
      <c r="AN324">
        <v>65</v>
      </c>
      <c r="AO324">
        <v>10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359</v>
      </c>
      <c r="BC324">
        <v>129</v>
      </c>
      <c r="BD324">
        <v>196</v>
      </c>
      <c r="BE324">
        <v>113</v>
      </c>
      <c r="BF324">
        <v>239</v>
      </c>
      <c r="BG324">
        <v>100</v>
      </c>
      <c r="BH324">
        <v>115</v>
      </c>
      <c r="BI324">
        <v>46</v>
      </c>
      <c r="BJ324">
        <v>120</v>
      </c>
      <c r="BK324">
        <v>29</v>
      </c>
      <c r="BL324">
        <v>81</v>
      </c>
      <c r="BM324">
        <v>67</v>
      </c>
      <c r="BN324">
        <v>13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</row>
    <row r="325" spans="1:79" outlineLevel="1">
      <c r="A325" t="s">
        <v>111</v>
      </c>
      <c r="B325" t="s">
        <v>1942</v>
      </c>
      <c r="C325">
        <v>2021</v>
      </c>
      <c r="D325" t="s">
        <v>2036</v>
      </c>
      <c r="E325">
        <v>369</v>
      </c>
      <c r="F325">
        <v>161</v>
      </c>
      <c r="G325">
        <v>51</v>
      </c>
      <c r="H325">
        <v>80</v>
      </c>
      <c r="I325">
        <v>35</v>
      </c>
      <c r="N325">
        <v>279</v>
      </c>
      <c r="O325">
        <v>0</v>
      </c>
      <c r="P325">
        <v>279</v>
      </c>
      <c r="Q325">
        <f>SUM(Table1[[#This Row],[OSA]],Table1[[#This Row],[OSA: High-Demand Field]])</f>
        <v>21</v>
      </c>
      <c r="U325">
        <v>21</v>
      </c>
      <c r="Y325">
        <v>0</v>
      </c>
      <c r="AC325">
        <v>281</v>
      </c>
      <c r="AD325">
        <v>98</v>
      </c>
      <c r="AE325">
        <v>157</v>
      </c>
      <c r="AF325">
        <v>104</v>
      </c>
      <c r="AG325">
        <v>165</v>
      </c>
      <c r="AH325">
        <v>70</v>
      </c>
      <c r="AI325">
        <v>76</v>
      </c>
      <c r="AJ325">
        <v>52</v>
      </c>
      <c r="AK325">
        <v>116</v>
      </c>
      <c r="AL325">
        <v>28</v>
      </c>
      <c r="AM325">
        <v>81</v>
      </c>
      <c r="AN325">
        <v>52</v>
      </c>
      <c r="AO325">
        <v>12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331</v>
      </c>
      <c r="BC325">
        <v>122</v>
      </c>
      <c r="BD325">
        <v>173</v>
      </c>
      <c r="BE325">
        <v>88</v>
      </c>
      <c r="BF325">
        <v>242</v>
      </c>
      <c r="BG325">
        <v>103</v>
      </c>
      <c r="BH325">
        <v>119</v>
      </c>
      <c r="BI325">
        <v>42</v>
      </c>
      <c r="BJ325">
        <v>89</v>
      </c>
      <c r="BK325">
        <v>19</v>
      </c>
      <c r="BL325">
        <v>54</v>
      </c>
      <c r="BM325">
        <v>46</v>
      </c>
      <c r="BN325">
        <v>20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</row>
    <row r="326" spans="1:79" outlineLevel="1">
      <c r="A326" t="s">
        <v>111</v>
      </c>
      <c r="B326" t="s">
        <v>1942</v>
      </c>
      <c r="C326">
        <v>2022</v>
      </c>
      <c r="D326" t="s">
        <v>2036</v>
      </c>
      <c r="E326">
        <v>302</v>
      </c>
      <c r="F326">
        <v>148</v>
      </c>
      <c r="G326">
        <v>49</v>
      </c>
      <c r="H326">
        <v>65</v>
      </c>
      <c r="I326">
        <v>23</v>
      </c>
      <c r="N326">
        <v>307</v>
      </c>
      <c r="O326">
        <v>0</v>
      </c>
      <c r="P326">
        <v>307</v>
      </c>
      <c r="Q326">
        <f>SUM(Table1[[#This Row],[OSA]],Table1[[#This Row],[OSA: High-Demand Field]])</f>
        <v>16</v>
      </c>
      <c r="U326">
        <v>16</v>
      </c>
      <c r="Y326">
        <v>0</v>
      </c>
      <c r="AC326">
        <v>288</v>
      </c>
      <c r="AD326">
        <v>129</v>
      </c>
      <c r="AE326">
        <v>139</v>
      </c>
      <c r="AF326">
        <v>89</v>
      </c>
      <c r="AG326">
        <v>152</v>
      </c>
      <c r="AH326">
        <v>73</v>
      </c>
      <c r="AI326">
        <v>43</v>
      </c>
      <c r="AJ326">
        <v>32</v>
      </c>
      <c r="AK326">
        <v>136</v>
      </c>
      <c r="AL326">
        <v>56</v>
      </c>
      <c r="AM326">
        <v>96</v>
      </c>
      <c r="AN326">
        <v>57</v>
      </c>
      <c r="AO326">
        <v>10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350</v>
      </c>
      <c r="BC326">
        <v>129</v>
      </c>
      <c r="BD326">
        <v>176</v>
      </c>
      <c r="BE326">
        <v>112</v>
      </c>
      <c r="BF326">
        <v>233</v>
      </c>
      <c r="BG326">
        <v>100</v>
      </c>
      <c r="BH326">
        <v>108</v>
      </c>
      <c r="BI326">
        <v>45</v>
      </c>
      <c r="BJ326">
        <v>117</v>
      </c>
      <c r="BK326">
        <v>29</v>
      </c>
      <c r="BL326">
        <v>68</v>
      </c>
      <c r="BM326">
        <v>67</v>
      </c>
      <c r="BN326">
        <v>26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</row>
    <row r="327" spans="1:79" outlineLevel="1">
      <c r="A327" t="s">
        <v>111</v>
      </c>
      <c r="B327" t="s">
        <v>1942</v>
      </c>
      <c r="C327">
        <v>2023</v>
      </c>
      <c r="D327" t="s">
        <v>2036</v>
      </c>
      <c r="E327">
        <v>298</v>
      </c>
      <c r="F327">
        <v>164</v>
      </c>
      <c r="G327">
        <v>44</v>
      </c>
      <c r="H327">
        <v>56</v>
      </c>
      <c r="I327">
        <v>24</v>
      </c>
      <c r="N327">
        <v>222</v>
      </c>
      <c r="O327">
        <v>0</v>
      </c>
      <c r="P327">
        <v>222</v>
      </c>
      <c r="Q327">
        <v>7</v>
      </c>
      <c r="R327">
        <v>4</v>
      </c>
      <c r="S327">
        <v>6</v>
      </c>
      <c r="T327">
        <v>2</v>
      </c>
      <c r="U327">
        <v>7</v>
      </c>
      <c r="V327">
        <v>4</v>
      </c>
      <c r="W327">
        <v>6</v>
      </c>
      <c r="X327">
        <v>2</v>
      </c>
      <c r="Y327">
        <v>0</v>
      </c>
      <c r="Z327">
        <v>0</v>
      </c>
      <c r="AA327">
        <v>0</v>
      </c>
      <c r="AB327">
        <v>0</v>
      </c>
      <c r="AC327">
        <v>394</v>
      </c>
      <c r="AD327">
        <v>135</v>
      </c>
      <c r="AE327">
        <v>183</v>
      </c>
      <c r="AF327">
        <v>141</v>
      </c>
      <c r="AG327">
        <v>246</v>
      </c>
      <c r="AH327">
        <v>79</v>
      </c>
      <c r="AI327">
        <v>94</v>
      </c>
      <c r="AJ327">
        <v>77</v>
      </c>
      <c r="AK327">
        <v>148</v>
      </c>
      <c r="AL327">
        <v>56</v>
      </c>
      <c r="AM327">
        <v>89</v>
      </c>
      <c r="AN327">
        <v>64</v>
      </c>
      <c r="AO327">
        <v>13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407</v>
      </c>
      <c r="BC327">
        <v>142</v>
      </c>
      <c r="BD327">
        <v>200</v>
      </c>
      <c r="BE327">
        <v>108</v>
      </c>
      <c r="BF327">
        <v>282</v>
      </c>
      <c r="BG327">
        <v>108</v>
      </c>
      <c r="BH327">
        <v>124</v>
      </c>
      <c r="BI327">
        <v>44</v>
      </c>
      <c r="BJ327">
        <v>125</v>
      </c>
      <c r="BK327">
        <v>34</v>
      </c>
      <c r="BL327">
        <v>76</v>
      </c>
      <c r="BM327">
        <v>64</v>
      </c>
      <c r="BN327">
        <v>21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</row>
    <row r="328" spans="1:79" outlineLevel="1">
      <c r="A328" t="str">
        <f>A327</f>
        <v>003600</v>
      </c>
      <c r="B328" t="str">
        <f>B327</f>
        <v>Panola College</v>
      </c>
      <c r="C328">
        <v>2024</v>
      </c>
      <c r="D328" t="s">
        <v>2037</v>
      </c>
      <c r="E328">
        <f>_xlfn.FORECAST.ETS($C328, E322:E327, $C322:$C327, 0,0,1)</f>
        <v>335.97960721029835</v>
      </c>
      <c r="F328">
        <f>_xlfn.FORECAST.ETS($C328, F322:F327, $C322:$C327, 0,0,1)</f>
        <v>142.10820389810749</v>
      </c>
      <c r="G328">
        <f>F328*AVERAGEIFS(G:G, $A:$A, $A328, $D:$D, "Weight pct")</f>
        <v>49.171510903377339</v>
      </c>
      <c r="H328">
        <f>F328*AVERAGEIFS(H:H, $A:$A, $A328, $D:$D, "Weight pct")</f>
        <v>64.494120721525618</v>
      </c>
      <c r="I328">
        <f>F328*AVERAGEIFS(I:I, $A:$A, $A328, $D:$D, "Weight pct")</f>
        <v>27.388925984119243</v>
      </c>
      <c r="J328">
        <f>_xlfn.FORECAST.ETS($C328, J322:J327, $C322:$C327, 0,0,1)</f>
        <v>0</v>
      </c>
      <c r="K328" t="e">
        <f>J328*AVERAGEIFS(K:K, $A:$A, $A328, $D:$D, "Weight pct")</f>
        <v>#DIV/0!</v>
      </c>
      <c r="L328" t="e">
        <f>J328*AVERAGEIFS(L:L, $A:$A, $A328, $D:$D, "Weight pct")</f>
        <v>#DIV/0!</v>
      </c>
      <c r="M328" t="e">
        <f>J328*AVERAGEIFS(M:M, $A:$A, $A328, $D:$D, "Weight pct")</f>
        <v>#DIV/0!</v>
      </c>
      <c r="N328">
        <f>_xlfn.FORECAST.ETS($C328, N324:N327, $C324:$C327, 0,0,1)</f>
        <v>268.12232307382146</v>
      </c>
      <c r="O328">
        <f>N328*AVERAGEIFS(O:O, $A:$A, $A328, $D:$D, "Weight pct")</f>
        <v>0</v>
      </c>
      <c r="P328">
        <f>N328*AVERAGEIFS(P:P, $A:$A, $A328, $D:$D, "Weight pct")</f>
        <v>268.12232307382146</v>
      </c>
      <c r="Q328">
        <f>_xlfn.FORECAST.ETS($C328, Q324:Q327, $C324:$C327, 0,0,1)</f>
        <v>4.3811587570000086</v>
      </c>
      <c r="R328">
        <f>$Q328*($R327/$Q327)</f>
        <v>2.5035192897142906</v>
      </c>
      <c r="S328">
        <f>$Q328*($S327/$Q327)</f>
        <v>3.7552789345714359</v>
      </c>
      <c r="T328">
        <f>$Q328*($T327/$Q327)</f>
        <v>1.2517596448571453</v>
      </c>
      <c r="U328">
        <f t="shared" ref="U328:X331" si="320">Q328*AVERAGEIFS(U:U, $A:$A, $A328, $D:$D, "Weight pct")</f>
        <v>4.3811587570000086</v>
      </c>
      <c r="V328">
        <f t="shared" si="320"/>
        <v>2.5035192897142906</v>
      </c>
      <c r="W328">
        <f t="shared" si="320"/>
        <v>3.7552789345714359</v>
      </c>
      <c r="X328">
        <f t="shared" si="320"/>
        <v>1.2517596448571453</v>
      </c>
      <c r="Y328">
        <f t="shared" ref="Y328:AB331" si="321">Q328*AVERAGEIFS(Y:Y, $A:$A, $A328, $D:$D, "Weight pct")</f>
        <v>0</v>
      </c>
      <c r="Z328">
        <f t="shared" si="321"/>
        <v>0</v>
      </c>
      <c r="AA328">
        <f t="shared" si="321"/>
        <v>0</v>
      </c>
      <c r="AB328">
        <f t="shared" si="321"/>
        <v>0</v>
      </c>
      <c r="AC328">
        <f>_xlfn.FORECAST.ETS($C328, AC322:AC327, $C322:$C327, 0,0,1)</f>
        <v>351.99195215778002</v>
      </c>
      <c r="AD328">
        <f>AC328*AVERAGEIFS(AD:AD, $A:$A, $A328, $D:$D, "Weight pct")</f>
        <v>115.00296497057887</v>
      </c>
      <c r="AE328">
        <f>AC328*AVERAGEIFS(AE:AE, $A:$A, $A328, $D:$D, "Weight pct")</f>
        <v>192.65954726128695</v>
      </c>
      <c r="AF328">
        <f>AC328*AVERAGEIFS(AF:AF, $A:$A, $A328, $D:$D, "Weight pct")</f>
        <v>129.37216050086059</v>
      </c>
      <c r="AG328">
        <f t="shared" ref="AG328:AJ331" si="322">AC328*AVERAGEIFS(AG:AG, $A:$A, $A328, $D:$D, "Weight pct")</f>
        <v>188.943020571093</v>
      </c>
      <c r="AH328">
        <f t="shared" si="322"/>
        <v>65.415348580347185</v>
      </c>
      <c r="AI328">
        <f t="shared" si="322"/>
        <v>79.093203364023637</v>
      </c>
      <c r="AJ328">
        <f t="shared" si="322"/>
        <v>56.046179865952013</v>
      </c>
      <c r="AK328">
        <f t="shared" ref="AK328:AN331" si="323">AC328*AVERAGEIFS(AK:AK, $A:$A, $A328, $D:$D, "Weight pct")</f>
        <v>163.04893158668702</v>
      </c>
      <c r="AL328">
        <f t="shared" si="323"/>
        <v>49.587616390231673</v>
      </c>
      <c r="AM328">
        <f t="shared" si="323"/>
        <v>113.56634389726332</v>
      </c>
      <c r="AN328">
        <f t="shared" si="323"/>
        <v>73.325980634908561</v>
      </c>
      <c r="AO328">
        <f>_xlfn.FORECAST.ETS($C328, AO322:AO327, $C322:$C327, 0,0,1)</f>
        <v>13.544260164982033</v>
      </c>
      <c r="AP328">
        <f>_xlfn.FORECAST.ETS($C328, AP322:AP327, $C322:$C327, 0,0,1)</f>
        <v>0</v>
      </c>
      <c r="AQ328" t="e">
        <f>AP328*AVERAGEIFS(AQ:AQ, $A:$A, $A328, $D:$D, "Weight pct")</f>
        <v>#DIV/0!</v>
      </c>
      <c r="AR328" t="e">
        <f>AP328*AVERAGEIFS(AR:AR, $A:$A, $A328, $D:$D, "Weight pct")</f>
        <v>#DIV/0!</v>
      </c>
      <c r="AS328" t="e">
        <f>AP328*AVERAGEIFS(AS:AS, $A:$A, $A328, $D:$D, "Weight pct")</f>
        <v>#DIV/0!</v>
      </c>
      <c r="AT328" t="e">
        <f t="shared" ref="AT328:AW331" si="324">AP328*AVERAGEIFS(AT:AT, $A:$A, $A328, $D:$D, "Weight pct")</f>
        <v>#DIV/0!</v>
      </c>
      <c r="AU328" t="e">
        <f t="shared" si="324"/>
        <v>#DIV/0!</v>
      </c>
      <c r="AV328" t="e">
        <f t="shared" si="324"/>
        <v>#DIV/0!</v>
      </c>
      <c r="AW328" t="e">
        <f t="shared" si="324"/>
        <v>#DIV/0!</v>
      </c>
      <c r="AX328" t="e">
        <f t="shared" ref="AX328:BA331" si="325">AP328*AVERAGEIFS(AX:AX, $A:$A, $A328, $D:$D, "Weight pct")</f>
        <v>#DIV/0!</v>
      </c>
      <c r="AY328" t="e">
        <f t="shared" si="325"/>
        <v>#DIV/0!</v>
      </c>
      <c r="AZ328" t="e">
        <f t="shared" si="325"/>
        <v>#DIV/0!</v>
      </c>
      <c r="BA328" t="e">
        <f t="shared" si="325"/>
        <v>#DIV/0!</v>
      </c>
      <c r="BB328">
        <f>_xlfn.FORECAST.ETS($C328, BB322:BB327, $C322:$C327, 0,0,1)</f>
        <v>385.33636520064249</v>
      </c>
      <c r="BC328">
        <f>BB328*AVERAGEIFS(BC:BC, $A:$A, $A328, $D:$D, "Weight pct")</f>
        <v>139.95577878579485</v>
      </c>
      <c r="BD328">
        <f>BB328*AVERAGEIFS(BD:BD, $A:$A, $A328, $D:$D, "Weight pct")</f>
        <v>206.18388242207584</v>
      </c>
      <c r="BE328">
        <f>BB328*AVERAGEIFS(BE:BE, $A:$A, $A328, $D:$D, "Weight pct")</f>
        <v>118.28945940828206</v>
      </c>
      <c r="BF328">
        <f t="shared" ref="BF328:BI331" si="326">BB328*AVERAGEIFS(BF:BF, $A:$A, $A328, $D:$D, "Weight pct")</f>
        <v>260.23483636161245</v>
      </c>
      <c r="BG328">
        <f t="shared" si="326"/>
        <v>111.45679687407852</v>
      </c>
      <c r="BH328">
        <f t="shared" si="326"/>
        <v>127.84268989355149</v>
      </c>
      <c r="BI328">
        <f t="shared" si="326"/>
        <v>51.032941209224632</v>
      </c>
      <c r="BJ328">
        <f t="shared" ref="BJ328:BM331" si="327">BB328*AVERAGEIFS(BJ:BJ, $A:$A, $A328, $D:$D, "Weight pct")</f>
        <v>125.10152883903001</v>
      </c>
      <c r="BK328">
        <f t="shared" si="327"/>
        <v>28.498981911716339</v>
      </c>
      <c r="BL328">
        <f t="shared" si="327"/>
        <v>78.341192528524331</v>
      </c>
      <c r="BM328">
        <f t="shared" si="327"/>
        <v>67.25651819905741</v>
      </c>
      <c r="BN328">
        <f>_xlfn.FORECAST.ETS($C328, BN322:BN327, $C322:$C327, 0,0,1)</f>
        <v>27.793264743286031</v>
      </c>
      <c r="BO328">
        <f>_xlfn.FORECAST.ETS($C328, BO322:BO327, $C322:$C327, 0,0,1)</f>
        <v>0</v>
      </c>
      <c r="BP328" t="e">
        <f>BO328*AVERAGEIFS(BP:BP, $A:$A, $A328, $D:$D, "Weight pct")</f>
        <v>#DIV/0!</v>
      </c>
      <c r="BQ328" t="e">
        <f>BO328*AVERAGEIFS(BQ:BQ, $A:$A, $A328, $D:$D, "Weight pct")</f>
        <v>#DIV/0!</v>
      </c>
      <c r="BR328" t="e">
        <f>BO328*AVERAGEIFS(BR:BR, $A:$A, $A328, $D:$D, "Weight pct")</f>
        <v>#DIV/0!</v>
      </c>
      <c r="BS328" t="e">
        <f t="shared" ref="BS328:BV331" si="328">BO328*AVERAGEIFS(BS:BS, $A:$A, $A328, $D:$D, "Weight pct")</f>
        <v>#DIV/0!</v>
      </c>
      <c r="BT328" t="e">
        <f t="shared" si="328"/>
        <v>#DIV/0!</v>
      </c>
      <c r="BU328" t="e">
        <f t="shared" si="328"/>
        <v>#DIV/0!</v>
      </c>
      <c r="BV328" t="e">
        <f t="shared" si="328"/>
        <v>#DIV/0!</v>
      </c>
      <c r="BW328" t="e">
        <f t="shared" ref="BW328:BZ331" si="329">BO328*AVERAGEIFS(BW:BW, $A:$A, $A328, $D:$D, "Weight pct")</f>
        <v>#DIV/0!</v>
      </c>
      <c r="BX328" t="e">
        <f t="shared" si="329"/>
        <v>#DIV/0!</v>
      </c>
      <c r="BY328" t="e">
        <f t="shared" si="329"/>
        <v>#DIV/0!</v>
      </c>
      <c r="BZ328" t="e">
        <f t="shared" si="329"/>
        <v>#DIV/0!</v>
      </c>
      <c r="CA328">
        <f>_xlfn.FORECAST.ETS($C328, CA322:CA327, $C322:$C327, 0,0,1)</f>
        <v>0</v>
      </c>
    </row>
    <row r="329" spans="1:79" outlineLevel="1">
      <c r="A329" t="str">
        <f>A327</f>
        <v>003600</v>
      </c>
      <c r="B329" t="str">
        <f>B327</f>
        <v>Panola College</v>
      </c>
      <c r="C329">
        <v>2025</v>
      </c>
      <c r="D329" t="s">
        <v>2037</v>
      </c>
      <c r="E329">
        <f>_xlfn.FORECAST.ETS($C329, E322:E327, $C322:$C327, 0,0,1)</f>
        <v>352.61331270880726</v>
      </c>
      <c r="F329">
        <f>_xlfn.FORECAST.ETS($C329, F322:F327, $C322:$C327, 0,0,1)</f>
        <v>133.12879031639116</v>
      </c>
      <c r="G329">
        <f>F329*AVERAGEIFS(G:G, $A:$A, $A329, $D:$D, "Weight pct")</f>
        <v>46.064502857903207</v>
      </c>
      <c r="H329">
        <f>F329*AVERAGEIFS(H:H, $A:$A, $A329, $D:$D, "Weight pct")</f>
        <v>60.418920503226104</v>
      </c>
      <c r="I329">
        <f>F329*AVERAGEIFS(I:I, $A:$A, $A329, $D:$D, "Weight pct")</f>
        <v>25.658297581083755</v>
      </c>
      <c r="J329">
        <f>_xlfn.FORECAST.ETS($C329, J322:J327, $C322:$C327, 0,0,1)</f>
        <v>0</v>
      </c>
      <c r="K329" t="e">
        <f>J329*AVERAGEIFS(K:K, $A:$A, $A329, $D:$D, "Weight pct")</f>
        <v>#DIV/0!</v>
      </c>
      <c r="L329" t="e">
        <f>J329*AVERAGEIFS(L:L, $A:$A, $A329, $D:$D, "Weight pct")</f>
        <v>#DIV/0!</v>
      </c>
      <c r="M329" t="e">
        <f>J329*AVERAGEIFS(M:M, $A:$A, $A329, $D:$D, "Weight pct")</f>
        <v>#DIV/0!</v>
      </c>
      <c r="N329">
        <f>_xlfn.FORECAST.ETS($C329, N324:N327, $C324:$C327, 0,0,1)</f>
        <v>285.66364124585715</v>
      </c>
      <c r="O329">
        <f>N329*AVERAGEIFS(O:O, $A:$A, $A329, $D:$D, "Weight pct")</f>
        <v>0</v>
      </c>
      <c r="P329">
        <f>N329*AVERAGEIFS(P:P, $A:$A, $A329, $D:$D, "Weight pct")</f>
        <v>285.66364124585715</v>
      </c>
      <c r="Q329">
        <f>_xlfn.FORECAST.ETS($C329, Q324:Q327, $C324:$C327, 0,0,1)</f>
        <v>0.39057276400001062</v>
      </c>
      <c r="R329">
        <f>$Q329*($R327/$Q327)</f>
        <v>0.22318443657143464</v>
      </c>
      <c r="S329">
        <f>$Q329*($S327/$Q327)</f>
        <v>0.33477665485715197</v>
      </c>
      <c r="T329">
        <f>$Q329*($T327/$Q327)</f>
        <v>0.11159221828571732</v>
      </c>
      <c r="U329">
        <f t="shared" si="320"/>
        <v>0.39057276400001062</v>
      </c>
      <c r="V329">
        <f t="shared" si="320"/>
        <v>0.22318443657143464</v>
      </c>
      <c r="W329">
        <f t="shared" si="320"/>
        <v>0.33477665485715197</v>
      </c>
      <c r="X329">
        <f t="shared" si="320"/>
        <v>0.11159221828571732</v>
      </c>
      <c r="Y329">
        <f t="shared" si="321"/>
        <v>0</v>
      </c>
      <c r="Z329">
        <f t="shared" si="321"/>
        <v>0</v>
      </c>
      <c r="AA329">
        <f t="shared" si="321"/>
        <v>0</v>
      </c>
      <c r="AB329">
        <f t="shared" si="321"/>
        <v>0</v>
      </c>
      <c r="AC329">
        <f>_xlfn.FORECAST.ETS($C329, AC322:AC327, $C322:$C327, 0,0,1)</f>
        <v>367.88504079314527</v>
      </c>
      <c r="AD329">
        <f>AC329*AVERAGEIFS(AD:AD, $A:$A, $A329, $D:$D, "Weight pct")</f>
        <v>120.19556185923707</v>
      </c>
      <c r="AE329">
        <f>AC329*AVERAGEIFS(AE:AE, $A:$A, $A329, $D:$D, "Weight pct")</f>
        <v>201.35848268382313</v>
      </c>
      <c r="AF329">
        <f>AC329*AVERAGEIFS(AF:AF, $A:$A, $A329, $D:$D, "Weight pct")</f>
        <v>135.21355318380245</v>
      </c>
      <c r="AG329">
        <f t="shared" si="322"/>
        <v>197.47414792943661</v>
      </c>
      <c r="AH329">
        <f t="shared" si="322"/>
        <v>68.368972737739142</v>
      </c>
      <c r="AI329">
        <f t="shared" si="322"/>
        <v>82.664408000418078</v>
      </c>
      <c r="AJ329">
        <f t="shared" si="322"/>
        <v>58.576768701357892</v>
      </c>
      <c r="AK329">
        <f t="shared" si="323"/>
        <v>170.41089286370863</v>
      </c>
      <c r="AL329">
        <f t="shared" si="323"/>
        <v>51.826589121497925</v>
      </c>
      <c r="AM329">
        <f t="shared" si="323"/>
        <v>118.69407468340505</v>
      </c>
      <c r="AN329">
        <f t="shared" si="323"/>
        <v>76.636784482444526</v>
      </c>
      <c r="AO329">
        <f>_xlfn.FORECAST.ETS($C329, AO322:AO327, $C322:$C327, 0,0,1)</f>
        <v>14.535184156137507</v>
      </c>
      <c r="AP329">
        <f>_xlfn.FORECAST.ETS($C329, AP322:AP327, $C322:$C327, 0,0,1)</f>
        <v>0</v>
      </c>
      <c r="AQ329" t="e">
        <f>AP329*AVERAGEIFS(AQ:AQ, $A:$A, $A329, $D:$D, "Weight pct")</f>
        <v>#DIV/0!</v>
      </c>
      <c r="AR329" t="e">
        <f>AP329*AVERAGEIFS(AR:AR, $A:$A, $A329, $D:$D, "Weight pct")</f>
        <v>#DIV/0!</v>
      </c>
      <c r="AS329" t="e">
        <f>AP329*AVERAGEIFS(AS:AS, $A:$A, $A329, $D:$D, "Weight pct")</f>
        <v>#DIV/0!</v>
      </c>
      <c r="AT329" t="e">
        <f t="shared" si="324"/>
        <v>#DIV/0!</v>
      </c>
      <c r="AU329" t="e">
        <f t="shared" si="324"/>
        <v>#DIV/0!</v>
      </c>
      <c r="AV329" t="e">
        <f t="shared" si="324"/>
        <v>#DIV/0!</v>
      </c>
      <c r="AW329" t="e">
        <f t="shared" si="324"/>
        <v>#DIV/0!</v>
      </c>
      <c r="AX329" t="e">
        <f t="shared" si="325"/>
        <v>#DIV/0!</v>
      </c>
      <c r="AY329" t="e">
        <f t="shared" si="325"/>
        <v>#DIV/0!</v>
      </c>
      <c r="AZ329" t="e">
        <f t="shared" si="325"/>
        <v>#DIV/0!</v>
      </c>
      <c r="BA329" t="e">
        <f t="shared" si="325"/>
        <v>#DIV/0!</v>
      </c>
      <c r="BB329">
        <f>_xlfn.FORECAST.ETS($C329, BB322:BB327, $C322:$C327, 0,0,1)</f>
        <v>391.04657569301145</v>
      </c>
      <c r="BC329">
        <f>BB329*AVERAGEIFS(BC:BC, $A:$A, $A329, $D:$D, "Weight pct")</f>
        <v>142.02975110884353</v>
      </c>
      <c r="BD329">
        <f>BB329*AVERAGEIFS(BD:BD, $A:$A, $A329, $D:$D, "Weight pct")</f>
        <v>209.23927369860604</v>
      </c>
      <c r="BE329">
        <f>BB329*AVERAGEIFS(BE:BE, $A:$A, $A329, $D:$D, "Weight pct")</f>
        <v>120.04236355450276</v>
      </c>
      <c r="BF329">
        <f t="shared" si="326"/>
        <v>264.09119622606039</v>
      </c>
      <c r="BG329">
        <f t="shared" si="326"/>
        <v>113.10844937416064</v>
      </c>
      <c r="BH329">
        <f t="shared" si="326"/>
        <v>129.73716115328509</v>
      </c>
      <c r="BI329">
        <f t="shared" si="326"/>
        <v>51.789186564364229</v>
      </c>
      <c r="BJ329">
        <f t="shared" si="327"/>
        <v>126.95537946695106</v>
      </c>
      <c r="BK329">
        <f t="shared" si="327"/>
        <v>28.921301734682903</v>
      </c>
      <c r="BL329">
        <f t="shared" si="327"/>
        <v>79.502112545320941</v>
      </c>
      <c r="BM329">
        <f t="shared" si="327"/>
        <v>68.253176990138527</v>
      </c>
      <c r="BN329">
        <f>_xlfn.FORECAST.ETS($C329, BN322:BN327, $C322:$C327, 0,0,1)</f>
        <v>30.494837154259404</v>
      </c>
      <c r="BO329">
        <f>_xlfn.FORECAST.ETS($C329, BO322:BO327, $C322:$C327, 0,0,1)</f>
        <v>0</v>
      </c>
      <c r="BP329" t="e">
        <f>BO329*AVERAGEIFS(BP:BP, $A:$A, $A329, $D:$D, "Weight pct")</f>
        <v>#DIV/0!</v>
      </c>
      <c r="BQ329" t="e">
        <f>BO329*AVERAGEIFS(BQ:BQ, $A:$A, $A329, $D:$D, "Weight pct")</f>
        <v>#DIV/0!</v>
      </c>
      <c r="BR329" t="e">
        <f>BO329*AVERAGEIFS(BR:BR, $A:$A, $A329, $D:$D, "Weight pct")</f>
        <v>#DIV/0!</v>
      </c>
      <c r="BS329" t="e">
        <f t="shared" si="328"/>
        <v>#DIV/0!</v>
      </c>
      <c r="BT329" t="e">
        <f t="shared" si="328"/>
        <v>#DIV/0!</v>
      </c>
      <c r="BU329" t="e">
        <f t="shared" si="328"/>
        <v>#DIV/0!</v>
      </c>
      <c r="BV329" t="e">
        <f t="shared" si="328"/>
        <v>#DIV/0!</v>
      </c>
      <c r="BW329" t="e">
        <f t="shared" si="329"/>
        <v>#DIV/0!</v>
      </c>
      <c r="BX329" t="e">
        <f t="shared" si="329"/>
        <v>#DIV/0!</v>
      </c>
      <c r="BY329" t="e">
        <f t="shared" si="329"/>
        <v>#DIV/0!</v>
      </c>
      <c r="BZ329" t="e">
        <f t="shared" si="329"/>
        <v>#DIV/0!</v>
      </c>
      <c r="CA329">
        <f>_xlfn.FORECAST.ETS($C329, CA322:CA327, $C322:$C327, 0,0,1)</f>
        <v>0</v>
      </c>
    </row>
    <row r="330" spans="1:79" outlineLevel="1">
      <c r="A330" t="str">
        <f>A329</f>
        <v>003600</v>
      </c>
      <c r="B330" t="str">
        <f>B329</f>
        <v>Panola College</v>
      </c>
      <c r="C330">
        <v>2024</v>
      </c>
      <c r="D330" t="s">
        <v>2040</v>
      </c>
      <c r="E330">
        <f>IF(OR(E327=0,E327=""),E328,IF(E328&gt;(E327*(1+Dash!$B$6)),E327*(1+Dash!$B$6),IF(E328&lt;(E327*(1-Dash!$B$7)),E327*(1-Dash!$B$7),E328)))</f>
        <v>327.8</v>
      </c>
      <c r="F330">
        <f>IF(OR(F327=0,F327=""),F328,IF(F328&gt;(F327*(1+Dash!$B$6)),F327*(1+Dash!$B$6),IF(F328&lt;(F327*(1-Dash!$B$7)),F327*(1-Dash!$B$7),F328)))</f>
        <v>155.79999999999998</v>
      </c>
      <c r="G330">
        <f>F330*AVERAGEIFS(G:G, $A:$A, $A330, $D:$D, "Weight pct")</f>
        <v>53.909072021198156</v>
      </c>
      <c r="H330">
        <f>F330*AVERAGEIFS(H:H, $A:$A, $A330, $D:$D, "Weight pct")</f>
        <v>70.707979784321978</v>
      </c>
      <c r="I330">
        <f>F330*AVERAGEIFS(I:I, $A:$A, $A330, $D:$D, "Weight pct")</f>
        <v>30.02778552732525</v>
      </c>
      <c r="J330">
        <f>IF(OR(J327=0,J327=""),J328,IF(J328&gt;(J327*(1+Dash!$B$6)),J327*(1+Dash!$B$6),IF(J328&lt;(J327*(1-Dash!$B$7)),J327*(1-Dash!$B$7),J328)))</f>
        <v>0</v>
      </c>
      <c r="K330" t="e">
        <f>J330*AVERAGEIFS(K:K, $A:$A, $A330, $D:$D, "Weight pct")</f>
        <v>#DIV/0!</v>
      </c>
      <c r="L330" t="e">
        <f>J330*AVERAGEIFS(L:L, $A:$A, $A330, $D:$D, "Weight pct")</f>
        <v>#DIV/0!</v>
      </c>
      <c r="M330" t="e">
        <f>J330*AVERAGEIFS(M:M, $A:$A, $A330, $D:$D, "Weight pct")</f>
        <v>#DIV/0!</v>
      </c>
      <c r="N330">
        <f>IF(OR(N327=0,N327=""),N328,IF(N328&gt;(N327*(1+Dash!$B$6)),N327*(1+Dash!$B$6),IF(N328&lt;(N327*(1-Dash!$B$7)),N327*(1-Dash!$B$7),N328)))</f>
        <v>244.20000000000002</v>
      </c>
      <c r="O330">
        <f>N330*AVERAGEIFS(O:O, $A:$A, $A330, $D:$D, "Weight pct")</f>
        <v>0</v>
      </c>
      <c r="P330">
        <f>N330*AVERAGEIFS(P:P, $A:$A, $A330, $D:$D, "Weight pct")</f>
        <v>244.20000000000002</v>
      </c>
      <c r="Q330">
        <f>IF(OR(Q327=0,Q327=""),Q328,IF(Q328&gt;(Q327*(1+Dash!$B$6)),Q327*(1+Dash!$B$6),IF(Q328&lt;(Q327*(1-Dash!$B$7)),Q327*(1-Dash!$B$7),Q328)))</f>
        <v>6.6499999999999995</v>
      </c>
      <c r="R330">
        <f>$Q330*($R327/$Q327)</f>
        <v>3.7999999999999994</v>
      </c>
      <c r="S330">
        <f>$Q330*($S327/$Q327)</f>
        <v>5.6999999999999993</v>
      </c>
      <c r="T330">
        <f>$Q330*($T327/$Q327)</f>
        <v>1.8999999999999997</v>
      </c>
      <c r="U330">
        <f t="shared" si="320"/>
        <v>6.6499999999999995</v>
      </c>
      <c r="V330">
        <f t="shared" si="320"/>
        <v>3.7999999999999994</v>
      </c>
      <c r="W330">
        <f t="shared" si="320"/>
        <v>5.6999999999999993</v>
      </c>
      <c r="X330">
        <f t="shared" si="320"/>
        <v>1.8999999999999997</v>
      </c>
      <c r="Y330">
        <f t="shared" si="321"/>
        <v>0</v>
      </c>
      <c r="Z330">
        <f t="shared" si="321"/>
        <v>0</v>
      </c>
      <c r="AA330">
        <f t="shared" si="321"/>
        <v>0</v>
      </c>
      <c r="AB330">
        <f t="shared" si="321"/>
        <v>0</v>
      </c>
      <c r="AC330">
        <f>IF(OR(AC327=0,AC327=""),AC328,IF(AC328&gt;(AC327*(1+Dash!$B$6)),AC327*(1+Dash!$B$6),IF(AC328&lt;(AC327*(1-Dash!$B$7)),AC327*(1-Dash!$B$7),AC328)))</f>
        <v>374.29999999999995</v>
      </c>
      <c r="AD330">
        <f>AC330*AVERAGEIFS(AD:AD, $A:$A, $A330, $D:$D, "Weight pct")</f>
        <v>122.29146014449931</v>
      </c>
      <c r="AE330">
        <f>AC330*AVERAGEIFS(AE:AE, $A:$A, $A330, $D:$D, "Weight pct")</f>
        <v>204.86965141627829</v>
      </c>
      <c r="AF330">
        <f>AC330*AVERAGEIFS(AF:AF, $A:$A, $A330, $D:$D, "Weight pct")</f>
        <v>137.57132621533944</v>
      </c>
      <c r="AG330">
        <f t="shared" si="322"/>
        <v>200.91758395674717</v>
      </c>
      <c r="AH330">
        <f t="shared" si="322"/>
        <v>69.561149973816981</v>
      </c>
      <c r="AI330">
        <f t="shared" si="322"/>
        <v>84.105860482525514</v>
      </c>
      <c r="AJ330">
        <f t="shared" si="322"/>
        <v>59.598195342893604</v>
      </c>
      <c r="AK330">
        <f t="shared" si="323"/>
        <v>173.38241604325276</v>
      </c>
      <c r="AL330">
        <f t="shared" si="323"/>
        <v>52.730310170682323</v>
      </c>
      <c r="AM330">
        <f t="shared" si="323"/>
        <v>120.76379093375277</v>
      </c>
      <c r="AN330">
        <f t="shared" si="323"/>
        <v>77.973130872445807</v>
      </c>
      <c r="AO330">
        <f>IF(OR(AO327=0,AO327=""),AO328,IF(AO328&gt;(AO327*(1+Dash!$B$6)),AO327*(1+Dash!$B$6),IF(AO328&lt;(AO327*(1-Dash!$B$7)),AO327*(1-Dash!$B$7),AO328)))</f>
        <v>13.544260164982033</v>
      </c>
      <c r="AP330">
        <f>IF(OR(AP327=0,AP327=""),AP328,IF(AP328&gt;(AP327*(1+Dash!$B$6)),AP327*(1+Dash!$B$6),IF(AP328&lt;(AP327*(1-Dash!$B$7)),AP327*(1-Dash!$B$7),AP328)))</f>
        <v>0</v>
      </c>
      <c r="AQ330" t="e">
        <f>AP330*AVERAGEIFS(AQ:AQ, $A:$A, $A330, $D:$D, "Weight pct")</f>
        <v>#DIV/0!</v>
      </c>
      <c r="AR330" t="e">
        <f>AP330*AVERAGEIFS(AR:AR, $A:$A, $A330, $D:$D, "Weight pct")</f>
        <v>#DIV/0!</v>
      </c>
      <c r="AS330" t="e">
        <f>AP330*AVERAGEIFS(AS:AS, $A:$A, $A330, $D:$D, "Weight pct")</f>
        <v>#DIV/0!</v>
      </c>
      <c r="AT330" t="e">
        <f t="shared" si="324"/>
        <v>#DIV/0!</v>
      </c>
      <c r="AU330" t="e">
        <f t="shared" si="324"/>
        <v>#DIV/0!</v>
      </c>
      <c r="AV330" t="e">
        <f t="shared" si="324"/>
        <v>#DIV/0!</v>
      </c>
      <c r="AW330" t="e">
        <f t="shared" si="324"/>
        <v>#DIV/0!</v>
      </c>
      <c r="AX330" t="e">
        <f t="shared" si="325"/>
        <v>#DIV/0!</v>
      </c>
      <c r="AY330" t="e">
        <f t="shared" si="325"/>
        <v>#DIV/0!</v>
      </c>
      <c r="AZ330" t="e">
        <f t="shared" si="325"/>
        <v>#DIV/0!</v>
      </c>
      <c r="BA330" t="e">
        <f t="shared" si="325"/>
        <v>#DIV/0!</v>
      </c>
      <c r="BB330">
        <f>IF(OR(BB327=0,BB327=""),BB328,IF(BB328&gt;(BB327*(1+Dash!$B$6)),BB327*(1+Dash!$B$6),IF(BB328&lt;(BB327*(1-Dash!$B$7)),BB327*(1-Dash!$B$7),BB328)))</f>
        <v>386.65</v>
      </c>
      <c r="BC330">
        <f>BB330*AVERAGEIFS(BC:BC, $A:$A, $A330, $D:$D, "Weight pct")</f>
        <v>140.43289643672944</v>
      </c>
      <c r="BD330">
        <f>BB330*AVERAGEIFS(BD:BD, $A:$A, $A330, $D:$D, "Weight pct")</f>
        <v>206.88677565374692</v>
      </c>
      <c r="BE330">
        <f>BB330*AVERAGEIFS(BE:BE, $A:$A, $A330, $D:$D, "Weight pct")</f>
        <v>118.69271527590564</v>
      </c>
      <c r="BF330">
        <f t="shared" si="326"/>
        <v>261.12199253975234</v>
      </c>
      <c r="BG330">
        <f t="shared" si="326"/>
        <v>111.83675978498229</v>
      </c>
      <c r="BH330">
        <f t="shared" si="326"/>
        <v>128.27851329734622</v>
      </c>
      <c r="BI330">
        <f t="shared" si="326"/>
        <v>51.206915569135084</v>
      </c>
      <c r="BJ330">
        <f t="shared" si="327"/>
        <v>125.52800746024761</v>
      </c>
      <c r="BK330">
        <f t="shared" si="327"/>
        <v>28.596136651747162</v>
      </c>
      <c r="BL330">
        <f t="shared" si="327"/>
        <v>78.608262356400687</v>
      </c>
      <c r="BM330">
        <f t="shared" si="327"/>
        <v>67.48579970677055</v>
      </c>
      <c r="BN330">
        <f>IF(OR(BN327=0,BN327=""),BN328,IF(BN328&gt;(BN327*(1+Dash!$B$6)),BN327*(1+Dash!$B$6),IF(BN328&lt;(BN327*(1-Dash!$B$7)),BN327*(1-Dash!$B$7),BN328)))</f>
        <v>23.1</v>
      </c>
      <c r="BO330">
        <f>IF(OR(BO327=0,BO327=""),BO328,IF(BO328&gt;(BO327*(1+Dash!$B$6)),BO327*(1+Dash!$B$6),IF(BO328&lt;(BO327*(1-Dash!$B$7)),BO327*(1-Dash!$B$7),BO328)))</f>
        <v>0</v>
      </c>
      <c r="BP330" t="e">
        <f>BO330*AVERAGEIFS(BP:BP, $A:$A, $A330, $D:$D, "Weight pct")</f>
        <v>#DIV/0!</v>
      </c>
      <c r="BQ330" t="e">
        <f>BO330*AVERAGEIFS(BQ:BQ, $A:$A, $A330, $D:$D, "Weight pct")</f>
        <v>#DIV/0!</v>
      </c>
      <c r="BR330" t="e">
        <f>BO330*AVERAGEIFS(BR:BR, $A:$A, $A330, $D:$D, "Weight pct")</f>
        <v>#DIV/0!</v>
      </c>
      <c r="BS330" t="e">
        <f t="shared" si="328"/>
        <v>#DIV/0!</v>
      </c>
      <c r="BT330" t="e">
        <f t="shared" si="328"/>
        <v>#DIV/0!</v>
      </c>
      <c r="BU330" t="e">
        <f t="shared" si="328"/>
        <v>#DIV/0!</v>
      </c>
      <c r="BV330" t="e">
        <f t="shared" si="328"/>
        <v>#DIV/0!</v>
      </c>
      <c r="BW330" t="e">
        <f t="shared" si="329"/>
        <v>#DIV/0!</v>
      </c>
      <c r="BX330" t="e">
        <f t="shared" si="329"/>
        <v>#DIV/0!</v>
      </c>
      <c r="BY330" t="e">
        <f t="shared" si="329"/>
        <v>#DIV/0!</v>
      </c>
      <c r="BZ330" t="e">
        <f t="shared" si="329"/>
        <v>#DIV/0!</v>
      </c>
      <c r="CA330">
        <f>IF(OR(CA327=0,CA327=""),CA328,IF(CA328&gt;(CA327*(1+Dash!$B$6)),CA327*(1+Dash!$B$6),IF(CA328&lt;(CA327*(1-Dash!$B$7)),CA327*(1-Dash!$B$7),CA328)))</f>
        <v>0</v>
      </c>
    </row>
    <row r="331" spans="1:79" outlineLevel="1">
      <c r="A331" t="str">
        <f>A330</f>
        <v>003600</v>
      </c>
      <c r="B331" t="str">
        <f>B330</f>
        <v>Panola College</v>
      </c>
      <c r="C331">
        <v>2025</v>
      </c>
      <c r="D331" t="s">
        <v>2040</v>
      </c>
      <c r="E331">
        <f>IF(E329&gt;(E330*(1+Dash!$B$6)), E330*(1+Dash!$B$6), IF(E329&lt;(E330*(1-Dash!$B$7)), E330*(1-Dash!$B$7), E329))</f>
        <v>352.61331270880726</v>
      </c>
      <c r="F331">
        <f>IF(F329&gt;(F330*(1+Dash!$B$6)), F330*(1+Dash!$B$6), IF(F329&lt;(F330*(1-Dash!$B$7)), F330*(1-Dash!$B$7), F329))</f>
        <v>148.01</v>
      </c>
      <c r="G331">
        <f>F331*AVERAGEIFS(G:G, $A:$A, $A331, $D:$D, "Weight pct")</f>
        <v>51.213618420138246</v>
      </c>
      <c r="H331">
        <f>F331*AVERAGEIFS(H:H, $A:$A, $A331, $D:$D, "Weight pct")</f>
        <v>67.172580795105887</v>
      </c>
      <c r="I331">
        <f>F331*AVERAGEIFS(I:I, $A:$A, $A331, $D:$D, "Weight pct")</f>
        <v>28.526396250958989</v>
      </c>
      <c r="J331">
        <f>IF(J329&gt;(J330*(1+Dash!$B$6)), J330*(1+Dash!$B$6), IF(J329&lt;(J330*(1-Dash!$B$7)), J330*(1-Dash!$B$7), J329))</f>
        <v>0</v>
      </c>
      <c r="K331" t="e">
        <f>J331*AVERAGEIFS(K:K, $A:$A, $A331, $D:$D, "Weight pct")</f>
        <v>#DIV/0!</v>
      </c>
      <c r="L331" t="e">
        <f>J331*AVERAGEIFS(L:L, $A:$A, $A331, $D:$D, "Weight pct")</f>
        <v>#DIV/0!</v>
      </c>
      <c r="M331" t="e">
        <f>J331*AVERAGEIFS(M:M, $A:$A, $A331, $D:$D, "Weight pct")</f>
        <v>#DIV/0!</v>
      </c>
      <c r="N331">
        <f>IF(N329&gt;(N330*(1+Dash!$B$6)), N330*(1+Dash!$B$6), IF(N329&lt;(N330*(1-Dash!$B$7)), N330*(1-Dash!$B$7), N329))</f>
        <v>268.62000000000006</v>
      </c>
      <c r="O331">
        <f>N331*AVERAGEIFS(O:O, $A:$A, $A331, $D:$D, "Weight pct")</f>
        <v>0</v>
      </c>
      <c r="P331">
        <f>N331*AVERAGEIFS(P:P, $A:$A, $A331, $D:$D, "Weight pct")</f>
        <v>268.62000000000006</v>
      </c>
      <c r="Q331">
        <f>IF(Q329&gt;(Q330*(1+Dash!$B$6)), Q330*(1+Dash!$B$6), IF(Q329&lt;(Q330*(1-Dash!$B$7)), Q330*(1-Dash!$B$7), Q329))</f>
        <v>6.317499999999999</v>
      </c>
      <c r="R331">
        <f>$Q331*($R327/$Q327)</f>
        <v>3.6099999999999994</v>
      </c>
      <c r="S331">
        <f>$Q331*($S327/$Q327)</f>
        <v>5.4149999999999991</v>
      </c>
      <c r="T331">
        <f>$Q331*($T327/$Q327)</f>
        <v>1.8049999999999997</v>
      </c>
      <c r="U331">
        <f t="shared" si="320"/>
        <v>6.317499999999999</v>
      </c>
      <c r="V331">
        <f t="shared" si="320"/>
        <v>3.6099999999999994</v>
      </c>
      <c r="W331">
        <f t="shared" si="320"/>
        <v>5.4149999999999991</v>
      </c>
      <c r="X331">
        <f t="shared" si="320"/>
        <v>1.8049999999999997</v>
      </c>
      <c r="Y331">
        <f t="shared" si="321"/>
        <v>0</v>
      </c>
      <c r="Z331">
        <f t="shared" si="321"/>
        <v>0</v>
      </c>
      <c r="AA331">
        <f t="shared" si="321"/>
        <v>0</v>
      </c>
      <c r="AB331">
        <f t="shared" si="321"/>
        <v>0</v>
      </c>
      <c r="AC331">
        <f>IF(AC329&gt;(AC330*(1+Dash!$B$6)), AC330*(1+Dash!$B$6), IF(AC329&lt;(AC330*(1-Dash!$B$7)), AC330*(1-Dash!$B$7), AC329))</f>
        <v>367.88504079314527</v>
      </c>
      <c r="AD331">
        <f>AC331*AVERAGEIFS(AD:AD, $A:$A, $A331, $D:$D, "Weight pct")</f>
        <v>120.19556185923707</v>
      </c>
      <c r="AE331">
        <f>AC331*AVERAGEIFS(AE:AE, $A:$A, $A331, $D:$D, "Weight pct")</f>
        <v>201.35848268382313</v>
      </c>
      <c r="AF331">
        <f>AC331*AVERAGEIFS(AF:AF, $A:$A, $A331, $D:$D, "Weight pct")</f>
        <v>135.21355318380245</v>
      </c>
      <c r="AG331">
        <f t="shared" si="322"/>
        <v>197.47414792943661</v>
      </c>
      <c r="AH331">
        <f t="shared" si="322"/>
        <v>68.368972737739142</v>
      </c>
      <c r="AI331">
        <f t="shared" si="322"/>
        <v>82.664408000418078</v>
      </c>
      <c r="AJ331">
        <f t="shared" si="322"/>
        <v>58.576768701357892</v>
      </c>
      <c r="AK331">
        <f t="shared" si="323"/>
        <v>170.41089286370863</v>
      </c>
      <c r="AL331">
        <f t="shared" si="323"/>
        <v>51.826589121497925</v>
      </c>
      <c r="AM331">
        <f t="shared" si="323"/>
        <v>118.69407468340505</v>
      </c>
      <c r="AN331">
        <f t="shared" si="323"/>
        <v>76.636784482444526</v>
      </c>
      <c r="AO331">
        <f>IF(AO329&gt;(AO330*(1+Dash!$B$6)), AO330*(1+Dash!$B$6), IF(AO329&lt;(AO330*(1-Dash!$B$7)), AO330*(1-Dash!$B$7), AO329))</f>
        <v>14.535184156137507</v>
      </c>
      <c r="AP331">
        <f>IF(AP329&gt;(AP330*(1+Dash!$B$6)), AP330*(1+Dash!$B$6), IF(AP329&lt;(AP330*(1-Dash!$B$7)), AP330*(1-Dash!$B$7), AP329))</f>
        <v>0</v>
      </c>
      <c r="AQ331" t="e">
        <f>AP331*AVERAGEIFS(AQ:AQ, $A:$A, $A331, $D:$D, "Weight pct")</f>
        <v>#DIV/0!</v>
      </c>
      <c r="AR331" t="e">
        <f>AP331*AVERAGEIFS(AR:AR, $A:$A, $A331, $D:$D, "Weight pct")</f>
        <v>#DIV/0!</v>
      </c>
      <c r="AS331" t="e">
        <f>AP331*AVERAGEIFS(AS:AS, $A:$A, $A331, $D:$D, "Weight pct")</f>
        <v>#DIV/0!</v>
      </c>
      <c r="AT331" t="e">
        <f t="shared" si="324"/>
        <v>#DIV/0!</v>
      </c>
      <c r="AU331" t="e">
        <f t="shared" si="324"/>
        <v>#DIV/0!</v>
      </c>
      <c r="AV331" t="e">
        <f t="shared" si="324"/>
        <v>#DIV/0!</v>
      </c>
      <c r="AW331" t="e">
        <f t="shared" si="324"/>
        <v>#DIV/0!</v>
      </c>
      <c r="AX331" t="e">
        <f t="shared" si="325"/>
        <v>#DIV/0!</v>
      </c>
      <c r="AY331" t="e">
        <f t="shared" si="325"/>
        <v>#DIV/0!</v>
      </c>
      <c r="AZ331" t="e">
        <f t="shared" si="325"/>
        <v>#DIV/0!</v>
      </c>
      <c r="BA331" t="e">
        <f t="shared" si="325"/>
        <v>#DIV/0!</v>
      </c>
      <c r="BB331">
        <f>IF(BB329&gt;(BB330*(1+Dash!$B$6)), BB330*(1+Dash!$B$6), IF(BB329&lt;(BB330*(1-Dash!$B$7)), BB330*(1-Dash!$B$7), BB329))</f>
        <v>391.04657569301145</v>
      </c>
      <c r="BC331">
        <f>BB331*AVERAGEIFS(BC:BC, $A:$A, $A331, $D:$D, "Weight pct")</f>
        <v>142.02975110884353</v>
      </c>
      <c r="BD331">
        <f>BB331*AVERAGEIFS(BD:BD, $A:$A, $A331, $D:$D, "Weight pct")</f>
        <v>209.23927369860604</v>
      </c>
      <c r="BE331">
        <f>BB331*AVERAGEIFS(BE:BE, $A:$A, $A331, $D:$D, "Weight pct")</f>
        <v>120.04236355450276</v>
      </c>
      <c r="BF331">
        <f t="shared" si="326"/>
        <v>264.09119622606039</v>
      </c>
      <c r="BG331">
        <f t="shared" si="326"/>
        <v>113.10844937416064</v>
      </c>
      <c r="BH331">
        <f t="shared" si="326"/>
        <v>129.73716115328509</v>
      </c>
      <c r="BI331">
        <f t="shared" si="326"/>
        <v>51.789186564364229</v>
      </c>
      <c r="BJ331">
        <f t="shared" si="327"/>
        <v>126.95537946695106</v>
      </c>
      <c r="BK331">
        <f t="shared" si="327"/>
        <v>28.921301734682903</v>
      </c>
      <c r="BL331">
        <f t="shared" si="327"/>
        <v>79.502112545320941</v>
      </c>
      <c r="BM331">
        <f t="shared" si="327"/>
        <v>68.253176990138527</v>
      </c>
      <c r="BN331">
        <f>IF(BN329&gt;(BN330*(1+Dash!$B$6)), BN330*(1+Dash!$B$6), IF(BN329&lt;(BN330*(1-Dash!$B$7)), BN330*(1-Dash!$B$7), BN329))</f>
        <v>25.410000000000004</v>
      </c>
      <c r="BO331">
        <f>IF(BO329&gt;(BO330*(1+Dash!$B$6)), BO330*(1+Dash!$B$6), IF(BO329&lt;(BO330*(1-Dash!$B$7)), BO330*(1-Dash!$B$7), BO329))</f>
        <v>0</v>
      </c>
      <c r="BP331" t="e">
        <f>BO331*AVERAGEIFS(BP:BP, $A:$A, $A331, $D:$D, "Weight pct")</f>
        <v>#DIV/0!</v>
      </c>
      <c r="BQ331" t="e">
        <f>BO331*AVERAGEIFS(BQ:BQ, $A:$A, $A331, $D:$D, "Weight pct")</f>
        <v>#DIV/0!</v>
      </c>
      <c r="BR331" t="e">
        <f>BO331*AVERAGEIFS(BR:BR, $A:$A, $A331, $D:$D, "Weight pct")</f>
        <v>#DIV/0!</v>
      </c>
      <c r="BS331" t="e">
        <f t="shared" si="328"/>
        <v>#DIV/0!</v>
      </c>
      <c r="BT331" t="e">
        <f t="shared" si="328"/>
        <v>#DIV/0!</v>
      </c>
      <c r="BU331" t="e">
        <f t="shared" si="328"/>
        <v>#DIV/0!</v>
      </c>
      <c r="BV331" t="e">
        <f t="shared" si="328"/>
        <v>#DIV/0!</v>
      </c>
      <c r="BW331" t="e">
        <f t="shared" si="329"/>
        <v>#DIV/0!</v>
      </c>
      <c r="BX331" t="e">
        <f t="shared" si="329"/>
        <v>#DIV/0!</v>
      </c>
      <c r="BY331" t="e">
        <f t="shared" si="329"/>
        <v>#DIV/0!</v>
      </c>
      <c r="BZ331" t="e">
        <f t="shared" si="329"/>
        <v>#DIV/0!</v>
      </c>
      <c r="CA331">
        <f>IF(CA329&gt;(CA330*(1+Dash!$B$6)), CA330*(1+Dash!$B$6), IF(CA329&lt;(CA330*(1-Dash!$B$7)), CA330*(1-Dash!$B$7), CA329))</f>
        <v>0</v>
      </c>
    </row>
    <row r="332" spans="1:79" outlineLevel="1">
      <c r="A332" t="s">
        <v>113</v>
      </c>
      <c r="B332" t="s">
        <v>1943</v>
      </c>
      <c r="C332">
        <v>2018</v>
      </c>
      <c r="D332" t="s">
        <v>2036</v>
      </c>
      <c r="E332">
        <v>602</v>
      </c>
      <c r="F332">
        <v>517</v>
      </c>
      <c r="G332">
        <v>312</v>
      </c>
      <c r="H332">
        <v>217</v>
      </c>
      <c r="I332">
        <v>80</v>
      </c>
      <c r="AC332">
        <v>328</v>
      </c>
      <c r="AD332">
        <v>124</v>
      </c>
      <c r="AE332">
        <v>204</v>
      </c>
      <c r="AF332">
        <v>147</v>
      </c>
      <c r="AG332">
        <v>146</v>
      </c>
      <c r="AH332">
        <v>61</v>
      </c>
      <c r="AI332">
        <v>95</v>
      </c>
      <c r="AJ332">
        <v>51</v>
      </c>
      <c r="AK332">
        <v>182</v>
      </c>
      <c r="AL332">
        <v>63</v>
      </c>
      <c r="AM332">
        <v>109</v>
      </c>
      <c r="AN332">
        <v>96</v>
      </c>
      <c r="AO332">
        <v>6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520</v>
      </c>
      <c r="BC332">
        <v>266</v>
      </c>
      <c r="BD332">
        <v>276</v>
      </c>
      <c r="BE332">
        <v>161</v>
      </c>
      <c r="BF332">
        <v>385</v>
      </c>
      <c r="BG332">
        <v>218</v>
      </c>
      <c r="BH332">
        <v>199</v>
      </c>
      <c r="BI332">
        <v>98</v>
      </c>
      <c r="BJ332">
        <v>135</v>
      </c>
      <c r="BK332">
        <v>48</v>
      </c>
      <c r="BL332">
        <v>77</v>
      </c>
      <c r="BM332">
        <v>63</v>
      </c>
      <c r="BN332">
        <v>24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</row>
    <row r="333" spans="1:79" outlineLevel="1">
      <c r="A333" t="s">
        <v>113</v>
      </c>
      <c r="B333" t="s">
        <v>1943</v>
      </c>
      <c r="C333">
        <v>2019</v>
      </c>
      <c r="D333" t="s">
        <v>2036</v>
      </c>
      <c r="E333">
        <v>668</v>
      </c>
      <c r="F333">
        <v>439</v>
      </c>
      <c r="G333">
        <v>259</v>
      </c>
      <c r="H333">
        <v>168</v>
      </c>
      <c r="I333">
        <v>64</v>
      </c>
      <c r="AC333">
        <v>362</v>
      </c>
      <c r="AD333">
        <v>265</v>
      </c>
      <c r="AE333">
        <v>246</v>
      </c>
      <c r="AF333">
        <v>150</v>
      </c>
      <c r="AG333">
        <v>173</v>
      </c>
      <c r="AH333">
        <v>143</v>
      </c>
      <c r="AI333">
        <v>127</v>
      </c>
      <c r="AJ333">
        <v>55</v>
      </c>
      <c r="AK333">
        <v>189</v>
      </c>
      <c r="AL333">
        <v>122</v>
      </c>
      <c r="AM333">
        <v>119</v>
      </c>
      <c r="AN333">
        <v>95</v>
      </c>
      <c r="AO333">
        <v>12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512</v>
      </c>
      <c r="BC333">
        <v>315</v>
      </c>
      <c r="BD333">
        <v>286</v>
      </c>
      <c r="BE333">
        <v>143</v>
      </c>
      <c r="BF333">
        <v>338</v>
      </c>
      <c r="BG333">
        <v>228</v>
      </c>
      <c r="BH333">
        <v>186</v>
      </c>
      <c r="BI333">
        <v>79</v>
      </c>
      <c r="BJ333">
        <v>174</v>
      </c>
      <c r="BK333">
        <v>87</v>
      </c>
      <c r="BL333">
        <v>100</v>
      </c>
      <c r="BM333">
        <v>64</v>
      </c>
      <c r="BN333">
        <v>36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</row>
    <row r="334" spans="1:79" outlineLevel="1">
      <c r="A334" t="s">
        <v>113</v>
      </c>
      <c r="B334" t="s">
        <v>1943</v>
      </c>
      <c r="C334">
        <v>2020</v>
      </c>
      <c r="D334" t="s">
        <v>2036</v>
      </c>
      <c r="E334">
        <v>699</v>
      </c>
      <c r="F334">
        <v>492</v>
      </c>
      <c r="G334">
        <v>332</v>
      </c>
      <c r="H334">
        <v>203</v>
      </c>
      <c r="I334">
        <v>89</v>
      </c>
      <c r="N334">
        <v>215</v>
      </c>
      <c r="O334">
        <v>21</v>
      </c>
      <c r="P334">
        <v>194</v>
      </c>
      <c r="Q334">
        <f>SUM(Table1[[#This Row],[OSA]],Table1[[#This Row],[OSA: High-Demand Field]])</f>
        <v>0</v>
      </c>
      <c r="U334">
        <v>0</v>
      </c>
      <c r="Y334">
        <v>0</v>
      </c>
      <c r="AC334">
        <v>284</v>
      </c>
      <c r="AD334">
        <v>160</v>
      </c>
      <c r="AE334">
        <v>196</v>
      </c>
      <c r="AF334">
        <v>127</v>
      </c>
      <c r="AG334">
        <v>111</v>
      </c>
      <c r="AH334">
        <v>60</v>
      </c>
      <c r="AI334">
        <v>83</v>
      </c>
      <c r="AJ334">
        <v>35</v>
      </c>
      <c r="AK334">
        <v>173</v>
      </c>
      <c r="AL334">
        <v>100</v>
      </c>
      <c r="AM334">
        <v>113</v>
      </c>
      <c r="AN334">
        <v>92</v>
      </c>
      <c r="AO334">
        <v>10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538</v>
      </c>
      <c r="BC334">
        <v>322</v>
      </c>
      <c r="BD334">
        <v>291</v>
      </c>
      <c r="BE334">
        <v>171</v>
      </c>
      <c r="BF334">
        <v>336</v>
      </c>
      <c r="BG334">
        <v>219</v>
      </c>
      <c r="BH334">
        <v>169</v>
      </c>
      <c r="BI334">
        <v>78</v>
      </c>
      <c r="BJ334">
        <v>202</v>
      </c>
      <c r="BK334">
        <v>103</v>
      </c>
      <c r="BL334">
        <v>122</v>
      </c>
      <c r="BM334">
        <v>93</v>
      </c>
      <c r="BN334">
        <v>16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</row>
    <row r="335" spans="1:79" outlineLevel="1">
      <c r="A335" t="s">
        <v>113</v>
      </c>
      <c r="B335" t="s">
        <v>1943</v>
      </c>
      <c r="C335">
        <v>2021</v>
      </c>
      <c r="D335" t="s">
        <v>2036</v>
      </c>
      <c r="E335">
        <v>643</v>
      </c>
      <c r="F335">
        <v>430</v>
      </c>
      <c r="G335">
        <v>287</v>
      </c>
      <c r="H335">
        <v>158</v>
      </c>
      <c r="I335">
        <v>69</v>
      </c>
      <c r="J335">
        <v>2</v>
      </c>
      <c r="K335">
        <v>1</v>
      </c>
      <c r="L335">
        <v>0</v>
      </c>
      <c r="M335">
        <v>0</v>
      </c>
      <c r="N335">
        <v>192</v>
      </c>
      <c r="O335">
        <v>0</v>
      </c>
      <c r="P335">
        <v>192</v>
      </c>
      <c r="Q335">
        <f>SUM(Table1[[#This Row],[OSA]],Table1[[#This Row],[OSA: High-Demand Field]])</f>
        <v>0</v>
      </c>
      <c r="U335">
        <v>0</v>
      </c>
      <c r="Y335">
        <v>0</v>
      </c>
      <c r="AC335">
        <v>283</v>
      </c>
      <c r="AD335">
        <v>152</v>
      </c>
      <c r="AE335">
        <v>196</v>
      </c>
      <c r="AF335">
        <v>109</v>
      </c>
      <c r="AG335">
        <v>98</v>
      </c>
      <c r="AH335">
        <v>47</v>
      </c>
      <c r="AI335">
        <v>69</v>
      </c>
      <c r="AJ335">
        <v>20</v>
      </c>
      <c r="AK335">
        <v>185</v>
      </c>
      <c r="AL335">
        <v>105</v>
      </c>
      <c r="AM335">
        <v>127</v>
      </c>
      <c r="AN335">
        <v>89</v>
      </c>
      <c r="AO335">
        <v>10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500</v>
      </c>
      <c r="BC335">
        <v>329</v>
      </c>
      <c r="BD335">
        <v>270</v>
      </c>
      <c r="BE335">
        <v>133</v>
      </c>
      <c r="BF335">
        <v>284</v>
      </c>
      <c r="BG335">
        <v>199</v>
      </c>
      <c r="BH335">
        <v>141</v>
      </c>
      <c r="BI335">
        <v>52</v>
      </c>
      <c r="BJ335">
        <v>216</v>
      </c>
      <c r="BK335">
        <v>130</v>
      </c>
      <c r="BL335">
        <v>129</v>
      </c>
      <c r="BM335">
        <v>81</v>
      </c>
      <c r="BN335">
        <v>31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</row>
    <row r="336" spans="1:79" outlineLevel="1">
      <c r="A336" t="s">
        <v>113</v>
      </c>
      <c r="B336" t="s">
        <v>1943</v>
      </c>
      <c r="C336">
        <v>2022</v>
      </c>
      <c r="D336" t="s">
        <v>2036</v>
      </c>
      <c r="E336">
        <v>621</v>
      </c>
      <c r="F336">
        <v>358</v>
      </c>
      <c r="G336">
        <v>242</v>
      </c>
      <c r="H336">
        <v>123</v>
      </c>
      <c r="I336">
        <v>45</v>
      </c>
      <c r="J336">
        <v>1</v>
      </c>
      <c r="K336">
        <v>0</v>
      </c>
      <c r="L336">
        <v>0</v>
      </c>
      <c r="M336">
        <v>0</v>
      </c>
      <c r="N336">
        <v>230</v>
      </c>
      <c r="O336">
        <v>1</v>
      </c>
      <c r="P336">
        <v>229</v>
      </c>
      <c r="Q336">
        <f>SUM(Table1[[#This Row],[OSA]],Table1[[#This Row],[OSA: High-Demand Field]])</f>
        <v>0</v>
      </c>
      <c r="U336">
        <v>0</v>
      </c>
      <c r="Y336">
        <v>0</v>
      </c>
      <c r="AC336">
        <v>338</v>
      </c>
      <c r="AD336">
        <v>201</v>
      </c>
      <c r="AE336">
        <v>199</v>
      </c>
      <c r="AF336">
        <v>131</v>
      </c>
      <c r="AG336">
        <v>166</v>
      </c>
      <c r="AH336">
        <v>108</v>
      </c>
      <c r="AI336">
        <v>99</v>
      </c>
      <c r="AJ336">
        <v>48</v>
      </c>
      <c r="AK336">
        <v>172</v>
      </c>
      <c r="AL336">
        <v>93</v>
      </c>
      <c r="AM336">
        <v>100</v>
      </c>
      <c r="AN336">
        <v>83</v>
      </c>
      <c r="AO336">
        <v>18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564</v>
      </c>
      <c r="BC336">
        <v>363</v>
      </c>
      <c r="BD336">
        <v>268</v>
      </c>
      <c r="BE336">
        <v>161</v>
      </c>
      <c r="BF336">
        <v>333</v>
      </c>
      <c r="BG336">
        <v>229</v>
      </c>
      <c r="BH336">
        <v>135</v>
      </c>
      <c r="BI336">
        <v>72</v>
      </c>
      <c r="BJ336">
        <v>231</v>
      </c>
      <c r="BK336">
        <v>134</v>
      </c>
      <c r="BL336">
        <v>133</v>
      </c>
      <c r="BM336">
        <v>89</v>
      </c>
      <c r="BN336">
        <v>44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</row>
    <row r="337" spans="1:79" outlineLevel="1">
      <c r="A337" t="s">
        <v>113</v>
      </c>
      <c r="B337" t="s">
        <v>1943</v>
      </c>
      <c r="C337">
        <v>2023</v>
      </c>
      <c r="D337" t="s">
        <v>2036</v>
      </c>
      <c r="E337">
        <v>749</v>
      </c>
      <c r="F337">
        <v>367</v>
      </c>
      <c r="G337">
        <v>282</v>
      </c>
      <c r="H337">
        <v>114</v>
      </c>
      <c r="I337">
        <v>57</v>
      </c>
      <c r="N337">
        <v>172</v>
      </c>
      <c r="O337">
        <v>0</v>
      </c>
      <c r="P337">
        <v>172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279</v>
      </c>
      <c r="AD337">
        <v>143</v>
      </c>
      <c r="AE337">
        <v>141</v>
      </c>
      <c r="AF337">
        <v>124</v>
      </c>
      <c r="AG337">
        <v>119</v>
      </c>
      <c r="AH337">
        <v>46</v>
      </c>
      <c r="AI337">
        <v>63</v>
      </c>
      <c r="AJ337">
        <v>43</v>
      </c>
      <c r="AK337">
        <v>160</v>
      </c>
      <c r="AL337">
        <v>97</v>
      </c>
      <c r="AM337">
        <v>78</v>
      </c>
      <c r="AN337">
        <v>81</v>
      </c>
      <c r="AO337">
        <v>5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562</v>
      </c>
      <c r="BC337">
        <v>395</v>
      </c>
      <c r="BD337">
        <v>248</v>
      </c>
      <c r="BE337">
        <v>141</v>
      </c>
      <c r="BF337">
        <v>371</v>
      </c>
      <c r="BG337">
        <v>284</v>
      </c>
      <c r="BH337">
        <v>141</v>
      </c>
      <c r="BI337">
        <v>64</v>
      </c>
      <c r="BJ337">
        <v>191</v>
      </c>
      <c r="BK337">
        <v>111</v>
      </c>
      <c r="BL337">
        <v>107</v>
      </c>
      <c r="BM337">
        <v>77</v>
      </c>
      <c r="BN337">
        <v>30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</row>
    <row r="338" spans="1:79" outlineLevel="1">
      <c r="A338" t="str">
        <f>A337</f>
        <v>003601</v>
      </c>
      <c r="B338" t="str">
        <f>B337</f>
        <v>Paris Junior College</v>
      </c>
      <c r="C338">
        <v>2024</v>
      </c>
      <c r="D338" t="s">
        <v>2037</v>
      </c>
      <c r="E338">
        <f>_xlfn.FORECAST.ETS($C338, E332:E337, $C332:$C337, 0,0,1)</f>
        <v>696.61395664832492</v>
      </c>
      <c r="F338">
        <f>_xlfn.FORECAST.ETS($C338, F332:F337, $C332:$C337, 0,0,1)</f>
        <v>340.85366186313809</v>
      </c>
      <c r="G338">
        <f>F338*AVERAGEIFS(G:G, $A:$A, $A338, $D:$D, "Weight pct")</f>
        <v>226.10342907638901</v>
      </c>
      <c r="H338">
        <f>F338*AVERAGEIFS(H:H, $A:$A, $A338, $D:$D, "Weight pct")</f>
        <v>127.06244769145982</v>
      </c>
      <c r="I338">
        <f>F338*AVERAGEIFS(I:I, $A:$A, $A338, $D:$D, "Weight pct")</f>
        <v>52.428738665803841</v>
      </c>
      <c r="J338">
        <f>_xlfn.FORECAST.ETS($C338, J332:J337, $C332:$C337, 0,0,1)</f>
        <v>0.77099349081042834</v>
      </c>
      <c r="K338">
        <f>J338*AVERAGEIFS(K:K, $A:$A, $A338, $D:$D, "Weight pct")</f>
        <v>0.19274837270260708</v>
      </c>
      <c r="L338">
        <f>J338*AVERAGEIFS(L:L, $A:$A, $A338, $D:$D, "Weight pct")</f>
        <v>0</v>
      </c>
      <c r="M338">
        <f>J338*AVERAGEIFS(M:M, $A:$A, $A338, $D:$D, "Weight pct")</f>
        <v>0</v>
      </c>
      <c r="N338">
        <f>_xlfn.FORECAST.ETS($C338, N334:N337, $C334:$C337, 0,0,1)</f>
        <v>173.89941322814272</v>
      </c>
      <c r="O338">
        <f>N338*AVERAGEIFS(O:O, $A:$A, $A338, $D:$D, "Weight pct")</f>
        <v>4.4354021220221433</v>
      </c>
      <c r="P338">
        <f>N338*AVERAGEIFS(P:P, $A:$A, $A338, $D:$D, "Weight pct")</f>
        <v>169.46401110612058</v>
      </c>
      <c r="Q338">
        <f>_xlfn.FORECAST.ETS($C338, Q334:Q337, $C334:$C337, 0,0,1)</f>
        <v>0</v>
      </c>
      <c r="R338" t="e">
        <f>$Q338*($R337/$Q337)</f>
        <v>#DIV/0!</v>
      </c>
      <c r="S338" t="e">
        <f>$Q338*($S337/$Q337)</f>
        <v>#DIV/0!</v>
      </c>
      <c r="T338" t="e">
        <f>$Q338*($T337/$Q337)</f>
        <v>#DIV/0!</v>
      </c>
      <c r="U338" t="e">
        <f t="shared" ref="U338:X341" si="330">Q338*AVERAGEIFS(U:U, $A:$A, $A338, $D:$D, "Weight pct")</f>
        <v>#DIV/0!</v>
      </c>
      <c r="V338" t="e">
        <f t="shared" si="330"/>
        <v>#DIV/0!</v>
      </c>
      <c r="W338" t="e">
        <f t="shared" si="330"/>
        <v>#DIV/0!</v>
      </c>
      <c r="X338" t="e">
        <f t="shared" si="330"/>
        <v>#DIV/0!</v>
      </c>
      <c r="Y338" t="e">
        <f t="shared" ref="Y338:AB341" si="331">Q338*AVERAGEIFS(Y:Y, $A:$A, $A338, $D:$D, "Weight pct")</f>
        <v>#DIV/0!</v>
      </c>
      <c r="Z338" t="e">
        <f t="shared" si="331"/>
        <v>#DIV/0!</v>
      </c>
      <c r="AA338" t="e">
        <f t="shared" si="331"/>
        <v>#DIV/0!</v>
      </c>
      <c r="AB338" t="e">
        <f t="shared" si="331"/>
        <v>#DIV/0!</v>
      </c>
      <c r="AC338">
        <f>_xlfn.FORECAST.ETS($C338, AC332:AC337, $C332:$C337, 0,0,1)</f>
        <v>269.23447820708577</v>
      </c>
      <c r="AD338">
        <f>AC338*AVERAGEIFS(AD:AD, $A:$A, $A338, $D:$D, "Weight pct")</f>
        <v>148.87747180622</v>
      </c>
      <c r="AE338">
        <f>AC338*AVERAGEIFS(AE:AE, $A:$A, $A338, $D:$D, "Weight pct")</f>
        <v>169.54427955539029</v>
      </c>
      <c r="AF338">
        <f>AC338*AVERAGEIFS(AF:AF, $A:$A, $A338, $D:$D, "Weight pct")</f>
        <v>113.38791610383073</v>
      </c>
      <c r="AG338">
        <f t="shared" ref="AG338:AJ341" si="332">AC338*AVERAGEIFS(AG:AG, $A:$A, $A338, $D:$D, "Weight pct")</f>
        <v>115.67232550525817</v>
      </c>
      <c r="AH338">
        <f t="shared" si="332"/>
        <v>63.887303297225074</v>
      </c>
      <c r="AI338">
        <f t="shared" si="332"/>
        <v>76.344449373641154</v>
      </c>
      <c r="AJ338">
        <f t="shared" si="332"/>
        <v>35.639119173677628</v>
      </c>
      <c r="AK338">
        <f t="shared" ref="AK338:AN341" si="333">AC338*AVERAGEIFS(AK:AK, $A:$A, $A338, $D:$D, "Weight pct")</f>
        <v>153.56215270182761</v>
      </c>
      <c r="AL338">
        <f t="shared" si="333"/>
        <v>84.990168508994927</v>
      </c>
      <c r="AM338">
        <f t="shared" si="333"/>
        <v>93.199830181749149</v>
      </c>
      <c r="AN338">
        <f t="shared" si="333"/>
        <v>77.748796930153105</v>
      </c>
      <c r="AO338">
        <f>_xlfn.FORECAST.ETS($C338, AO332:AO337, $C332:$C337, 0,0,1)</f>
        <v>9.5788708273557273</v>
      </c>
      <c r="AP338">
        <f>_xlfn.FORECAST.ETS($C338, AP332:AP337, $C332:$C337, 0,0,1)</f>
        <v>0</v>
      </c>
      <c r="AQ338" t="e">
        <f>AP338*AVERAGEIFS(AQ:AQ, $A:$A, $A338, $D:$D, "Weight pct")</f>
        <v>#DIV/0!</v>
      </c>
      <c r="AR338" t="e">
        <f>AP338*AVERAGEIFS(AR:AR, $A:$A, $A338, $D:$D, "Weight pct")</f>
        <v>#DIV/0!</v>
      </c>
      <c r="AS338" t="e">
        <f>AP338*AVERAGEIFS(AS:AS, $A:$A, $A338, $D:$D, "Weight pct")</f>
        <v>#DIV/0!</v>
      </c>
      <c r="AT338" t="e">
        <f t="shared" ref="AT338:AW341" si="334">AP338*AVERAGEIFS(AT:AT, $A:$A, $A338, $D:$D, "Weight pct")</f>
        <v>#DIV/0!</v>
      </c>
      <c r="AU338" t="e">
        <f t="shared" si="334"/>
        <v>#DIV/0!</v>
      </c>
      <c r="AV338" t="e">
        <f t="shared" si="334"/>
        <v>#DIV/0!</v>
      </c>
      <c r="AW338" t="e">
        <f t="shared" si="334"/>
        <v>#DIV/0!</v>
      </c>
      <c r="AX338" t="e">
        <f t="shared" ref="AX338:BA341" si="335">AP338*AVERAGEIFS(AX:AX, $A:$A, $A338, $D:$D, "Weight pct")</f>
        <v>#DIV/0!</v>
      </c>
      <c r="AY338" t="e">
        <f t="shared" si="335"/>
        <v>#DIV/0!</v>
      </c>
      <c r="AZ338" t="e">
        <f t="shared" si="335"/>
        <v>#DIV/0!</v>
      </c>
      <c r="BA338" t="e">
        <f t="shared" si="335"/>
        <v>#DIV/0!</v>
      </c>
      <c r="BB338">
        <f>_xlfn.FORECAST.ETS($C338, BB332:BB337, $C332:$C337, 0,0,1)</f>
        <v>575.24848229606926</v>
      </c>
      <c r="BC338">
        <f>BB338*AVERAGEIFS(BC:BC, $A:$A, $A338, $D:$D, "Weight pct")</f>
        <v>357.58882285624486</v>
      </c>
      <c r="BD338">
        <f>BB338*AVERAGEIFS(BD:BD, $A:$A, $A338, $D:$D, "Weight pct")</f>
        <v>295.93788732344524</v>
      </c>
      <c r="BE338">
        <f>BB338*AVERAGEIFS(BE:BE, $A:$A, $A338, $D:$D, "Weight pct")</f>
        <v>163.8601819778257</v>
      </c>
      <c r="BF338">
        <f t="shared" ref="BF338:BI341" si="336">BB338*AVERAGEIFS(BF:BF, $A:$A, $A338, $D:$D, "Weight pct")</f>
        <v>368.50840219571398</v>
      </c>
      <c r="BG338">
        <f t="shared" si="336"/>
        <v>249.01217242681872</v>
      </c>
      <c r="BH338">
        <f t="shared" si="336"/>
        <v>174.92997570095241</v>
      </c>
      <c r="BI338">
        <f t="shared" si="336"/>
        <v>79.45489219632546</v>
      </c>
      <c r="BJ338">
        <f t="shared" ref="BJ338:BM341" si="337">BB338*AVERAGEIFS(BJ:BJ, $A:$A, $A338, $D:$D, "Weight pct")</f>
        <v>206.7400801003553</v>
      </c>
      <c r="BK338">
        <f t="shared" si="337"/>
        <v>108.57665042942614</v>
      </c>
      <c r="BL338">
        <f t="shared" si="337"/>
        <v>121.00791162249287</v>
      </c>
      <c r="BM338">
        <f t="shared" si="337"/>
        <v>84.405289781500258</v>
      </c>
      <c r="BN338">
        <f>_xlfn.FORECAST.ETS($C338, BN332:BN337, $C332:$C337, 0,0,1)</f>
        <v>35.081749765526034</v>
      </c>
      <c r="BO338">
        <f>_xlfn.FORECAST.ETS($C338, BO332:BO337, $C332:$C337, 0,0,1)</f>
        <v>0</v>
      </c>
      <c r="BP338" t="e">
        <f>BO338*AVERAGEIFS(BP:BP, $A:$A, $A338, $D:$D, "Weight pct")</f>
        <v>#DIV/0!</v>
      </c>
      <c r="BQ338" t="e">
        <f>BO338*AVERAGEIFS(BQ:BQ, $A:$A, $A338, $D:$D, "Weight pct")</f>
        <v>#DIV/0!</v>
      </c>
      <c r="BR338" t="e">
        <f>BO338*AVERAGEIFS(BR:BR, $A:$A, $A338, $D:$D, "Weight pct")</f>
        <v>#DIV/0!</v>
      </c>
      <c r="BS338" t="e">
        <f t="shared" ref="BS338:BV341" si="338">BO338*AVERAGEIFS(BS:BS, $A:$A, $A338, $D:$D, "Weight pct")</f>
        <v>#DIV/0!</v>
      </c>
      <c r="BT338" t="e">
        <f t="shared" si="338"/>
        <v>#DIV/0!</v>
      </c>
      <c r="BU338" t="e">
        <f t="shared" si="338"/>
        <v>#DIV/0!</v>
      </c>
      <c r="BV338" t="e">
        <f t="shared" si="338"/>
        <v>#DIV/0!</v>
      </c>
      <c r="BW338" t="e">
        <f t="shared" ref="BW338:BZ341" si="339">BO338*AVERAGEIFS(BW:BW, $A:$A, $A338, $D:$D, "Weight pct")</f>
        <v>#DIV/0!</v>
      </c>
      <c r="BX338" t="e">
        <f t="shared" si="339"/>
        <v>#DIV/0!</v>
      </c>
      <c r="BY338" t="e">
        <f t="shared" si="339"/>
        <v>#DIV/0!</v>
      </c>
      <c r="BZ338" t="e">
        <f t="shared" si="339"/>
        <v>#DIV/0!</v>
      </c>
      <c r="CA338">
        <f>_xlfn.FORECAST.ETS($C338, CA332:CA337, $C332:$C337, 0,0,1)</f>
        <v>0</v>
      </c>
    </row>
    <row r="339" spans="1:79" outlineLevel="1">
      <c r="A339" t="str">
        <f>A337</f>
        <v>003601</v>
      </c>
      <c r="B339" t="str">
        <f>B337</f>
        <v>Paris Junior College</v>
      </c>
      <c r="C339">
        <v>2025</v>
      </c>
      <c r="D339" t="s">
        <v>2037</v>
      </c>
      <c r="E339">
        <f>_xlfn.FORECAST.ETS($C339, E332:E337, $C332:$C337, 0,0,1)</f>
        <v>709.62936499379407</v>
      </c>
      <c r="F339">
        <f>_xlfn.FORECAST.ETS($C339, F332:F337, $C332:$C337, 0,0,1)</f>
        <v>311.48872056802475</v>
      </c>
      <c r="G339">
        <f>F339*AVERAGEIFS(G:G, $A:$A, $A339, $D:$D, "Weight pct")</f>
        <v>206.62435443432773</v>
      </c>
      <c r="H339">
        <f>F339*AVERAGEIFS(H:H, $A:$A, $A339, $D:$D, "Weight pct")</f>
        <v>116.11586933616758</v>
      </c>
      <c r="I339">
        <f>F339*AVERAGEIFS(I:I, $A:$A, $A339, $D:$D, "Weight pct")</f>
        <v>47.911941560903301</v>
      </c>
      <c r="J339">
        <f>_xlfn.FORECAST.ETS($C339, J332:J337, $C332:$C337, 0,0,1)</f>
        <v>0.89962380832432132</v>
      </c>
      <c r="K339">
        <f>J339*AVERAGEIFS(K:K, $A:$A, $A339, $D:$D, "Weight pct")</f>
        <v>0.22490595208108033</v>
      </c>
      <c r="L339">
        <f>J339*AVERAGEIFS(L:L, $A:$A, $A339, $D:$D, "Weight pct")</f>
        <v>0</v>
      </c>
      <c r="M339">
        <f>J339*AVERAGEIFS(M:M, $A:$A, $A339, $D:$D, "Weight pct")</f>
        <v>0</v>
      </c>
      <c r="N339">
        <f>_xlfn.FORECAST.ETS($C339, N334:N337, $C334:$C337, 0,0,1)</f>
        <v>163.62439539942838</v>
      </c>
      <c r="O339">
        <f>N339*AVERAGEIFS(O:O, $A:$A, $A339, $D:$D, "Weight pct")</f>
        <v>4.173332026239212</v>
      </c>
      <c r="P339">
        <f>N339*AVERAGEIFS(P:P, $A:$A, $A339, $D:$D, "Weight pct")</f>
        <v>159.45106337318916</v>
      </c>
      <c r="Q339">
        <f>_xlfn.FORECAST.ETS($C339, Q334:Q337, $C334:$C337, 0,0,1)</f>
        <v>0</v>
      </c>
      <c r="R339" t="e">
        <f>$Q339*($R337/$Q337)</f>
        <v>#DIV/0!</v>
      </c>
      <c r="S339" t="e">
        <f>$Q339*($S337/$Q337)</f>
        <v>#DIV/0!</v>
      </c>
      <c r="T339" t="e">
        <f>$Q339*($T337/$Q337)</f>
        <v>#DIV/0!</v>
      </c>
      <c r="U339" t="e">
        <f t="shared" si="330"/>
        <v>#DIV/0!</v>
      </c>
      <c r="V339" t="e">
        <f t="shared" si="330"/>
        <v>#DIV/0!</v>
      </c>
      <c r="W339" t="e">
        <f t="shared" si="330"/>
        <v>#DIV/0!</v>
      </c>
      <c r="X339" t="e">
        <f t="shared" si="330"/>
        <v>#DIV/0!</v>
      </c>
      <c r="Y339" t="e">
        <f t="shared" si="331"/>
        <v>#DIV/0!</v>
      </c>
      <c r="Z339" t="e">
        <f t="shared" si="331"/>
        <v>#DIV/0!</v>
      </c>
      <c r="AA339" t="e">
        <f t="shared" si="331"/>
        <v>#DIV/0!</v>
      </c>
      <c r="AB339" t="e">
        <f t="shared" si="331"/>
        <v>#DIV/0!</v>
      </c>
      <c r="AC339">
        <f>_xlfn.FORECAST.ETS($C339, AC332:AC337, $C332:$C337, 0,0,1)</f>
        <v>259.44673958059059</v>
      </c>
      <c r="AD339">
        <f>AC339*AVERAGEIFS(AD:AD, $A:$A, $A339, $D:$D, "Weight pct")</f>
        <v>143.46518660739832</v>
      </c>
      <c r="AE339">
        <f>AC339*AVERAGEIFS(AE:AE, $A:$A, $A339, $D:$D, "Weight pct")</f>
        <v>163.38067411764544</v>
      </c>
      <c r="AF339">
        <f>AC339*AVERAGEIFS(AF:AF, $A:$A, $A339, $D:$D, "Weight pct")</f>
        <v>109.26581668470051</v>
      </c>
      <c r="AG339">
        <f t="shared" si="332"/>
        <v>111.46717876512368</v>
      </c>
      <c r="AH339">
        <f t="shared" si="332"/>
        <v>61.56474702438436</v>
      </c>
      <c r="AI339">
        <f t="shared" si="332"/>
        <v>73.569026548789793</v>
      </c>
      <c r="AJ339">
        <f t="shared" si="332"/>
        <v>34.343496169991731</v>
      </c>
      <c r="AK339">
        <f t="shared" si="333"/>
        <v>147.97956081546693</v>
      </c>
      <c r="AL339">
        <f t="shared" si="333"/>
        <v>81.900439583013963</v>
      </c>
      <c r="AM339">
        <f t="shared" si="333"/>
        <v>89.811647568855662</v>
      </c>
      <c r="AN339">
        <f t="shared" si="333"/>
        <v>74.922320514708773</v>
      </c>
      <c r="AO339">
        <f>_xlfn.FORECAST.ETS($C339, AO332:AO337, $C332:$C337, 0,0,1)</f>
        <v>9.6168576201608236</v>
      </c>
      <c r="AP339">
        <f>_xlfn.FORECAST.ETS($C339, AP332:AP337, $C332:$C337, 0,0,1)</f>
        <v>0</v>
      </c>
      <c r="AQ339" t="e">
        <f>AP339*AVERAGEIFS(AQ:AQ, $A:$A, $A339, $D:$D, "Weight pct")</f>
        <v>#DIV/0!</v>
      </c>
      <c r="AR339" t="e">
        <f>AP339*AVERAGEIFS(AR:AR, $A:$A, $A339, $D:$D, "Weight pct")</f>
        <v>#DIV/0!</v>
      </c>
      <c r="AS339" t="e">
        <f>AP339*AVERAGEIFS(AS:AS, $A:$A, $A339, $D:$D, "Weight pct")</f>
        <v>#DIV/0!</v>
      </c>
      <c r="AT339" t="e">
        <f t="shared" si="334"/>
        <v>#DIV/0!</v>
      </c>
      <c r="AU339" t="e">
        <f t="shared" si="334"/>
        <v>#DIV/0!</v>
      </c>
      <c r="AV339" t="e">
        <f t="shared" si="334"/>
        <v>#DIV/0!</v>
      </c>
      <c r="AW339" t="e">
        <f t="shared" si="334"/>
        <v>#DIV/0!</v>
      </c>
      <c r="AX339" t="e">
        <f t="shared" si="335"/>
        <v>#DIV/0!</v>
      </c>
      <c r="AY339" t="e">
        <f t="shared" si="335"/>
        <v>#DIV/0!</v>
      </c>
      <c r="AZ339" t="e">
        <f t="shared" si="335"/>
        <v>#DIV/0!</v>
      </c>
      <c r="BA339" t="e">
        <f t="shared" si="335"/>
        <v>#DIV/0!</v>
      </c>
      <c r="BB339">
        <f>_xlfn.FORECAST.ETS($C339, BB332:BB337, $C332:$C337, 0,0,1)</f>
        <v>585.71206925796741</v>
      </c>
      <c r="BC339">
        <f>BB339*AVERAGEIFS(BC:BC, $A:$A, $A339, $D:$D, "Weight pct")</f>
        <v>364.09324982947999</v>
      </c>
      <c r="BD339">
        <f>BB339*AVERAGEIFS(BD:BD, $A:$A, $A339, $D:$D, "Weight pct")</f>
        <v>301.32090338455589</v>
      </c>
      <c r="BE339">
        <f>BB339*AVERAGEIFS(BE:BE, $A:$A, $A339, $D:$D, "Weight pct")</f>
        <v>166.84074657988054</v>
      </c>
      <c r="BF339">
        <f t="shared" si="336"/>
        <v>375.21145284466888</v>
      </c>
      <c r="BG339">
        <f t="shared" si="336"/>
        <v>253.54162465650435</v>
      </c>
      <c r="BH339">
        <f t="shared" si="336"/>
        <v>178.11189633059706</v>
      </c>
      <c r="BI339">
        <f t="shared" si="336"/>
        <v>80.900151418437758</v>
      </c>
      <c r="BJ339">
        <f t="shared" si="337"/>
        <v>210.50061641329856</v>
      </c>
      <c r="BK339">
        <f t="shared" si="337"/>
        <v>110.55162517297565</v>
      </c>
      <c r="BL339">
        <f t="shared" si="337"/>
        <v>123.20900705395887</v>
      </c>
      <c r="BM339">
        <f t="shared" si="337"/>
        <v>85.940595161442801</v>
      </c>
      <c r="BN339">
        <f>_xlfn.FORECAST.ETS($C339, BN332:BN337, $C332:$C337, 0,0,1)</f>
        <v>36.929852980915285</v>
      </c>
      <c r="BO339">
        <f>_xlfn.FORECAST.ETS($C339, BO332:BO337, $C332:$C337, 0,0,1)</f>
        <v>0</v>
      </c>
      <c r="BP339" t="e">
        <f>BO339*AVERAGEIFS(BP:BP, $A:$A, $A339, $D:$D, "Weight pct")</f>
        <v>#DIV/0!</v>
      </c>
      <c r="BQ339" t="e">
        <f>BO339*AVERAGEIFS(BQ:BQ, $A:$A, $A339, $D:$D, "Weight pct")</f>
        <v>#DIV/0!</v>
      </c>
      <c r="BR339" t="e">
        <f>BO339*AVERAGEIFS(BR:BR, $A:$A, $A339, $D:$D, "Weight pct")</f>
        <v>#DIV/0!</v>
      </c>
      <c r="BS339" t="e">
        <f t="shared" si="338"/>
        <v>#DIV/0!</v>
      </c>
      <c r="BT339" t="e">
        <f t="shared" si="338"/>
        <v>#DIV/0!</v>
      </c>
      <c r="BU339" t="e">
        <f t="shared" si="338"/>
        <v>#DIV/0!</v>
      </c>
      <c r="BV339" t="e">
        <f t="shared" si="338"/>
        <v>#DIV/0!</v>
      </c>
      <c r="BW339" t="e">
        <f t="shared" si="339"/>
        <v>#DIV/0!</v>
      </c>
      <c r="BX339" t="e">
        <f t="shared" si="339"/>
        <v>#DIV/0!</v>
      </c>
      <c r="BY339" t="e">
        <f t="shared" si="339"/>
        <v>#DIV/0!</v>
      </c>
      <c r="BZ339" t="e">
        <f t="shared" si="339"/>
        <v>#DIV/0!</v>
      </c>
      <c r="CA339">
        <f>_xlfn.FORECAST.ETS($C339, CA332:CA337, $C332:$C337, 0,0,1)</f>
        <v>0</v>
      </c>
    </row>
    <row r="340" spans="1:79" outlineLevel="1">
      <c r="A340" t="str">
        <f>A339</f>
        <v>003601</v>
      </c>
      <c r="B340" t="str">
        <f>B339</f>
        <v>Paris Junior College</v>
      </c>
      <c r="C340">
        <v>2024</v>
      </c>
      <c r="D340" t="s">
        <v>2040</v>
      </c>
      <c r="E340">
        <f>IF(OR(E337=0,E337=""),E338,IF(E338&gt;(E337*(1+Dash!$B$6)),E337*(1+Dash!$B$6),IF(E338&lt;(E337*(1-Dash!$B$7)),E337*(1-Dash!$B$7),E338)))</f>
        <v>711.55</v>
      </c>
      <c r="F340">
        <f>IF(OR(F337=0,F337=""),F338,IF(F338&gt;(F337*(1+Dash!$B$6)),F337*(1+Dash!$B$6),IF(F338&lt;(F337*(1-Dash!$B$7)),F337*(1-Dash!$B$7),F338)))</f>
        <v>348.65</v>
      </c>
      <c r="G340">
        <f>F340*AVERAGEIFS(G:G, $A:$A, $A340, $D:$D, "Weight pct")</f>
        <v>231.27508772118097</v>
      </c>
      <c r="H340">
        <f>F340*AVERAGEIFS(H:H, $A:$A, $A340, $D:$D, "Weight pct")</f>
        <v>129.96874419795799</v>
      </c>
      <c r="I340">
        <f>F340*AVERAGEIFS(I:I, $A:$A, $A340, $D:$D, "Weight pct")</f>
        <v>53.627940025394622</v>
      </c>
      <c r="J340">
        <f>IF(OR(J337=0,J337=""),J338,IF(J338&gt;(J337*(1+Dash!$B$6)),J337*(1+Dash!$B$6),IF(J338&lt;(J337*(1-Dash!$B$7)),J337*(1-Dash!$B$7),J338)))</f>
        <v>0.77099349081042834</v>
      </c>
      <c r="K340">
        <f>J340*AVERAGEIFS(K:K, $A:$A, $A340, $D:$D, "Weight pct")</f>
        <v>0.19274837270260708</v>
      </c>
      <c r="L340">
        <f>J340*AVERAGEIFS(L:L, $A:$A, $A340, $D:$D, "Weight pct")</f>
        <v>0</v>
      </c>
      <c r="M340">
        <f>J340*AVERAGEIFS(M:M, $A:$A, $A340, $D:$D, "Weight pct")</f>
        <v>0</v>
      </c>
      <c r="N340">
        <f>IF(OR(N337=0,N337=""),N338,IF(N338&gt;(N337*(1+Dash!$B$6)),N337*(1+Dash!$B$6),IF(N338&lt;(N337*(1-Dash!$B$7)),N337*(1-Dash!$B$7),N338)))</f>
        <v>173.89941322814272</v>
      </c>
      <c r="O340">
        <f>N340*AVERAGEIFS(O:O, $A:$A, $A340, $D:$D, "Weight pct")</f>
        <v>4.4354021220221433</v>
      </c>
      <c r="P340">
        <f>N340*AVERAGEIFS(P:P, $A:$A, $A340, $D:$D, "Weight pct")</f>
        <v>169.46401110612058</v>
      </c>
      <c r="Q340">
        <f>IF(OR(Q337=0,Q337=""),Q338,IF(Q338&gt;(Q337*(1+Dash!$B$6)),Q337*(1+Dash!$B$6),IF(Q338&lt;(Q337*(1-Dash!$B$7)),Q337*(1-Dash!$B$7),Q338)))</f>
        <v>0</v>
      </c>
      <c r="R340" t="e">
        <f>$Q340*($R337/$Q337)</f>
        <v>#DIV/0!</v>
      </c>
      <c r="S340" t="e">
        <f>$Q340*($S337/$Q337)</f>
        <v>#DIV/0!</v>
      </c>
      <c r="T340" t="e">
        <f>$Q340*($T337/$Q337)</f>
        <v>#DIV/0!</v>
      </c>
      <c r="U340" t="e">
        <f t="shared" si="330"/>
        <v>#DIV/0!</v>
      </c>
      <c r="V340" t="e">
        <f t="shared" si="330"/>
        <v>#DIV/0!</v>
      </c>
      <c r="W340" t="e">
        <f t="shared" si="330"/>
        <v>#DIV/0!</v>
      </c>
      <c r="X340" t="e">
        <f t="shared" si="330"/>
        <v>#DIV/0!</v>
      </c>
      <c r="Y340" t="e">
        <f t="shared" si="331"/>
        <v>#DIV/0!</v>
      </c>
      <c r="Z340" t="e">
        <f t="shared" si="331"/>
        <v>#DIV/0!</v>
      </c>
      <c r="AA340" t="e">
        <f t="shared" si="331"/>
        <v>#DIV/0!</v>
      </c>
      <c r="AB340" t="e">
        <f t="shared" si="331"/>
        <v>#DIV/0!</v>
      </c>
      <c r="AC340">
        <f>IF(OR(AC337=0,AC337=""),AC338,IF(AC338&gt;(AC337*(1+Dash!$B$6)),AC337*(1+Dash!$B$6),IF(AC338&lt;(AC337*(1-Dash!$B$7)),AC337*(1-Dash!$B$7),AC338)))</f>
        <v>269.23447820708577</v>
      </c>
      <c r="AD340">
        <f>AC340*AVERAGEIFS(AD:AD, $A:$A, $A340, $D:$D, "Weight pct")</f>
        <v>148.87747180622</v>
      </c>
      <c r="AE340">
        <f>AC340*AVERAGEIFS(AE:AE, $A:$A, $A340, $D:$D, "Weight pct")</f>
        <v>169.54427955539029</v>
      </c>
      <c r="AF340">
        <f>AC340*AVERAGEIFS(AF:AF, $A:$A, $A340, $D:$D, "Weight pct")</f>
        <v>113.38791610383073</v>
      </c>
      <c r="AG340">
        <f t="shared" si="332"/>
        <v>115.67232550525817</v>
      </c>
      <c r="AH340">
        <f t="shared" si="332"/>
        <v>63.887303297225074</v>
      </c>
      <c r="AI340">
        <f t="shared" si="332"/>
        <v>76.344449373641154</v>
      </c>
      <c r="AJ340">
        <f t="shared" si="332"/>
        <v>35.639119173677628</v>
      </c>
      <c r="AK340">
        <f t="shared" si="333"/>
        <v>153.56215270182761</v>
      </c>
      <c r="AL340">
        <f t="shared" si="333"/>
        <v>84.990168508994927</v>
      </c>
      <c r="AM340">
        <f t="shared" si="333"/>
        <v>93.199830181749149</v>
      </c>
      <c r="AN340">
        <f t="shared" si="333"/>
        <v>77.748796930153105</v>
      </c>
      <c r="AO340">
        <f>IF(OR(AO337=0,AO337=""),AO338,IF(AO338&gt;(AO337*(1+Dash!$B$6)),AO337*(1+Dash!$B$6),IF(AO338&lt;(AO337*(1-Dash!$B$7)),AO337*(1-Dash!$B$7),AO338)))</f>
        <v>5.5</v>
      </c>
      <c r="AP340">
        <f>IF(OR(AP337=0,AP337=""),AP338,IF(AP338&gt;(AP337*(1+Dash!$B$6)),AP337*(1+Dash!$B$6),IF(AP338&lt;(AP337*(1-Dash!$B$7)),AP337*(1-Dash!$B$7),AP338)))</f>
        <v>0</v>
      </c>
      <c r="AQ340" t="e">
        <f>AP340*AVERAGEIFS(AQ:AQ, $A:$A, $A340, $D:$D, "Weight pct")</f>
        <v>#DIV/0!</v>
      </c>
      <c r="AR340" t="e">
        <f>AP340*AVERAGEIFS(AR:AR, $A:$A, $A340, $D:$D, "Weight pct")</f>
        <v>#DIV/0!</v>
      </c>
      <c r="AS340" t="e">
        <f>AP340*AVERAGEIFS(AS:AS, $A:$A, $A340, $D:$D, "Weight pct")</f>
        <v>#DIV/0!</v>
      </c>
      <c r="AT340" t="e">
        <f t="shared" si="334"/>
        <v>#DIV/0!</v>
      </c>
      <c r="AU340" t="e">
        <f t="shared" si="334"/>
        <v>#DIV/0!</v>
      </c>
      <c r="AV340" t="e">
        <f t="shared" si="334"/>
        <v>#DIV/0!</v>
      </c>
      <c r="AW340" t="e">
        <f t="shared" si="334"/>
        <v>#DIV/0!</v>
      </c>
      <c r="AX340" t="e">
        <f t="shared" si="335"/>
        <v>#DIV/0!</v>
      </c>
      <c r="AY340" t="e">
        <f t="shared" si="335"/>
        <v>#DIV/0!</v>
      </c>
      <c r="AZ340" t="e">
        <f t="shared" si="335"/>
        <v>#DIV/0!</v>
      </c>
      <c r="BA340" t="e">
        <f t="shared" si="335"/>
        <v>#DIV/0!</v>
      </c>
      <c r="BB340">
        <f>IF(OR(BB337=0,BB337=""),BB338,IF(BB338&gt;(BB337*(1+Dash!$B$6)),BB337*(1+Dash!$B$6),IF(BB338&lt;(BB337*(1-Dash!$B$7)),BB337*(1-Dash!$B$7),BB338)))</f>
        <v>575.24848229606926</v>
      </c>
      <c r="BC340">
        <f>BB340*AVERAGEIFS(BC:BC, $A:$A, $A340, $D:$D, "Weight pct")</f>
        <v>357.58882285624486</v>
      </c>
      <c r="BD340">
        <f>BB340*AVERAGEIFS(BD:BD, $A:$A, $A340, $D:$D, "Weight pct")</f>
        <v>295.93788732344524</v>
      </c>
      <c r="BE340">
        <f>BB340*AVERAGEIFS(BE:BE, $A:$A, $A340, $D:$D, "Weight pct")</f>
        <v>163.8601819778257</v>
      </c>
      <c r="BF340">
        <f t="shared" si="336"/>
        <v>368.50840219571398</v>
      </c>
      <c r="BG340">
        <f t="shared" si="336"/>
        <v>249.01217242681872</v>
      </c>
      <c r="BH340">
        <f t="shared" si="336"/>
        <v>174.92997570095241</v>
      </c>
      <c r="BI340">
        <f t="shared" si="336"/>
        <v>79.45489219632546</v>
      </c>
      <c r="BJ340">
        <f t="shared" si="337"/>
        <v>206.7400801003553</v>
      </c>
      <c r="BK340">
        <f t="shared" si="337"/>
        <v>108.57665042942614</v>
      </c>
      <c r="BL340">
        <f t="shared" si="337"/>
        <v>121.00791162249287</v>
      </c>
      <c r="BM340">
        <f t="shared" si="337"/>
        <v>84.405289781500258</v>
      </c>
      <c r="BN340">
        <f>IF(OR(BN337=0,BN337=""),BN338,IF(BN338&gt;(BN337*(1+Dash!$B$6)),BN337*(1+Dash!$B$6),IF(BN338&lt;(BN337*(1-Dash!$B$7)),BN337*(1-Dash!$B$7),BN338)))</f>
        <v>33</v>
      </c>
      <c r="BO340">
        <f>IF(OR(BO337=0,BO337=""),BO338,IF(BO338&gt;(BO337*(1+Dash!$B$6)),BO337*(1+Dash!$B$6),IF(BO338&lt;(BO337*(1-Dash!$B$7)),BO337*(1-Dash!$B$7),BO338)))</f>
        <v>0</v>
      </c>
      <c r="BP340" t="e">
        <f>BO340*AVERAGEIFS(BP:BP, $A:$A, $A340, $D:$D, "Weight pct")</f>
        <v>#DIV/0!</v>
      </c>
      <c r="BQ340" t="e">
        <f>BO340*AVERAGEIFS(BQ:BQ, $A:$A, $A340, $D:$D, "Weight pct")</f>
        <v>#DIV/0!</v>
      </c>
      <c r="BR340" t="e">
        <f>BO340*AVERAGEIFS(BR:BR, $A:$A, $A340, $D:$D, "Weight pct")</f>
        <v>#DIV/0!</v>
      </c>
      <c r="BS340" t="e">
        <f t="shared" si="338"/>
        <v>#DIV/0!</v>
      </c>
      <c r="BT340" t="e">
        <f t="shared" si="338"/>
        <v>#DIV/0!</v>
      </c>
      <c r="BU340" t="e">
        <f t="shared" si="338"/>
        <v>#DIV/0!</v>
      </c>
      <c r="BV340" t="e">
        <f t="shared" si="338"/>
        <v>#DIV/0!</v>
      </c>
      <c r="BW340" t="e">
        <f t="shared" si="339"/>
        <v>#DIV/0!</v>
      </c>
      <c r="BX340" t="e">
        <f t="shared" si="339"/>
        <v>#DIV/0!</v>
      </c>
      <c r="BY340" t="e">
        <f t="shared" si="339"/>
        <v>#DIV/0!</v>
      </c>
      <c r="BZ340" t="e">
        <f t="shared" si="339"/>
        <v>#DIV/0!</v>
      </c>
      <c r="CA340">
        <f>IF(OR(CA337=0,CA337=""),CA338,IF(CA338&gt;(CA337*(1+Dash!$B$6)),CA337*(1+Dash!$B$6),IF(CA338&lt;(CA337*(1-Dash!$B$7)),CA337*(1-Dash!$B$7),CA338)))</f>
        <v>0</v>
      </c>
    </row>
    <row r="341" spans="1:79" outlineLevel="1">
      <c r="A341" t="str">
        <f>A340</f>
        <v>003601</v>
      </c>
      <c r="B341" t="str">
        <f>B340</f>
        <v>Paris Junior College</v>
      </c>
      <c r="C341">
        <v>2025</v>
      </c>
      <c r="D341" t="s">
        <v>2040</v>
      </c>
      <c r="E341">
        <f>IF(E339&gt;(E340*(1+Dash!$B$6)), E340*(1+Dash!$B$6), IF(E339&lt;(E340*(1-Dash!$B$7)), E340*(1-Dash!$B$7), E339))</f>
        <v>709.62936499379407</v>
      </c>
      <c r="F341">
        <f>IF(F339&gt;(F340*(1+Dash!$B$6)), F340*(1+Dash!$B$6), IF(F339&lt;(F340*(1-Dash!$B$7)), F340*(1-Dash!$B$7), F339))</f>
        <v>331.21749999999997</v>
      </c>
      <c r="G341">
        <f>F341*AVERAGEIFS(G:G, $A:$A, $A341, $D:$D, "Weight pct")</f>
        <v>219.71133333512194</v>
      </c>
      <c r="H341">
        <f>F341*AVERAGEIFS(H:H, $A:$A, $A341, $D:$D, "Weight pct")</f>
        <v>123.47030698806009</v>
      </c>
      <c r="I341">
        <f>F341*AVERAGEIFS(I:I, $A:$A, $A341, $D:$D, "Weight pct")</f>
        <v>50.946543024124892</v>
      </c>
      <c r="J341">
        <f>IF(J339&gt;(J340*(1+Dash!$B$6)), J340*(1+Dash!$B$6), IF(J339&lt;(J340*(1-Dash!$B$7)), J340*(1-Dash!$B$7), J339))</f>
        <v>0.84809283989147122</v>
      </c>
      <c r="K341">
        <f>J341*AVERAGEIFS(K:K, $A:$A, $A341, $D:$D, "Weight pct")</f>
        <v>0.2120232099728678</v>
      </c>
      <c r="L341">
        <f>J341*AVERAGEIFS(L:L, $A:$A, $A341, $D:$D, "Weight pct")</f>
        <v>0</v>
      </c>
      <c r="M341">
        <f>J341*AVERAGEIFS(M:M, $A:$A, $A341, $D:$D, "Weight pct")</f>
        <v>0</v>
      </c>
      <c r="N341">
        <f>IF(N339&gt;(N340*(1+Dash!$B$6)), N340*(1+Dash!$B$6), IF(N339&lt;(N340*(1-Dash!$B$7)), N340*(1-Dash!$B$7), N339))</f>
        <v>165.20444256673557</v>
      </c>
      <c r="O341">
        <f>N341*AVERAGEIFS(O:O, $A:$A, $A341, $D:$D, "Weight pct")</f>
        <v>4.2136320159210356</v>
      </c>
      <c r="P341">
        <f>N341*AVERAGEIFS(P:P, $A:$A, $A341, $D:$D, "Weight pct")</f>
        <v>160.99081055081453</v>
      </c>
      <c r="Q341">
        <f>IF(Q339&gt;(Q340*(1+Dash!$B$6)), Q340*(1+Dash!$B$6), IF(Q339&lt;(Q340*(1-Dash!$B$7)), Q340*(1-Dash!$B$7), Q339))</f>
        <v>0</v>
      </c>
      <c r="R341" t="e">
        <f>$Q341*($R337/$Q337)</f>
        <v>#DIV/0!</v>
      </c>
      <c r="S341" t="e">
        <f>$Q341*($S337/$Q337)</f>
        <v>#DIV/0!</v>
      </c>
      <c r="T341" t="e">
        <f>$Q341*($T337/$Q337)</f>
        <v>#DIV/0!</v>
      </c>
      <c r="U341" t="e">
        <f t="shared" si="330"/>
        <v>#DIV/0!</v>
      </c>
      <c r="V341" t="e">
        <f t="shared" si="330"/>
        <v>#DIV/0!</v>
      </c>
      <c r="W341" t="e">
        <f t="shared" si="330"/>
        <v>#DIV/0!</v>
      </c>
      <c r="X341" t="e">
        <f t="shared" si="330"/>
        <v>#DIV/0!</v>
      </c>
      <c r="Y341" t="e">
        <f t="shared" si="331"/>
        <v>#DIV/0!</v>
      </c>
      <c r="Z341" t="e">
        <f t="shared" si="331"/>
        <v>#DIV/0!</v>
      </c>
      <c r="AA341" t="e">
        <f t="shared" si="331"/>
        <v>#DIV/0!</v>
      </c>
      <c r="AB341" t="e">
        <f t="shared" si="331"/>
        <v>#DIV/0!</v>
      </c>
      <c r="AC341">
        <f>IF(AC339&gt;(AC340*(1+Dash!$B$6)), AC340*(1+Dash!$B$6), IF(AC339&lt;(AC340*(1-Dash!$B$7)), AC340*(1-Dash!$B$7), AC339))</f>
        <v>259.44673958059059</v>
      </c>
      <c r="AD341">
        <f>AC341*AVERAGEIFS(AD:AD, $A:$A, $A341, $D:$D, "Weight pct")</f>
        <v>143.46518660739832</v>
      </c>
      <c r="AE341">
        <f>AC341*AVERAGEIFS(AE:AE, $A:$A, $A341, $D:$D, "Weight pct")</f>
        <v>163.38067411764544</v>
      </c>
      <c r="AF341">
        <f>AC341*AVERAGEIFS(AF:AF, $A:$A, $A341, $D:$D, "Weight pct")</f>
        <v>109.26581668470051</v>
      </c>
      <c r="AG341">
        <f t="shared" si="332"/>
        <v>111.46717876512368</v>
      </c>
      <c r="AH341">
        <f t="shared" si="332"/>
        <v>61.56474702438436</v>
      </c>
      <c r="AI341">
        <f t="shared" si="332"/>
        <v>73.569026548789793</v>
      </c>
      <c r="AJ341">
        <f t="shared" si="332"/>
        <v>34.343496169991731</v>
      </c>
      <c r="AK341">
        <f t="shared" si="333"/>
        <v>147.97956081546693</v>
      </c>
      <c r="AL341">
        <f t="shared" si="333"/>
        <v>81.900439583013963</v>
      </c>
      <c r="AM341">
        <f t="shared" si="333"/>
        <v>89.811647568855662</v>
      </c>
      <c r="AN341">
        <f t="shared" si="333"/>
        <v>74.922320514708773</v>
      </c>
      <c r="AO341">
        <f>IF(AO339&gt;(AO340*(1+Dash!$B$6)), AO340*(1+Dash!$B$6), IF(AO339&lt;(AO340*(1-Dash!$B$7)), AO340*(1-Dash!$B$7), AO339))</f>
        <v>6.0500000000000007</v>
      </c>
      <c r="AP341">
        <f>IF(AP339&gt;(AP340*(1+Dash!$B$6)), AP340*(1+Dash!$B$6), IF(AP339&lt;(AP340*(1-Dash!$B$7)), AP340*(1-Dash!$B$7), AP339))</f>
        <v>0</v>
      </c>
      <c r="AQ341" t="e">
        <f>AP341*AVERAGEIFS(AQ:AQ, $A:$A, $A341, $D:$D, "Weight pct")</f>
        <v>#DIV/0!</v>
      </c>
      <c r="AR341" t="e">
        <f>AP341*AVERAGEIFS(AR:AR, $A:$A, $A341, $D:$D, "Weight pct")</f>
        <v>#DIV/0!</v>
      </c>
      <c r="AS341" t="e">
        <f>AP341*AVERAGEIFS(AS:AS, $A:$A, $A341, $D:$D, "Weight pct")</f>
        <v>#DIV/0!</v>
      </c>
      <c r="AT341" t="e">
        <f t="shared" si="334"/>
        <v>#DIV/0!</v>
      </c>
      <c r="AU341" t="e">
        <f t="shared" si="334"/>
        <v>#DIV/0!</v>
      </c>
      <c r="AV341" t="e">
        <f t="shared" si="334"/>
        <v>#DIV/0!</v>
      </c>
      <c r="AW341" t="e">
        <f t="shared" si="334"/>
        <v>#DIV/0!</v>
      </c>
      <c r="AX341" t="e">
        <f t="shared" si="335"/>
        <v>#DIV/0!</v>
      </c>
      <c r="AY341" t="e">
        <f t="shared" si="335"/>
        <v>#DIV/0!</v>
      </c>
      <c r="AZ341" t="e">
        <f t="shared" si="335"/>
        <v>#DIV/0!</v>
      </c>
      <c r="BA341" t="e">
        <f t="shared" si="335"/>
        <v>#DIV/0!</v>
      </c>
      <c r="BB341">
        <f>IF(BB339&gt;(BB340*(1+Dash!$B$6)), BB340*(1+Dash!$B$6), IF(BB339&lt;(BB340*(1-Dash!$B$7)), BB340*(1-Dash!$B$7), BB339))</f>
        <v>585.71206925796741</v>
      </c>
      <c r="BC341">
        <f>BB341*AVERAGEIFS(BC:BC, $A:$A, $A341, $D:$D, "Weight pct")</f>
        <v>364.09324982947999</v>
      </c>
      <c r="BD341">
        <f>BB341*AVERAGEIFS(BD:BD, $A:$A, $A341, $D:$D, "Weight pct")</f>
        <v>301.32090338455589</v>
      </c>
      <c r="BE341">
        <f>BB341*AVERAGEIFS(BE:BE, $A:$A, $A341, $D:$D, "Weight pct")</f>
        <v>166.84074657988054</v>
      </c>
      <c r="BF341">
        <f t="shared" si="336"/>
        <v>375.21145284466888</v>
      </c>
      <c r="BG341">
        <f t="shared" si="336"/>
        <v>253.54162465650435</v>
      </c>
      <c r="BH341">
        <f t="shared" si="336"/>
        <v>178.11189633059706</v>
      </c>
      <c r="BI341">
        <f t="shared" si="336"/>
        <v>80.900151418437758</v>
      </c>
      <c r="BJ341">
        <f t="shared" si="337"/>
        <v>210.50061641329856</v>
      </c>
      <c r="BK341">
        <f t="shared" si="337"/>
        <v>110.55162517297565</v>
      </c>
      <c r="BL341">
        <f t="shared" si="337"/>
        <v>123.20900705395887</v>
      </c>
      <c r="BM341">
        <f t="shared" si="337"/>
        <v>85.940595161442801</v>
      </c>
      <c r="BN341">
        <f>IF(BN339&gt;(BN340*(1+Dash!$B$6)), BN340*(1+Dash!$B$6), IF(BN339&lt;(BN340*(1-Dash!$B$7)), BN340*(1-Dash!$B$7), BN339))</f>
        <v>36.300000000000004</v>
      </c>
      <c r="BO341">
        <f>IF(BO339&gt;(BO340*(1+Dash!$B$6)), BO340*(1+Dash!$B$6), IF(BO339&lt;(BO340*(1-Dash!$B$7)), BO340*(1-Dash!$B$7), BO339))</f>
        <v>0</v>
      </c>
      <c r="BP341" t="e">
        <f>BO341*AVERAGEIFS(BP:BP, $A:$A, $A341, $D:$D, "Weight pct")</f>
        <v>#DIV/0!</v>
      </c>
      <c r="BQ341" t="e">
        <f>BO341*AVERAGEIFS(BQ:BQ, $A:$A, $A341, $D:$D, "Weight pct")</f>
        <v>#DIV/0!</v>
      </c>
      <c r="BR341" t="e">
        <f>BO341*AVERAGEIFS(BR:BR, $A:$A, $A341, $D:$D, "Weight pct")</f>
        <v>#DIV/0!</v>
      </c>
      <c r="BS341" t="e">
        <f t="shared" si="338"/>
        <v>#DIV/0!</v>
      </c>
      <c r="BT341" t="e">
        <f t="shared" si="338"/>
        <v>#DIV/0!</v>
      </c>
      <c r="BU341" t="e">
        <f t="shared" si="338"/>
        <v>#DIV/0!</v>
      </c>
      <c r="BV341" t="e">
        <f t="shared" si="338"/>
        <v>#DIV/0!</v>
      </c>
      <c r="BW341" t="e">
        <f t="shared" si="339"/>
        <v>#DIV/0!</v>
      </c>
      <c r="BX341" t="e">
        <f t="shared" si="339"/>
        <v>#DIV/0!</v>
      </c>
      <c r="BY341" t="e">
        <f t="shared" si="339"/>
        <v>#DIV/0!</v>
      </c>
      <c r="BZ341" t="e">
        <f t="shared" si="339"/>
        <v>#DIV/0!</v>
      </c>
      <c r="CA341">
        <f>IF(CA339&gt;(CA340*(1+Dash!$B$6)), CA340*(1+Dash!$B$6), IF(CA339&lt;(CA340*(1-Dash!$B$7)), CA340*(1-Dash!$B$7), CA339))</f>
        <v>0</v>
      </c>
    </row>
    <row r="342" spans="1:79" outlineLevel="1">
      <c r="A342" t="s">
        <v>115</v>
      </c>
      <c r="B342" t="s">
        <v>1944</v>
      </c>
      <c r="C342">
        <v>2018</v>
      </c>
      <c r="D342" t="s">
        <v>2036</v>
      </c>
      <c r="E342">
        <v>323</v>
      </c>
      <c r="F342">
        <v>262</v>
      </c>
      <c r="G342">
        <v>95</v>
      </c>
      <c r="H342">
        <v>109</v>
      </c>
      <c r="I342">
        <v>32</v>
      </c>
      <c r="AC342">
        <v>121</v>
      </c>
      <c r="AD342">
        <v>35</v>
      </c>
      <c r="AE342">
        <v>60</v>
      </c>
      <c r="AF342">
        <v>34</v>
      </c>
      <c r="AG342">
        <v>73</v>
      </c>
      <c r="AH342">
        <v>31</v>
      </c>
      <c r="AI342">
        <v>25</v>
      </c>
      <c r="AJ342">
        <v>9</v>
      </c>
      <c r="AK342">
        <v>48</v>
      </c>
      <c r="AL342">
        <v>4</v>
      </c>
      <c r="AM342">
        <v>35</v>
      </c>
      <c r="AN342">
        <v>25</v>
      </c>
      <c r="AO342">
        <v>3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250</v>
      </c>
      <c r="BC342">
        <v>127</v>
      </c>
      <c r="BD342">
        <v>110</v>
      </c>
      <c r="BE342">
        <v>33</v>
      </c>
      <c r="BF342">
        <v>236</v>
      </c>
      <c r="BG342">
        <v>122</v>
      </c>
      <c r="BH342">
        <v>101</v>
      </c>
      <c r="BI342">
        <v>26</v>
      </c>
      <c r="BJ342">
        <v>14</v>
      </c>
      <c r="BK342">
        <v>5</v>
      </c>
      <c r="BL342">
        <v>9</v>
      </c>
      <c r="BM342">
        <v>7</v>
      </c>
      <c r="BN342">
        <v>11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</row>
    <row r="343" spans="1:79" outlineLevel="1">
      <c r="A343" t="s">
        <v>115</v>
      </c>
      <c r="B343" t="s">
        <v>1944</v>
      </c>
      <c r="C343">
        <v>2019</v>
      </c>
      <c r="D343" t="s">
        <v>2036</v>
      </c>
      <c r="E343">
        <v>399</v>
      </c>
      <c r="F343">
        <v>244</v>
      </c>
      <c r="G343">
        <v>127</v>
      </c>
      <c r="H343">
        <v>93</v>
      </c>
      <c r="I343">
        <v>18</v>
      </c>
      <c r="AC343">
        <v>135</v>
      </c>
      <c r="AD343">
        <v>41</v>
      </c>
      <c r="AE343">
        <v>39</v>
      </c>
      <c r="AF343">
        <v>26</v>
      </c>
      <c r="AG343">
        <v>87</v>
      </c>
      <c r="AH343">
        <v>30</v>
      </c>
      <c r="AI343">
        <v>14</v>
      </c>
      <c r="AJ343">
        <v>7</v>
      </c>
      <c r="AK343">
        <v>48</v>
      </c>
      <c r="AL343">
        <v>11</v>
      </c>
      <c r="AM343">
        <v>25</v>
      </c>
      <c r="AN343">
        <v>19</v>
      </c>
      <c r="AO343">
        <v>1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284</v>
      </c>
      <c r="BC343">
        <v>126</v>
      </c>
      <c r="BD343">
        <v>145</v>
      </c>
      <c r="BE343">
        <v>50</v>
      </c>
      <c r="BF343">
        <v>237</v>
      </c>
      <c r="BG343">
        <v>120</v>
      </c>
      <c r="BH343">
        <v>111</v>
      </c>
      <c r="BI343">
        <v>18</v>
      </c>
      <c r="BJ343">
        <v>47</v>
      </c>
      <c r="BK343">
        <v>6</v>
      </c>
      <c r="BL343">
        <v>34</v>
      </c>
      <c r="BM343">
        <v>32</v>
      </c>
      <c r="BN343">
        <v>10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</row>
    <row r="344" spans="1:79" outlineLevel="1">
      <c r="A344" t="s">
        <v>115</v>
      </c>
      <c r="B344" t="s">
        <v>1944</v>
      </c>
      <c r="C344">
        <v>2020</v>
      </c>
      <c r="D344" t="s">
        <v>2036</v>
      </c>
      <c r="E344">
        <v>325</v>
      </c>
      <c r="F344">
        <v>226</v>
      </c>
      <c r="G344">
        <v>99</v>
      </c>
      <c r="H344">
        <v>87</v>
      </c>
      <c r="I344">
        <v>25</v>
      </c>
      <c r="N344">
        <v>0</v>
      </c>
      <c r="O344">
        <v>0</v>
      </c>
      <c r="P344">
        <v>0</v>
      </c>
      <c r="Q344">
        <f>SUM(Table1[[#This Row],[OSA]],Table1[[#This Row],[OSA: High-Demand Field]])</f>
        <v>42</v>
      </c>
      <c r="U344">
        <v>16</v>
      </c>
      <c r="Y344">
        <v>26</v>
      </c>
      <c r="AC344">
        <v>150</v>
      </c>
      <c r="AD344">
        <v>29</v>
      </c>
      <c r="AE344">
        <v>50</v>
      </c>
      <c r="AF344">
        <v>27</v>
      </c>
      <c r="AG344">
        <v>89</v>
      </c>
      <c r="AH344">
        <v>19</v>
      </c>
      <c r="AI344">
        <v>15</v>
      </c>
      <c r="AJ344">
        <v>9</v>
      </c>
      <c r="AK344">
        <v>61</v>
      </c>
      <c r="AL344">
        <v>10</v>
      </c>
      <c r="AM344">
        <v>35</v>
      </c>
      <c r="AN344">
        <v>18</v>
      </c>
      <c r="AO344">
        <v>3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326</v>
      </c>
      <c r="BC344">
        <v>128</v>
      </c>
      <c r="BD344">
        <v>157</v>
      </c>
      <c r="BE344">
        <v>55</v>
      </c>
      <c r="BF344">
        <v>274</v>
      </c>
      <c r="BG344">
        <v>117</v>
      </c>
      <c r="BH344">
        <v>120</v>
      </c>
      <c r="BI344">
        <v>17</v>
      </c>
      <c r="BJ344">
        <v>52</v>
      </c>
      <c r="BK344">
        <v>11</v>
      </c>
      <c r="BL344">
        <v>37</v>
      </c>
      <c r="BM344">
        <v>38</v>
      </c>
      <c r="BN344">
        <v>8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</row>
    <row r="345" spans="1:79" outlineLevel="1">
      <c r="A345" t="s">
        <v>115</v>
      </c>
      <c r="B345" t="s">
        <v>1944</v>
      </c>
      <c r="C345">
        <v>2021</v>
      </c>
      <c r="D345" t="s">
        <v>2036</v>
      </c>
      <c r="E345">
        <v>352</v>
      </c>
      <c r="F345">
        <v>238</v>
      </c>
      <c r="G345">
        <v>106</v>
      </c>
      <c r="H345">
        <v>84</v>
      </c>
      <c r="I345">
        <v>21</v>
      </c>
      <c r="N345">
        <v>0</v>
      </c>
      <c r="O345">
        <v>0</v>
      </c>
      <c r="P345">
        <v>0</v>
      </c>
      <c r="Q345">
        <f>SUM(Table1[[#This Row],[OSA]],Table1[[#This Row],[OSA: High-Demand Field]])</f>
        <v>39</v>
      </c>
      <c r="U345">
        <v>17</v>
      </c>
      <c r="Y345">
        <v>22</v>
      </c>
      <c r="AC345">
        <v>146</v>
      </c>
      <c r="AD345">
        <v>13</v>
      </c>
      <c r="AE345">
        <v>63</v>
      </c>
      <c r="AF345">
        <v>40</v>
      </c>
      <c r="AG345">
        <v>63</v>
      </c>
      <c r="AH345">
        <v>3</v>
      </c>
      <c r="AI345">
        <v>15</v>
      </c>
      <c r="AJ345">
        <v>6</v>
      </c>
      <c r="AK345">
        <v>83</v>
      </c>
      <c r="AL345">
        <v>10</v>
      </c>
      <c r="AM345">
        <v>48</v>
      </c>
      <c r="AN345">
        <v>34</v>
      </c>
      <c r="AO345">
        <v>5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350</v>
      </c>
      <c r="BC345">
        <v>107</v>
      </c>
      <c r="BD345">
        <v>142</v>
      </c>
      <c r="BE345">
        <v>62</v>
      </c>
      <c r="BF345">
        <v>259</v>
      </c>
      <c r="BG345">
        <v>92</v>
      </c>
      <c r="BH345">
        <v>93</v>
      </c>
      <c r="BI345">
        <v>18</v>
      </c>
      <c r="BJ345">
        <v>91</v>
      </c>
      <c r="BK345">
        <v>15</v>
      </c>
      <c r="BL345">
        <v>49</v>
      </c>
      <c r="BM345">
        <v>44</v>
      </c>
      <c r="BN345">
        <v>15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</row>
    <row r="346" spans="1:79" outlineLevel="1">
      <c r="A346" t="s">
        <v>115</v>
      </c>
      <c r="B346" t="s">
        <v>1944</v>
      </c>
      <c r="C346">
        <v>2022</v>
      </c>
      <c r="D346" t="s">
        <v>2036</v>
      </c>
      <c r="E346">
        <v>412</v>
      </c>
      <c r="F346">
        <v>213</v>
      </c>
      <c r="G346">
        <v>61</v>
      </c>
      <c r="H346">
        <v>50</v>
      </c>
      <c r="I346">
        <v>12</v>
      </c>
      <c r="N346">
        <v>0</v>
      </c>
      <c r="O346">
        <v>0</v>
      </c>
      <c r="P346">
        <v>0</v>
      </c>
      <c r="Q346">
        <f>SUM(Table1[[#This Row],[OSA]],Table1[[#This Row],[OSA: High-Demand Field]])</f>
        <v>59</v>
      </c>
      <c r="U346">
        <v>14</v>
      </c>
      <c r="Y346">
        <v>45</v>
      </c>
      <c r="AC346">
        <v>177</v>
      </c>
      <c r="AD346">
        <v>27</v>
      </c>
      <c r="AE346">
        <v>51</v>
      </c>
      <c r="AF346">
        <v>26</v>
      </c>
      <c r="AG346">
        <v>96</v>
      </c>
      <c r="AH346">
        <v>17</v>
      </c>
      <c r="AI346">
        <v>15</v>
      </c>
      <c r="AJ346">
        <v>5</v>
      </c>
      <c r="AK346">
        <v>81</v>
      </c>
      <c r="AL346">
        <v>10</v>
      </c>
      <c r="AM346">
        <v>36</v>
      </c>
      <c r="AN346">
        <v>21</v>
      </c>
      <c r="AO346">
        <v>2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273</v>
      </c>
      <c r="BC346">
        <v>91</v>
      </c>
      <c r="BD346">
        <v>126</v>
      </c>
      <c r="BE346">
        <v>51</v>
      </c>
      <c r="BF346">
        <v>220</v>
      </c>
      <c r="BG346">
        <v>79</v>
      </c>
      <c r="BH346">
        <v>98</v>
      </c>
      <c r="BI346">
        <v>17</v>
      </c>
      <c r="BJ346">
        <v>53</v>
      </c>
      <c r="BK346">
        <v>12</v>
      </c>
      <c r="BL346">
        <v>28</v>
      </c>
      <c r="BM346">
        <v>34</v>
      </c>
      <c r="BN346">
        <v>13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</row>
    <row r="347" spans="1:79" outlineLevel="1">
      <c r="A347" t="s">
        <v>115</v>
      </c>
      <c r="B347" t="s">
        <v>1944</v>
      </c>
      <c r="C347">
        <v>2023</v>
      </c>
      <c r="D347" t="s">
        <v>2036</v>
      </c>
      <c r="E347">
        <v>337</v>
      </c>
      <c r="F347">
        <v>242</v>
      </c>
      <c r="G347">
        <v>71</v>
      </c>
      <c r="H347">
        <v>80</v>
      </c>
      <c r="I347">
        <v>17</v>
      </c>
      <c r="N347">
        <v>77</v>
      </c>
      <c r="O347">
        <v>14</v>
      </c>
      <c r="P347">
        <v>63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176</v>
      </c>
      <c r="AD347">
        <v>31</v>
      </c>
      <c r="AE347">
        <v>42</v>
      </c>
      <c r="AF347">
        <v>18</v>
      </c>
      <c r="AG347">
        <v>111</v>
      </c>
      <c r="AH347">
        <v>22</v>
      </c>
      <c r="AI347">
        <v>12</v>
      </c>
      <c r="AJ347">
        <v>3</v>
      </c>
      <c r="AK347">
        <v>65</v>
      </c>
      <c r="AL347">
        <v>9</v>
      </c>
      <c r="AM347">
        <v>30</v>
      </c>
      <c r="AN347">
        <v>15</v>
      </c>
      <c r="AO347">
        <v>4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246</v>
      </c>
      <c r="BC347">
        <v>87</v>
      </c>
      <c r="BD347">
        <v>93</v>
      </c>
      <c r="BE347">
        <v>46</v>
      </c>
      <c r="BF347">
        <v>209</v>
      </c>
      <c r="BG347">
        <v>82</v>
      </c>
      <c r="BH347">
        <v>69</v>
      </c>
      <c r="BI347">
        <v>21</v>
      </c>
      <c r="BJ347">
        <v>37</v>
      </c>
      <c r="BK347">
        <v>5</v>
      </c>
      <c r="BL347">
        <v>24</v>
      </c>
      <c r="BM347">
        <v>25</v>
      </c>
      <c r="BN347">
        <v>5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</row>
    <row r="348" spans="1:79" outlineLevel="1">
      <c r="A348" t="str">
        <f>A347</f>
        <v>003603</v>
      </c>
      <c r="B348" t="str">
        <f>B347</f>
        <v>Ranger College</v>
      </c>
      <c r="C348">
        <v>2024</v>
      </c>
      <c r="D348" t="s">
        <v>2037</v>
      </c>
      <c r="E348">
        <f>_xlfn.FORECAST.ETS($C348, E342:E347, $C342:$C347, 0,0,1)</f>
        <v>357.65115678101415</v>
      </c>
      <c r="F348">
        <f>_xlfn.FORECAST.ETS($C348, F342:F347, $C342:$C347, 0,0,1)</f>
        <v>226.13611428328562</v>
      </c>
      <c r="G348">
        <f>F348*AVERAGEIFS(G:G, $A:$A, $A348, $D:$D, "Weight pct")</f>
        <v>88.430221377918429</v>
      </c>
      <c r="H348">
        <f>F348*AVERAGEIFS(H:H, $A:$A, $A348, $D:$D, "Weight pct")</f>
        <v>79.162538617180914</v>
      </c>
      <c r="I348">
        <f>F348*AVERAGEIFS(I:I, $A:$A, $A348, $D:$D, "Weight pct")</f>
        <v>19.649291911876766</v>
      </c>
      <c r="J348">
        <f>_xlfn.FORECAST.ETS($C348, J342:J347, $C342:$C347, 0,0,1)</f>
        <v>0</v>
      </c>
      <c r="K348" t="e">
        <f>J348*AVERAGEIFS(K:K, $A:$A, $A348, $D:$D, "Weight pct")</f>
        <v>#DIV/0!</v>
      </c>
      <c r="L348" t="e">
        <f>J348*AVERAGEIFS(L:L, $A:$A, $A348, $D:$D, "Weight pct")</f>
        <v>#DIV/0!</v>
      </c>
      <c r="M348" t="e">
        <f>J348*AVERAGEIFS(M:M, $A:$A, $A348, $D:$D, "Weight pct")</f>
        <v>#DIV/0!</v>
      </c>
      <c r="N348">
        <f>_xlfn.FORECAST.ETS($C348, N344:N347, $C344:$C347, 0,0,1)</f>
        <v>86.812645537750015</v>
      </c>
      <c r="O348">
        <f>N348*AVERAGEIFS(O:O, $A:$A, $A348, $D:$D, "Weight pct")</f>
        <v>15.784117370500002</v>
      </c>
      <c r="P348">
        <f>N348*AVERAGEIFS(P:P, $A:$A, $A348, $D:$D, "Weight pct")</f>
        <v>71.028528167250016</v>
      </c>
      <c r="Q348">
        <f>_xlfn.FORECAST.ETS($C348, Q344:Q347, $C344:$C347, 0,0,1)</f>
        <v>-1.1707214952499823</v>
      </c>
      <c r="R348" t="e">
        <f>$Q348*($R347/$Q347)</f>
        <v>#DIV/0!</v>
      </c>
      <c r="S348" t="e">
        <f>$Q348*($S347/$Q347)</f>
        <v>#DIV/0!</v>
      </c>
      <c r="T348" t="e">
        <f>$Q348*($T347/$Q347)</f>
        <v>#DIV/0!</v>
      </c>
      <c r="U348">
        <f t="shared" ref="U348:X351" si="340">Q348*AVERAGEIFS(U:U, $A:$A, $A348, $D:$D, "Weight pct")</f>
        <v>-0.41136731996128911</v>
      </c>
      <c r="V348" t="e">
        <f t="shared" si="340"/>
        <v>#DIV/0!</v>
      </c>
      <c r="W348" t="e">
        <f t="shared" si="340"/>
        <v>#DIV/0!</v>
      </c>
      <c r="X348" t="e">
        <f t="shared" si="340"/>
        <v>#DIV/0!</v>
      </c>
      <c r="Y348">
        <f t="shared" ref="Y348:AB351" si="341">Q348*AVERAGEIFS(Y:Y, $A:$A, $A348, $D:$D, "Weight pct")</f>
        <v>-0.7593541752886932</v>
      </c>
      <c r="Z348" t="e">
        <f t="shared" si="341"/>
        <v>#DIV/0!</v>
      </c>
      <c r="AA348" t="e">
        <f t="shared" si="341"/>
        <v>#DIV/0!</v>
      </c>
      <c r="AB348" t="e">
        <f t="shared" si="341"/>
        <v>#DIV/0!</v>
      </c>
      <c r="AC348">
        <f>_xlfn.FORECAST.ETS($C348, AC342:AC347, $C342:$C347, 0,0,1)</f>
        <v>188.16674440763902</v>
      </c>
      <c r="AD348">
        <f>AC348*AVERAGEIFS(AD:AD, $A:$A, $A348, $D:$D, "Weight pct")</f>
        <v>37.759203198454394</v>
      </c>
      <c r="AE348">
        <f>AC348*AVERAGEIFS(AE:AE, $A:$A, $A348, $D:$D, "Weight pct")</f>
        <v>65.117259453172096</v>
      </c>
      <c r="AF348">
        <f>AC348*AVERAGEIFS(AF:AF, $A:$A, $A348, $D:$D, "Weight pct")</f>
        <v>36.90333446748361</v>
      </c>
      <c r="AG348">
        <f t="shared" ref="AG348:AJ351" si="342">AC348*AVERAGEIFS(AG:AG, $A:$A, $A348, $D:$D, "Weight pct")</f>
        <v>108.05930384382529</v>
      </c>
      <c r="AH348">
        <f t="shared" si="342"/>
        <v>24.182694757325045</v>
      </c>
      <c r="AI348">
        <f t="shared" si="342"/>
        <v>20.550661924062666</v>
      </c>
      <c r="AJ348">
        <f t="shared" si="342"/>
        <v>8.4646675552678285</v>
      </c>
      <c r="AK348">
        <f t="shared" ref="AK348:AN351" si="343">AC348*AVERAGEIFS(AK:AK, $A:$A, $A348, $D:$D, "Weight pct")</f>
        <v>80.107440563813725</v>
      </c>
      <c r="AL348">
        <f t="shared" si="343"/>
        <v>13.576508441129352</v>
      </c>
      <c r="AM348">
        <f t="shared" si="343"/>
        <v>44.566597529109437</v>
      </c>
      <c r="AN348">
        <f t="shared" si="343"/>
        <v>28.43866691221578</v>
      </c>
      <c r="AO348">
        <f>_xlfn.FORECAST.ETS($C348, AO342:AO347, $C342:$C347, 0,0,1)</f>
        <v>3.840146790678487</v>
      </c>
      <c r="AP348">
        <f>_xlfn.FORECAST.ETS($C348, AP342:AP347, $C342:$C347, 0,0,1)</f>
        <v>0</v>
      </c>
      <c r="AQ348" t="e">
        <f>AP348*AVERAGEIFS(AQ:AQ, $A:$A, $A348, $D:$D, "Weight pct")</f>
        <v>#DIV/0!</v>
      </c>
      <c r="AR348" t="e">
        <f>AP348*AVERAGEIFS(AR:AR, $A:$A, $A348, $D:$D, "Weight pct")</f>
        <v>#DIV/0!</v>
      </c>
      <c r="AS348" t="e">
        <f>AP348*AVERAGEIFS(AS:AS, $A:$A, $A348, $D:$D, "Weight pct")</f>
        <v>#DIV/0!</v>
      </c>
      <c r="AT348" t="e">
        <f t="shared" ref="AT348:AW351" si="344">AP348*AVERAGEIFS(AT:AT, $A:$A, $A348, $D:$D, "Weight pct")</f>
        <v>#DIV/0!</v>
      </c>
      <c r="AU348" t="e">
        <f t="shared" si="344"/>
        <v>#DIV/0!</v>
      </c>
      <c r="AV348" t="e">
        <f t="shared" si="344"/>
        <v>#DIV/0!</v>
      </c>
      <c r="AW348" t="e">
        <f t="shared" si="344"/>
        <v>#DIV/0!</v>
      </c>
      <c r="AX348" t="e">
        <f t="shared" ref="AX348:BA351" si="345">AP348*AVERAGEIFS(AX:AX, $A:$A, $A348, $D:$D, "Weight pct")</f>
        <v>#DIV/0!</v>
      </c>
      <c r="AY348" t="e">
        <f t="shared" si="345"/>
        <v>#DIV/0!</v>
      </c>
      <c r="AZ348" t="e">
        <f t="shared" si="345"/>
        <v>#DIV/0!</v>
      </c>
      <c r="BA348" t="e">
        <f t="shared" si="345"/>
        <v>#DIV/0!</v>
      </c>
      <c r="BB348">
        <f>_xlfn.FORECAST.ETS($C348, BB342:BB347, $C342:$C347, 0,0,1)</f>
        <v>243.76445535212667</v>
      </c>
      <c r="BC348">
        <f>BB348*AVERAGEIFS(BC:BC, $A:$A, $A348, $D:$D, "Weight pct")</f>
        <v>94.946505798127049</v>
      </c>
      <c r="BD348">
        <f>BB348*AVERAGEIFS(BD:BD, $A:$A, $A348, $D:$D, "Weight pct")</f>
        <v>108.77826310641815</v>
      </c>
      <c r="BE348">
        <f>BB348*AVERAGEIFS(BE:BE, $A:$A, $A348, $D:$D, "Weight pct")</f>
        <v>41.753434775724138</v>
      </c>
      <c r="BF348">
        <f t="shared" ref="BF348:BI351" si="346">BB348*AVERAGEIFS(BF:BF, $A:$A, $A348, $D:$D, "Weight pct")</f>
        <v>203.72419919754719</v>
      </c>
      <c r="BG348">
        <f t="shared" si="346"/>
        <v>86.995480658633312</v>
      </c>
      <c r="BH348">
        <f t="shared" si="346"/>
        <v>83.807725281860343</v>
      </c>
      <c r="BI348">
        <f t="shared" si="346"/>
        <v>17.65576939965154</v>
      </c>
      <c r="BJ348">
        <f t="shared" ref="BJ348:BM351" si="347">BB348*AVERAGEIFS(BJ:BJ, $A:$A, $A348, $D:$D, "Weight pct")</f>
        <v>40.040256154579481</v>
      </c>
      <c r="BK348">
        <f t="shared" si="347"/>
        <v>7.951025139493745</v>
      </c>
      <c r="BL348">
        <f t="shared" si="347"/>
        <v>24.970537824557809</v>
      </c>
      <c r="BM348">
        <f t="shared" si="347"/>
        <v>24.097665376072595</v>
      </c>
      <c r="BN348">
        <f>_xlfn.FORECAST.ETS($C348, BN342:BN347, $C342:$C347, 0,0,1)</f>
        <v>8.3990152135303404</v>
      </c>
      <c r="BO348">
        <f>_xlfn.FORECAST.ETS($C348, BO342:BO347, $C342:$C347, 0,0,1)</f>
        <v>0</v>
      </c>
      <c r="BP348" t="e">
        <f>BO348*AVERAGEIFS(BP:BP, $A:$A, $A348, $D:$D, "Weight pct")</f>
        <v>#DIV/0!</v>
      </c>
      <c r="BQ348" t="e">
        <f>BO348*AVERAGEIFS(BQ:BQ, $A:$A, $A348, $D:$D, "Weight pct")</f>
        <v>#DIV/0!</v>
      </c>
      <c r="BR348" t="e">
        <f>BO348*AVERAGEIFS(BR:BR, $A:$A, $A348, $D:$D, "Weight pct")</f>
        <v>#DIV/0!</v>
      </c>
      <c r="BS348" t="e">
        <f t="shared" ref="BS348:BV351" si="348">BO348*AVERAGEIFS(BS:BS, $A:$A, $A348, $D:$D, "Weight pct")</f>
        <v>#DIV/0!</v>
      </c>
      <c r="BT348" t="e">
        <f t="shared" si="348"/>
        <v>#DIV/0!</v>
      </c>
      <c r="BU348" t="e">
        <f t="shared" si="348"/>
        <v>#DIV/0!</v>
      </c>
      <c r="BV348" t="e">
        <f t="shared" si="348"/>
        <v>#DIV/0!</v>
      </c>
      <c r="BW348" t="e">
        <f t="shared" ref="BW348:BZ351" si="349">BO348*AVERAGEIFS(BW:BW, $A:$A, $A348, $D:$D, "Weight pct")</f>
        <v>#DIV/0!</v>
      </c>
      <c r="BX348" t="e">
        <f t="shared" si="349"/>
        <v>#DIV/0!</v>
      </c>
      <c r="BY348" t="e">
        <f t="shared" si="349"/>
        <v>#DIV/0!</v>
      </c>
      <c r="BZ348" t="e">
        <f t="shared" si="349"/>
        <v>#DIV/0!</v>
      </c>
      <c r="CA348">
        <f>_xlfn.FORECAST.ETS($C348, CA342:CA347, $C342:$C347, 0,0,1)</f>
        <v>0</v>
      </c>
    </row>
    <row r="349" spans="1:79" outlineLevel="1">
      <c r="A349" t="str">
        <f>A347</f>
        <v>003603</v>
      </c>
      <c r="B349" t="str">
        <f>B347</f>
        <v>Ranger College</v>
      </c>
      <c r="C349">
        <v>2025</v>
      </c>
      <c r="D349" t="s">
        <v>2037</v>
      </c>
      <c r="E349">
        <f>_xlfn.FORECAST.ETS($C349, E342:E347, $C342:$C347, 0,0,1)</f>
        <v>358.93629267649976</v>
      </c>
      <c r="F349">
        <f>_xlfn.FORECAST.ETS($C349, F342:F347, $C342:$C347, 0,0,1)</f>
        <v>222.18023598427951</v>
      </c>
      <c r="G349">
        <f>F349*AVERAGEIFS(G:G, $A:$A, $A349, $D:$D, "Weight pct")</f>
        <v>86.883280524026375</v>
      </c>
      <c r="H349">
        <f>F349*AVERAGEIFS(H:H, $A:$A, $A349, $D:$D, "Weight pct")</f>
        <v>77.777720585782177</v>
      </c>
      <c r="I349">
        <f>F349*AVERAGEIFS(I:I, $A:$A, $A349, $D:$D, "Weight pct")</f>
        <v>19.3055599621553</v>
      </c>
      <c r="J349">
        <f>_xlfn.FORECAST.ETS($C349, J342:J347, $C342:$C347, 0,0,1)</f>
        <v>0</v>
      </c>
      <c r="K349" t="e">
        <f>J349*AVERAGEIFS(K:K, $A:$A, $A349, $D:$D, "Weight pct")</f>
        <v>#DIV/0!</v>
      </c>
      <c r="L349" t="e">
        <f>J349*AVERAGEIFS(L:L, $A:$A, $A349, $D:$D, "Weight pct")</f>
        <v>#DIV/0!</v>
      </c>
      <c r="M349" t="e">
        <f>J349*AVERAGEIFS(M:M, $A:$A, $A349, $D:$D, "Weight pct")</f>
        <v>#DIV/0!</v>
      </c>
      <c r="N349">
        <f>_xlfn.FORECAST.ETS($C349, N344:N347, $C344:$C347, 0,0,1)</f>
        <v>111.51446001300002</v>
      </c>
      <c r="O349">
        <f>N349*AVERAGEIFS(O:O, $A:$A, $A349, $D:$D, "Weight pct")</f>
        <v>20.275356366000004</v>
      </c>
      <c r="P349">
        <f>N349*AVERAGEIFS(P:P, $A:$A, $A349, $D:$D, "Weight pct")</f>
        <v>91.239103647000022</v>
      </c>
      <c r="Q349">
        <f>_xlfn.FORECAST.ETS($C349, Q344:Q347, $C344:$C347, 0,0,1)</f>
        <v>-13.098560731714276</v>
      </c>
      <c r="R349" t="e">
        <f>$Q349*($R347/$Q347)</f>
        <v>#DIV/0!</v>
      </c>
      <c r="S349" t="e">
        <f>$Q349*($S347/$Q347)</f>
        <v>#DIV/0!</v>
      </c>
      <c r="T349" t="e">
        <f>$Q349*($T347/$Q347)</f>
        <v>#DIV/0!</v>
      </c>
      <c r="U349">
        <f t="shared" si="340"/>
        <v>-4.6025633298933526</v>
      </c>
      <c r="V349" t="e">
        <f t="shared" si="340"/>
        <v>#DIV/0!</v>
      </c>
      <c r="W349" t="e">
        <f t="shared" si="340"/>
        <v>#DIV/0!</v>
      </c>
      <c r="X349" t="e">
        <f t="shared" si="340"/>
        <v>#DIV/0!</v>
      </c>
      <c r="Y349">
        <f t="shared" si="341"/>
        <v>-8.4959974018209241</v>
      </c>
      <c r="Z349" t="e">
        <f t="shared" si="341"/>
        <v>#DIV/0!</v>
      </c>
      <c r="AA349" t="e">
        <f t="shared" si="341"/>
        <v>#DIV/0!</v>
      </c>
      <c r="AB349" t="e">
        <f t="shared" si="341"/>
        <v>#DIV/0!</v>
      </c>
      <c r="AC349">
        <f>_xlfn.FORECAST.ETS($C349, AC342:AC347, $C342:$C347, 0,0,1)</f>
        <v>199.36256409274134</v>
      </c>
      <c r="AD349">
        <f>AC349*AVERAGEIFS(AD:AD, $A:$A, $A349, $D:$D, "Weight pct")</f>
        <v>40.005855399372592</v>
      </c>
      <c r="AE349">
        <f>AC349*AVERAGEIFS(AE:AE, $A:$A, $A349, $D:$D, "Weight pct")</f>
        <v>68.991701228315776</v>
      </c>
      <c r="AF349">
        <f>AC349*AVERAGEIFS(AF:AF, $A:$A, $A349, $D:$D, "Weight pct")</f>
        <v>39.099062941065014</v>
      </c>
      <c r="AG349">
        <f t="shared" si="342"/>
        <v>114.48877407216834</v>
      </c>
      <c r="AH349">
        <f t="shared" si="342"/>
        <v>25.621552037102102</v>
      </c>
      <c r="AI349">
        <f t="shared" si="342"/>
        <v>21.773415211502567</v>
      </c>
      <c r="AJ349">
        <f t="shared" si="342"/>
        <v>8.9683107040157797</v>
      </c>
      <c r="AK349">
        <f t="shared" si="343"/>
        <v>84.873790020572983</v>
      </c>
      <c r="AL349">
        <f t="shared" si="343"/>
        <v>14.384303362270494</v>
      </c>
      <c r="AM349">
        <f t="shared" si="343"/>
        <v>47.218286016813217</v>
      </c>
      <c r="AN349">
        <f t="shared" si="343"/>
        <v>30.130752237049233</v>
      </c>
      <c r="AO349">
        <f>_xlfn.FORECAST.ETS($C349, AO342:AO347, $C342:$C347, 0,0,1)</f>
        <v>3.9647966976168885</v>
      </c>
      <c r="AP349">
        <f>_xlfn.FORECAST.ETS($C349, AP342:AP347, $C342:$C347, 0,0,1)</f>
        <v>0</v>
      </c>
      <c r="AQ349" t="e">
        <f>AP349*AVERAGEIFS(AQ:AQ, $A:$A, $A349, $D:$D, "Weight pct")</f>
        <v>#DIV/0!</v>
      </c>
      <c r="AR349" t="e">
        <f>AP349*AVERAGEIFS(AR:AR, $A:$A, $A349, $D:$D, "Weight pct")</f>
        <v>#DIV/0!</v>
      </c>
      <c r="AS349" t="e">
        <f>AP349*AVERAGEIFS(AS:AS, $A:$A, $A349, $D:$D, "Weight pct")</f>
        <v>#DIV/0!</v>
      </c>
      <c r="AT349" t="e">
        <f t="shared" si="344"/>
        <v>#DIV/0!</v>
      </c>
      <c r="AU349" t="e">
        <f t="shared" si="344"/>
        <v>#DIV/0!</v>
      </c>
      <c r="AV349" t="e">
        <f t="shared" si="344"/>
        <v>#DIV/0!</v>
      </c>
      <c r="AW349" t="e">
        <f t="shared" si="344"/>
        <v>#DIV/0!</v>
      </c>
      <c r="AX349" t="e">
        <f t="shared" si="345"/>
        <v>#DIV/0!</v>
      </c>
      <c r="AY349" t="e">
        <f t="shared" si="345"/>
        <v>#DIV/0!</v>
      </c>
      <c r="AZ349" t="e">
        <f t="shared" si="345"/>
        <v>#DIV/0!</v>
      </c>
      <c r="BA349" t="e">
        <f t="shared" si="345"/>
        <v>#DIV/0!</v>
      </c>
      <c r="BB349">
        <f>_xlfn.FORECAST.ETS($C349, BB342:BB347, $C342:$C347, 0,0,1)</f>
        <v>238.65162269120717</v>
      </c>
      <c r="BC349">
        <f>BB349*AVERAGEIFS(BC:BC, $A:$A, $A349, $D:$D, "Weight pct")</f>
        <v>92.955052223882177</v>
      </c>
      <c r="BD349">
        <f>BB349*AVERAGEIFS(BD:BD, $A:$A, $A349, $D:$D, "Weight pct")</f>
        <v>106.49669561699403</v>
      </c>
      <c r="BE349">
        <f>BB349*AVERAGEIFS(BE:BE, $A:$A, $A349, $D:$D, "Weight pct")</f>
        <v>40.877678198668974</v>
      </c>
      <c r="BF349">
        <f t="shared" si="346"/>
        <v>199.45119008318616</v>
      </c>
      <c r="BG349">
        <f t="shared" si="346"/>
        <v>85.170795701093738</v>
      </c>
      <c r="BH349">
        <f t="shared" si="346"/>
        <v>82.049901835289802</v>
      </c>
      <c r="BI349">
        <f t="shared" si="346"/>
        <v>17.285448819853301</v>
      </c>
      <c r="BJ349">
        <f t="shared" si="347"/>
        <v>39.200432608021011</v>
      </c>
      <c r="BK349">
        <f t="shared" si="347"/>
        <v>7.7842565227884419</v>
      </c>
      <c r="BL349">
        <f t="shared" si="347"/>
        <v>24.446793781704226</v>
      </c>
      <c r="BM349">
        <f t="shared" si="347"/>
        <v>23.59222937881567</v>
      </c>
      <c r="BN349">
        <f>_xlfn.FORECAST.ETS($C349, BN342:BN347, $C342:$C347, 0,0,1)</f>
        <v>7.9658238966068016</v>
      </c>
      <c r="BO349">
        <f>_xlfn.FORECAST.ETS($C349, BO342:BO347, $C342:$C347, 0,0,1)</f>
        <v>0</v>
      </c>
      <c r="BP349" t="e">
        <f>BO349*AVERAGEIFS(BP:BP, $A:$A, $A349, $D:$D, "Weight pct")</f>
        <v>#DIV/0!</v>
      </c>
      <c r="BQ349" t="e">
        <f>BO349*AVERAGEIFS(BQ:BQ, $A:$A, $A349, $D:$D, "Weight pct")</f>
        <v>#DIV/0!</v>
      </c>
      <c r="BR349" t="e">
        <f>BO349*AVERAGEIFS(BR:BR, $A:$A, $A349, $D:$D, "Weight pct")</f>
        <v>#DIV/0!</v>
      </c>
      <c r="BS349" t="e">
        <f t="shared" si="348"/>
        <v>#DIV/0!</v>
      </c>
      <c r="BT349" t="e">
        <f t="shared" si="348"/>
        <v>#DIV/0!</v>
      </c>
      <c r="BU349" t="e">
        <f t="shared" si="348"/>
        <v>#DIV/0!</v>
      </c>
      <c r="BV349" t="e">
        <f t="shared" si="348"/>
        <v>#DIV/0!</v>
      </c>
      <c r="BW349" t="e">
        <f t="shared" si="349"/>
        <v>#DIV/0!</v>
      </c>
      <c r="BX349" t="e">
        <f t="shared" si="349"/>
        <v>#DIV/0!</v>
      </c>
      <c r="BY349" t="e">
        <f t="shared" si="349"/>
        <v>#DIV/0!</v>
      </c>
      <c r="BZ349" t="e">
        <f t="shared" si="349"/>
        <v>#DIV/0!</v>
      </c>
      <c r="CA349">
        <f>_xlfn.FORECAST.ETS($C349, CA342:CA347, $C342:$C347, 0,0,1)</f>
        <v>0</v>
      </c>
    </row>
    <row r="350" spans="1:79" outlineLevel="1">
      <c r="A350" t="str">
        <f>A349</f>
        <v>003603</v>
      </c>
      <c r="B350" t="str">
        <f>B349</f>
        <v>Ranger College</v>
      </c>
      <c r="C350">
        <v>2024</v>
      </c>
      <c r="D350" t="s">
        <v>2040</v>
      </c>
      <c r="E350">
        <f>IF(OR(E347=0,E347=""),E348,IF(E348&gt;(E347*(1+Dash!$B$6)),E347*(1+Dash!$B$6),IF(E348&lt;(E347*(1-Dash!$B$7)),E347*(1-Dash!$B$7),E348)))</f>
        <v>357.65115678101415</v>
      </c>
      <c r="F350">
        <f>IF(OR(F347=0,F347=""),F348,IF(F348&gt;(F347*(1+Dash!$B$6)),F347*(1+Dash!$B$6),IF(F348&lt;(F347*(1-Dash!$B$7)),F347*(1-Dash!$B$7),F348)))</f>
        <v>229.89999999999998</v>
      </c>
      <c r="G350">
        <f>F350*AVERAGEIFS(G:G, $A:$A, $A350, $D:$D, "Weight pct")</f>
        <v>89.902083792398926</v>
      </c>
      <c r="H350">
        <f>F350*AVERAGEIFS(H:H, $A:$A, $A350, $D:$D, "Weight pct")</f>
        <v>80.480146595651775</v>
      </c>
      <c r="I350">
        <f>F350*AVERAGEIFS(I:I, $A:$A, $A350, $D:$D, "Weight pct")</f>
        <v>19.976341350242969</v>
      </c>
      <c r="J350">
        <f>IF(OR(J347=0,J347=""),J348,IF(J348&gt;(J347*(1+Dash!$B$6)),J347*(1+Dash!$B$6),IF(J348&lt;(J347*(1-Dash!$B$7)),J347*(1-Dash!$B$7),J348)))</f>
        <v>0</v>
      </c>
      <c r="K350" t="e">
        <f>J350*AVERAGEIFS(K:K, $A:$A, $A350, $D:$D, "Weight pct")</f>
        <v>#DIV/0!</v>
      </c>
      <c r="L350" t="e">
        <f>J350*AVERAGEIFS(L:L, $A:$A, $A350, $D:$D, "Weight pct")</f>
        <v>#DIV/0!</v>
      </c>
      <c r="M350" t="e">
        <f>J350*AVERAGEIFS(M:M, $A:$A, $A350, $D:$D, "Weight pct")</f>
        <v>#DIV/0!</v>
      </c>
      <c r="N350">
        <f>IF(OR(N347=0,N347=""),N348,IF(N348&gt;(N347*(1+Dash!$B$6)),N347*(1+Dash!$B$6),IF(N348&lt;(N347*(1-Dash!$B$7)),N347*(1-Dash!$B$7),N348)))</f>
        <v>84.7</v>
      </c>
      <c r="O350">
        <f>N350*AVERAGEIFS(O:O, $A:$A, $A350, $D:$D, "Weight pct")</f>
        <v>15.4</v>
      </c>
      <c r="P350">
        <f>N350*AVERAGEIFS(P:P, $A:$A, $A350, $D:$D, "Weight pct")</f>
        <v>69.300000000000011</v>
      </c>
      <c r="Q350">
        <f>IF(OR(Q347=0,Q347=""),Q348,IF(Q348&gt;(Q347*(1+Dash!$B$6)),Q347*(1+Dash!$B$6),IF(Q348&lt;(Q347*(1-Dash!$B$7)),Q347*(1-Dash!$B$7),Q348)))</f>
        <v>-1.1707214952499823</v>
      </c>
      <c r="R350" t="e">
        <f>$Q350*($R347/$Q347)</f>
        <v>#DIV/0!</v>
      </c>
      <c r="S350" t="e">
        <f>$Q350*($S347/$Q347)</f>
        <v>#DIV/0!</v>
      </c>
      <c r="T350" t="e">
        <f>$Q350*($T347/$Q347)</f>
        <v>#DIV/0!</v>
      </c>
      <c r="U350">
        <f t="shared" si="340"/>
        <v>-0.41136731996128911</v>
      </c>
      <c r="V350" t="e">
        <f t="shared" si="340"/>
        <v>#DIV/0!</v>
      </c>
      <c r="W350" t="e">
        <f t="shared" si="340"/>
        <v>#DIV/0!</v>
      </c>
      <c r="X350" t="e">
        <f t="shared" si="340"/>
        <v>#DIV/0!</v>
      </c>
      <c r="Y350">
        <f t="shared" si="341"/>
        <v>-0.7593541752886932</v>
      </c>
      <c r="Z350" t="e">
        <f t="shared" si="341"/>
        <v>#DIV/0!</v>
      </c>
      <c r="AA350" t="e">
        <f t="shared" si="341"/>
        <v>#DIV/0!</v>
      </c>
      <c r="AB350" t="e">
        <f t="shared" si="341"/>
        <v>#DIV/0!</v>
      </c>
      <c r="AC350">
        <f>IF(OR(AC347=0,AC347=""),AC348,IF(AC348&gt;(AC347*(1+Dash!$B$6)),AC347*(1+Dash!$B$6),IF(AC348&lt;(AC347*(1-Dash!$B$7)),AC347*(1-Dash!$B$7),AC348)))</f>
        <v>188.16674440763902</v>
      </c>
      <c r="AD350">
        <f>AC350*AVERAGEIFS(AD:AD, $A:$A, $A350, $D:$D, "Weight pct")</f>
        <v>37.759203198454394</v>
      </c>
      <c r="AE350">
        <f>AC350*AVERAGEIFS(AE:AE, $A:$A, $A350, $D:$D, "Weight pct")</f>
        <v>65.117259453172096</v>
      </c>
      <c r="AF350">
        <f>AC350*AVERAGEIFS(AF:AF, $A:$A, $A350, $D:$D, "Weight pct")</f>
        <v>36.90333446748361</v>
      </c>
      <c r="AG350">
        <f t="shared" si="342"/>
        <v>108.05930384382529</v>
      </c>
      <c r="AH350">
        <f t="shared" si="342"/>
        <v>24.182694757325045</v>
      </c>
      <c r="AI350">
        <f t="shared" si="342"/>
        <v>20.550661924062666</v>
      </c>
      <c r="AJ350">
        <f t="shared" si="342"/>
        <v>8.4646675552678285</v>
      </c>
      <c r="AK350">
        <f t="shared" si="343"/>
        <v>80.107440563813725</v>
      </c>
      <c r="AL350">
        <f t="shared" si="343"/>
        <v>13.576508441129352</v>
      </c>
      <c r="AM350">
        <f t="shared" si="343"/>
        <v>44.566597529109437</v>
      </c>
      <c r="AN350">
        <f t="shared" si="343"/>
        <v>28.43866691221578</v>
      </c>
      <c r="AO350">
        <f>IF(OR(AO347=0,AO347=""),AO348,IF(AO348&gt;(AO347*(1+Dash!$B$6)),AO347*(1+Dash!$B$6),IF(AO348&lt;(AO347*(1-Dash!$B$7)),AO347*(1-Dash!$B$7),AO348)))</f>
        <v>3.840146790678487</v>
      </c>
      <c r="AP350">
        <f>IF(OR(AP347=0,AP347=""),AP348,IF(AP348&gt;(AP347*(1+Dash!$B$6)),AP347*(1+Dash!$B$6),IF(AP348&lt;(AP347*(1-Dash!$B$7)),AP347*(1-Dash!$B$7),AP348)))</f>
        <v>0</v>
      </c>
      <c r="AQ350" t="e">
        <f>AP350*AVERAGEIFS(AQ:AQ, $A:$A, $A350, $D:$D, "Weight pct")</f>
        <v>#DIV/0!</v>
      </c>
      <c r="AR350" t="e">
        <f>AP350*AVERAGEIFS(AR:AR, $A:$A, $A350, $D:$D, "Weight pct")</f>
        <v>#DIV/0!</v>
      </c>
      <c r="AS350" t="e">
        <f>AP350*AVERAGEIFS(AS:AS, $A:$A, $A350, $D:$D, "Weight pct")</f>
        <v>#DIV/0!</v>
      </c>
      <c r="AT350" t="e">
        <f t="shared" si="344"/>
        <v>#DIV/0!</v>
      </c>
      <c r="AU350" t="e">
        <f t="shared" si="344"/>
        <v>#DIV/0!</v>
      </c>
      <c r="AV350" t="e">
        <f t="shared" si="344"/>
        <v>#DIV/0!</v>
      </c>
      <c r="AW350" t="e">
        <f t="shared" si="344"/>
        <v>#DIV/0!</v>
      </c>
      <c r="AX350" t="e">
        <f t="shared" si="345"/>
        <v>#DIV/0!</v>
      </c>
      <c r="AY350" t="e">
        <f t="shared" si="345"/>
        <v>#DIV/0!</v>
      </c>
      <c r="AZ350" t="e">
        <f t="shared" si="345"/>
        <v>#DIV/0!</v>
      </c>
      <c r="BA350" t="e">
        <f t="shared" si="345"/>
        <v>#DIV/0!</v>
      </c>
      <c r="BB350">
        <f>IF(OR(BB347=0,BB347=""),BB348,IF(BB348&gt;(BB347*(1+Dash!$B$6)),BB347*(1+Dash!$B$6),IF(BB348&lt;(BB347*(1-Dash!$B$7)),BB347*(1-Dash!$B$7),BB348)))</f>
        <v>243.76445535212667</v>
      </c>
      <c r="BC350">
        <f>BB350*AVERAGEIFS(BC:BC, $A:$A, $A350, $D:$D, "Weight pct")</f>
        <v>94.946505798127049</v>
      </c>
      <c r="BD350">
        <f>BB350*AVERAGEIFS(BD:BD, $A:$A, $A350, $D:$D, "Weight pct")</f>
        <v>108.77826310641815</v>
      </c>
      <c r="BE350">
        <f>BB350*AVERAGEIFS(BE:BE, $A:$A, $A350, $D:$D, "Weight pct")</f>
        <v>41.753434775724138</v>
      </c>
      <c r="BF350">
        <f t="shared" si="346"/>
        <v>203.72419919754719</v>
      </c>
      <c r="BG350">
        <f t="shared" si="346"/>
        <v>86.995480658633312</v>
      </c>
      <c r="BH350">
        <f t="shared" si="346"/>
        <v>83.807725281860343</v>
      </c>
      <c r="BI350">
        <f t="shared" si="346"/>
        <v>17.65576939965154</v>
      </c>
      <c r="BJ350">
        <f t="shared" si="347"/>
        <v>40.040256154579481</v>
      </c>
      <c r="BK350">
        <f t="shared" si="347"/>
        <v>7.951025139493745</v>
      </c>
      <c r="BL350">
        <f t="shared" si="347"/>
        <v>24.970537824557809</v>
      </c>
      <c r="BM350">
        <f t="shared" si="347"/>
        <v>24.097665376072595</v>
      </c>
      <c r="BN350">
        <f>IF(OR(BN347=0,BN347=""),BN348,IF(BN348&gt;(BN347*(1+Dash!$B$6)),BN347*(1+Dash!$B$6),IF(BN348&lt;(BN347*(1-Dash!$B$7)),BN347*(1-Dash!$B$7),BN348)))</f>
        <v>5.5</v>
      </c>
      <c r="BO350">
        <f>IF(OR(BO347=0,BO347=""),BO348,IF(BO348&gt;(BO347*(1+Dash!$B$6)),BO347*(1+Dash!$B$6),IF(BO348&lt;(BO347*(1-Dash!$B$7)),BO347*(1-Dash!$B$7),BO348)))</f>
        <v>0</v>
      </c>
      <c r="BP350" t="e">
        <f>BO350*AVERAGEIFS(BP:BP, $A:$A, $A350, $D:$D, "Weight pct")</f>
        <v>#DIV/0!</v>
      </c>
      <c r="BQ350" t="e">
        <f>BO350*AVERAGEIFS(BQ:BQ, $A:$A, $A350, $D:$D, "Weight pct")</f>
        <v>#DIV/0!</v>
      </c>
      <c r="BR350" t="e">
        <f>BO350*AVERAGEIFS(BR:BR, $A:$A, $A350, $D:$D, "Weight pct")</f>
        <v>#DIV/0!</v>
      </c>
      <c r="BS350" t="e">
        <f t="shared" si="348"/>
        <v>#DIV/0!</v>
      </c>
      <c r="BT350" t="e">
        <f t="shared" si="348"/>
        <v>#DIV/0!</v>
      </c>
      <c r="BU350" t="e">
        <f t="shared" si="348"/>
        <v>#DIV/0!</v>
      </c>
      <c r="BV350" t="e">
        <f t="shared" si="348"/>
        <v>#DIV/0!</v>
      </c>
      <c r="BW350" t="e">
        <f t="shared" si="349"/>
        <v>#DIV/0!</v>
      </c>
      <c r="BX350" t="e">
        <f t="shared" si="349"/>
        <v>#DIV/0!</v>
      </c>
      <c r="BY350" t="e">
        <f t="shared" si="349"/>
        <v>#DIV/0!</v>
      </c>
      <c r="BZ350" t="e">
        <f t="shared" si="349"/>
        <v>#DIV/0!</v>
      </c>
      <c r="CA350">
        <f>IF(OR(CA347=0,CA347=""),CA348,IF(CA348&gt;(CA347*(1+Dash!$B$6)),CA347*(1+Dash!$B$6),IF(CA348&lt;(CA347*(1-Dash!$B$7)),CA347*(1-Dash!$B$7),CA348)))</f>
        <v>0</v>
      </c>
    </row>
    <row r="351" spans="1:79" outlineLevel="1">
      <c r="A351" t="str">
        <f>A350</f>
        <v>003603</v>
      </c>
      <c r="B351" t="str">
        <f>B350</f>
        <v>Ranger College</v>
      </c>
      <c r="C351">
        <v>2025</v>
      </c>
      <c r="D351" t="s">
        <v>2040</v>
      </c>
      <c r="E351">
        <f>IF(E349&gt;(E350*(1+Dash!$B$6)), E350*(1+Dash!$B$6), IF(E349&lt;(E350*(1-Dash!$B$7)), E350*(1-Dash!$B$7), E349))</f>
        <v>358.93629267649976</v>
      </c>
      <c r="F351">
        <f>IF(F349&gt;(F350*(1+Dash!$B$6)), F350*(1+Dash!$B$6), IF(F349&lt;(F350*(1-Dash!$B$7)), F350*(1-Dash!$B$7), F349))</f>
        <v>222.18023598427951</v>
      </c>
      <c r="G351">
        <f>F351*AVERAGEIFS(G:G, $A:$A, $A351, $D:$D, "Weight pct")</f>
        <v>86.883280524026375</v>
      </c>
      <c r="H351">
        <f>F351*AVERAGEIFS(H:H, $A:$A, $A351, $D:$D, "Weight pct")</f>
        <v>77.777720585782177</v>
      </c>
      <c r="I351">
        <f>F351*AVERAGEIFS(I:I, $A:$A, $A351, $D:$D, "Weight pct")</f>
        <v>19.3055599621553</v>
      </c>
      <c r="J351">
        <f>IF(J349&gt;(J350*(1+Dash!$B$6)), J350*(1+Dash!$B$6), IF(J349&lt;(J350*(1-Dash!$B$7)), J350*(1-Dash!$B$7), J349))</f>
        <v>0</v>
      </c>
      <c r="K351" t="e">
        <f>J351*AVERAGEIFS(K:K, $A:$A, $A351, $D:$D, "Weight pct")</f>
        <v>#DIV/0!</v>
      </c>
      <c r="L351" t="e">
        <f>J351*AVERAGEIFS(L:L, $A:$A, $A351, $D:$D, "Weight pct")</f>
        <v>#DIV/0!</v>
      </c>
      <c r="M351" t="e">
        <f>J351*AVERAGEIFS(M:M, $A:$A, $A351, $D:$D, "Weight pct")</f>
        <v>#DIV/0!</v>
      </c>
      <c r="N351">
        <f>IF(N349&gt;(N350*(1+Dash!$B$6)), N350*(1+Dash!$B$6), IF(N349&lt;(N350*(1-Dash!$B$7)), N350*(1-Dash!$B$7), N349))</f>
        <v>93.170000000000016</v>
      </c>
      <c r="O351">
        <f>N351*AVERAGEIFS(O:O, $A:$A, $A351, $D:$D, "Weight pct")</f>
        <v>16.940000000000005</v>
      </c>
      <c r="P351">
        <f>N351*AVERAGEIFS(P:P, $A:$A, $A351, $D:$D, "Weight pct")</f>
        <v>76.230000000000018</v>
      </c>
      <c r="Q351">
        <f>IF(Q349&gt;(Q350*(1+Dash!$B$6)), Q350*(1+Dash!$B$6), IF(Q349&lt;(Q350*(1-Dash!$B$7)), Q350*(1-Dash!$B$7), Q349))</f>
        <v>-1.112185420487483</v>
      </c>
      <c r="R351" t="e">
        <f>$Q351*($R347/$Q347)</f>
        <v>#DIV/0!</v>
      </c>
      <c r="S351" t="e">
        <f>$Q351*($S347/$Q347)</f>
        <v>#DIV/0!</v>
      </c>
      <c r="T351" t="e">
        <f>$Q351*($T347/$Q347)</f>
        <v>#DIV/0!</v>
      </c>
      <c r="U351">
        <f t="shared" si="340"/>
        <v>-0.39079895396322462</v>
      </c>
      <c r="V351" t="e">
        <f t="shared" si="340"/>
        <v>#DIV/0!</v>
      </c>
      <c r="W351" t="e">
        <f t="shared" si="340"/>
        <v>#DIV/0!</v>
      </c>
      <c r="X351" t="e">
        <f t="shared" si="340"/>
        <v>#DIV/0!</v>
      </c>
      <c r="Y351">
        <f t="shared" si="341"/>
        <v>-0.72138646652425853</v>
      </c>
      <c r="Z351" t="e">
        <f t="shared" si="341"/>
        <v>#DIV/0!</v>
      </c>
      <c r="AA351" t="e">
        <f t="shared" si="341"/>
        <v>#DIV/0!</v>
      </c>
      <c r="AB351" t="e">
        <f t="shared" si="341"/>
        <v>#DIV/0!</v>
      </c>
      <c r="AC351">
        <f>IF(AC349&gt;(AC350*(1+Dash!$B$6)), AC350*(1+Dash!$B$6), IF(AC349&lt;(AC350*(1-Dash!$B$7)), AC350*(1-Dash!$B$7), AC349))</f>
        <v>199.36256409274134</v>
      </c>
      <c r="AD351">
        <f>AC351*AVERAGEIFS(AD:AD, $A:$A, $A351, $D:$D, "Weight pct")</f>
        <v>40.005855399372592</v>
      </c>
      <c r="AE351">
        <f>AC351*AVERAGEIFS(AE:AE, $A:$A, $A351, $D:$D, "Weight pct")</f>
        <v>68.991701228315776</v>
      </c>
      <c r="AF351">
        <f>AC351*AVERAGEIFS(AF:AF, $A:$A, $A351, $D:$D, "Weight pct")</f>
        <v>39.099062941065014</v>
      </c>
      <c r="AG351">
        <f t="shared" si="342"/>
        <v>114.48877407216834</v>
      </c>
      <c r="AH351">
        <f t="shared" si="342"/>
        <v>25.621552037102102</v>
      </c>
      <c r="AI351">
        <f t="shared" si="342"/>
        <v>21.773415211502567</v>
      </c>
      <c r="AJ351">
        <f t="shared" si="342"/>
        <v>8.9683107040157797</v>
      </c>
      <c r="AK351">
        <f t="shared" si="343"/>
        <v>84.873790020572983</v>
      </c>
      <c r="AL351">
        <f t="shared" si="343"/>
        <v>14.384303362270494</v>
      </c>
      <c r="AM351">
        <f t="shared" si="343"/>
        <v>47.218286016813217</v>
      </c>
      <c r="AN351">
        <f t="shared" si="343"/>
        <v>30.130752237049233</v>
      </c>
      <c r="AO351">
        <f>IF(AO349&gt;(AO350*(1+Dash!$B$6)), AO350*(1+Dash!$B$6), IF(AO349&lt;(AO350*(1-Dash!$B$7)), AO350*(1-Dash!$B$7), AO349))</f>
        <v>3.9647966976168885</v>
      </c>
      <c r="AP351">
        <f>IF(AP349&gt;(AP350*(1+Dash!$B$6)), AP350*(1+Dash!$B$6), IF(AP349&lt;(AP350*(1-Dash!$B$7)), AP350*(1-Dash!$B$7), AP349))</f>
        <v>0</v>
      </c>
      <c r="AQ351" t="e">
        <f>AP351*AVERAGEIFS(AQ:AQ, $A:$A, $A351, $D:$D, "Weight pct")</f>
        <v>#DIV/0!</v>
      </c>
      <c r="AR351" t="e">
        <f>AP351*AVERAGEIFS(AR:AR, $A:$A, $A351, $D:$D, "Weight pct")</f>
        <v>#DIV/0!</v>
      </c>
      <c r="AS351" t="e">
        <f>AP351*AVERAGEIFS(AS:AS, $A:$A, $A351, $D:$D, "Weight pct")</f>
        <v>#DIV/0!</v>
      </c>
      <c r="AT351" t="e">
        <f t="shared" si="344"/>
        <v>#DIV/0!</v>
      </c>
      <c r="AU351" t="e">
        <f t="shared" si="344"/>
        <v>#DIV/0!</v>
      </c>
      <c r="AV351" t="e">
        <f t="shared" si="344"/>
        <v>#DIV/0!</v>
      </c>
      <c r="AW351" t="e">
        <f t="shared" si="344"/>
        <v>#DIV/0!</v>
      </c>
      <c r="AX351" t="e">
        <f t="shared" si="345"/>
        <v>#DIV/0!</v>
      </c>
      <c r="AY351" t="e">
        <f t="shared" si="345"/>
        <v>#DIV/0!</v>
      </c>
      <c r="AZ351" t="e">
        <f t="shared" si="345"/>
        <v>#DIV/0!</v>
      </c>
      <c r="BA351" t="e">
        <f t="shared" si="345"/>
        <v>#DIV/0!</v>
      </c>
      <c r="BB351">
        <f>IF(BB349&gt;(BB350*(1+Dash!$B$6)), BB350*(1+Dash!$B$6), IF(BB349&lt;(BB350*(1-Dash!$B$7)), BB350*(1-Dash!$B$7), BB349))</f>
        <v>238.65162269120717</v>
      </c>
      <c r="BC351">
        <f>BB351*AVERAGEIFS(BC:BC, $A:$A, $A351, $D:$D, "Weight pct")</f>
        <v>92.955052223882177</v>
      </c>
      <c r="BD351">
        <f>BB351*AVERAGEIFS(BD:BD, $A:$A, $A351, $D:$D, "Weight pct")</f>
        <v>106.49669561699403</v>
      </c>
      <c r="BE351">
        <f>BB351*AVERAGEIFS(BE:BE, $A:$A, $A351, $D:$D, "Weight pct")</f>
        <v>40.877678198668974</v>
      </c>
      <c r="BF351">
        <f t="shared" si="346"/>
        <v>199.45119008318616</v>
      </c>
      <c r="BG351">
        <f t="shared" si="346"/>
        <v>85.170795701093738</v>
      </c>
      <c r="BH351">
        <f t="shared" si="346"/>
        <v>82.049901835289802</v>
      </c>
      <c r="BI351">
        <f t="shared" si="346"/>
        <v>17.285448819853301</v>
      </c>
      <c r="BJ351">
        <f t="shared" si="347"/>
        <v>39.200432608021011</v>
      </c>
      <c r="BK351">
        <f t="shared" si="347"/>
        <v>7.7842565227884419</v>
      </c>
      <c r="BL351">
        <f t="shared" si="347"/>
        <v>24.446793781704226</v>
      </c>
      <c r="BM351">
        <f t="shared" si="347"/>
        <v>23.59222937881567</v>
      </c>
      <c r="BN351">
        <f>IF(BN349&gt;(BN350*(1+Dash!$B$6)), BN350*(1+Dash!$B$6), IF(BN349&lt;(BN350*(1-Dash!$B$7)), BN350*(1-Dash!$B$7), BN349))</f>
        <v>6.0500000000000007</v>
      </c>
      <c r="BO351">
        <f>IF(BO349&gt;(BO350*(1+Dash!$B$6)), BO350*(1+Dash!$B$6), IF(BO349&lt;(BO350*(1-Dash!$B$7)), BO350*(1-Dash!$B$7), BO349))</f>
        <v>0</v>
      </c>
      <c r="BP351" t="e">
        <f>BO351*AVERAGEIFS(BP:BP, $A:$A, $A351, $D:$D, "Weight pct")</f>
        <v>#DIV/0!</v>
      </c>
      <c r="BQ351" t="e">
        <f>BO351*AVERAGEIFS(BQ:BQ, $A:$A, $A351, $D:$D, "Weight pct")</f>
        <v>#DIV/0!</v>
      </c>
      <c r="BR351" t="e">
        <f>BO351*AVERAGEIFS(BR:BR, $A:$A, $A351, $D:$D, "Weight pct")</f>
        <v>#DIV/0!</v>
      </c>
      <c r="BS351" t="e">
        <f t="shared" si="348"/>
        <v>#DIV/0!</v>
      </c>
      <c r="BT351" t="e">
        <f t="shared" si="348"/>
        <v>#DIV/0!</v>
      </c>
      <c r="BU351" t="e">
        <f t="shared" si="348"/>
        <v>#DIV/0!</v>
      </c>
      <c r="BV351" t="e">
        <f t="shared" si="348"/>
        <v>#DIV/0!</v>
      </c>
      <c r="BW351" t="e">
        <f t="shared" si="349"/>
        <v>#DIV/0!</v>
      </c>
      <c r="BX351" t="e">
        <f t="shared" si="349"/>
        <v>#DIV/0!</v>
      </c>
      <c r="BY351" t="e">
        <f t="shared" si="349"/>
        <v>#DIV/0!</v>
      </c>
      <c r="BZ351" t="e">
        <f t="shared" si="349"/>
        <v>#DIV/0!</v>
      </c>
      <c r="CA351">
        <f>IF(CA349&gt;(CA350*(1+Dash!$B$6)), CA350*(1+Dash!$B$6), IF(CA349&lt;(CA350*(1-Dash!$B$7)), CA350*(1-Dash!$B$7), CA349))</f>
        <v>0</v>
      </c>
    </row>
    <row r="352" spans="1:79" outlineLevel="1">
      <c r="A352" t="s">
        <v>117</v>
      </c>
      <c r="B352" t="s">
        <v>1979</v>
      </c>
      <c r="C352">
        <v>2018</v>
      </c>
      <c r="D352" t="s">
        <v>2036</v>
      </c>
      <c r="E352">
        <v>1288</v>
      </c>
      <c r="F352">
        <v>2445</v>
      </c>
      <c r="G352">
        <v>727</v>
      </c>
      <c r="H352">
        <v>875</v>
      </c>
      <c r="I352">
        <v>496</v>
      </c>
      <c r="AC352">
        <v>2775</v>
      </c>
      <c r="AD352">
        <v>770</v>
      </c>
      <c r="AE352">
        <v>1064</v>
      </c>
      <c r="AF352">
        <v>1366</v>
      </c>
      <c r="AG352">
        <v>1155</v>
      </c>
      <c r="AH352">
        <v>332</v>
      </c>
      <c r="AI352">
        <v>440</v>
      </c>
      <c r="AJ352">
        <v>528</v>
      </c>
      <c r="AK352">
        <v>1620</v>
      </c>
      <c r="AL352">
        <v>438</v>
      </c>
      <c r="AM352">
        <v>624</v>
      </c>
      <c r="AN352">
        <v>838</v>
      </c>
      <c r="AO352">
        <v>71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4717</v>
      </c>
      <c r="BC352">
        <v>1383</v>
      </c>
      <c r="BD352">
        <v>1739</v>
      </c>
      <c r="BE352">
        <v>1533</v>
      </c>
      <c r="BF352">
        <v>3698</v>
      </c>
      <c r="BG352">
        <v>1182</v>
      </c>
      <c r="BH352">
        <v>1356</v>
      </c>
      <c r="BI352">
        <v>1011</v>
      </c>
      <c r="BJ352">
        <v>1019</v>
      </c>
      <c r="BK352">
        <v>201</v>
      </c>
      <c r="BL352">
        <v>383</v>
      </c>
      <c r="BM352">
        <v>522</v>
      </c>
      <c r="BN352">
        <v>385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</row>
    <row r="353" spans="1:79" outlineLevel="1">
      <c r="A353" t="s">
        <v>117</v>
      </c>
      <c r="B353" t="s">
        <v>1979</v>
      </c>
      <c r="C353">
        <v>2019</v>
      </c>
      <c r="D353" t="s">
        <v>2036</v>
      </c>
      <c r="E353">
        <v>1436</v>
      </c>
      <c r="F353">
        <v>2512</v>
      </c>
      <c r="G353">
        <v>857</v>
      </c>
      <c r="H353">
        <v>902</v>
      </c>
      <c r="I353">
        <v>510</v>
      </c>
      <c r="AC353">
        <v>3047</v>
      </c>
      <c r="AD353">
        <v>1075</v>
      </c>
      <c r="AE353">
        <v>1030</v>
      </c>
      <c r="AF353">
        <v>1329</v>
      </c>
      <c r="AG353">
        <v>1285</v>
      </c>
      <c r="AH353">
        <v>490</v>
      </c>
      <c r="AI353">
        <v>413</v>
      </c>
      <c r="AJ353">
        <v>559</v>
      </c>
      <c r="AK353">
        <v>1762</v>
      </c>
      <c r="AL353">
        <v>585</v>
      </c>
      <c r="AM353">
        <v>617</v>
      </c>
      <c r="AN353">
        <v>770</v>
      </c>
      <c r="AO353">
        <v>83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4607</v>
      </c>
      <c r="BC353">
        <v>1537</v>
      </c>
      <c r="BD353">
        <v>1722</v>
      </c>
      <c r="BE353">
        <v>1540</v>
      </c>
      <c r="BF353">
        <v>3531</v>
      </c>
      <c r="BG353">
        <v>1279</v>
      </c>
      <c r="BH353">
        <v>1329</v>
      </c>
      <c r="BI353">
        <v>981</v>
      </c>
      <c r="BJ353">
        <v>1076</v>
      </c>
      <c r="BK353">
        <v>258</v>
      </c>
      <c r="BL353">
        <v>393</v>
      </c>
      <c r="BM353">
        <v>559</v>
      </c>
      <c r="BN353">
        <v>410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</row>
    <row r="354" spans="1:79" outlineLevel="1">
      <c r="A354" t="s">
        <v>117</v>
      </c>
      <c r="B354" t="s">
        <v>1979</v>
      </c>
      <c r="C354">
        <v>2020</v>
      </c>
      <c r="D354" t="s">
        <v>2036</v>
      </c>
      <c r="E354">
        <v>1991</v>
      </c>
      <c r="F354">
        <v>2520</v>
      </c>
      <c r="G354">
        <v>891</v>
      </c>
      <c r="H354">
        <v>935</v>
      </c>
      <c r="I354">
        <v>506</v>
      </c>
      <c r="N354">
        <v>202</v>
      </c>
      <c r="O354">
        <v>60</v>
      </c>
      <c r="P354">
        <v>142</v>
      </c>
      <c r="Q354">
        <f>SUM(Table1[[#This Row],[OSA]],Table1[[#This Row],[OSA: High-Demand Field]])</f>
        <v>14</v>
      </c>
      <c r="U354">
        <v>14</v>
      </c>
      <c r="Y354">
        <v>0</v>
      </c>
      <c r="AC354">
        <v>2350</v>
      </c>
      <c r="AD354">
        <v>874</v>
      </c>
      <c r="AE354">
        <v>868</v>
      </c>
      <c r="AF354">
        <v>1014</v>
      </c>
      <c r="AG354">
        <v>1034</v>
      </c>
      <c r="AH354">
        <v>433</v>
      </c>
      <c r="AI354">
        <v>386</v>
      </c>
      <c r="AJ354">
        <v>408</v>
      </c>
      <c r="AK354">
        <v>1316</v>
      </c>
      <c r="AL354">
        <v>441</v>
      </c>
      <c r="AM354">
        <v>482</v>
      </c>
      <c r="AN354">
        <v>606</v>
      </c>
      <c r="AO354">
        <v>62</v>
      </c>
      <c r="AP354">
        <v>45</v>
      </c>
      <c r="AQ354">
        <v>7</v>
      </c>
      <c r="AR354">
        <v>14</v>
      </c>
      <c r="AS354">
        <v>34</v>
      </c>
      <c r="AT354">
        <v>0</v>
      </c>
      <c r="AU354">
        <v>0</v>
      </c>
      <c r="AV354">
        <v>0</v>
      </c>
      <c r="AW354">
        <v>0</v>
      </c>
      <c r="AX354">
        <v>45</v>
      </c>
      <c r="AY354">
        <v>7</v>
      </c>
      <c r="AZ354">
        <v>14</v>
      </c>
      <c r="BA354">
        <v>34</v>
      </c>
      <c r="BB354">
        <v>4740</v>
      </c>
      <c r="BC354">
        <v>1608</v>
      </c>
      <c r="BD354">
        <v>1719</v>
      </c>
      <c r="BE354">
        <v>1458</v>
      </c>
      <c r="BF354">
        <v>3655</v>
      </c>
      <c r="BG354">
        <v>1306</v>
      </c>
      <c r="BH354">
        <v>1331</v>
      </c>
      <c r="BI354">
        <v>903</v>
      </c>
      <c r="BJ354">
        <v>1085</v>
      </c>
      <c r="BK354">
        <v>302</v>
      </c>
      <c r="BL354">
        <v>388</v>
      </c>
      <c r="BM354">
        <v>555</v>
      </c>
      <c r="BN354">
        <v>400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</row>
    <row r="355" spans="1:79" outlineLevel="1">
      <c r="A355" t="s">
        <v>117</v>
      </c>
      <c r="B355" t="s">
        <v>1979</v>
      </c>
      <c r="C355">
        <v>2021</v>
      </c>
      <c r="D355" t="s">
        <v>2036</v>
      </c>
      <c r="E355">
        <v>1909</v>
      </c>
      <c r="F355">
        <v>2443</v>
      </c>
      <c r="G355">
        <v>805</v>
      </c>
      <c r="H355">
        <v>924</v>
      </c>
      <c r="I355">
        <v>466</v>
      </c>
      <c r="N355">
        <v>210</v>
      </c>
      <c r="O355">
        <v>62</v>
      </c>
      <c r="P355">
        <v>148</v>
      </c>
      <c r="Q355">
        <f>SUM(Table1[[#This Row],[OSA]],Table1[[#This Row],[OSA: High-Demand Field]])</f>
        <v>28</v>
      </c>
      <c r="U355">
        <v>28</v>
      </c>
      <c r="Y355">
        <v>0</v>
      </c>
      <c r="AC355">
        <v>2275</v>
      </c>
      <c r="AD355">
        <v>886</v>
      </c>
      <c r="AE355">
        <v>842</v>
      </c>
      <c r="AF355">
        <v>966</v>
      </c>
      <c r="AG355">
        <v>1059</v>
      </c>
      <c r="AH355">
        <v>459</v>
      </c>
      <c r="AI355">
        <v>398</v>
      </c>
      <c r="AJ355">
        <v>422</v>
      </c>
      <c r="AK355">
        <v>1216</v>
      </c>
      <c r="AL355">
        <v>427</v>
      </c>
      <c r="AM355">
        <v>444</v>
      </c>
      <c r="AN355">
        <v>544</v>
      </c>
      <c r="AO355">
        <v>56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4886</v>
      </c>
      <c r="BC355">
        <v>1576</v>
      </c>
      <c r="BD355">
        <v>1716</v>
      </c>
      <c r="BE355">
        <v>1422</v>
      </c>
      <c r="BF355">
        <v>3840</v>
      </c>
      <c r="BG355">
        <v>1333</v>
      </c>
      <c r="BH355">
        <v>1309</v>
      </c>
      <c r="BI355">
        <v>907</v>
      </c>
      <c r="BJ355">
        <v>1046</v>
      </c>
      <c r="BK355">
        <v>243</v>
      </c>
      <c r="BL355">
        <v>407</v>
      </c>
      <c r="BM355">
        <v>515</v>
      </c>
      <c r="BN355">
        <v>444</v>
      </c>
      <c r="BO355">
        <v>20</v>
      </c>
      <c r="BP355">
        <v>0</v>
      </c>
      <c r="BQ355">
        <v>3</v>
      </c>
      <c r="BR355">
        <v>16</v>
      </c>
      <c r="BS355">
        <v>0</v>
      </c>
      <c r="BT355">
        <v>0</v>
      </c>
      <c r="BU355">
        <v>0</v>
      </c>
      <c r="BV355">
        <v>0</v>
      </c>
      <c r="BW355">
        <v>20</v>
      </c>
      <c r="BX355">
        <v>0</v>
      </c>
      <c r="BY355">
        <v>3</v>
      </c>
      <c r="BZ355">
        <v>16</v>
      </c>
      <c r="CA355">
        <v>0</v>
      </c>
    </row>
    <row r="356" spans="1:79" outlineLevel="1">
      <c r="A356" t="s">
        <v>117</v>
      </c>
      <c r="B356" t="s">
        <v>1979</v>
      </c>
      <c r="C356">
        <v>2022</v>
      </c>
      <c r="D356" t="s">
        <v>2036</v>
      </c>
      <c r="E356">
        <v>1897</v>
      </c>
      <c r="F356">
        <v>2437</v>
      </c>
      <c r="G356">
        <v>802</v>
      </c>
      <c r="H356">
        <v>884</v>
      </c>
      <c r="I356">
        <v>474</v>
      </c>
      <c r="N356">
        <v>205</v>
      </c>
      <c r="O356">
        <v>57</v>
      </c>
      <c r="P356">
        <v>148</v>
      </c>
      <c r="Q356">
        <f>SUM(Table1[[#This Row],[OSA]],Table1[[#This Row],[OSA: High-Demand Field]])</f>
        <v>83</v>
      </c>
      <c r="U356">
        <v>83</v>
      </c>
      <c r="Y356">
        <v>0</v>
      </c>
      <c r="AC356">
        <v>2418</v>
      </c>
      <c r="AD356">
        <v>1079</v>
      </c>
      <c r="AE356">
        <v>1006</v>
      </c>
      <c r="AF356">
        <v>884</v>
      </c>
      <c r="AG356">
        <v>1091</v>
      </c>
      <c r="AH356">
        <v>556</v>
      </c>
      <c r="AI356">
        <v>451</v>
      </c>
      <c r="AJ356">
        <v>346</v>
      </c>
      <c r="AK356">
        <v>1327</v>
      </c>
      <c r="AL356">
        <v>523</v>
      </c>
      <c r="AM356">
        <v>555</v>
      </c>
      <c r="AN356">
        <v>538</v>
      </c>
      <c r="AO356">
        <v>92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5673</v>
      </c>
      <c r="BC356">
        <v>1853</v>
      </c>
      <c r="BD356">
        <v>1924</v>
      </c>
      <c r="BE356">
        <v>1442</v>
      </c>
      <c r="BF356">
        <v>4695</v>
      </c>
      <c r="BG356">
        <v>1599</v>
      </c>
      <c r="BH356">
        <v>1533</v>
      </c>
      <c r="BI356">
        <v>1005</v>
      </c>
      <c r="BJ356">
        <v>978</v>
      </c>
      <c r="BK356">
        <v>254</v>
      </c>
      <c r="BL356">
        <v>391</v>
      </c>
      <c r="BM356">
        <v>437</v>
      </c>
      <c r="BN356">
        <v>493</v>
      </c>
      <c r="BO356">
        <v>23</v>
      </c>
      <c r="BP356">
        <v>1</v>
      </c>
      <c r="BQ356">
        <v>5</v>
      </c>
      <c r="BR356">
        <v>21</v>
      </c>
      <c r="BS356">
        <v>0</v>
      </c>
      <c r="BT356">
        <v>0</v>
      </c>
      <c r="BU356">
        <v>0</v>
      </c>
      <c r="BV356">
        <v>0</v>
      </c>
      <c r="BW356">
        <v>23</v>
      </c>
      <c r="BX356">
        <v>1</v>
      </c>
      <c r="BY356">
        <v>5</v>
      </c>
      <c r="BZ356">
        <v>21</v>
      </c>
      <c r="CA356">
        <v>0</v>
      </c>
    </row>
    <row r="357" spans="1:79" outlineLevel="1">
      <c r="A357" t="s">
        <v>117</v>
      </c>
      <c r="B357" t="s">
        <v>1979</v>
      </c>
      <c r="C357">
        <v>2023</v>
      </c>
      <c r="D357" t="s">
        <v>2036</v>
      </c>
      <c r="E357">
        <v>2001</v>
      </c>
      <c r="F357">
        <v>2199</v>
      </c>
      <c r="G357">
        <v>876</v>
      </c>
      <c r="H357">
        <v>871</v>
      </c>
      <c r="I357">
        <v>389</v>
      </c>
      <c r="N357">
        <v>215</v>
      </c>
      <c r="O357">
        <v>0</v>
      </c>
      <c r="P357">
        <v>215</v>
      </c>
      <c r="Q357">
        <v>129</v>
      </c>
      <c r="R357">
        <v>4</v>
      </c>
      <c r="S357">
        <v>10</v>
      </c>
      <c r="T357">
        <v>107</v>
      </c>
      <c r="U357">
        <v>0</v>
      </c>
      <c r="V357">
        <v>0</v>
      </c>
      <c r="W357">
        <v>0</v>
      </c>
      <c r="X357">
        <v>0</v>
      </c>
      <c r="Y357">
        <v>129</v>
      </c>
      <c r="Z357">
        <v>4</v>
      </c>
      <c r="AA357">
        <v>10</v>
      </c>
      <c r="AB357">
        <v>107</v>
      </c>
      <c r="AC357">
        <v>2719</v>
      </c>
      <c r="AD357">
        <v>1121</v>
      </c>
      <c r="AE357">
        <v>1218</v>
      </c>
      <c r="AF357">
        <v>1003</v>
      </c>
      <c r="AG357">
        <v>1121</v>
      </c>
      <c r="AH357">
        <v>523</v>
      </c>
      <c r="AI357">
        <v>526</v>
      </c>
      <c r="AJ357">
        <v>367</v>
      </c>
      <c r="AK357">
        <v>1598</v>
      </c>
      <c r="AL357">
        <v>598</v>
      </c>
      <c r="AM357">
        <v>692</v>
      </c>
      <c r="AN357">
        <v>636</v>
      </c>
      <c r="AO357">
        <v>88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4917</v>
      </c>
      <c r="BC357">
        <v>1838</v>
      </c>
      <c r="BD357">
        <v>1887</v>
      </c>
      <c r="BE357">
        <v>1330</v>
      </c>
      <c r="BF357">
        <v>3752</v>
      </c>
      <c r="BG357">
        <v>1574</v>
      </c>
      <c r="BH357">
        <v>1386</v>
      </c>
      <c r="BI357">
        <v>850</v>
      </c>
      <c r="BJ357">
        <v>1165</v>
      </c>
      <c r="BK357">
        <v>264</v>
      </c>
      <c r="BL357">
        <v>501</v>
      </c>
      <c r="BM357">
        <v>480</v>
      </c>
      <c r="BN357">
        <v>464</v>
      </c>
      <c r="BO357">
        <v>17</v>
      </c>
      <c r="BP357">
        <v>0</v>
      </c>
      <c r="BQ357">
        <v>3</v>
      </c>
      <c r="BR357">
        <v>11</v>
      </c>
      <c r="BS357">
        <v>0</v>
      </c>
      <c r="BT357">
        <v>0</v>
      </c>
      <c r="BU357">
        <v>0</v>
      </c>
      <c r="BV357">
        <v>0</v>
      </c>
      <c r="BW357">
        <v>17</v>
      </c>
      <c r="BX357">
        <v>0</v>
      </c>
      <c r="BY357">
        <v>3</v>
      </c>
      <c r="BZ357">
        <v>11</v>
      </c>
      <c r="CA357">
        <v>0</v>
      </c>
    </row>
    <row r="358" spans="1:79" outlineLevel="1">
      <c r="A358" t="str">
        <f>A357</f>
        <v>029137</v>
      </c>
      <c r="B358" t="str">
        <f>B357</f>
        <v>San Jacinto Community College</v>
      </c>
      <c r="C358">
        <v>2024</v>
      </c>
      <c r="D358" t="s">
        <v>2037</v>
      </c>
      <c r="E358">
        <f>_xlfn.FORECAST.ETS($C358, E352:E357, $C352:$C357, 0,0,1)</f>
        <v>2170.5851579174528</v>
      </c>
      <c r="F358">
        <f>_xlfn.FORECAST.ETS($C358, F352:F357, $C352:$C357, 0,0,1)</f>
        <v>2163.6025480429671</v>
      </c>
      <c r="G358">
        <f>F358*AVERAGEIFS(G:G, $A:$A, $A358, $D:$D, "Weight pct")</f>
        <v>738.88624322828673</v>
      </c>
      <c r="H358">
        <f>F358*AVERAGEIFS(H:H, $A:$A, $A358, $D:$D, "Weight pct")</f>
        <v>802.34859909096292</v>
      </c>
      <c r="I358">
        <f>F358*AVERAGEIFS(I:I, $A:$A, $A358, $D:$D, "Weight pct")</f>
        <v>421.48103417684456</v>
      </c>
      <c r="J358">
        <f>_xlfn.FORECAST.ETS($C358, J352:J357, $C352:$C357, 0,0,1)</f>
        <v>0</v>
      </c>
      <c r="K358" t="e">
        <f>J358*AVERAGEIFS(K:K, $A:$A, $A358, $D:$D, "Weight pct")</f>
        <v>#DIV/0!</v>
      </c>
      <c r="L358" t="e">
        <f>J358*AVERAGEIFS(L:L, $A:$A, $A358, $D:$D, "Weight pct")</f>
        <v>#DIV/0!</v>
      </c>
      <c r="M358" t="e">
        <f>J358*AVERAGEIFS(M:M, $A:$A, $A358, $D:$D, "Weight pct")</f>
        <v>#DIV/0!</v>
      </c>
      <c r="N358">
        <f>_xlfn.FORECAST.ETS($C358, N354:N357, $C354:$C357, 0,0,1)</f>
        <v>216.15600104910729</v>
      </c>
      <c r="O358">
        <f>N358*AVERAGEIFS(O:O, $A:$A, $A358, $D:$D, "Weight pct")</f>
        <v>47.031037824427663</v>
      </c>
      <c r="P358">
        <f>N358*AVERAGEIFS(P:P, $A:$A, $A358, $D:$D, "Weight pct")</f>
        <v>169.12496322467962</v>
      </c>
      <c r="Q358">
        <f>_xlfn.FORECAST.ETS($C358, Q354:Q357, $C354:$C357, 0,0,1)</f>
        <v>163.74081869067857</v>
      </c>
      <c r="R358">
        <f>$Q358*($R357/$Q357)</f>
        <v>5.0772346880830561</v>
      </c>
      <c r="S358">
        <f>$Q358*($S357/$Q357)</f>
        <v>12.69308672020764</v>
      </c>
      <c r="T358">
        <f>$Q358*($T357/$Q357)</f>
        <v>135.81602790622176</v>
      </c>
      <c r="U358">
        <f t="shared" ref="U358:X361" si="350">Q358*AVERAGEIFS(U:U, $A:$A, $A358, $D:$D, "Weight pct")</f>
        <v>122.80561401800892</v>
      </c>
      <c r="V358">
        <f t="shared" si="350"/>
        <v>0</v>
      </c>
      <c r="W358">
        <f t="shared" si="350"/>
        <v>0</v>
      </c>
      <c r="X358">
        <f t="shared" si="350"/>
        <v>0</v>
      </c>
      <c r="Y358">
        <f t="shared" ref="Y358:AB361" si="351">Q358*AVERAGEIFS(Y:Y, $A:$A, $A358, $D:$D, "Weight pct")</f>
        <v>40.935204672669641</v>
      </c>
      <c r="Z358">
        <f t="shared" si="351"/>
        <v>5.0772346880830561</v>
      </c>
      <c r="AA358">
        <f t="shared" si="351"/>
        <v>12.69308672020764</v>
      </c>
      <c r="AB358">
        <f t="shared" si="351"/>
        <v>135.81602790622176</v>
      </c>
      <c r="AC358">
        <f>_xlfn.FORECAST.ETS($C358, AC352:AC357, $C352:$C357, 0,0,1)</f>
        <v>2401.2191040651464</v>
      </c>
      <c r="AD358">
        <f>AC358*AVERAGEIFS(AD:AD, $A:$A, $A358, $D:$D, "Weight pct")</f>
        <v>900.52497698366369</v>
      </c>
      <c r="AE358">
        <f>AC358*AVERAGEIFS(AE:AE, $A:$A, $A358, $D:$D, "Weight pct")</f>
        <v>930.44741300514841</v>
      </c>
      <c r="AF358">
        <f>AC358*AVERAGEIFS(AF:AF, $A:$A, $A358, $D:$D, "Weight pct")</f>
        <v>1008.1121156722521</v>
      </c>
      <c r="AG358">
        <f t="shared" ref="AG358:AJ361" si="352">AC358*AVERAGEIFS(AG:AG, $A:$A, $A358, $D:$D, "Weight pct")</f>
        <v>1043.2977949471947</v>
      </c>
      <c r="AH358">
        <f t="shared" si="352"/>
        <v>432.59786237327825</v>
      </c>
      <c r="AI358">
        <f t="shared" si="352"/>
        <v>405.06328656669962</v>
      </c>
      <c r="AJ358">
        <f t="shared" si="352"/>
        <v>403.861793063108</v>
      </c>
      <c r="AK358">
        <f t="shared" ref="AK358:AN361" si="353">AC358*AVERAGEIFS(AK:AK, $A:$A, $A358, $D:$D, "Weight pct")</f>
        <v>1357.9213091179518</v>
      </c>
      <c r="AL358">
        <f t="shared" si="353"/>
        <v>467.92711461038533</v>
      </c>
      <c r="AM358">
        <f t="shared" si="353"/>
        <v>525.38412643844879</v>
      </c>
      <c r="AN358">
        <f t="shared" si="353"/>
        <v>604.25032260914418</v>
      </c>
      <c r="AO358">
        <f>_xlfn.FORECAST.ETS($C358, AO352:AO357, $C352:$C357, 0,0,1)</f>
        <v>91.124257726299035</v>
      </c>
      <c r="AP358">
        <f>_xlfn.FORECAST.ETS($C358, AP352:AP357, $C352:$C357, 0,0,1)</f>
        <v>-3.1293315177850336</v>
      </c>
      <c r="AQ358">
        <f>AP358*AVERAGEIFS(AQ:AQ, $A:$A, $A358, $D:$D, "Weight pct")</f>
        <v>-0.48678490276656078</v>
      </c>
      <c r="AR358">
        <f>AP358*AVERAGEIFS(AR:AR, $A:$A, $A358, $D:$D, "Weight pct")</f>
        <v>-0.97356980553312156</v>
      </c>
      <c r="AS358">
        <f>AP358*AVERAGEIFS(AS:AS, $A:$A, $A358, $D:$D, "Weight pct")</f>
        <v>-2.364383813437581</v>
      </c>
      <c r="AT358">
        <f t="shared" ref="AT358:AW361" si="354">AP358*AVERAGEIFS(AT:AT, $A:$A, $A358, $D:$D, "Weight pct")</f>
        <v>0</v>
      </c>
      <c r="AU358">
        <f t="shared" si="354"/>
        <v>0</v>
      </c>
      <c r="AV358">
        <f t="shared" si="354"/>
        <v>0</v>
      </c>
      <c r="AW358">
        <f t="shared" si="354"/>
        <v>0</v>
      </c>
      <c r="AX358">
        <f t="shared" ref="AX358:BA361" si="355">AP358*AVERAGEIFS(AX:AX, $A:$A, $A358, $D:$D, "Weight pct")</f>
        <v>-3.1293315177850336</v>
      </c>
      <c r="AY358">
        <f t="shared" si="355"/>
        <v>-0.48678490276656078</v>
      </c>
      <c r="AZ358">
        <f t="shared" si="355"/>
        <v>-0.97356980553312156</v>
      </c>
      <c r="BA358">
        <f t="shared" si="355"/>
        <v>-2.364383813437581</v>
      </c>
      <c r="BB358">
        <f>_xlfn.FORECAST.ETS($C358, BB352:BB357, $C352:$C357, 0,0,1)</f>
        <v>5524.3897323859219</v>
      </c>
      <c r="BC358">
        <f>BB358*AVERAGEIFS(BC:BC, $A:$A, $A358, $D:$D, "Weight pct")</f>
        <v>1831.3834622443617</v>
      </c>
      <c r="BD358">
        <f>BB358*AVERAGEIFS(BD:BD, $A:$A, $A358, $D:$D, "Weight pct")</f>
        <v>2006.4880628105118</v>
      </c>
      <c r="BE358">
        <f>BB358*AVERAGEIFS(BE:BE, $A:$A, $A358, $D:$D, "Weight pct")</f>
        <v>1641.2739200904903</v>
      </c>
      <c r="BF358">
        <f t="shared" ref="BF358:BI361" si="356">BB358*AVERAGEIFS(BF:BF, $A:$A, $A358, $D:$D, "Weight pct")</f>
        <v>4325.6916144005299</v>
      </c>
      <c r="BG358">
        <f t="shared" si="356"/>
        <v>1545.7169890423377</v>
      </c>
      <c r="BH358">
        <f t="shared" si="356"/>
        <v>1544.9690974725056</v>
      </c>
      <c r="BI358">
        <f t="shared" si="356"/>
        <v>1064.0176968731794</v>
      </c>
      <c r="BJ358">
        <f t="shared" ref="BJ358:BM361" si="357">BB358*AVERAGEIFS(BJ:BJ, $A:$A, $A358, $D:$D, "Weight pct")</f>
        <v>1198.6981179853922</v>
      </c>
      <c r="BK358">
        <f t="shared" si="357"/>
        <v>285.66647320202424</v>
      </c>
      <c r="BL358">
        <f t="shared" si="357"/>
        <v>461.51896533800624</v>
      </c>
      <c r="BM358">
        <f t="shared" si="357"/>
        <v>577.25622321731089</v>
      </c>
      <c r="BN358">
        <f>_xlfn.FORECAST.ETS($C358, BN352:BN357, $C352:$C357, 0,0,1)</f>
        <v>503.8333316353648</v>
      </c>
      <c r="BO358">
        <f>_xlfn.FORECAST.ETS($C358, BO352:BO357, $C352:$C357, 0,0,1)</f>
        <v>29.86080220450123</v>
      </c>
      <c r="BP358">
        <f>BO358*AVERAGEIFS(BP:BP, $A:$A, $A358, $D:$D, "Weight pct")</f>
        <v>0.43276524934059751</v>
      </c>
      <c r="BQ358">
        <f>BO358*AVERAGEIFS(BQ:BQ, $A:$A, $A358, $D:$D, "Weight pct")</f>
        <v>5.4133841336634161</v>
      </c>
      <c r="BR358">
        <f>BO358*AVERAGEIFS(BR:BR, $A:$A, $A358, $D:$D, "Weight pct")</f>
        <v>23.491516005382554</v>
      </c>
      <c r="BS358">
        <f t="shared" ref="BS358:BV361" si="358">BO358*AVERAGEIFS(BS:BS, $A:$A, $A358, $D:$D, "Weight pct")</f>
        <v>0</v>
      </c>
      <c r="BT358">
        <f t="shared" si="358"/>
        <v>0</v>
      </c>
      <c r="BU358">
        <f t="shared" si="358"/>
        <v>0</v>
      </c>
      <c r="BV358">
        <f t="shared" si="358"/>
        <v>0</v>
      </c>
      <c r="BW358">
        <f t="shared" ref="BW358:BZ361" si="359">BO358*AVERAGEIFS(BW:BW, $A:$A, $A358, $D:$D, "Weight pct")</f>
        <v>29.86080220450123</v>
      </c>
      <c r="BX358">
        <f t="shared" si="359"/>
        <v>0.43276524934059751</v>
      </c>
      <c r="BY358">
        <f t="shared" si="359"/>
        <v>5.4133841336634161</v>
      </c>
      <c r="BZ358">
        <f t="shared" si="359"/>
        <v>23.491516005382554</v>
      </c>
      <c r="CA358">
        <f>_xlfn.FORECAST.ETS($C358, CA352:CA357, $C352:$C357, 0,0,1)</f>
        <v>0</v>
      </c>
    </row>
    <row r="359" spans="1:79" outlineLevel="1">
      <c r="A359" t="str">
        <f>A357</f>
        <v>029137</v>
      </c>
      <c r="B359" t="str">
        <f>B357</f>
        <v>San Jacinto Community College</v>
      </c>
      <c r="C359">
        <v>2025</v>
      </c>
      <c r="D359" t="s">
        <v>2037</v>
      </c>
      <c r="E359">
        <f>_xlfn.FORECAST.ETS($C359, E352:E357, $C352:$C357, 0,0,1)</f>
        <v>2297.4495405253274</v>
      </c>
      <c r="F359">
        <f>_xlfn.FORECAST.ETS($C359, F352:F357, $C352:$C357, 0,0,1)</f>
        <v>2110.1852395454716</v>
      </c>
      <c r="G359">
        <f>F359*AVERAGEIFS(G:G, $A:$A, $A359, $D:$D, "Weight pct")</f>
        <v>720.64383801630277</v>
      </c>
      <c r="H359">
        <f>F359*AVERAGEIFS(H:H, $A:$A, $A359, $D:$D, "Weight pct")</f>
        <v>782.53936810307073</v>
      </c>
      <c r="I359">
        <f>F359*AVERAGEIFS(I:I, $A:$A, $A359, $D:$D, "Weight pct")</f>
        <v>411.07506453661057</v>
      </c>
      <c r="J359">
        <f>_xlfn.FORECAST.ETS($C359, J352:J357, $C352:$C357, 0,0,1)</f>
        <v>0</v>
      </c>
      <c r="K359" t="e">
        <f>J359*AVERAGEIFS(K:K, $A:$A, $A359, $D:$D, "Weight pct")</f>
        <v>#DIV/0!</v>
      </c>
      <c r="L359" t="e">
        <f>J359*AVERAGEIFS(L:L, $A:$A, $A359, $D:$D, "Weight pct")</f>
        <v>#DIV/0!</v>
      </c>
      <c r="M359" t="e">
        <f>J359*AVERAGEIFS(M:M, $A:$A, $A359, $D:$D, "Weight pct")</f>
        <v>#DIV/0!</v>
      </c>
      <c r="N359">
        <f>_xlfn.FORECAST.ETS($C359, N354:N357, $C354:$C357, 0,0,1)</f>
        <v>219.69448205357159</v>
      </c>
      <c r="O359">
        <f>N359*AVERAGEIFS(O:O, $A:$A, $A359, $D:$D, "Weight pct")</f>
        <v>47.800937494824382</v>
      </c>
      <c r="P359">
        <f>N359*AVERAGEIFS(P:P, $A:$A, $A359, $D:$D, "Weight pct")</f>
        <v>171.89354455874718</v>
      </c>
      <c r="Q359">
        <f>_xlfn.FORECAST.ETS($C359, Q354:Q357, $C354:$C357, 0,0,1)</f>
        <v>201.16964362778572</v>
      </c>
      <c r="R359">
        <f>$Q359*($R357/$Q357)</f>
        <v>6.2378184070631226</v>
      </c>
      <c r="S359">
        <f>$Q359*($S357/$Q357)</f>
        <v>15.594546017657807</v>
      </c>
      <c r="T359">
        <f>$Q359*($T357/$Q357)</f>
        <v>166.86164238893855</v>
      </c>
      <c r="U359">
        <f t="shared" si="350"/>
        <v>150.87723272083929</v>
      </c>
      <c r="V359">
        <f t="shared" si="350"/>
        <v>0</v>
      </c>
      <c r="W359">
        <f t="shared" si="350"/>
        <v>0</v>
      </c>
      <c r="X359">
        <f t="shared" si="350"/>
        <v>0</v>
      </c>
      <c r="Y359">
        <f t="shared" si="351"/>
        <v>50.292410906946429</v>
      </c>
      <c r="Z359">
        <f t="shared" si="351"/>
        <v>6.2378184070631226</v>
      </c>
      <c r="AA359">
        <f t="shared" si="351"/>
        <v>15.594546017657807</v>
      </c>
      <c r="AB359">
        <f t="shared" si="351"/>
        <v>166.86164238893855</v>
      </c>
      <c r="AC359">
        <f>_xlfn.FORECAST.ETS($C359, AC352:AC357, $C352:$C357, 0,0,1)</f>
        <v>2338.9063312574949</v>
      </c>
      <c r="AD359">
        <f>AC359*AVERAGEIFS(AD:AD, $A:$A, $A359, $D:$D, "Weight pct")</f>
        <v>877.1559274023906</v>
      </c>
      <c r="AE359">
        <f>AC359*AVERAGEIFS(AE:AE, $A:$A, $A359, $D:$D, "Weight pct")</f>
        <v>906.3018620398484</v>
      </c>
      <c r="AF359">
        <f>AC359*AVERAGEIFS(AF:AF, $A:$A, $A359, $D:$D, "Weight pct")</f>
        <v>981.95112889591928</v>
      </c>
      <c r="AG359">
        <f t="shared" si="352"/>
        <v>1016.223723132087</v>
      </c>
      <c r="AH359">
        <f t="shared" si="352"/>
        <v>421.37174299520655</v>
      </c>
      <c r="AI359">
        <f t="shared" si="352"/>
        <v>394.55170246934665</v>
      </c>
      <c r="AJ359">
        <f t="shared" si="352"/>
        <v>393.38138829112035</v>
      </c>
      <c r="AK359">
        <f t="shared" si="353"/>
        <v>1322.6826081254078</v>
      </c>
      <c r="AL359">
        <f t="shared" si="353"/>
        <v>455.78418440718394</v>
      </c>
      <c r="AM359">
        <f t="shared" si="353"/>
        <v>511.75015957050175</v>
      </c>
      <c r="AN359">
        <f t="shared" si="353"/>
        <v>588.56974060479899</v>
      </c>
      <c r="AO359">
        <f>_xlfn.FORECAST.ETS($C359, AO352:AO357, $C352:$C357, 0,0,1)</f>
        <v>94.475322375258656</v>
      </c>
      <c r="AP359">
        <f>_xlfn.FORECAST.ETS($C359, AP352:AP357, $C352:$C357, 0,0,1)</f>
        <v>-5.5178718179049957</v>
      </c>
      <c r="AQ359">
        <f>AP359*AVERAGEIFS(AQ:AQ, $A:$A, $A359, $D:$D, "Weight pct")</f>
        <v>-0.85833561611855491</v>
      </c>
      <c r="AR359">
        <f>AP359*AVERAGEIFS(AR:AR, $A:$A, $A359, $D:$D, "Weight pct")</f>
        <v>-1.7166712322371098</v>
      </c>
      <c r="AS359">
        <f>AP359*AVERAGEIFS(AS:AS, $A:$A, $A359, $D:$D, "Weight pct")</f>
        <v>-4.1690587068615521</v>
      </c>
      <c r="AT359">
        <f t="shared" si="354"/>
        <v>0</v>
      </c>
      <c r="AU359">
        <f t="shared" si="354"/>
        <v>0</v>
      </c>
      <c r="AV359">
        <f t="shared" si="354"/>
        <v>0</v>
      </c>
      <c r="AW359">
        <f t="shared" si="354"/>
        <v>0</v>
      </c>
      <c r="AX359">
        <f t="shared" si="355"/>
        <v>-5.5178718179049957</v>
      </c>
      <c r="AY359">
        <f t="shared" si="355"/>
        <v>-0.85833561611855491</v>
      </c>
      <c r="AZ359">
        <f t="shared" si="355"/>
        <v>-1.7166712322371098</v>
      </c>
      <c r="BA359">
        <f t="shared" si="355"/>
        <v>-4.1690587068615521</v>
      </c>
      <c r="BB359">
        <f>_xlfn.FORECAST.ETS($C359, BB352:BB357, $C352:$C357, 0,0,1)</f>
        <v>5658.858759859485</v>
      </c>
      <c r="BC359">
        <f>BB359*AVERAGEIFS(BC:BC, $A:$A, $A359, $D:$D, "Weight pct")</f>
        <v>1875.9611196922924</v>
      </c>
      <c r="BD359">
        <f>BB359*AVERAGEIFS(BD:BD, $A:$A, $A359, $D:$D, "Weight pct")</f>
        <v>2055.3279368081262</v>
      </c>
      <c r="BE359">
        <f>BB359*AVERAGEIFS(BE:BE, $A:$A, $A359, $D:$D, "Weight pct")</f>
        <v>1681.2241260939636</v>
      </c>
      <c r="BF359">
        <f t="shared" si="356"/>
        <v>4430.9831620132954</v>
      </c>
      <c r="BG359">
        <f t="shared" si="356"/>
        <v>1583.3412462607214</v>
      </c>
      <c r="BH359">
        <f t="shared" si="356"/>
        <v>1582.5751502815478</v>
      </c>
      <c r="BI359">
        <f t="shared" si="356"/>
        <v>1089.9169240899753</v>
      </c>
      <c r="BJ359">
        <f t="shared" si="357"/>
        <v>1227.8755978461895</v>
      </c>
      <c r="BK359">
        <f t="shared" si="357"/>
        <v>292.61987343157114</v>
      </c>
      <c r="BL359">
        <f t="shared" si="357"/>
        <v>472.75278652657829</v>
      </c>
      <c r="BM359">
        <f t="shared" si="357"/>
        <v>591.30720200398844</v>
      </c>
      <c r="BN359">
        <f>_xlfn.FORECAST.ETS($C359, BN352:BN357, $C352:$C357, 0,0,1)</f>
        <v>523.63752690666911</v>
      </c>
      <c r="BO359">
        <f>_xlfn.FORECAST.ETS($C359, BO352:BO357, $C352:$C357, 0,0,1)</f>
        <v>35.07765285261069</v>
      </c>
      <c r="BP359">
        <f>BO359*AVERAGEIFS(BP:BP, $A:$A, $A359, $D:$D, "Weight pct")</f>
        <v>0.50837178047261866</v>
      </c>
      <c r="BQ359">
        <f>BO359*AVERAGEIFS(BQ:BQ, $A:$A, $A359, $D:$D, "Weight pct")</f>
        <v>6.3591328892648455</v>
      </c>
      <c r="BR359">
        <f>BO359*AVERAGEIFS(BR:BR, $A:$A, $A359, $D:$D, "Weight pct")</f>
        <v>27.595616412948971</v>
      </c>
      <c r="BS359">
        <f t="shared" si="358"/>
        <v>0</v>
      </c>
      <c r="BT359">
        <f t="shared" si="358"/>
        <v>0</v>
      </c>
      <c r="BU359">
        <f t="shared" si="358"/>
        <v>0</v>
      </c>
      <c r="BV359">
        <f t="shared" si="358"/>
        <v>0</v>
      </c>
      <c r="BW359">
        <f t="shared" si="359"/>
        <v>35.07765285261069</v>
      </c>
      <c r="BX359">
        <f t="shared" si="359"/>
        <v>0.50837178047261866</v>
      </c>
      <c r="BY359">
        <f t="shared" si="359"/>
        <v>6.3591328892648455</v>
      </c>
      <c r="BZ359">
        <f t="shared" si="359"/>
        <v>27.595616412948971</v>
      </c>
      <c r="CA359">
        <f>_xlfn.FORECAST.ETS($C359, CA352:CA357, $C352:$C357, 0,0,1)</f>
        <v>0</v>
      </c>
    </row>
    <row r="360" spans="1:79" outlineLevel="1">
      <c r="A360" t="str">
        <f>A359</f>
        <v>029137</v>
      </c>
      <c r="B360" t="str">
        <f>B359</f>
        <v>San Jacinto Community College</v>
      </c>
      <c r="C360">
        <v>2024</v>
      </c>
      <c r="D360" t="s">
        <v>2040</v>
      </c>
      <c r="E360">
        <f>IF(OR(E357=0,E357=""),E358,IF(E358&gt;(E357*(1+Dash!$B$6)),E357*(1+Dash!$B$6),IF(E358&lt;(E357*(1-Dash!$B$7)),E357*(1-Dash!$B$7),E358)))</f>
        <v>2170.5851579174528</v>
      </c>
      <c r="F360">
        <f>IF(OR(F357=0,F357=""),F358,IF(F358&gt;(F357*(1+Dash!$B$6)),F357*(1+Dash!$B$6),IF(F358&lt;(F357*(1-Dash!$B$7)),F357*(1-Dash!$B$7),F358)))</f>
        <v>2163.6025480429671</v>
      </c>
      <c r="G360">
        <f>F360*AVERAGEIFS(G:G, $A:$A, $A360, $D:$D, "Weight pct")</f>
        <v>738.88624322828673</v>
      </c>
      <c r="H360">
        <f>F360*AVERAGEIFS(H:H, $A:$A, $A360, $D:$D, "Weight pct")</f>
        <v>802.34859909096292</v>
      </c>
      <c r="I360">
        <f>F360*AVERAGEIFS(I:I, $A:$A, $A360, $D:$D, "Weight pct")</f>
        <v>421.48103417684456</v>
      </c>
      <c r="J360">
        <f>IF(OR(J357=0,J357=""),J358,IF(J358&gt;(J357*(1+Dash!$B$6)),J357*(1+Dash!$B$6),IF(J358&lt;(J357*(1-Dash!$B$7)),J357*(1-Dash!$B$7),J358)))</f>
        <v>0</v>
      </c>
      <c r="K360" t="e">
        <f>J360*AVERAGEIFS(K:K, $A:$A, $A360, $D:$D, "Weight pct")</f>
        <v>#DIV/0!</v>
      </c>
      <c r="L360" t="e">
        <f>J360*AVERAGEIFS(L:L, $A:$A, $A360, $D:$D, "Weight pct")</f>
        <v>#DIV/0!</v>
      </c>
      <c r="M360" t="e">
        <f>J360*AVERAGEIFS(M:M, $A:$A, $A360, $D:$D, "Weight pct")</f>
        <v>#DIV/0!</v>
      </c>
      <c r="N360">
        <f>IF(OR(N357=0,N357=""),N358,IF(N358&gt;(N357*(1+Dash!$B$6)),N357*(1+Dash!$B$6),IF(N358&lt;(N357*(1-Dash!$B$7)),N357*(1-Dash!$B$7),N358)))</f>
        <v>216.15600104910729</v>
      </c>
      <c r="O360">
        <f>N360*AVERAGEIFS(O:O, $A:$A, $A360, $D:$D, "Weight pct")</f>
        <v>47.031037824427663</v>
      </c>
      <c r="P360">
        <f>N360*AVERAGEIFS(P:P, $A:$A, $A360, $D:$D, "Weight pct")</f>
        <v>169.12496322467962</v>
      </c>
      <c r="Q360">
        <f>IF(OR(Q357=0,Q357=""),Q358,IF(Q358&gt;(Q357*(1+Dash!$B$6)),Q357*(1+Dash!$B$6),IF(Q358&lt;(Q357*(1-Dash!$B$7)),Q357*(1-Dash!$B$7),Q358)))</f>
        <v>141.9</v>
      </c>
      <c r="R360">
        <f>$Q360*($R357/$Q357)</f>
        <v>4.4000000000000004</v>
      </c>
      <c r="S360">
        <f>$Q360*($S357/$Q357)</f>
        <v>11</v>
      </c>
      <c r="T360">
        <f>$Q360*($T357/$Q357)</f>
        <v>117.7</v>
      </c>
      <c r="U360">
        <f t="shared" si="350"/>
        <v>106.42500000000001</v>
      </c>
      <c r="V360">
        <f t="shared" si="350"/>
        <v>0</v>
      </c>
      <c r="W360">
        <f t="shared" si="350"/>
        <v>0</v>
      </c>
      <c r="X360">
        <f t="shared" si="350"/>
        <v>0</v>
      </c>
      <c r="Y360">
        <f t="shared" si="351"/>
        <v>35.475000000000001</v>
      </c>
      <c r="Z360">
        <f t="shared" si="351"/>
        <v>4.4000000000000004</v>
      </c>
      <c r="AA360">
        <f t="shared" si="351"/>
        <v>11</v>
      </c>
      <c r="AB360">
        <f t="shared" si="351"/>
        <v>117.7</v>
      </c>
      <c r="AC360">
        <f>IF(OR(AC357=0,AC357=""),AC358,IF(AC358&gt;(AC357*(1+Dash!$B$6)),AC357*(1+Dash!$B$6),IF(AC358&lt;(AC357*(1-Dash!$B$7)),AC357*(1-Dash!$B$7),AC358)))</f>
        <v>2583.0499999999997</v>
      </c>
      <c r="AD360">
        <f>AC360*AVERAGEIFS(AD:AD, $A:$A, $A360, $D:$D, "Weight pct")</f>
        <v>968.716698055449</v>
      </c>
      <c r="AE360">
        <f>AC360*AVERAGEIFS(AE:AE, $A:$A, $A360, $D:$D, "Weight pct")</f>
        <v>1000.9049928405628</v>
      </c>
      <c r="AF360">
        <f>AC360*AVERAGEIFS(AF:AF, $A:$A, $A360, $D:$D, "Weight pct")</f>
        <v>1084.4508091655439</v>
      </c>
      <c r="AG360">
        <f t="shared" si="352"/>
        <v>1122.3009031854001</v>
      </c>
      <c r="AH360">
        <f t="shared" si="352"/>
        <v>465.35607954790783</v>
      </c>
      <c r="AI360">
        <f t="shared" si="352"/>
        <v>435.73646427965724</v>
      </c>
      <c r="AJ360">
        <f t="shared" si="352"/>
        <v>434.44398839138938</v>
      </c>
      <c r="AK360">
        <f t="shared" si="353"/>
        <v>1460.7490968145996</v>
      </c>
      <c r="AL360">
        <f t="shared" si="353"/>
        <v>503.36061850754106</v>
      </c>
      <c r="AM360">
        <f t="shared" si="353"/>
        <v>565.16852856090554</v>
      </c>
      <c r="AN360">
        <f t="shared" si="353"/>
        <v>650.00682077415456</v>
      </c>
      <c r="AO360">
        <f>IF(OR(AO357=0,AO357=""),AO358,IF(AO358&gt;(AO357*(1+Dash!$B$6)),AO357*(1+Dash!$B$6),IF(AO358&lt;(AO357*(1-Dash!$B$7)),AO357*(1-Dash!$B$7),AO358)))</f>
        <v>91.124257726299035</v>
      </c>
      <c r="AP360">
        <f>IF(OR(AP357=0,AP357=""),AP358,IF(AP358&gt;(AP357*(1+Dash!$B$6)),AP357*(1+Dash!$B$6),IF(AP358&lt;(AP357*(1-Dash!$B$7)),AP357*(1-Dash!$B$7),AP358)))</f>
        <v>-3.1293315177850336</v>
      </c>
      <c r="AQ360">
        <f>AP360*AVERAGEIFS(AQ:AQ, $A:$A, $A360, $D:$D, "Weight pct")</f>
        <v>-0.48678490276656078</v>
      </c>
      <c r="AR360">
        <f>AP360*AVERAGEIFS(AR:AR, $A:$A, $A360, $D:$D, "Weight pct")</f>
        <v>-0.97356980553312156</v>
      </c>
      <c r="AS360">
        <f>AP360*AVERAGEIFS(AS:AS, $A:$A, $A360, $D:$D, "Weight pct")</f>
        <v>-2.364383813437581</v>
      </c>
      <c r="AT360">
        <f t="shared" si="354"/>
        <v>0</v>
      </c>
      <c r="AU360">
        <f t="shared" si="354"/>
        <v>0</v>
      </c>
      <c r="AV360">
        <f t="shared" si="354"/>
        <v>0</v>
      </c>
      <c r="AW360">
        <f t="shared" si="354"/>
        <v>0</v>
      </c>
      <c r="AX360">
        <f t="shared" si="355"/>
        <v>-3.1293315177850336</v>
      </c>
      <c r="AY360">
        <f t="shared" si="355"/>
        <v>-0.48678490276656078</v>
      </c>
      <c r="AZ360">
        <f t="shared" si="355"/>
        <v>-0.97356980553312156</v>
      </c>
      <c r="BA360">
        <f t="shared" si="355"/>
        <v>-2.364383813437581</v>
      </c>
      <c r="BB360">
        <f>IF(OR(BB357=0,BB357=""),BB358,IF(BB358&gt;(BB357*(1+Dash!$B$6)),BB357*(1+Dash!$B$6),IF(BB358&lt;(BB357*(1-Dash!$B$7)),BB357*(1-Dash!$B$7),BB358)))</f>
        <v>5408.7000000000007</v>
      </c>
      <c r="BC360">
        <f>BB360*AVERAGEIFS(BC:BC, $A:$A, $A360, $D:$D, "Weight pct")</f>
        <v>1793.0313051905277</v>
      </c>
      <c r="BD360">
        <f>BB360*AVERAGEIFS(BD:BD, $A:$A, $A360, $D:$D, "Weight pct")</f>
        <v>1964.4689297900327</v>
      </c>
      <c r="BE360">
        <f>BB360*AVERAGEIFS(BE:BE, $A:$A, $A360, $D:$D, "Weight pct")</f>
        <v>1606.9029669562237</v>
      </c>
      <c r="BF360">
        <f t="shared" si="356"/>
        <v>4235.1045759227272</v>
      </c>
      <c r="BG360">
        <f t="shared" si="356"/>
        <v>1513.3471539167756</v>
      </c>
      <c r="BH360">
        <f t="shared" si="356"/>
        <v>1512.6149244163773</v>
      </c>
      <c r="BI360">
        <f t="shared" si="356"/>
        <v>1041.735430673981</v>
      </c>
      <c r="BJ360">
        <f t="shared" si="357"/>
        <v>1173.5954240772735</v>
      </c>
      <c r="BK360">
        <f t="shared" si="357"/>
        <v>279.68415127375243</v>
      </c>
      <c r="BL360">
        <f t="shared" si="357"/>
        <v>451.85400537365535</v>
      </c>
      <c r="BM360">
        <f t="shared" si="357"/>
        <v>565.16753628224285</v>
      </c>
      <c r="BN360">
        <f>IF(OR(BN357=0,BN357=""),BN358,IF(BN358&gt;(BN357*(1+Dash!$B$6)),BN357*(1+Dash!$B$6),IF(BN358&lt;(BN357*(1-Dash!$B$7)),BN357*(1-Dash!$B$7),BN358)))</f>
        <v>503.8333316353648</v>
      </c>
      <c r="BO360">
        <f>IF(OR(BO357=0,BO357=""),BO358,IF(BO358&gt;(BO357*(1+Dash!$B$6)),BO357*(1+Dash!$B$6),IF(BO358&lt;(BO357*(1-Dash!$B$7)),BO357*(1-Dash!$B$7),BO358)))</f>
        <v>18.700000000000003</v>
      </c>
      <c r="BP360">
        <f>BO360*AVERAGEIFS(BP:BP, $A:$A, $A360, $D:$D, "Weight pct")</f>
        <v>0.27101449275362322</v>
      </c>
      <c r="BQ360">
        <f>BO360*AVERAGEIFS(BQ:BQ, $A:$A, $A360, $D:$D, "Weight pct")</f>
        <v>3.3900724637681168</v>
      </c>
      <c r="BR360">
        <f>BO360*AVERAGEIFS(BR:BR, $A:$A, $A360, $D:$D, "Weight pct")</f>
        <v>14.711304347826088</v>
      </c>
      <c r="BS360">
        <f t="shared" si="358"/>
        <v>0</v>
      </c>
      <c r="BT360">
        <f t="shared" si="358"/>
        <v>0</v>
      </c>
      <c r="BU360">
        <f t="shared" si="358"/>
        <v>0</v>
      </c>
      <c r="BV360">
        <f t="shared" si="358"/>
        <v>0</v>
      </c>
      <c r="BW360">
        <f t="shared" si="359"/>
        <v>18.700000000000003</v>
      </c>
      <c r="BX360">
        <f t="shared" si="359"/>
        <v>0.27101449275362322</v>
      </c>
      <c r="BY360">
        <f t="shared" si="359"/>
        <v>3.3900724637681168</v>
      </c>
      <c r="BZ360">
        <f t="shared" si="359"/>
        <v>14.711304347826088</v>
      </c>
      <c r="CA360">
        <f>IF(OR(CA357=0,CA357=""),CA358,IF(CA358&gt;(CA357*(1+Dash!$B$6)),CA357*(1+Dash!$B$6),IF(CA358&lt;(CA357*(1-Dash!$B$7)),CA357*(1-Dash!$B$7),CA358)))</f>
        <v>0</v>
      </c>
    </row>
    <row r="361" spans="1:79" outlineLevel="1">
      <c r="A361" t="str">
        <f>A360</f>
        <v>029137</v>
      </c>
      <c r="B361" t="str">
        <f>B360</f>
        <v>San Jacinto Community College</v>
      </c>
      <c r="C361">
        <v>2025</v>
      </c>
      <c r="D361" t="s">
        <v>2040</v>
      </c>
      <c r="E361">
        <f>IF(E359&gt;(E360*(1+Dash!$B$6)), E360*(1+Dash!$B$6), IF(E359&lt;(E360*(1-Dash!$B$7)), E360*(1-Dash!$B$7), E359))</f>
        <v>2297.4495405253274</v>
      </c>
      <c r="F361">
        <f>IF(F359&gt;(F360*(1+Dash!$B$6)), F360*(1+Dash!$B$6), IF(F359&lt;(F360*(1-Dash!$B$7)), F360*(1-Dash!$B$7), F359))</f>
        <v>2110.1852395454716</v>
      </c>
      <c r="G361">
        <f>F361*AVERAGEIFS(G:G, $A:$A, $A361, $D:$D, "Weight pct")</f>
        <v>720.64383801630277</v>
      </c>
      <c r="H361">
        <f>F361*AVERAGEIFS(H:H, $A:$A, $A361, $D:$D, "Weight pct")</f>
        <v>782.53936810307073</v>
      </c>
      <c r="I361">
        <f>F361*AVERAGEIFS(I:I, $A:$A, $A361, $D:$D, "Weight pct")</f>
        <v>411.07506453661057</v>
      </c>
      <c r="J361">
        <f>IF(J359&gt;(J360*(1+Dash!$B$6)), J360*(1+Dash!$B$6), IF(J359&lt;(J360*(1-Dash!$B$7)), J360*(1-Dash!$B$7), J359))</f>
        <v>0</v>
      </c>
      <c r="K361" t="e">
        <f>J361*AVERAGEIFS(K:K, $A:$A, $A361, $D:$D, "Weight pct")</f>
        <v>#DIV/0!</v>
      </c>
      <c r="L361" t="e">
        <f>J361*AVERAGEIFS(L:L, $A:$A, $A361, $D:$D, "Weight pct")</f>
        <v>#DIV/0!</v>
      </c>
      <c r="M361" t="e">
        <f>J361*AVERAGEIFS(M:M, $A:$A, $A361, $D:$D, "Weight pct")</f>
        <v>#DIV/0!</v>
      </c>
      <c r="N361">
        <f>IF(N359&gt;(N360*(1+Dash!$B$6)), N360*(1+Dash!$B$6), IF(N359&lt;(N360*(1-Dash!$B$7)), N360*(1-Dash!$B$7), N359))</f>
        <v>219.69448205357159</v>
      </c>
      <c r="O361">
        <f>N361*AVERAGEIFS(O:O, $A:$A, $A361, $D:$D, "Weight pct")</f>
        <v>47.800937494824382</v>
      </c>
      <c r="P361">
        <f>N361*AVERAGEIFS(P:P, $A:$A, $A361, $D:$D, "Weight pct")</f>
        <v>171.89354455874718</v>
      </c>
      <c r="Q361">
        <f>IF(Q359&gt;(Q360*(1+Dash!$B$6)), Q360*(1+Dash!$B$6), IF(Q359&lt;(Q360*(1-Dash!$B$7)), Q360*(1-Dash!$B$7), Q359))</f>
        <v>156.09000000000003</v>
      </c>
      <c r="R361">
        <f>$Q361*($R357/$Q357)</f>
        <v>4.8400000000000007</v>
      </c>
      <c r="S361">
        <f>$Q361*($S357/$Q357)</f>
        <v>12.100000000000001</v>
      </c>
      <c r="T361">
        <f>$Q361*($T357/$Q357)</f>
        <v>129.47000000000003</v>
      </c>
      <c r="U361">
        <f t="shared" si="350"/>
        <v>117.06750000000002</v>
      </c>
      <c r="V361">
        <f t="shared" si="350"/>
        <v>0</v>
      </c>
      <c r="W361">
        <f t="shared" si="350"/>
        <v>0</v>
      </c>
      <c r="X361">
        <f t="shared" si="350"/>
        <v>0</v>
      </c>
      <c r="Y361">
        <f t="shared" si="351"/>
        <v>39.022500000000008</v>
      </c>
      <c r="Z361">
        <f t="shared" si="351"/>
        <v>4.8400000000000007</v>
      </c>
      <c r="AA361">
        <f t="shared" si="351"/>
        <v>12.100000000000001</v>
      </c>
      <c r="AB361">
        <f t="shared" si="351"/>
        <v>129.47000000000003</v>
      </c>
      <c r="AC361">
        <f>IF(AC359&gt;(AC360*(1+Dash!$B$6)), AC360*(1+Dash!$B$6), IF(AC359&lt;(AC360*(1-Dash!$B$7)), AC360*(1-Dash!$B$7), AC359))</f>
        <v>2453.8974999999996</v>
      </c>
      <c r="AD361">
        <f>AC361*AVERAGEIFS(AD:AD, $A:$A, $A361, $D:$D, "Weight pct")</f>
        <v>920.28086315267649</v>
      </c>
      <c r="AE361">
        <f>AC361*AVERAGEIFS(AE:AE, $A:$A, $A361, $D:$D, "Weight pct")</f>
        <v>950.85974319853472</v>
      </c>
      <c r="AF361">
        <f>AC361*AVERAGEIFS(AF:AF, $A:$A, $A361, $D:$D, "Weight pct")</f>
        <v>1030.2282687072666</v>
      </c>
      <c r="AG361">
        <f t="shared" si="352"/>
        <v>1066.1858580261301</v>
      </c>
      <c r="AH361">
        <f t="shared" si="352"/>
        <v>442.08827557051239</v>
      </c>
      <c r="AI361">
        <f t="shared" si="352"/>
        <v>413.94964106567443</v>
      </c>
      <c r="AJ361">
        <f t="shared" si="352"/>
        <v>412.72178897181988</v>
      </c>
      <c r="AK361">
        <f t="shared" si="353"/>
        <v>1387.7116419738695</v>
      </c>
      <c r="AL361">
        <f t="shared" si="353"/>
        <v>478.19258758216398</v>
      </c>
      <c r="AM361">
        <f t="shared" si="353"/>
        <v>536.91010213286029</v>
      </c>
      <c r="AN361">
        <f t="shared" si="353"/>
        <v>617.50647973544676</v>
      </c>
      <c r="AO361">
        <f>IF(AO359&gt;(AO360*(1+Dash!$B$6)), AO360*(1+Dash!$B$6), IF(AO359&lt;(AO360*(1-Dash!$B$7)), AO360*(1-Dash!$B$7), AO359))</f>
        <v>94.475322375258656</v>
      </c>
      <c r="AP361">
        <f>IF(AP359&gt;(AP360*(1+Dash!$B$6)), AP360*(1+Dash!$B$6), IF(AP359&lt;(AP360*(1-Dash!$B$7)), AP360*(1-Dash!$B$7), AP359))</f>
        <v>-2.9728649418957818</v>
      </c>
      <c r="AQ361">
        <f>AP361*AVERAGEIFS(AQ:AQ, $A:$A, $A361, $D:$D, "Weight pct")</f>
        <v>-0.46244565762823275</v>
      </c>
      <c r="AR361">
        <f>AP361*AVERAGEIFS(AR:AR, $A:$A, $A361, $D:$D, "Weight pct")</f>
        <v>-0.92489131525646551</v>
      </c>
      <c r="AS361">
        <f>AP361*AVERAGEIFS(AS:AS, $A:$A, $A361, $D:$D, "Weight pct")</f>
        <v>-2.2461646227657015</v>
      </c>
      <c r="AT361">
        <f t="shared" si="354"/>
        <v>0</v>
      </c>
      <c r="AU361">
        <f t="shared" si="354"/>
        <v>0</v>
      </c>
      <c r="AV361">
        <f t="shared" si="354"/>
        <v>0</v>
      </c>
      <c r="AW361">
        <f t="shared" si="354"/>
        <v>0</v>
      </c>
      <c r="AX361">
        <f t="shared" si="355"/>
        <v>-2.9728649418957818</v>
      </c>
      <c r="AY361">
        <f t="shared" si="355"/>
        <v>-0.46244565762823275</v>
      </c>
      <c r="AZ361">
        <f t="shared" si="355"/>
        <v>-0.92489131525646551</v>
      </c>
      <c r="BA361">
        <f t="shared" si="355"/>
        <v>-2.2461646227657015</v>
      </c>
      <c r="BB361">
        <f>IF(BB359&gt;(BB360*(1+Dash!$B$6)), BB360*(1+Dash!$B$6), IF(BB359&lt;(BB360*(1-Dash!$B$7)), BB360*(1-Dash!$B$7), BB359))</f>
        <v>5658.858759859485</v>
      </c>
      <c r="BC361">
        <f>BB361*AVERAGEIFS(BC:BC, $A:$A, $A361, $D:$D, "Weight pct")</f>
        <v>1875.9611196922924</v>
      </c>
      <c r="BD361">
        <f>BB361*AVERAGEIFS(BD:BD, $A:$A, $A361, $D:$D, "Weight pct")</f>
        <v>2055.3279368081262</v>
      </c>
      <c r="BE361">
        <f>BB361*AVERAGEIFS(BE:BE, $A:$A, $A361, $D:$D, "Weight pct")</f>
        <v>1681.2241260939636</v>
      </c>
      <c r="BF361">
        <f t="shared" si="356"/>
        <v>4430.9831620132954</v>
      </c>
      <c r="BG361">
        <f t="shared" si="356"/>
        <v>1583.3412462607214</v>
      </c>
      <c r="BH361">
        <f t="shared" si="356"/>
        <v>1582.5751502815478</v>
      </c>
      <c r="BI361">
        <f t="shared" si="356"/>
        <v>1089.9169240899753</v>
      </c>
      <c r="BJ361">
        <f t="shared" si="357"/>
        <v>1227.8755978461895</v>
      </c>
      <c r="BK361">
        <f t="shared" si="357"/>
        <v>292.61987343157114</v>
      </c>
      <c r="BL361">
        <f t="shared" si="357"/>
        <v>472.75278652657829</v>
      </c>
      <c r="BM361">
        <f t="shared" si="357"/>
        <v>591.30720200398844</v>
      </c>
      <c r="BN361">
        <f>IF(BN359&gt;(BN360*(1+Dash!$B$6)), BN360*(1+Dash!$B$6), IF(BN359&lt;(BN360*(1-Dash!$B$7)), BN360*(1-Dash!$B$7), BN359))</f>
        <v>523.63752690666911</v>
      </c>
      <c r="BO361">
        <f>IF(BO359&gt;(BO360*(1+Dash!$B$6)), BO360*(1+Dash!$B$6), IF(BO359&lt;(BO360*(1-Dash!$B$7)), BO360*(1-Dash!$B$7), BO359))</f>
        <v>20.570000000000004</v>
      </c>
      <c r="BP361">
        <f>BO361*AVERAGEIFS(BP:BP, $A:$A, $A361, $D:$D, "Weight pct")</f>
        <v>0.29811594202898556</v>
      </c>
      <c r="BQ361">
        <f>BO361*AVERAGEIFS(BQ:BQ, $A:$A, $A361, $D:$D, "Weight pct")</f>
        <v>3.7290797101449287</v>
      </c>
      <c r="BR361">
        <f>BO361*AVERAGEIFS(BR:BR, $A:$A, $A361, $D:$D, "Weight pct")</f>
        <v>16.182434782608698</v>
      </c>
      <c r="BS361">
        <f t="shared" si="358"/>
        <v>0</v>
      </c>
      <c r="BT361">
        <f t="shared" si="358"/>
        <v>0</v>
      </c>
      <c r="BU361">
        <f t="shared" si="358"/>
        <v>0</v>
      </c>
      <c r="BV361">
        <f t="shared" si="358"/>
        <v>0</v>
      </c>
      <c r="BW361">
        <f t="shared" si="359"/>
        <v>20.570000000000004</v>
      </c>
      <c r="BX361">
        <f t="shared" si="359"/>
        <v>0.29811594202898556</v>
      </c>
      <c r="BY361">
        <f t="shared" si="359"/>
        <v>3.7290797101449287</v>
      </c>
      <c r="BZ361">
        <f t="shared" si="359"/>
        <v>16.182434782608698</v>
      </c>
      <c r="CA361">
        <f>IF(CA359&gt;(CA360*(1+Dash!$B$6)), CA360*(1+Dash!$B$6), IF(CA359&lt;(CA360*(1-Dash!$B$7)), CA360*(1-Dash!$B$7), CA359))</f>
        <v>0</v>
      </c>
    </row>
    <row r="362" spans="1:79" outlineLevel="1">
      <c r="A362" t="s">
        <v>119</v>
      </c>
      <c r="B362" t="s">
        <v>1945</v>
      </c>
      <c r="C362">
        <v>2018</v>
      </c>
      <c r="D362" t="s">
        <v>2036</v>
      </c>
      <c r="E362">
        <v>513</v>
      </c>
      <c r="F362">
        <v>713</v>
      </c>
      <c r="G362">
        <v>243</v>
      </c>
      <c r="H362">
        <v>315</v>
      </c>
      <c r="I362">
        <v>124</v>
      </c>
      <c r="J362">
        <v>38</v>
      </c>
      <c r="K362">
        <v>9</v>
      </c>
      <c r="L362">
        <v>18</v>
      </c>
      <c r="M362">
        <v>0</v>
      </c>
      <c r="AC362">
        <v>659</v>
      </c>
      <c r="AD362">
        <v>213</v>
      </c>
      <c r="AE362">
        <v>386</v>
      </c>
      <c r="AF362">
        <v>219</v>
      </c>
      <c r="AG362">
        <v>343</v>
      </c>
      <c r="AH362">
        <v>116</v>
      </c>
      <c r="AI362">
        <v>184</v>
      </c>
      <c r="AJ362">
        <v>110</v>
      </c>
      <c r="AK362">
        <v>316</v>
      </c>
      <c r="AL362">
        <v>97</v>
      </c>
      <c r="AM362">
        <v>202</v>
      </c>
      <c r="AN362">
        <v>109</v>
      </c>
      <c r="AO362">
        <v>11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861</v>
      </c>
      <c r="BC362">
        <v>266</v>
      </c>
      <c r="BD362">
        <v>473</v>
      </c>
      <c r="BE362">
        <v>238</v>
      </c>
      <c r="BF362">
        <v>657</v>
      </c>
      <c r="BG362">
        <v>218</v>
      </c>
      <c r="BH362">
        <v>362</v>
      </c>
      <c r="BI362">
        <v>148</v>
      </c>
      <c r="BJ362">
        <v>204</v>
      </c>
      <c r="BK362">
        <v>48</v>
      </c>
      <c r="BL362">
        <v>111</v>
      </c>
      <c r="BM362">
        <v>90</v>
      </c>
      <c r="BN362">
        <v>41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</row>
    <row r="363" spans="1:79" outlineLevel="1">
      <c r="A363" t="s">
        <v>119</v>
      </c>
      <c r="B363" t="s">
        <v>1945</v>
      </c>
      <c r="C363">
        <v>2019</v>
      </c>
      <c r="D363" t="s">
        <v>2036</v>
      </c>
      <c r="E363">
        <v>210</v>
      </c>
      <c r="F363">
        <v>720</v>
      </c>
      <c r="G363">
        <v>364</v>
      </c>
      <c r="H363">
        <v>355</v>
      </c>
      <c r="I363">
        <v>141</v>
      </c>
      <c r="J363">
        <v>37</v>
      </c>
      <c r="K363">
        <v>17</v>
      </c>
      <c r="L363">
        <v>12</v>
      </c>
      <c r="M363">
        <v>0</v>
      </c>
      <c r="AC363">
        <v>645</v>
      </c>
      <c r="AD363">
        <v>531</v>
      </c>
      <c r="AE363">
        <v>366</v>
      </c>
      <c r="AF363">
        <v>207</v>
      </c>
      <c r="AG363">
        <v>369</v>
      </c>
      <c r="AH363">
        <v>299</v>
      </c>
      <c r="AI363">
        <v>203</v>
      </c>
      <c r="AJ363">
        <v>108</v>
      </c>
      <c r="AK363">
        <v>276</v>
      </c>
      <c r="AL363">
        <v>232</v>
      </c>
      <c r="AM363">
        <v>163</v>
      </c>
      <c r="AN363">
        <v>99</v>
      </c>
      <c r="AO363">
        <v>13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906</v>
      </c>
      <c r="BC363">
        <v>684</v>
      </c>
      <c r="BD363">
        <v>501</v>
      </c>
      <c r="BE363">
        <v>231</v>
      </c>
      <c r="BF363">
        <v>707</v>
      </c>
      <c r="BG363">
        <v>519</v>
      </c>
      <c r="BH363">
        <v>388</v>
      </c>
      <c r="BI363">
        <v>132</v>
      </c>
      <c r="BJ363">
        <v>199</v>
      </c>
      <c r="BK363">
        <v>165</v>
      </c>
      <c r="BL363">
        <v>113</v>
      </c>
      <c r="BM363">
        <v>99</v>
      </c>
      <c r="BN363">
        <v>29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</row>
    <row r="364" spans="1:79" outlineLevel="1">
      <c r="A364" t="s">
        <v>119</v>
      </c>
      <c r="B364" t="s">
        <v>1945</v>
      </c>
      <c r="C364">
        <v>2020</v>
      </c>
      <c r="D364" t="s">
        <v>2036</v>
      </c>
      <c r="E364">
        <v>412</v>
      </c>
      <c r="F364">
        <v>881</v>
      </c>
      <c r="G364">
        <v>622</v>
      </c>
      <c r="H364">
        <v>344</v>
      </c>
      <c r="I364">
        <v>124</v>
      </c>
      <c r="J364">
        <v>8</v>
      </c>
      <c r="K364">
        <v>4</v>
      </c>
      <c r="L364">
        <v>4</v>
      </c>
      <c r="M364">
        <v>0</v>
      </c>
      <c r="N364">
        <v>226</v>
      </c>
      <c r="O364">
        <v>0</v>
      </c>
      <c r="P364">
        <v>226</v>
      </c>
      <c r="Q364">
        <f>SUM(Table1[[#This Row],[OSA]],Table1[[#This Row],[OSA: High-Demand Field]])</f>
        <v>31</v>
      </c>
      <c r="U364">
        <v>23</v>
      </c>
      <c r="Y364">
        <v>8</v>
      </c>
      <c r="AC364">
        <v>641</v>
      </c>
      <c r="AD364">
        <v>517</v>
      </c>
      <c r="AE364">
        <v>412</v>
      </c>
      <c r="AF364">
        <v>230</v>
      </c>
      <c r="AG364">
        <v>360</v>
      </c>
      <c r="AH364">
        <v>297</v>
      </c>
      <c r="AI364">
        <v>225</v>
      </c>
      <c r="AJ364">
        <v>128</v>
      </c>
      <c r="AK364">
        <v>281</v>
      </c>
      <c r="AL364">
        <v>220</v>
      </c>
      <c r="AM364">
        <v>187</v>
      </c>
      <c r="AN364">
        <v>102</v>
      </c>
      <c r="AO364">
        <v>9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994</v>
      </c>
      <c r="BC364">
        <v>668</v>
      </c>
      <c r="BD364">
        <v>516</v>
      </c>
      <c r="BE364">
        <v>283</v>
      </c>
      <c r="BF364">
        <v>791</v>
      </c>
      <c r="BG364">
        <v>511</v>
      </c>
      <c r="BH364">
        <v>402</v>
      </c>
      <c r="BI364">
        <v>178</v>
      </c>
      <c r="BJ364">
        <v>203</v>
      </c>
      <c r="BK364">
        <v>157</v>
      </c>
      <c r="BL364">
        <v>114</v>
      </c>
      <c r="BM364">
        <v>105</v>
      </c>
      <c r="BN364">
        <v>60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</row>
    <row r="365" spans="1:79" outlineLevel="1">
      <c r="A365" t="s">
        <v>119</v>
      </c>
      <c r="B365" t="s">
        <v>1945</v>
      </c>
      <c r="C365">
        <v>2021</v>
      </c>
      <c r="D365" t="s">
        <v>2036</v>
      </c>
      <c r="E365">
        <v>665</v>
      </c>
      <c r="F365">
        <v>807</v>
      </c>
      <c r="G365">
        <v>557</v>
      </c>
      <c r="H365">
        <v>333</v>
      </c>
      <c r="I365">
        <v>117</v>
      </c>
      <c r="J365">
        <v>9</v>
      </c>
      <c r="K365">
        <v>6</v>
      </c>
      <c r="L365">
        <v>2</v>
      </c>
      <c r="M365">
        <v>1</v>
      </c>
      <c r="N365">
        <v>261</v>
      </c>
      <c r="O365">
        <v>0</v>
      </c>
      <c r="P365">
        <v>261</v>
      </c>
      <c r="Q365">
        <f>SUM(Table1[[#This Row],[OSA]],Table1[[#This Row],[OSA: High-Demand Field]])</f>
        <v>10</v>
      </c>
      <c r="U365">
        <v>10</v>
      </c>
      <c r="Y365">
        <v>0</v>
      </c>
      <c r="AC365">
        <v>632</v>
      </c>
      <c r="AD365">
        <v>468</v>
      </c>
      <c r="AE365">
        <v>366</v>
      </c>
      <c r="AF365">
        <v>233</v>
      </c>
      <c r="AG365">
        <v>329</v>
      </c>
      <c r="AH365">
        <v>249</v>
      </c>
      <c r="AI365">
        <v>180</v>
      </c>
      <c r="AJ365">
        <v>117</v>
      </c>
      <c r="AK365">
        <v>303</v>
      </c>
      <c r="AL365">
        <v>219</v>
      </c>
      <c r="AM365">
        <v>186</v>
      </c>
      <c r="AN365">
        <v>116</v>
      </c>
      <c r="AO365">
        <v>33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980</v>
      </c>
      <c r="BC365">
        <v>727</v>
      </c>
      <c r="BD365">
        <v>518</v>
      </c>
      <c r="BE365">
        <v>241</v>
      </c>
      <c r="BF365">
        <v>770</v>
      </c>
      <c r="BG365">
        <v>568</v>
      </c>
      <c r="BH365">
        <v>408</v>
      </c>
      <c r="BI365">
        <v>153</v>
      </c>
      <c r="BJ365">
        <v>210</v>
      </c>
      <c r="BK365">
        <v>159</v>
      </c>
      <c r="BL365">
        <v>110</v>
      </c>
      <c r="BM365">
        <v>88</v>
      </c>
      <c r="BN365">
        <v>56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</row>
    <row r="366" spans="1:79" outlineLevel="1">
      <c r="A366" t="s">
        <v>119</v>
      </c>
      <c r="B366" t="s">
        <v>1945</v>
      </c>
      <c r="C366">
        <v>2022</v>
      </c>
      <c r="D366" t="s">
        <v>2036</v>
      </c>
      <c r="E366">
        <v>658</v>
      </c>
      <c r="F366">
        <v>635</v>
      </c>
      <c r="G366">
        <v>476</v>
      </c>
      <c r="H366">
        <v>257</v>
      </c>
      <c r="I366">
        <v>94</v>
      </c>
      <c r="N366">
        <v>403</v>
      </c>
      <c r="O366">
        <v>0</v>
      </c>
      <c r="P366">
        <v>403</v>
      </c>
      <c r="Q366">
        <f>SUM(Table1[[#This Row],[OSA]],Table1[[#This Row],[OSA: High-Demand Field]])</f>
        <v>25</v>
      </c>
      <c r="U366">
        <v>25</v>
      </c>
      <c r="Y366">
        <v>0</v>
      </c>
      <c r="AC366">
        <v>690</v>
      </c>
      <c r="AD366">
        <v>564</v>
      </c>
      <c r="AE366">
        <v>385</v>
      </c>
      <c r="AF366">
        <v>252</v>
      </c>
      <c r="AG366">
        <v>335</v>
      </c>
      <c r="AH366">
        <v>292</v>
      </c>
      <c r="AI366">
        <v>183</v>
      </c>
      <c r="AJ366">
        <v>122</v>
      </c>
      <c r="AK366">
        <v>355</v>
      </c>
      <c r="AL366">
        <v>272</v>
      </c>
      <c r="AM366">
        <v>202</v>
      </c>
      <c r="AN366">
        <v>130</v>
      </c>
      <c r="AO366">
        <v>32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860</v>
      </c>
      <c r="BC366">
        <v>641</v>
      </c>
      <c r="BD366">
        <v>471</v>
      </c>
      <c r="BE366">
        <v>233</v>
      </c>
      <c r="BF366">
        <v>668</v>
      </c>
      <c r="BG366">
        <v>499</v>
      </c>
      <c r="BH366">
        <v>354</v>
      </c>
      <c r="BI366">
        <v>138</v>
      </c>
      <c r="BJ366">
        <v>192</v>
      </c>
      <c r="BK366">
        <v>142</v>
      </c>
      <c r="BL366">
        <v>117</v>
      </c>
      <c r="BM366">
        <v>95</v>
      </c>
      <c r="BN366">
        <v>75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</row>
    <row r="367" spans="1:79" outlineLevel="1">
      <c r="A367" t="s">
        <v>119</v>
      </c>
      <c r="B367" t="s">
        <v>1945</v>
      </c>
      <c r="C367">
        <v>2023</v>
      </c>
      <c r="D367" t="s">
        <v>2036</v>
      </c>
      <c r="E367">
        <v>690</v>
      </c>
      <c r="F367">
        <v>639</v>
      </c>
      <c r="G367">
        <v>507</v>
      </c>
      <c r="H367">
        <v>292</v>
      </c>
      <c r="I367">
        <v>92</v>
      </c>
      <c r="J367">
        <v>21</v>
      </c>
      <c r="K367">
        <v>18</v>
      </c>
      <c r="L367">
        <v>8</v>
      </c>
      <c r="M367">
        <v>0</v>
      </c>
      <c r="N367">
        <v>349</v>
      </c>
      <c r="O367">
        <v>0</v>
      </c>
      <c r="P367">
        <v>349</v>
      </c>
      <c r="Q367">
        <v>27</v>
      </c>
      <c r="R367">
        <v>25</v>
      </c>
      <c r="S367">
        <v>16</v>
      </c>
      <c r="T367">
        <v>16</v>
      </c>
      <c r="U367">
        <v>27</v>
      </c>
      <c r="V367">
        <v>25</v>
      </c>
      <c r="W367">
        <v>16</v>
      </c>
      <c r="X367">
        <v>16</v>
      </c>
      <c r="Y367">
        <v>0</v>
      </c>
      <c r="Z367">
        <v>0</v>
      </c>
      <c r="AA367">
        <v>0</v>
      </c>
      <c r="AB367">
        <v>0</v>
      </c>
      <c r="AC367">
        <v>740</v>
      </c>
      <c r="AD367">
        <v>650</v>
      </c>
      <c r="AE367">
        <v>452</v>
      </c>
      <c r="AF367">
        <v>213</v>
      </c>
      <c r="AG367">
        <v>398</v>
      </c>
      <c r="AH367">
        <v>355</v>
      </c>
      <c r="AI367">
        <v>231</v>
      </c>
      <c r="AJ367">
        <v>104</v>
      </c>
      <c r="AK367">
        <v>342</v>
      </c>
      <c r="AL367">
        <v>295</v>
      </c>
      <c r="AM367">
        <v>221</v>
      </c>
      <c r="AN367">
        <v>109</v>
      </c>
      <c r="AO367">
        <v>25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997</v>
      </c>
      <c r="BC367">
        <v>797</v>
      </c>
      <c r="BD367">
        <v>543</v>
      </c>
      <c r="BE367">
        <v>249</v>
      </c>
      <c r="BF367">
        <v>743</v>
      </c>
      <c r="BG367">
        <v>599</v>
      </c>
      <c r="BH367">
        <v>395</v>
      </c>
      <c r="BI367">
        <v>141</v>
      </c>
      <c r="BJ367">
        <v>254</v>
      </c>
      <c r="BK367">
        <v>198</v>
      </c>
      <c r="BL367">
        <v>148</v>
      </c>
      <c r="BM367">
        <v>108</v>
      </c>
      <c r="BN367">
        <v>83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</row>
    <row r="368" spans="1:79" outlineLevel="1">
      <c r="A368" t="str">
        <f>A367</f>
        <v>003611</v>
      </c>
      <c r="B368" t="str">
        <f>B367</f>
        <v>South Plains College</v>
      </c>
      <c r="C368">
        <v>2024</v>
      </c>
      <c r="D368" t="s">
        <v>2037</v>
      </c>
      <c r="E368">
        <f>_xlfn.FORECAST.ETS($C368, E362:E367, $C362:$C367, 0,0,1)</f>
        <v>814.69720848145982</v>
      </c>
      <c r="F368">
        <f>_xlfn.FORECAST.ETS($C368, F362:F367, $C362:$C367, 0,0,1)</f>
        <v>609.99704265814182</v>
      </c>
      <c r="G368">
        <f>F368*AVERAGEIFS(G:G, $A:$A, $A368, $D:$D, "Weight pct")</f>
        <v>384.870425611869</v>
      </c>
      <c r="H368">
        <f>F368*AVERAGEIFS(H:H, $A:$A, $A368, $D:$D, "Weight pct")</f>
        <v>264.29585745438266</v>
      </c>
      <c r="I368">
        <f>F368*AVERAGEIFS(I:I, $A:$A, $A368, $D:$D, "Weight pct")</f>
        <v>96.32701149492695</v>
      </c>
      <c r="J368">
        <f>_xlfn.FORECAST.ETS($C368, J362:J367, $C362:$C367, 0,0,1)</f>
        <v>4.148231400495165</v>
      </c>
      <c r="K368">
        <f>J368*AVERAGEIFS(K:K, $A:$A, $A368, $D:$D, "Weight pct")</f>
        <v>2.2567300460568225</v>
      </c>
      <c r="L368">
        <f>J368*AVERAGEIFS(L:L, $A:$A, $A368, $D:$D, "Weight pct")</f>
        <v>1.5773095182496495</v>
      </c>
      <c r="M368">
        <f>J368*AVERAGEIFS(M:M, $A:$A, $A368, $D:$D, "Weight pct")</f>
        <v>9.2182920011003658E-2</v>
      </c>
      <c r="N368">
        <f>_xlfn.FORECAST.ETS($C368, N364:N367, $C364:$C367, 0,0,1)</f>
        <v>419.90045778028571</v>
      </c>
      <c r="O368">
        <f>N368*AVERAGEIFS(O:O, $A:$A, $A368, $D:$D, "Weight pct")</f>
        <v>0</v>
      </c>
      <c r="P368">
        <f>N368*AVERAGEIFS(P:P, $A:$A, $A368, $D:$D, "Weight pct")</f>
        <v>419.90045778028571</v>
      </c>
      <c r="Q368">
        <f>_xlfn.FORECAST.ETS($C368, Q364:Q367, $C364:$C367, 0,0,1)</f>
        <v>24.03461460010714</v>
      </c>
      <c r="R368">
        <f>$Q368*($R367/$Q367)</f>
        <v>22.254272777876981</v>
      </c>
      <c r="S368">
        <f>$Q368*($S367/$Q367)</f>
        <v>14.242734577841267</v>
      </c>
      <c r="T368">
        <f>$Q368*($T367/$Q367)</f>
        <v>14.242734577841267</v>
      </c>
      <c r="U368">
        <f t="shared" ref="U368:X371" si="360">Q368*AVERAGEIFS(U:U, $A:$A, $A368, $D:$D, "Weight pct")</f>
        <v>22.483994303326035</v>
      </c>
      <c r="V368">
        <f t="shared" si="360"/>
        <v>22.254272777876981</v>
      </c>
      <c r="W368">
        <f t="shared" si="360"/>
        <v>14.242734577841267</v>
      </c>
      <c r="X368">
        <f t="shared" si="360"/>
        <v>14.242734577841267</v>
      </c>
      <c r="Y368">
        <f t="shared" ref="Y368:AB371" si="361">Q368*AVERAGEIFS(Y:Y, $A:$A, $A368, $D:$D, "Weight pct")</f>
        <v>1.5506202967811058</v>
      </c>
      <c r="Z368">
        <f t="shared" si="361"/>
        <v>0</v>
      </c>
      <c r="AA368">
        <f t="shared" si="361"/>
        <v>0</v>
      </c>
      <c r="AB368">
        <f t="shared" si="361"/>
        <v>0</v>
      </c>
      <c r="AC368">
        <f>_xlfn.FORECAST.ETS($C368, AC362:AC367, $C362:$C367, 0,0,1)</f>
        <v>754.72908271860319</v>
      </c>
      <c r="AD368">
        <f>AC368*AVERAGEIFS(AD:AD, $A:$A, $A368, $D:$D, "Weight pct")</f>
        <v>552.12219673312359</v>
      </c>
      <c r="AE368">
        <f>AC368*AVERAGEIFS(AE:AE, $A:$A, $A368, $D:$D, "Weight pct")</f>
        <v>445.77057949197302</v>
      </c>
      <c r="AF368">
        <f>AC368*AVERAGEIFS(AF:AF, $A:$A, $A368, $D:$D, "Weight pct")</f>
        <v>255.82704540215457</v>
      </c>
      <c r="AG368">
        <f t="shared" ref="AG368:AJ371" si="362">AC368*AVERAGEIFS(AG:AG, $A:$A, $A368, $D:$D, "Weight pct")</f>
        <v>402.28516444715035</v>
      </c>
      <c r="AH368">
        <f t="shared" si="362"/>
        <v>301.65133285542908</v>
      </c>
      <c r="AI368">
        <f t="shared" si="362"/>
        <v>227.01870876223487</v>
      </c>
      <c r="AJ368">
        <f t="shared" si="362"/>
        <v>130.26200612028126</v>
      </c>
      <c r="AK368">
        <f t="shared" ref="AK368:AN371" si="363">AC368*AVERAGEIFS(AK:AK, $A:$A, $A368, $D:$D, "Weight pct")</f>
        <v>352.44391827145284</v>
      </c>
      <c r="AL368">
        <f t="shared" si="363"/>
        <v>250.47086387769454</v>
      </c>
      <c r="AM368">
        <f t="shared" si="363"/>
        <v>218.75187072973819</v>
      </c>
      <c r="AN368">
        <f t="shared" si="363"/>
        <v>125.56503928187331</v>
      </c>
      <c r="AO368">
        <f>_xlfn.FORECAST.ETS($C368, AO362:AO367, $C362:$C367, 0,0,1)</f>
        <v>37.661312381729687</v>
      </c>
      <c r="AP368">
        <f>_xlfn.FORECAST.ETS($C368, AP362:AP367, $C362:$C367, 0,0,1)</f>
        <v>0</v>
      </c>
      <c r="AQ368" t="e">
        <f>AP368*AVERAGEIFS(AQ:AQ, $A:$A, $A368, $D:$D, "Weight pct")</f>
        <v>#DIV/0!</v>
      </c>
      <c r="AR368" t="e">
        <f>AP368*AVERAGEIFS(AR:AR, $A:$A, $A368, $D:$D, "Weight pct")</f>
        <v>#DIV/0!</v>
      </c>
      <c r="AS368" t="e">
        <f>AP368*AVERAGEIFS(AS:AS, $A:$A, $A368, $D:$D, "Weight pct")</f>
        <v>#DIV/0!</v>
      </c>
      <c r="AT368" t="e">
        <f t="shared" ref="AT368:AW371" si="364">AP368*AVERAGEIFS(AT:AT, $A:$A, $A368, $D:$D, "Weight pct")</f>
        <v>#DIV/0!</v>
      </c>
      <c r="AU368" t="e">
        <f t="shared" si="364"/>
        <v>#DIV/0!</v>
      </c>
      <c r="AV368" t="e">
        <f t="shared" si="364"/>
        <v>#DIV/0!</v>
      </c>
      <c r="AW368" t="e">
        <f t="shared" si="364"/>
        <v>#DIV/0!</v>
      </c>
      <c r="AX368" t="e">
        <f t="shared" ref="AX368:BA371" si="365">AP368*AVERAGEIFS(AX:AX, $A:$A, $A368, $D:$D, "Weight pct")</f>
        <v>#DIV/0!</v>
      </c>
      <c r="AY368" t="e">
        <f t="shared" si="365"/>
        <v>#DIV/0!</v>
      </c>
      <c r="AZ368" t="e">
        <f t="shared" si="365"/>
        <v>#DIV/0!</v>
      </c>
      <c r="BA368" t="e">
        <f t="shared" si="365"/>
        <v>#DIV/0!</v>
      </c>
      <c r="BB368">
        <f>_xlfn.FORECAST.ETS($C368, BB362:BB367, $C362:$C367, 0,0,1)</f>
        <v>954.76062304025027</v>
      </c>
      <c r="BC368">
        <f>BB368*AVERAGEIFS(BC:BC, $A:$A, $A368, $D:$D, "Weight pct")</f>
        <v>640.09156155376263</v>
      </c>
      <c r="BD368">
        <f>BB368*AVERAGEIFS(BD:BD, $A:$A, $A368, $D:$D, "Weight pct")</f>
        <v>515.94242114935105</v>
      </c>
      <c r="BE368">
        <f>BB368*AVERAGEIFS(BE:BE, $A:$A, $A368, $D:$D, "Weight pct")</f>
        <v>251.84926319967329</v>
      </c>
      <c r="BF368">
        <f t="shared" ref="BF368:BI371" si="366">BB368*AVERAGEIFS(BF:BF, $A:$A, $A368, $D:$D, "Weight pct")</f>
        <v>739.44431690465149</v>
      </c>
      <c r="BG368">
        <f t="shared" si="366"/>
        <v>496.56418990786369</v>
      </c>
      <c r="BH368">
        <f t="shared" si="366"/>
        <v>394.31121842761934</v>
      </c>
      <c r="BI368">
        <f t="shared" si="366"/>
        <v>151.76634243649949</v>
      </c>
      <c r="BJ368">
        <f t="shared" ref="BJ368:BM371" si="367">BB368*AVERAGEIFS(BJ:BJ, $A:$A, $A368, $D:$D, "Weight pct")</f>
        <v>215.31630613559884</v>
      </c>
      <c r="BK368">
        <f t="shared" si="367"/>
        <v>143.52737164589891</v>
      </c>
      <c r="BL368">
        <f t="shared" si="367"/>
        <v>121.63120272173173</v>
      </c>
      <c r="BM368">
        <f t="shared" si="367"/>
        <v>100.08292076317379</v>
      </c>
      <c r="BN368">
        <f>_xlfn.FORECAST.ETS($C368, BN362:BN367, $C362:$C367, 0,0,1)</f>
        <v>96.165061317074475</v>
      </c>
      <c r="BO368">
        <f>_xlfn.FORECAST.ETS($C368, BO362:BO367, $C362:$C367, 0,0,1)</f>
        <v>0</v>
      </c>
      <c r="BP368" t="e">
        <f>BO368*AVERAGEIFS(BP:BP, $A:$A, $A368, $D:$D, "Weight pct")</f>
        <v>#DIV/0!</v>
      </c>
      <c r="BQ368" t="e">
        <f>BO368*AVERAGEIFS(BQ:BQ, $A:$A, $A368, $D:$D, "Weight pct")</f>
        <v>#DIV/0!</v>
      </c>
      <c r="BR368" t="e">
        <f>BO368*AVERAGEIFS(BR:BR, $A:$A, $A368, $D:$D, "Weight pct")</f>
        <v>#DIV/0!</v>
      </c>
      <c r="BS368" t="e">
        <f t="shared" ref="BS368:BV371" si="368">BO368*AVERAGEIFS(BS:BS, $A:$A, $A368, $D:$D, "Weight pct")</f>
        <v>#DIV/0!</v>
      </c>
      <c r="BT368" t="e">
        <f t="shared" si="368"/>
        <v>#DIV/0!</v>
      </c>
      <c r="BU368" t="e">
        <f t="shared" si="368"/>
        <v>#DIV/0!</v>
      </c>
      <c r="BV368" t="e">
        <f t="shared" si="368"/>
        <v>#DIV/0!</v>
      </c>
      <c r="BW368" t="e">
        <f t="shared" ref="BW368:BZ371" si="369">BO368*AVERAGEIFS(BW:BW, $A:$A, $A368, $D:$D, "Weight pct")</f>
        <v>#DIV/0!</v>
      </c>
      <c r="BX368" t="e">
        <f t="shared" si="369"/>
        <v>#DIV/0!</v>
      </c>
      <c r="BY368" t="e">
        <f t="shared" si="369"/>
        <v>#DIV/0!</v>
      </c>
      <c r="BZ368" t="e">
        <f t="shared" si="369"/>
        <v>#DIV/0!</v>
      </c>
      <c r="CA368">
        <f>_xlfn.FORECAST.ETS($C368, CA362:CA367, $C362:$C367, 0,0,1)</f>
        <v>0</v>
      </c>
    </row>
    <row r="369" spans="1:79" outlineLevel="1">
      <c r="A369" t="str">
        <f>A367</f>
        <v>003611</v>
      </c>
      <c r="B369" t="str">
        <f>B367</f>
        <v>South Plains College</v>
      </c>
      <c r="C369">
        <v>2025</v>
      </c>
      <c r="D369" t="s">
        <v>2037</v>
      </c>
      <c r="E369">
        <f>_xlfn.FORECAST.ETS($C369, E362:E367, $C362:$C367, 0,0,1)</f>
        <v>902.89998682295629</v>
      </c>
      <c r="F369">
        <f>_xlfn.FORECAST.ETS($C369, F362:F367, $C362:$C367, 0,0,1)</f>
        <v>582.65448341157503</v>
      </c>
      <c r="G369">
        <f>F369*AVERAGEIFS(G:G, $A:$A, $A369, $D:$D, "Weight pct")</f>
        <v>367.61896096756999</v>
      </c>
      <c r="H369">
        <f>F369*AVERAGEIFS(H:H, $A:$A, $A369, $D:$D, "Weight pct")</f>
        <v>252.4490374934561</v>
      </c>
      <c r="I369">
        <f>F369*AVERAGEIFS(I:I, $A:$A, $A369, $D:$D, "Weight pct")</f>
        <v>92.009241350718511</v>
      </c>
      <c r="J369">
        <f>_xlfn.FORECAST.ETS($C369, J362:J367, $C362:$C367, 0,0,1)</f>
        <v>-0.89116175174369427</v>
      </c>
      <c r="K369">
        <f>J369*AVERAGEIFS(K:K, $A:$A, $A369, $D:$D, "Weight pct")</f>
        <v>-0.48481179251875001</v>
      </c>
      <c r="L369">
        <f>J369*AVERAGEIFS(L:L, $A:$A, $A369, $D:$D, "Weight pct")</f>
        <v>-0.33885233913362989</v>
      </c>
      <c r="M369">
        <f>J369*AVERAGEIFS(M:M, $A:$A, $A369, $D:$D, "Weight pct")</f>
        <v>-1.9803594483193205E-2</v>
      </c>
      <c r="N369">
        <f>_xlfn.FORECAST.ETS($C369, N364:N367, $C364:$C367, 0,0,1)</f>
        <v>468.3733112308571</v>
      </c>
      <c r="O369">
        <f>N369*AVERAGEIFS(O:O, $A:$A, $A369, $D:$D, "Weight pct")</f>
        <v>0</v>
      </c>
      <c r="P369">
        <f>N369*AVERAGEIFS(P:P, $A:$A, $A369, $D:$D, "Weight pct")</f>
        <v>468.3733112308571</v>
      </c>
      <c r="Q369">
        <f>_xlfn.FORECAST.ETS($C369, Q364:Q367, $C364:$C367, 0,0,1)</f>
        <v>22.297619818071421</v>
      </c>
      <c r="R369">
        <f>$Q369*($R367/$Q367)</f>
        <v>20.645944275992058</v>
      </c>
      <c r="S369">
        <f>$Q369*($S367/$Q367)</f>
        <v>13.213404336634916</v>
      </c>
      <c r="T369">
        <f>$Q369*($T367/$Q367)</f>
        <v>13.213404336634916</v>
      </c>
      <c r="U369">
        <f t="shared" si="360"/>
        <v>20.859063700776492</v>
      </c>
      <c r="V369">
        <f t="shared" si="360"/>
        <v>20.645944275992058</v>
      </c>
      <c r="W369">
        <f t="shared" si="360"/>
        <v>13.213404336634916</v>
      </c>
      <c r="X369">
        <f t="shared" si="360"/>
        <v>13.213404336634916</v>
      </c>
      <c r="Y369">
        <f t="shared" si="361"/>
        <v>1.4385561172949304</v>
      </c>
      <c r="Z369">
        <f t="shared" si="361"/>
        <v>0</v>
      </c>
      <c r="AA369">
        <f t="shared" si="361"/>
        <v>0</v>
      </c>
      <c r="AB369">
        <f t="shared" si="361"/>
        <v>0</v>
      </c>
      <c r="AC369">
        <f>_xlfn.FORECAST.ETS($C369, AC362:AC367, $C362:$C367, 0,0,1)</f>
        <v>773.00256941538157</v>
      </c>
      <c r="AD369">
        <f>AC369*AVERAGEIFS(AD:AD, $A:$A, $A369, $D:$D, "Weight pct")</f>
        <v>565.49016922552653</v>
      </c>
      <c r="AE369">
        <f>AC369*AVERAGEIFS(AE:AE, $A:$A, $A369, $D:$D, "Weight pct")</f>
        <v>456.56356857995138</v>
      </c>
      <c r="AF369">
        <f>AC369*AVERAGEIFS(AF:AF, $A:$A, $A369, $D:$D, "Weight pct")</f>
        <v>262.0211251294034</v>
      </c>
      <c r="AG369">
        <f t="shared" si="362"/>
        <v>412.02528546429306</v>
      </c>
      <c r="AH369">
        <f t="shared" si="362"/>
        <v>308.95490938933398</v>
      </c>
      <c r="AI369">
        <f t="shared" si="362"/>
        <v>232.51528157157134</v>
      </c>
      <c r="AJ369">
        <f t="shared" si="362"/>
        <v>133.41590742134207</v>
      </c>
      <c r="AK369">
        <f t="shared" si="363"/>
        <v>360.97728395108851</v>
      </c>
      <c r="AL369">
        <f t="shared" si="363"/>
        <v>256.53525983619261</v>
      </c>
      <c r="AM369">
        <f t="shared" si="363"/>
        <v>224.04828700838007</v>
      </c>
      <c r="AN369">
        <f t="shared" si="363"/>
        <v>128.60521770806133</v>
      </c>
      <c r="AO369">
        <f>_xlfn.FORECAST.ETS($C369, AO362:AO367, $C362:$C367, 0,0,1)</f>
        <v>42.103677013746768</v>
      </c>
      <c r="AP369">
        <f>_xlfn.FORECAST.ETS($C369, AP362:AP367, $C362:$C367, 0,0,1)</f>
        <v>0</v>
      </c>
      <c r="AQ369" t="e">
        <f>AP369*AVERAGEIFS(AQ:AQ, $A:$A, $A369, $D:$D, "Weight pct")</f>
        <v>#DIV/0!</v>
      </c>
      <c r="AR369" t="e">
        <f>AP369*AVERAGEIFS(AR:AR, $A:$A, $A369, $D:$D, "Weight pct")</f>
        <v>#DIV/0!</v>
      </c>
      <c r="AS369" t="e">
        <f>AP369*AVERAGEIFS(AS:AS, $A:$A, $A369, $D:$D, "Weight pct")</f>
        <v>#DIV/0!</v>
      </c>
      <c r="AT369" t="e">
        <f t="shared" si="364"/>
        <v>#DIV/0!</v>
      </c>
      <c r="AU369" t="e">
        <f t="shared" si="364"/>
        <v>#DIV/0!</v>
      </c>
      <c r="AV369" t="e">
        <f t="shared" si="364"/>
        <v>#DIV/0!</v>
      </c>
      <c r="AW369" t="e">
        <f t="shared" si="364"/>
        <v>#DIV/0!</v>
      </c>
      <c r="AX369" t="e">
        <f t="shared" si="365"/>
        <v>#DIV/0!</v>
      </c>
      <c r="AY369" t="e">
        <f t="shared" si="365"/>
        <v>#DIV/0!</v>
      </c>
      <c r="AZ369" t="e">
        <f t="shared" si="365"/>
        <v>#DIV/0!</v>
      </c>
      <c r="BA369" t="e">
        <f t="shared" si="365"/>
        <v>#DIV/0!</v>
      </c>
      <c r="BB369">
        <f>_xlfn.FORECAST.ETS($C369, BB362:BB367, $C362:$C367, 0,0,1)</f>
        <v>966.36793955278688</v>
      </c>
      <c r="BC369">
        <f>BB369*AVERAGEIFS(BC:BC, $A:$A, $A369, $D:$D, "Weight pct")</f>
        <v>647.87335017455814</v>
      </c>
      <c r="BD369">
        <f>BB369*AVERAGEIFS(BD:BD, $A:$A, $A369, $D:$D, "Weight pct")</f>
        <v>522.21489075063721</v>
      </c>
      <c r="BE369">
        <f>BB369*AVERAGEIFS(BE:BE, $A:$A, $A369, $D:$D, "Weight pct")</f>
        <v>254.91107161621554</v>
      </c>
      <c r="BF369">
        <f t="shared" si="366"/>
        <v>748.4339673181529</v>
      </c>
      <c r="BG369">
        <f t="shared" si="366"/>
        <v>502.6010724331382</v>
      </c>
      <c r="BH369">
        <f t="shared" si="366"/>
        <v>399.10498034687311</v>
      </c>
      <c r="BI369">
        <f t="shared" si="366"/>
        <v>153.61141221639991</v>
      </c>
      <c r="BJ369">
        <f t="shared" si="367"/>
        <v>217.93397223463398</v>
      </c>
      <c r="BK369">
        <f t="shared" si="367"/>
        <v>145.27227774141994</v>
      </c>
      <c r="BL369">
        <f t="shared" si="367"/>
        <v>123.10991040376412</v>
      </c>
      <c r="BM369">
        <f t="shared" si="367"/>
        <v>101.29965939981561</v>
      </c>
      <c r="BN369">
        <f>_xlfn.FORECAST.ETS($C369, BN362:BN367, $C362:$C367, 0,0,1)</f>
        <v>106.84044535284414</v>
      </c>
      <c r="BO369">
        <f>_xlfn.FORECAST.ETS($C369, BO362:BO367, $C362:$C367, 0,0,1)</f>
        <v>0</v>
      </c>
      <c r="BP369" t="e">
        <f>BO369*AVERAGEIFS(BP:BP, $A:$A, $A369, $D:$D, "Weight pct")</f>
        <v>#DIV/0!</v>
      </c>
      <c r="BQ369" t="e">
        <f>BO369*AVERAGEIFS(BQ:BQ, $A:$A, $A369, $D:$D, "Weight pct")</f>
        <v>#DIV/0!</v>
      </c>
      <c r="BR369" t="e">
        <f>BO369*AVERAGEIFS(BR:BR, $A:$A, $A369, $D:$D, "Weight pct")</f>
        <v>#DIV/0!</v>
      </c>
      <c r="BS369" t="e">
        <f t="shared" si="368"/>
        <v>#DIV/0!</v>
      </c>
      <c r="BT369" t="e">
        <f t="shared" si="368"/>
        <v>#DIV/0!</v>
      </c>
      <c r="BU369" t="e">
        <f t="shared" si="368"/>
        <v>#DIV/0!</v>
      </c>
      <c r="BV369" t="e">
        <f t="shared" si="368"/>
        <v>#DIV/0!</v>
      </c>
      <c r="BW369" t="e">
        <f t="shared" si="369"/>
        <v>#DIV/0!</v>
      </c>
      <c r="BX369" t="e">
        <f t="shared" si="369"/>
        <v>#DIV/0!</v>
      </c>
      <c r="BY369" t="e">
        <f t="shared" si="369"/>
        <v>#DIV/0!</v>
      </c>
      <c r="BZ369" t="e">
        <f t="shared" si="369"/>
        <v>#DIV/0!</v>
      </c>
      <c r="CA369">
        <f>_xlfn.FORECAST.ETS($C369, CA362:CA367, $C362:$C367, 0,0,1)</f>
        <v>0</v>
      </c>
    </row>
    <row r="370" spans="1:79" outlineLevel="1">
      <c r="A370" t="str">
        <f>A369</f>
        <v>003611</v>
      </c>
      <c r="B370" t="str">
        <f>B369</f>
        <v>South Plains College</v>
      </c>
      <c r="C370">
        <v>2024</v>
      </c>
      <c r="D370" t="s">
        <v>2040</v>
      </c>
      <c r="E370">
        <f>IF(OR(E367=0,E367=""),E368,IF(E368&gt;(E367*(1+Dash!$B$6)),E367*(1+Dash!$B$6),IF(E368&lt;(E367*(1-Dash!$B$7)),E367*(1-Dash!$B$7),E368)))</f>
        <v>759.00000000000011</v>
      </c>
      <c r="F370">
        <f>IF(OR(F367=0,F367=""),F368,IF(F368&gt;(F367*(1+Dash!$B$6)),F367*(1+Dash!$B$6),IF(F368&lt;(F367*(1-Dash!$B$7)),F367*(1-Dash!$B$7),F368)))</f>
        <v>609.99704265814182</v>
      </c>
      <c r="G370">
        <f>F370*AVERAGEIFS(G:G, $A:$A, $A370, $D:$D, "Weight pct")</f>
        <v>384.870425611869</v>
      </c>
      <c r="H370">
        <f>F370*AVERAGEIFS(H:H, $A:$A, $A370, $D:$D, "Weight pct")</f>
        <v>264.29585745438266</v>
      </c>
      <c r="I370">
        <f>F370*AVERAGEIFS(I:I, $A:$A, $A370, $D:$D, "Weight pct")</f>
        <v>96.32701149492695</v>
      </c>
      <c r="J370">
        <f>IF(OR(J367=0,J367=""),J368,IF(J368&gt;(J367*(1+Dash!$B$6)),J367*(1+Dash!$B$6),IF(J368&lt;(J367*(1-Dash!$B$7)),J367*(1-Dash!$B$7),J368)))</f>
        <v>19.95</v>
      </c>
      <c r="K370">
        <f>J370*AVERAGEIFS(K:K, $A:$A, $A370, $D:$D, "Weight pct")</f>
        <v>10.853243243243243</v>
      </c>
      <c r="L370">
        <f>J370*AVERAGEIFS(L:L, $A:$A, $A370, $D:$D, "Weight pct")</f>
        <v>7.5857207207207207</v>
      </c>
      <c r="M370">
        <f>J370*AVERAGEIFS(M:M, $A:$A, $A370, $D:$D, "Weight pct")</f>
        <v>0.44333333333333325</v>
      </c>
      <c r="N370">
        <f>IF(OR(N367=0,N367=""),N368,IF(N368&gt;(N367*(1+Dash!$B$6)),N367*(1+Dash!$B$6),IF(N368&lt;(N367*(1-Dash!$B$7)),N367*(1-Dash!$B$7),N368)))</f>
        <v>383.90000000000003</v>
      </c>
      <c r="O370">
        <f>N370*AVERAGEIFS(O:O, $A:$A, $A370, $D:$D, "Weight pct")</f>
        <v>0</v>
      </c>
      <c r="P370">
        <f>N370*AVERAGEIFS(P:P, $A:$A, $A370, $D:$D, "Weight pct")</f>
        <v>383.90000000000003</v>
      </c>
      <c r="Q370">
        <f>IF(OR(Q367=0,Q367=""),Q368,IF(Q368&gt;(Q367*(1+Dash!$B$6)),Q367*(1+Dash!$B$6),IF(Q368&lt;(Q367*(1-Dash!$B$7)),Q367*(1-Dash!$B$7),Q368)))</f>
        <v>25.65</v>
      </c>
      <c r="R370">
        <f>$Q370*($R367/$Q367)</f>
        <v>23.75</v>
      </c>
      <c r="S370">
        <f>$Q370*($S367/$Q367)</f>
        <v>15.199999999999998</v>
      </c>
      <c r="T370">
        <f>$Q370*($T367/$Q367)</f>
        <v>15.199999999999998</v>
      </c>
      <c r="U370">
        <f t="shared" si="360"/>
        <v>23.995161290322581</v>
      </c>
      <c r="V370">
        <f t="shared" si="360"/>
        <v>23.75</v>
      </c>
      <c r="W370">
        <f t="shared" si="360"/>
        <v>15.199999999999998</v>
      </c>
      <c r="X370">
        <f t="shared" si="360"/>
        <v>15.199999999999998</v>
      </c>
      <c r="Y370">
        <f t="shared" si="361"/>
        <v>1.6548387096774193</v>
      </c>
      <c r="Z370">
        <f t="shared" si="361"/>
        <v>0</v>
      </c>
      <c r="AA370">
        <f t="shared" si="361"/>
        <v>0</v>
      </c>
      <c r="AB370">
        <f t="shared" si="361"/>
        <v>0</v>
      </c>
      <c r="AC370">
        <f>IF(OR(AC367=0,AC367=""),AC368,IF(AC368&gt;(AC367*(1+Dash!$B$6)),AC367*(1+Dash!$B$6),IF(AC368&lt;(AC367*(1-Dash!$B$7)),AC367*(1-Dash!$B$7),AC368)))</f>
        <v>754.72908271860319</v>
      </c>
      <c r="AD370">
        <f>AC370*AVERAGEIFS(AD:AD, $A:$A, $A370, $D:$D, "Weight pct")</f>
        <v>552.12219673312359</v>
      </c>
      <c r="AE370">
        <f>AC370*AVERAGEIFS(AE:AE, $A:$A, $A370, $D:$D, "Weight pct")</f>
        <v>445.77057949197302</v>
      </c>
      <c r="AF370">
        <f>AC370*AVERAGEIFS(AF:AF, $A:$A, $A370, $D:$D, "Weight pct")</f>
        <v>255.82704540215457</v>
      </c>
      <c r="AG370">
        <f t="shared" si="362"/>
        <v>402.28516444715035</v>
      </c>
      <c r="AH370">
        <f t="shared" si="362"/>
        <v>301.65133285542908</v>
      </c>
      <c r="AI370">
        <f t="shared" si="362"/>
        <v>227.01870876223487</v>
      </c>
      <c r="AJ370">
        <f t="shared" si="362"/>
        <v>130.26200612028126</v>
      </c>
      <c r="AK370">
        <f t="shared" si="363"/>
        <v>352.44391827145284</v>
      </c>
      <c r="AL370">
        <f t="shared" si="363"/>
        <v>250.47086387769454</v>
      </c>
      <c r="AM370">
        <f t="shared" si="363"/>
        <v>218.75187072973819</v>
      </c>
      <c r="AN370">
        <f t="shared" si="363"/>
        <v>125.56503928187331</v>
      </c>
      <c r="AO370">
        <f>IF(OR(AO367=0,AO367=""),AO368,IF(AO368&gt;(AO367*(1+Dash!$B$6)),AO367*(1+Dash!$B$6),IF(AO368&lt;(AO367*(1-Dash!$B$7)),AO367*(1-Dash!$B$7),AO368)))</f>
        <v>27.500000000000004</v>
      </c>
      <c r="AP370">
        <f>IF(OR(AP367=0,AP367=""),AP368,IF(AP368&gt;(AP367*(1+Dash!$B$6)),AP367*(1+Dash!$B$6),IF(AP368&lt;(AP367*(1-Dash!$B$7)),AP367*(1-Dash!$B$7),AP368)))</f>
        <v>0</v>
      </c>
      <c r="AQ370" t="e">
        <f>AP370*AVERAGEIFS(AQ:AQ, $A:$A, $A370, $D:$D, "Weight pct")</f>
        <v>#DIV/0!</v>
      </c>
      <c r="AR370" t="e">
        <f>AP370*AVERAGEIFS(AR:AR, $A:$A, $A370, $D:$D, "Weight pct")</f>
        <v>#DIV/0!</v>
      </c>
      <c r="AS370" t="e">
        <f>AP370*AVERAGEIFS(AS:AS, $A:$A, $A370, $D:$D, "Weight pct")</f>
        <v>#DIV/0!</v>
      </c>
      <c r="AT370" t="e">
        <f t="shared" si="364"/>
        <v>#DIV/0!</v>
      </c>
      <c r="AU370" t="e">
        <f t="shared" si="364"/>
        <v>#DIV/0!</v>
      </c>
      <c r="AV370" t="e">
        <f t="shared" si="364"/>
        <v>#DIV/0!</v>
      </c>
      <c r="AW370" t="e">
        <f t="shared" si="364"/>
        <v>#DIV/0!</v>
      </c>
      <c r="AX370" t="e">
        <f t="shared" si="365"/>
        <v>#DIV/0!</v>
      </c>
      <c r="AY370" t="e">
        <f t="shared" si="365"/>
        <v>#DIV/0!</v>
      </c>
      <c r="AZ370" t="e">
        <f t="shared" si="365"/>
        <v>#DIV/0!</v>
      </c>
      <c r="BA370" t="e">
        <f t="shared" si="365"/>
        <v>#DIV/0!</v>
      </c>
      <c r="BB370">
        <f>IF(OR(BB367=0,BB367=""),BB368,IF(BB368&gt;(BB367*(1+Dash!$B$6)),BB367*(1+Dash!$B$6),IF(BB368&lt;(BB367*(1-Dash!$B$7)),BB367*(1-Dash!$B$7),BB368)))</f>
        <v>954.76062304025027</v>
      </c>
      <c r="BC370">
        <f>BB370*AVERAGEIFS(BC:BC, $A:$A, $A370, $D:$D, "Weight pct")</f>
        <v>640.09156155376263</v>
      </c>
      <c r="BD370">
        <f>BB370*AVERAGEIFS(BD:BD, $A:$A, $A370, $D:$D, "Weight pct")</f>
        <v>515.94242114935105</v>
      </c>
      <c r="BE370">
        <f>BB370*AVERAGEIFS(BE:BE, $A:$A, $A370, $D:$D, "Weight pct")</f>
        <v>251.84926319967329</v>
      </c>
      <c r="BF370">
        <f t="shared" si="366"/>
        <v>739.44431690465149</v>
      </c>
      <c r="BG370">
        <f t="shared" si="366"/>
        <v>496.56418990786369</v>
      </c>
      <c r="BH370">
        <f t="shared" si="366"/>
        <v>394.31121842761934</v>
      </c>
      <c r="BI370">
        <f t="shared" si="366"/>
        <v>151.76634243649949</v>
      </c>
      <c r="BJ370">
        <f t="shared" si="367"/>
        <v>215.31630613559884</v>
      </c>
      <c r="BK370">
        <f t="shared" si="367"/>
        <v>143.52737164589891</v>
      </c>
      <c r="BL370">
        <f t="shared" si="367"/>
        <v>121.63120272173173</v>
      </c>
      <c r="BM370">
        <f t="shared" si="367"/>
        <v>100.08292076317379</v>
      </c>
      <c r="BN370">
        <f>IF(OR(BN367=0,BN367=""),BN368,IF(BN368&gt;(BN367*(1+Dash!$B$6)),BN367*(1+Dash!$B$6),IF(BN368&lt;(BN367*(1-Dash!$B$7)),BN367*(1-Dash!$B$7),BN368)))</f>
        <v>91.300000000000011</v>
      </c>
      <c r="BO370">
        <f>IF(OR(BO367=0,BO367=""),BO368,IF(BO368&gt;(BO367*(1+Dash!$B$6)),BO367*(1+Dash!$B$6),IF(BO368&lt;(BO367*(1-Dash!$B$7)),BO367*(1-Dash!$B$7),BO368)))</f>
        <v>0</v>
      </c>
      <c r="BP370" t="e">
        <f>BO370*AVERAGEIFS(BP:BP, $A:$A, $A370, $D:$D, "Weight pct")</f>
        <v>#DIV/0!</v>
      </c>
      <c r="BQ370" t="e">
        <f>BO370*AVERAGEIFS(BQ:BQ, $A:$A, $A370, $D:$D, "Weight pct")</f>
        <v>#DIV/0!</v>
      </c>
      <c r="BR370" t="e">
        <f>BO370*AVERAGEIFS(BR:BR, $A:$A, $A370, $D:$D, "Weight pct")</f>
        <v>#DIV/0!</v>
      </c>
      <c r="BS370" t="e">
        <f t="shared" si="368"/>
        <v>#DIV/0!</v>
      </c>
      <c r="BT370" t="e">
        <f t="shared" si="368"/>
        <v>#DIV/0!</v>
      </c>
      <c r="BU370" t="e">
        <f t="shared" si="368"/>
        <v>#DIV/0!</v>
      </c>
      <c r="BV370" t="e">
        <f t="shared" si="368"/>
        <v>#DIV/0!</v>
      </c>
      <c r="BW370" t="e">
        <f t="shared" si="369"/>
        <v>#DIV/0!</v>
      </c>
      <c r="BX370" t="e">
        <f t="shared" si="369"/>
        <v>#DIV/0!</v>
      </c>
      <c r="BY370" t="e">
        <f t="shared" si="369"/>
        <v>#DIV/0!</v>
      </c>
      <c r="BZ370" t="e">
        <f t="shared" si="369"/>
        <v>#DIV/0!</v>
      </c>
      <c r="CA370">
        <f>IF(OR(CA367=0,CA367=""),CA368,IF(CA368&gt;(CA367*(1+Dash!$B$6)),CA367*(1+Dash!$B$6),IF(CA368&lt;(CA367*(1-Dash!$B$7)),CA367*(1-Dash!$B$7),CA368)))</f>
        <v>0</v>
      </c>
    </row>
    <row r="371" spans="1:79" outlineLevel="1">
      <c r="A371" t="str">
        <f>A370</f>
        <v>003611</v>
      </c>
      <c r="B371" t="str">
        <f>B370</f>
        <v>South Plains College</v>
      </c>
      <c r="C371">
        <v>2025</v>
      </c>
      <c r="D371" t="s">
        <v>2040</v>
      </c>
      <c r="E371">
        <f>IF(E369&gt;(E370*(1+Dash!$B$6)), E370*(1+Dash!$B$6), IF(E369&lt;(E370*(1-Dash!$B$7)), E370*(1-Dash!$B$7), E369))</f>
        <v>834.9000000000002</v>
      </c>
      <c r="F371">
        <f>IF(F369&gt;(F370*(1+Dash!$B$6)), F370*(1+Dash!$B$6), IF(F369&lt;(F370*(1-Dash!$B$7)), F370*(1-Dash!$B$7), F369))</f>
        <v>582.65448341157503</v>
      </c>
      <c r="G371">
        <f>F371*AVERAGEIFS(G:G, $A:$A, $A371, $D:$D, "Weight pct")</f>
        <v>367.61896096756999</v>
      </c>
      <c r="H371">
        <f>F371*AVERAGEIFS(H:H, $A:$A, $A371, $D:$D, "Weight pct")</f>
        <v>252.4490374934561</v>
      </c>
      <c r="I371">
        <f>F371*AVERAGEIFS(I:I, $A:$A, $A371, $D:$D, "Weight pct")</f>
        <v>92.009241350718511</v>
      </c>
      <c r="J371">
        <f>IF(J369&gt;(J370*(1+Dash!$B$6)), J370*(1+Dash!$B$6), IF(J369&lt;(J370*(1-Dash!$B$7)), J370*(1-Dash!$B$7), J369))</f>
        <v>18.952499999999997</v>
      </c>
      <c r="K371">
        <f>J371*AVERAGEIFS(K:K, $A:$A, $A371, $D:$D, "Weight pct")</f>
        <v>10.310581081081079</v>
      </c>
      <c r="L371">
        <f>J371*AVERAGEIFS(L:L, $A:$A, $A371, $D:$D, "Weight pct")</f>
        <v>7.2064346846846838</v>
      </c>
      <c r="M371">
        <f>J371*AVERAGEIFS(M:M, $A:$A, $A371, $D:$D, "Weight pct")</f>
        <v>0.42116666666666658</v>
      </c>
      <c r="N371">
        <f>IF(N369&gt;(N370*(1+Dash!$B$6)), N370*(1+Dash!$B$6), IF(N369&lt;(N370*(1-Dash!$B$7)), N370*(1-Dash!$B$7), N369))</f>
        <v>422.29000000000008</v>
      </c>
      <c r="O371">
        <f>N371*AVERAGEIFS(O:O, $A:$A, $A371, $D:$D, "Weight pct")</f>
        <v>0</v>
      </c>
      <c r="P371">
        <f>N371*AVERAGEIFS(P:P, $A:$A, $A371, $D:$D, "Weight pct")</f>
        <v>422.29000000000008</v>
      </c>
      <c r="Q371">
        <f>IF(Q369&gt;(Q370*(1+Dash!$B$6)), Q370*(1+Dash!$B$6), IF(Q369&lt;(Q370*(1-Dash!$B$7)), Q370*(1-Dash!$B$7), Q369))</f>
        <v>24.367499999999996</v>
      </c>
      <c r="R371">
        <f>$Q371*($R367/$Q367)</f>
        <v>22.562499999999996</v>
      </c>
      <c r="S371">
        <f>$Q371*($S367/$Q367)</f>
        <v>14.439999999999998</v>
      </c>
      <c r="T371">
        <f>$Q371*($T367/$Q367)</f>
        <v>14.439999999999998</v>
      </c>
      <c r="U371">
        <f t="shared" si="360"/>
        <v>22.795403225806449</v>
      </c>
      <c r="V371">
        <f t="shared" si="360"/>
        <v>22.562499999999996</v>
      </c>
      <c r="W371">
        <f t="shared" si="360"/>
        <v>14.439999999999998</v>
      </c>
      <c r="X371">
        <f t="shared" si="360"/>
        <v>14.439999999999998</v>
      </c>
      <c r="Y371">
        <f t="shared" si="361"/>
        <v>1.5720967741935481</v>
      </c>
      <c r="Z371">
        <f t="shared" si="361"/>
        <v>0</v>
      </c>
      <c r="AA371">
        <f t="shared" si="361"/>
        <v>0</v>
      </c>
      <c r="AB371">
        <f t="shared" si="361"/>
        <v>0</v>
      </c>
      <c r="AC371">
        <f>IF(AC369&gt;(AC370*(1+Dash!$B$6)), AC370*(1+Dash!$B$6), IF(AC369&lt;(AC370*(1-Dash!$B$7)), AC370*(1-Dash!$B$7), AC369))</f>
        <v>773.00256941538157</v>
      </c>
      <c r="AD371">
        <f>AC371*AVERAGEIFS(AD:AD, $A:$A, $A371, $D:$D, "Weight pct")</f>
        <v>565.49016922552653</v>
      </c>
      <c r="AE371">
        <f>AC371*AVERAGEIFS(AE:AE, $A:$A, $A371, $D:$D, "Weight pct")</f>
        <v>456.56356857995138</v>
      </c>
      <c r="AF371">
        <f>AC371*AVERAGEIFS(AF:AF, $A:$A, $A371, $D:$D, "Weight pct")</f>
        <v>262.0211251294034</v>
      </c>
      <c r="AG371">
        <f t="shared" si="362"/>
        <v>412.02528546429306</v>
      </c>
      <c r="AH371">
        <f t="shared" si="362"/>
        <v>308.95490938933398</v>
      </c>
      <c r="AI371">
        <f t="shared" si="362"/>
        <v>232.51528157157134</v>
      </c>
      <c r="AJ371">
        <f t="shared" si="362"/>
        <v>133.41590742134207</v>
      </c>
      <c r="AK371">
        <f t="shared" si="363"/>
        <v>360.97728395108851</v>
      </c>
      <c r="AL371">
        <f t="shared" si="363"/>
        <v>256.53525983619261</v>
      </c>
      <c r="AM371">
        <f t="shared" si="363"/>
        <v>224.04828700838007</v>
      </c>
      <c r="AN371">
        <f t="shared" si="363"/>
        <v>128.60521770806133</v>
      </c>
      <c r="AO371">
        <f>IF(AO369&gt;(AO370*(1+Dash!$B$6)), AO370*(1+Dash!$B$6), IF(AO369&lt;(AO370*(1-Dash!$B$7)), AO370*(1-Dash!$B$7), AO369))</f>
        <v>30.250000000000007</v>
      </c>
      <c r="AP371">
        <f>IF(AP369&gt;(AP370*(1+Dash!$B$6)), AP370*(1+Dash!$B$6), IF(AP369&lt;(AP370*(1-Dash!$B$7)), AP370*(1-Dash!$B$7), AP369))</f>
        <v>0</v>
      </c>
      <c r="AQ371" t="e">
        <f>AP371*AVERAGEIFS(AQ:AQ, $A:$A, $A371, $D:$D, "Weight pct")</f>
        <v>#DIV/0!</v>
      </c>
      <c r="AR371" t="e">
        <f>AP371*AVERAGEIFS(AR:AR, $A:$A, $A371, $D:$D, "Weight pct")</f>
        <v>#DIV/0!</v>
      </c>
      <c r="AS371" t="e">
        <f>AP371*AVERAGEIFS(AS:AS, $A:$A, $A371, $D:$D, "Weight pct")</f>
        <v>#DIV/0!</v>
      </c>
      <c r="AT371" t="e">
        <f t="shared" si="364"/>
        <v>#DIV/0!</v>
      </c>
      <c r="AU371" t="e">
        <f t="shared" si="364"/>
        <v>#DIV/0!</v>
      </c>
      <c r="AV371" t="e">
        <f t="shared" si="364"/>
        <v>#DIV/0!</v>
      </c>
      <c r="AW371" t="e">
        <f t="shared" si="364"/>
        <v>#DIV/0!</v>
      </c>
      <c r="AX371" t="e">
        <f t="shared" si="365"/>
        <v>#DIV/0!</v>
      </c>
      <c r="AY371" t="e">
        <f t="shared" si="365"/>
        <v>#DIV/0!</v>
      </c>
      <c r="AZ371" t="e">
        <f t="shared" si="365"/>
        <v>#DIV/0!</v>
      </c>
      <c r="BA371" t="e">
        <f t="shared" si="365"/>
        <v>#DIV/0!</v>
      </c>
      <c r="BB371">
        <f>IF(BB369&gt;(BB370*(1+Dash!$B$6)), BB370*(1+Dash!$B$6), IF(BB369&lt;(BB370*(1-Dash!$B$7)), BB370*(1-Dash!$B$7), BB369))</f>
        <v>966.36793955278688</v>
      </c>
      <c r="BC371">
        <f>BB371*AVERAGEIFS(BC:BC, $A:$A, $A371, $D:$D, "Weight pct")</f>
        <v>647.87335017455814</v>
      </c>
      <c r="BD371">
        <f>BB371*AVERAGEIFS(BD:BD, $A:$A, $A371, $D:$D, "Weight pct")</f>
        <v>522.21489075063721</v>
      </c>
      <c r="BE371">
        <f>BB371*AVERAGEIFS(BE:BE, $A:$A, $A371, $D:$D, "Weight pct")</f>
        <v>254.91107161621554</v>
      </c>
      <c r="BF371">
        <f t="shared" si="366"/>
        <v>748.4339673181529</v>
      </c>
      <c r="BG371">
        <f t="shared" si="366"/>
        <v>502.6010724331382</v>
      </c>
      <c r="BH371">
        <f t="shared" si="366"/>
        <v>399.10498034687311</v>
      </c>
      <c r="BI371">
        <f t="shared" si="366"/>
        <v>153.61141221639991</v>
      </c>
      <c r="BJ371">
        <f t="shared" si="367"/>
        <v>217.93397223463398</v>
      </c>
      <c r="BK371">
        <f t="shared" si="367"/>
        <v>145.27227774141994</v>
      </c>
      <c r="BL371">
        <f t="shared" si="367"/>
        <v>123.10991040376412</v>
      </c>
      <c r="BM371">
        <f t="shared" si="367"/>
        <v>101.29965939981561</v>
      </c>
      <c r="BN371">
        <f>IF(BN369&gt;(BN370*(1+Dash!$B$6)), BN370*(1+Dash!$B$6), IF(BN369&lt;(BN370*(1-Dash!$B$7)), BN370*(1-Dash!$B$7), BN369))</f>
        <v>100.43000000000002</v>
      </c>
      <c r="BO371">
        <f>IF(BO369&gt;(BO370*(1+Dash!$B$6)), BO370*(1+Dash!$B$6), IF(BO369&lt;(BO370*(1-Dash!$B$7)), BO370*(1-Dash!$B$7), BO369))</f>
        <v>0</v>
      </c>
      <c r="BP371" t="e">
        <f>BO371*AVERAGEIFS(BP:BP, $A:$A, $A371, $D:$D, "Weight pct")</f>
        <v>#DIV/0!</v>
      </c>
      <c r="BQ371" t="e">
        <f>BO371*AVERAGEIFS(BQ:BQ, $A:$A, $A371, $D:$D, "Weight pct")</f>
        <v>#DIV/0!</v>
      </c>
      <c r="BR371" t="e">
        <f>BO371*AVERAGEIFS(BR:BR, $A:$A, $A371, $D:$D, "Weight pct")</f>
        <v>#DIV/0!</v>
      </c>
      <c r="BS371" t="e">
        <f t="shared" si="368"/>
        <v>#DIV/0!</v>
      </c>
      <c r="BT371" t="e">
        <f t="shared" si="368"/>
        <v>#DIV/0!</v>
      </c>
      <c r="BU371" t="e">
        <f t="shared" si="368"/>
        <v>#DIV/0!</v>
      </c>
      <c r="BV371" t="e">
        <f t="shared" si="368"/>
        <v>#DIV/0!</v>
      </c>
      <c r="BW371" t="e">
        <f t="shared" si="369"/>
        <v>#DIV/0!</v>
      </c>
      <c r="BX371" t="e">
        <f t="shared" si="369"/>
        <v>#DIV/0!</v>
      </c>
      <c r="BY371" t="e">
        <f t="shared" si="369"/>
        <v>#DIV/0!</v>
      </c>
      <c r="BZ371" t="e">
        <f t="shared" si="369"/>
        <v>#DIV/0!</v>
      </c>
      <c r="CA371">
        <f>IF(CA369&gt;(CA370*(1+Dash!$B$6)), CA370*(1+Dash!$B$6), IF(CA369&lt;(CA370*(1-Dash!$B$7)), CA370*(1-Dash!$B$7), CA369))</f>
        <v>0</v>
      </c>
    </row>
    <row r="372" spans="1:79" outlineLevel="1">
      <c r="A372" t="s">
        <v>121</v>
      </c>
      <c r="B372" t="s">
        <v>1980</v>
      </c>
      <c r="C372">
        <v>2018</v>
      </c>
      <c r="D372" t="s">
        <v>2036</v>
      </c>
      <c r="E372">
        <v>4187</v>
      </c>
      <c r="F372">
        <v>2411</v>
      </c>
      <c r="G372">
        <v>1041</v>
      </c>
      <c r="H372">
        <v>1258</v>
      </c>
      <c r="I372">
        <v>328</v>
      </c>
      <c r="AC372">
        <v>1961</v>
      </c>
      <c r="AD372">
        <v>1367</v>
      </c>
      <c r="AE372">
        <v>999</v>
      </c>
      <c r="AF372">
        <v>484</v>
      </c>
      <c r="AG372">
        <v>497</v>
      </c>
      <c r="AH372">
        <v>390</v>
      </c>
      <c r="AI372">
        <v>250</v>
      </c>
      <c r="AJ372">
        <v>99</v>
      </c>
      <c r="AK372">
        <v>1464</v>
      </c>
      <c r="AL372">
        <v>977</v>
      </c>
      <c r="AM372">
        <v>749</v>
      </c>
      <c r="AN372">
        <v>385</v>
      </c>
      <c r="AO372">
        <v>21</v>
      </c>
      <c r="AP372">
        <v>5</v>
      </c>
      <c r="AQ372">
        <v>2</v>
      </c>
      <c r="AR372">
        <v>2</v>
      </c>
      <c r="AS372">
        <v>4</v>
      </c>
      <c r="AT372">
        <v>0</v>
      </c>
      <c r="AU372">
        <v>0</v>
      </c>
      <c r="AV372">
        <v>0</v>
      </c>
      <c r="AW372">
        <v>0</v>
      </c>
      <c r="AX372">
        <v>5</v>
      </c>
      <c r="AY372">
        <v>2</v>
      </c>
      <c r="AZ372">
        <v>2</v>
      </c>
      <c r="BA372">
        <v>4</v>
      </c>
      <c r="BB372">
        <v>4183</v>
      </c>
      <c r="BC372">
        <v>1704</v>
      </c>
      <c r="BD372">
        <v>2191</v>
      </c>
      <c r="BE372">
        <v>923</v>
      </c>
      <c r="BF372">
        <v>3047</v>
      </c>
      <c r="BG372">
        <v>1221</v>
      </c>
      <c r="BH372">
        <v>1357</v>
      </c>
      <c r="BI372">
        <v>505</v>
      </c>
      <c r="BJ372">
        <v>1136</v>
      </c>
      <c r="BK372">
        <v>483</v>
      </c>
      <c r="BL372">
        <v>834</v>
      </c>
      <c r="BM372">
        <v>418</v>
      </c>
      <c r="BN372">
        <v>62</v>
      </c>
      <c r="BO372">
        <v>359</v>
      </c>
      <c r="BP372">
        <v>70</v>
      </c>
      <c r="BQ372">
        <v>268</v>
      </c>
      <c r="BR372">
        <v>220</v>
      </c>
      <c r="BS372">
        <v>262</v>
      </c>
      <c r="BT372">
        <v>59</v>
      </c>
      <c r="BU372">
        <v>192</v>
      </c>
      <c r="BV372">
        <v>165</v>
      </c>
      <c r="BW372">
        <v>97</v>
      </c>
      <c r="BX372">
        <v>11</v>
      </c>
      <c r="BY372">
        <v>76</v>
      </c>
      <c r="BZ372">
        <v>55</v>
      </c>
      <c r="CA372">
        <v>5</v>
      </c>
    </row>
    <row r="373" spans="1:79" outlineLevel="1">
      <c r="A373" t="s">
        <v>121</v>
      </c>
      <c r="B373" t="s">
        <v>1980</v>
      </c>
      <c r="C373">
        <v>2019</v>
      </c>
      <c r="D373" t="s">
        <v>2036</v>
      </c>
      <c r="E373">
        <v>4752</v>
      </c>
      <c r="F373">
        <v>2424</v>
      </c>
      <c r="G373">
        <v>1175</v>
      </c>
      <c r="H373">
        <v>1213</v>
      </c>
      <c r="I373">
        <v>294</v>
      </c>
      <c r="AC373">
        <v>1634</v>
      </c>
      <c r="AD373">
        <v>1050</v>
      </c>
      <c r="AE373">
        <v>887</v>
      </c>
      <c r="AF373">
        <v>379</v>
      </c>
      <c r="AG373">
        <v>519</v>
      </c>
      <c r="AH373">
        <v>367</v>
      </c>
      <c r="AI373">
        <v>245</v>
      </c>
      <c r="AJ373">
        <v>92</v>
      </c>
      <c r="AK373">
        <v>1115</v>
      </c>
      <c r="AL373">
        <v>683</v>
      </c>
      <c r="AM373">
        <v>642</v>
      </c>
      <c r="AN373">
        <v>287</v>
      </c>
      <c r="AO373">
        <v>11</v>
      </c>
      <c r="AP373">
        <v>7</v>
      </c>
      <c r="AQ373">
        <v>1</v>
      </c>
      <c r="AR373">
        <v>0</v>
      </c>
      <c r="AS373">
        <v>7</v>
      </c>
      <c r="AT373">
        <v>0</v>
      </c>
      <c r="AU373">
        <v>0</v>
      </c>
      <c r="AV373">
        <v>0</v>
      </c>
      <c r="AW373">
        <v>0</v>
      </c>
      <c r="AX373">
        <v>7</v>
      </c>
      <c r="AY373">
        <v>1</v>
      </c>
      <c r="AZ373">
        <v>0</v>
      </c>
      <c r="BA373">
        <v>7</v>
      </c>
      <c r="BB373">
        <v>4319</v>
      </c>
      <c r="BC373">
        <v>2220</v>
      </c>
      <c r="BD373">
        <v>2161</v>
      </c>
      <c r="BE373">
        <v>908</v>
      </c>
      <c r="BF373">
        <v>3164</v>
      </c>
      <c r="BG373">
        <v>1700</v>
      </c>
      <c r="BH373">
        <v>1341</v>
      </c>
      <c r="BI373">
        <v>464</v>
      </c>
      <c r="BJ373">
        <v>1155</v>
      </c>
      <c r="BK373">
        <v>520</v>
      </c>
      <c r="BL373">
        <v>820</v>
      </c>
      <c r="BM373">
        <v>444</v>
      </c>
      <c r="BN373">
        <v>76</v>
      </c>
      <c r="BO373">
        <v>336</v>
      </c>
      <c r="BP373">
        <v>79</v>
      </c>
      <c r="BQ373">
        <v>274</v>
      </c>
      <c r="BR373">
        <v>186</v>
      </c>
      <c r="BS373">
        <v>236</v>
      </c>
      <c r="BT373">
        <v>60</v>
      </c>
      <c r="BU373">
        <v>197</v>
      </c>
      <c r="BV373">
        <v>138</v>
      </c>
      <c r="BW373">
        <v>100</v>
      </c>
      <c r="BX373">
        <v>19</v>
      </c>
      <c r="BY373">
        <v>77</v>
      </c>
      <c r="BZ373">
        <v>48</v>
      </c>
      <c r="CA373">
        <v>10</v>
      </c>
    </row>
    <row r="374" spans="1:79" outlineLevel="1">
      <c r="A374" t="s">
        <v>121</v>
      </c>
      <c r="B374" t="s">
        <v>1980</v>
      </c>
      <c r="C374">
        <v>2020</v>
      </c>
      <c r="D374" t="s">
        <v>2036</v>
      </c>
      <c r="E374">
        <v>4777</v>
      </c>
      <c r="F374">
        <v>2872</v>
      </c>
      <c r="G374">
        <v>1679</v>
      </c>
      <c r="H374">
        <v>1329</v>
      </c>
      <c r="I374">
        <v>323</v>
      </c>
      <c r="N374">
        <v>256</v>
      </c>
      <c r="O374">
        <v>105</v>
      </c>
      <c r="P374">
        <v>151</v>
      </c>
      <c r="Q374">
        <f>SUM(Table1[[#This Row],[OSA]],Table1[[#This Row],[OSA: High-Demand Field]])</f>
        <v>566</v>
      </c>
      <c r="U374">
        <v>414</v>
      </c>
      <c r="Y374">
        <v>152</v>
      </c>
      <c r="AC374">
        <v>1736</v>
      </c>
      <c r="AD374">
        <v>1158</v>
      </c>
      <c r="AE374">
        <v>914</v>
      </c>
      <c r="AF374">
        <v>409</v>
      </c>
      <c r="AG374">
        <v>496</v>
      </c>
      <c r="AH374">
        <v>376</v>
      </c>
      <c r="AI374">
        <v>207</v>
      </c>
      <c r="AJ374">
        <v>83</v>
      </c>
      <c r="AK374">
        <v>1240</v>
      </c>
      <c r="AL374">
        <v>782</v>
      </c>
      <c r="AM374">
        <v>707</v>
      </c>
      <c r="AN374">
        <v>326</v>
      </c>
      <c r="AO374">
        <v>13</v>
      </c>
      <c r="AP374">
        <v>8</v>
      </c>
      <c r="AQ374">
        <v>2</v>
      </c>
      <c r="AR374">
        <v>3</v>
      </c>
      <c r="AS374">
        <v>7</v>
      </c>
      <c r="AT374">
        <v>0</v>
      </c>
      <c r="AU374">
        <v>0</v>
      </c>
      <c r="AV374">
        <v>0</v>
      </c>
      <c r="AW374">
        <v>0</v>
      </c>
      <c r="AX374">
        <v>8</v>
      </c>
      <c r="AY374">
        <v>2</v>
      </c>
      <c r="AZ374">
        <v>3</v>
      </c>
      <c r="BA374">
        <v>7</v>
      </c>
      <c r="BB374">
        <v>4327</v>
      </c>
      <c r="BC374">
        <v>2373</v>
      </c>
      <c r="BD374">
        <v>2031</v>
      </c>
      <c r="BE374">
        <v>828</v>
      </c>
      <c r="BF374">
        <v>3245</v>
      </c>
      <c r="BG374">
        <v>1886</v>
      </c>
      <c r="BH374">
        <v>1242</v>
      </c>
      <c r="BI374">
        <v>452</v>
      </c>
      <c r="BJ374">
        <v>1082</v>
      </c>
      <c r="BK374">
        <v>487</v>
      </c>
      <c r="BL374">
        <v>789</v>
      </c>
      <c r="BM374">
        <v>376</v>
      </c>
      <c r="BN374">
        <v>73</v>
      </c>
      <c r="BO374">
        <v>455</v>
      </c>
      <c r="BP374">
        <v>97</v>
      </c>
      <c r="BQ374">
        <v>337</v>
      </c>
      <c r="BR374">
        <v>261</v>
      </c>
      <c r="BS374">
        <v>278</v>
      </c>
      <c r="BT374">
        <v>60</v>
      </c>
      <c r="BU374">
        <v>214</v>
      </c>
      <c r="BV374">
        <v>167</v>
      </c>
      <c r="BW374">
        <v>177</v>
      </c>
      <c r="BX374">
        <v>37</v>
      </c>
      <c r="BY374">
        <v>123</v>
      </c>
      <c r="BZ374">
        <v>94</v>
      </c>
      <c r="CA374">
        <v>12</v>
      </c>
    </row>
    <row r="375" spans="1:79" outlineLevel="1">
      <c r="A375" t="s">
        <v>121</v>
      </c>
      <c r="B375" t="s">
        <v>1980</v>
      </c>
      <c r="C375">
        <v>2021</v>
      </c>
      <c r="D375" t="s">
        <v>2036</v>
      </c>
      <c r="E375">
        <v>3453</v>
      </c>
      <c r="F375">
        <v>3033</v>
      </c>
      <c r="G375">
        <v>1882</v>
      </c>
      <c r="H375">
        <v>1231</v>
      </c>
      <c r="I375">
        <v>323</v>
      </c>
      <c r="N375">
        <v>486</v>
      </c>
      <c r="O375">
        <v>168</v>
      </c>
      <c r="P375">
        <v>318</v>
      </c>
      <c r="Q375">
        <f>SUM(Table1[[#This Row],[OSA]],Table1[[#This Row],[OSA: High-Demand Field]])</f>
        <v>273</v>
      </c>
      <c r="U375">
        <v>190</v>
      </c>
      <c r="Y375">
        <v>83</v>
      </c>
      <c r="AC375">
        <v>1280</v>
      </c>
      <c r="AD375">
        <v>746</v>
      </c>
      <c r="AE375">
        <v>747</v>
      </c>
      <c r="AF375">
        <v>374</v>
      </c>
      <c r="AG375">
        <v>392</v>
      </c>
      <c r="AH375">
        <v>249</v>
      </c>
      <c r="AI375">
        <v>213</v>
      </c>
      <c r="AJ375">
        <v>117</v>
      </c>
      <c r="AK375">
        <v>888</v>
      </c>
      <c r="AL375">
        <v>497</v>
      </c>
      <c r="AM375">
        <v>534</v>
      </c>
      <c r="AN375">
        <v>257</v>
      </c>
      <c r="AO375">
        <v>22</v>
      </c>
      <c r="AP375">
        <v>6</v>
      </c>
      <c r="AQ375">
        <v>0</v>
      </c>
      <c r="AR375">
        <v>4</v>
      </c>
      <c r="AS375">
        <v>4</v>
      </c>
      <c r="AT375">
        <v>0</v>
      </c>
      <c r="AU375">
        <v>0</v>
      </c>
      <c r="AV375">
        <v>0</v>
      </c>
      <c r="AW375">
        <v>0</v>
      </c>
      <c r="AX375">
        <v>6</v>
      </c>
      <c r="AY375">
        <v>0</v>
      </c>
      <c r="AZ375">
        <v>4</v>
      </c>
      <c r="BA375">
        <v>4</v>
      </c>
      <c r="BB375">
        <v>3955</v>
      </c>
      <c r="BC375">
        <v>2101</v>
      </c>
      <c r="BD375">
        <v>1859</v>
      </c>
      <c r="BE375">
        <v>811</v>
      </c>
      <c r="BF375">
        <v>2906</v>
      </c>
      <c r="BG375">
        <v>1673</v>
      </c>
      <c r="BH375">
        <v>1107</v>
      </c>
      <c r="BI375">
        <v>410</v>
      </c>
      <c r="BJ375">
        <v>1049</v>
      </c>
      <c r="BK375">
        <v>428</v>
      </c>
      <c r="BL375">
        <v>752</v>
      </c>
      <c r="BM375">
        <v>401</v>
      </c>
      <c r="BN375">
        <v>64</v>
      </c>
      <c r="BO375">
        <v>457</v>
      </c>
      <c r="BP375">
        <v>109</v>
      </c>
      <c r="BQ375">
        <v>325</v>
      </c>
      <c r="BR375">
        <v>273</v>
      </c>
      <c r="BS375">
        <v>282</v>
      </c>
      <c r="BT375">
        <v>76</v>
      </c>
      <c r="BU375">
        <v>206</v>
      </c>
      <c r="BV375">
        <v>176</v>
      </c>
      <c r="BW375">
        <v>175</v>
      </c>
      <c r="BX375">
        <v>33</v>
      </c>
      <c r="BY375">
        <v>119</v>
      </c>
      <c r="BZ375">
        <v>97</v>
      </c>
      <c r="CA375">
        <v>8</v>
      </c>
    </row>
    <row r="376" spans="1:79" outlineLevel="1">
      <c r="A376" t="s">
        <v>121</v>
      </c>
      <c r="B376" t="s">
        <v>1980</v>
      </c>
      <c r="C376">
        <v>2022</v>
      </c>
      <c r="D376" t="s">
        <v>2036</v>
      </c>
      <c r="E376">
        <v>3160</v>
      </c>
      <c r="F376">
        <v>2934</v>
      </c>
      <c r="G376">
        <v>1730</v>
      </c>
      <c r="H376">
        <v>1012</v>
      </c>
      <c r="I376">
        <v>251</v>
      </c>
      <c r="N376">
        <v>496</v>
      </c>
      <c r="O376">
        <v>131</v>
      </c>
      <c r="P376">
        <v>365</v>
      </c>
      <c r="Q376">
        <f>SUM(Table1[[#This Row],[OSA]],Table1[[#This Row],[OSA: High-Demand Field]])</f>
        <v>529</v>
      </c>
      <c r="U376">
        <v>437</v>
      </c>
      <c r="Y376">
        <v>92</v>
      </c>
      <c r="AC376">
        <v>1404</v>
      </c>
      <c r="AD376">
        <v>847</v>
      </c>
      <c r="AE376">
        <v>759</v>
      </c>
      <c r="AF376">
        <v>400</v>
      </c>
      <c r="AG376">
        <v>529</v>
      </c>
      <c r="AH376">
        <v>379</v>
      </c>
      <c r="AI376">
        <v>245</v>
      </c>
      <c r="AJ376">
        <v>131</v>
      </c>
      <c r="AK376">
        <v>875</v>
      </c>
      <c r="AL376">
        <v>468</v>
      </c>
      <c r="AM376">
        <v>514</v>
      </c>
      <c r="AN376">
        <v>269</v>
      </c>
      <c r="AO376">
        <v>25</v>
      </c>
      <c r="AP376">
        <v>3</v>
      </c>
      <c r="AQ376">
        <v>0</v>
      </c>
      <c r="AR376">
        <v>2</v>
      </c>
      <c r="AS376">
        <v>3</v>
      </c>
      <c r="AT376">
        <v>0</v>
      </c>
      <c r="AU376">
        <v>0</v>
      </c>
      <c r="AV376">
        <v>0</v>
      </c>
      <c r="AW376">
        <v>0</v>
      </c>
      <c r="AX376">
        <v>3</v>
      </c>
      <c r="AY376">
        <v>0</v>
      </c>
      <c r="AZ376">
        <v>2</v>
      </c>
      <c r="BA376">
        <v>3</v>
      </c>
      <c r="BB376">
        <v>3507</v>
      </c>
      <c r="BC376">
        <v>1654</v>
      </c>
      <c r="BD376">
        <v>1675</v>
      </c>
      <c r="BE376">
        <v>800</v>
      </c>
      <c r="BF376">
        <v>2565</v>
      </c>
      <c r="BG376">
        <v>1316</v>
      </c>
      <c r="BH376">
        <v>1008</v>
      </c>
      <c r="BI376">
        <v>475</v>
      </c>
      <c r="BJ376">
        <v>942</v>
      </c>
      <c r="BK376">
        <v>338</v>
      </c>
      <c r="BL376">
        <v>667</v>
      </c>
      <c r="BM376">
        <v>325</v>
      </c>
      <c r="BN376">
        <v>86</v>
      </c>
      <c r="BO376">
        <v>479</v>
      </c>
      <c r="BP376">
        <v>89</v>
      </c>
      <c r="BQ376">
        <v>320</v>
      </c>
      <c r="BR376">
        <v>318</v>
      </c>
      <c r="BS376">
        <v>284</v>
      </c>
      <c r="BT376">
        <v>58</v>
      </c>
      <c r="BU376">
        <v>191</v>
      </c>
      <c r="BV376">
        <v>188</v>
      </c>
      <c r="BW376">
        <v>195</v>
      </c>
      <c r="BX376">
        <v>31</v>
      </c>
      <c r="BY376">
        <v>129</v>
      </c>
      <c r="BZ376">
        <v>130</v>
      </c>
      <c r="CA376">
        <v>9</v>
      </c>
    </row>
    <row r="377" spans="1:79" outlineLevel="1">
      <c r="A377" t="s">
        <v>121</v>
      </c>
      <c r="B377" t="s">
        <v>1980</v>
      </c>
      <c r="C377">
        <v>2023</v>
      </c>
      <c r="D377" t="s">
        <v>2036</v>
      </c>
      <c r="E377">
        <v>3583</v>
      </c>
      <c r="F377">
        <v>2580</v>
      </c>
      <c r="G377">
        <v>1422</v>
      </c>
      <c r="H377">
        <v>876</v>
      </c>
      <c r="I377">
        <v>217</v>
      </c>
      <c r="N377">
        <v>315</v>
      </c>
      <c r="O377">
        <v>23</v>
      </c>
      <c r="P377">
        <v>292</v>
      </c>
      <c r="Q377">
        <v>928</v>
      </c>
      <c r="R377">
        <v>744</v>
      </c>
      <c r="S377">
        <v>421</v>
      </c>
      <c r="T377">
        <v>151</v>
      </c>
      <c r="U377">
        <v>615</v>
      </c>
      <c r="V377">
        <v>532</v>
      </c>
      <c r="W377">
        <v>215</v>
      </c>
      <c r="X377">
        <v>63</v>
      </c>
      <c r="Y377">
        <v>313</v>
      </c>
      <c r="Z377">
        <v>212</v>
      </c>
      <c r="AA377">
        <v>206</v>
      </c>
      <c r="AB377">
        <v>88</v>
      </c>
      <c r="AC377">
        <v>1648</v>
      </c>
      <c r="AD377">
        <v>1116</v>
      </c>
      <c r="AE377">
        <v>976</v>
      </c>
      <c r="AF377">
        <v>446</v>
      </c>
      <c r="AG377">
        <v>633</v>
      </c>
      <c r="AH377">
        <v>510</v>
      </c>
      <c r="AI377">
        <v>361</v>
      </c>
      <c r="AJ377">
        <v>131</v>
      </c>
      <c r="AK377">
        <v>1015</v>
      </c>
      <c r="AL377">
        <v>606</v>
      </c>
      <c r="AM377">
        <v>615</v>
      </c>
      <c r="AN377">
        <v>315</v>
      </c>
      <c r="AO377">
        <v>21</v>
      </c>
      <c r="AP377">
        <v>4</v>
      </c>
      <c r="AQ377">
        <v>1</v>
      </c>
      <c r="AR377">
        <v>0</v>
      </c>
      <c r="AS377">
        <v>3</v>
      </c>
      <c r="AT377">
        <v>0</v>
      </c>
      <c r="AU377">
        <v>0</v>
      </c>
      <c r="AV377">
        <v>0</v>
      </c>
      <c r="AW377">
        <v>0</v>
      </c>
      <c r="AX377">
        <v>4</v>
      </c>
      <c r="AY377">
        <v>1</v>
      </c>
      <c r="AZ377">
        <v>0</v>
      </c>
      <c r="BA377">
        <v>3</v>
      </c>
      <c r="BB377">
        <v>3873</v>
      </c>
      <c r="BC377">
        <v>1902</v>
      </c>
      <c r="BD377">
        <v>1835</v>
      </c>
      <c r="BE377">
        <v>850</v>
      </c>
      <c r="BF377">
        <v>2932</v>
      </c>
      <c r="BG377">
        <v>1540</v>
      </c>
      <c r="BH377">
        <v>1171</v>
      </c>
      <c r="BI377">
        <v>506</v>
      </c>
      <c r="BJ377">
        <v>941</v>
      </c>
      <c r="BK377">
        <v>362</v>
      </c>
      <c r="BL377">
        <v>664</v>
      </c>
      <c r="BM377">
        <v>344</v>
      </c>
      <c r="BN377">
        <v>72</v>
      </c>
      <c r="BO377">
        <v>579</v>
      </c>
      <c r="BP377">
        <v>119</v>
      </c>
      <c r="BQ377">
        <v>404</v>
      </c>
      <c r="BR377">
        <v>376</v>
      </c>
      <c r="BS377">
        <v>364</v>
      </c>
      <c r="BT377">
        <v>88</v>
      </c>
      <c r="BU377">
        <v>257</v>
      </c>
      <c r="BV377">
        <v>260</v>
      </c>
      <c r="BW377">
        <v>215</v>
      </c>
      <c r="BX377">
        <v>31</v>
      </c>
      <c r="BY377">
        <v>147</v>
      </c>
      <c r="BZ377">
        <v>116</v>
      </c>
      <c r="CA377">
        <v>19</v>
      </c>
    </row>
    <row r="378" spans="1:79" outlineLevel="1">
      <c r="A378" t="str">
        <f>A377</f>
        <v>031034</v>
      </c>
      <c r="B378" t="str">
        <f>B377</f>
        <v>South Texas College</v>
      </c>
      <c r="C378">
        <v>2024</v>
      </c>
      <c r="D378" t="s">
        <v>2037</v>
      </c>
      <c r="E378">
        <f>_xlfn.FORECAST.ETS($C378, E372:E377, $C372:$C377, 0,0,1)</f>
        <v>2836.8856640155518</v>
      </c>
      <c r="F378">
        <f>_xlfn.FORECAST.ETS($C378, F372:F377, $C372:$C377, 0,0,1)</f>
        <v>2887.0461154858381</v>
      </c>
      <c r="G378">
        <f>F378*AVERAGEIFS(G:G, $A:$A, $A378, $D:$D, "Weight pct")</f>
        <v>1569.7958666357231</v>
      </c>
      <c r="H378">
        <f>F378*AVERAGEIFS(H:H, $A:$A, $A378, $D:$D, "Weight pct")</f>
        <v>1239.1474946441422</v>
      </c>
      <c r="I378">
        <f>F378*AVERAGEIFS(I:I, $A:$A, $A378, $D:$D, "Weight pct")</f>
        <v>310.81357736009323</v>
      </c>
      <c r="J378">
        <f>_xlfn.FORECAST.ETS($C378, J372:J377, $C372:$C377, 0,0,1)</f>
        <v>0</v>
      </c>
      <c r="K378" t="e">
        <f>J378*AVERAGEIFS(K:K, $A:$A, $A378, $D:$D, "Weight pct")</f>
        <v>#DIV/0!</v>
      </c>
      <c r="L378" t="e">
        <f>J378*AVERAGEIFS(L:L, $A:$A, $A378, $D:$D, "Weight pct")</f>
        <v>#DIV/0!</v>
      </c>
      <c r="M378" t="e">
        <f>J378*AVERAGEIFS(M:M, $A:$A, $A378, $D:$D, "Weight pct")</f>
        <v>#DIV/0!</v>
      </c>
      <c r="N378">
        <f>_xlfn.FORECAST.ETS($C378, N374:N377, $C374:$C377, 0,0,1)</f>
        <v>380.15947245960717</v>
      </c>
      <c r="O378">
        <f>N378*AVERAGEIFS(O:O, $A:$A, $A378, $D:$D, "Weight pct")</f>
        <v>103.87515808167298</v>
      </c>
      <c r="P378">
        <f>N378*AVERAGEIFS(P:P, $A:$A, $A378, $D:$D, "Weight pct")</f>
        <v>276.28431437793421</v>
      </c>
      <c r="Q378">
        <f>_xlfn.FORECAST.ETS($C378, Q374:Q377, $C374:$C377, 0,0,1)</f>
        <v>1003.8350207136781</v>
      </c>
      <c r="R378">
        <f>$Q378*($R377/$Q377)</f>
        <v>804.7987666066557</v>
      </c>
      <c r="S378">
        <f>$Q378*($S377/$Q377)</f>
        <v>455.40360314704577</v>
      </c>
      <c r="T378">
        <f>$Q378*($T377/$Q377)</f>
        <v>163.33953462043684</v>
      </c>
      <c r="U378">
        <f t="shared" ref="U378:X381" si="370">Q378*AVERAGEIFS(U:U, $A:$A, $A378, $D:$D, "Weight pct")</f>
        <v>731.85142612584423</v>
      </c>
      <c r="V378">
        <f t="shared" si="370"/>
        <v>575.47438687465171</v>
      </c>
      <c r="W378">
        <f t="shared" si="370"/>
        <v>232.56953604896637</v>
      </c>
      <c r="X378">
        <f t="shared" si="370"/>
        <v>68.14828265620875</v>
      </c>
      <c r="Y378">
        <f t="shared" ref="Y378:AB381" si="371">Q378*AVERAGEIFS(Y:Y, $A:$A, $A378, $D:$D, "Weight pct")</f>
        <v>271.98359458783392</v>
      </c>
      <c r="Z378">
        <f t="shared" si="371"/>
        <v>229.32437973200408</v>
      </c>
      <c r="AA378">
        <f t="shared" si="371"/>
        <v>222.8340670980794</v>
      </c>
      <c r="AB378">
        <f t="shared" si="371"/>
        <v>95.191251964228087</v>
      </c>
      <c r="AC378">
        <f>_xlfn.FORECAST.ETS($C378, AC372:AC377, $C372:$C377, 0,0,1)</f>
        <v>1435.6069162099654</v>
      </c>
      <c r="AD378">
        <f>AC378*AVERAGEIFS(AD:AD, $A:$A, $A378, $D:$D, "Weight pct")</f>
        <v>925.96937751433188</v>
      </c>
      <c r="AE378">
        <f>AC378*AVERAGEIFS(AE:AE, $A:$A, $A378, $D:$D, "Weight pct")</f>
        <v>788.43444881302162</v>
      </c>
      <c r="AF378">
        <f>AC378*AVERAGEIFS(AF:AF, $A:$A, $A378, $D:$D, "Weight pct")</f>
        <v>373.75473982217801</v>
      </c>
      <c r="AG378">
        <f t="shared" ref="AG378:AJ381" si="372">AC378*AVERAGEIFS(AG:AG, $A:$A, $A378, $D:$D, "Weight pct")</f>
        <v>460.33081141929802</v>
      </c>
      <c r="AH378">
        <f t="shared" si="372"/>
        <v>339.17469232396098</v>
      </c>
      <c r="AI378">
        <f t="shared" si="372"/>
        <v>227.43048507929524</v>
      </c>
      <c r="AJ378">
        <f t="shared" si="372"/>
        <v>98.688674568813951</v>
      </c>
      <c r="AK378">
        <f t="shared" ref="AK378:AN381" si="373">AC378*AVERAGEIFS(AK:AK, $A:$A, $A378, $D:$D, "Weight pct")</f>
        <v>975.27610479066743</v>
      </c>
      <c r="AL378">
        <f t="shared" si="373"/>
        <v>586.79468519037096</v>
      </c>
      <c r="AM378">
        <f t="shared" si="373"/>
        <v>561.00396373372632</v>
      </c>
      <c r="AN378">
        <f t="shared" si="373"/>
        <v>275.06606525336406</v>
      </c>
      <c r="AO378">
        <f>_xlfn.FORECAST.ETS($C378, AO372:AO377, $C372:$C377, 0,0,1)</f>
        <v>25.378325857467367</v>
      </c>
      <c r="AP378">
        <f>_xlfn.FORECAST.ETS($C378, AP372:AP377, $C372:$C377, 0,0,1)</f>
        <v>3.1106215197368408</v>
      </c>
      <c r="AQ378">
        <f>AP378*AVERAGEIFS(AQ:AQ, $A:$A, $A378, $D:$D, "Weight pct")</f>
        <v>0.54065564509711761</v>
      </c>
      <c r="AR378">
        <f>AP378*AVERAGEIFS(AR:AR, $A:$A, $A378, $D:$D, "Weight pct")</f>
        <v>1.0930378395741955</v>
      </c>
      <c r="AS378">
        <f>AP378*AVERAGEIFS(AS:AS, $A:$A, $A378, $D:$D, "Weight pct")</f>
        <v>2.6397079841100135</v>
      </c>
      <c r="AT378">
        <f t="shared" ref="AT378:AW381" si="374">AP378*AVERAGEIFS(AT:AT, $A:$A, $A378, $D:$D, "Weight pct")</f>
        <v>0</v>
      </c>
      <c r="AU378">
        <f t="shared" si="374"/>
        <v>0</v>
      </c>
      <c r="AV378">
        <f t="shared" si="374"/>
        <v>0</v>
      </c>
      <c r="AW378">
        <f t="shared" si="374"/>
        <v>0</v>
      </c>
      <c r="AX378">
        <f t="shared" ref="AX378:BA381" si="375">AP378*AVERAGEIFS(AX:AX, $A:$A, $A378, $D:$D, "Weight pct")</f>
        <v>3.1106215197368408</v>
      </c>
      <c r="AY378">
        <f t="shared" si="375"/>
        <v>0.54065564509711761</v>
      </c>
      <c r="AZ378">
        <f t="shared" si="375"/>
        <v>1.0930378395741955</v>
      </c>
      <c r="BA378">
        <f t="shared" si="375"/>
        <v>2.6397079841100135</v>
      </c>
      <c r="BB378">
        <f>_xlfn.FORECAST.ETS($C378, BB372:BB377, $C372:$C377, 0,0,1)</f>
        <v>3510.1060986371754</v>
      </c>
      <c r="BC378">
        <f>BB378*AVERAGEIFS(BC:BC, $A:$A, $A378, $D:$D, "Weight pct")</f>
        <v>1733.8371317127253</v>
      </c>
      <c r="BD378">
        <f>BB378*AVERAGEIFS(BD:BD, $A:$A, $A378, $D:$D, "Weight pct")</f>
        <v>1705.3028114619613</v>
      </c>
      <c r="BE378">
        <f>BB378*AVERAGEIFS(BE:BE, $A:$A, $A378, $D:$D, "Weight pct")</f>
        <v>745.830667656586</v>
      </c>
      <c r="BF378">
        <f t="shared" ref="BF378:BI381" si="376">BB378*AVERAGEIFS(BF:BF, $A:$A, $A378, $D:$D, "Weight pct")</f>
        <v>2594.0503952509548</v>
      </c>
      <c r="BG378">
        <f t="shared" si="376"/>
        <v>1352.0167300722535</v>
      </c>
      <c r="BH378">
        <f t="shared" si="376"/>
        <v>1047.8628132865565</v>
      </c>
      <c r="BI378">
        <f t="shared" si="376"/>
        <v>410.03640587493589</v>
      </c>
      <c r="BJ378">
        <f t="shared" ref="BJ378:BM381" si="377">BB378*AVERAGEIFS(BJ:BJ, $A:$A, $A378, $D:$D, "Weight pct")</f>
        <v>916.05570338622056</v>
      </c>
      <c r="BK378">
        <f t="shared" si="377"/>
        <v>381.82040164047174</v>
      </c>
      <c r="BL378">
        <f t="shared" si="377"/>
        <v>657.43999817540475</v>
      </c>
      <c r="BM378">
        <f t="shared" si="377"/>
        <v>335.79426178165016</v>
      </c>
      <c r="BN378">
        <f>_xlfn.FORECAST.ETS($C378, BN372:BN377, $C372:$C377, 0,0,1)</f>
        <v>76.482641213301207</v>
      </c>
      <c r="BO378">
        <f>_xlfn.FORECAST.ETS($C378, BO372:BO377, $C372:$C377, 0,0,1)</f>
        <v>610.65735150189005</v>
      </c>
      <c r="BP378">
        <f>BO378*AVERAGEIFS(BP:BP, $A:$A, $A378, $D:$D, "Weight pct")</f>
        <v>129.57482327574837</v>
      </c>
      <c r="BQ378">
        <f>BO378*AVERAGEIFS(BQ:BQ, $A:$A, $A378, $D:$D, "Weight pct")</f>
        <v>445.74186122533348</v>
      </c>
      <c r="BR378">
        <f>BO378*AVERAGEIFS(BR:BR, $A:$A, $A378, $D:$D, "Weight pct")</f>
        <v>371.55079662803183</v>
      </c>
      <c r="BS378">
        <f t="shared" ref="BS378:BV381" si="378">BO378*AVERAGEIFS(BS:BS, $A:$A, $A378, $D:$D, "Weight pct")</f>
        <v>395.07645856481162</v>
      </c>
      <c r="BT378">
        <f t="shared" si="378"/>
        <v>93.063584020154678</v>
      </c>
      <c r="BU378">
        <f t="shared" si="378"/>
        <v>292.50105550532498</v>
      </c>
      <c r="BV378">
        <f t="shared" si="378"/>
        <v>251.3637248301452</v>
      </c>
      <c r="BW378">
        <f t="shared" ref="BW378:BZ381" si="379">BO378*AVERAGEIFS(BW:BW, $A:$A, $A378, $D:$D, "Weight pct")</f>
        <v>215.5808929370784</v>
      </c>
      <c r="BX378">
        <f t="shared" si="379"/>
        <v>36.511239255593686</v>
      </c>
      <c r="BY378">
        <f t="shared" si="379"/>
        <v>153.24080572000847</v>
      </c>
      <c r="BZ378">
        <f t="shared" si="379"/>
        <v>120.18707179788663</v>
      </c>
      <c r="CA378">
        <f>_xlfn.FORECAST.ETS($C378, CA372:CA377, $C372:$C377, 0,0,1)</f>
        <v>15.196765626622224</v>
      </c>
    </row>
    <row r="379" spans="1:79" outlineLevel="1">
      <c r="A379" t="str">
        <f>A377</f>
        <v>031034</v>
      </c>
      <c r="B379" t="str">
        <f>B377</f>
        <v>South Texas College</v>
      </c>
      <c r="C379">
        <v>2025</v>
      </c>
      <c r="D379" t="s">
        <v>2037</v>
      </c>
      <c r="E379">
        <f>_xlfn.FORECAST.ETS($C379, E372:E377, $C372:$C377, 0,0,1)</f>
        <v>2530.1044715174071</v>
      </c>
      <c r="F379">
        <f>_xlfn.FORECAST.ETS($C379, F372:F377, $C372:$C377, 0,0,1)</f>
        <v>2947.4398596811579</v>
      </c>
      <c r="G379">
        <f>F379*AVERAGEIFS(G:G, $A:$A, $A379, $D:$D, "Weight pct")</f>
        <v>1602.6342232868133</v>
      </c>
      <c r="H379">
        <f>F379*AVERAGEIFS(H:H, $A:$A, $A379, $D:$D, "Weight pct")</f>
        <v>1265.0690607772192</v>
      </c>
      <c r="I379">
        <f>F379*AVERAGEIFS(I:I, $A:$A, $A379, $D:$D, "Weight pct")</f>
        <v>317.31544637521938</v>
      </c>
      <c r="J379">
        <f>_xlfn.FORECAST.ETS($C379, J372:J377, $C372:$C377, 0,0,1)</f>
        <v>0</v>
      </c>
      <c r="K379" t="e">
        <f>J379*AVERAGEIFS(K:K, $A:$A, $A379, $D:$D, "Weight pct")</f>
        <v>#DIV/0!</v>
      </c>
      <c r="L379" t="e">
        <f>J379*AVERAGEIFS(L:L, $A:$A, $A379, $D:$D, "Weight pct")</f>
        <v>#DIV/0!</v>
      </c>
      <c r="M379" t="e">
        <f>J379*AVERAGEIFS(M:M, $A:$A, $A379, $D:$D, "Weight pct")</f>
        <v>#DIV/0!</v>
      </c>
      <c r="N379">
        <f>_xlfn.FORECAST.ETS($C379, N374:N377, $C374:$C377, 0,0,1)</f>
        <v>391.93333203528573</v>
      </c>
      <c r="O379">
        <f>N379*AVERAGEIFS(O:O, $A:$A, $A379, $D:$D, "Weight pct")</f>
        <v>107.0922593595715</v>
      </c>
      <c r="P379">
        <f>N379*AVERAGEIFS(P:P, $A:$A, $A379, $D:$D, "Weight pct")</f>
        <v>284.8410726757142</v>
      </c>
      <c r="Q379">
        <f>_xlfn.FORECAST.ETS($C379, Q374:Q377, $C374:$C377, 0,0,1)</f>
        <v>1148.3784182041422</v>
      </c>
      <c r="R379">
        <f>$Q379*($R377/$Q377)</f>
        <v>920.68269735332092</v>
      </c>
      <c r="S379">
        <f>$Q379*($S377/$Q377)</f>
        <v>520.97770912062924</v>
      </c>
      <c r="T379">
        <f>$Q379*($T377/$Q377)</f>
        <v>186.858988306924</v>
      </c>
      <c r="U379">
        <f t="shared" si="370"/>
        <v>837.23158263329844</v>
      </c>
      <c r="V379">
        <f t="shared" si="370"/>
        <v>658.33762767737471</v>
      </c>
      <c r="W379">
        <f t="shared" si="370"/>
        <v>266.05749990720972</v>
      </c>
      <c r="X379">
        <f t="shared" si="370"/>
        <v>77.961034856531214</v>
      </c>
      <c r="Y379">
        <f t="shared" si="371"/>
        <v>311.14683557084385</v>
      </c>
      <c r="Z379">
        <f t="shared" si="371"/>
        <v>262.34506967594632</v>
      </c>
      <c r="AA379">
        <f t="shared" si="371"/>
        <v>254.92020921341955</v>
      </c>
      <c r="AB379">
        <f t="shared" si="371"/>
        <v>108.89795345039279</v>
      </c>
      <c r="AC379">
        <f>_xlfn.FORECAST.ETS($C379, AC372:AC377, $C372:$C377, 0,0,1)</f>
        <v>1374.6370425890386</v>
      </c>
      <c r="AD379">
        <f>AC379*AVERAGEIFS(AD:AD, $A:$A, $A379, $D:$D, "Weight pct")</f>
        <v>886.64368516329284</v>
      </c>
      <c r="AE379">
        <f>AC379*AVERAGEIFS(AE:AE, $A:$A, $A379, $D:$D, "Weight pct")</f>
        <v>754.94983115081163</v>
      </c>
      <c r="AF379">
        <f>AC379*AVERAGEIFS(AF:AF, $A:$A, $A379, $D:$D, "Weight pct")</f>
        <v>357.8814676925474</v>
      </c>
      <c r="AG379">
        <f t="shared" si="372"/>
        <v>440.78067476340271</v>
      </c>
      <c r="AH379">
        <f t="shared" si="372"/>
        <v>324.77002633015064</v>
      </c>
      <c r="AI379">
        <f t="shared" si="372"/>
        <v>217.77156815972623</v>
      </c>
      <c r="AJ379">
        <f t="shared" si="372"/>
        <v>94.49739076519279</v>
      </c>
      <c r="AK379">
        <f t="shared" si="373"/>
        <v>933.85636782563597</v>
      </c>
      <c r="AL379">
        <f t="shared" si="373"/>
        <v>561.87365883314226</v>
      </c>
      <c r="AM379">
        <f t="shared" si="373"/>
        <v>537.17826299108538</v>
      </c>
      <c r="AN379">
        <f t="shared" si="373"/>
        <v>263.38407692735461</v>
      </c>
      <c r="AO379">
        <f>_xlfn.FORECAST.ETS($C379, AO372:AO377, $C372:$C377, 0,0,1)</f>
        <v>27.441863339045021</v>
      </c>
      <c r="AP379">
        <f>_xlfn.FORECAST.ETS($C379, AP372:AP377, $C372:$C377, 0,0,1)</f>
        <v>2.3716140036246913</v>
      </c>
      <c r="AQ379">
        <f>AP379*AVERAGEIFS(AQ:AQ, $A:$A, $A379, $D:$D, "Weight pct")</f>
        <v>0.41220910063000593</v>
      </c>
      <c r="AR379">
        <f>AP379*AVERAGEIFS(AR:AR, $A:$A, $A379, $D:$D, "Weight pct")</f>
        <v>0.8333588096070097</v>
      </c>
      <c r="AS379">
        <f>AP379*AVERAGEIFS(AS:AS, $A:$A, $A379, $D:$D, "Weight pct")</f>
        <v>2.0125779947426201</v>
      </c>
      <c r="AT379">
        <f t="shared" si="374"/>
        <v>0</v>
      </c>
      <c r="AU379">
        <f t="shared" si="374"/>
        <v>0</v>
      </c>
      <c r="AV379">
        <f t="shared" si="374"/>
        <v>0</v>
      </c>
      <c r="AW379">
        <f t="shared" si="374"/>
        <v>0</v>
      </c>
      <c r="AX379">
        <f t="shared" si="375"/>
        <v>2.3716140036246913</v>
      </c>
      <c r="AY379">
        <f t="shared" si="375"/>
        <v>0.41220910063000593</v>
      </c>
      <c r="AZ379">
        <f t="shared" si="375"/>
        <v>0.8333588096070097</v>
      </c>
      <c r="BA379">
        <f t="shared" si="375"/>
        <v>2.0125779947426201</v>
      </c>
      <c r="BB379">
        <f>_xlfn.FORECAST.ETS($C379, BB372:BB377, $C372:$C377, 0,0,1)</f>
        <v>3369.6046444544827</v>
      </c>
      <c r="BC379">
        <f>BB379*AVERAGEIFS(BC:BC, $A:$A, $A379, $D:$D, "Weight pct")</f>
        <v>1664.4356288874492</v>
      </c>
      <c r="BD379">
        <f>BB379*AVERAGEIFS(BD:BD, $A:$A, $A379, $D:$D, "Weight pct")</f>
        <v>1637.0434716872278</v>
      </c>
      <c r="BE379">
        <f>BB379*AVERAGEIFS(BE:BE, $A:$A, $A379, $D:$D, "Weight pct")</f>
        <v>715.97678562706994</v>
      </c>
      <c r="BF379">
        <f t="shared" si="376"/>
        <v>2490.2165388050043</v>
      </c>
      <c r="BG379">
        <f t="shared" si="376"/>
        <v>1297.8986175946181</v>
      </c>
      <c r="BH379">
        <f t="shared" si="376"/>
        <v>1005.9192808366714</v>
      </c>
      <c r="BI379">
        <f t="shared" si="376"/>
        <v>393.62359393297174</v>
      </c>
      <c r="BJ379">
        <f t="shared" si="377"/>
        <v>879.38810564947835</v>
      </c>
      <c r="BK379">
        <f t="shared" si="377"/>
        <v>366.5370112928311</v>
      </c>
      <c r="BL379">
        <f t="shared" si="377"/>
        <v>631.12419085055637</v>
      </c>
      <c r="BM379">
        <f t="shared" si="377"/>
        <v>322.3531916940982</v>
      </c>
      <c r="BN379">
        <f>_xlfn.FORECAST.ETS($C379, BN372:BN377, $C372:$C377, 0,0,1)</f>
        <v>77.987287309838365</v>
      </c>
      <c r="BO379">
        <f>_xlfn.FORECAST.ETS($C379, BO372:BO377, $C372:$C377, 0,0,1)</f>
        <v>656.88833066697464</v>
      </c>
      <c r="BP379">
        <f>BO379*AVERAGEIFS(BP:BP, $A:$A, $A379, $D:$D, "Weight pct")</f>
        <v>139.38453233836347</v>
      </c>
      <c r="BQ379">
        <f>BO379*AVERAGEIFS(BQ:BQ, $A:$A, $A379, $D:$D, "Weight pct")</f>
        <v>479.48759874676352</v>
      </c>
      <c r="BR379">
        <f>BO379*AVERAGEIFS(BR:BR, $A:$A, $A379, $D:$D, "Weight pct")</f>
        <v>399.67975814046514</v>
      </c>
      <c r="BS379">
        <f t="shared" si="378"/>
        <v>424.98647517167575</v>
      </c>
      <c r="BT379">
        <f t="shared" si="378"/>
        <v>100.10914009719561</v>
      </c>
      <c r="BU379">
        <f t="shared" si="378"/>
        <v>314.64540563813443</v>
      </c>
      <c r="BV379">
        <f t="shared" si="378"/>
        <v>270.39369490567049</v>
      </c>
      <c r="BW379">
        <f t="shared" si="379"/>
        <v>231.90185549529883</v>
      </c>
      <c r="BX379">
        <f t="shared" si="379"/>
        <v>39.275392241167864</v>
      </c>
      <c r="BY379">
        <f t="shared" si="379"/>
        <v>164.84219310862906</v>
      </c>
      <c r="BZ379">
        <f t="shared" si="379"/>
        <v>129.28606323479463</v>
      </c>
      <c r="CA379">
        <f>_xlfn.FORECAST.ETS($C379, CA372:CA377, $C372:$C377, 0,0,1)</f>
        <v>16.897150237907013</v>
      </c>
    </row>
    <row r="380" spans="1:79" outlineLevel="1">
      <c r="A380" t="str">
        <f>A379</f>
        <v>031034</v>
      </c>
      <c r="B380" t="str">
        <f>B379</f>
        <v>South Texas College</v>
      </c>
      <c r="C380">
        <v>2024</v>
      </c>
      <c r="D380" t="s">
        <v>2040</v>
      </c>
      <c r="E380">
        <f>IF(OR(E377=0,E377=""),E378,IF(E378&gt;(E377*(1+Dash!$B$6)),E377*(1+Dash!$B$6),IF(E378&lt;(E377*(1-Dash!$B$7)),E377*(1-Dash!$B$7),E378)))</f>
        <v>3403.85</v>
      </c>
      <c r="F380">
        <f>IF(OR(F377=0,F377=""),F378,IF(F378&gt;(F377*(1+Dash!$B$6)),F377*(1+Dash!$B$6),IF(F378&lt;(F377*(1-Dash!$B$7)),F377*(1-Dash!$B$7),F378)))</f>
        <v>2838.0000000000005</v>
      </c>
      <c r="G380">
        <f>F380*AVERAGEIFS(G:G, $A:$A, $A380, $D:$D, "Weight pct")</f>
        <v>1543.1276437239981</v>
      </c>
      <c r="H380">
        <f>F380*AVERAGEIFS(H:H, $A:$A, $A380, $D:$D, "Weight pct")</f>
        <v>1218.096438064093</v>
      </c>
      <c r="I380">
        <f>F380*AVERAGEIFS(I:I, $A:$A, $A380, $D:$D, "Weight pct")</f>
        <v>305.53337122552506</v>
      </c>
      <c r="J380">
        <f>IF(OR(J377=0,J377=""),J378,IF(J378&gt;(J377*(1+Dash!$B$6)),J377*(1+Dash!$B$6),IF(J378&lt;(J377*(1-Dash!$B$7)),J377*(1-Dash!$B$7),J378)))</f>
        <v>0</v>
      </c>
      <c r="K380" t="e">
        <f>J380*AVERAGEIFS(K:K, $A:$A, $A380, $D:$D, "Weight pct")</f>
        <v>#DIV/0!</v>
      </c>
      <c r="L380" t="e">
        <f>J380*AVERAGEIFS(L:L, $A:$A, $A380, $D:$D, "Weight pct")</f>
        <v>#DIV/0!</v>
      </c>
      <c r="M380" t="e">
        <f>J380*AVERAGEIFS(M:M, $A:$A, $A380, $D:$D, "Weight pct")</f>
        <v>#DIV/0!</v>
      </c>
      <c r="N380">
        <f>IF(OR(N377=0,N377=""),N378,IF(N378&gt;(N377*(1+Dash!$B$6)),N377*(1+Dash!$B$6),IF(N378&lt;(N377*(1-Dash!$B$7)),N377*(1-Dash!$B$7),N378)))</f>
        <v>346.5</v>
      </c>
      <c r="O380">
        <f>N380*AVERAGEIFS(O:O, $A:$A, $A380, $D:$D, "Weight pct")</f>
        <v>94.678009842629933</v>
      </c>
      <c r="P380">
        <f>N380*AVERAGEIFS(P:P, $A:$A, $A380, $D:$D, "Weight pct")</f>
        <v>251.82199015737007</v>
      </c>
      <c r="Q380">
        <f>IF(OR(Q377=0,Q377=""),Q378,IF(Q378&gt;(Q377*(1+Dash!$B$6)),Q377*(1+Dash!$B$6),IF(Q378&lt;(Q377*(1-Dash!$B$7)),Q377*(1-Dash!$B$7),Q378)))</f>
        <v>1003.8350207136781</v>
      </c>
      <c r="R380">
        <f>$Q380*($R377/$Q377)</f>
        <v>804.7987666066557</v>
      </c>
      <c r="S380">
        <f>$Q380*($S377/$Q377)</f>
        <v>455.40360314704577</v>
      </c>
      <c r="T380">
        <f>$Q380*($T377/$Q377)</f>
        <v>163.33953462043684</v>
      </c>
      <c r="U380">
        <f t="shared" si="370"/>
        <v>731.85142612584423</v>
      </c>
      <c r="V380">
        <f t="shared" si="370"/>
        <v>575.47438687465171</v>
      </c>
      <c r="W380">
        <f t="shared" si="370"/>
        <v>232.56953604896637</v>
      </c>
      <c r="X380">
        <f t="shared" si="370"/>
        <v>68.14828265620875</v>
      </c>
      <c r="Y380">
        <f t="shared" si="371"/>
        <v>271.98359458783392</v>
      </c>
      <c r="Z380">
        <f t="shared" si="371"/>
        <v>229.32437973200408</v>
      </c>
      <c r="AA380">
        <f t="shared" si="371"/>
        <v>222.8340670980794</v>
      </c>
      <c r="AB380">
        <f t="shared" si="371"/>
        <v>95.191251964228087</v>
      </c>
      <c r="AC380">
        <f>IF(OR(AC377=0,AC377=""),AC378,IF(AC378&gt;(AC377*(1+Dash!$B$6)),AC377*(1+Dash!$B$6),IF(AC378&lt;(AC377*(1-Dash!$B$7)),AC377*(1-Dash!$B$7),AC378)))</f>
        <v>1565.6</v>
      </c>
      <c r="AD380">
        <f>AC380*AVERAGEIFS(AD:AD, $A:$A, $A380, $D:$D, "Weight pct")</f>
        <v>1009.8151806510325</v>
      </c>
      <c r="AE380">
        <f>AC380*AVERAGEIFS(AE:AE, $A:$A, $A380, $D:$D, "Weight pct")</f>
        <v>859.82657169167101</v>
      </c>
      <c r="AF380">
        <f>AC380*AVERAGEIFS(AF:AF, $A:$A, $A380, $D:$D, "Weight pct")</f>
        <v>407.59793928160508</v>
      </c>
      <c r="AG380">
        <f t="shared" si="372"/>
        <v>502.01340646971886</v>
      </c>
      <c r="AH380">
        <f t="shared" si="372"/>
        <v>369.88669551988272</v>
      </c>
      <c r="AI380">
        <f t="shared" si="372"/>
        <v>248.02413767980769</v>
      </c>
      <c r="AJ380">
        <f t="shared" si="372"/>
        <v>107.62485688828878</v>
      </c>
      <c r="AK380">
        <f t="shared" si="373"/>
        <v>1063.5865935302811</v>
      </c>
      <c r="AL380">
        <f t="shared" si="373"/>
        <v>639.92848513114984</v>
      </c>
      <c r="AM380">
        <f t="shared" si="373"/>
        <v>611.80243401186328</v>
      </c>
      <c r="AN380">
        <f t="shared" si="373"/>
        <v>299.9730823933163</v>
      </c>
      <c r="AO380">
        <f>IF(OR(AO377=0,AO377=""),AO378,IF(AO378&gt;(AO377*(1+Dash!$B$6)),AO377*(1+Dash!$B$6),IF(AO378&lt;(AO377*(1-Dash!$B$7)),AO377*(1-Dash!$B$7),AO378)))</f>
        <v>23.1</v>
      </c>
      <c r="AP380">
        <f>IF(OR(AP377=0,AP377=""),AP378,IF(AP378&gt;(AP377*(1+Dash!$B$6)),AP377*(1+Dash!$B$6),IF(AP378&lt;(AP377*(1-Dash!$B$7)),AP377*(1-Dash!$B$7),AP378)))</f>
        <v>3.8</v>
      </c>
      <c r="AQ380">
        <f>AP380*AVERAGEIFS(AQ:AQ, $A:$A, $A380, $D:$D, "Weight pct")</f>
        <v>0.66047619047619055</v>
      </c>
      <c r="AR380">
        <f>AP380*AVERAGEIFS(AR:AR, $A:$A, $A380, $D:$D, "Weight pct")</f>
        <v>1.3352777777777778</v>
      </c>
      <c r="AS380">
        <f>AP380*AVERAGEIFS(AS:AS, $A:$A, $A380, $D:$D, "Weight pct")</f>
        <v>3.2247222222222218</v>
      </c>
      <c r="AT380">
        <f t="shared" si="374"/>
        <v>0</v>
      </c>
      <c r="AU380">
        <f t="shared" si="374"/>
        <v>0</v>
      </c>
      <c r="AV380">
        <f t="shared" si="374"/>
        <v>0</v>
      </c>
      <c r="AW380">
        <f t="shared" si="374"/>
        <v>0</v>
      </c>
      <c r="AX380">
        <f t="shared" si="375"/>
        <v>3.8</v>
      </c>
      <c r="AY380">
        <f t="shared" si="375"/>
        <v>0.66047619047619055</v>
      </c>
      <c r="AZ380">
        <f t="shared" si="375"/>
        <v>1.3352777777777778</v>
      </c>
      <c r="BA380">
        <f t="shared" si="375"/>
        <v>3.2247222222222218</v>
      </c>
      <c r="BB380">
        <f>IF(OR(BB377=0,BB377=""),BB378,IF(BB378&gt;(BB377*(1+Dash!$B$6)),BB377*(1+Dash!$B$6),IF(BB378&lt;(BB377*(1-Dash!$B$7)),BB377*(1-Dash!$B$7),BB378)))</f>
        <v>3679.35</v>
      </c>
      <c r="BC380">
        <f>BB380*AVERAGEIFS(BC:BC, $A:$A, $A380, $D:$D, "Weight pct")</f>
        <v>1817.4361319289073</v>
      </c>
      <c r="BD380">
        <f>BB380*AVERAGEIFS(BD:BD, $A:$A, $A380, $D:$D, "Weight pct")</f>
        <v>1787.5259958064094</v>
      </c>
      <c r="BE380">
        <f>BB380*AVERAGEIFS(BE:BE, $A:$A, $A380, $D:$D, "Weight pct")</f>
        <v>781.79177207996781</v>
      </c>
      <c r="BF380">
        <f t="shared" si="376"/>
        <v>2719.125591523371</v>
      </c>
      <c r="BG380">
        <f t="shared" si="376"/>
        <v>1417.2058097396969</v>
      </c>
      <c r="BH380">
        <f t="shared" si="376"/>
        <v>1098.3867534838337</v>
      </c>
      <c r="BI380">
        <f t="shared" si="376"/>
        <v>429.80679431362393</v>
      </c>
      <c r="BJ380">
        <f t="shared" si="377"/>
        <v>960.22440847662926</v>
      </c>
      <c r="BK380">
        <f t="shared" si="377"/>
        <v>400.2303221892106</v>
      </c>
      <c r="BL380">
        <f t="shared" si="377"/>
        <v>689.1392423225758</v>
      </c>
      <c r="BM380">
        <f t="shared" si="377"/>
        <v>351.98497776634395</v>
      </c>
      <c r="BN380">
        <f>IF(OR(BN377=0,BN377=""),BN378,IF(BN378&gt;(BN377*(1+Dash!$B$6)),BN377*(1+Dash!$B$6),IF(BN378&lt;(BN377*(1-Dash!$B$7)),BN377*(1-Dash!$B$7),BN378)))</f>
        <v>76.482641213301207</v>
      </c>
      <c r="BO380">
        <f>IF(OR(BO377=0,BO377=""),BO378,IF(BO378&gt;(BO377*(1+Dash!$B$6)),BO377*(1+Dash!$B$6),IF(BO378&lt;(BO377*(1-Dash!$B$7)),BO377*(1-Dash!$B$7),BO378)))</f>
        <v>610.65735150189005</v>
      </c>
      <c r="BP380">
        <f>BO380*AVERAGEIFS(BP:BP, $A:$A, $A380, $D:$D, "Weight pct")</f>
        <v>129.57482327574837</v>
      </c>
      <c r="BQ380">
        <f>BO380*AVERAGEIFS(BQ:BQ, $A:$A, $A380, $D:$D, "Weight pct")</f>
        <v>445.74186122533348</v>
      </c>
      <c r="BR380">
        <f>BO380*AVERAGEIFS(BR:BR, $A:$A, $A380, $D:$D, "Weight pct")</f>
        <v>371.55079662803183</v>
      </c>
      <c r="BS380">
        <f t="shared" si="378"/>
        <v>395.07645856481162</v>
      </c>
      <c r="BT380">
        <f t="shared" si="378"/>
        <v>93.063584020154678</v>
      </c>
      <c r="BU380">
        <f t="shared" si="378"/>
        <v>292.50105550532498</v>
      </c>
      <c r="BV380">
        <f t="shared" si="378"/>
        <v>251.3637248301452</v>
      </c>
      <c r="BW380">
        <f t="shared" si="379"/>
        <v>215.5808929370784</v>
      </c>
      <c r="BX380">
        <f t="shared" si="379"/>
        <v>36.511239255593686</v>
      </c>
      <c r="BY380">
        <f t="shared" si="379"/>
        <v>153.24080572000847</v>
      </c>
      <c r="BZ380">
        <f t="shared" si="379"/>
        <v>120.18707179788663</v>
      </c>
      <c r="CA380">
        <f>IF(OR(CA377=0,CA377=""),CA378,IF(CA378&gt;(CA377*(1+Dash!$B$6)),CA377*(1+Dash!$B$6),IF(CA378&lt;(CA377*(1-Dash!$B$7)),CA377*(1-Dash!$B$7),CA378)))</f>
        <v>18.05</v>
      </c>
    </row>
    <row r="381" spans="1:79" outlineLevel="1">
      <c r="A381" t="str">
        <f>A380</f>
        <v>031034</v>
      </c>
      <c r="B381" t="str">
        <f>B380</f>
        <v>South Texas College</v>
      </c>
      <c r="C381">
        <v>2025</v>
      </c>
      <c r="D381" t="s">
        <v>2040</v>
      </c>
      <c r="E381">
        <f>IF(E379&gt;(E380*(1+Dash!$B$6)), E380*(1+Dash!$B$6), IF(E379&lt;(E380*(1-Dash!$B$7)), E380*(1-Dash!$B$7), E379))</f>
        <v>3233.6574999999998</v>
      </c>
      <c r="F381">
        <f>IF(F379&gt;(F380*(1+Dash!$B$6)), F380*(1+Dash!$B$6), IF(F379&lt;(F380*(1-Dash!$B$7)), F380*(1-Dash!$B$7), F379))</f>
        <v>2947.4398596811579</v>
      </c>
      <c r="G381">
        <f>F381*AVERAGEIFS(G:G, $A:$A, $A381, $D:$D, "Weight pct")</f>
        <v>1602.6342232868133</v>
      </c>
      <c r="H381">
        <f>F381*AVERAGEIFS(H:H, $A:$A, $A381, $D:$D, "Weight pct")</f>
        <v>1265.0690607772192</v>
      </c>
      <c r="I381">
        <f>F381*AVERAGEIFS(I:I, $A:$A, $A381, $D:$D, "Weight pct")</f>
        <v>317.31544637521938</v>
      </c>
      <c r="J381">
        <f>IF(J379&gt;(J380*(1+Dash!$B$6)), J380*(1+Dash!$B$6), IF(J379&lt;(J380*(1-Dash!$B$7)), J380*(1-Dash!$B$7), J379))</f>
        <v>0</v>
      </c>
      <c r="K381" t="e">
        <f>J381*AVERAGEIFS(K:K, $A:$A, $A381, $D:$D, "Weight pct")</f>
        <v>#DIV/0!</v>
      </c>
      <c r="L381" t="e">
        <f>J381*AVERAGEIFS(L:L, $A:$A, $A381, $D:$D, "Weight pct")</f>
        <v>#DIV/0!</v>
      </c>
      <c r="M381" t="e">
        <f>J381*AVERAGEIFS(M:M, $A:$A, $A381, $D:$D, "Weight pct")</f>
        <v>#DIV/0!</v>
      </c>
      <c r="N381">
        <f>IF(N379&gt;(N380*(1+Dash!$B$6)), N380*(1+Dash!$B$6), IF(N379&lt;(N380*(1-Dash!$B$7)), N380*(1-Dash!$B$7), N379))</f>
        <v>381.15000000000003</v>
      </c>
      <c r="O381">
        <f>N381*AVERAGEIFS(O:O, $A:$A, $A381, $D:$D, "Weight pct")</f>
        <v>104.14581082689293</v>
      </c>
      <c r="P381">
        <f>N381*AVERAGEIFS(P:P, $A:$A, $A381, $D:$D, "Weight pct")</f>
        <v>277.00418917310708</v>
      </c>
      <c r="Q381">
        <f>IF(Q379&gt;(Q380*(1+Dash!$B$6)), Q380*(1+Dash!$B$6), IF(Q379&lt;(Q380*(1-Dash!$B$7)), Q380*(1-Dash!$B$7), Q379))</f>
        <v>1104.2185227850459</v>
      </c>
      <c r="R381">
        <f>$Q381*($R377/$Q377)</f>
        <v>885.27864326732129</v>
      </c>
      <c r="S381">
        <f>$Q381*($S377/$Q377)</f>
        <v>500.9439634617504</v>
      </c>
      <c r="T381">
        <f>$Q381*($T377/$Q377)</f>
        <v>179.67348808248053</v>
      </c>
      <c r="U381">
        <f t="shared" si="370"/>
        <v>805.03656873842863</v>
      </c>
      <c r="V381">
        <f t="shared" si="370"/>
        <v>633.02182556211687</v>
      </c>
      <c r="W381">
        <f t="shared" si="370"/>
        <v>255.82648965386304</v>
      </c>
      <c r="X381">
        <f t="shared" si="370"/>
        <v>74.963110921829625</v>
      </c>
      <c r="Y381">
        <f t="shared" si="371"/>
        <v>299.18195404661736</v>
      </c>
      <c r="Z381">
        <f t="shared" si="371"/>
        <v>252.25681770520447</v>
      </c>
      <c r="AA381">
        <f t="shared" si="371"/>
        <v>245.11747380788739</v>
      </c>
      <c r="AB381">
        <f t="shared" si="371"/>
        <v>104.71037716065091</v>
      </c>
      <c r="AC381">
        <f>IF(AC379&gt;(AC380*(1+Dash!$B$6)), AC380*(1+Dash!$B$6), IF(AC379&lt;(AC380*(1-Dash!$B$7)), AC380*(1-Dash!$B$7), AC379))</f>
        <v>1487.32</v>
      </c>
      <c r="AD381">
        <f>AC381*AVERAGEIFS(AD:AD, $A:$A, $A381, $D:$D, "Weight pct")</f>
        <v>959.32442161848087</v>
      </c>
      <c r="AE381">
        <f>AC381*AVERAGEIFS(AE:AE, $A:$A, $A381, $D:$D, "Weight pct")</f>
        <v>816.83524310708754</v>
      </c>
      <c r="AF381">
        <f>AC381*AVERAGEIFS(AF:AF, $A:$A, $A381, $D:$D, "Weight pct")</f>
        <v>387.21804231752486</v>
      </c>
      <c r="AG381">
        <f t="shared" si="372"/>
        <v>476.91273614623287</v>
      </c>
      <c r="AH381">
        <f t="shared" si="372"/>
        <v>351.39236074388856</v>
      </c>
      <c r="AI381">
        <f t="shared" si="372"/>
        <v>235.62293079581733</v>
      </c>
      <c r="AJ381">
        <f t="shared" si="372"/>
        <v>102.24361404387435</v>
      </c>
      <c r="AK381">
        <f t="shared" si="373"/>
        <v>1010.4072638537672</v>
      </c>
      <c r="AL381">
        <f t="shared" si="373"/>
        <v>607.93206087459237</v>
      </c>
      <c r="AM381">
        <f t="shared" si="373"/>
        <v>581.21231231127013</v>
      </c>
      <c r="AN381">
        <f t="shared" si="373"/>
        <v>284.97442827365052</v>
      </c>
      <c r="AO381">
        <f>IF(AO379&gt;(AO380*(1+Dash!$B$6)), AO380*(1+Dash!$B$6), IF(AO379&lt;(AO380*(1-Dash!$B$7)), AO380*(1-Dash!$B$7), AO379))</f>
        <v>25.410000000000004</v>
      </c>
      <c r="AP381">
        <f>IF(AP379&gt;(AP380*(1+Dash!$B$6)), AP380*(1+Dash!$B$6), IF(AP379&lt;(AP380*(1-Dash!$B$7)), AP380*(1-Dash!$B$7), AP379))</f>
        <v>3.61</v>
      </c>
      <c r="AQ381">
        <f>AP381*AVERAGEIFS(AQ:AQ, $A:$A, $A381, $D:$D, "Weight pct")</f>
        <v>0.62745238095238098</v>
      </c>
      <c r="AR381">
        <f>AP381*AVERAGEIFS(AR:AR, $A:$A, $A381, $D:$D, "Weight pct")</f>
        <v>1.2685138888888889</v>
      </c>
      <c r="AS381">
        <f>AP381*AVERAGEIFS(AS:AS, $A:$A, $A381, $D:$D, "Weight pct")</f>
        <v>3.0634861111111111</v>
      </c>
      <c r="AT381">
        <f t="shared" si="374"/>
        <v>0</v>
      </c>
      <c r="AU381">
        <f t="shared" si="374"/>
        <v>0</v>
      </c>
      <c r="AV381">
        <f t="shared" si="374"/>
        <v>0</v>
      </c>
      <c r="AW381">
        <f t="shared" si="374"/>
        <v>0</v>
      </c>
      <c r="AX381">
        <f t="shared" si="375"/>
        <v>3.61</v>
      </c>
      <c r="AY381">
        <f t="shared" si="375"/>
        <v>0.62745238095238098</v>
      </c>
      <c r="AZ381">
        <f t="shared" si="375"/>
        <v>1.2685138888888889</v>
      </c>
      <c r="BA381">
        <f t="shared" si="375"/>
        <v>3.0634861111111111</v>
      </c>
      <c r="BB381">
        <f>IF(BB379&gt;(BB380*(1+Dash!$B$6)), BB380*(1+Dash!$B$6), IF(BB379&lt;(BB380*(1-Dash!$B$7)), BB380*(1-Dash!$B$7), BB379))</f>
        <v>3495.3824999999997</v>
      </c>
      <c r="BC381">
        <f>BB381*AVERAGEIFS(BC:BC, $A:$A, $A381, $D:$D, "Weight pct")</f>
        <v>1726.5643253324617</v>
      </c>
      <c r="BD381">
        <f>BB381*AVERAGEIFS(BD:BD, $A:$A, $A381, $D:$D, "Weight pct")</f>
        <v>1698.1496960160887</v>
      </c>
      <c r="BE381">
        <f>BB381*AVERAGEIFS(BE:BE, $A:$A, $A381, $D:$D, "Weight pct")</f>
        <v>742.70218347596938</v>
      </c>
      <c r="BF381">
        <f t="shared" si="376"/>
        <v>2583.169311947202</v>
      </c>
      <c r="BG381">
        <f t="shared" si="376"/>
        <v>1346.3455192527117</v>
      </c>
      <c r="BH381">
        <f t="shared" si="376"/>
        <v>1043.4674158096418</v>
      </c>
      <c r="BI381">
        <f t="shared" si="376"/>
        <v>408.31645459794271</v>
      </c>
      <c r="BJ381">
        <f t="shared" si="377"/>
        <v>912.2131880527977</v>
      </c>
      <c r="BK381">
        <f t="shared" si="377"/>
        <v>380.21880607975004</v>
      </c>
      <c r="BL381">
        <f t="shared" si="377"/>
        <v>654.68228020644688</v>
      </c>
      <c r="BM381">
        <f t="shared" si="377"/>
        <v>334.38572887802673</v>
      </c>
      <c r="BN381">
        <f>IF(BN379&gt;(BN380*(1+Dash!$B$6)), BN380*(1+Dash!$B$6), IF(BN379&lt;(BN380*(1-Dash!$B$7)), BN380*(1-Dash!$B$7), BN379))</f>
        <v>77.987287309838365</v>
      </c>
      <c r="BO381">
        <f>IF(BO379&gt;(BO380*(1+Dash!$B$6)), BO380*(1+Dash!$B$6), IF(BO379&lt;(BO380*(1-Dash!$B$7)), BO380*(1-Dash!$B$7), BO379))</f>
        <v>656.88833066697464</v>
      </c>
      <c r="BP381">
        <f>BO381*AVERAGEIFS(BP:BP, $A:$A, $A381, $D:$D, "Weight pct")</f>
        <v>139.38453233836347</v>
      </c>
      <c r="BQ381">
        <f>BO381*AVERAGEIFS(BQ:BQ, $A:$A, $A381, $D:$D, "Weight pct")</f>
        <v>479.48759874676352</v>
      </c>
      <c r="BR381">
        <f>BO381*AVERAGEIFS(BR:BR, $A:$A, $A381, $D:$D, "Weight pct")</f>
        <v>399.67975814046514</v>
      </c>
      <c r="BS381">
        <f t="shared" si="378"/>
        <v>424.98647517167575</v>
      </c>
      <c r="BT381">
        <f t="shared" si="378"/>
        <v>100.10914009719561</v>
      </c>
      <c r="BU381">
        <f t="shared" si="378"/>
        <v>314.64540563813443</v>
      </c>
      <c r="BV381">
        <f t="shared" si="378"/>
        <v>270.39369490567049</v>
      </c>
      <c r="BW381">
        <f t="shared" si="379"/>
        <v>231.90185549529883</v>
      </c>
      <c r="BX381">
        <f t="shared" si="379"/>
        <v>39.275392241167864</v>
      </c>
      <c r="BY381">
        <f t="shared" si="379"/>
        <v>164.84219310862906</v>
      </c>
      <c r="BZ381">
        <f t="shared" si="379"/>
        <v>129.28606323479463</v>
      </c>
      <c r="CA381">
        <f>IF(CA379&gt;(CA380*(1+Dash!$B$6)), CA380*(1+Dash!$B$6), IF(CA379&lt;(CA380*(1-Dash!$B$7)), CA380*(1-Dash!$B$7), CA379))</f>
        <v>17.147500000000001</v>
      </c>
    </row>
    <row r="382" spans="1:79" outlineLevel="1">
      <c r="A382" t="s">
        <v>123</v>
      </c>
      <c r="B382" t="s">
        <v>2038</v>
      </c>
      <c r="C382">
        <v>2018</v>
      </c>
      <c r="D382" t="s">
        <v>2036</v>
      </c>
      <c r="E382">
        <v>781</v>
      </c>
      <c r="F382">
        <v>521</v>
      </c>
      <c r="G382">
        <v>373</v>
      </c>
      <c r="H382">
        <v>335</v>
      </c>
      <c r="I382">
        <v>76</v>
      </c>
      <c r="AC382">
        <v>404</v>
      </c>
      <c r="AD382">
        <v>288</v>
      </c>
      <c r="AE382">
        <v>238</v>
      </c>
      <c r="AF382">
        <v>115</v>
      </c>
      <c r="AG382">
        <v>165</v>
      </c>
      <c r="AH382">
        <v>111</v>
      </c>
      <c r="AI382">
        <v>82</v>
      </c>
      <c r="AJ382">
        <v>53</v>
      </c>
      <c r="AK382">
        <v>239</v>
      </c>
      <c r="AL382">
        <v>177</v>
      </c>
      <c r="AM382">
        <v>156</v>
      </c>
      <c r="AN382">
        <v>62</v>
      </c>
      <c r="AO382">
        <v>10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597</v>
      </c>
      <c r="BC382">
        <v>371</v>
      </c>
      <c r="BD382">
        <v>418</v>
      </c>
      <c r="BE382">
        <v>167</v>
      </c>
      <c r="BF382">
        <v>542</v>
      </c>
      <c r="BG382">
        <v>354</v>
      </c>
      <c r="BH382">
        <v>378</v>
      </c>
      <c r="BI382">
        <v>138</v>
      </c>
      <c r="BJ382">
        <v>55</v>
      </c>
      <c r="BK382">
        <v>17</v>
      </c>
      <c r="BL382">
        <v>40</v>
      </c>
      <c r="BM382">
        <v>29</v>
      </c>
      <c r="BN382">
        <v>19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</row>
    <row r="383" spans="1:79" outlineLevel="1">
      <c r="A383" t="s">
        <v>123</v>
      </c>
      <c r="B383" t="s">
        <v>2038</v>
      </c>
      <c r="C383">
        <v>2019</v>
      </c>
      <c r="D383" t="s">
        <v>2036</v>
      </c>
      <c r="E383">
        <v>938</v>
      </c>
      <c r="F383">
        <v>563</v>
      </c>
      <c r="G383">
        <v>426</v>
      </c>
      <c r="H383">
        <v>317</v>
      </c>
      <c r="I383">
        <v>83</v>
      </c>
      <c r="AC383">
        <v>411</v>
      </c>
      <c r="AD383">
        <v>317</v>
      </c>
      <c r="AE383">
        <v>255</v>
      </c>
      <c r="AF383">
        <v>137</v>
      </c>
      <c r="AG383">
        <v>179</v>
      </c>
      <c r="AH383">
        <v>132</v>
      </c>
      <c r="AI383">
        <v>94</v>
      </c>
      <c r="AJ383">
        <v>58</v>
      </c>
      <c r="AK383">
        <v>232</v>
      </c>
      <c r="AL383">
        <v>185</v>
      </c>
      <c r="AM383">
        <v>161</v>
      </c>
      <c r="AN383">
        <v>79</v>
      </c>
      <c r="AO383">
        <v>9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791</v>
      </c>
      <c r="BC383">
        <v>564</v>
      </c>
      <c r="BD383">
        <v>505</v>
      </c>
      <c r="BE383">
        <v>162</v>
      </c>
      <c r="BF383">
        <v>710</v>
      </c>
      <c r="BG383">
        <v>532</v>
      </c>
      <c r="BH383">
        <v>447</v>
      </c>
      <c r="BI383">
        <v>125</v>
      </c>
      <c r="BJ383">
        <v>81</v>
      </c>
      <c r="BK383">
        <v>32</v>
      </c>
      <c r="BL383">
        <v>58</v>
      </c>
      <c r="BM383">
        <v>37</v>
      </c>
      <c r="BN383">
        <v>7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</row>
    <row r="384" spans="1:79" outlineLevel="1">
      <c r="A384" t="s">
        <v>123</v>
      </c>
      <c r="B384" t="s">
        <v>2038</v>
      </c>
      <c r="C384">
        <v>2020</v>
      </c>
      <c r="D384" t="s">
        <v>2036</v>
      </c>
      <c r="E384">
        <v>985</v>
      </c>
      <c r="F384">
        <v>605</v>
      </c>
      <c r="G384">
        <v>501</v>
      </c>
      <c r="H384">
        <v>323</v>
      </c>
      <c r="I384">
        <v>74</v>
      </c>
      <c r="N384">
        <v>58</v>
      </c>
      <c r="O384">
        <v>0</v>
      </c>
      <c r="P384">
        <v>58</v>
      </c>
      <c r="Q384">
        <f>SUM(Table1[[#This Row],[OSA]],Table1[[#This Row],[OSA: High-Demand Field]])</f>
        <v>242</v>
      </c>
      <c r="U384">
        <v>41</v>
      </c>
      <c r="Y384">
        <v>201</v>
      </c>
      <c r="AC384">
        <v>475</v>
      </c>
      <c r="AD384">
        <v>368</v>
      </c>
      <c r="AE384">
        <v>273</v>
      </c>
      <c r="AF384">
        <v>147</v>
      </c>
      <c r="AG384">
        <v>189</v>
      </c>
      <c r="AH384">
        <v>143</v>
      </c>
      <c r="AI384">
        <v>88</v>
      </c>
      <c r="AJ384">
        <v>69</v>
      </c>
      <c r="AK384">
        <v>286</v>
      </c>
      <c r="AL384">
        <v>225</v>
      </c>
      <c r="AM384">
        <v>185</v>
      </c>
      <c r="AN384">
        <v>78</v>
      </c>
      <c r="AO384">
        <v>17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765</v>
      </c>
      <c r="BC384">
        <v>589</v>
      </c>
      <c r="BD384">
        <v>470</v>
      </c>
      <c r="BE384">
        <v>139</v>
      </c>
      <c r="BF384">
        <v>698</v>
      </c>
      <c r="BG384">
        <v>557</v>
      </c>
      <c r="BH384">
        <v>418</v>
      </c>
      <c r="BI384">
        <v>112</v>
      </c>
      <c r="BJ384">
        <v>67</v>
      </c>
      <c r="BK384">
        <v>32</v>
      </c>
      <c r="BL384">
        <v>52</v>
      </c>
      <c r="BM384">
        <v>27</v>
      </c>
      <c r="BN384">
        <v>6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</row>
    <row r="385" spans="1:79" outlineLevel="1">
      <c r="A385" t="s">
        <v>123</v>
      </c>
      <c r="B385" t="s">
        <v>2038</v>
      </c>
      <c r="C385">
        <v>2021</v>
      </c>
      <c r="D385" t="s">
        <v>2036</v>
      </c>
      <c r="E385">
        <v>885</v>
      </c>
      <c r="F385">
        <v>649</v>
      </c>
      <c r="G385">
        <v>546</v>
      </c>
      <c r="H385">
        <v>314</v>
      </c>
      <c r="I385">
        <v>64</v>
      </c>
      <c r="N385">
        <v>48</v>
      </c>
      <c r="O385">
        <v>0</v>
      </c>
      <c r="P385">
        <v>48</v>
      </c>
      <c r="Q385">
        <f>SUM(Table1[[#This Row],[OSA]],Table1[[#This Row],[OSA: High-Demand Field]])</f>
        <v>313</v>
      </c>
      <c r="U385">
        <v>61</v>
      </c>
      <c r="Y385">
        <v>252</v>
      </c>
      <c r="AC385">
        <v>506</v>
      </c>
      <c r="AD385">
        <v>386</v>
      </c>
      <c r="AE385">
        <v>230</v>
      </c>
      <c r="AF385">
        <v>165</v>
      </c>
      <c r="AG385">
        <v>214</v>
      </c>
      <c r="AH385">
        <v>168</v>
      </c>
      <c r="AI385">
        <v>87</v>
      </c>
      <c r="AJ385">
        <v>82</v>
      </c>
      <c r="AK385">
        <v>292</v>
      </c>
      <c r="AL385">
        <v>218</v>
      </c>
      <c r="AM385">
        <v>143</v>
      </c>
      <c r="AN385">
        <v>83</v>
      </c>
      <c r="AO385">
        <v>24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747</v>
      </c>
      <c r="BC385">
        <v>578</v>
      </c>
      <c r="BD385">
        <v>426</v>
      </c>
      <c r="BE385">
        <v>138</v>
      </c>
      <c r="BF385">
        <v>670</v>
      </c>
      <c r="BG385">
        <v>543</v>
      </c>
      <c r="BH385">
        <v>370</v>
      </c>
      <c r="BI385">
        <v>100</v>
      </c>
      <c r="BJ385">
        <v>77</v>
      </c>
      <c r="BK385">
        <v>35</v>
      </c>
      <c r="BL385">
        <v>56</v>
      </c>
      <c r="BM385">
        <v>38</v>
      </c>
      <c r="BN385">
        <v>10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</row>
    <row r="386" spans="1:79" outlineLevel="1">
      <c r="A386" t="s">
        <v>123</v>
      </c>
      <c r="B386" t="s">
        <v>2038</v>
      </c>
      <c r="C386">
        <v>2022</v>
      </c>
      <c r="D386" t="s">
        <v>2036</v>
      </c>
      <c r="E386">
        <v>807</v>
      </c>
      <c r="F386">
        <v>644</v>
      </c>
      <c r="G386">
        <v>518</v>
      </c>
      <c r="H386">
        <v>292</v>
      </c>
      <c r="I386">
        <v>62</v>
      </c>
      <c r="N386">
        <v>43</v>
      </c>
      <c r="O386">
        <v>0</v>
      </c>
      <c r="P386">
        <v>43</v>
      </c>
      <c r="Q386">
        <f>SUM(Table1[[#This Row],[OSA]],Table1[[#This Row],[OSA: High-Demand Field]])</f>
        <v>387</v>
      </c>
      <c r="U386">
        <v>42</v>
      </c>
      <c r="Y386">
        <v>345</v>
      </c>
      <c r="AC386">
        <v>510</v>
      </c>
      <c r="AD386">
        <v>388</v>
      </c>
      <c r="AE386">
        <v>260</v>
      </c>
      <c r="AF386">
        <v>130</v>
      </c>
      <c r="AG386">
        <v>218</v>
      </c>
      <c r="AH386">
        <v>159</v>
      </c>
      <c r="AI386">
        <v>101</v>
      </c>
      <c r="AJ386">
        <v>64</v>
      </c>
      <c r="AK386">
        <v>292</v>
      </c>
      <c r="AL386">
        <v>229</v>
      </c>
      <c r="AM386">
        <v>159</v>
      </c>
      <c r="AN386">
        <v>66</v>
      </c>
      <c r="AO386">
        <v>33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649</v>
      </c>
      <c r="BC386">
        <v>507</v>
      </c>
      <c r="BD386">
        <v>361</v>
      </c>
      <c r="BE386">
        <v>101</v>
      </c>
      <c r="BF386">
        <v>594</v>
      </c>
      <c r="BG386">
        <v>480</v>
      </c>
      <c r="BH386">
        <v>319</v>
      </c>
      <c r="BI386">
        <v>76</v>
      </c>
      <c r="BJ386">
        <v>55</v>
      </c>
      <c r="BK386">
        <v>27</v>
      </c>
      <c r="BL386">
        <v>42</v>
      </c>
      <c r="BM386">
        <v>25</v>
      </c>
      <c r="BN386">
        <v>23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</row>
    <row r="387" spans="1:79" outlineLevel="1">
      <c r="A387" t="s">
        <v>123</v>
      </c>
      <c r="B387" t="s">
        <v>2038</v>
      </c>
      <c r="C387">
        <v>2023</v>
      </c>
      <c r="D387" t="s">
        <v>2036</v>
      </c>
      <c r="E387">
        <v>924</v>
      </c>
      <c r="F387">
        <v>584</v>
      </c>
      <c r="G387">
        <v>483</v>
      </c>
      <c r="H387">
        <v>266</v>
      </c>
      <c r="I387">
        <v>58</v>
      </c>
      <c r="N387">
        <v>114</v>
      </c>
      <c r="O387">
        <v>0</v>
      </c>
      <c r="P387">
        <v>114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490</v>
      </c>
      <c r="AD387">
        <v>390</v>
      </c>
      <c r="AE387">
        <v>267</v>
      </c>
      <c r="AF387">
        <v>99</v>
      </c>
      <c r="AG387">
        <v>162</v>
      </c>
      <c r="AH387">
        <v>135</v>
      </c>
      <c r="AI387">
        <v>79</v>
      </c>
      <c r="AJ387">
        <v>24</v>
      </c>
      <c r="AK387">
        <v>328</v>
      </c>
      <c r="AL387">
        <v>255</v>
      </c>
      <c r="AM387">
        <v>188</v>
      </c>
      <c r="AN387">
        <v>75</v>
      </c>
      <c r="AO387">
        <v>21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603</v>
      </c>
      <c r="BC387">
        <v>437</v>
      </c>
      <c r="BD387">
        <v>346</v>
      </c>
      <c r="BE387">
        <v>116</v>
      </c>
      <c r="BF387">
        <v>539</v>
      </c>
      <c r="BG387">
        <v>408</v>
      </c>
      <c r="BH387">
        <v>295</v>
      </c>
      <c r="BI387">
        <v>81</v>
      </c>
      <c r="BJ387">
        <v>64</v>
      </c>
      <c r="BK387">
        <v>29</v>
      </c>
      <c r="BL387">
        <v>51</v>
      </c>
      <c r="BM387">
        <v>35</v>
      </c>
      <c r="BN387">
        <v>18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</row>
    <row r="388" spans="1:79" outlineLevel="1">
      <c r="A388" t="str">
        <f>A387</f>
        <v>003614</v>
      </c>
      <c r="B388" t="str">
        <f>B387</f>
        <v>Southwest Texas College</v>
      </c>
      <c r="C388">
        <v>2024</v>
      </c>
      <c r="D388" t="s">
        <v>2037</v>
      </c>
      <c r="E388">
        <f>_xlfn.FORECAST.ETS($C388, E382:E387, $C382:$C387, 0,0,1)</f>
        <v>883.63681100161932</v>
      </c>
      <c r="F388">
        <f>_xlfn.FORECAST.ETS($C388, F382:F387, $C382:$C387, 0,0,1)</f>
        <v>605.51058383553084</v>
      </c>
      <c r="G388">
        <f>F388*AVERAGEIFS(G:G, $A:$A, $A388, $D:$D, "Weight pct")</f>
        <v>481.72279967431251</v>
      </c>
      <c r="H388">
        <f>F388*AVERAGEIFS(H:H, $A:$A, $A388, $D:$D, "Weight pct")</f>
        <v>316.14216878373907</v>
      </c>
      <c r="I388">
        <f>F388*AVERAGEIFS(I:I, $A:$A, $A388, $D:$D, "Weight pct")</f>
        <v>71.633263784725614</v>
      </c>
      <c r="J388">
        <f>_xlfn.FORECAST.ETS($C388, J382:J387, $C382:$C387, 0,0,1)</f>
        <v>0</v>
      </c>
      <c r="K388" t="e">
        <f>J388*AVERAGEIFS(K:K, $A:$A, $A388, $D:$D, "Weight pct")</f>
        <v>#DIV/0!</v>
      </c>
      <c r="L388" t="e">
        <f>J388*AVERAGEIFS(L:L, $A:$A, $A388, $D:$D, "Weight pct")</f>
        <v>#DIV/0!</v>
      </c>
      <c r="M388" t="e">
        <f>J388*AVERAGEIFS(M:M, $A:$A, $A388, $D:$D, "Weight pct")</f>
        <v>#DIV/0!</v>
      </c>
      <c r="N388">
        <f>_xlfn.FORECAST.ETS($C388, N384:N387, $C384:$C387, 0,0,1)</f>
        <v>116.878391972</v>
      </c>
      <c r="O388">
        <f>N388*AVERAGEIFS(O:O, $A:$A, $A388, $D:$D, "Weight pct")</f>
        <v>0</v>
      </c>
      <c r="P388">
        <f>N388*AVERAGEIFS(P:P, $A:$A, $A388, $D:$D, "Weight pct")</f>
        <v>116.878391972</v>
      </c>
      <c r="Q388">
        <f>_xlfn.FORECAST.ETS($C388, Q384:Q387, $C384:$C387, 0,0,1)</f>
        <v>14.167473762107104</v>
      </c>
      <c r="R388" t="e">
        <f>$Q388*($R387/$Q387)</f>
        <v>#DIV/0!</v>
      </c>
      <c r="S388" t="e">
        <f>$Q388*($S387/$Q387)</f>
        <v>#DIV/0!</v>
      </c>
      <c r="T388" t="e">
        <f>$Q388*($T387/$Q387)</f>
        <v>#DIV/0!</v>
      </c>
      <c r="U388">
        <f t="shared" ref="U388:X391" si="380">Q388*AVERAGEIFS(U:U, $A:$A, $A388, $D:$D, "Weight pct")</f>
        <v>2.2329676445579429</v>
      </c>
      <c r="V388" t="e">
        <f t="shared" si="380"/>
        <v>#DIV/0!</v>
      </c>
      <c r="W388" t="e">
        <f t="shared" si="380"/>
        <v>#DIV/0!</v>
      </c>
      <c r="X388" t="e">
        <f t="shared" si="380"/>
        <v>#DIV/0!</v>
      </c>
      <c r="Y388">
        <f t="shared" ref="Y388:AB391" si="381">Q388*AVERAGEIFS(Y:Y, $A:$A, $A388, $D:$D, "Weight pct")</f>
        <v>11.934506117549159</v>
      </c>
      <c r="Z388" t="e">
        <f t="shared" si="381"/>
        <v>#DIV/0!</v>
      </c>
      <c r="AA388" t="e">
        <f t="shared" si="381"/>
        <v>#DIV/0!</v>
      </c>
      <c r="AB388" t="e">
        <f t="shared" si="381"/>
        <v>#DIV/0!</v>
      </c>
      <c r="AC388">
        <f>_xlfn.FORECAST.ETS($C388, AC382:AC387, $C382:$C387, 0,0,1)</f>
        <v>529.20438725019426</v>
      </c>
      <c r="AD388">
        <f>AC388*AVERAGEIFS(AD:AD, $A:$A, $A388, $D:$D, "Weight pct")</f>
        <v>403.82230244603323</v>
      </c>
      <c r="AE388">
        <f>AC388*AVERAGEIFS(AE:AE, $A:$A, $A388, $D:$D, "Weight pct")</f>
        <v>290.49184638221908</v>
      </c>
      <c r="AF388">
        <f>AC388*AVERAGEIFS(AF:AF, $A:$A, $A388, $D:$D, "Weight pct")</f>
        <v>150.86648782208243</v>
      </c>
      <c r="AG388">
        <f t="shared" ref="AG388:AJ391" si="382">AC388*AVERAGEIFS(AG:AG, $A:$A, $A388, $D:$D, "Weight pct")</f>
        <v>213.69465604608391</v>
      </c>
      <c r="AH388">
        <f t="shared" si="382"/>
        <v>160.28974041182033</v>
      </c>
      <c r="AI388">
        <f t="shared" si="382"/>
        <v>101.58074521546945</v>
      </c>
      <c r="AJ388">
        <f t="shared" si="382"/>
        <v>65.006272967068028</v>
      </c>
      <c r="AK388">
        <f t="shared" ref="AK388:AN391" si="383">AC388*AVERAGEIFS(AK:AK, $A:$A, $A388, $D:$D, "Weight pct")</f>
        <v>315.50973120411032</v>
      </c>
      <c r="AL388">
        <f t="shared" si="383"/>
        <v>243.53256203421287</v>
      </c>
      <c r="AM388">
        <f t="shared" si="383"/>
        <v>188.91110116674963</v>
      </c>
      <c r="AN388">
        <f t="shared" si="383"/>
        <v>85.860214855014419</v>
      </c>
      <c r="AO388">
        <f>_xlfn.FORECAST.ETS($C388, AO382:AO387, $C382:$C387, 0,0,1)</f>
        <v>33.316221975835539</v>
      </c>
      <c r="AP388">
        <f>_xlfn.FORECAST.ETS($C388, AP382:AP387, $C382:$C387, 0,0,1)</f>
        <v>0</v>
      </c>
      <c r="AQ388" t="e">
        <f>AP388*AVERAGEIFS(AQ:AQ, $A:$A, $A388, $D:$D, "Weight pct")</f>
        <v>#DIV/0!</v>
      </c>
      <c r="AR388" t="e">
        <f>AP388*AVERAGEIFS(AR:AR, $A:$A, $A388, $D:$D, "Weight pct")</f>
        <v>#DIV/0!</v>
      </c>
      <c r="AS388" t="e">
        <f>AP388*AVERAGEIFS(AS:AS, $A:$A, $A388, $D:$D, "Weight pct")</f>
        <v>#DIV/0!</v>
      </c>
      <c r="AT388" t="e">
        <f t="shared" ref="AT388:AW391" si="384">AP388*AVERAGEIFS(AT:AT, $A:$A, $A388, $D:$D, "Weight pct")</f>
        <v>#DIV/0!</v>
      </c>
      <c r="AU388" t="e">
        <f t="shared" si="384"/>
        <v>#DIV/0!</v>
      </c>
      <c r="AV388" t="e">
        <f t="shared" si="384"/>
        <v>#DIV/0!</v>
      </c>
      <c r="AW388" t="e">
        <f t="shared" si="384"/>
        <v>#DIV/0!</v>
      </c>
      <c r="AX388" t="e">
        <f t="shared" ref="AX388:BA391" si="385">AP388*AVERAGEIFS(AX:AX, $A:$A, $A388, $D:$D, "Weight pct")</f>
        <v>#DIV/0!</v>
      </c>
      <c r="AY388" t="e">
        <f t="shared" si="385"/>
        <v>#DIV/0!</v>
      </c>
      <c r="AZ388" t="e">
        <f t="shared" si="385"/>
        <v>#DIV/0!</v>
      </c>
      <c r="BA388" t="e">
        <f t="shared" si="385"/>
        <v>#DIV/0!</v>
      </c>
      <c r="BB388">
        <f>_xlfn.FORECAST.ETS($C388, BB382:BB387, $C382:$C387, 0,0,1)</f>
        <v>580.79502409308259</v>
      </c>
      <c r="BC388">
        <f>BB388*AVERAGEIFS(BC:BC, $A:$A, $A388, $D:$D, "Weight pct")</f>
        <v>424.3743416887479</v>
      </c>
      <c r="BD388">
        <f>BB388*AVERAGEIFS(BD:BD, $A:$A, $A388, $D:$D, "Weight pct")</f>
        <v>353.63622883452535</v>
      </c>
      <c r="BE388">
        <f>BB388*AVERAGEIFS(BE:BE, $A:$A, $A388, $D:$D, "Weight pct")</f>
        <v>116.05928753760841</v>
      </c>
      <c r="BF388">
        <f t="shared" ref="BF388:BI391" si="386">BB388*AVERAGEIFS(BF:BF, $A:$A, $A388, $D:$D, "Weight pct")</f>
        <v>525.03175573041131</v>
      </c>
      <c r="BG388">
        <f t="shared" si="386"/>
        <v>400.53449840556141</v>
      </c>
      <c r="BH388">
        <f t="shared" si="386"/>
        <v>311.4131655006297</v>
      </c>
      <c r="BI388">
        <f t="shared" si="386"/>
        <v>88.574444873852073</v>
      </c>
      <c r="BJ388">
        <f t="shared" ref="BJ388:BM391" si="387">BB388*AVERAGEIFS(BJ:BJ, $A:$A, $A388, $D:$D, "Weight pct")</f>
        <v>55.763268362671269</v>
      </c>
      <c r="BK388">
        <f t="shared" si="387"/>
        <v>23.839843283186454</v>
      </c>
      <c r="BL388">
        <f t="shared" si="387"/>
        <v>42.223063333895695</v>
      </c>
      <c r="BM388">
        <f t="shared" si="387"/>
        <v>27.484842663756336</v>
      </c>
      <c r="BN388">
        <f>_xlfn.FORECAST.ETS($C388, BN382:BN387, $C382:$C387, 0,0,1)</f>
        <v>21.379033675243015</v>
      </c>
      <c r="BO388">
        <f>_xlfn.FORECAST.ETS($C388, BO382:BO387, $C382:$C387, 0,0,1)</f>
        <v>0</v>
      </c>
      <c r="BP388" t="e">
        <f>BO388*AVERAGEIFS(BP:BP, $A:$A, $A388, $D:$D, "Weight pct")</f>
        <v>#DIV/0!</v>
      </c>
      <c r="BQ388" t="e">
        <f>BO388*AVERAGEIFS(BQ:BQ, $A:$A, $A388, $D:$D, "Weight pct")</f>
        <v>#DIV/0!</v>
      </c>
      <c r="BR388" t="e">
        <f>BO388*AVERAGEIFS(BR:BR, $A:$A, $A388, $D:$D, "Weight pct")</f>
        <v>#DIV/0!</v>
      </c>
      <c r="BS388" t="e">
        <f t="shared" ref="BS388:BV391" si="388">BO388*AVERAGEIFS(BS:BS, $A:$A, $A388, $D:$D, "Weight pct")</f>
        <v>#DIV/0!</v>
      </c>
      <c r="BT388" t="e">
        <f t="shared" si="388"/>
        <v>#DIV/0!</v>
      </c>
      <c r="BU388" t="e">
        <f t="shared" si="388"/>
        <v>#DIV/0!</v>
      </c>
      <c r="BV388" t="e">
        <f t="shared" si="388"/>
        <v>#DIV/0!</v>
      </c>
      <c r="BW388" t="e">
        <f t="shared" ref="BW388:BZ391" si="389">BO388*AVERAGEIFS(BW:BW, $A:$A, $A388, $D:$D, "Weight pct")</f>
        <v>#DIV/0!</v>
      </c>
      <c r="BX388" t="e">
        <f t="shared" si="389"/>
        <v>#DIV/0!</v>
      </c>
      <c r="BY388" t="e">
        <f t="shared" si="389"/>
        <v>#DIV/0!</v>
      </c>
      <c r="BZ388" t="e">
        <f t="shared" si="389"/>
        <v>#DIV/0!</v>
      </c>
      <c r="CA388">
        <f>_xlfn.FORECAST.ETS($C388, CA382:CA387, $C382:$C387, 0,0,1)</f>
        <v>0</v>
      </c>
    </row>
    <row r="389" spans="1:79" outlineLevel="1">
      <c r="A389" t="str">
        <f>A387</f>
        <v>003614</v>
      </c>
      <c r="B389" t="str">
        <f>B387</f>
        <v>Southwest Texas College</v>
      </c>
      <c r="C389">
        <v>2025</v>
      </c>
      <c r="D389" t="s">
        <v>2037</v>
      </c>
      <c r="E389">
        <f>_xlfn.FORECAST.ETS($C389, E382:E387, $C382:$C387, 0,0,1)</f>
        <v>880.59960868360247</v>
      </c>
      <c r="F389">
        <f>_xlfn.FORECAST.ETS($C389, F382:F387, $C382:$C387, 0,0,1)</f>
        <v>619.46120036152251</v>
      </c>
      <c r="G389">
        <f>F389*AVERAGEIFS(G:G, $A:$A, $A389, $D:$D, "Weight pct")</f>
        <v>492.82141665886519</v>
      </c>
      <c r="H389">
        <f>F389*AVERAGEIFS(H:H, $A:$A, $A389, $D:$D, "Weight pct")</f>
        <v>323.42590301091025</v>
      </c>
      <c r="I389">
        <f>F389*AVERAGEIFS(I:I, $A:$A, $A389, $D:$D, "Weight pct")</f>
        <v>73.283653092928617</v>
      </c>
      <c r="J389">
        <f>_xlfn.FORECAST.ETS($C389, J382:J387, $C382:$C387, 0,0,1)</f>
        <v>0</v>
      </c>
      <c r="K389" t="e">
        <f>J389*AVERAGEIFS(K:K, $A:$A, $A389, $D:$D, "Weight pct")</f>
        <v>#DIV/0!</v>
      </c>
      <c r="L389" t="e">
        <f>J389*AVERAGEIFS(L:L, $A:$A, $A389, $D:$D, "Weight pct")</f>
        <v>#DIV/0!</v>
      </c>
      <c r="M389" t="e">
        <f>J389*AVERAGEIFS(M:M, $A:$A, $A389, $D:$D, "Weight pct")</f>
        <v>#DIV/0!</v>
      </c>
      <c r="N389">
        <f>_xlfn.FORECAST.ETS($C389, N384:N387, $C384:$C387, 0,0,1)</f>
        <v>134.826512944</v>
      </c>
      <c r="O389">
        <f>N389*AVERAGEIFS(O:O, $A:$A, $A389, $D:$D, "Weight pct")</f>
        <v>0</v>
      </c>
      <c r="P389">
        <f>N389*AVERAGEIFS(P:P, $A:$A, $A389, $D:$D, "Weight pct")</f>
        <v>134.826512944</v>
      </c>
      <c r="Q389">
        <f>_xlfn.FORECAST.ETS($C389, Q384:Q387, $C384:$C387, 0,0,1)</f>
        <v>-60.582344734714411</v>
      </c>
      <c r="R389" t="e">
        <f>$Q389*($R387/$Q387)</f>
        <v>#DIV/0!</v>
      </c>
      <c r="S389" t="e">
        <f>$Q389*($S387/$Q387)</f>
        <v>#DIV/0!</v>
      </c>
      <c r="T389" t="e">
        <f>$Q389*($T387/$Q387)</f>
        <v>#DIV/0!</v>
      </c>
      <c r="U389">
        <f t="shared" si="380"/>
        <v>-9.5485206392895279</v>
      </c>
      <c r="V389" t="e">
        <f t="shared" si="380"/>
        <v>#DIV/0!</v>
      </c>
      <c r="W389" t="e">
        <f t="shared" si="380"/>
        <v>#DIV/0!</v>
      </c>
      <c r="X389" t="e">
        <f t="shared" si="380"/>
        <v>#DIV/0!</v>
      </c>
      <c r="Y389">
        <f t="shared" si="381"/>
        <v>-51.033824095424876</v>
      </c>
      <c r="Z389" t="e">
        <f t="shared" si="381"/>
        <v>#DIV/0!</v>
      </c>
      <c r="AA389" t="e">
        <f t="shared" si="381"/>
        <v>#DIV/0!</v>
      </c>
      <c r="AB389" t="e">
        <f t="shared" si="381"/>
        <v>#DIV/0!</v>
      </c>
      <c r="AC389">
        <f>_xlfn.FORECAST.ETS($C389, AC382:AC387, $C382:$C387, 0,0,1)</f>
        <v>550.07901516360403</v>
      </c>
      <c r="AD389">
        <f>AC389*AVERAGEIFS(AD:AD, $A:$A, $A389, $D:$D, "Weight pct")</f>
        <v>419.75119591288205</v>
      </c>
      <c r="AE389">
        <f>AC389*AVERAGEIFS(AE:AE, $A:$A, $A389, $D:$D, "Weight pct")</f>
        <v>301.95038556141401</v>
      </c>
      <c r="AF389">
        <f>AC389*AVERAGEIFS(AF:AF, $A:$A, $A389, $D:$D, "Weight pct")</f>
        <v>156.81746229198993</v>
      </c>
      <c r="AG389">
        <f t="shared" si="382"/>
        <v>222.12390670899865</v>
      </c>
      <c r="AH389">
        <f t="shared" si="382"/>
        <v>166.61241794444609</v>
      </c>
      <c r="AI389">
        <f t="shared" si="382"/>
        <v>105.58762858723806</v>
      </c>
      <c r="AJ389">
        <f t="shared" si="382"/>
        <v>67.57046516372786</v>
      </c>
      <c r="AK389">
        <f t="shared" si="383"/>
        <v>327.95510845460535</v>
      </c>
      <c r="AL389">
        <f t="shared" si="383"/>
        <v>253.13877796843593</v>
      </c>
      <c r="AM389">
        <f t="shared" si="383"/>
        <v>196.36275697417594</v>
      </c>
      <c r="AN389">
        <f t="shared" si="383"/>
        <v>89.24699712826208</v>
      </c>
      <c r="AO389">
        <f>_xlfn.FORECAST.ETS($C389, AO382:AO387, $C382:$C387, 0,0,1)</f>
        <v>37.201729299757126</v>
      </c>
      <c r="AP389">
        <f>_xlfn.FORECAST.ETS($C389, AP382:AP387, $C382:$C387, 0,0,1)</f>
        <v>0</v>
      </c>
      <c r="AQ389" t="e">
        <f>AP389*AVERAGEIFS(AQ:AQ, $A:$A, $A389, $D:$D, "Weight pct")</f>
        <v>#DIV/0!</v>
      </c>
      <c r="AR389" t="e">
        <f>AP389*AVERAGEIFS(AR:AR, $A:$A, $A389, $D:$D, "Weight pct")</f>
        <v>#DIV/0!</v>
      </c>
      <c r="AS389" t="e">
        <f>AP389*AVERAGEIFS(AS:AS, $A:$A, $A389, $D:$D, "Weight pct")</f>
        <v>#DIV/0!</v>
      </c>
      <c r="AT389" t="e">
        <f t="shared" si="384"/>
        <v>#DIV/0!</v>
      </c>
      <c r="AU389" t="e">
        <f t="shared" si="384"/>
        <v>#DIV/0!</v>
      </c>
      <c r="AV389" t="e">
        <f t="shared" si="384"/>
        <v>#DIV/0!</v>
      </c>
      <c r="AW389" t="e">
        <f t="shared" si="384"/>
        <v>#DIV/0!</v>
      </c>
      <c r="AX389" t="e">
        <f t="shared" si="385"/>
        <v>#DIV/0!</v>
      </c>
      <c r="AY389" t="e">
        <f t="shared" si="385"/>
        <v>#DIV/0!</v>
      </c>
      <c r="AZ389" t="e">
        <f t="shared" si="385"/>
        <v>#DIV/0!</v>
      </c>
      <c r="BA389" t="e">
        <f t="shared" si="385"/>
        <v>#DIV/0!</v>
      </c>
      <c r="BB389">
        <f>_xlfn.FORECAST.ETS($C389, BB382:BB387, $C382:$C387, 0,0,1)</f>
        <v>555.7681963387214</v>
      </c>
      <c r="BC389">
        <f>BB389*AVERAGEIFS(BC:BC, $A:$A, $A389, $D:$D, "Weight pct")</f>
        <v>406.08778083296386</v>
      </c>
      <c r="BD389">
        <f>BB389*AVERAGEIFS(BD:BD, $A:$A, $A389, $D:$D, "Weight pct")</f>
        <v>338.39781834613746</v>
      </c>
      <c r="BE389">
        <f>BB389*AVERAGEIFS(BE:BE, $A:$A, $A389, $D:$D, "Weight pct")</f>
        <v>111.05821886792901</v>
      </c>
      <c r="BF389">
        <f t="shared" si="386"/>
        <v>502.40780275017892</v>
      </c>
      <c r="BG389">
        <f t="shared" si="386"/>
        <v>383.27521159102957</v>
      </c>
      <c r="BH389">
        <f t="shared" si="386"/>
        <v>297.994173721913</v>
      </c>
      <c r="BI389">
        <f t="shared" si="386"/>
        <v>84.757715591851905</v>
      </c>
      <c r="BJ389">
        <f t="shared" si="387"/>
        <v>53.360393588542479</v>
      </c>
      <c r="BK389">
        <f t="shared" si="387"/>
        <v>22.812569241934252</v>
      </c>
      <c r="BL389">
        <f t="shared" si="387"/>
        <v>40.403644624224491</v>
      </c>
      <c r="BM389">
        <f t="shared" si="387"/>
        <v>26.300503276077102</v>
      </c>
      <c r="BN389">
        <f>_xlfn.FORECAST.ETS($C389, BN382:BN387, $C382:$C387, 0,0,1)</f>
        <v>23.620387593581942</v>
      </c>
      <c r="BO389">
        <f>_xlfn.FORECAST.ETS($C389, BO382:BO387, $C382:$C387, 0,0,1)</f>
        <v>0</v>
      </c>
      <c r="BP389" t="e">
        <f>BO389*AVERAGEIFS(BP:BP, $A:$A, $A389, $D:$D, "Weight pct")</f>
        <v>#DIV/0!</v>
      </c>
      <c r="BQ389" t="e">
        <f>BO389*AVERAGEIFS(BQ:BQ, $A:$A, $A389, $D:$D, "Weight pct")</f>
        <v>#DIV/0!</v>
      </c>
      <c r="BR389" t="e">
        <f>BO389*AVERAGEIFS(BR:BR, $A:$A, $A389, $D:$D, "Weight pct")</f>
        <v>#DIV/0!</v>
      </c>
      <c r="BS389" t="e">
        <f t="shared" si="388"/>
        <v>#DIV/0!</v>
      </c>
      <c r="BT389" t="e">
        <f t="shared" si="388"/>
        <v>#DIV/0!</v>
      </c>
      <c r="BU389" t="e">
        <f t="shared" si="388"/>
        <v>#DIV/0!</v>
      </c>
      <c r="BV389" t="e">
        <f t="shared" si="388"/>
        <v>#DIV/0!</v>
      </c>
      <c r="BW389" t="e">
        <f t="shared" si="389"/>
        <v>#DIV/0!</v>
      </c>
      <c r="BX389" t="e">
        <f t="shared" si="389"/>
        <v>#DIV/0!</v>
      </c>
      <c r="BY389" t="e">
        <f t="shared" si="389"/>
        <v>#DIV/0!</v>
      </c>
      <c r="BZ389" t="e">
        <f t="shared" si="389"/>
        <v>#DIV/0!</v>
      </c>
      <c r="CA389">
        <f>_xlfn.FORECAST.ETS($C389, CA382:CA387, $C382:$C387, 0,0,1)</f>
        <v>0</v>
      </c>
    </row>
    <row r="390" spans="1:79" outlineLevel="1">
      <c r="A390" t="str">
        <f>A389</f>
        <v>003614</v>
      </c>
      <c r="B390" t="str">
        <f>B389</f>
        <v>Southwest Texas College</v>
      </c>
      <c r="C390">
        <v>2024</v>
      </c>
      <c r="D390" t="s">
        <v>2040</v>
      </c>
      <c r="E390">
        <f>IF(OR(E387=0,E387=""),E388,IF(E388&gt;(E387*(1+Dash!$B$6)),E387*(1+Dash!$B$6),IF(E388&lt;(E387*(1-Dash!$B$7)),E387*(1-Dash!$B$7),E388)))</f>
        <v>883.63681100161932</v>
      </c>
      <c r="F390">
        <f>IF(OR(F387=0,F387=""),F388,IF(F388&gt;(F387*(1+Dash!$B$6)),F387*(1+Dash!$B$6),IF(F388&lt;(F387*(1-Dash!$B$7)),F387*(1-Dash!$B$7),F388)))</f>
        <v>605.51058383553084</v>
      </c>
      <c r="G390">
        <f>F390*AVERAGEIFS(G:G, $A:$A, $A390, $D:$D, "Weight pct")</f>
        <v>481.72279967431251</v>
      </c>
      <c r="H390">
        <f>F390*AVERAGEIFS(H:H, $A:$A, $A390, $D:$D, "Weight pct")</f>
        <v>316.14216878373907</v>
      </c>
      <c r="I390">
        <f>F390*AVERAGEIFS(I:I, $A:$A, $A390, $D:$D, "Weight pct")</f>
        <v>71.633263784725614</v>
      </c>
      <c r="J390">
        <f>IF(OR(J387=0,J387=""),J388,IF(J388&gt;(J387*(1+Dash!$B$6)),J387*(1+Dash!$B$6),IF(J388&lt;(J387*(1-Dash!$B$7)),J387*(1-Dash!$B$7),J388)))</f>
        <v>0</v>
      </c>
      <c r="K390" t="e">
        <f>J390*AVERAGEIFS(K:K, $A:$A, $A390, $D:$D, "Weight pct")</f>
        <v>#DIV/0!</v>
      </c>
      <c r="L390" t="e">
        <f>J390*AVERAGEIFS(L:L, $A:$A, $A390, $D:$D, "Weight pct")</f>
        <v>#DIV/0!</v>
      </c>
      <c r="M390" t="e">
        <f>J390*AVERAGEIFS(M:M, $A:$A, $A390, $D:$D, "Weight pct")</f>
        <v>#DIV/0!</v>
      </c>
      <c r="N390">
        <f>IF(OR(N387=0,N387=""),N388,IF(N388&gt;(N387*(1+Dash!$B$6)),N387*(1+Dash!$B$6),IF(N388&lt;(N387*(1-Dash!$B$7)),N387*(1-Dash!$B$7),N388)))</f>
        <v>116.878391972</v>
      </c>
      <c r="O390">
        <f>N390*AVERAGEIFS(O:O, $A:$A, $A390, $D:$D, "Weight pct")</f>
        <v>0</v>
      </c>
      <c r="P390">
        <f>N390*AVERAGEIFS(P:P, $A:$A, $A390, $D:$D, "Weight pct")</f>
        <v>116.878391972</v>
      </c>
      <c r="Q390">
        <f>IF(OR(Q387=0,Q387=""),Q388,IF(Q388&gt;(Q387*(1+Dash!$B$6)),Q387*(1+Dash!$B$6),IF(Q388&lt;(Q387*(1-Dash!$B$7)),Q387*(1-Dash!$B$7),Q388)))</f>
        <v>14.167473762107104</v>
      </c>
      <c r="R390" t="e">
        <f>$Q390*($R387/$Q387)</f>
        <v>#DIV/0!</v>
      </c>
      <c r="S390" t="e">
        <f>$Q390*($S387/$Q387)</f>
        <v>#DIV/0!</v>
      </c>
      <c r="T390" t="e">
        <f>$Q390*($T387/$Q387)</f>
        <v>#DIV/0!</v>
      </c>
      <c r="U390">
        <f t="shared" si="380"/>
        <v>2.2329676445579429</v>
      </c>
      <c r="V390" t="e">
        <f t="shared" si="380"/>
        <v>#DIV/0!</v>
      </c>
      <c r="W390" t="e">
        <f t="shared" si="380"/>
        <v>#DIV/0!</v>
      </c>
      <c r="X390" t="e">
        <f t="shared" si="380"/>
        <v>#DIV/0!</v>
      </c>
      <c r="Y390">
        <f t="shared" si="381"/>
        <v>11.934506117549159</v>
      </c>
      <c r="Z390" t="e">
        <f t="shared" si="381"/>
        <v>#DIV/0!</v>
      </c>
      <c r="AA390" t="e">
        <f t="shared" si="381"/>
        <v>#DIV/0!</v>
      </c>
      <c r="AB390" t="e">
        <f t="shared" si="381"/>
        <v>#DIV/0!</v>
      </c>
      <c r="AC390">
        <f>IF(OR(AC387=0,AC387=""),AC388,IF(AC388&gt;(AC387*(1+Dash!$B$6)),AC387*(1+Dash!$B$6),IF(AC388&lt;(AC387*(1-Dash!$B$7)),AC387*(1-Dash!$B$7),AC388)))</f>
        <v>529.20438725019426</v>
      </c>
      <c r="AD390">
        <f>AC390*AVERAGEIFS(AD:AD, $A:$A, $A390, $D:$D, "Weight pct")</f>
        <v>403.82230244603323</v>
      </c>
      <c r="AE390">
        <f>AC390*AVERAGEIFS(AE:AE, $A:$A, $A390, $D:$D, "Weight pct")</f>
        <v>290.49184638221908</v>
      </c>
      <c r="AF390">
        <f>AC390*AVERAGEIFS(AF:AF, $A:$A, $A390, $D:$D, "Weight pct")</f>
        <v>150.86648782208243</v>
      </c>
      <c r="AG390">
        <f t="shared" si="382"/>
        <v>213.69465604608391</v>
      </c>
      <c r="AH390">
        <f t="shared" si="382"/>
        <v>160.28974041182033</v>
      </c>
      <c r="AI390">
        <f t="shared" si="382"/>
        <v>101.58074521546945</v>
      </c>
      <c r="AJ390">
        <f t="shared" si="382"/>
        <v>65.006272967068028</v>
      </c>
      <c r="AK390">
        <f t="shared" si="383"/>
        <v>315.50973120411032</v>
      </c>
      <c r="AL390">
        <f t="shared" si="383"/>
        <v>243.53256203421287</v>
      </c>
      <c r="AM390">
        <f t="shared" si="383"/>
        <v>188.91110116674963</v>
      </c>
      <c r="AN390">
        <f t="shared" si="383"/>
        <v>85.860214855014419</v>
      </c>
      <c r="AO390">
        <f>IF(OR(AO387=0,AO387=""),AO388,IF(AO388&gt;(AO387*(1+Dash!$B$6)),AO387*(1+Dash!$B$6),IF(AO388&lt;(AO387*(1-Dash!$B$7)),AO387*(1-Dash!$B$7),AO388)))</f>
        <v>23.1</v>
      </c>
      <c r="AP390">
        <f>IF(OR(AP387=0,AP387=""),AP388,IF(AP388&gt;(AP387*(1+Dash!$B$6)),AP387*(1+Dash!$B$6),IF(AP388&lt;(AP387*(1-Dash!$B$7)),AP387*(1-Dash!$B$7),AP388)))</f>
        <v>0</v>
      </c>
      <c r="AQ390" t="e">
        <f>AP390*AVERAGEIFS(AQ:AQ, $A:$A, $A390, $D:$D, "Weight pct")</f>
        <v>#DIV/0!</v>
      </c>
      <c r="AR390" t="e">
        <f>AP390*AVERAGEIFS(AR:AR, $A:$A, $A390, $D:$D, "Weight pct")</f>
        <v>#DIV/0!</v>
      </c>
      <c r="AS390" t="e">
        <f>AP390*AVERAGEIFS(AS:AS, $A:$A, $A390, $D:$D, "Weight pct")</f>
        <v>#DIV/0!</v>
      </c>
      <c r="AT390" t="e">
        <f t="shared" si="384"/>
        <v>#DIV/0!</v>
      </c>
      <c r="AU390" t="e">
        <f t="shared" si="384"/>
        <v>#DIV/0!</v>
      </c>
      <c r="AV390" t="e">
        <f t="shared" si="384"/>
        <v>#DIV/0!</v>
      </c>
      <c r="AW390" t="e">
        <f t="shared" si="384"/>
        <v>#DIV/0!</v>
      </c>
      <c r="AX390" t="e">
        <f t="shared" si="385"/>
        <v>#DIV/0!</v>
      </c>
      <c r="AY390" t="e">
        <f t="shared" si="385"/>
        <v>#DIV/0!</v>
      </c>
      <c r="AZ390" t="e">
        <f t="shared" si="385"/>
        <v>#DIV/0!</v>
      </c>
      <c r="BA390" t="e">
        <f t="shared" si="385"/>
        <v>#DIV/0!</v>
      </c>
      <c r="BB390">
        <f>IF(OR(BB387=0,BB387=""),BB388,IF(BB388&gt;(BB387*(1+Dash!$B$6)),BB387*(1+Dash!$B$6),IF(BB388&lt;(BB387*(1-Dash!$B$7)),BB387*(1-Dash!$B$7),BB388)))</f>
        <v>580.79502409308259</v>
      </c>
      <c r="BC390">
        <f>BB390*AVERAGEIFS(BC:BC, $A:$A, $A390, $D:$D, "Weight pct")</f>
        <v>424.3743416887479</v>
      </c>
      <c r="BD390">
        <f>BB390*AVERAGEIFS(BD:BD, $A:$A, $A390, $D:$D, "Weight pct")</f>
        <v>353.63622883452535</v>
      </c>
      <c r="BE390">
        <f>BB390*AVERAGEIFS(BE:BE, $A:$A, $A390, $D:$D, "Weight pct")</f>
        <v>116.05928753760841</v>
      </c>
      <c r="BF390">
        <f t="shared" si="386"/>
        <v>525.03175573041131</v>
      </c>
      <c r="BG390">
        <f t="shared" si="386"/>
        <v>400.53449840556141</v>
      </c>
      <c r="BH390">
        <f t="shared" si="386"/>
        <v>311.4131655006297</v>
      </c>
      <c r="BI390">
        <f t="shared" si="386"/>
        <v>88.574444873852073</v>
      </c>
      <c r="BJ390">
        <f t="shared" si="387"/>
        <v>55.763268362671269</v>
      </c>
      <c r="BK390">
        <f t="shared" si="387"/>
        <v>23.839843283186454</v>
      </c>
      <c r="BL390">
        <f t="shared" si="387"/>
        <v>42.223063333895695</v>
      </c>
      <c r="BM390">
        <f t="shared" si="387"/>
        <v>27.484842663756336</v>
      </c>
      <c r="BN390">
        <f>IF(OR(BN387=0,BN387=""),BN388,IF(BN388&gt;(BN387*(1+Dash!$B$6)),BN387*(1+Dash!$B$6),IF(BN388&lt;(BN387*(1-Dash!$B$7)),BN387*(1-Dash!$B$7),BN388)))</f>
        <v>19.8</v>
      </c>
      <c r="BO390">
        <f>IF(OR(BO387=0,BO387=""),BO388,IF(BO388&gt;(BO387*(1+Dash!$B$6)),BO387*(1+Dash!$B$6),IF(BO388&lt;(BO387*(1-Dash!$B$7)),BO387*(1-Dash!$B$7),BO388)))</f>
        <v>0</v>
      </c>
      <c r="BP390" t="e">
        <f>BO390*AVERAGEIFS(BP:BP, $A:$A, $A390, $D:$D, "Weight pct")</f>
        <v>#DIV/0!</v>
      </c>
      <c r="BQ390" t="e">
        <f>BO390*AVERAGEIFS(BQ:BQ, $A:$A, $A390, $D:$D, "Weight pct")</f>
        <v>#DIV/0!</v>
      </c>
      <c r="BR390" t="e">
        <f>BO390*AVERAGEIFS(BR:BR, $A:$A, $A390, $D:$D, "Weight pct")</f>
        <v>#DIV/0!</v>
      </c>
      <c r="BS390" t="e">
        <f t="shared" si="388"/>
        <v>#DIV/0!</v>
      </c>
      <c r="BT390" t="e">
        <f t="shared" si="388"/>
        <v>#DIV/0!</v>
      </c>
      <c r="BU390" t="e">
        <f t="shared" si="388"/>
        <v>#DIV/0!</v>
      </c>
      <c r="BV390" t="e">
        <f t="shared" si="388"/>
        <v>#DIV/0!</v>
      </c>
      <c r="BW390" t="e">
        <f t="shared" si="389"/>
        <v>#DIV/0!</v>
      </c>
      <c r="BX390" t="e">
        <f t="shared" si="389"/>
        <v>#DIV/0!</v>
      </c>
      <c r="BY390" t="e">
        <f t="shared" si="389"/>
        <v>#DIV/0!</v>
      </c>
      <c r="BZ390" t="e">
        <f t="shared" si="389"/>
        <v>#DIV/0!</v>
      </c>
      <c r="CA390">
        <f>IF(OR(CA387=0,CA387=""),CA388,IF(CA388&gt;(CA387*(1+Dash!$B$6)),CA387*(1+Dash!$B$6),IF(CA388&lt;(CA387*(1-Dash!$B$7)),CA387*(1-Dash!$B$7),CA388)))</f>
        <v>0</v>
      </c>
    </row>
    <row r="391" spans="1:79" outlineLevel="1">
      <c r="A391" t="str">
        <f>A390</f>
        <v>003614</v>
      </c>
      <c r="B391" t="str">
        <f>B390</f>
        <v>Southwest Texas College</v>
      </c>
      <c r="C391">
        <v>2025</v>
      </c>
      <c r="D391" t="s">
        <v>2040</v>
      </c>
      <c r="E391">
        <f>IF(E389&gt;(E390*(1+Dash!$B$6)), E390*(1+Dash!$B$6), IF(E389&lt;(E390*(1-Dash!$B$7)), E390*(1-Dash!$B$7), E389))</f>
        <v>880.59960868360247</v>
      </c>
      <c r="F391">
        <f>IF(F389&gt;(F390*(1+Dash!$B$6)), F390*(1+Dash!$B$6), IF(F389&lt;(F390*(1-Dash!$B$7)), F390*(1-Dash!$B$7), F389))</f>
        <v>619.46120036152251</v>
      </c>
      <c r="G391">
        <f>F391*AVERAGEIFS(G:G, $A:$A, $A391, $D:$D, "Weight pct")</f>
        <v>492.82141665886519</v>
      </c>
      <c r="H391">
        <f>F391*AVERAGEIFS(H:H, $A:$A, $A391, $D:$D, "Weight pct")</f>
        <v>323.42590301091025</v>
      </c>
      <c r="I391">
        <f>F391*AVERAGEIFS(I:I, $A:$A, $A391, $D:$D, "Weight pct")</f>
        <v>73.283653092928617</v>
      </c>
      <c r="J391">
        <f>IF(J389&gt;(J390*(1+Dash!$B$6)), J390*(1+Dash!$B$6), IF(J389&lt;(J390*(1-Dash!$B$7)), J390*(1-Dash!$B$7), J389))</f>
        <v>0</v>
      </c>
      <c r="K391" t="e">
        <f>J391*AVERAGEIFS(K:K, $A:$A, $A391, $D:$D, "Weight pct")</f>
        <v>#DIV/0!</v>
      </c>
      <c r="L391" t="e">
        <f>J391*AVERAGEIFS(L:L, $A:$A, $A391, $D:$D, "Weight pct")</f>
        <v>#DIV/0!</v>
      </c>
      <c r="M391" t="e">
        <f>J391*AVERAGEIFS(M:M, $A:$A, $A391, $D:$D, "Weight pct")</f>
        <v>#DIV/0!</v>
      </c>
      <c r="N391">
        <f>IF(N389&gt;(N390*(1+Dash!$B$6)), N390*(1+Dash!$B$6), IF(N389&lt;(N390*(1-Dash!$B$7)), N390*(1-Dash!$B$7), N389))</f>
        <v>128.56623116920002</v>
      </c>
      <c r="O391">
        <f>N391*AVERAGEIFS(O:O, $A:$A, $A391, $D:$D, "Weight pct")</f>
        <v>0</v>
      </c>
      <c r="P391">
        <f>N391*AVERAGEIFS(P:P, $A:$A, $A391, $D:$D, "Weight pct")</f>
        <v>128.56623116920002</v>
      </c>
      <c r="Q391">
        <f>IF(Q389&gt;(Q390*(1+Dash!$B$6)), Q390*(1+Dash!$B$6), IF(Q389&lt;(Q390*(1-Dash!$B$7)), Q390*(1-Dash!$B$7), Q389))</f>
        <v>13.459100074001748</v>
      </c>
      <c r="R391" t="e">
        <f>$Q391*($R387/$Q387)</f>
        <v>#DIV/0!</v>
      </c>
      <c r="S391" t="e">
        <f>$Q391*($S387/$Q387)</f>
        <v>#DIV/0!</v>
      </c>
      <c r="T391" t="e">
        <f>$Q391*($T387/$Q387)</f>
        <v>#DIV/0!</v>
      </c>
      <c r="U391">
        <f t="shared" si="380"/>
        <v>2.1213192623300459</v>
      </c>
      <c r="V391" t="e">
        <f t="shared" si="380"/>
        <v>#DIV/0!</v>
      </c>
      <c r="W391" t="e">
        <f t="shared" si="380"/>
        <v>#DIV/0!</v>
      </c>
      <c r="X391" t="e">
        <f t="shared" si="380"/>
        <v>#DIV/0!</v>
      </c>
      <c r="Y391">
        <f t="shared" si="381"/>
        <v>11.337780811671701</v>
      </c>
      <c r="Z391" t="e">
        <f t="shared" si="381"/>
        <v>#DIV/0!</v>
      </c>
      <c r="AA391" t="e">
        <f t="shared" si="381"/>
        <v>#DIV/0!</v>
      </c>
      <c r="AB391" t="e">
        <f t="shared" si="381"/>
        <v>#DIV/0!</v>
      </c>
      <c r="AC391">
        <f>IF(AC389&gt;(AC390*(1+Dash!$B$6)), AC390*(1+Dash!$B$6), IF(AC389&lt;(AC390*(1-Dash!$B$7)), AC390*(1-Dash!$B$7), AC389))</f>
        <v>550.07901516360403</v>
      </c>
      <c r="AD391">
        <f>AC391*AVERAGEIFS(AD:AD, $A:$A, $A391, $D:$D, "Weight pct")</f>
        <v>419.75119591288205</v>
      </c>
      <c r="AE391">
        <f>AC391*AVERAGEIFS(AE:AE, $A:$A, $A391, $D:$D, "Weight pct")</f>
        <v>301.95038556141401</v>
      </c>
      <c r="AF391">
        <f>AC391*AVERAGEIFS(AF:AF, $A:$A, $A391, $D:$D, "Weight pct")</f>
        <v>156.81746229198993</v>
      </c>
      <c r="AG391">
        <f t="shared" si="382"/>
        <v>222.12390670899865</v>
      </c>
      <c r="AH391">
        <f t="shared" si="382"/>
        <v>166.61241794444609</v>
      </c>
      <c r="AI391">
        <f t="shared" si="382"/>
        <v>105.58762858723806</v>
      </c>
      <c r="AJ391">
        <f t="shared" si="382"/>
        <v>67.57046516372786</v>
      </c>
      <c r="AK391">
        <f t="shared" si="383"/>
        <v>327.95510845460535</v>
      </c>
      <c r="AL391">
        <f t="shared" si="383"/>
        <v>253.13877796843593</v>
      </c>
      <c r="AM391">
        <f t="shared" si="383"/>
        <v>196.36275697417594</v>
      </c>
      <c r="AN391">
        <f t="shared" si="383"/>
        <v>89.24699712826208</v>
      </c>
      <c r="AO391">
        <f>IF(AO389&gt;(AO390*(1+Dash!$B$6)), AO390*(1+Dash!$B$6), IF(AO389&lt;(AO390*(1-Dash!$B$7)), AO390*(1-Dash!$B$7), AO389))</f>
        <v>25.410000000000004</v>
      </c>
      <c r="AP391">
        <f>IF(AP389&gt;(AP390*(1+Dash!$B$6)), AP390*(1+Dash!$B$6), IF(AP389&lt;(AP390*(1-Dash!$B$7)), AP390*(1-Dash!$B$7), AP389))</f>
        <v>0</v>
      </c>
      <c r="AQ391" t="e">
        <f>AP391*AVERAGEIFS(AQ:AQ, $A:$A, $A391, $D:$D, "Weight pct")</f>
        <v>#DIV/0!</v>
      </c>
      <c r="AR391" t="e">
        <f>AP391*AVERAGEIFS(AR:AR, $A:$A, $A391, $D:$D, "Weight pct")</f>
        <v>#DIV/0!</v>
      </c>
      <c r="AS391" t="e">
        <f>AP391*AVERAGEIFS(AS:AS, $A:$A, $A391, $D:$D, "Weight pct")</f>
        <v>#DIV/0!</v>
      </c>
      <c r="AT391" t="e">
        <f t="shared" si="384"/>
        <v>#DIV/0!</v>
      </c>
      <c r="AU391" t="e">
        <f t="shared" si="384"/>
        <v>#DIV/0!</v>
      </c>
      <c r="AV391" t="e">
        <f t="shared" si="384"/>
        <v>#DIV/0!</v>
      </c>
      <c r="AW391" t="e">
        <f t="shared" si="384"/>
        <v>#DIV/0!</v>
      </c>
      <c r="AX391" t="e">
        <f t="shared" si="385"/>
        <v>#DIV/0!</v>
      </c>
      <c r="AY391" t="e">
        <f t="shared" si="385"/>
        <v>#DIV/0!</v>
      </c>
      <c r="AZ391" t="e">
        <f t="shared" si="385"/>
        <v>#DIV/0!</v>
      </c>
      <c r="BA391" t="e">
        <f t="shared" si="385"/>
        <v>#DIV/0!</v>
      </c>
      <c r="BB391">
        <f>IF(BB389&gt;(BB390*(1+Dash!$B$6)), BB390*(1+Dash!$B$6), IF(BB389&lt;(BB390*(1-Dash!$B$7)), BB390*(1-Dash!$B$7), BB389))</f>
        <v>555.7681963387214</v>
      </c>
      <c r="BC391">
        <f>BB391*AVERAGEIFS(BC:BC, $A:$A, $A391, $D:$D, "Weight pct")</f>
        <v>406.08778083296386</v>
      </c>
      <c r="BD391">
        <f>BB391*AVERAGEIFS(BD:BD, $A:$A, $A391, $D:$D, "Weight pct")</f>
        <v>338.39781834613746</v>
      </c>
      <c r="BE391">
        <f>BB391*AVERAGEIFS(BE:BE, $A:$A, $A391, $D:$D, "Weight pct")</f>
        <v>111.05821886792901</v>
      </c>
      <c r="BF391">
        <f t="shared" si="386"/>
        <v>502.40780275017892</v>
      </c>
      <c r="BG391">
        <f t="shared" si="386"/>
        <v>383.27521159102957</v>
      </c>
      <c r="BH391">
        <f t="shared" si="386"/>
        <v>297.994173721913</v>
      </c>
      <c r="BI391">
        <f t="shared" si="386"/>
        <v>84.757715591851905</v>
      </c>
      <c r="BJ391">
        <f t="shared" si="387"/>
        <v>53.360393588542479</v>
      </c>
      <c r="BK391">
        <f t="shared" si="387"/>
        <v>22.812569241934252</v>
      </c>
      <c r="BL391">
        <f t="shared" si="387"/>
        <v>40.403644624224491</v>
      </c>
      <c r="BM391">
        <f t="shared" si="387"/>
        <v>26.300503276077102</v>
      </c>
      <c r="BN391">
        <f>IF(BN389&gt;(BN390*(1+Dash!$B$6)), BN390*(1+Dash!$B$6), IF(BN389&lt;(BN390*(1-Dash!$B$7)), BN390*(1-Dash!$B$7), BN389))</f>
        <v>21.78</v>
      </c>
      <c r="BO391">
        <f>IF(BO389&gt;(BO390*(1+Dash!$B$6)), BO390*(1+Dash!$B$6), IF(BO389&lt;(BO390*(1-Dash!$B$7)), BO390*(1-Dash!$B$7), BO389))</f>
        <v>0</v>
      </c>
      <c r="BP391" t="e">
        <f>BO391*AVERAGEIFS(BP:BP, $A:$A, $A391, $D:$D, "Weight pct")</f>
        <v>#DIV/0!</v>
      </c>
      <c r="BQ391" t="e">
        <f>BO391*AVERAGEIFS(BQ:BQ, $A:$A, $A391, $D:$D, "Weight pct")</f>
        <v>#DIV/0!</v>
      </c>
      <c r="BR391" t="e">
        <f>BO391*AVERAGEIFS(BR:BR, $A:$A, $A391, $D:$D, "Weight pct")</f>
        <v>#DIV/0!</v>
      </c>
      <c r="BS391" t="e">
        <f t="shared" si="388"/>
        <v>#DIV/0!</v>
      </c>
      <c r="BT391" t="e">
        <f t="shared" si="388"/>
        <v>#DIV/0!</v>
      </c>
      <c r="BU391" t="e">
        <f t="shared" si="388"/>
        <v>#DIV/0!</v>
      </c>
      <c r="BV391" t="e">
        <f t="shared" si="388"/>
        <v>#DIV/0!</v>
      </c>
      <c r="BW391" t="e">
        <f t="shared" si="389"/>
        <v>#DIV/0!</v>
      </c>
      <c r="BX391" t="e">
        <f t="shared" si="389"/>
        <v>#DIV/0!</v>
      </c>
      <c r="BY391" t="e">
        <f t="shared" si="389"/>
        <v>#DIV/0!</v>
      </c>
      <c r="BZ391" t="e">
        <f t="shared" si="389"/>
        <v>#DIV/0!</v>
      </c>
      <c r="CA391">
        <f>IF(CA389&gt;(CA390*(1+Dash!$B$6)), CA390*(1+Dash!$B$6), IF(CA389&lt;(CA390*(1-Dash!$B$7)), CA390*(1-Dash!$B$7), CA389))</f>
        <v>0</v>
      </c>
    </row>
    <row r="392" spans="1:79" outlineLevel="1">
      <c r="A392" t="s">
        <v>125</v>
      </c>
      <c r="B392" t="s">
        <v>1946</v>
      </c>
      <c r="C392">
        <v>2018</v>
      </c>
      <c r="D392" t="s">
        <v>2036</v>
      </c>
      <c r="E392">
        <v>1661</v>
      </c>
      <c r="F392">
        <v>5084</v>
      </c>
      <c r="G392">
        <v>1943</v>
      </c>
      <c r="H392">
        <v>2016</v>
      </c>
      <c r="I392">
        <v>1042</v>
      </c>
      <c r="AC392">
        <v>2055</v>
      </c>
      <c r="AD392">
        <v>570</v>
      </c>
      <c r="AE392">
        <v>975</v>
      </c>
      <c r="AF392">
        <v>1358</v>
      </c>
      <c r="AG392">
        <v>1020</v>
      </c>
      <c r="AH392">
        <v>274</v>
      </c>
      <c r="AI392">
        <v>477</v>
      </c>
      <c r="AJ392">
        <v>670</v>
      </c>
      <c r="AK392">
        <v>1035</v>
      </c>
      <c r="AL392">
        <v>296</v>
      </c>
      <c r="AM392">
        <v>498</v>
      </c>
      <c r="AN392">
        <v>688</v>
      </c>
      <c r="AO392">
        <v>37</v>
      </c>
      <c r="AP392">
        <v>19</v>
      </c>
      <c r="AQ392">
        <v>3</v>
      </c>
      <c r="AR392">
        <v>6</v>
      </c>
      <c r="AS392">
        <v>12</v>
      </c>
      <c r="AT392">
        <v>11</v>
      </c>
      <c r="AU392">
        <v>0</v>
      </c>
      <c r="AV392">
        <v>1</v>
      </c>
      <c r="AW392">
        <v>7</v>
      </c>
      <c r="AX392">
        <v>8</v>
      </c>
      <c r="AY392">
        <v>3</v>
      </c>
      <c r="AZ392">
        <v>5</v>
      </c>
      <c r="BA392">
        <v>5</v>
      </c>
      <c r="BB392">
        <v>5632</v>
      </c>
      <c r="BC392">
        <v>1839</v>
      </c>
      <c r="BD392">
        <v>2846</v>
      </c>
      <c r="BE392">
        <v>2297</v>
      </c>
      <c r="BF392">
        <v>4769</v>
      </c>
      <c r="BG392">
        <v>1662</v>
      </c>
      <c r="BH392">
        <v>2407</v>
      </c>
      <c r="BI392">
        <v>1752</v>
      </c>
      <c r="BJ392">
        <v>863</v>
      </c>
      <c r="BK392">
        <v>177</v>
      </c>
      <c r="BL392">
        <v>439</v>
      </c>
      <c r="BM392">
        <v>545</v>
      </c>
      <c r="BN392">
        <v>458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</row>
    <row r="393" spans="1:79" outlineLevel="1">
      <c r="A393" t="s">
        <v>125</v>
      </c>
      <c r="B393" t="s">
        <v>1946</v>
      </c>
      <c r="C393">
        <v>2019</v>
      </c>
      <c r="D393" t="s">
        <v>2036</v>
      </c>
      <c r="E393">
        <v>2843</v>
      </c>
      <c r="F393">
        <v>5062</v>
      </c>
      <c r="G393">
        <v>2088</v>
      </c>
      <c r="H393">
        <v>2011</v>
      </c>
      <c r="I393">
        <v>1096</v>
      </c>
      <c r="AC393">
        <v>2284</v>
      </c>
      <c r="AD393">
        <v>656</v>
      </c>
      <c r="AE393">
        <v>962</v>
      </c>
      <c r="AF393">
        <v>1448</v>
      </c>
      <c r="AG393">
        <v>1253</v>
      </c>
      <c r="AH393">
        <v>332</v>
      </c>
      <c r="AI393">
        <v>517</v>
      </c>
      <c r="AJ393">
        <v>802</v>
      </c>
      <c r="AK393">
        <v>1031</v>
      </c>
      <c r="AL393">
        <v>324</v>
      </c>
      <c r="AM393">
        <v>445</v>
      </c>
      <c r="AN393">
        <v>646</v>
      </c>
      <c r="AO393">
        <v>60</v>
      </c>
      <c r="AP393">
        <v>41</v>
      </c>
      <c r="AQ393">
        <v>5</v>
      </c>
      <c r="AR393">
        <v>9</v>
      </c>
      <c r="AS393">
        <v>31</v>
      </c>
      <c r="AT393">
        <v>17</v>
      </c>
      <c r="AU393">
        <v>2</v>
      </c>
      <c r="AV393">
        <v>2</v>
      </c>
      <c r="AW393">
        <v>12</v>
      </c>
      <c r="AX393">
        <v>24</v>
      </c>
      <c r="AY393">
        <v>3</v>
      </c>
      <c r="AZ393">
        <v>7</v>
      </c>
      <c r="BA393">
        <v>19</v>
      </c>
      <c r="BB393">
        <v>5915</v>
      </c>
      <c r="BC393">
        <v>1979</v>
      </c>
      <c r="BD393">
        <v>2810</v>
      </c>
      <c r="BE393">
        <v>2292</v>
      </c>
      <c r="BF393">
        <v>5046</v>
      </c>
      <c r="BG393">
        <v>1816</v>
      </c>
      <c r="BH393">
        <v>2381</v>
      </c>
      <c r="BI393">
        <v>1750</v>
      </c>
      <c r="BJ393">
        <v>869</v>
      </c>
      <c r="BK393">
        <v>163</v>
      </c>
      <c r="BL393">
        <v>429</v>
      </c>
      <c r="BM393">
        <v>542</v>
      </c>
      <c r="BN393">
        <v>444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</row>
    <row r="394" spans="1:79" outlineLevel="1">
      <c r="A394" t="s">
        <v>125</v>
      </c>
      <c r="B394" t="s">
        <v>1946</v>
      </c>
      <c r="C394">
        <v>2020</v>
      </c>
      <c r="D394" t="s">
        <v>2036</v>
      </c>
      <c r="E394">
        <v>2802</v>
      </c>
      <c r="F394">
        <v>4407</v>
      </c>
      <c r="G394">
        <v>1591</v>
      </c>
      <c r="H394">
        <v>1886</v>
      </c>
      <c r="I394">
        <v>993</v>
      </c>
      <c r="N394">
        <v>37</v>
      </c>
      <c r="O394">
        <v>0</v>
      </c>
      <c r="P394">
        <v>37</v>
      </c>
      <c r="Q394">
        <f>SUM(Table1[[#This Row],[OSA]],Table1[[#This Row],[OSA: High-Demand Field]])</f>
        <v>18</v>
      </c>
      <c r="U394">
        <v>0</v>
      </c>
      <c r="Y394">
        <v>18</v>
      </c>
      <c r="AC394">
        <v>1625</v>
      </c>
      <c r="AD394">
        <v>444</v>
      </c>
      <c r="AE394">
        <v>732</v>
      </c>
      <c r="AF394">
        <v>1047</v>
      </c>
      <c r="AG394">
        <v>776</v>
      </c>
      <c r="AH394">
        <v>216</v>
      </c>
      <c r="AI394">
        <v>341</v>
      </c>
      <c r="AJ394">
        <v>495</v>
      </c>
      <c r="AK394">
        <v>849</v>
      </c>
      <c r="AL394">
        <v>228</v>
      </c>
      <c r="AM394">
        <v>391</v>
      </c>
      <c r="AN394">
        <v>552</v>
      </c>
      <c r="AO394">
        <v>38</v>
      </c>
      <c r="AP394">
        <v>19</v>
      </c>
      <c r="AQ394">
        <v>3</v>
      </c>
      <c r="AR394">
        <v>5</v>
      </c>
      <c r="AS394">
        <v>17</v>
      </c>
      <c r="AT394">
        <v>15</v>
      </c>
      <c r="AU394">
        <v>2</v>
      </c>
      <c r="AV394">
        <v>2</v>
      </c>
      <c r="AW394">
        <v>14</v>
      </c>
      <c r="AX394">
        <v>4</v>
      </c>
      <c r="AY394">
        <v>1</v>
      </c>
      <c r="AZ394">
        <v>3</v>
      </c>
      <c r="BA394">
        <v>3</v>
      </c>
      <c r="BB394">
        <v>6119</v>
      </c>
      <c r="BC394">
        <v>2036</v>
      </c>
      <c r="BD394">
        <v>2814</v>
      </c>
      <c r="BE394">
        <v>2302</v>
      </c>
      <c r="BF394">
        <v>5254</v>
      </c>
      <c r="BG394">
        <v>1895</v>
      </c>
      <c r="BH394">
        <v>2417</v>
      </c>
      <c r="BI394">
        <v>1775</v>
      </c>
      <c r="BJ394">
        <v>865</v>
      </c>
      <c r="BK394">
        <v>141</v>
      </c>
      <c r="BL394">
        <v>397</v>
      </c>
      <c r="BM394">
        <v>527</v>
      </c>
      <c r="BN394">
        <v>443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</row>
    <row r="395" spans="1:79" outlineLevel="1">
      <c r="A395" t="s">
        <v>125</v>
      </c>
      <c r="B395" t="s">
        <v>1946</v>
      </c>
      <c r="C395">
        <v>2021</v>
      </c>
      <c r="D395" t="s">
        <v>2036</v>
      </c>
      <c r="E395">
        <v>2524</v>
      </c>
      <c r="F395">
        <v>4325</v>
      </c>
      <c r="G395">
        <v>1522</v>
      </c>
      <c r="H395">
        <v>1823</v>
      </c>
      <c r="I395">
        <v>988</v>
      </c>
      <c r="J395">
        <v>3</v>
      </c>
      <c r="K395">
        <v>0</v>
      </c>
      <c r="L395">
        <v>2</v>
      </c>
      <c r="M395">
        <v>0</v>
      </c>
      <c r="N395">
        <v>39</v>
      </c>
      <c r="O395">
        <v>0</v>
      </c>
      <c r="P395">
        <v>39</v>
      </c>
      <c r="Q395">
        <f>SUM(Table1[[#This Row],[OSA]],Table1[[#This Row],[OSA: High-Demand Field]])</f>
        <v>19</v>
      </c>
      <c r="U395">
        <v>1</v>
      </c>
      <c r="Y395">
        <v>18</v>
      </c>
      <c r="AC395">
        <v>2059</v>
      </c>
      <c r="AD395">
        <v>510</v>
      </c>
      <c r="AE395">
        <v>936</v>
      </c>
      <c r="AF395">
        <v>1359</v>
      </c>
      <c r="AG395">
        <v>1065</v>
      </c>
      <c r="AH395">
        <v>265</v>
      </c>
      <c r="AI395">
        <v>423</v>
      </c>
      <c r="AJ395">
        <v>707</v>
      </c>
      <c r="AK395">
        <v>994</v>
      </c>
      <c r="AL395">
        <v>245</v>
      </c>
      <c r="AM395">
        <v>513</v>
      </c>
      <c r="AN395">
        <v>652</v>
      </c>
      <c r="AO395">
        <v>56</v>
      </c>
      <c r="AP395">
        <v>63</v>
      </c>
      <c r="AQ395">
        <v>11</v>
      </c>
      <c r="AR395">
        <v>23</v>
      </c>
      <c r="AS395">
        <v>54</v>
      </c>
      <c r="AT395">
        <v>40</v>
      </c>
      <c r="AU395">
        <v>11</v>
      </c>
      <c r="AV395">
        <v>18</v>
      </c>
      <c r="AW395">
        <v>37</v>
      </c>
      <c r="AX395">
        <v>23</v>
      </c>
      <c r="AY395">
        <v>0</v>
      </c>
      <c r="AZ395">
        <v>5</v>
      </c>
      <c r="BA395">
        <v>17</v>
      </c>
      <c r="BB395">
        <v>6179</v>
      </c>
      <c r="BC395">
        <v>1935</v>
      </c>
      <c r="BD395">
        <v>2844</v>
      </c>
      <c r="BE395">
        <v>2338</v>
      </c>
      <c r="BF395">
        <v>5248</v>
      </c>
      <c r="BG395">
        <v>1791</v>
      </c>
      <c r="BH395">
        <v>2384</v>
      </c>
      <c r="BI395">
        <v>1764</v>
      </c>
      <c r="BJ395">
        <v>931</v>
      </c>
      <c r="BK395">
        <v>144</v>
      </c>
      <c r="BL395">
        <v>460</v>
      </c>
      <c r="BM395">
        <v>574</v>
      </c>
      <c r="BN395">
        <v>534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</row>
    <row r="396" spans="1:79" outlineLevel="1">
      <c r="A396" t="s">
        <v>125</v>
      </c>
      <c r="B396" t="s">
        <v>1946</v>
      </c>
      <c r="C396">
        <v>2022</v>
      </c>
      <c r="D396" t="s">
        <v>2036</v>
      </c>
      <c r="E396">
        <v>2425</v>
      </c>
      <c r="F396">
        <v>3804</v>
      </c>
      <c r="G396">
        <v>1275</v>
      </c>
      <c r="H396">
        <v>1668</v>
      </c>
      <c r="I396">
        <v>892</v>
      </c>
      <c r="N396">
        <v>20</v>
      </c>
      <c r="O396">
        <v>0</v>
      </c>
      <c r="P396">
        <v>20</v>
      </c>
      <c r="Q396">
        <f>SUM(Table1[[#This Row],[OSA]],Table1[[#This Row],[OSA: High-Demand Field]])</f>
        <v>27</v>
      </c>
      <c r="U396">
        <v>2</v>
      </c>
      <c r="Y396">
        <v>25</v>
      </c>
      <c r="AC396">
        <v>1533</v>
      </c>
      <c r="AD396">
        <v>363</v>
      </c>
      <c r="AE396">
        <v>646</v>
      </c>
      <c r="AF396">
        <v>977</v>
      </c>
      <c r="AG396">
        <v>769</v>
      </c>
      <c r="AH396">
        <v>191</v>
      </c>
      <c r="AI396">
        <v>309</v>
      </c>
      <c r="AJ396">
        <v>484</v>
      </c>
      <c r="AK396">
        <v>764</v>
      </c>
      <c r="AL396">
        <v>172</v>
      </c>
      <c r="AM396">
        <v>337</v>
      </c>
      <c r="AN396">
        <v>493</v>
      </c>
      <c r="AO396">
        <v>60</v>
      </c>
      <c r="AP396">
        <v>30</v>
      </c>
      <c r="AQ396">
        <v>0</v>
      </c>
      <c r="AR396">
        <v>5</v>
      </c>
      <c r="AS396">
        <v>25</v>
      </c>
      <c r="AT396">
        <v>23</v>
      </c>
      <c r="AU396">
        <v>0</v>
      </c>
      <c r="AV396">
        <v>2</v>
      </c>
      <c r="AW396">
        <v>20</v>
      </c>
      <c r="AX396">
        <v>7</v>
      </c>
      <c r="AY396">
        <v>0</v>
      </c>
      <c r="AZ396">
        <v>3</v>
      </c>
      <c r="BA396">
        <v>5</v>
      </c>
      <c r="BB396">
        <v>5561</v>
      </c>
      <c r="BC396">
        <v>1716</v>
      </c>
      <c r="BD396">
        <v>2496</v>
      </c>
      <c r="BE396">
        <v>2057</v>
      </c>
      <c r="BF396">
        <v>4588</v>
      </c>
      <c r="BG396">
        <v>1581</v>
      </c>
      <c r="BH396">
        <v>2036</v>
      </c>
      <c r="BI396">
        <v>1445</v>
      </c>
      <c r="BJ396">
        <v>973</v>
      </c>
      <c r="BK396">
        <v>135</v>
      </c>
      <c r="BL396">
        <v>460</v>
      </c>
      <c r="BM396">
        <v>612</v>
      </c>
      <c r="BN396">
        <v>593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</row>
    <row r="397" spans="1:79" outlineLevel="1">
      <c r="A397" t="s">
        <v>125</v>
      </c>
      <c r="B397" t="s">
        <v>1946</v>
      </c>
      <c r="C397">
        <v>2023</v>
      </c>
      <c r="D397" t="s">
        <v>2036</v>
      </c>
      <c r="E397">
        <v>2580</v>
      </c>
      <c r="F397">
        <v>3507</v>
      </c>
      <c r="G397">
        <v>1290</v>
      </c>
      <c r="H397">
        <v>1529</v>
      </c>
      <c r="I397">
        <v>784</v>
      </c>
      <c r="N397">
        <v>79</v>
      </c>
      <c r="O397">
        <v>18</v>
      </c>
      <c r="P397">
        <v>61</v>
      </c>
      <c r="Q397">
        <v>58</v>
      </c>
      <c r="R397">
        <v>13</v>
      </c>
      <c r="S397">
        <v>27</v>
      </c>
      <c r="T397">
        <v>36</v>
      </c>
      <c r="U397">
        <v>11</v>
      </c>
      <c r="V397">
        <v>1</v>
      </c>
      <c r="W397">
        <v>7</v>
      </c>
      <c r="X397">
        <v>7</v>
      </c>
      <c r="Y397">
        <v>47</v>
      </c>
      <c r="Z397">
        <v>12</v>
      </c>
      <c r="AA397">
        <v>20</v>
      </c>
      <c r="AB397">
        <v>29</v>
      </c>
      <c r="AC397">
        <v>1781</v>
      </c>
      <c r="AD397">
        <v>501</v>
      </c>
      <c r="AE397">
        <v>771</v>
      </c>
      <c r="AF397">
        <v>980</v>
      </c>
      <c r="AG397">
        <v>983</v>
      </c>
      <c r="AH397">
        <v>264</v>
      </c>
      <c r="AI397">
        <v>445</v>
      </c>
      <c r="AJ397">
        <v>548</v>
      </c>
      <c r="AK397">
        <v>798</v>
      </c>
      <c r="AL397">
        <v>237</v>
      </c>
      <c r="AM397">
        <v>326</v>
      </c>
      <c r="AN397">
        <v>432</v>
      </c>
      <c r="AO397">
        <v>54</v>
      </c>
      <c r="AP397">
        <v>22</v>
      </c>
      <c r="AQ397">
        <v>2</v>
      </c>
      <c r="AR397">
        <v>3</v>
      </c>
      <c r="AS397">
        <v>19</v>
      </c>
      <c r="AT397">
        <v>9</v>
      </c>
      <c r="AU397">
        <v>0</v>
      </c>
      <c r="AV397">
        <v>0</v>
      </c>
      <c r="AW397">
        <v>8</v>
      </c>
      <c r="AX397">
        <v>13</v>
      </c>
      <c r="AY397">
        <v>2</v>
      </c>
      <c r="AZ397">
        <v>3</v>
      </c>
      <c r="BA397">
        <v>11</v>
      </c>
      <c r="BB397">
        <v>5541</v>
      </c>
      <c r="BC397">
        <v>1863</v>
      </c>
      <c r="BD397">
        <v>2501</v>
      </c>
      <c r="BE397">
        <v>1935</v>
      </c>
      <c r="BF397">
        <v>4633</v>
      </c>
      <c r="BG397">
        <v>1725</v>
      </c>
      <c r="BH397">
        <v>2116</v>
      </c>
      <c r="BI397">
        <v>1385</v>
      </c>
      <c r="BJ397">
        <v>908</v>
      </c>
      <c r="BK397">
        <v>138</v>
      </c>
      <c r="BL397">
        <v>385</v>
      </c>
      <c r="BM397">
        <v>550</v>
      </c>
      <c r="BN397">
        <v>597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</row>
    <row r="398" spans="1:79" outlineLevel="1">
      <c r="A398" t="str">
        <f>A397</f>
        <v>003626</v>
      </c>
      <c r="B398" t="str">
        <f>B397</f>
        <v>Tarrant County College District</v>
      </c>
      <c r="C398">
        <v>2024</v>
      </c>
      <c r="D398" t="s">
        <v>2037</v>
      </c>
      <c r="E398">
        <f>_xlfn.FORECAST.ETS($C398, E392:E397, $C392:$C397, 0,0,1)</f>
        <v>2593.3935896967914</v>
      </c>
      <c r="F398">
        <f>_xlfn.FORECAST.ETS($C398, F392:F397, $C392:$C397, 0,0,1)</f>
        <v>3126.130742476385</v>
      </c>
      <c r="G398">
        <f>F398*AVERAGEIFS(G:G, $A:$A, $A398, $D:$D, "Weight pct")</f>
        <v>1151.7696797387864</v>
      </c>
      <c r="H398">
        <f>F398*AVERAGEIFS(H:H, $A:$A, $A398, $D:$D, "Weight pct")</f>
        <v>1311.7981091789068</v>
      </c>
      <c r="I398">
        <f>F398*AVERAGEIFS(I:I, $A:$A, $A398, $D:$D, "Weight pct")</f>
        <v>694.66662947294935</v>
      </c>
      <c r="J398">
        <f>_xlfn.FORECAST.ETS($C398, J392:J397, $C392:$C397, 0,0,1)</f>
        <v>0.3419738697021048</v>
      </c>
      <c r="K398">
        <f>J398*AVERAGEIFS(K:K, $A:$A, $A398, $D:$D, "Weight pct")</f>
        <v>0</v>
      </c>
      <c r="L398">
        <f>J398*AVERAGEIFS(L:L, $A:$A, $A398, $D:$D, "Weight pct")</f>
        <v>0.22798257980140318</v>
      </c>
      <c r="M398">
        <f>J398*AVERAGEIFS(M:M, $A:$A, $A398, $D:$D, "Weight pct")</f>
        <v>0</v>
      </c>
      <c r="N398">
        <f>_xlfn.FORECAST.ETS($C398, N394:N397, $C394:$C397, 0,0,1)</f>
        <v>80.425405285499977</v>
      </c>
      <c r="O398">
        <f>N398*AVERAGEIFS(O:O, $A:$A, $A398, $D:$D, "Weight pct")</f>
        <v>4.581193971958859</v>
      </c>
      <c r="P398">
        <f>N398*AVERAGEIFS(P:P, $A:$A, $A398, $D:$D, "Weight pct")</f>
        <v>75.844211313541123</v>
      </c>
      <c r="Q398">
        <f>_xlfn.FORECAST.ETS($C398, Q394:Q397, $C394:$C397, 0,0,1)</f>
        <v>66.401506710821451</v>
      </c>
      <c r="R398">
        <f>$Q398*($R397/$Q397)</f>
        <v>14.883096331735842</v>
      </c>
      <c r="S398">
        <f>$Q398*($S397/$Q397)</f>
        <v>30.911046227451365</v>
      </c>
      <c r="T398">
        <f>$Q398*($T397/$Q397)</f>
        <v>41.214728303268487</v>
      </c>
      <c r="U398">
        <f t="shared" ref="U398:X401" si="390">Q398*AVERAGEIFS(U:U, $A:$A, $A398, $D:$D, "Weight pct")</f>
        <v>5.2517088682947026</v>
      </c>
      <c r="V398">
        <f t="shared" si="390"/>
        <v>1.1448535639796802</v>
      </c>
      <c r="W398">
        <f t="shared" si="390"/>
        <v>8.0139749478577613</v>
      </c>
      <c r="X398">
        <f t="shared" si="390"/>
        <v>8.0139749478577613</v>
      </c>
      <c r="Y398">
        <f t="shared" ref="Y398:AB401" si="391">Q398*AVERAGEIFS(Y:Y, $A:$A, $A398, $D:$D, "Weight pct")</f>
        <v>61.149797842526745</v>
      </c>
      <c r="Z398">
        <f t="shared" si="391"/>
        <v>13.738242767756162</v>
      </c>
      <c r="AA398">
        <f t="shared" si="391"/>
        <v>22.897071279593604</v>
      </c>
      <c r="AB398">
        <f t="shared" si="391"/>
        <v>33.200753355410725</v>
      </c>
      <c r="AC398">
        <f>_xlfn.FORECAST.ETS($C398, AC392:AC397, $C392:$C397, 0,0,1)</f>
        <v>1470.7427358116211</v>
      </c>
      <c r="AD398">
        <f>AC398*AVERAGEIFS(AD:AD, $A:$A, $A398, $D:$D, "Weight pct")</f>
        <v>393.08167140769297</v>
      </c>
      <c r="AE398">
        <f>AC398*AVERAGEIFS(AE:AE, $A:$A, $A398, $D:$D, "Weight pct")</f>
        <v>650.80204576607855</v>
      </c>
      <c r="AF398">
        <f>AC398*AVERAGEIFS(AF:AF, $A:$A, $A398, $D:$D, "Weight pct")</f>
        <v>928.21140286402681</v>
      </c>
      <c r="AG398">
        <f t="shared" ref="AG398:AJ401" si="392">AC398*AVERAGEIFS(AG:AG, $A:$A, $A398, $D:$D, "Weight pct")</f>
        <v>758.24069636878312</v>
      </c>
      <c r="AH398">
        <f t="shared" si="392"/>
        <v>199.55515312917586</v>
      </c>
      <c r="AI398">
        <f t="shared" si="392"/>
        <v>325.39273109319868</v>
      </c>
      <c r="AJ398">
        <f t="shared" si="392"/>
        <v>478.77648238873439</v>
      </c>
      <c r="AK398">
        <f t="shared" ref="AK398:AN401" si="393">AC398*AVERAGEIFS(AK:AK, $A:$A, $A398, $D:$D, "Weight pct")</f>
        <v>712.50203944283794</v>
      </c>
      <c r="AL398">
        <f t="shared" si="393"/>
        <v>193.5265182785171</v>
      </c>
      <c r="AM398">
        <f t="shared" si="393"/>
        <v>325.40931467287993</v>
      </c>
      <c r="AN398">
        <f t="shared" si="393"/>
        <v>449.43492047529247</v>
      </c>
      <c r="AO398">
        <f>_xlfn.FORECAST.ETS($C398, AO392:AO397, $C392:$C397, 0,0,1)</f>
        <v>57.628126705763428</v>
      </c>
      <c r="AP398">
        <f>_xlfn.FORECAST.ETS($C398, AP392:AP397, $C392:$C397, 0,0,1)</f>
        <v>28.278183892053509</v>
      </c>
      <c r="AQ398">
        <f>AP398*AVERAGEIFS(AQ:AQ, $A:$A, $A398, $D:$D, "Weight pct")</f>
        <v>3.3144527481657531</v>
      </c>
      <c r="AR398">
        <f>AP398*AVERAGEIFS(AR:AR, $A:$A, $A398, $D:$D, "Weight pct")</f>
        <v>6.9119857371836462</v>
      </c>
      <c r="AS398">
        <f>AP398*AVERAGEIFS(AS:AS, $A:$A, $A398, $D:$D, "Weight pct")</f>
        <v>22.794694821313399</v>
      </c>
      <c r="AT398">
        <f t="shared" ref="AT398:AW401" si="394">AP398*AVERAGEIFS(AT:AT, $A:$A, $A398, $D:$D, "Weight pct")</f>
        <v>16.937375702855764</v>
      </c>
      <c r="AU398">
        <f t="shared" si="394"/>
        <v>1.3699738025751778</v>
      </c>
      <c r="AV398">
        <f t="shared" si="394"/>
        <v>2.2711605308733058</v>
      </c>
      <c r="AW398">
        <f t="shared" si="394"/>
        <v>14.057478175671157</v>
      </c>
      <c r="AX398">
        <f t="shared" ref="AX398:BA401" si="395">AP398*AVERAGEIFS(AX:AX, $A:$A, $A398, $D:$D, "Weight pct")</f>
        <v>11.340808189197745</v>
      </c>
      <c r="AY398">
        <f t="shared" si="395"/>
        <v>1.9444789455905751</v>
      </c>
      <c r="AZ398">
        <f t="shared" si="395"/>
        <v>4.6408252063103417</v>
      </c>
      <c r="BA398">
        <f t="shared" si="395"/>
        <v>8.7372166456422384</v>
      </c>
      <c r="BB398">
        <f>_xlfn.FORECAST.ETS($C398, BB392:BB397, $C392:$C397, 0,0,1)</f>
        <v>5467.8804677641619</v>
      </c>
      <c r="BC398">
        <f>BB398*AVERAGEIFS(BC:BC, $A:$A, $A398, $D:$D, "Weight pct")</f>
        <v>1778.6925636611584</v>
      </c>
      <c r="BD398">
        <f>BB398*AVERAGEIFS(BD:BD, $A:$A, $A398, $D:$D, "Weight pct")</f>
        <v>2552.3524032422529</v>
      </c>
      <c r="BE398">
        <f>BB398*AVERAGEIFS(BE:BE, $A:$A, $A398, $D:$D, "Weight pct")</f>
        <v>2067.8006859120278</v>
      </c>
      <c r="BF398">
        <f t="shared" ref="BF398:BI401" si="396">BB398*AVERAGEIFS(BF:BF, $A:$A, $A398, $D:$D, "Weight pct")</f>
        <v>4619.4307095923659</v>
      </c>
      <c r="BG398">
        <f t="shared" si="396"/>
        <v>1637.8704386260147</v>
      </c>
      <c r="BH398">
        <f t="shared" si="396"/>
        <v>2149.089974972353</v>
      </c>
      <c r="BI398">
        <f t="shared" si="396"/>
        <v>1540.5323864719492</v>
      </c>
      <c r="BJ398">
        <f t="shared" ref="BJ398:BM401" si="397">BB398*AVERAGEIFS(BJ:BJ, $A:$A, $A398, $D:$D, "Weight pct")</f>
        <v>848.44975817179602</v>
      </c>
      <c r="BK398">
        <f t="shared" si="397"/>
        <v>140.82212503514384</v>
      </c>
      <c r="BL398">
        <f t="shared" si="397"/>
        <v>403.26242826989994</v>
      </c>
      <c r="BM398">
        <f t="shared" si="397"/>
        <v>527.26829944007852</v>
      </c>
      <c r="BN398">
        <f>_xlfn.FORECAST.ETS($C398, BN392:BN397, $C392:$C397, 0,0,1)</f>
        <v>645.85446542863201</v>
      </c>
      <c r="BO398">
        <f>_xlfn.FORECAST.ETS($C398, BO392:BO397, $C392:$C397, 0,0,1)</f>
        <v>0</v>
      </c>
      <c r="BP398" t="e">
        <f>BO398*AVERAGEIFS(BP:BP, $A:$A, $A398, $D:$D, "Weight pct")</f>
        <v>#DIV/0!</v>
      </c>
      <c r="BQ398" t="e">
        <f>BO398*AVERAGEIFS(BQ:BQ, $A:$A, $A398, $D:$D, "Weight pct")</f>
        <v>#DIV/0!</v>
      </c>
      <c r="BR398" t="e">
        <f>BO398*AVERAGEIFS(BR:BR, $A:$A, $A398, $D:$D, "Weight pct")</f>
        <v>#DIV/0!</v>
      </c>
      <c r="BS398" t="e">
        <f t="shared" ref="BS398:BV401" si="398">BO398*AVERAGEIFS(BS:BS, $A:$A, $A398, $D:$D, "Weight pct")</f>
        <v>#DIV/0!</v>
      </c>
      <c r="BT398" t="e">
        <f t="shared" si="398"/>
        <v>#DIV/0!</v>
      </c>
      <c r="BU398" t="e">
        <f t="shared" si="398"/>
        <v>#DIV/0!</v>
      </c>
      <c r="BV398" t="e">
        <f t="shared" si="398"/>
        <v>#DIV/0!</v>
      </c>
      <c r="BW398" t="e">
        <f t="shared" ref="BW398:BZ401" si="399">BO398*AVERAGEIFS(BW:BW, $A:$A, $A398, $D:$D, "Weight pct")</f>
        <v>#DIV/0!</v>
      </c>
      <c r="BX398" t="e">
        <f t="shared" si="399"/>
        <v>#DIV/0!</v>
      </c>
      <c r="BY398" t="e">
        <f t="shared" si="399"/>
        <v>#DIV/0!</v>
      </c>
      <c r="BZ398" t="e">
        <f t="shared" si="399"/>
        <v>#DIV/0!</v>
      </c>
      <c r="CA398">
        <f>_xlfn.FORECAST.ETS($C398, CA392:CA397, $C392:$C397, 0,0,1)</f>
        <v>0</v>
      </c>
    </row>
    <row r="399" spans="1:79" outlineLevel="1">
      <c r="A399" t="str">
        <f>A397</f>
        <v>003626</v>
      </c>
      <c r="B399" t="str">
        <f>B397</f>
        <v>Tarrant County College District</v>
      </c>
      <c r="C399">
        <v>2025</v>
      </c>
      <c r="D399" t="s">
        <v>2037</v>
      </c>
      <c r="E399">
        <f>_xlfn.FORECAST.ETS($C399, E392:E397, $C392:$C397, 0,0,1)</f>
        <v>2618.2732593633964</v>
      </c>
      <c r="F399">
        <f>_xlfn.FORECAST.ETS($C399, F392:F397, $C392:$C397, 0,0,1)</f>
        <v>2778.3910341945329</v>
      </c>
      <c r="G399">
        <f>F399*AVERAGEIFS(G:G, $A:$A, $A399, $D:$D, "Weight pct")</f>
        <v>1023.650901148299</v>
      </c>
      <c r="H399">
        <f>F399*AVERAGEIFS(H:H, $A:$A, $A399, $D:$D, "Weight pct")</f>
        <v>1165.8783350592855</v>
      </c>
      <c r="I399">
        <f>F399*AVERAGEIFS(I:I, $A:$A, $A399, $D:$D, "Weight pct")</f>
        <v>617.39437473202804</v>
      </c>
      <c r="J399">
        <f>_xlfn.FORECAST.ETS($C399, J392:J397, $C392:$C397, 0,0,1)</f>
        <v>0.39923253009210713</v>
      </c>
      <c r="K399">
        <f>J399*AVERAGEIFS(K:K, $A:$A, $A399, $D:$D, "Weight pct")</f>
        <v>0</v>
      </c>
      <c r="L399">
        <f>J399*AVERAGEIFS(L:L, $A:$A, $A399, $D:$D, "Weight pct")</f>
        <v>0.26615502006140473</v>
      </c>
      <c r="M399">
        <f>J399*AVERAGEIFS(M:M, $A:$A, $A399, $D:$D, "Weight pct")</f>
        <v>0</v>
      </c>
      <c r="N399">
        <f>_xlfn.FORECAST.ETS($C399, N394:N397, $C394:$C397, 0,0,1)</f>
        <v>92.45903620057139</v>
      </c>
      <c r="O399">
        <f>N399*AVERAGEIFS(O:O, $A:$A, $A399, $D:$D, "Weight pct")</f>
        <v>5.2666539607920413</v>
      </c>
      <c r="P399">
        <f>N399*AVERAGEIFS(P:P, $A:$A, $A399, $D:$D, "Weight pct")</f>
        <v>87.192382239779349</v>
      </c>
      <c r="Q399">
        <f>_xlfn.FORECAST.ETS($C399, Q394:Q397, $C394:$C397, 0,0,1)</f>
        <v>79.773923769857191</v>
      </c>
      <c r="R399">
        <f>$Q399*($R397/$Q397)</f>
        <v>17.880362224278336</v>
      </c>
      <c r="S399">
        <f>$Q399*($S397/$Q397)</f>
        <v>37.136136927347309</v>
      </c>
      <c r="T399">
        <f>$Q399*($T397/$Q397)</f>
        <v>49.514849236463085</v>
      </c>
      <c r="U399">
        <f t="shared" si="390"/>
        <v>6.309336093009895</v>
      </c>
      <c r="V399">
        <f t="shared" si="390"/>
        <v>1.3754124787906412</v>
      </c>
      <c r="W399">
        <f t="shared" si="390"/>
        <v>9.6278873515344863</v>
      </c>
      <c r="X399">
        <f t="shared" si="390"/>
        <v>9.6278873515344898</v>
      </c>
      <c r="Y399">
        <f t="shared" si="391"/>
        <v>73.464587676847287</v>
      </c>
      <c r="Z399">
        <f t="shared" si="391"/>
        <v>16.504949745487696</v>
      </c>
      <c r="AA399">
        <f t="shared" si="391"/>
        <v>27.508249575812819</v>
      </c>
      <c r="AB399">
        <f t="shared" si="391"/>
        <v>39.886961884928596</v>
      </c>
      <c r="AC399">
        <f>_xlfn.FORECAST.ETS($C399, AC392:AC397, $C392:$C397, 0,0,1)</f>
        <v>1373.424059673212</v>
      </c>
      <c r="AD399">
        <f>AC399*AVERAGEIFS(AD:AD, $A:$A, $A399, $D:$D, "Weight pct")</f>
        <v>367.07155628408543</v>
      </c>
      <c r="AE399">
        <f>AC399*AVERAGEIFS(AE:AE, $A:$A, $A399, $D:$D, "Weight pct")</f>
        <v>607.73863842776393</v>
      </c>
      <c r="AF399">
        <f>AC399*AVERAGEIFS(AF:AF, $A:$A, $A399, $D:$D, "Weight pct")</f>
        <v>866.79188828559631</v>
      </c>
      <c r="AG399">
        <f t="shared" si="392"/>
        <v>708.06810059923532</v>
      </c>
      <c r="AH399">
        <f t="shared" si="392"/>
        <v>186.35063894307532</v>
      </c>
      <c r="AI399">
        <f t="shared" si="392"/>
        <v>303.86157608968523</v>
      </c>
      <c r="AJ399">
        <f t="shared" si="392"/>
        <v>447.09596322127891</v>
      </c>
      <c r="AK399">
        <f t="shared" si="393"/>
        <v>665.35595907397681</v>
      </c>
      <c r="AL399">
        <f t="shared" si="393"/>
        <v>180.72091734101014</v>
      </c>
      <c r="AM399">
        <f t="shared" si="393"/>
        <v>303.87706233807876</v>
      </c>
      <c r="AN399">
        <f t="shared" si="393"/>
        <v>419.69592506431746</v>
      </c>
      <c r="AO399">
        <f>_xlfn.FORECAST.ETS($C399, AO392:AO397, $C392:$C397, 0,0,1)</f>
        <v>59.905195180482238</v>
      </c>
      <c r="AP399">
        <f>_xlfn.FORECAST.ETS($C399, AP392:AP397, $C392:$C397, 0,0,1)</f>
        <v>27.839427576906559</v>
      </c>
      <c r="AQ399">
        <f>AP399*AVERAGEIFS(AQ:AQ, $A:$A, $A399, $D:$D, "Weight pct")</f>
        <v>3.2630266353692186</v>
      </c>
      <c r="AR399">
        <f>AP399*AVERAGEIFS(AR:AR, $A:$A, $A399, $D:$D, "Weight pct")</f>
        <v>6.8047413185190093</v>
      </c>
      <c r="AS399">
        <f>AP399*AVERAGEIFS(AS:AS, $A:$A, $A399, $D:$D, "Weight pct")</f>
        <v>22.441018773980343</v>
      </c>
      <c r="AT399">
        <f t="shared" si="394"/>
        <v>16.674580164782586</v>
      </c>
      <c r="AU399">
        <f t="shared" si="394"/>
        <v>1.3487176759526101</v>
      </c>
      <c r="AV399">
        <f t="shared" si="394"/>
        <v>2.2359218454811658</v>
      </c>
      <c r="AW399">
        <f t="shared" si="394"/>
        <v>13.839366314309743</v>
      </c>
      <c r="AX399">
        <f t="shared" si="395"/>
        <v>11.164847412123972</v>
      </c>
      <c r="AY399">
        <f t="shared" si="395"/>
        <v>1.9143089594166083</v>
      </c>
      <c r="AZ399">
        <f t="shared" si="395"/>
        <v>4.5688194730378449</v>
      </c>
      <c r="BA399">
        <f t="shared" si="395"/>
        <v>8.6016524596705981</v>
      </c>
      <c r="BB399">
        <f>_xlfn.FORECAST.ETS($C399, BB392:BB397, $C392:$C397, 0,0,1)</f>
        <v>5394.7806506132129</v>
      </c>
      <c r="BC399">
        <f>BB399*AVERAGEIFS(BC:BC, $A:$A, $A399, $D:$D, "Weight pct")</f>
        <v>1754.9133128275078</v>
      </c>
      <c r="BD399">
        <f>BB399*AVERAGEIFS(BD:BD, $A:$A, $A399, $D:$D, "Weight pct")</f>
        <v>2518.2301331813483</v>
      </c>
      <c r="BE399">
        <f>BB399*AVERAGEIFS(BE:BE, $A:$A, $A399, $D:$D, "Weight pct")</f>
        <v>2040.156363228693</v>
      </c>
      <c r="BF399">
        <f t="shared" si="396"/>
        <v>4557.6737743039184</v>
      </c>
      <c r="BG399">
        <f t="shared" si="396"/>
        <v>1615.9738316525518</v>
      </c>
      <c r="BH399">
        <f t="shared" si="396"/>
        <v>2120.3588998990062</v>
      </c>
      <c r="BI399">
        <f t="shared" si="396"/>
        <v>1519.9370869897966</v>
      </c>
      <c r="BJ399">
        <f t="shared" si="397"/>
        <v>837.1068763092951</v>
      </c>
      <c r="BK399">
        <f t="shared" si="397"/>
        <v>138.93948117495603</v>
      </c>
      <c r="BL399">
        <f t="shared" si="397"/>
        <v>397.87123328234179</v>
      </c>
      <c r="BM399">
        <f t="shared" si="397"/>
        <v>520.2192762388961</v>
      </c>
      <c r="BN399">
        <f>_xlfn.FORECAST.ETS($C399, BN392:BN397, $C392:$C397, 0,0,1)</f>
        <v>684.69650294933126</v>
      </c>
      <c r="BO399">
        <f>_xlfn.FORECAST.ETS($C399, BO392:BO397, $C392:$C397, 0,0,1)</f>
        <v>0</v>
      </c>
      <c r="BP399" t="e">
        <f>BO399*AVERAGEIFS(BP:BP, $A:$A, $A399, $D:$D, "Weight pct")</f>
        <v>#DIV/0!</v>
      </c>
      <c r="BQ399" t="e">
        <f>BO399*AVERAGEIFS(BQ:BQ, $A:$A, $A399, $D:$D, "Weight pct")</f>
        <v>#DIV/0!</v>
      </c>
      <c r="BR399" t="e">
        <f>BO399*AVERAGEIFS(BR:BR, $A:$A, $A399, $D:$D, "Weight pct")</f>
        <v>#DIV/0!</v>
      </c>
      <c r="BS399" t="e">
        <f t="shared" si="398"/>
        <v>#DIV/0!</v>
      </c>
      <c r="BT399" t="e">
        <f t="shared" si="398"/>
        <v>#DIV/0!</v>
      </c>
      <c r="BU399" t="e">
        <f t="shared" si="398"/>
        <v>#DIV/0!</v>
      </c>
      <c r="BV399" t="e">
        <f t="shared" si="398"/>
        <v>#DIV/0!</v>
      </c>
      <c r="BW399" t="e">
        <f t="shared" si="399"/>
        <v>#DIV/0!</v>
      </c>
      <c r="BX399" t="e">
        <f t="shared" si="399"/>
        <v>#DIV/0!</v>
      </c>
      <c r="BY399" t="e">
        <f t="shared" si="399"/>
        <v>#DIV/0!</v>
      </c>
      <c r="BZ399" t="e">
        <f t="shared" si="399"/>
        <v>#DIV/0!</v>
      </c>
      <c r="CA399">
        <f>_xlfn.FORECAST.ETS($C399, CA392:CA397, $C392:$C397, 0,0,1)</f>
        <v>0</v>
      </c>
    </row>
    <row r="400" spans="1:79" outlineLevel="1">
      <c r="A400" t="str">
        <f>A399</f>
        <v>003626</v>
      </c>
      <c r="B400" t="str">
        <f>B399</f>
        <v>Tarrant County College District</v>
      </c>
      <c r="C400">
        <v>2024</v>
      </c>
      <c r="D400" t="s">
        <v>2040</v>
      </c>
      <c r="E400">
        <f>IF(OR(E397=0,E397=""),E398,IF(E398&gt;(E397*(1+Dash!$B$6)),E397*(1+Dash!$B$6),IF(E398&lt;(E397*(1-Dash!$B$7)),E397*(1-Dash!$B$7),E398)))</f>
        <v>2593.3935896967914</v>
      </c>
      <c r="F400">
        <f>IF(OR(F397=0,F397=""),F398,IF(F398&gt;(F397*(1+Dash!$B$6)),F397*(1+Dash!$B$6),IF(F398&lt;(F397*(1-Dash!$B$7)),F397*(1-Dash!$B$7),F398)))</f>
        <v>3331.6499999999996</v>
      </c>
      <c r="G400">
        <f>F400*AVERAGEIFS(G:G, $A:$A, $A400, $D:$D, "Weight pct")</f>
        <v>1227.489753183512</v>
      </c>
      <c r="H400">
        <f>F400*AVERAGEIFS(H:H, $A:$A, $A400, $D:$D, "Weight pct")</f>
        <v>1398.0388315377438</v>
      </c>
      <c r="I400">
        <f>F400*AVERAGEIFS(I:I, $A:$A, $A400, $D:$D, "Weight pct")</f>
        <v>740.33566307281035</v>
      </c>
      <c r="J400">
        <f>IF(OR(J397=0,J397=""),J398,IF(J398&gt;(J397*(1+Dash!$B$6)),J397*(1+Dash!$B$6),IF(J398&lt;(J397*(1-Dash!$B$7)),J397*(1-Dash!$B$7),J398)))</f>
        <v>0.3419738697021048</v>
      </c>
      <c r="K400">
        <f>J400*AVERAGEIFS(K:K, $A:$A, $A400, $D:$D, "Weight pct")</f>
        <v>0</v>
      </c>
      <c r="L400">
        <f>J400*AVERAGEIFS(L:L, $A:$A, $A400, $D:$D, "Weight pct")</f>
        <v>0.22798257980140318</v>
      </c>
      <c r="M400">
        <f>J400*AVERAGEIFS(M:M, $A:$A, $A400, $D:$D, "Weight pct")</f>
        <v>0</v>
      </c>
      <c r="N400">
        <f>IF(OR(N397=0,N397=""),N398,IF(N398&gt;(N397*(1+Dash!$B$6)),N397*(1+Dash!$B$6),IF(N398&lt;(N397*(1-Dash!$B$7)),N397*(1-Dash!$B$7),N398)))</f>
        <v>80.425405285499977</v>
      </c>
      <c r="O400">
        <f>N400*AVERAGEIFS(O:O, $A:$A, $A400, $D:$D, "Weight pct")</f>
        <v>4.581193971958859</v>
      </c>
      <c r="P400">
        <f>N400*AVERAGEIFS(P:P, $A:$A, $A400, $D:$D, "Weight pct")</f>
        <v>75.844211313541123</v>
      </c>
      <c r="Q400">
        <f>IF(OR(Q397=0,Q397=""),Q398,IF(Q398&gt;(Q397*(1+Dash!$B$6)),Q397*(1+Dash!$B$6),IF(Q398&lt;(Q397*(1-Dash!$B$7)),Q397*(1-Dash!$B$7),Q398)))</f>
        <v>63.800000000000004</v>
      </c>
      <c r="R400">
        <f>$Q400*($R397/$Q397)</f>
        <v>14.3</v>
      </c>
      <c r="S400">
        <f>$Q400*($S397/$Q397)</f>
        <v>29.700000000000003</v>
      </c>
      <c r="T400">
        <f>$Q400*($T397/$Q397)</f>
        <v>39.6</v>
      </c>
      <c r="U400">
        <f t="shared" si="390"/>
        <v>5.0459551656920079</v>
      </c>
      <c r="V400">
        <f t="shared" si="390"/>
        <v>1.1000000000000001</v>
      </c>
      <c r="W400">
        <f t="shared" si="390"/>
        <v>7.7</v>
      </c>
      <c r="X400">
        <f t="shared" si="390"/>
        <v>7.7</v>
      </c>
      <c r="Y400">
        <f t="shared" si="391"/>
        <v>58.754044834307997</v>
      </c>
      <c r="Z400">
        <f t="shared" si="391"/>
        <v>13.200000000000001</v>
      </c>
      <c r="AA400">
        <f t="shared" si="391"/>
        <v>22</v>
      </c>
      <c r="AB400">
        <f t="shared" si="391"/>
        <v>31.900000000000002</v>
      </c>
      <c r="AC400">
        <f>IF(OR(AC397=0,AC397=""),AC398,IF(AC398&gt;(AC397*(1+Dash!$B$6)),AC397*(1+Dash!$B$6),IF(AC398&lt;(AC397*(1-Dash!$B$7)),AC397*(1-Dash!$B$7),AC398)))</f>
        <v>1691.9499999999998</v>
      </c>
      <c r="AD400">
        <f>AC400*AVERAGEIFS(AD:AD, $A:$A, $A400, $D:$D, "Weight pct")</f>
        <v>452.20317445336792</v>
      </c>
      <c r="AE400">
        <f>AC400*AVERAGEIFS(AE:AE, $A:$A, $A400, $D:$D, "Weight pct")</f>
        <v>748.68601729062232</v>
      </c>
      <c r="AF400">
        <f>AC400*AVERAGEIFS(AF:AF, $A:$A, $A400, $D:$D, "Weight pct")</f>
        <v>1067.8191670340805</v>
      </c>
      <c r="AG400">
        <f t="shared" si="392"/>
        <v>872.28399296713064</v>
      </c>
      <c r="AH400">
        <f t="shared" si="392"/>
        <v>229.56927348044039</v>
      </c>
      <c r="AI400">
        <f t="shared" si="392"/>
        <v>374.33346972767504</v>
      </c>
      <c r="AJ400">
        <f t="shared" si="392"/>
        <v>550.78692530858484</v>
      </c>
      <c r="AK400">
        <f t="shared" si="393"/>
        <v>819.66600703286929</v>
      </c>
      <c r="AL400">
        <f t="shared" si="393"/>
        <v>222.63390097292756</v>
      </c>
      <c r="AM400">
        <f t="shared" si="393"/>
        <v>374.35254756294728</v>
      </c>
      <c r="AN400">
        <f t="shared" si="393"/>
        <v>517.03224172549574</v>
      </c>
      <c r="AO400">
        <f>IF(OR(AO397=0,AO397=""),AO398,IF(AO398&gt;(AO397*(1+Dash!$B$6)),AO397*(1+Dash!$B$6),IF(AO398&lt;(AO397*(1-Dash!$B$7)),AO397*(1-Dash!$B$7),AO398)))</f>
        <v>57.628126705763428</v>
      </c>
      <c r="AP400">
        <f>IF(OR(AP397=0,AP397=""),AP398,IF(AP398&gt;(AP397*(1+Dash!$B$6)),AP397*(1+Dash!$B$6),IF(AP398&lt;(AP397*(1-Dash!$B$7)),AP397*(1-Dash!$B$7),AP398)))</f>
        <v>24.200000000000003</v>
      </c>
      <c r="AQ400">
        <f>AP400*AVERAGEIFS(AQ:AQ, $A:$A, $A400, $D:$D, "Weight pct")</f>
        <v>2.8364536001249743</v>
      </c>
      <c r="AR400">
        <f>AP400*AVERAGEIFS(AR:AR, $A:$A, $A400, $D:$D, "Weight pct")</f>
        <v>5.9151625676657771</v>
      </c>
      <c r="AS400">
        <f>AP400*AVERAGEIFS(AS:AS, $A:$A, $A400, $D:$D, "Weight pct")</f>
        <v>19.507321148399459</v>
      </c>
      <c r="AT400">
        <f t="shared" si="394"/>
        <v>14.494724752260055</v>
      </c>
      <c r="AU400">
        <f t="shared" si="394"/>
        <v>1.1724008213849892</v>
      </c>
      <c r="AV400">
        <f t="shared" si="394"/>
        <v>1.9436214523867985</v>
      </c>
      <c r="AW400">
        <f t="shared" si="394"/>
        <v>12.030156291148513</v>
      </c>
      <c r="AX400">
        <f t="shared" si="395"/>
        <v>9.705275247739948</v>
      </c>
      <c r="AY400">
        <f t="shared" si="395"/>
        <v>1.6640527787399848</v>
      </c>
      <c r="AZ400">
        <f t="shared" si="395"/>
        <v>3.9715411152789795</v>
      </c>
      <c r="BA400">
        <f t="shared" si="395"/>
        <v>7.4771648572509433</v>
      </c>
      <c r="BB400">
        <f>IF(OR(BB397=0,BB397=""),BB398,IF(BB398&gt;(BB397*(1+Dash!$B$6)),BB397*(1+Dash!$B$6),IF(BB398&lt;(BB397*(1-Dash!$B$7)),BB397*(1-Dash!$B$7),BB398)))</f>
        <v>5467.8804677641619</v>
      </c>
      <c r="BC400">
        <f>BB400*AVERAGEIFS(BC:BC, $A:$A, $A400, $D:$D, "Weight pct")</f>
        <v>1778.6925636611584</v>
      </c>
      <c r="BD400">
        <f>BB400*AVERAGEIFS(BD:BD, $A:$A, $A400, $D:$D, "Weight pct")</f>
        <v>2552.3524032422529</v>
      </c>
      <c r="BE400">
        <f>BB400*AVERAGEIFS(BE:BE, $A:$A, $A400, $D:$D, "Weight pct")</f>
        <v>2067.8006859120278</v>
      </c>
      <c r="BF400">
        <f t="shared" si="396"/>
        <v>4619.4307095923659</v>
      </c>
      <c r="BG400">
        <f t="shared" si="396"/>
        <v>1637.8704386260147</v>
      </c>
      <c r="BH400">
        <f t="shared" si="396"/>
        <v>2149.089974972353</v>
      </c>
      <c r="BI400">
        <f t="shared" si="396"/>
        <v>1540.5323864719492</v>
      </c>
      <c r="BJ400">
        <f t="shared" si="397"/>
        <v>848.44975817179602</v>
      </c>
      <c r="BK400">
        <f t="shared" si="397"/>
        <v>140.82212503514384</v>
      </c>
      <c r="BL400">
        <f t="shared" si="397"/>
        <v>403.26242826989994</v>
      </c>
      <c r="BM400">
        <f t="shared" si="397"/>
        <v>527.26829944007852</v>
      </c>
      <c r="BN400">
        <f>IF(OR(BN397=0,BN397=""),BN398,IF(BN398&gt;(BN397*(1+Dash!$B$6)),BN397*(1+Dash!$B$6),IF(BN398&lt;(BN397*(1-Dash!$B$7)),BN397*(1-Dash!$B$7),BN398)))</f>
        <v>645.85446542863201</v>
      </c>
      <c r="BO400">
        <f>IF(OR(BO397=0,BO397=""),BO398,IF(BO398&gt;(BO397*(1+Dash!$B$6)),BO397*(1+Dash!$B$6),IF(BO398&lt;(BO397*(1-Dash!$B$7)),BO397*(1-Dash!$B$7),BO398)))</f>
        <v>0</v>
      </c>
      <c r="BP400" t="e">
        <f>BO400*AVERAGEIFS(BP:BP, $A:$A, $A400, $D:$D, "Weight pct")</f>
        <v>#DIV/0!</v>
      </c>
      <c r="BQ400" t="e">
        <f>BO400*AVERAGEIFS(BQ:BQ, $A:$A, $A400, $D:$D, "Weight pct")</f>
        <v>#DIV/0!</v>
      </c>
      <c r="BR400" t="e">
        <f>BO400*AVERAGEIFS(BR:BR, $A:$A, $A400, $D:$D, "Weight pct")</f>
        <v>#DIV/0!</v>
      </c>
      <c r="BS400" t="e">
        <f t="shared" si="398"/>
        <v>#DIV/0!</v>
      </c>
      <c r="BT400" t="e">
        <f t="shared" si="398"/>
        <v>#DIV/0!</v>
      </c>
      <c r="BU400" t="e">
        <f t="shared" si="398"/>
        <v>#DIV/0!</v>
      </c>
      <c r="BV400" t="e">
        <f t="shared" si="398"/>
        <v>#DIV/0!</v>
      </c>
      <c r="BW400" t="e">
        <f t="shared" si="399"/>
        <v>#DIV/0!</v>
      </c>
      <c r="BX400" t="e">
        <f t="shared" si="399"/>
        <v>#DIV/0!</v>
      </c>
      <c r="BY400" t="e">
        <f t="shared" si="399"/>
        <v>#DIV/0!</v>
      </c>
      <c r="BZ400" t="e">
        <f t="shared" si="399"/>
        <v>#DIV/0!</v>
      </c>
      <c r="CA400">
        <f>IF(OR(CA397=0,CA397=""),CA398,IF(CA398&gt;(CA397*(1+Dash!$B$6)),CA397*(1+Dash!$B$6),IF(CA398&lt;(CA397*(1-Dash!$B$7)),CA397*(1-Dash!$B$7),CA398)))</f>
        <v>0</v>
      </c>
    </row>
    <row r="401" spans="1:79" outlineLevel="1">
      <c r="A401" t="str">
        <f>A400</f>
        <v>003626</v>
      </c>
      <c r="B401" t="str">
        <f>B400</f>
        <v>Tarrant County College District</v>
      </c>
      <c r="C401">
        <v>2025</v>
      </c>
      <c r="D401" t="s">
        <v>2040</v>
      </c>
      <c r="E401">
        <f>IF(E399&gt;(E400*(1+Dash!$B$6)), E400*(1+Dash!$B$6), IF(E399&lt;(E400*(1-Dash!$B$7)), E400*(1-Dash!$B$7), E399))</f>
        <v>2618.2732593633964</v>
      </c>
      <c r="F401">
        <f>IF(F399&gt;(F400*(1+Dash!$B$6)), F400*(1+Dash!$B$6), IF(F399&lt;(F400*(1-Dash!$B$7)), F400*(1-Dash!$B$7), F399))</f>
        <v>3165.0674999999997</v>
      </c>
      <c r="G401">
        <f>F401*AVERAGEIFS(G:G, $A:$A, $A401, $D:$D, "Weight pct")</f>
        <v>1166.1152655243363</v>
      </c>
      <c r="H401">
        <f>F401*AVERAGEIFS(H:H, $A:$A, $A401, $D:$D, "Weight pct")</f>
        <v>1328.1368899608565</v>
      </c>
      <c r="I401">
        <f>F401*AVERAGEIFS(I:I, $A:$A, $A401, $D:$D, "Weight pct")</f>
        <v>703.31887991916983</v>
      </c>
      <c r="J401">
        <f>IF(J399&gt;(J400*(1+Dash!$B$6)), J400*(1+Dash!$B$6), IF(J399&lt;(J400*(1-Dash!$B$7)), J400*(1-Dash!$B$7), J399))</f>
        <v>0.37617125667231532</v>
      </c>
      <c r="K401">
        <f>J401*AVERAGEIFS(K:K, $A:$A, $A401, $D:$D, "Weight pct")</f>
        <v>0</v>
      </c>
      <c r="L401">
        <f>J401*AVERAGEIFS(L:L, $A:$A, $A401, $D:$D, "Weight pct")</f>
        <v>0.25078083778154353</v>
      </c>
      <c r="M401">
        <f>J401*AVERAGEIFS(M:M, $A:$A, $A401, $D:$D, "Weight pct")</f>
        <v>0</v>
      </c>
      <c r="N401">
        <f>IF(N399&gt;(N400*(1+Dash!$B$6)), N400*(1+Dash!$B$6), IF(N399&lt;(N400*(1-Dash!$B$7)), N400*(1-Dash!$B$7), N399))</f>
        <v>88.467945814049983</v>
      </c>
      <c r="O401">
        <f>N401*AVERAGEIFS(O:O, $A:$A, $A401, $D:$D, "Weight pct")</f>
        <v>5.0393133691547458</v>
      </c>
      <c r="P401">
        <f>N401*AVERAGEIFS(P:P, $A:$A, $A401, $D:$D, "Weight pct")</f>
        <v>83.428632444895243</v>
      </c>
      <c r="Q401">
        <f>IF(Q399&gt;(Q400*(1+Dash!$B$6)), Q400*(1+Dash!$B$6), IF(Q399&lt;(Q400*(1-Dash!$B$7)), Q400*(1-Dash!$B$7), Q399))</f>
        <v>70.180000000000007</v>
      </c>
      <c r="R401">
        <f>$Q401*($R397/$Q397)</f>
        <v>15.730000000000002</v>
      </c>
      <c r="S401">
        <f>$Q401*($S397/$Q397)</f>
        <v>32.67</v>
      </c>
      <c r="T401">
        <f>$Q401*($T397/$Q397)</f>
        <v>43.56</v>
      </c>
      <c r="U401">
        <f t="shared" si="390"/>
        <v>5.5505506822612087</v>
      </c>
      <c r="V401">
        <f t="shared" si="390"/>
        <v>1.2100000000000002</v>
      </c>
      <c r="W401">
        <f t="shared" si="390"/>
        <v>8.4700000000000006</v>
      </c>
      <c r="X401">
        <f t="shared" si="390"/>
        <v>8.4700000000000006</v>
      </c>
      <c r="Y401">
        <f t="shared" si="391"/>
        <v>64.629449317738789</v>
      </c>
      <c r="Z401">
        <f t="shared" si="391"/>
        <v>14.520000000000003</v>
      </c>
      <c r="AA401">
        <f t="shared" si="391"/>
        <v>24.2</v>
      </c>
      <c r="AB401">
        <f t="shared" si="391"/>
        <v>35.090000000000003</v>
      </c>
      <c r="AC401">
        <f>IF(AC399&gt;(AC400*(1+Dash!$B$6)), AC400*(1+Dash!$B$6), IF(AC399&lt;(AC400*(1-Dash!$B$7)), AC400*(1-Dash!$B$7), AC399))</f>
        <v>1607.3524999999997</v>
      </c>
      <c r="AD401">
        <f>AC401*AVERAGEIFS(AD:AD, $A:$A, $A401, $D:$D, "Weight pct")</f>
        <v>429.59301573069951</v>
      </c>
      <c r="AE401">
        <f>AC401*AVERAGEIFS(AE:AE, $A:$A, $A401, $D:$D, "Weight pct")</f>
        <v>711.25171642609109</v>
      </c>
      <c r="AF401">
        <f>AC401*AVERAGEIFS(AF:AF, $A:$A, $A401, $D:$D, "Weight pct")</f>
        <v>1014.4282086823764</v>
      </c>
      <c r="AG401">
        <f t="shared" si="392"/>
        <v>828.66979331877405</v>
      </c>
      <c r="AH401">
        <f t="shared" si="392"/>
        <v>218.09080980641835</v>
      </c>
      <c r="AI401">
        <f t="shared" si="392"/>
        <v>355.61679624129124</v>
      </c>
      <c r="AJ401">
        <f t="shared" si="392"/>
        <v>523.24757904315561</v>
      </c>
      <c r="AK401">
        <f t="shared" si="393"/>
        <v>778.6827066812258</v>
      </c>
      <c r="AL401">
        <f t="shared" si="393"/>
        <v>211.50220592428118</v>
      </c>
      <c r="AM401">
        <f t="shared" si="393"/>
        <v>355.63492018479991</v>
      </c>
      <c r="AN401">
        <f t="shared" si="393"/>
        <v>491.18062963922091</v>
      </c>
      <c r="AO401">
        <f>IF(AO399&gt;(AO400*(1+Dash!$B$6)), AO400*(1+Dash!$B$6), IF(AO399&lt;(AO400*(1-Dash!$B$7)), AO400*(1-Dash!$B$7), AO399))</f>
        <v>59.905195180482238</v>
      </c>
      <c r="AP401">
        <f>IF(AP399&gt;(AP400*(1+Dash!$B$6)), AP400*(1+Dash!$B$6), IF(AP399&lt;(AP400*(1-Dash!$B$7)), AP400*(1-Dash!$B$7), AP399))</f>
        <v>26.620000000000005</v>
      </c>
      <c r="AQ401">
        <f>AP401*AVERAGEIFS(AQ:AQ, $A:$A, $A401, $D:$D, "Weight pct")</f>
        <v>3.1200989601374718</v>
      </c>
      <c r="AR401">
        <f>AP401*AVERAGEIFS(AR:AR, $A:$A, $A401, $D:$D, "Weight pct")</f>
        <v>6.5066788244323552</v>
      </c>
      <c r="AS401">
        <f>AP401*AVERAGEIFS(AS:AS, $A:$A, $A401, $D:$D, "Weight pct")</f>
        <v>21.458053263239403</v>
      </c>
      <c r="AT401">
        <f t="shared" si="394"/>
        <v>15.944197227486061</v>
      </c>
      <c r="AU401">
        <f t="shared" si="394"/>
        <v>1.2896409035234881</v>
      </c>
      <c r="AV401">
        <f t="shared" si="394"/>
        <v>2.1379835976254786</v>
      </c>
      <c r="AW401">
        <f t="shared" si="394"/>
        <v>13.233171920263363</v>
      </c>
      <c r="AX401">
        <f t="shared" si="395"/>
        <v>10.675802772513943</v>
      </c>
      <c r="AY401">
        <f t="shared" si="395"/>
        <v>1.8304580566139834</v>
      </c>
      <c r="AZ401">
        <f t="shared" si="395"/>
        <v>4.3686952268068779</v>
      </c>
      <c r="BA401">
        <f t="shared" si="395"/>
        <v>8.2248813429760368</v>
      </c>
      <c r="BB401">
        <f>IF(BB399&gt;(BB400*(1+Dash!$B$6)), BB400*(1+Dash!$B$6), IF(BB399&lt;(BB400*(1-Dash!$B$7)), BB400*(1-Dash!$B$7), BB399))</f>
        <v>5394.7806506132129</v>
      </c>
      <c r="BC401">
        <f>BB401*AVERAGEIFS(BC:BC, $A:$A, $A401, $D:$D, "Weight pct")</f>
        <v>1754.9133128275078</v>
      </c>
      <c r="BD401">
        <f>BB401*AVERAGEIFS(BD:BD, $A:$A, $A401, $D:$D, "Weight pct")</f>
        <v>2518.2301331813483</v>
      </c>
      <c r="BE401">
        <f>BB401*AVERAGEIFS(BE:BE, $A:$A, $A401, $D:$D, "Weight pct")</f>
        <v>2040.156363228693</v>
      </c>
      <c r="BF401">
        <f t="shared" si="396"/>
        <v>4557.6737743039184</v>
      </c>
      <c r="BG401">
        <f t="shared" si="396"/>
        <v>1615.9738316525518</v>
      </c>
      <c r="BH401">
        <f t="shared" si="396"/>
        <v>2120.3588998990062</v>
      </c>
      <c r="BI401">
        <f t="shared" si="396"/>
        <v>1519.9370869897966</v>
      </c>
      <c r="BJ401">
        <f t="shared" si="397"/>
        <v>837.1068763092951</v>
      </c>
      <c r="BK401">
        <f t="shared" si="397"/>
        <v>138.93948117495603</v>
      </c>
      <c r="BL401">
        <f t="shared" si="397"/>
        <v>397.87123328234179</v>
      </c>
      <c r="BM401">
        <f t="shared" si="397"/>
        <v>520.2192762388961</v>
      </c>
      <c r="BN401">
        <f>IF(BN399&gt;(BN400*(1+Dash!$B$6)), BN400*(1+Dash!$B$6), IF(BN399&lt;(BN400*(1-Dash!$B$7)), BN400*(1-Dash!$B$7), BN399))</f>
        <v>684.69650294933126</v>
      </c>
      <c r="BO401">
        <f>IF(BO399&gt;(BO400*(1+Dash!$B$6)), BO400*(1+Dash!$B$6), IF(BO399&lt;(BO400*(1-Dash!$B$7)), BO400*(1-Dash!$B$7), BO399))</f>
        <v>0</v>
      </c>
      <c r="BP401" t="e">
        <f>BO401*AVERAGEIFS(BP:BP, $A:$A, $A401, $D:$D, "Weight pct")</f>
        <v>#DIV/0!</v>
      </c>
      <c r="BQ401" t="e">
        <f>BO401*AVERAGEIFS(BQ:BQ, $A:$A, $A401, $D:$D, "Weight pct")</f>
        <v>#DIV/0!</v>
      </c>
      <c r="BR401" t="e">
        <f>BO401*AVERAGEIFS(BR:BR, $A:$A, $A401, $D:$D, "Weight pct")</f>
        <v>#DIV/0!</v>
      </c>
      <c r="BS401" t="e">
        <f t="shared" si="398"/>
        <v>#DIV/0!</v>
      </c>
      <c r="BT401" t="e">
        <f t="shared" si="398"/>
        <v>#DIV/0!</v>
      </c>
      <c r="BU401" t="e">
        <f t="shared" si="398"/>
        <v>#DIV/0!</v>
      </c>
      <c r="BV401" t="e">
        <f t="shared" si="398"/>
        <v>#DIV/0!</v>
      </c>
      <c r="BW401" t="e">
        <f t="shared" si="399"/>
        <v>#DIV/0!</v>
      </c>
      <c r="BX401" t="e">
        <f t="shared" si="399"/>
        <v>#DIV/0!</v>
      </c>
      <c r="BY401" t="e">
        <f t="shared" si="399"/>
        <v>#DIV/0!</v>
      </c>
      <c r="BZ401" t="e">
        <f t="shared" si="399"/>
        <v>#DIV/0!</v>
      </c>
      <c r="CA401">
        <f>IF(CA399&gt;(CA400*(1+Dash!$B$6)), CA400*(1+Dash!$B$6), IF(CA399&lt;(CA400*(1-Dash!$B$7)), CA400*(1-Dash!$B$7), CA399))</f>
        <v>0</v>
      </c>
    </row>
    <row r="402" spans="1:79" outlineLevel="1">
      <c r="A402" t="s">
        <v>127</v>
      </c>
      <c r="B402" t="s">
        <v>1947</v>
      </c>
      <c r="C402">
        <v>2018</v>
      </c>
      <c r="D402" t="s">
        <v>2036</v>
      </c>
      <c r="E402">
        <v>333</v>
      </c>
      <c r="F402">
        <v>375</v>
      </c>
      <c r="G402">
        <v>91</v>
      </c>
      <c r="H402">
        <v>168</v>
      </c>
      <c r="I402">
        <v>119</v>
      </c>
      <c r="AC402">
        <v>139</v>
      </c>
      <c r="AD402">
        <v>47</v>
      </c>
      <c r="AE402">
        <v>96</v>
      </c>
      <c r="AF402">
        <v>107</v>
      </c>
      <c r="AG402">
        <v>37</v>
      </c>
      <c r="AH402">
        <v>17</v>
      </c>
      <c r="AI402">
        <v>19</v>
      </c>
      <c r="AJ402">
        <v>32</v>
      </c>
      <c r="AK402">
        <v>102</v>
      </c>
      <c r="AL402">
        <v>30</v>
      </c>
      <c r="AM402">
        <v>77</v>
      </c>
      <c r="AN402">
        <v>75</v>
      </c>
      <c r="AO402">
        <v>6</v>
      </c>
      <c r="AP402">
        <v>10</v>
      </c>
      <c r="AQ402">
        <v>0</v>
      </c>
      <c r="AR402">
        <v>4</v>
      </c>
      <c r="AS402">
        <v>8</v>
      </c>
      <c r="AT402">
        <v>0</v>
      </c>
      <c r="AU402">
        <v>0</v>
      </c>
      <c r="AV402">
        <v>0</v>
      </c>
      <c r="AW402">
        <v>0</v>
      </c>
      <c r="AX402">
        <v>10</v>
      </c>
      <c r="AY402">
        <v>0</v>
      </c>
      <c r="AZ402">
        <v>4</v>
      </c>
      <c r="BA402">
        <v>8</v>
      </c>
      <c r="BB402">
        <v>544</v>
      </c>
      <c r="BC402">
        <v>133</v>
      </c>
      <c r="BD402">
        <v>264</v>
      </c>
      <c r="BE402">
        <v>196</v>
      </c>
      <c r="BF402">
        <v>418</v>
      </c>
      <c r="BG402">
        <v>119</v>
      </c>
      <c r="BH402">
        <v>184</v>
      </c>
      <c r="BI402">
        <v>110</v>
      </c>
      <c r="BJ402">
        <v>126</v>
      </c>
      <c r="BK402">
        <v>14</v>
      </c>
      <c r="BL402">
        <v>80</v>
      </c>
      <c r="BM402">
        <v>86</v>
      </c>
      <c r="BN402">
        <v>15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</row>
    <row r="403" spans="1:79" outlineLevel="1">
      <c r="A403" t="s">
        <v>127</v>
      </c>
      <c r="B403" t="s">
        <v>1947</v>
      </c>
      <c r="C403">
        <v>2019</v>
      </c>
      <c r="D403" t="s">
        <v>2036</v>
      </c>
      <c r="E403">
        <v>335</v>
      </c>
      <c r="F403">
        <v>402</v>
      </c>
      <c r="G403">
        <v>107</v>
      </c>
      <c r="H403">
        <v>146</v>
      </c>
      <c r="I403">
        <v>102</v>
      </c>
      <c r="AC403">
        <v>138</v>
      </c>
      <c r="AD403">
        <v>48</v>
      </c>
      <c r="AE403">
        <v>96</v>
      </c>
      <c r="AF403">
        <v>98</v>
      </c>
      <c r="AG403">
        <v>13</v>
      </c>
      <c r="AH403">
        <v>9</v>
      </c>
      <c r="AI403">
        <v>10</v>
      </c>
      <c r="AJ403">
        <v>12</v>
      </c>
      <c r="AK403">
        <v>125</v>
      </c>
      <c r="AL403">
        <v>39</v>
      </c>
      <c r="AM403">
        <v>86</v>
      </c>
      <c r="AN403">
        <v>86</v>
      </c>
      <c r="AO403">
        <v>8</v>
      </c>
      <c r="AP403">
        <v>20</v>
      </c>
      <c r="AQ403">
        <v>2</v>
      </c>
      <c r="AR403">
        <v>14</v>
      </c>
      <c r="AS403">
        <v>12</v>
      </c>
      <c r="AT403">
        <v>0</v>
      </c>
      <c r="AU403">
        <v>0</v>
      </c>
      <c r="AV403">
        <v>0</v>
      </c>
      <c r="AW403">
        <v>0</v>
      </c>
      <c r="AX403">
        <v>20</v>
      </c>
      <c r="AY403">
        <v>2</v>
      </c>
      <c r="AZ403">
        <v>14</v>
      </c>
      <c r="BA403">
        <v>12</v>
      </c>
      <c r="BB403">
        <v>646</v>
      </c>
      <c r="BC403">
        <v>177</v>
      </c>
      <c r="BD403">
        <v>301</v>
      </c>
      <c r="BE403">
        <v>252</v>
      </c>
      <c r="BF403">
        <v>468</v>
      </c>
      <c r="BG403">
        <v>155</v>
      </c>
      <c r="BH403">
        <v>190</v>
      </c>
      <c r="BI403">
        <v>142</v>
      </c>
      <c r="BJ403">
        <v>178</v>
      </c>
      <c r="BK403">
        <v>22</v>
      </c>
      <c r="BL403">
        <v>111</v>
      </c>
      <c r="BM403">
        <v>110</v>
      </c>
      <c r="BN403">
        <v>17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</row>
    <row r="404" spans="1:79" outlineLevel="1">
      <c r="A404" t="s">
        <v>127</v>
      </c>
      <c r="B404" t="s">
        <v>1947</v>
      </c>
      <c r="C404">
        <v>2020</v>
      </c>
      <c r="D404" t="s">
        <v>2036</v>
      </c>
      <c r="E404">
        <v>402</v>
      </c>
      <c r="F404">
        <v>440</v>
      </c>
      <c r="G404">
        <v>121</v>
      </c>
      <c r="H404">
        <v>176</v>
      </c>
      <c r="I404">
        <v>127</v>
      </c>
      <c r="N404">
        <v>162</v>
      </c>
      <c r="O404">
        <v>0</v>
      </c>
      <c r="P404">
        <v>162</v>
      </c>
      <c r="Q404">
        <f>SUM(Table1[[#This Row],[OSA]],Table1[[#This Row],[OSA: High-Demand Field]])</f>
        <v>0</v>
      </c>
      <c r="U404">
        <v>0</v>
      </c>
      <c r="Y404">
        <v>0</v>
      </c>
      <c r="AC404">
        <v>137</v>
      </c>
      <c r="AD404">
        <v>51</v>
      </c>
      <c r="AE404">
        <v>91</v>
      </c>
      <c r="AF404">
        <v>98</v>
      </c>
      <c r="AG404">
        <v>23</v>
      </c>
      <c r="AH404">
        <v>13</v>
      </c>
      <c r="AI404">
        <v>15</v>
      </c>
      <c r="AJ404">
        <v>13</v>
      </c>
      <c r="AK404">
        <v>114</v>
      </c>
      <c r="AL404">
        <v>38</v>
      </c>
      <c r="AM404">
        <v>76</v>
      </c>
      <c r="AN404">
        <v>85</v>
      </c>
      <c r="AO404">
        <v>8</v>
      </c>
      <c r="AP404">
        <v>20</v>
      </c>
      <c r="AQ404">
        <v>0</v>
      </c>
      <c r="AR404">
        <v>14</v>
      </c>
      <c r="AS404">
        <v>8</v>
      </c>
      <c r="AT404">
        <v>0</v>
      </c>
      <c r="AU404">
        <v>0</v>
      </c>
      <c r="AV404">
        <v>0</v>
      </c>
      <c r="AW404">
        <v>0</v>
      </c>
      <c r="AX404">
        <v>20</v>
      </c>
      <c r="AY404">
        <v>0</v>
      </c>
      <c r="AZ404">
        <v>14</v>
      </c>
      <c r="BA404">
        <v>8</v>
      </c>
      <c r="BB404">
        <v>530</v>
      </c>
      <c r="BC404">
        <v>141</v>
      </c>
      <c r="BD404">
        <v>253</v>
      </c>
      <c r="BE404">
        <v>202</v>
      </c>
      <c r="BF404">
        <v>371</v>
      </c>
      <c r="BG404">
        <v>119</v>
      </c>
      <c r="BH404">
        <v>160</v>
      </c>
      <c r="BI404">
        <v>104</v>
      </c>
      <c r="BJ404">
        <v>159</v>
      </c>
      <c r="BK404">
        <v>22</v>
      </c>
      <c r="BL404">
        <v>93</v>
      </c>
      <c r="BM404">
        <v>98</v>
      </c>
      <c r="BN404">
        <v>12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</row>
    <row r="405" spans="1:79">
      <c r="A405" t="s">
        <v>127</v>
      </c>
      <c r="B405" t="s">
        <v>1947</v>
      </c>
      <c r="C405">
        <v>2021</v>
      </c>
      <c r="D405" t="s">
        <v>2036</v>
      </c>
      <c r="E405">
        <v>339</v>
      </c>
      <c r="F405">
        <v>393</v>
      </c>
      <c r="G405">
        <v>112</v>
      </c>
      <c r="H405">
        <v>171</v>
      </c>
      <c r="I405">
        <v>96</v>
      </c>
      <c r="N405">
        <v>205</v>
      </c>
      <c r="O405">
        <v>0</v>
      </c>
      <c r="P405">
        <v>205</v>
      </c>
      <c r="Q405">
        <f>SUM(Table1[[#This Row],[OSA]],Table1[[#This Row],[OSA: High-Demand Field]])</f>
        <v>0</v>
      </c>
      <c r="U405">
        <v>0</v>
      </c>
      <c r="Y405">
        <v>0</v>
      </c>
      <c r="AC405">
        <v>97</v>
      </c>
      <c r="AD405">
        <v>36</v>
      </c>
      <c r="AE405">
        <v>45</v>
      </c>
      <c r="AF405">
        <v>73</v>
      </c>
      <c r="AG405">
        <v>43</v>
      </c>
      <c r="AH405">
        <v>16</v>
      </c>
      <c r="AI405">
        <v>17</v>
      </c>
      <c r="AJ405">
        <v>31</v>
      </c>
      <c r="AK405">
        <v>54</v>
      </c>
      <c r="AL405">
        <v>20</v>
      </c>
      <c r="AM405">
        <v>28</v>
      </c>
      <c r="AN405">
        <v>42</v>
      </c>
      <c r="AO405">
        <v>7</v>
      </c>
      <c r="AP405">
        <v>22</v>
      </c>
      <c r="AQ405">
        <v>0</v>
      </c>
      <c r="AR405">
        <v>10</v>
      </c>
      <c r="AS405">
        <v>12</v>
      </c>
      <c r="AT405">
        <v>0</v>
      </c>
      <c r="AU405">
        <v>0</v>
      </c>
      <c r="AV405">
        <v>0</v>
      </c>
      <c r="AW405">
        <v>0</v>
      </c>
      <c r="AX405">
        <v>22</v>
      </c>
      <c r="AY405">
        <v>0</v>
      </c>
      <c r="AZ405">
        <v>10</v>
      </c>
      <c r="BA405">
        <v>12</v>
      </c>
      <c r="BB405">
        <v>644</v>
      </c>
      <c r="BC405">
        <v>181</v>
      </c>
      <c r="BD405">
        <v>307</v>
      </c>
      <c r="BE405">
        <v>234</v>
      </c>
      <c r="BF405">
        <v>471</v>
      </c>
      <c r="BG405">
        <v>158</v>
      </c>
      <c r="BH405">
        <v>206</v>
      </c>
      <c r="BI405">
        <v>129</v>
      </c>
      <c r="BJ405">
        <v>173</v>
      </c>
      <c r="BK405">
        <v>23</v>
      </c>
      <c r="BL405">
        <v>101</v>
      </c>
      <c r="BM405">
        <v>105</v>
      </c>
      <c r="BN405">
        <v>18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</row>
    <row r="406" spans="1:79">
      <c r="A406" t="s">
        <v>127</v>
      </c>
      <c r="B406" t="s">
        <v>1947</v>
      </c>
      <c r="C406">
        <v>2022</v>
      </c>
      <c r="D406" t="s">
        <v>2036</v>
      </c>
      <c r="E406">
        <v>363</v>
      </c>
      <c r="F406">
        <v>364</v>
      </c>
      <c r="G406">
        <v>133</v>
      </c>
      <c r="H406">
        <v>157</v>
      </c>
      <c r="I406">
        <v>86</v>
      </c>
      <c r="N406">
        <v>330</v>
      </c>
      <c r="O406">
        <v>0</v>
      </c>
      <c r="P406">
        <v>330</v>
      </c>
      <c r="Q406">
        <f>SUM(Table1[[#This Row],[OSA]],Table1[[#This Row],[OSA: High-Demand Field]])</f>
        <v>0</v>
      </c>
      <c r="U406">
        <v>0</v>
      </c>
      <c r="Y406">
        <v>0</v>
      </c>
      <c r="AC406">
        <v>102</v>
      </c>
      <c r="AD406">
        <v>25</v>
      </c>
      <c r="AE406">
        <v>42</v>
      </c>
      <c r="AF406">
        <v>77</v>
      </c>
      <c r="AG406">
        <v>42</v>
      </c>
      <c r="AH406">
        <v>7</v>
      </c>
      <c r="AI406">
        <v>8</v>
      </c>
      <c r="AJ406">
        <v>31</v>
      </c>
      <c r="AK406">
        <v>60</v>
      </c>
      <c r="AL406">
        <v>18</v>
      </c>
      <c r="AM406">
        <v>34</v>
      </c>
      <c r="AN406">
        <v>46</v>
      </c>
      <c r="AO406">
        <v>6</v>
      </c>
      <c r="AP406">
        <v>11</v>
      </c>
      <c r="AQ406">
        <v>0</v>
      </c>
      <c r="AR406">
        <v>3</v>
      </c>
      <c r="AS406">
        <v>4</v>
      </c>
      <c r="AT406">
        <v>0</v>
      </c>
      <c r="AU406">
        <v>0</v>
      </c>
      <c r="AV406">
        <v>0</v>
      </c>
      <c r="AW406">
        <v>0</v>
      </c>
      <c r="AX406">
        <v>11</v>
      </c>
      <c r="AY406">
        <v>0</v>
      </c>
      <c r="AZ406">
        <v>3</v>
      </c>
      <c r="BA406">
        <v>4</v>
      </c>
      <c r="BB406">
        <v>611</v>
      </c>
      <c r="BC406">
        <v>168</v>
      </c>
      <c r="BD406">
        <v>293</v>
      </c>
      <c r="BE406">
        <v>213</v>
      </c>
      <c r="BF406">
        <v>414</v>
      </c>
      <c r="BG406">
        <v>133</v>
      </c>
      <c r="BH406">
        <v>188</v>
      </c>
      <c r="BI406">
        <v>106</v>
      </c>
      <c r="BJ406">
        <v>197</v>
      </c>
      <c r="BK406">
        <v>35</v>
      </c>
      <c r="BL406">
        <v>105</v>
      </c>
      <c r="BM406">
        <v>107</v>
      </c>
      <c r="BN406">
        <v>29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</row>
    <row r="407" spans="1:79">
      <c r="A407" t="s">
        <v>127</v>
      </c>
      <c r="B407" t="s">
        <v>1947</v>
      </c>
      <c r="C407">
        <v>2023</v>
      </c>
      <c r="D407" t="s">
        <v>2036</v>
      </c>
      <c r="E407">
        <v>398</v>
      </c>
      <c r="F407">
        <v>385</v>
      </c>
      <c r="G407">
        <v>140</v>
      </c>
      <c r="H407">
        <v>144</v>
      </c>
      <c r="I407">
        <v>87</v>
      </c>
      <c r="N407">
        <v>280</v>
      </c>
      <c r="O407">
        <v>0</v>
      </c>
      <c r="P407">
        <v>280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124</v>
      </c>
      <c r="AD407">
        <v>33</v>
      </c>
      <c r="AE407">
        <v>49</v>
      </c>
      <c r="AF407">
        <v>76</v>
      </c>
      <c r="AG407">
        <v>53</v>
      </c>
      <c r="AH407">
        <v>6</v>
      </c>
      <c r="AI407">
        <v>10</v>
      </c>
      <c r="AJ407">
        <v>33</v>
      </c>
      <c r="AK407">
        <v>71</v>
      </c>
      <c r="AL407">
        <v>27</v>
      </c>
      <c r="AM407">
        <v>39</v>
      </c>
      <c r="AN407">
        <v>43</v>
      </c>
      <c r="AO407">
        <v>12</v>
      </c>
      <c r="AP407">
        <v>9</v>
      </c>
      <c r="AQ407">
        <v>1</v>
      </c>
      <c r="AR407">
        <v>6</v>
      </c>
      <c r="AS407">
        <v>4</v>
      </c>
      <c r="AT407">
        <v>0</v>
      </c>
      <c r="AU407">
        <v>0</v>
      </c>
      <c r="AV407">
        <v>0</v>
      </c>
      <c r="AW407">
        <v>0</v>
      </c>
      <c r="AX407">
        <v>9</v>
      </c>
      <c r="AY407">
        <v>1</v>
      </c>
      <c r="AZ407">
        <v>6</v>
      </c>
      <c r="BA407">
        <v>4</v>
      </c>
      <c r="BB407">
        <v>1129</v>
      </c>
      <c r="BC407">
        <v>213</v>
      </c>
      <c r="BD407">
        <v>332</v>
      </c>
      <c r="BE407">
        <v>215</v>
      </c>
      <c r="BF407">
        <v>926</v>
      </c>
      <c r="BG407">
        <v>175</v>
      </c>
      <c r="BH407">
        <v>220</v>
      </c>
      <c r="BI407">
        <v>106</v>
      </c>
      <c r="BJ407">
        <v>203</v>
      </c>
      <c r="BK407">
        <v>38</v>
      </c>
      <c r="BL407">
        <v>112</v>
      </c>
      <c r="BM407">
        <v>109</v>
      </c>
      <c r="BN407">
        <v>14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</row>
    <row r="408" spans="1:79">
      <c r="A408" t="str">
        <f>A407</f>
        <v>003627</v>
      </c>
      <c r="B408" t="str">
        <f>B407</f>
        <v>Temple College</v>
      </c>
      <c r="C408">
        <v>2024</v>
      </c>
      <c r="D408" t="s">
        <v>2037</v>
      </c>
      <c r="E408">
        <f>_xlfn.FORECAST.ETS($C408, E402:E407, $C402:$C407, 0,0,1)</f>
        <v>389.93029776989243</v>
      </c>
      <c r="F408">
        <f>_xlfn.FORECAST.ETS($C408, F402:F407, $C402:$C407, 0,0,1)</f>
        <v>372.78585522493967</v>
      </c>
      <c r="G408">
        <f>F408*AVERAGEIFS(G:G, $A:$A, $A408, $D:$D, "Weight pct")</f>
        <v>111.70180698437679</v>
      </c>
      <c r="H408">
        <f>F408*AVERAGEIFS(H:H, $A:$A, $A408, $D:$D, "Weight pct")</f>
        <v>152.3229869114783</v>
      </c>
      <c r="I408">
        <f>F408*AVERAGEIFS(I:I, $A:$A, $A408, $D:$D, "Weight pct")</f>
        <v>97.310380114064785</v>
      </c>
      <c r="J408">
        <f>_xlfn.FORECAST.ETS($C408, J402:J407, $C402:$C407, 0,0,1)</f>
        <v>0</v>
      </c>
      <c r="K408" t="e">
        <f>J408*AVERAGEIFS(K:K, $A:$A, $A408, $D:$D, "Weight pct")</f>
        <v>#DIV/0!</v>
      </c>
      <c r="L408" t="e">
        <f>J408*AVERAGEIFS(L:L, $A:$A, $A408, $D:$D, "Weight pct")</f>
        <v>#DIV/0!</v>
      </c>
      <c r="M408" t="e">
        <f>J408*AVERAGEIFS(M:M, $A:$A, $A408, $D:$D, "Weight pct")</f>
        <v>#DIV/0!</v>
      </c>
      <c r="N408">
        <f>_xlfn.FORECAST.ETS($C408, N404:N407, $C404:$C407, 0,0,1)</f>
        <v>343.52900229446442</v>
      </c>
      <c r="O408">
        <f>N408*AVERAGEIFS(O:O, $A:$A, $A408, $D:$D, "Weight pct")</f>
        <v>0</v>
      </c>
      <c r="P408">
        <f>N408*AVERAGEIFS(P:P, $A:$A, $A408, $D:$D, "Weight pct")</f>
        <v>343.52900229446442</v>
      </c>
      <c r="Q408">
        <f>_xlfn.FORECAST.ETS($C408, Q404:Q407, $C404:$C407, 0,0,1)</f>
        <v>0</v>
      </c>
      <c r="R408" t="e">
        <f>$Q408*($R407/$Q407)</f>
        <v>#DIV/0!</v>
      </c>
      <c r="S408" t="e">
        <f>$Q408*($S407/$Q407)</f>
        <v>#DIV/0!</v>
      </c>
      <c r="T408" t="e">
        <f>$Q408*($T407/$Q407)</f>
        <v>#DIV/0!</v>
      </c>
      <c r="U408" t="e">
        <f t="shared" ref="U408:X411" si="400">Q408*AVERAGEIFS(U:U, $A:$A, $A408, $D:$D, "Weight pct")</f>
        <v>#DIV/0!</v>
      </c>
      <c r="V408" t="e">
        <f t="shared" si="400"/>
        <v>#DIV/0!</v>
      </c>
      <c r="W408" t="e">
        <f t="shared" si="400"/>
        <v>#DIV/0!</v>
      </c>
      <c r="X408" t="e">
        <f t="shared" si="400"/>
        <v>#DIV/0!</v>
      </c>
      <c r="Y408" t="e">
        <f t="shared" ref="Y408:AB411" si="401">Q408*AVERAGEIFS(Y:Y, $A:$A, $A408, $D:$D, "Weight pct")</f>
        <v>#DIV/0!</v>
      </c>
      <c r="Z408" t="e">
        <f t="shared" si="401"/>
        <v>#DIV/0!</v>
      </c>
      <c r="AA408" t="e">
        <f t="shared" si="401"/>
        <v>#DIV/0!</v>
      </c>
      <c r="AB408" t="e">
        <f t="shared" si="401"/>
        <v>#DIV/0!</v>
      </c>
      <c r="AC408">
        <f>_xlfn.FORECAST.ETS($C408, AC402:AC407, $C402:$C407, 0,0,1)</f>
        <v>100.91473403940124</v>
      </c>
      <c r="AD408">
        <f>AC408*AVERAGEIFS(AD:AD, $A:$A, $A408, $D:$D, "Weight pct")</f>
        <v>32.638843165959287</v>
      </c>
      <c r="AE408">
        <f>AC408*AVERAGEIFS(AE:AE, $A:$A, $A408, $D:$D, "Weight pct")</f>
        <v>55.862641971641771</v>
      </c>
      <c r="AF408">
        <f>AC408*AVERAGEIFS(AF:AF, $A:$A, $A408, $D:$D, "Weight pct")</f>
        <v>72.585278371673311</v>
      </c>
      <c r="AG408">
        <f t="shared" ref="AG408:AJ411" si="402">AC408*AVERAGEIFS(AG:AG, $A:$A, $A408, $D:$D, "Weight pct")</f>
        <v>30.455329893774842</v>
      </c>
      <c r="AH408">
        <f t="shared" si="402"/>
        <v>9.3040651595971582</v>
      </c>
      <c r="AI408">
        <f t="shared" si="402"/>
        <v>11.53800134142428</v>
      </c>
      <c r="AJ408">
        <f t="shared" si="402"/>
        <v>21.964703541380331</v>
      </c>
      <c r="AK408">
        <f t="shared" ref="AK408:AN411" si="403">AC408*AVERAGEIFS(AK:AK, $A:$A, $A408, $D:$D, "Weight pct")</f>
        <v>70.459404145626408</v>
      </c>
      <c r="AL408">
        <f t="shared" si="403"/>
        <v>23.334778006362125</v>
      </c>
      <c r="AM408">
        <f t="shared" si="403"/>
        <v>44.324640630217495</v>
      </c>
      <c r="AN408">
        <f t="shared" si="403"/>
        <v>50.620574830292988</v>
      </c>
      <c r="AO408">
        <f>_xlfn.FORECAST.ETS($C408, AO402:AO407, $C402:$C407, 0,0,1)</f>
        <v>9.8279285805321415</v>
      </c>
      <c r="AP408">
        <f>_xlfn.FORECAST.ETS($C408, AP402:AP407, $C402:$C407, 0,0,1)</f>
        <v>7.4748202032749704</v>
      </c>
      <c r="AQ408">
        <f>AP408*AVERAGEIFS(AQ:AQ, $A:$A, $A408, $D:$D, "Weight pct")</f>
        <v>0.26300293307819345</v>
      </c>
      <c r="AR408">
        <f>AP408*AVERAGEIFS(AR:AR, $A:$A, $A408, $D:$D, "Weight pct")</f>
        <v>3.9790204516423326</v>
      </c>
      <c r="AS408">
        <f>AP408*AVERAGEIFS(AS:AS, $A:$A, $A408, $D:$D, "Weight pct")</f>
        <v>3.9286849620579898</v>
      </c>
      <c r="AT408">
        <f t="shared" ref="AT408:AW411" si="404">AP408*AVERAGEIFS(AT:AT, $A:$A, $A408, $D:$D, "Weight pct")</f>
        <v>0</v>
      </c>
      <c r="AU408">
        <f t="shared" si="404"/>
        <v>0</v>
      </c>
      <c r="AV408">
        <f t="shared" si="404"/>
        <v>0</v>
      </c>
      <c r="AW408">
        <f t="shared" si="404"/>
        <v>0</v>
      </c>
      <c r="AX408">
        <f t="shared" ref="AX408:BA411" si="405">AP408*AVERAGEIFS(AX:AX, $A:$A, $A408, $D:$D, "Weight pct")</f>
        <v>7.4748202032749704</v>
      </c>
      <c r="AY408">
        <f t="shared" si="405"/>
        <v>0.26300293307819345</v>
      </c>
      <c r="AZ408">
        <f t="shared" si="405"/>
        <v>3.9790204516423326</v>
      </c>
      <c r="BA408">
        <f t="shared" si="405"/>
        <v>3.9286849620579898</v>
      </c>
      <c r="BB408">
        <f>_xlfn.FORECAST.ETS($C408, BB402:BB407, $C402:$C407, 0,0,1)</f>
        <v>1041.3043787813347</v>
      </c>
      <c r="BC408">
        <f>BB408*AVERAGEIFS(BC:BC, $A:$A, $A408, $D:$D, "Weight pct")</f>
        <v>265.39279636747091</v>
      </c>
      <c r="BD408">
        <f>BB408*AVERAGEIFS(BD:BD, $A:$A, $A408, $D:$D, "Weight pct")</f>
        <v>464.92717340854568</v>
      </c>
      <c r="BE408">
        <f>BB408*AVERAGEIFS(BE:BE, $A:$A, $A408, $D:$D, "Weight pct")</f>
        <v>352.98759920591766</v>
      </c>
      <c r="BF408">
        <f t="shared" ref="BF408:BI411" si="406">BB408*AVERAGEIFS(BF:BF, $A:$A, $A408, $D:$D, "Weight pct")</f>
        <v>767.43779037512445</v>
      </c>
      <c r="BG408">
        <f t="shared" si="406"/>
        <v>225.61067165882318</v>
      </c>
      <c r="BH408">
        <f t="shared" si="406"/>
        <v>304.98514334186876</v>
      </c>
      <c r="BI408">
        <f t="shared" si="406"/>
        <v>187.17319983790395</v>
      </c>
      <c r="BJ408">
        <f t="shared" ref="BJ408:BM411" si="407">BB408*AVERAGEIFS(BJ:BJ, $A:$A, $A408, $D:$D, "Weight pct")</f>
        <v>273.86658840621016</v>
      </c>
      <c r="BK408">
        <f t="shared" si="407"/>
        <v>39.782124708647729</v>
      </c>
      <c r="BL408">
        <f t="shared" si="407"/>
        <v>159.94203006667689</v>
      </c>
      <c r="BM408">
        <f t="shared" si="407"/>
        <v>165.81439936801374</v>
      </c>
      <c r="BN408">
        <f>_xlfn.FORECAST.ETS($C408, BN402:BN407, $C402:$C407, 0,0,1)</f>
        <v>21.429068387081557</v>
      </c>
      <c r="BO408">
        <f>_xlfn.FORECAST.ETS($C408, BO402:BO407, $C402:$C407, 0,0,1)</f>
        <v>0</v>
      </c>
      <c r="BP408" t="e">
        <f>BO408*AVERAGEIFS(BP:BP, $A:$A, $A408, $D:$D, "Weight pct")</f>
        <v>#DIV/0!</v>
      </c>
      <c r="BQ408" t="e">
        <f>BO408*AVERAGEIFS(BQ:BQ, $A:$A, $A408, $D:$D, "Weight pct")</f>
        <v>#DIV/0!</v>
      </c>
      <c r="BR408" t="e">
        <f>BO408*AVERAGEIFS(BR:BR, $A:$A, $A408, $D:$D, "Weight pct")</f>
        <v>#DIV/0!</v>
      </c>
      <c r="BS408" t="e">
        <f t="shared" ref="BS408:BV411" si="408">BO408*AVERAGEIFS(BS:BS, $A:$A, $A408, $D:$D, "Weight pct")</f>
        <v>#DIV/0!</v>
      </c>
      <c r="BT408" t="e">
        <f t="shared" si="408"/>
        <v>#DIV/0!</v>
      </c>
      <c r="BU408" t="e">
        <f t="shared" si="408"/>
        <v>#DIV/0!</v>
      </c>
      <c r="BV408" t="e">
        <f t="shared" si="408"/>
        <v>#DIV/0!</v>
      </c>
      <c r="BW408" t="e">
        <f t="shared" ref="BW408:BZ411" si="409">BO408*AVERAGEIFS(BW:BW, $A:$A, $A408, $D:$D, "Weight pct")</f>
        <v>#DIV/0!</v>
      </c>
      <c r="BX408" t="e">
        <f t="shared" si="409"/>
        <v>#DIV/0!</v>
      </c>
      <c r="BY408" t="e">
        <f t="shared" si="409"/>
        <v>#DIV/0!</v>
      </c>
      <c r="BZ408" t="e">
        <f t="shared" si="409"/>
        <v>#DIV/0!</v>
      </c>
      <c r="CA408">
        <f>_xlfn.FORECAST.ETS($C408, CA402:CA407, $C402:$C407, 0,0,1)</f>
        <v>0</v>
      </c>
    </row>
    <row r="409" spans="1:79">
      <c r="A409" t="str">
        <f>A407</f>
        <v>003627</v>
      </c>
      <c r="B409" t="str">
        <f>B407</f>
        <v>Temple College</v>
      </c>
      <c r="C409">
        <v>2025</v>
      </c>
      <c r="D409" t="s">
        <v>2037</v>
      </c>
      <c r="E409">
        <f>_xlfn.FORECAST.ETS($C409, E402:E407, $C402:$C407, 0,0,1)</f>
        <v>399.42232352389829</v>
      </c>
      <c r="F409">
        <f>_xlfn.FORECAST.ETS($C409, F402:F407, $C402:$C407, 0,0,1)</f>
        <v>366.88502968528974</v>
      </c>
      <c r="G409">
        <f>F409*AVERAGEIFS(G:G, $A:$A, $A409, $D:$D, "Weight pct")</f>
        <v>109.93367960979941</v>
      </c>
      <c r="H409">
        <f>F409*AVERAGEIFS(H:H, $A:$A, $A409, $D:$D, "Weight pct")</f>
        <v>149.91186707191073</v>
      </c>
      <c r="I409">
        <f>F409*AVERAGEIFS(I:I, $A:$A, $A409, $D:$D, "Weight pct")</f>
        <v>95.770054567368177</v>
      </c>
      <c r="J409">
        <f>_xlfn.FORECAST.ETS($C409, J402:J407, $C402:$C407, 0,0,1)</f>
        <v>0</v>
      </c>
      <c r="K409" t="e">
        <f>J409*AVERAGEIFS(K:K, $A:$A, $A409, $D:$D, "Weight pct")</f>
        <v>#DIV/0!</v>
      </c>
      <c r="L409" t="e">
        <f>J409*AVERAGEIFS(L:L, $A:$A, $A409, $D:$D, "Weight pct")</f>
        <v>#DIV/0!</v>
      </c>
      <c r="M409" t="e">
        <f>J409*AVERAGEIFS(M:M, $A:$A, $A409, $D:$D, "Weight pct")</f>
        <v>#DIV/0!</v>
      </c>
      <c r="N409">
        <f>_xlfn.FORECAST.ETS($C409, N404:N407, $C404:$C407, 0,0,1)</f>
        <v>388.90728645214307</v>
      </c>
      <c r="O409">
        <f>N409*AVERAGEIFS(O:O, $A:$A, $A409, $D:$D, "Weight pct")</f>
        <v>0</v>
      </c>
      <c r="P409">
        <f>N409*AVERAGEIFS(P:P, $A:$A, $A409, $D:$D, "Weight pct")</f>
        <v>388.90728645214307</v>
      </c>
      <c r="Q409">
        <f>_xlfn.FORECAST.ETS($C409, Q404:Q407, $C404:$C407, 0,0,1)</f>
        <v>0</v>
      </c>
      <c r="R409" t="e">
        <f>$Q409*($R407/$Q407)</f>
        <v>#DIV/0!</v>
      </c>
      <c r="S409" t="e">
        <f>$Q409*($S407/$Q407)</f>
        <v>#DIV/0!</v>
      </c>
      <c r="T409" t="e">
        <f>$Q409*($T407/$Q407)</f>
        <v>#DIV/0!</v>
      </c>
      <c r="U409" t="e">
        <f t="shared" si="400"/>
        <v>#DIV/0!</v>
      </c>
      <c r="V409" t="e">
        <f t="shared" si="400"/>
        <v>#DIV/0!</v>
      </c>
      <c r="W409" t="e">
        <f t="shared" si="400"/>
        <v>#DIV/0!</v>
      </c>
      <c r="X409" t="e">
        <f t="shared" si="400"/>
        <v>#DIV/0!</v>
      </c>
      <c r="Y409" t="e">
        <f t="shared" si="401"/>
        <v>#DIV/0!</v>
      </c>
      <c r="Z409" t="e">
        <f t="shared" si="401"/>
        <v>#DIV/0!</v>
      </c>
      <c r="AA409" t="e">
        <f t="shared" si="401"/>
        <v>#DIV/0!</v>
      </c>
      <c r="AB409" t="e">
        <f t="shared" si="401"/>
        <v>#DIV/0!</v>
      </c>
      <c r="AC409">
        <f>_xlfn.FORECAST.ETS($C409, AC402:AC407, $C402:$C407, 0,0,1)</f>
        <v>94.566976071174949</v>
      </c>
      <c r="AD409">
        <f>AC409*AVERAGEIFS(AD:AD, $A:$A, $A409, $D:$D, "Weight pct")</f>
        <v>30.585788389047192</v>
      </c>
      <c r="AE409">
        <f>AC409*AVERAGEIFS(AE:AE, $A:$A, $A409, $D:$D, "Weight pct")</f>
        <v>52.348759345114608</v>
      </c>
      <c r="AF409">
        <f>AC409*AVERAGEIFS(AF:AF, $A:$A, $A409, $D:$D, "Weight pct")</f>
        <v>68.019505260882426</v>
      </c>
      <c r="AG409">
        <f t="shared" si="402"/>
        <v>28.539622887772246</v>
      </c>
      <c r="AH409">
        <f t="shared" si="402"/>
        <v>8.718819067280549</v>
      </c>
      <c r="AI409">
        <f t="shared" si="402"/>
        <v>10.812235766658601</v>
      </c>
      <c r="AJ409">
        <f t="shared" si="402"/>
        <v>20.58307554372751</v>
      </c>
      <c r="AK409">
        <f t="shared" si="403"/>
        <v>66.02735318340271</v>
      </c>
      <c r="AL409">
        <f t="shared" si="403"/>
        <v>21.866969321766639</v>
      </c>
      <c r="AM409">
        <f t="shared" si="403"/>
        <v>41.536523578456006</v>
      </c>
      <c r="AN409">
        <f t="shared" si="403"/>
        <v>47.436429717154923</v>
      </c>
      <c r="AO409">
        <f>_xlfn.FORECAST.ETS($C409, AO402:AO407, $C402:$C407, 0,0,1)</f>
        <v>10.466093132381655</v>
      </c>
      <c r="AP409">
        <f>_xlfn.FORECAST.ETS($C409, AP402:AP407, $C402:$C407, 0,0,1)</f>
        <v>5.82483656956438</v>
      </c>
      <c r="AQ409">
        <f>AP409*AVERAGEIFS(AQ:AQ, $A:$A, $A409, $D:$D, "Weight pct")</f>
        <v>0.20494795337356153</v>
      </c>
      <c r="AR409">
        <f>AP409*AVERAGEIFS(AR:AR, $A:$A, $A409, $D:$D, "Weight pct")</f>
        <v>3.1006958304650789</v>
      </c>
      <c r="AS409">
        <f>AP409*AVERAGEIFS(AS:AS, $A:$A, $A409, $D:$D, "Weight pct")</f>
        <v>3.0614713417811439</v>
      </c>
      <c r="AT409">
        <f t="shared" si="404"/>
        <v>0</v>
      </c>
      <c r="AU409">
        <f t="shared" si="404"/>
        <v>0</v>
      </c>
      <c r="AV409">
        <f t="shared" si="404"/>
        <v>0</v>
      </c>
      <c r="AW409">
        <f t="shared" si="404"/>
        <v>0</v>
      </c>
      <c r="AX409">
        <f t="shared" si="405"/>
        <v>5.82483656956438</v>
      </c>
      <c r="AY409">
        <f t="shared" si="405"/>
        <v>0.20494795337356153</v>
      </c>
      <c r="AZ409">
        <f t="shared" si="405"/>
        <v>3.1006958304650789</v>
      </c>
      <c r="BA409">
        <f t="shared" si="405"/>
        <v>3.0614713417811439</v>
      </c>
      <c r="BB409">
        <f>_xlfn.FORECAST.ETS($C409, BB402:BB407, $C402:$C407, 0,0,1)</f>
        <v>1132.1989582560843</v>
      </c>
      <c r="BC409">
        <f>BB409*AVERAGEIFS(BC:BC, $A:$A, $A409, $D:$D, "Weight pct")</f>
        <v>288.55870934450138</v>
      </c>
      <c r="BD409">
        <f>BB409*AVERAGEIFS(BD:BD, $A:$A, $A409, $D:$D, "Weight pct")</f>
        <v>505.51027358028506</v>
      </c>
      <c r="BE409">
        <f>BB409*AVERAGEIFS(BE:BE, $A:$A, $A409, $D:$D, "Weight pct")</f>
        <v>383.79958851798875</v>
      </c>
      <c r="BF409">
        <f t="shared" si="406"/>
        <v>834.42678672489035</v>
      </c>
      <c r="BG409">
        <f t="shared" si="406"/>
        <v>245.30403658008109</v>
      </c>
      <c r="BH409">
        <f t="shared" si="406"/>
        <v>331.60703883658334</v>
      </c>
      <c r="BI409">
        <f t="shared" si="406"/>
        <v>203.51139031792511</v>
      </c>
      <c r="BJ409">
        <f t="shared" si="407"/>
        <v>297.77217153119398</v>
      </c>
      <c r="BK409">
        <f t="shared" si="407"/>
        <v>43.254672764420299</v>
      </c>
      <c r="BL409">
        <f t="shared" si="407"/>
        <v>173.90323474370166</v>
      </c>
      <c r="BM409">
        <f t="shared" si="407"/>
        <v>180.2881982000637</v>
      </c>
      <c r="BN409">
        <f>_xlfn.FORECAST.ETS($C409, BN402:BN407, $C402:$C407, 0,0,1)</f>
        <v>22.500447967205528</v>
      </c>
      <c r="BO409">
        <f>_xlfn.FORECAST.ETS($C409, BO402:BO407, $C402:$C407, 0,0,1)</f>
        <v>0</v>
      </c>
      <c r="BP409" t="e">
        <f>BO409*AVERAGEIFS(BP:BP, $A:$A, $A409, $D:$D, "Weight pct")</f>
        <v>#DIV/0!</v>
      </c>
      <c r="BQ409" t="e">
        <f>BO409*AVERAGEIFS(BQ:BQ, $A:$A, $A409, $D:$D, "Weight pct")</f>
        <v>#DIV/0!</v>
      </c>
      <c r="BR409" t="e">
        <f>BO409*AVERAGEIFS(BR:BR, $A:$A, $A409, $D:$D, "Weight pct")</f>
        <v>#DIV/0!</v>
      </c>
      <c r="BS409" t="e">
        <f t="shared" si="408"/>
        <v>#DIV/0!</v>
      </c>
      <c r="BT409" t="e">
        <f t="shared" si="408"/>
        <v>#DIV/0!</v>
      </c>
      <c r="BU409" t="e">
        <f t="shared" si="408"/>
        <v>#DIV/0!</v>
      </c>
      <c r="BV409" t="e">
        <f t="shared" si="408"/>
        <v>#DIV/0!</v>
      </c>
      <c r="BW409" t="e">
        <f t="shared" si="409"/>
        <v>#DIV/0!</v>
      </c>
      <c r="BX409" t="e">
        <f t="shared" si="409"/>
        <v>#DIV/0!</v>
      </c>
      <c r="BY409" t="e">
        <f t="shared" si="409"/>
        <v>#DIV/0!</v>
      </c>
      <c r="BZ409" t="e">
        <f t="shared" si="409"/>
        <v>#DIV/0!</v>
      </c>
      <c r="CA409">
        <f>_xlfn.FORECAST.ETS($C409, CA402:CA407, $C402:$C407, 0,0,1)</f>
        <v>0</v>
      </c>
    </row>
    <row r="410" spans="1:79" outlineLevel="1">
      <c r="A410" t="str">
        <f>A409</f>
        <v>003627</v>
      </c>
      <c r="B410" t="str">
        <f>B409</f>
        <v>Temple College</v>
      </c>
      <c r="C410">
        <v>2024</v>
      </c>
      <c r="D410" t="s">
        <v>2040</v>
      </c>
      <c r="E410">
        <f>IF(OR(E407=0,E407=""),E408,IF(E408&gt;(E407*(1+Dash!$B$6)),E407*(1+Dash!$B$6),IF(E408&lt;(E407*(1-Dash!$B$7)),E407*(1-Dash!$B$7),E408)))</f>
        <v>389.93029776989243</v>
      </c>
      <c r="F410">
        <f>IF(OR(F407=0,F407=""),F408,IF(F408&gt;(F407*(1+Dash!$B$6)),F407*(1+Dash!$B$6),IF(F408&lt;(F407*(1-Dash!$B$7)),F407*(1-Dash!$B$7),F408)))</f>
        <v>372.78585522493967</v>
      </c>
      <c r="G410">
        <f>F410*AVERAGEIFS(G:G, $A:$A, $A410, $D:$D, "Weight pct")</f>
        <v>111.70180698437679</v>
      </c>
      <c r="H410">
        <f>F410*AVERAGEIFS(H:H, $A:$A, $A410, $D:$D, "Weight pct")</f>
        <v>152.3229869114783</v>
      </c>
      <c r="I410">
        <f>F410*AVERAGEIFS(I:I, $A:$A, $A410, $D:$D, "Weight pct")</f>
        <v>97.310380114064785</v>
      </c>
      <c r="J410">
        <f>IF(OR(J407=0,J407=""),J408,IF(J408&gt;(J407*(1+Dash!$B$6)),J407*(1+Dash!$B$6),IF(J408&lt;(J407*(1-Dash!$B$7)),J407*(1-Dash!$B$7),J408)))</f>
        <v>0</v>
      </c>
      <c r="K410" t="e">
        <f>J410*AVERAGEIFS(K:K, $A:$A, $A410, $D:$D, "Weight pct")</f>
        <v>#DIV/0!</v>
      </c>
      <c r="L410" t="e">
        <f>J410*AVERAGEIFS(L:L, $A:$A, $A410, $D:$D, "Weight pct")</f>
        <v>#DIV/0!</v>
      </c>
      <c r="M410" t="e">
        <f>J410*AVERAGEIFS(M:M, $A:$A, $A410, $D:$D, "Weight pct")</f>
        <v>#DIV/0!</v>
      </c>
      <c r="N410">
        <f>IF(OR(N407=0,N407=""),N408,IF(N408&gt;(N407*(1+Dash!$B$6)),N407*(1+Dash!$B$6),IF(N408&lt;(N407*(1-Dash!$B$7)),N407*(1-Dash!$B$7),N408)))</f>
        <v>308</v>
      </c>
      <c r="O410">
        <f>N410*AVERAGEIFS(O:O, $A:$A, $A410, $D:$D, "Weight pct")</f>
        <v>0</v>
      </c>
      <c r="P410">
        <f>N410*AVERAGEIFS(P:P, $A:$A, $A410, $D:$D, "Weight pct")</f>
        <v>308</v>
      </c>
      <c r="Q410">
        <f>IF(OR(Q407=0,Q407=""),Q408,IF(Q408&gt;(Q407*(1+Dash!$B$6)),Q407*(1+Dash!$B$6),IF(Q408&lt;(Q407*(1-Dash!$B$7)),Q407*(1-Dash!$B$7),Q408)))</f>
        <v>0</v>
      </c>
      <c r="R410" t="e">
        <f>$Q410*($R407/$Q407)</f>
        <v>#DIV/0!</v>
      </c>
      <c r="S410" t="e">
        <f>$Q410*($S407/$Q407)</f>
        <v>#DIV/0!</v>
      </c>
      <c r="T410" t="e">
        <f>$Q410*($T407/$Q407)</f>
        <v>#DIV/0!</v>
      </c>
      <c r="U410" t="e">
        <f t="shared" si="400"/>
        <v>#DIV/0!</v>
      </c>
      <c r="V410" t="e">
        <f t="shared" si="400"/>
        <v>#DIV/0!</v>
      </c>
      <c r="W410" t="e">
        <f t="shared" si="400"/>
        <v>#DIV/0!</v>
      </c>
      <c r="X410" t="e">
        <f t="shared" si="400"/>
        <v>#DIV/0!</v>
      </c>
      <c r="Y410" t="e">
        <f t="shared" si="401"/>
        <v>#DIV/0!</v>
      </c>
      <c r="Z410" t="e">
        <f t="shared" si="401"/>
        <v>#DIV/0!</v>
      </c>
      <c r="AA410" t="e">
        <f t="shared" si="401"/>
        <v>#DIV/0!</v>
      </c>
      <c r="AB410" t="e">
        <f t="shared" si="401"/>
        <v>#DIV/0!</v>
      </c>
      <c r="AC410">
        <f>IF(OR(AC407=0,AC407=""),AC408,IF(AC408&gt;(AC407*(1+Dash!$B$6)),AC407*(1+Dash!$B$6),IF(AC408&lt;(AC407*(1-Dash!$B$7)),AC407*(1-Dash!$B$7),AC408)))</f>
        <v>117.8</v>
      </c>
      <c r="AD410">
        <f>AC410*AVERAGEIFS(AD:AD, $A:$A, $A410, $D:$D, "Weight pct")</f>
        <v>38.100043185456101</v>
      </c>
      <c r="AE410">
        <f>AC410*AVERAGEIFS(AE:AE, $A:$A, $A410, $D:$D, "Weight pct")</f>
        <v>65.209696947623698</v>
      </c>
      <c r="AF410">
        <f>AC410*AVERAGEIFS(AF:AF, $A:$A, $A410, $D:$D, "Weight pct")</f>
        <v>84.730400110301375</v>
      </c>
      <c r="AG410">
        <f t="shared" si="402"/>
        <v>35.551179871176352</v>
      </c>
      <c r="AH410">
        <f t="shared" si="402"/>
        <v>10.860840948880812</v>
      </c>
      <c r="AI410">
        <f t="shared" si="402"/>
        <v>13.468564040302597</v>
      </c>
      <c r="AJ410">
        <f t="shared" si="402"/>
        <v>25.639884024907204</v>
      </c>
      <c r="AK410">
        <f t="shared" si="403"/>
        <v>82.248820128823652</v>
      </c>
      <c r="AL410">
        <f t="shared" si="403"/>
        <v>27.239202236575288</v>
      </c>
      <c r="AM410">
        <f t="shared" si="403"/>
        <v>51.741132907321102</v>
      </c>
      <c r="AN410">
        <f t="shared" si="403"/>
        <v>59.090516085394178</v>
      </c>
      <c r="AO410">
        <f>IF(OR(AO407=0,AO407=""),AO408,IF(AO408&gt;(AO407*(1+Dash!$B$6)),AO407*(1+Dash!$B$6),IF(AO408&lt;(AO407*(1-Dash!$B$7)),AO407*(1-Dash!$B$7),AO408)))</f>
        <v>11.399999999999999</v>
      </c>
      <c r="AP410">
        <f>IF(OR(AP407=0,AP407=""),AP408,IF(AP408&gt;(AP407*(1+Dash!$B$6)),AP407*(1+Dash!$B$6),IF(AP408&lt;(AP407*(1-Dash!$B$7)),AP407*(1-Dash!$B$7),AP408)))</f>
        <v>8.5499999999999989</v>
      </c>
      <c r="AQ410">
        <f>AP410*AVERAGEIFS(AQ:AQ, $A:$A, $A410, $D:$D, "Weight pct")</f>
        <v>0.30083333333333334</v>
      </c>
      <c r="AR410">
        <f>AP410*AVERAGEIFS(AR:AR, $A:$A, $A410, $D:$D, "Weight pct")</f>
        <v>4.5513636363636358</v>
      </c>
      <c r="AS410">
        <f>AP410*AVERAGEIFS(AS:AS, $A:$A, $A410, $D:$D, "Weight pct")</f>
        <v>4.4937878787878782</v>
      </c>
      <c r="AT410">
        <f t="shared" si="404"/>
        <v>0</v>
      </c>
      <c r="AU410">
        <f t="shared" si="404"/>
        <v>0</v>
      </c>
      <c r="AV410">
        <f t="shared" si="404"/>
        <v>0</v>
      </c>
      <c r="AW410">
        <f t="shared" si="404"/>
        <v>0</v>
      </c>
      <c r="AX410">
        <f t="shared" si="405"/>
        <v>8.5499999999999989</v>
      </c>
      <c r="AY410">
        <f t="shared" si="405"/>
        <v>0.30083333333333334</v>
      </c>
      <c r="AZ410">
        <f t="shared" si="405"/>
        <v>4.5513636363636358</v>
      </c>
      <c r="BA410">
        <f t="shared" si="405"/>
        <v>4.4937878787878782</v>
      </c>
      <c r="BB410">
        <f>IF(OR(BB407=0,BB407=""),BB408,IF(BB408&gt;(BB407*(1+Dash!$B$6)),BB407*(1+Dash!$B$6),IF(BB408&lt;(BB407*(1-Dash!$B$7)),BB407*(1-Dash!$B$7),BB408)))</f>
        <v>1072.55</v>
      </c>
      <c r="BC410">
        <f>BB410*AVERAGEIFS(BC:BC, $A:$A, $A410, $D:$D, "Weight pct")</f>
        <v>273.35623430015795</v>
      </c>
      <c r="BD410">
        <f>BB410*AVERAGEIFS(BD:BD, $A:$A, $A410, $D:$D, "Weight pct")</f>
        <v>478.87788623622953</v>
      </c>
      <c r="BE410">
        <f>BB410*AVERAGEIFS(BE:BE, $A:$A, $A410, $D:$D, "Weight pct")</f>
        <v>363.57942715211533</v>
      </c>
      <c r="BF410">
        <f t="shared" si="406"/>
        <v>790.46570708763647</v>
      </c>
      <c r="BG410">
        <f t="shared" si="406"/>
        <v>232.38039791099769</v>
      </c>
      <c r="BH410">
        <f t="shared" si="406"/>
        <v>314.13659844026461</v>
      </c>
      <c r="BI410">
        <f t="shared" si="406"/>
        <v>192.78956237665093</v>
      </c>
      <c r="BJ410">
        <f t="shared" si="407"/>
        <v>282.08429291236348</v>
      </c>
      <c r="BK410">
        <f t="shared" si="407"/>
        <v>40.97583638916025</v>
      </c>
      <c r="BL410">
        <f t="shared" si="407"/>
        <v>164.74128779596489</v>
      </c>
      <c r="BM410">
        <f t="shared" si="407"/>
        <v>170.78986477546442</v>
      </c>
      <c r="BN410">
        <f>IF(OR(BN407=0,BN407=""),BN408,IF(BN408&gt;(BN407*(1+Dash!$B$6)),BN407*(1+Dash!$B$6),IF(BN408&lt;(BN407*(1-Dash!$B$7)),BN407*(1-Dash!$B$7),BN408)))</f>
        <v>15.400000000000002</v>
      </c>
      <c r="BO410">
        <f>IF(OR(BO407=0,BO407=""),BO408,IF(BO408&gt;(BO407*(1+Dash!$B$6)),BO407*(1+Dash!$B$6),IF(BO408&lt;(BO407*(1-Dash!$B$7)),BO407*(1-Dash!$B$7),BO408)))</f>
        <v>0</v>
      </c>
      <c r="BP410" t="e">
        <f>BO410*AVERAGEIFS(BP:BP, $A:$A, $A410, $D:$D, "Weight pct")</f>
        <v>#DIV/0!</v>
      </c>
      <c r="BQ410" t="e">
        <f>BO410*AVERAGEIFS(BQ:BQ, $A:$A, $A410, $D:$D, "Weight pct")</f>
        <v>#DIV/0!</v>
      </c>
      <c r="BR410" t="e">
        <f>BO410*AVERAGEIFS(BR:BR, $A:$A, $A410, $D:$D, "Weight pct")</f>
        <v>#DIV/0!</v>
      </c>
      <c r="BS410" t="e">
        <f t="shared" si="408"/>
        <v>#DIV/0!</v>
      </c>
      <c r="BT410" t="e">
        <f t="shared" si="408"/>
        <v>#DIV/0!</v>
      </c>
      <c r="BU410" t="e">
        <f t="shared" si="408"/>
        <v>#DIV/0!</v>
      </c>
      <c r="BV410" t="e">
        <f t="shared" si="408"/>
        <v>#DIV/0!</v>
      </c>
      <c r="BW410" t="e">
        <f t="shared" si="409"/>
        <v>#DIV/0!</v>
      </c>
      <c r="BX410" t="e">
        <f t="shared" si="409"/>
        <v>#DIV/0!</v>
      </c>
      <c r="BY410" t="e">
        <f t="shared" si="409"/>
        <v>#DIV/0!</v>
      </c>
      <c r="BZ410" t="e">
        <f t="shared" si="409"/>
        <v>#DIV/0!</v>
      </c>
      <c r="CA410">
        <f>IF(OR(CA407=0,CA407=""),CA408,IF(CA408&gt;(CA407*(1+Dash!$B$6)),CA407*(1+Dash!$B$6),IF(CA408&lt;(CA407*(1-Dash!$B$7)),CA407*(1-Dash!$B$7),CA408)))</f>
        <v>0</v>
      </c>
    </row>
    <row r="411" spans="1:79" outlineLevel="1">
      <c r="A411" t="str">
        <f>A410</f>
        <v>003627</v>
      </c>
      <c r="B411" t="str">
        <f>B410</f>
        <v>Temple College</v>
      </c>
      <c r="C411">
        <v>2025</v>
      </c>
      <c r="D411" t="s">
        <v>2040</v>
      </c>
      <c r="E411">
        <f>IF(E409&gt;(E410*(1+Dash!$B$6)), E410*(1+Dash!$B$6), IF(E409&lt;(E410*(1-Dash!$B$7)), E410*(1-Dash!$B$7), E409))</f>
        <v>399.42232352389829</v>
      </c>
      <c r="F411">
        <f>IF(F409&gt;(F410*(1+Dash!$B$6)), F410*(1+Dash!$B$6), IF(F409&lt;(F410*(1-Dash!$B$7)), F410*(1-Dash!$B$7), F409))</f>
        <v>366.88502968528974</v>
      </c>
      <c r="G411">
        <f>F411*AVERAGEIFS(G:G, $A:$A, $A411, $D:$D, "Weight pct")</f>
        <v>109.93367960979941</v>
      </c>
      <c r="H411">
        <f>F411*AVERAGEIFS(H:H, $A:$A, $A411, $D:$D, "Weight pct")</f>
        <v>149.91186707191073</v>
      </c>
      <c r="I411">
        <f>F411*AVERAGEIFS(I:I, $A:$A, $A411, $D:$D, "Weight pct")</f>
        <v>95.770054567368177</v>
      </c>
      <c r="J411">
        <f>IF(J409&gt;(J410*(1+Dash!$B$6)), J410*(1+Dash!$B$6), IF(J409&lt;(J410*(1-Dash!$B$7)), J410*(1-Dash!$B$7), J409))</f>
        <v>0</v>
      </c>
      <c r="K411" t="e">
        <f>J411*AVERAGEIFS(K:K, $A:$A, $A411, $D:$D, "Weight pct")</f>
        <v>#DIV/0!</v>
      </c>
      <c r="L411" t="e">
        <f>J411*AVERAGEIFS(L:L, $A:$A, $A411, $D:$D, "Weight pct")</f>
        <v>#DIV/0!</v>
      </c>
      <c r="M411" t="e">
        <f>J411*AVERAGEIFS(M:M, $A:$A, $A411, $D:$D, "Weight pct")</f>
        <v>#DIV/0!</v>
      </c>
      <c r="N411">
        <f>IF(N409&gt;(N410*(1+Dash!$B$6)), N410*(1+Dash!$B$6), IF(N409&lt;(N410*(1-Dash!$B$7)), N410*(1-Dash!$B$7), N409))</f>
        <v>338.8</v>
      </c>
      <c r="O411">
        <f>N411*AVERAGEIFS(O:O, $A:$A, $A411, $D:$D, "Weight pct")</f>
        <v>0</v>
      </c>
      <c r="P411">
        <f>N411*AVERAGEIFS(P:P, $A:$A, $A411, $D:$D, "Weight pct")</f>
        <v>338.8</v>
      </c>
      <c r="Q411">
        <f>IF(Q409&gt;(Q410*(1+Dash!$B$6)), Q410*(1+Dash!$B$6), IF(Q409&lt;(Q410*(1-Dash!$B$7)), Q410*(1-Dash!$B$7), Q409))</f>
        <v>0</v>
      </c>
      <c r="R411" t="e">
        <f>$Q411*($R407/$Q407)</f>
        <v>#DIV/0!</v>
      </c>
      <c r="S411" t="e">
        <f>$Q411*($S407/$Q407)</f>
        <v>#DIV/0!</v>
      </c>
      <c r="T411" t="e">
        <f>$Q411*($T407/$Q407)</f>
        <v>#DIV/0!</v>
      </c>
      <c r="U411" t="e">
        <f t="shared" si="400"/>
        <v>#DIV/0!</v>
      </c>
      <c r="V411" t="e">
        <f t="shared" si="400"/>
        <v>#DIV/0!</v>
      </c>
      <c r="W411" t="e">
        <f t="shared" si="400"/>
        <v>#DIV/0!</v>
      </c>
      <c r="X411" t="e">
        <f t="shared" si="400"/>
        <v>#DIV/0!</v>
      </c>
      <c r="Y411" t="e">
        <f t="shared" si="401"/>
        <v>#DIV/0!</v>
      </c>
      <c r="Z411" t="e">
        <f t="shared" si="401"/>
        <v>#DIV/0!</v>
      </c>
      <c r="AA411" t="e">
        <f t="shared" si="401"/>
        <v>#DIV/0!</v>
      </c>
      <c r="AB411" t="e">
        <f t="shared" si="401"/>
        <v>#DIV/0!</v>
      </c>
      <c r="AC411">
        <f>IF(AC409&gt;(AC410*(1+Dash!$B$6)), AC410*(1+Dash!$B$6), IF(AC409&lt;(AC410*(1-Dash!$B$7)), AC410*(1-Dash!$B$7), AC409))</f>
        <v>111.91</v>
      </c>
      <c r="AD411">
        <f>AC411*AVERAGEIFS(AD:AD, $A:$A, $A411, $D:$D, "Weight pct")</f>
        <v>36.195041026183297</v>
      </c>
      <c r="AE411">
        <f>AC411*AVERAGEIFS(AE:AE, $A:$A, $A411, $D:$D, "Weight pct")</f>
        <v>61.949212100242519</v>
      </c>
      <c r="AF411">
        <f>AC411*AVERAGEIFS(AF:AF, $A:$A, $A411, $D:$D, "Weight pct")</f>
        <v>80.4938801047863</v>
      </c>
      <c r="AG411">
        <f t="shared" si="402"/>
        <v>33.773620877617532</v>
      </c>
      <c r="AH411">
        <f t="shared" si="402"/>
        <v>10.317798901436772</v>
      </c>
      <c r="AI411">
        <f t="shared" si="402"/>
        <v>12.79513583828747</v>
      </c>
      <c r="AJ411">
        <f t="shared" si="402"/>
        <v>24.357889823661843</v>
      </c>
      <c r="AK411">
        <f t="shared" si="403"/>
        <v>78.136379122382479</v>
      </c>
      <c r="AL411">
        <f t="shared" si="403"/>
        <v>25.877242124746523</v>
      </c>
      <c r="AM411">
        <f t="shared" si="403"/>
        <v>49.154076261955055</v>
      </c>
      <c r="AN411">
        <f t="shared" si="403"/>
        <v>56.135990281124464</v>
      </c>
      <c r="AO411">
        <f>IF(AO409&gt;(AO410*(1+Dash!$B$6)), AO410*(1+Dash!$B$6), IF(AO409&lt;(AO410*(1-Dash!$B$7)), AO410*(1-Dash!$B$7), AO409))</f>
        <v>10.829999999999998</v>
      </c>
      <c r="AP411">
        <f>IF(AP409&gt;(AP410*(1+Dash!$B$6)), AP410*(1+Dash!$B$6), IF(AP409&lt;(AP410*(1-Dash!$B$7)), AP410*(1-Dash!$B$7), AP409))</f>
        <v>8.1224999999999987</v>
      </c>
      <c r="AQ411">
        <f>AP411*AVERAGEIFS(AQ:AQ, $A:$A, $A411, $D:$D, "Weight pct")</f>
        <v>0.28579166666666667</v>
      </c>
      <c r="AR411">
        <f>AP411*AVERAGEIFS(AR:AR, $A:$A, $A411, $D:$D, "Weight pct")</f>
        <v>4.3237954545454533</v>
      </c>
      <c r="AS411">
        <f>AP411*AVERAGEIFS(AS:AS, $A:$A, $A411, $D:$D, "Weight pct")</f>
        <v>4.2690984848484845</v>
      </c>
      <c r="AT411">
        <f t="shared" si="404"/>
        <v>0</v>
      </c>
      <c r="AU411">
        <f t="shared" si="404"/>
        <v>0</v>
      </c>
      <c r="AV411">
        <f t="shared" si="404"/>
        <v>0</v>
      </c>
      <c r="AW411">
        <f t="shared" si="404"/>
        <v>0</v>
      </c>
      <c r="AX411">
        <f t="shared" si="405"/>
        <v>8.1224999999999987</v>
      </c>
      <c r="AY411">
        <f t="shared" si="405"/>
        <v>0.28579166666666667</v>
      </c>
      <c r="AZ411">
        <f t="shared" si="405"/>
        <v>4.3237954545454533</v>
      </c>
      <c r="BA411">
        <f t="shared" si="405"/>
        <v>4.2690984848484845</v>
      </c>
      <c r="BB411">
        <f>IF(BB409&gt;(BB410*(1+Dash!$B$6)), BB410*(1+Dash!$B$6), IF(BB409&lt;(BB410*(1-Dash!$B$7)), BB410*(1-Dash!$B$7), BB409))</f>
        <v>1132.1989582560843</v>
      </c>
      <c r="BC411">
        <f>BB411*AVERAGEIFS(BC:BC, $A:$A, $A411, $D:$D, "Weight pct")</f>
        <v>288.55870934450138</v>
      </c>
      <c r="BD411">
        <f>BB411*AVERAGEIFS(BD:BD, $A:$A, $A411, $D:$D, "Weight pct")</f>
        <v>505.51027358028506</v>
      </c>
      <c r="BE411">
        <f>BB411*AVERAGEIFS(BE:BE, $A:$A, $A411, $D:$D, "Weight pct")</f>
        <v>383.79958851798875</v>
      </c>
      <c r="BF411">
        <f t="shared" si="406"/>
        <v>834.42678672489035</v>
      </c>
      <c r="BG411">
        <f t="shared" si="406"/>
        <v>245.30403658008109</v>
      </c>
      <c r="BH411">
        <f t="shared" si="406"/>
        <v>331.60703883658334</v>
      </c>
      <c r="BI411">
        <f t="shared" si="406"/>
        <v>203.51139031792511</v>
      </c>
      <c r="BJ411">
        <f t="shared" si="407"/>
        <v>297.77217153119398</v>
      </c>
      <c r="BK411">
        <f t="shared" si="407"/>
        <v>43.254672764420299</v>
      </c>
      <c r="BL411">
        <f t="shared" si="407"/>
        <v>173.90323474370166</v>
      </c>
      <c r="BM411">
        <f t="shared" si="407"/>
        <v>180.2881982000637</v>
      </c>
      <c r="BN411">
        <f>IF(BN409&gt;(BN410*(1+Dash!$B$6)), BN410*(1+Dash!$B$6), IF(BN409&lt;(BN410*(1-Dash!$B$7)), BN410*(1-Dash!$B$7), BN409))</f>
        <v>16.940000000000005</v>
      </c>
      <c r="BO411">
        <f>IF(BO409&gt;(BO410*(1+Dash!$B$6)), BO410*(1+Dash!$B$6), IF(BO409&lt;(BO410*(1-Dash!$B$7)), BO410*(1-Dash!$B$7), BO409))</f>
        <v>0</v>
      </c>
      <c r="BP411" t="e">
        <f>BO411*AVERAGEIFS(BP:BP, $A:$A, $A411, $D:$D, "Weight pct")</f>
        <v>#DIV/0!</v>
      </c>
      <c r="BQ411" t="e">
        <f>BO411*AVERAGEIFS(BQ:BQ, $A:$A, $A411, $D:$D, "Weight pct")</f>
        <v>#DIV/0!</v>
      </c>
      <c r="BR411" t="e">
        <f>BO411*AVERAGEIFS(BR:BR, $A:$A, $A411, $D:$D, "Weight pct")</f>
        <v>#DIV/0!</v>
      </c>
      <c r="BS411" t="e">
        <f t="shared" si="408"/>
        <v>#DIV/0!</v>
      </c>
      <c r="BT411" t="e">
        <f t="shared" si="408"/>
        <v>#DIV/0!</v>
      </c>
      <c r="BU411" t="e">
        <f t="shared" si="408"/>
        <v>#DIV/0!</v>
      </c>
      <c r="BV411" t="e">
        <f t="shared" si="408"/>
        <v>#DIV/0!</v>
      </c>
      <c r="BW411" t="e">
        <f t="shared" si="409"/>
        <v>#DIV/0!</v>
      </c>
      <c r="BX411" t="e">
        <f t="shared" si="409"/>
        <v>#DIV/0!</v>
      </c>
      <c r="BY411" t="e">
        <f t="shared" si="409"/>
        <v>#DIV/0!</v>
      </c>
      <c r="BZ411" t="e">
        <f t="shared" si="409"/>
        <v>#DIV/0!</v>
      </c>
      <c r="CA411">
        <f>IF(CA409&gt;(CA410*(1+Dash!$B$6)), CA410*(1+Dash!$B$6), IF(CA409&lt;(CA410*(1-Dash!$B$7)), CA410*(1-Dash!$B$7), CA409))</f>
        <v>0</v>
      </c>
    </row>
    <row r="412" spans="1:79">
      <c r="A412" t="s">
        <v>129</v>
      </c>
      <c r="B412" t="s">
        <v>1948</v>
      </c>
      <c r="C412">
        <v>2018</v>
      </c>
      <c r="D412" t="s">
        <v>2036</v>
      </c>
      <c r="E412">
        <v>548</v>
      </c>
      <c r="F412">
        <v>320</v>
      </c>
      <c r="G412">
        <v>127</v>
      </c>
      <c r="H412">
        <v>176</v>
      </c>
      <c r="I412">
        <v>90</v>
      </c>
      <c r="AC412">
        <v>691</v>
      </c>
      <c r="AD412">
        <v>99</v>
      </c>
      <c r="AE412">
        <v>304</v>
      </c>
      <c r="AF412">
        <v>441</v>
      </c>
      <c r="AG412">
        <v>361</v>
      </c>
      <c r="AH412">
        <v>40</v>
      </c>
      <c r="AI412">
        <v>168</v>
      </c>
      <c r="AJ412">
        <v>217</v>
      </c>
      <c r="AK412">
        <v>330</v>
      </c>
      <c r="AL412">
        <v>59</v>
      </c>
      <c r="AM412">
        <v>136</v>
      </c>
      <c r="AN412">
        <v>224</v>
      </c>
      <c r="AO412">
        <v>10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476</v>
      </c>
      <c r="BC412">
        <v>234</v>
      </c>
      <c r="BD412">
        <v>322</v>
      </c>
      <c r="BE412">
        <v>211</v>
      </c>
      <c r="BF412">
        <v>360</v>
      </c>
      <c r="BG412">
        <v>173</v>
      </c>
      <c r="BH412">
        <v>235</v>
      </c>
      <c r="BI412">
        <v>150</v>
      </c>
      <c r="BJ412">
        <v>116</v>
      </c>
      <c r="BK412">
        <v>61</v>
      </c>
      <c r="BL412">
        <v>87</v>
      </c>
      <c r="BM412">
        <v>61</v>
      </c>
      <c r="BN412">
        <v>16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</row>
    <row r="413" spans="1:79">
      <c r="A413" t="s">
        <v>129</v>
      </c>
      <c r="B413" t="s">
        <v>1948</v>
      </c>
      <c r="C413">
        <v>2019</v>
      </c>
      <c r="D413" t="s">
        <v>2036</v>
      </c>
      <c r="E413">
        <v>580</v>
      </c>
      <c r="F413">
        <v>341</v>
      </c>
      <c r="G413">
        <v>155</v>
      </c>
      <c r="H413">
        <v>189</v>
      </c>
      <c r="I413">
        <v>113</v>
      </c>
      <c r="AC413">
        <v>604</v>
      </c>
      <c r="AD413">
        <v>99</v>
      </c>
      <c r="AE413">
        <v>298</v>
      </c>
      <c r="AF413">
        <v>432</v>
      </c>
      <c r="AG413">
        <v>314</v>
      </c>
      <c r="AH413">
        <v>54</v>
      </c>
      <c r="AI413">
        <v>176</v>
      </c>
      <c r="AJ413">
        <v>215</v>
      </c>
      <c r="AK413">
        <v>290</v>
      </c>
      <c r="AL413">
        <v>45</v>
      </c>
      <c r="AM413">
        <v>122</v>
      </c>
      <c r="AN413">
        <v>217</v>
      </c>
      <c r="AO413">
        <v>2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495</v>
      </c>
      <c r="BC413">
        <v>276</v>
      </c>
      <c r="BD413">
        <v>347</v>
      </c>
      <c r="BE413">
        <v>213</v>
      </c>
      <c r="BF413">
        <v>380</v>
      </c>
      <c r="BG413">
        <v>215</v>
      </c>
      <c r="BH413">
        <v>264</v>
      </c>
      <c r="BI413">
        <v>153</v>
      </c>
      <c r="BJ413">
        <v>115</v>
      </c>
      <c r="BK413">
        <v>61</v>
      </c>
      <c r="BL413">
        <v>83</v>
      </c>
      <c r="BM413">
        <v>60</v>
      </c>
      <c r="BN413">
        <v>11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</row>
    <row r="414" spans="1:79">
      <c r="A414" t="s">
        <v>129</v>
      </c>
      <c r="B414" t="s">
        <v>1948</v>
      </c>
      <c r="C414">
        <v>2020</v>
      </c>
      <c r="D414" t="s">
        <v>2036</v>
      </c>
      <c r="E414">
        <v>551</v>
      </c>
      <c r="F414">
        <v>350</v>
      </c>
      <c r="G414">
        <v>165</v>
      </c>
      <c r="H414">
        <v>183</v>
      </c>
      <c r="I414">
        <v>98</v>
      </c>
      <c r="N414">
        <v>93</v>
      </c>
      <c r="O414">
        <v>0</v>
      </c>
      <c r="P414">
        <v>93</v>
      </c>
      <c r="Q414">
        <f>SUM(Table1[[#This Row],[OSA]],Table1[[#This Row],[OSA: High-Demand Field]])</f>
        <v>23</v>
      </c>
      <c r="U414">
        <v>0</v>
      </c>
      <c r="Y414">
        <v>23</v>
      </c>
      <c r="AC414">
        <v>544</v>
      </c>
      <c r="AD414">
        <v>85</v>
      </c>
      <c r="AE414">
        <v>249</v>
      </c>
      <c r="AF414">
        <v>357</v>
      </c>
      <c r="AG414">
        <v>287</v>
      </c>
      <c r="AH414">
        <v>46</v>
      </c>
      <c r="AI414">
        <v>141</v>
      </c>
      <c r="AJ414">
        <v>165</v>
      </c>
      <c r="AK414">
        <v>257</v>
      </c>
      <c r="AL414">
        <v>39</v>
      </c>
      <c r="AM414">
        <v>108</v>
      </c>
      <c r="AN414">
        <v>192</v>
      </c>
      <c r="AO414">
        <v>3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406</v>
      </c>
      <c r="BC414">
        <v>231</v>
      </c>
      <c r="BD414">
        <v>313</v>
      </c>
      <c r="BE414">
        <v>201</v>
      </c>
      <c r="BF414">
        <v>301</v>
      </c>
      <c r="BG414">
        <v>175</v>
      </c>
      <c r="BH414">
        <v>233</v>
      </c>
      <c r="BI414">
        <v>149</v>
      </c>
      <c r="BJ414">
        <v>105</v>
      </c>
      <c r="BK414">
        <v>56</v>
      </c>
      <c r="BL414">
        <v>80</v>
      </c>
      <c r="BM414">
        <v>52</v>
      </c>
      <c r="BN414">
        <v>11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</row>
    <row r="415" spans="1:79">
      <c r="A415" t="s">
        <v>129</v>
      </c>
      <c r="B415" t="s">
        <v>1948</v>
      </c>
      <c r="C415">
        <v>2021</v>
      </c>
      <c r="D415" t="s">
        <v>2036</v>
      </c>
      <c r="E415">
        <v>531</v>
      </c>
      <c r="F415">
        <v>308</v>
      </c>
      <c r="G415">
        <v>147</v>
      </c>
      <c r="H415">
        <v>169</v>
      </c>
      <c r="I415">
        <v>99</v>
      </c>
      <c r="N415">
        <v>112</v>
      </c>
      <c r="O415">
        <v>0</v>
      </c>
      <c r="P415">
        <v>112</v>
      </c>
      <c r="Q415">
        <f>SUM(Table1[[#This Row],[OSA]],Table1[[#This Row],[OSA: High-Demand Field]])</f>
        <v>23</v>
      </c>
      <c r="U415">
        <v>0</v>
      </c>
      <c r="Y415">
        <v>23</v>
      </c>
      <c r="AC415">
        <v>266</v>
      </c>
      <c r="AD415">
        <v>97</v>
      </c>
      <c r="AE415">
        <v>156</v>
      </c>
      <c r="AF415">
        <v>164</v>
      </c>
      <c r="AG415">
        <v>108</v>
      </c>
      <c r="AH415">
        <v>31</v>
      </c>
      <c r="AI415">
        <v>57</v>
      </c>
      <c r="AJ415">
        <v>71</v>
      </c>
      <c r="AK415">
        <v>158</v>
      </c>
      <c r="AL415">
        <v>66</v>
      </c>
      <c r="AM415">
        <v>99</v>
      </c>
      <c r="AN415">
        <v>93</v>
      </c>
      <c r="AO415">
        <v>3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425</v>
      </c>
      <c r="BC415">
        <v>240</v>
      </c>
      <c r="BD415">
        <v>295</v>
      </c>
      <c r="BE415">
        <v>200</v>
      </c>
      <c r="BF415">
        <v>287</v>
      </c>
      <c r="BG415">
        <v>168</v>
      </c>
      <c r="BH415">
        <v>204</v>
      </c>
      <c r="BI415">
        <v>126</v>
      </c>
      <c r="BJ415">
        <v>138</v>
      </c>
      <c r="BK415">
        <v>72</v>
      </c>
      <c r="BL415">
        <v>91</v>
      </c>
      <c r="BM415">
        <v>74</v>
      </c>
      <c r="BN415">
        <v>20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</row>
    <row r="416" spans="1:79">
      <c r="A416" t="s">
        <v>129</v>
      </c>
      <c r="B416" t="s">
        <v>1948</v>
      </c>
      <c r="C416">
        <v>2022</v>
      </c>
      <c r="D416" t="s">
        <v>2036</v>
      </c>
      <c r="E416">
        <v>578</v>
      </c>
      <c r="F416">
        <v>337</v>
      </c>
      <c r="G416">
        <v>137</v>
      </c>
      <c r="H416">
        <v>154</v>
      </c>
      <c r="I416">
        <v>88</v>
      </c>
      <c r="N416">
        <v>142</v>
      </c>
      <c r="O416">
        <v>0</v>
      </c>
      <c r="P416">
        <v>142</v>
      </c>
      <c r="Q416">
        <f>SUM(Table1[[#This Row],[OSA]],Table1[[#This Row],[OSA: High-Demand Field]])</f>
        <v>43</v>
      </c>
      <c r="U416">
        <v>4</v>
      </c>
      <c r="Y416">
        <v>39</v>
      </c>
      <c r="AC416">
        <v>268</v>
      </c>
      <c r="AD416">
        <v>77</v>
      </c>
      <c r="AE416">
        <v>139</v>
      </c>
      <c r="AF416">
        <v>184</v>
      </c>
      <c r="AG416">
        <v>122</v>
      </c>
      <c r="AH416">
        <v>28</v>
      </c>
      <c r="AI416">
        <v>58</v>
      </c>
      <c r="AJ416">
        <v>92</v>
      </c>
      <c r="AK416">
        <v>146</v>
      </c>
      <c r="AL416">
        <v>49</v>
      </c>
      <c r="AM416">
        <v>81</v>
      </c>
      <c r="AN416">
        <v>92</v>
      </c>
      <c r="AO416">
        <v>10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424</v>
      </c>
      <c r="BC416">
        <v>222</v>
      </c>
      <c r="BD416">
        <v>276</v>
      </c>
      <c r="BE416">
        <v>205</v>
      </c>
      <c r="BF416">
        <v>275</v>
      </c>
      <c r="BG416">
        <v>149</v>
      </c>
      <c r="BH416">
        <v>178</v>
      </c>
      <c r="BI416">
        <v>112</v>
      </c>
      <c r="BJ416">
        <v>149</v>
      </c>
      <c r="BK416">
        <v>73</v>
      </c>
      <c r="BL416">
        <v>98</v>
      </c>
      <c r="BM416">
        <v>93</v>
      </c>
      <c r="BN416">
        <v>14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</row>
    <row r="417" spans="1:79">
      <c r="A417" t="s">
        <v>129</v>
      </c>
      <c r="B417" t="s">
        <v>1948</v>
      </c>
      <c r="C417">
        <v>2023</v>
      </c>
      <c r="D417" t="s">
        <v>2036</v>
      </c>
      <c r="E417">
        <v>571</v>
      </c>
      <c r="F417">
        <v>300</v>
      </c>
      <c r="G417">
        <v>127</v>
      </c>
      <c r="H417">
        <v>142</v>
      </c>
      <c r="I417">
        <v>94</v>
      </c>
      <c r="N417">
        <v>105</v>
      </c>
      <c r="O417">
        <v>9</v>
      </c>
      <c r="P417">
        <v>96</v>
      </c>
      <c r="Q417">
        <v>24</v>
      </c>
      <c r="R417">
        <v>16</v>
      </c>
      <c r="S417">
        <v>16</v>
      </c>
      <c r="T417">
        <v>18</v>
      </c>
      <c r="U417">
        <v>0</v>
      </c>
      <c r="V417">
        <v>0</v>
      </c>
      <c r="W417">
        <v>0</v>
      </c>
      <c r="X417">
        <v>0</v>
      </c>
      <c r="Y417">
        <v>24</v>
      </c>
      <c r="Z417">
        <v>16</v>
      </c>
      <c r="AA417">
        <v>16</v>
      </c>
      <c r="AB417">
        <v>18</v>
      </c>
      <c r="AC417">
        <v>390</v>
      </c>
      <c r="AD417">
        <v>126</v>
      </c>
      <c r="AE417">
        <v>144</v>
      </c>
      <c r="AF417">
        <v>214</v>
      </c>
      <c r="AG417">
        <v>193</v>
      </c>
      <c r="AH417">
        <v>81</v>
      </c>
      <c r="AI417">
        <v>57</v>
      </c>
      <c r="AJ417">
        <v>91</v>
      </c>
      <c r="AK417">
        <v>197</v>
      </c>
      <c r="AL417">
        <v>45</v>
      </c>
      <c r="AM417">
        <v>87</v>
      </c>
      <c r="AN417">
        <v>123</v>
      </c>
      <c r="AO417">
        <v>10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410</v>
      </c>
      <c r="BC417">
        <v>178</v>
      </c>
      <c r="BD417">
        <v>266</v>
      </c>
      <c r="BE417">
        <v>178</v>
      </c>
      <c r="BF417">
        <v>258</v>
      </c>
      <c r="BG417">
        <v>113</v>
      </c>
      <c r="BH417">
        <v>160</v>
      </c>
      <c r="BI417">
        <v>97</v>
      </c>
      <c r="BJ417">
        <v>152</v>
      </c>
      <c r="BK417">
        <v>65</v>
      </c>
      <c r="BL417">
        <v>106</v>
      </c>
      <c r="BM417">
        <v>81</v>
      </c>
      <c r="BN417">
        <v>14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</row>
    <row r="418" spans="1:79">
      <c r="A418" t="str">
        <f>A417</f>
        <v>003628</v>
      </c>
      <c r="B418" t="str">
        <f>B417</f>
        <v>Texarkana College</v>
      </c>
      <c r="C418">
        <v>2024</v>
      </c>
      <c r="D418" t="s">
        <v>2037</v>
      </c>
      <c r="E418">
        <f>_xlfn.FORECAST.ETS($C418, E412:E417, $C412:$C417, 0,0,1)</f>
        <v>559.95370227786532</v>
      </c>
      <c r="F418">
        <f>_xlfn.FORECAST.ETS($C418, F412:F417, $C412:$C417, 0,0,1)</f>
        <v>301.06783338998031</v>
      </c>
      <c r="G418">
        <f>F418*AVERAGEIFS(G:G, $A:$A, $A418, $D:$D, "Weight pct")</f>
        <v>131.96722781750779</v>
      </c>
      <c r="H418">
        <f>F418*AVERAGEIFS(H:H, $A:$A, $A418, $D:$D, "Weight pct")</f>
        <v>155.8586660256978</v>
      </c>
      <c r="I418">
        <f>F418*AVERAGEIFS(I:I, $A:$A, $A418, $D:$D, "Weight pct")</f>
        <v>89.744196520358301</v>
      </c>
      <c r="J418">
        <f>_xlfn.FORECAST.ETS($C418, J412:J417, $C412:$C417, 0,0,1)</f>
        <v>0</v>
      </c>
      <c r="K418" t="e">
        <f>J418*AVERAGEIFS(K:K, $A:$A, $A418, $D:$D, "Weight pct")</f>
        <v>#DIV/0!</v>
      </c>
      <c r="L418" t="e">
        <f>J418*AVERAGEIFS(L:L, $A:$A, $A418, $D:$D, "Weight pct")</f>
        <v>#DIV/0!</v>
      </c>
      <c r="M418" t="e">
        <f>J418*AVERAGEIFS(M:M, $A:$A, $A418, $D:$D, "Weight pct")</f>
        <v>#DIV/0!</v>
      </c>
      <c r="N418">
        <f>_xlfn.FORECAST.ETS($C418, N414:N417, $C414:$C417, 0,0,1)</f>
        <v>122.48672746903571</v>
      </c>
      <c r="O418">
        <f>N418*AVERAGEIFS(O:O, $A:$A, $A418, $D:$D, "Weight pct")</f>
        <v>2.6247155886221938</v>
      </c>
      <c r="P418">
        <f>N418*AVERAGEIFS(P:P, $A:$A, $A418, $D:$D, "Weight pct")</f>
        <v>119.86201188041352</v>
      </c>
      <c r="Q418">
        <f>_xlfn.FORECAST.ETS($C418, Q414:Q417, $C414:$C417, 0,0,1)</f>
        <v>30.044393452750004</v>
      </c>
      <c r="R418">
        <f>$Q418*($R417/$Q417)</f>
        <v>20.029595635166668</v>
      </c>
      <c r="S418">
        <f>$Q418*($S417/$Q417)</f>
        <v>20.029595635166668</v>
      </c>
      <c r="T418">
        <f>$Q418*($T417/$Q417)</f>
        <v>22.533295089562504</v>
      </c>
      <c r="U418">
        <f t="shared" ref="U418:X421" si="410">Q418*AVERAGEIFS(U:U, $A:$A, $A418, $D:$D, "Weight pct")</f>
        <v>0.69870682448255828</v>
      </c>
      <c r="V418">
        <f t="shared" si="410"/>
        <v>0</v>
      </c>
      <c r="W418">
        <f t="shared" si="410"/>
        <v>0</v>
      </c>
      <c r="X418">
        <f t="shared" si="410"/>
        <v>0</v>
      </c>
      <c r="Y418">
        <f t="shared" ref="Y418:AB421" si="411">Q418*AVERAGEIFS(Y:Y, $A:$A, $A418, $D:$D, "Weight pct")</f>
        <v>29.345686628267444</v>
      </c>
      <c r="Z418">
        <f t="shared" si="411"/>
        <v>20.029595635166668</v>
      </c>
      <c r="AA418">
        <f t="shared" si="411"/>
        <v>20.029595635166668</v>
      </c>
      <c r="AB418">
        <f t="shared" si="411"/>
        <v>22.533295089562504</v>
      </c>
      <c r="AC418">
        <f>_xlfn.FORECAST.ETS($C418, AC412:AC417, $C412:$C417, 0,0,1)</f>
        <v>231.32494856553984</v>
      </c>
      <c r="AD418">
        <f>AC418*AVERAGEIFS(AD:AD, $A:$A, $A418, $D:$D, "Weight pct")</f>
        <v>55.459382139395906</v>
      </c>
      <c r="AE418">
        <f>AC418*AVERAGEIFS(AE:AE, $A:$A, $A418, $D:$D, "Weight pct")</f>
        <v>110.47284694084433</v>
      </c>
      <c r="AF418">
        <f>AC418*AVERAGEIFS(AF:AF, $A:$A, $A418, $D:$D, "Weight pct")</f>
        <v>148.87741174084388</v>
      </c>
      <c r="AG418">
        <f t="shared" ref="AG418:AJ421" si="412">AC418*AVERAGEIFS(AG:AG, $A:$A, $A418, $D:$D, "Weight pct")</f>
        <v>112.808813136629</v>
      </c>
      <c r="AH418">
        <f t="shared" si="412"/>
        <v>26.035892727402501</v>
      </c>
      <c r="AI418">
        <f t="shared" si="412"/>
        <v>53.173983829497963</v>
      </c>
      <c r="AJ418">
        <f t="shared" si="412"/>
        <v>69.726587539833048</v>
      </c>
      <c r="AK418">
        <f t="shared" ref="AK418:AN421" si="413">AC418*AVERAGEIFS(AK:AK, $A:$A, $A418, $D:$D, "Weight pct")</f>
        <v>118.51613542891086</v>
      </c>
      <c r="AL418">
        <f t="shared" si="413"/>
        <v>29.423489411993401</v>
      </c>
      <c r="AM418">
        <f t="shared" si="413"/>
        <v>57.298863111346378</v>
      </c>
      <c r="AN418">
        <f t="shared" si="413"/>
        <v>79.150824201010821</v>
      </c>
      <c r="AO418">
        <f>_xlfn.FORECAST.ETS($C418, AO412:AO417, $C412:$C417, 0,0,1)</f>
        <v>11.324830221630815</v>
      </c>
      <c r="AP418">
        <f>_xlfn.FORECAST.ETS($C418, AP412:AP417, $C412:$C417, 0,0,1)</f>
        <v>0</v>
      </c>
      <c r="AQ418" t="e">
        <f>AP418*AVERAGEIFS(AQ:AQ, $A:$A, $A418, $D:$D, "Weight pct")</f>
        <v>#DIV/0!</v>
      </c>
      <c r="AR418" t="e">
        <f>AP418*AVERAGEIFS(AR:AR, $A:$A, $A418, $D:$D, "Weight pct")</f>
        <v>#DIV/0!</v>
      </c>
      <c r="AS418" t="e">
        <f>AP418*AVERAGEIFS(AS:AS, $A:$A, $A418, $D:$D, "Weight pct")</f>
        <v>#DIV/0!</v>
      </c>
      <c r="AT418" t="e">
        <f t="shared" ref="AT418:AW421" si="414">AP418*AVERAGEIFS(AT:AT, $A:$A, $A418, $D:$D, "Weight pct")</f>
        <v>#DIV/0!</v>
      </c>
      <c r="AU418" t="e">
        <f t="shared" si="414"/>
        <v>#DIV/0!</v>
      </c>
      <c r="AV418" t="e">
        <f t="shared" si="414"/>
        <v>#DIV/0!</v>
      </c>
      <c r="AW418" t="e">
        <f t="shared" si="414"/>
        <v>#DIV/0!</v>
      </c>
      <c r="AX418" t="e">
        <f t="shared" ref="AX418:BA421" si="415">AP418*AVERAGEIFS(AX:AX, $A:$A, $A418, $D:$D, "Weight pct")</f>
        <v>#DIV/0!</v>
      </c>
      <c r="AY418" t="e">
        <f t="shared" si="415"/>
        <v>#DIV/0!</v>
      </c>
      <c r="AZ418" t="e">
        <f t="shared" si="415"/>
        <v>#DIV/0!</v>
      </c>
      <c r="BA418" t="e">
        <f t="shared" si="415"/>
        <v>#DIV/0!</v>
      </c>
      <c r="BB418">
        <f>_xlfn.FORECAST.ETS($C418, BB412:BB417, $C412:$C417, 0,0,1)</f>
        <v>385.71140001084734</v>
      </c>
      <c r="BC418">
        <f>BB418*AVERAGEIFS(BC:BC, $A:$A, $A418, $D:$D, "Weight pct")</f>
        <v>201.89259944251901</v>
      </c>
      <c r="BD418">
        <f>BB418*AVERAGEIFS(BD:BD, $A:$A, $A418, $D:$D, "Weight pct")</f>
        <v>266.28603369526695</v>
      </c>
      <c r="BE418">
        <f>BB418*AVERAGEIFS(BE:BE, $A:$A, $A418, $D:$D, "Weight pct")</f>
        <v>177.22663394038838</v>
      </c>
      <c r="BF418">
        <f t="shared" ref="BF418:BI421" si="416">BB418*AVERAGEIFS(BF:BF, $A:$A, $A418, $D:$D, "Weight pct")</f>
        <v>271.18763707275741</v>
      </c>
      <c r="BG418">
        <f t="shared" si="416"/>
        <v>144.07998519250609</v>
      </c>
      <c r="BH418">
        <f t="shared" si="416"/>
        <v>185.20132602176392</v>
      </c>
      <c r="BI418">
        <f t="shared" si="416"/>
        <v>114.95478181578969</v>
      </c>
      <c r="BJ418">
        <f t="shared" ref="BJ418:BM421" si="417">BB418*AVERAGEIFS(BJ:BJ, $A:$A, $A418, $D:$D, "Weight pct")</f>
        <v>114.52376293808996</v>
      </c>
      <c r="BK418">
        <f t="shared" si="417"/>
        <v>57.812614250012942</v>
      </c>
      <c r="BL418">
        <f t="shared" si="417"/>
        <v>81.084707673503019</v>
      </c>
      <c r="BM418">
        <f t="shared" si="417"/>
        <v>62.271852124598674</v>
      </c>
      <c r="BN418">
        <f>_xlfn.FORECAST.ETS($C418, BN412:BN417, $C412:$C417, 0,0,1)</f>
        <v>14.468367346938779</v>
      </c>
      <c r="BO418">
        <f>_xlfn.FORECAST.ETS($C418, BO412:BO417, $C412:$C417, 0,0,1)</f>
        <v>0</v>
      </c>
      <c r="BP418" t="e">
        <f>BO418*AVERAGEIFS(BP:BP, $A:$A, $A418, $D:$D, "Weight pct")</f>
        <v>#DIV/0!</v>
      </c>
      <c r="BQ418" t="e">
        <f>BO418*AVERAGEIFS(BQ:BQ, $A:$A, $A418, $D:$D, "Weight pct")</f>
        <v>#DIV/0!</v>
      </c>
      <c r="BR418" t="e">
        <f>BO418*AVERAGEIFS(BR:BR, $A:$A, $A418, $D:$D, "Weight pct")</f>
        <v>#DIV/0!</v>
      </c>
      <c r="BS418" t="e">
        <f t="shared" ref="BS418:BV421" si="418">BO418*AVERAGEIFS(BS:BS, $A:$A, $A418, $D:$D, "Weight pct")</f>
        <v>#DIV/0!</v>
      </c>
      <c r="BT418" t="e">
        <f t="shared" si="418"/>
        <v>#DIV/0!</v>
      </c>
      <c r="BU418" t="e">
        <f t="shared" si="418"/>
        <v>#DIV/0!</v>
      </c>
      <c r="BV418" t="e">
        <f t="shared" si="418"/>
        <v>#DIV/0!</v>
      </c>
      <c r="BW418" t="e">
        <f t="shared" ref="BW418:BZ421" si="419">BO418*AVERAGEIFS(BW:BW, $A:$A, $A418, $D:$D, "Weight pct")</f>
        <v>#DIV/0!</v>
      </c>
      <c r="BX418" t="e">
        <f t="shared" si="419"/>
        <v>#DIV/0!</v>
      </c>
      <c r="BY418" t="e">
        <f t="shared" si="419"/>
        <v>#DIV/0!</v>
      </c>
      <c r="BZ418" t="e">
        <f t="shared" si="419"/>
        <v>#DIV/0!</v>
      </c>
      <c r="CA418">
        <f>_xlfn.FORECAST.ETS($C418, CA412:CA417, $C412:$C417, 0,0,1)</f>
        <v>0</v>
      </c>
    </row>
    <row r="419" spans="1:79">
      <c r="A419" t="str">
        <f>A417</f>
        <v>003628</v>
      </c>
      <c r="B419" t="str">
        <f>B417</f>
        <v>Texarkana College</v>
      </c>
      <c r="C419">
        <v>2025</v>
      </c>
      <c r="D419" t="s">
        <v>2037</v>
      </c>
      <c r="E419">
        <f>_xlfn.FORECAST.ETS($C419, E412:E417, $C412:$C417, 0,0,1)</f>
        <v>561.95104873281196</v>
      </c>
      <c r="F419">
        <f>_xlfn.FORECAST.ETS($C419, F412:F417, $C412:$C417, 0,0,1)</f>
        <v>294.91879779941655</v>
      </c>
      <c r="G419">
        <f>F419*AVERAGEIFS(G:G, $A:$A, $A419, $D:$D, "Weight pct")</f>
        <v>129.27191768921926</v>
      </c>
      <c r="H419">
        <f>F419*AVERAGEIFS(H:H, $A:$A, $A419, $D:$D, "Weight pct")</f>
        <v>152.67539508738938</v>
      </c>
      <c r="I419">
        <f>F419*AVERAGEIFS(I:I, $A:$A, $A419, $D:$D, "Weight pct")</f>
        <v>87.911253252269546</v>
      </c>
      <c r="J419">
        <f>_xlfn.FORECAST.ETS($C419, J412:J417, $C412:$C417, 0,0,1)</f>
        <v>0</v>
      </c>
      <c r="K419" t="e">
        <f>J419*AVERAGEIFS(K:K, $A:$A, $A419, $D:$D, "Weight pct")</f>
        <v>#DIV/0!</v>
      </c>
      <c r="L419" t="e">
        <f>J419*AVERAGEIFS(L:L, $A:$A, $A419, $D:$D, "Weight pct")</f>
        <v>#DIV/0!</v>
      </c>
      <c r="M419" t="e">
        <f>J419*AVERAGEIFS(M:M, $A:$A, $A419, $D:$D, "Weight pct")</f>
        <v>#DIV/0!</v>
      </c>
      <c r="N419">
        <f>_xlfn.FORECAST.ETS($C419, N414:N417, $C414:$C417, 0,0,1)</f>
        <v>127.84058126842858</v>
      </c>
      <c r="O419">
        <f>N419*AVERAGEIFS(O:O, $A:$A, $A419, $D:$D, "Weight pct")</f>
        <v>2.7394410271806122</v>
      </c>
      <c r="P419">
        <f>N419*AVERAGEIFS(P:P, $A:$A, $A419, $D:$D, "Weight pct")</f>
        <v>125.10114024124796</v>
      </c>
      <c r="Q419">
        <f>_xlfn.FORECAST.ETS($C419, Q414:Q417, $C414:$C417, 0,0,1)</f>
        <v>31.804856186999995</v>
      </c>
      <c r="R419">
        <f>$Q419*($R417/$Q417)</f>
        <v>21.203237457999997</v>
      </c>
      <c r="S419">
        <f>$Q419*($S417/$Q417)</f>
        <v>21.203237457999997</v>
      </c>
      <c r="T419">
        <f>$Q419*($T417/$Q417)</f>
        <v>23.853642140249995</v>
      </c>
      <c r="U419">
        <f t="shared" si="410"/>
        <v>0.73964781830232551</v>
      </c>
      <c r="V419">
        <f t="shared" si="410"/>
        <v>0</v>
      </c>
      <c r="W419">
        <f t="shared" si="410"/>
        <v>0</v>
      </c>
      <c r="X419">
        <f t="shared" si="410"/>
        <v>0</v>
      </c>
      <c r="Y419">
        <f t="shared" si="411"/>
        <v>31.065208368697668</v>
      </c>
      <c r="Z419">
        <f t="shared" si="411"/>
        <v>21.203237457999997</v>
      </c>
      <c r="AA419">
        <f t="shared" si="411"/>
        <v>21.203237457999997</v>
      </c>
      <c r="AB419">
        <f t="shared" si="411"/>
        <v>23.853642140249995</v>
      </c>
      <c r="AC419">
        <f>_xlfn.FORECAST.ETS($C419, AC412:AC417, $C412:$C417, 0,0,1)</f>
        <v>154.68375908823671</v>
      </c>
      <c r="AD419">
        <f>AC419*AVERAGEIFS(AD:AD, $A:$A, $A419, $D:$D, "Weight pct")</f>
        <v>37.084913491733623</v>
      </c>
      <c r="AE419">
        <f>AC419*AVERAGEIFS(AE:AE, $A:$A, $A419, $D:$D, "Weight pct")</f>
        <v>73.871648293688807</v>
      </c>
      <c r="AF419">
        <f>AC419*AVERAGEIFS(AF:AF, $A:$A, $A419, $D:$D, "Weight pct")</f>
        <v>99.552243863900742</v>
      </c>
      <c r="AG419">
        <f t="shared" si="412"/>
        <v>75.433676231045709</v>
      </c>
      <c r="AH419">
        <f t="shared" si="412"/>
        <v>17.409837474368508</v>
      </c>
      <c r="AI419">
        <f t="shared" si="412"/>
        <v>35.556699592709421</v>
      </c>
      <c r="AJ419">
        <f t="shared" si="412"/>
        <v>46.625194281630087</v>
      </c>
      <c r="AK419">
        <f t="shared" si="413"/>
        <v>79.250082857191018</v>
      </c>
      <c r="AL419">
        <f t="shared" si="413"/>
        <v>19.675076017365114</v>
      </c>
      <c r="AM419">
        <f t="shared" si="413"/>
        <v>38.3149487009794</v>
      </c>
      <c r="AN419">
        <f t="shared" si="413"/>
        <v>52.927049582270648</v>
      </c>
      <c r="AO419">
        <f>_xlfn.FORECAST.ETS($C419, AO412:AO417, $C412:$C417, 0,0,1)</f>
        <v>12.580181750321799</v>
      </c>
      <c r="AP419">
        <f>_xlfn.FORECAST.ETS($C419, AP412:AP417, $C412:$C417, 0,0,1)</f>
        <v>0</v>
      </c>
      <c r="AQ419" t="e">
        <f>AP419*AVERAGEIFS(AQ:AQ, $A:$A, $A419, $D:$D, "Weight pct")</f>
        <v>#DIV/0!</v>
      </c>
      <c r="AR419" t="e">
        <f>AP419*AVERAGEIFS(AR:AR, $A:$A, $A419, $D:$D, "Weight pct")</f>
        <v>#DIV/0!</v>
      </c>
      <c r="AS419" t="e">
        <f>AP419*AVERAGEIFS(AS:AS, $A:$A, $A419, $D:$D, "Weight pct")</f>
        <v>#DIV/0!</v>
      </c>
      <c r="AT419" t="e">
        <f t="shared" si="414"/>
        <v>#DIV/0!</v>
      </c>
      <c r="AU419" t="e">
        <f t="shared" si="414"/>
        <v>#DIV/0!</v>
      </c>
      <c r="AV419" t="e">
        <f t="shared" si="414"/>
        <v>#DIV/0!</v>
      </c>
      <c r="AW419" t="e">
        <f t="shared" si="414"/>
        <v>#DIV/0!</v>
      </c>
      <c r="AX419" t="e">
        <f t="shared" si="415"/>
        <v>#DIV/0!</v>
      </c>
      <c r="AY419" t="e">
        <f t="shared" si="415"/>
        <v>#DIV/0!</v>
      </c>
      <c r="AZ419" t="e">
        <f t="shared" si="415"/>
        <v>#DIV/0!</v>
      </c>
      <c r="BA419" t="e">
        <f t="shared" si="415"/>
        <v>#DIV/0!</v>
      </c>
      <c r="BB419">
        <f>_xlfn.FORECAST.ETS($C419, BB412:BB417, $C412:$C417, 0,0,1)</f>
        <v>370.66401804274238</v>
      </c>
      <c r="BC419">
        <f>BB419*AVERAGEIFS(BC:BC, $A:$A, $A419, $D:$D, "Weight pct")</f>
        <v>194.01636073072629</v>
      </c>
      <c r="BD419">
        <f>BB419*AVERAGEIFS(BD:BD, $A:$A, $A419, $D:$D, "Weight pct")</f>
        <v>255.89767685211518</v>
      </c>
      <c r="BE419">
        <f>BB419*AVERAGEIFS(BE:BE, $A:$A, $A419, $D:$D, "Weight pct")</f>
        <v>170.31266443949332</v>
      </c>
      <c r="BF419">
        <f t="shared" si="416"/>
        <v>260.60805876642047</v>
      </c>
      <c r="BG419">
        <f t="shared" si="416"/>
        <v>138.45913351145757</v>
      </c>
      <c r="BH419">
        <f t="shared" si="416"/>
        <v>177.97624765080928</v>
      </c>
      <c r="BI419">
        <f t="shared" si="416"/>
        <v>110.47016323569663</v>
      </c>
      <c r="BJ419">
        <f t="shared" si="417"/>
        <v>110.05595927632193</v>
      </c>
      <c r="BK419">
        <f t="shared" si="417"/>
        <v>55.557227219268739</v>
      </c>
      <c r="BL419">
        <f t="shared" si="417"/>
        <v>77.921429201305898</v>
      </c>
      <c r="BM419">
        <f t="shared" si="417"/>
        <v>59.842501203796665</v>
      </c>
      <c r="BN419">
        <f>_xlfn.FORECAST.ETS($C419, BN412:BN417, $C412:$C417, 0,0,1)</f>
        <v>14.936734693877558</v>
      </c>
      <c r="BO419">
        <f>_xlfn.FORECAST.ETS($C419, BO412:BO417, $C412:$C417, 0,0,1)</f>
        <v>0</v>
      </c>
      <c r="BP419" t="e">
        <f>BO419*AVERAGEIFS(BP:BP, $A:$A, $A419, $D:$D, "Weight pct")</f>
        <v>#DIV/0!</v>
      </c>
      <c r="BQ419" t="e">
        <f>BO419*AVERAGEIFS(BQ:BQ, $A:$A, $A419, $D:$D, "Weight pct")</f>
        <v>#DIV/0!</v>
      </c>
      <c r="BR419" t="e">
        <f>BO419*AVERAGEIFS(BR:BR, $A:$A, $A419, $D:$D, "Weight pct")</f>
        <v>#DIV/0!</v>
      </c>
      <c r="BS419" t="e">
        <f t="shared" si="418"/>
        <v>#DIV/0!</v>
      </c>
      <c r="BT419" t="e">
        <f t="shared" si="418"/>
        <v>#DIV/0!</v>
      </c>
      <c r="BU419" t="e">
        <f t="shared" si="418"/>
        <v>#DIV/0!</v>
      </c>
      <c r="BV419" t="e">
        <f t="shared" si="418"/>
        <v>#DIV/0!</v>
      </c>
      <c r="BW419" t="e">
        <f t="shared" si="419"/>
        <v>#DIV/0!</v>
      </c>
      <c r="BX419" t="e">
        <f t="shared" si="419"/>
        <v>#DIV/0!</v>
      </c>
      <c r="BY419" t="e">
        <f t="shared" si="419"/>
        <v>#DIV/0!</v>
      </c>
      <c r="BZ419" t="e">
        <f t="shared" si="419"/>
        <v>#DIV/0!</v>
      </c>
      <c r="CA419">
        <f>_xlfn.FORECAST.ETS($C419, CA412:CA417, $C412:$C417, 0,0,1)</f>
        <v>0</v>
      </c>
    </row>
    <row r="420" spans="1:79" outlineLevel="1">
      <c r="A420" t="str">
        <f>A419</f>
        <v>003628</v>
      </c>
      <c r="B420" t="str">
        <f>B419</f>
        <v>Texarkana College</v>
      </c>
      <c r="C420">
        <v>2024</v>
      </c>
      <c r="D420" t="s">
        <v>2040</v>
      </c>
      <c r="E420">
        <f>IF(OR(E417=0,E417=""),E418,IF(E418&gt;(E417*(1+Dash!$B$6)),E417*(1+Dash!$B$6),IF(E418&lt;(E417*(1-Dash!$B$7)),E417*(1-Dash!$B$7),E418)))</f>
        <v>559.95370227786532</v>
      </c>
      <c r="F420">
        <f>IF(OR(F417=0,F417=""),F418,IF(F418&gt;(F417*(1+Dash!$B$6)),F417*(1+Dash!$B$6),IF(F418&lt;(F417*(1-Dash!$B$7)),F417*(1-Dash!$B$7),F418)))</f>
        <v>301.06783338998031</v>
      </c>
      <c r="G420">
        <f>F420*AVERAGEIFS(G:G, $A:$A, $A420, $D:$D, "Weight pct")</f>
        <v>131.96722781750779</v>
      </c>
      <c r="H420">
        <f>F420*AVERAGEIFS(H:H, $A:$A, $A420, $D:$D, "Weight pct")</f>
        <v>155.8586660256978</v>
      </c>
      <c r="I420">
        <f>F420*AVERAGEIFS(I:I, $A:$A, $A420, $D:$D, "Weight pct")</f>
        <v>89.744196520358301</v>
      </c>
      <c r="J420">
        <f>IF(OR(J417=0,J417=""),J418,IF(J418&gt;(J417*(1+Dash!$B$6)),J417*(1+Dash!$B$6),IF(J418&lt;(J417*(1-Dash!$B$7)),J417*(1-Dash!$B$7),J418)))</f>
        <v>0</v>
      </c>
      <c r="K420" t="e">
        <f>J420*AVERAGEIFS(K:K, $A:$A, $A420, $D:$D, "Weight pct")</f>
        <v>#DIV/0!</v>
      </c>
      <c r="L420" t="e">
        <f>J420*AVERAGEIFS(L:L, $A:$A, $A420, $D:$D, "Weight pct")</f>
        <v>#DIV/0!</v>
      </c>
      <c r="M420" t="e">
        <f>J420*AVERAGEIFS(M:M, $A:$A, $A420, $D:$D, "Weight pct")</f>
        <v>#DIV/0!</v>
      </c>
      <c r="N420">
        <f>IF(OR(N417=0,N417=""),N418,IF(N418&gt;(N417*(1+Dash!$B$6)),N417*(1+Dash!$B$6),IF(N418&lt;(N417*(1-Dash!$B$7)),N417*(1-Dash!$B$7),N418)))</f>
        <v>115.50000000000001</v>
      </c>
      <c r="O420">
        <f>N420*AVERAGEIFS(O:O, $A:$A, $A420, $D:$D, "Weight pct")</f>
        <v>2.4750000000000005</v>
      </c>
      <c r="P420">
        <f>N420*AVERAGEIFS(P:P, $A:$A, $A420, $D:$D, "Weight pct")</f>
        <v>113.02500000000001</v>
      </c>
      <c r="Q420">
        <f>IF(OR(Q417=0,Q417=""),Q418,IF(Q418&gt;(Q417*(1+Dash!$B$6)),Q417*(1+Dash!$B$6),IF(Q418&lt;(Q417*(1-Dash!$B$7)),Q417*(1-Dash!$B$7),Q418)))</f>
        <v>26.400000000000002</v>
      </c>
      <c r="R420">
        <f>$Q420*($R417/$Q417)</f>
        <v>17.600000000000001</v>
      </c>
      <c r="S420">
        <f>$Q420*($S417/$Q417)</f>
        <v>17.600000000000001</v>
      </c>
      <c r="T420">
        <f>$Q420*($T417/$Q417)</f>
        <v>19.8</v>
      </c>
      <c r="U420">
        <f t="shared" si="410"/>
        <v>0.61395348837209307</v>
      </c>
      <c r="V420">
        <f t="shared" si="410"/>
        <v>0</v>
      </c>
      <c r="W420">
        <f t="shared" si="410"/>
        <v>0</v>
      </c>
      <c r="X420">
        <f t="shared" si="410"/>
        <v>0</v>
      </c>
      <c r="Y420">
        <f t="shared" si="411"/>
        <v>25.786046511627909</v>
      </c>
      <c r="Z420">
        <f t="shared" si="411"/>
        <v>17.600000000000001</v>
      </c>
      <c r="AA420">
        <f t="shared" si="411"/>
        <v>17.600000000000001</v>
      </c>
      <c r="AB420">
        <f t="shared" si="411"/>
        <v>19.8</v>
      </c>
      <c r="AC420">
        <f>IF(OR(AC417=0,AC417=""),AC418,IF(AC418&gt;(AC417*(1+Dash!$B$6)),AC417*(1+Dash!$B$6),IF(AC418&lt;(AC417*(1-Dash!$B$7)),AC417*(1-Dash!$B$7),AC418)))</f>
        <v>370.5</v>
      </c>
      <c r="AD420">
        <f>AC420*AVERAGEIFS(AD:AD, $A:$A, $A420, $D:$D, "Weight pct")</f>
        <v>88.826134881100089</v>
      </c>
      <c r="AE420">
        <f>AC420*AVERAGEIFS(AE:AE, $A:$A, $A420, $D:$D, "Weight pct")</f>
        <v>176.93806934960296</v>
      </c>
      <c r="AF420">
        <f>AC420*AVERAGEIFS(AF:AF, $A:$A, $A420, $D:$D, "Weight pct")</f>
        <v>238.44847428704725</v>
      </c>
      <c r="AG420">
        <f t="shared" si="412"/>
        <v>180.6794534108773</v>
      </c>
      <c r="AH420">
        <f t="shared" si="412"/>
        <v>41.700207069405664</v>
      </c>
      <c r="AI420">
        <f t="shared" si="412"/>
        <v>85.16574252364849</v>
      </c>
      <c r="AJ420">
        <f t="shared" si="412"/>
        <v>111.67710549036971</v>
      </c>
      <c r="AK420">
        <f t="shared" si="413"/>
        <v>189.82054658912273</v>
      </c>
      <c r="AL420">
        <f t="shared" si="413"/>
        <v>47.125927811694417</v>
      </c>
      <c r="AM420">
        <f t="shared" si="413"/>
        <v>91.77232682595448</v>
      </c>
      <c r="AN420">
        <f t="shared" si="413"/>
        <v>126.77136879667752</v>
      </c>
      <c r="AO420">
        <f>IF(OR(AO417=0,AO417=""),AO418,IF(AO418&gt;(AO417*(1+Dash!$B$6)),AO417*(1+Dash!$B$6),IF(AO418&lt;(AO417*(1-Dash!$B$7)),AO417*(1-Dash!$B$7),AO418)))</f>
        <v>11</v>
      </c>
      <c r="AP420">
        <f>IF(OR(AP417=0,AP417=""),AP418,IF(AP418&gt;(AP417*(1+Dash!$B$6)),AP417*(1+Dash!$B$6),IF(AP418&lt;(AP417*(1-Dash!$B$7)),AP417*(1-Dash!$B$7),AP418)))</f>
        <v>0</v>
      </c>
      <c r="AQ420" t="e">
        <f>AP420*AVERAGEIFS(AQ:AQ, $A:$A, $A420, $D:$D, "Weight pct")</f>
        <v>#DIV/0!</v>
      </c>
      <c r="AR420" t="e">
        <f>AP420*AVERAGEIFS(AR:AR, $A:$A, $A420, $D:$D, "Weight pct")</f>
        <v>#DIV/0!</v>
      </c>
      <c r="AS420" t="e">
        <f>AP420*AVERAGEIFS(AS:AS, $A:$A, $A420, $D:$D, "Weight pct")</f>
        <v>#DIV/0!</v>
      </c>
      <c r="AT420" t="e">
        <f t="shared" si="414"/>
        <v>#DIV/0!</v>
      </c>
      <c r="AU420" t="e">
        <f t="shared" si="414"/>
        <v>#DIV/0!</v>
      </c>
      <c r="AV420" t="e">
        <f t="shared" si="414"/>
        <v>#DIV/0!</v>
      </c>
      <c r="AW420" t="e">
        <f t="shared" si="414"/>
        <v>#DIV/0!</v>
      </c>
      <c r="AX420" t="e">
        <f t="shared" si="415"/>
        <v>#DIV/0!</v>
      </c>
      <c r="AY420" t="e">
        <f t="shared" si="415"/>
        <v>#DIV/0!</v>
      </c>
      <c r="AZ420" t="e">
        <f t="shared" si="415"/>
        <v>#DIV/0!</v>
      </c>
      <c r="BA420" t="e">
        <f t="shared" si="415"/>
        <v>#DIV/0!</v>
      </c>
      <c r="BB420">
        <f>IF(OR(BB417=0,BB417=""),BB418,IF(BB418&gt;(BB417*(1+Dash!$B$6)),BB417*(1+Dash!$B$6),IF(BB418&lt;(BB417*(1-Dash!$B$7)),BB417*(1-Dash!$B$7),BB418)))</f>
        <v>389.5</v>
      </c>
      <c r="BC420">
        <f>BB420*AVERAGEIFS(BC:BC, $A:$A, $A420, $D:$D, "Weight pct")</f>
        <v>203.87566320479417</v>
      </c>
      <c r="BD420">
        <f>BB420*AVERAGEIFS(BD:BD, $A:$A, $A420, $D:$D, "Weight pct")</f>
        <v>268.90159357848802</v>
      </c>
      <c r="BE420">
        <f>BB420*AVERAGEIFS(BE:BE, $A:$A, $A420, $D:$D, "Weight pct")</f>
        <v>178.96741946916777</v>
      </c>
      <c r="BF420">
        <f t="shared" si="416"/>
        <v>273.85134231673851</v>
      </c>
      <c r="BG420">
        <f t="shared" si="416"/>
        <v>145.49519208118528</v>
      </c>
      <c r="BH420">
        <f t="shared" si="416"/>
        <v>187.0204419248391</v>
      </c>
      <c r="BI420">
        <f t="shared" si="416"/>
        <v>116.08391018774888</v>
      </c>
      <c r="BJ420">
        <f t="shared" si="417"/>
        <v>115.64865768326153</v>
      </c>
      <c r="BK420">
        <f t="shared" si="417"/>
        <v>58.380471123608913</v>
      </c>
      <c r="BL420">
        <f t="shared" si="417"/>
        <v>81.881151653648914</v>
      </c>
      <c r="BM420">
        <f t="shared" si="417"/>
        <v>62.883509281418867</v>
      </c>
      <c r="BN420">
        <f>IF(OR(BN417=0,BN417=""),BN418,IF(BN418&gt;(BN417*(1+Dash!$B$6)),BN417*(1+Dash!$B$6),IF(BN418&lt;(BN417*(1-Dash!$B$7)),BN417*(1-Dash!$B$7),BN418)))</f>
        <v>14.468367346938779</v>
      </c>
      <c r="BO420">
        <f>IF(OR(BO417=0,BO417=""),BO418,IF(BO418&gt;(BO417*(1+Dash!$B$6)),BO417*(1+Dash!$B$6),IF(BO418&lt;(BO417*(1-Dash!$B$7)),BO417*(1-Dash!$B$7),BO418)))</f>
        <v>0</v>
      </c>
      <c r="BP420" t="e">
        <f>BO420*AVERAGEIFS(BP:BP, $A:$A, $A420, $D:$D, "Weight pct")</f>
        <v>#DIV/0!</v>
      </c>
      <c r="BQ420" t="e">
        <f>BO420*AVERAGEIFS(BQ:BQ, $A:$A, $A420, $D:$D, "Weight pct")</f>
        <v>#DIV/0!</v>
      </c>
      <c r="BR420" t="e">
        <f>BO420*AVERAGEIFS(BR:BR, $A:$A, $A420, $D:$D, "Weight pct")</f>
        <v>#DIV/0!</v>
      </c>
      <c r="BS420" t="e">
        <f t="shared" si="418"/>
        <v>#DIV/0!</v>
      </c>
      <c r="BT420" t="e">
        <f t="shared" si="418"/>
        <v>#DIV/0!</v>
      </c>
      <c r="BU420" t="e">
        <f t="shared" si="418"/>
        <v>#DIV/0!</v>
      </c>
      <c r="BV420" t="e">
        <f t="shared" si="418"/>
        <v>#DIV/0!</v>
      </c>
      <c r="BW420" t="e">
        <f t="shared" si="419"/>
        <v>#DIV/0!</v>
      </c>
      <c r="BX420" t="e">
        <f t="shared" si="419"/>
        <v>#DIV/0!</v>
      </c>
      <c r="BY420" t="e">
        <f t="shared" si="419"/>
        <v>#DIV/0!</v>
      </c>
      <c r="BZ420" t="e">
        <f t="shared" si="419"/>
        <v>#DIV/0!</v>
      </c>
      <c r="CA420">
        <f>IF(OR(CA417=0,CA417=""),CA418,IF(CA418&gt;(CA417*(1+Dash!$B$6)),CA417*(1+Dash!$B$6),IF(CA418&lt;(CA417*(1-Dash!$B$7)),CA417*(1-Dash!$B$7),CA418)))</f>
        <v>0</v>
      </c>
    </row>
    <row r="421" spans="1:79" outlineLevel="1">
      <c r="A421" t="str">
        <f>A420</f>
        <v>003628</v>
      </c>
      <c r="B421" t="str">
        <f>B420</f>
        <v>Texarkana College</v>
      </c>
      <c r="C421">
        <v>2025</v>
      </c>
      <c r="D421" t="s">
        <v>2040</v>
      </c>
      <c r="E421">
        <f>IF(E419&gt;(E420*(1+Dash!$B$6)), E420*(1+Dash!$B$6), IF(E419&lt;(E420*(1-Dash!$B$7)), E420*(1-Dash!$B$7), E419))</f>
        <v>561.95104873281196</v>
      </c>
      <c r="F421">
        <f>IF(F419&gt;(F420*(1+Dash!$B$6)), F420*(1+Dash!$B$6), IF(F419&lt;(F420*(1-Dash!$B$7)), F420*(1-Dash!$B$7), F419))</f>
        <v>294.91879779941655</v>
      </c>
      <c r="G421">
        <f>F421*AVERAGEIFS(G:G, $A:$A, $A421, $D:$D, "Weight pct")</f>
        <v>129.27191768921926</v>
      </c>
      <c r="H421">
        <f>F421*AVERAGEIFS(H:H, $A:$A, $A421, $D:$D, "Weight pct")</f>
        <v>152.67539508738938</v>
      </c>
      <c r="I421">
        <f>F421*AVERAGEIFS(I:I, $A:$A, $A421, $D:$D, "Weight pct")</f>
        <v>87.911253252269546</v>
      </c>
      <c r="J421">
        <f>IF(J419&gt;(J420*(1+Dash!$B$6)), J420*(1+Dash!$B$6), IF(J419&lt;(J420*(1-Dash!$B$7)), J420*(1-Dash!$B$7), J419))</f>
        <v>0</v>
      </c>
      <c r="K421" t="e">
        <f>J421*AVERAGEIFS(K:K, $A:$A, $A421, $D:$D, "Weight pct")</f>
        <v>#DIV/0!</v>
      </c>
      <c r="L421" t="e">
        <f>J421*AVERAGEIFS(L:L, $A:$A, $A421, $D:$D, "Weight pct")</f>
        <v>#DIV/0!</v>
      </c>
      <c r="M421" t="e">
        <f>J421*AVERAGEIFS(M:M, $A:$A, $A421, $D:$D, "Weight pct")</f>
        <v>#DIV/0!</v>
      </c>
      <c r="N421">
        <f>IF(N419&gt;(N420*(1+Dash!$B$6)), N420*(1+Dash!$B$6), IF(N419&lt;(N420*(1-Dash!$B$7)), N420*(1-Dash!$B$7), N419))</f>
        <v>127.05000000000003</v>
      </c>
      <c r="O421">
        <f>N421*AVERAGEIFS(O:O, $A:$A, $A421, $D:$D, "Weight pct")</f>
        <v>2.7225000000000006</v>
      </c>
      <c r="P421">
        <f>N421*AVERAGEIFS(P:P, $A:$A, $A421, $D:$D, "Weight pct")</f>
        <v>124.32750000000001</v>
      </c>
      <c r="Q421">
        <f>IF(Q419&gt;(Q420*(1+Dash!$B$6)), Q420*(1+Dash!$B$6), IF(Q419&lt;(Q420*(1-Dash!$B$7)), Q420*(1-Dash!$B$7), Q419))</f>
        <v>29.040000000000006</v>
      </c>
      <c r="R421">
        <f>$Q421*($R417/$Q417)</f>
        <v>19.360000000000003</v>
      </c>
      <c r="S421">
        <f>$Q421*($S417/$Q417)</f>
        <v>19.360000000000003</v>
      </c>
      <c r="T421">
        <f>$Q421*($T417/$Q417)</f>
        <v>21.780000000000005</v>
      </c>
      <c r="U421">
        <f t="shared" si="410"/>
        <v>0.6753488372093025</v>
      </c>
      <c r="V421">
        <f t="shared" si="410"/>
        <v>0</v>
      </c>
      <c r="W421">
        <f t="shared" si="410"/>
        <v>0</v>
      </c>
      <c r="X421">
        <f t="shared" si="410"/>
        <v>0</v>
      </c>
      <c r="Y421">
        <f t="shared" si="411"/>
        <v>28.364651162790704</v>
      </c>
      <c r="Z421">
        <f t="shared" si="411"/>
        <v>19.360000000000003</v>
      </c>
      <c r="AA421">
        <f t="shared" si="411"/>
        <v>19.360000000000003</v>
      </c>
      <c r="AB421">
        <f t="shared" si="411"/>
        <v>21.780000000000005</v>
      </c>
      <c r="AC421">
        <f>IF(AC419&gt;(AC420*(1+Dash!$B$6)), AC420*(1+Dash!$B$6), IF(AC419&lt;(AC420*(1-Dash!$B$7)), AC420*(1-Dash!$B$7), AC419))</f>
        <v>351.97499999999997</v>
      </c>
      <c r="AD421">
        <f>AC421*AVERAGEIFS(AD:AD, $A:$A, $A421, $D:$D, "Weight pct")</f>
        <v>84.384828137045076</v>
      </c>
      <c r="AE421">
        <f>AC421*AVERAGEIFS(AE:AE, $A:$A, $A421, $D:$D, "Weight pct")</f>
        <v>168.09116588212279</v>
      </c>
      <c r="AF421">
        <f>AC421*AVERAGEIFS(AF:AF, $A:$A, $A421, $D:$D, "Weight pct")</f>
        <v>226.52605057269488</v>
      </c>
      <c r="AG421">
        <f t="shared" si="412"/>
        <v>171.64548074033343</v>
      </c>
      <c r="AH421">
        <f t="shared" si="412"/>
        <v>39.615196715935376</v>
      </c>
      <c r="AI421">
        <f t="shared" si="412"/>
        <v>80.907455397466052</v>
      </c>
      <c r="AJ421">
        <f t="shared" si="412"/>
        <v>106.09325021585123</v>
      </c>
      <c r="AK421">
        <f t="shared" si="413"/>
        <v>180.32951925966657</v>
      </c>
      <c r="AL421">
        <f t="shared" si="413"/>
        <v>44.769631421109693</v>
      </c>
      <c r="AM421">
        <f t="shared" si="413"/>
        <v>87.183710484656757</v>
      </c>
      <c r="AN421">
        <f t="shared" si="413"/>
        <v>120.43280035684364</v>
      </c>
      <c r="AO421">
        <f>IF(AO419&gt;(AO420*(1+Dash!$B$6)), AO420*(1+Dash!$B$6), IF(AO419&lt;(AO420*(1-Dash!$B$7)), AO420*(1-Dash!$B$7), AO419))</f>
        <v>12.100000000000001</v>
      </c>
      <c r="AP421">
        <f>IF(AP419&gt;(AP420*(1+Dash!$B$6)), AP420*(1+Dash!$B$6), IF(AP419&lt;(AP420*(1-Dash!$B$7)), AP420*(1-Dash!$B$7), AP419))</f>
        <v>0</v>
      </c>
      <c r="AQ421" t="e">
        <f>AP421*AVERAGEIFS(AQ:AQ, $A:$A, $A421, $D:$D, "Weight pct")</f>
        <v>#DIV/0!</v>
      </c>
      <c r="AR421" t="e">
        <f>AP421*AVERAGEIFS(AR:AR, $A:$A, $A421, $D:$D, "Weight pct")</f>
        <v>#DIV/0!</v>
      </c>
      <c r="AS421" t="e">
        <f>AP421*AVERAGEIFS(AS:AS, $A:$A, $A421, $D:$D, "Weight pct")</f>
        <v>#DIV/0!</v>
      </c>
      <c r="AT421" t="e">
        <f t="shared" si="414"/>
        <v>#DIV/0!</v>
      </c>
      <c r="AU421" t="e">
        <f t="shared" si="414"/>
        <v>#DIV/0!</v>
      </c>
      <c r="AV421" t="e">
        <f t="shared" si="414"/>
        <v>#DIV/0!</v>
      </c>
      <c r="AW421" t="e">
        <f t="shared" si="414"/>
        <v>#DIV/0!</v>
      </c>
      <c r="AX421" t="e">
        <f t="shared" si="415"/>
        <v>#DIV/0!</v>
      </c>
      <c r="AY421" t="e">
        <f t="shared" si="415"/>
        <v>#DIV/0!</v>
      </c>
      <c r="AZ421" t="e">
        <f t="shared" si="415"/>
        <v>#DIV/0!</v>
      </c>
      <c r="BA421" t="e">
        <f t="shared" si="415"/>
        <v>#DIV/0!</v>
      </c>
      <c r="BB421">
        <f>IF(BB419&gt;(BB420*(1+Dash!$B$6)), BB420*(1+Dash!$B$6), IF(BB419&lt;(BB420*(1-Dash!$B$7)), BB420*(1-Dash!$B$7), BB419))</f>
        <v>370.66401804274238</v>
      </c>
      <c r="BC421">
        <f>BB421*AVERAGEIFS(BC:BC, $A:$A, $A421, $D:$D, "Weight pct")</f>
        <v>194.01636073072629</v>
      </c>
      <c r="BD421">
        <f>BB421*AVERAGEIFS(BD:BD, $A:$A, $A421, $D:$D, "Weight pct")</f>
        <v>255.89767685211518</v>
      </c>
      <c r="BE421">
        <f>BB421*AVERAGEIFS(BE:BE, $A:$A, $A421, $D:$D, "Weight pct")</f>
        <v>170.31266443949332</v>
      </c>
      <c r="BF421">
        <f t="shared" si="416"/>
        <v>260.60805876642047</v>
      </c>
      <c r="BG421">
        <f t="shared" si="416"/>
        <v>138.45913351145757</v>
      </c>
      <c r="BH421">
        <f t="shared" si="416"/>
        <v>177.97624765080928</v>
      </c>
      <c r="BI421">
        <f t="shared" si="416"/>
        <v>110.47016323569663</v>
      </c>
      <c r="BJ421">
        <f t="shared" si="417"/>
        <v>110.05595927632193</v>
      </c>
      <c r="BK421">
        <f t="shared" si="417"/>
        <v>55.557227219268739</v>
      </c>
      <c r="BL421">
        <f t="shared" si="417"/>
        <v>77.921429201305898</v>
      </c>
      <c r="BM421">
        <f t="shared" si="417"/>
        <v>59.842501203796665</v>
      </c>
      <c r="BN421">
        <f>IF(BN419&gt;(BN420*(1+Dash!$B$6)), BN420*(1+Dash!$B$6), IF(BN419&lt;(BN420*(1-Dash!$B$7)), BN420*(1-Dash!$B$7), BN419))</f>
        <v>14.936734693877558</v>
      </c>
      <c r="BO421">
        <f>IF(BO419&gt;(BO420*(1+Dash!$B$6)), BO420*(1+Dash!$B$6), IF(BO419&lt;(BO420*(1-Dash!$B$7)), BO420*(1-Dash!$B$7), BO419))</f>
        <v>0</v>
      </c>
      <c r="BP421" t="e">
        <f>BO421*AVERAGEIFS(BP:BP, $A:$A, $A421, $D:$D, "Weight pct")</f>
        <v>#DIV/0!</v>
      </c>
      <c r="BQ421" t="e">
        <f>BO421*AVERAGEIFS(BQ:BQ, $A:$A, $A421, $D:$D, "Weight pct")</f>
        <v>#DIV/0!</v>
      </c>
      <c r="BR421" t="e">
        <f>BO421*AVERAGEIFS(BR:BR, $A:$A, $A421, $D:$D, "Weight pct")</f>
        <v>#DIV/0!</v>
      </c>
      <c r="BS421" t="e">
        <f t="shared" si="418"/>
        <v>#DIV/0!</v>
      </c>
      <c r="BT421" t="e">
        <f t="shared" si="418"/>
        <v>#DIV/0!</v>
      </c>
      <c r="BU421" t="e">
        <f t="shared" si="418"/>
        <v>#DIV/0!</v>
      </c>
      <c r="BV421" t="e">
        <f t="shared" si="418"/>
        <v>#DIV/0!</v>
      </c>
      <c r="BW421" t="e">
        <f t="shared" si="419"/>
        <v>#DIV/0!</v>
      </c>
      <c r="BX421" t="e">
        <f t="shared" si="419"/>
        <v>#DIV/0!</v>
      </c>
      <c r="BY421" t="e">
        <f t="shared" si="419"/>
        <v>#DIV/0!</v>
      </c>
      <c r="BZ421" t="e">
        <f t="shared" si="419"/>
        <v>#DIV/0!</v>
      </c>
      <c r="CA421">
        <f>IF(CA419&gt;(CA420*(1+Dash!$B$6)), CA420*(1+Dash!$B$6), IF(CA419&lt;(CA420*(1-Dash!$B$7)), CA420*(1-Dash!$B$7), CA419))</f>
        <v>0</v>
      </c>
    </row>
    <row r="422" spans="1:79">
      <c r="A422" t="s">
        <v>131</v>
      </c>
      <c r="B422" t="s">
        <v>1949</v>
      </c>
      <c r="C422">
        <v>2018</v>
      </c>
      <c r="D422" t="s">
        <v>2036</v>
      </c>
      <c r="E422">
        <v>657</v>
      </c>
      <c r="F422">
        <v>443</v>
      </c>
      <c r="G422">
        <v>214</v>
      </c>
      <c r="H422">
        <v>382</v>
      </c>
      <c r="I422">
        <v>91</v>
      </c>
      <c r="AC422">
        <v>215</v>
      </c>
      <c r="AD422">
        <v>64</v>
      </c>
      <c r="AE422">
        <v>137</v>
      </c>
      <c r="AF422">
        <v>94</v>
      </c>
      <c r="AG422">
        <v>48</v>
      </c>
      <c r="AH422">
        <v>13</v>
      </c>
      <c r="AI422">
        <v>15</v>
      </c>
      <c r="AJ422">
        <v>24</v>
      </c>
      <c r="AK422">
        <v>167</v>
      </c>
      <c r="AL422">
        <v>51</v>
      </c>
      <c r="AM422">
        <v>122</v>
      </c>
      <c r="AN422">
        <v>70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509</v>
      </c>
      <c r="BC422">
        <v>239</v>
      </c>
      <c r="BD422">
        <v>415</v>
      </c>
      <c r="BE422">
        <v>153</v>
      </c>
      <c r="BF422">
        <v>378</v>
      </c>
      <c r="BG422">
        <v>184</v>
      </c>
      <c r="BH422">
        <v>313</v>
      </c>
      <c r="BI422">
        <v>94</v>
      </c>
      <c r="BJ422">
        <v>131</v>
      </c>
      <c r="BK422">
        <v>55</v>
      </c>
      <c r="BL422">
        <v>102</v>
      </c>
      <c r="BM422">
        <v>59</v>
      </c>
      <c r="BN422">
        <v>12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</row>
    <row r="423" spans="1:79">
      <c r="A423" t="s">
        <v>131</v>
      </c>
      <c r="B423" t="s">
        <v>1949</v>
      </c>
      <c r="C423">
        <v>2019</v>
      </c>
      <c r="D423" t="s">
        <v>2036</v>
      </c>
      <c r="E423">
        <v>965</v>
      </c>
      <c r="F423">
        <v>410</v>
      </c>
      <c r="G423">
        <v>211</v>
      </c>
      <c r="H423">
        <v>340</v>
      </c>
      <c r="I423">
        <v>85</v>
      </c>
      <c r="AC423">
        <v>236</v>
      </c>
      <c r="AD423">
        <v>73</v>
      </c>
      <c r="AE423">
        <v>131</v>
      </c>
      <c r="AF423">
        <v>89</v>
      </c>
      <c r="AG423">
        <v>76</v>
      </c>
      <c r="AH423">
        <v>16</v>
      </c>
      <c r="AI423">
        <v>22</v>
      </c>
      <c r="AJ423">
        <v>25</v>
      </c>
      <c r="AK423">
        <v>160</v>
      </c>
      <c r="AL423">
        <v>57</v>
      </c>
      <c r="AM423">
        <v>109</v>
      </c>
      <c r="AN423">
        <v>64</v>
      </c>
      <c r="AO423">
        <v>2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559</v>
      </c>
      <c r="BC423">
        <v>259</v>
      </c>
      <c r="BD423">
        <v>461</v>
      </c>
      <c r="BE423">
        <v>137</v>
      </c>
      <c r="BF423">
        <v>404</v>
      </c>
      <c r="BG423">
        <v>205</v>
      </c>
      <c r="BH423">
        <v>338</v>
      </c>
      <c r="BI423">
        <v>84</v>
      </c>
      <c r="BJ423">
        <v>155</v>
      </c>
      <c r="BK423">
        <v>54</v>
      </c>
      <c r="BL423">
        <v>123</v>
      </c>
      <c r="BM423">
        <v>53</v>
      </c>
      <c r="BN423">
        <v>12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</row>
    <row r="424" spans="1:79">
      <c r="A424" t="s">
        <v>131</v>
      </c>
      <c r="B424" t="s">
        <v>1949</v>
      </c>
      <c r="C424">
        <v>2020</v>
      </c>
      <c r="D424" t="s">
        <v>2036</v>
      </c>
      <c r="E424">
        <v>1444</v>
      </c>
      <c r="F424">
        <v>519</v>
      </c>
      <c r="G424">
        <v>265</v>
      </c>
      <c r="H424">
        <v>378</v>
      </c>
      <c r="I424">
        <v>86</v>
      </c>
      <c r="N424">
        <v>55</v>
      </c>
      <c r="O424">
        <v>12</v>
      </c>
      <c r="P424">
        <v>43</v>
      </c>
      <c r="Q424">
        <f>SUM(Table1[[#This Row],[OSA]],Table1[[#This Row],[OSA: High-Demand Field]])</f>
        <v>0</v>
      </c>
      <c r="U424">
        <v>0</v>
      </c>
      <c r="Y424">
        <v>0</v>
      </c>
      <c r="AC424">
        <v>193</v>
      </c>
      <c r="AD424">
        <v>58</v>
      </c>
      <c r="AE424">
        <v>130</v>
      </c>
      <c r="AF424">
        <v>68</v>
      </c>
      <c r="AG424">
        <v>37</v>
      </c>
      <c r="AH424">
        <v>11</v>
      </c>
      <c r="AI424">
        <v>13</v>
      </c>
      <c r="AJ424">
        <v>12</v>
      </c>
      <c r="AK424">
        <v>156</v>
      </c>
      <c r="AL424">
        <v>47</v>
      </c>
      <c r="AM424">
        <v>117</v>
      </c>
      <c r="AN424">
        <v>56</v>
      </c>
      <c r="AO424">
        <v>3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603</v>
      </c>
      <c r="BC424">
        <v>306</v>
      </c>
      <c r="BD424">
        <v>457</v>
      </c>
      <c r="BE424">
        <v>142</v>
      </c>
      <c r="BF424">
        <v>442</v>
      </c>
      <c r="BG424">
        <v>219</v>
      </c>
      <c r="BH424">
        <v>327</v>
      </c>
      <c r="BI424">
        <v>88</v>
      </c>
      <c r="BJ424">
        <v>161</v>
      </c>
      <c r="BK424">
        <v>87</v>
      </c>
      <c r="BL424">
        <v>130</v>
      </c>
      <c r="BM424">
        <v>54</v>
      </c>
      <c r="BN424">
        <v>9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</row>
    <row r="425" spans="1:79">
      <c r="A425" t="s">
        <v>131</v>
      </c>
      <c r="B425" t="s">
        <v>1949</v>
      </c>
      <c r="C425">
        <v>2021</v>
      </c>
      <c r="D425" t="s">
        <v>2036</v>
      </c>
      <c r="E425">
        <v>1424</v>
      </c>
      <c r="F425">
        <v>628</v>
      </c>
      <c r="G425">
        <v>393</v>
      </c>
      <c r="H425">
        <v>393</v>
      </c>
      <c r="I425">
        <v>75</v>
      </c>
      <c r="N425">
        <v>60</v>
      </c>
      <c r="O425">
        <v>14</v>
      </c>
      <c r="P425">
        <v>46</v>
      </c>
      <c r="Q425">
        <f>SUM(Table1[[#This Row],[OSA]],Table1[[#This Row],[OSA: High-Demand Field]])</f>
        <v>0</v>
      </c>
      <c r="U425">
        <v>0</v>
      </c>
      <c r="Y425">
        <v>0</v>
      </c>
      <c r="AC425">
        <v>159</v>
      </c>
      <c r="AD425">
        <v>65</v>
      </c>
      <c r="AE425">
        <v>101</v>
      </c>
      <c r="AF425">
        <v>63</v>
      </c>
      <c r="AG425">
        <v>62</v>
      </c>
      <c r="AH425">
        <v>15</v>
      </c>
      <c r="AI425">
        <v>20</v>
      </c>
      <c r="AJ425">
        <v>28</v>
      </c>
      <c r="AK425">
        <v>97</v>
      </c>
      <c r="AL425">
        <v>50</v>
      </c>
      <c r="AM425">
        <v>81</v>
      </c>
      <c r="AN425">
        <v>35</v>
      </c>
      <c r="AO425">
        <v>2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869</v>
      </c>
      <c r="BC425">
        <v>627</v>
      </c>
      <c r="BD425">
        <v>602</v>
      </c>
      <c r="BE425">
        <v>188</v>
      </c>
      <c r="BF425">
        <v>663</v>
      </c>
      <c r="BG425">
        <v>508</v>
      </c>
      <c r="BH425">
        <v>435</v>
      </c>
      <c r="BI425">
        <v>114</v>
      </c>
      <c r="BJ425">
        <v>206</v>
      </c>
      <c r="BK425">
        <v>119</v>
      </c>
      <c r="BL425">
        <v>167</v>
      </c>
      <c r="BM425">
        <v>74</v>
      </c>
      <c r="BN425">
        <v>17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</row>
    <row r="426" spans="1:79">
      <c r="A426" t="s">
        <v>131</v>
      </c>
      <c r="B426" t="s">
        <v>1949</v>
      </c>
      <c r="C426">
        <v>2022</v>
      </c>
      <c r="D426" t="s">
        <v>2036</v>
      </c>
      <c r="E426">
        <v>1215</v>
      </c>
      <c r="F426">
        <v>821</v>
      </c>
      <c r="G426">
        <v>645</v>
      </c>
      <c r="H426">
        <v>476</v>
      </c>
      <c r="I426">
        <v>102</v>
      </c>
      <c r="N426">
        <v>138</v>
      </c>
      <c r="O426">
        <v>89</v>
      </c>
      <c r="P426">
        <v>49</v>
      </c>
      <c r="Q426">
        <f>SUM(Table1[[#This Row],[OSA]],Table1[[#This Row],[OSA: High-Demand Field]])</f>
        <v>0</v>
      </c>
      <c r="U426">
        <v>0</v>
      </c>
      <c r="Y426">
        <v>0</v>
      </c>
      <c r="AC426">
        <v>144</v>
      </c>
      <c r="AD426">
        <v>64</v>
      </c>
      <c r="AE426">
        <v>77</v>
      </c>
      <c r="AF426">
        <v>54</v>
      </c>
      <c r="AG426">
        <v>53</v>
      </c>
      <c r="AH426">
        <v>9</v>
      </c>
      <c r="AI426">
        <v>12</v>
      </c>
      <c r="AJ426">
        <v>24</v>
      </c>
      <c r="AK426">
        <v>91</v>
      </c>
      <c r="AL426">
        <v>55</v>
      </c>
      <c r="AM426">
        <v>65</v>
      </c>
      <c r="AN426">
        <v>30</v>
      </c>
      <c r="AO426">
        <v>4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1062</v>
      </c>
      <c r="BC426">
        <v>853</v>
      </c>
      <c r="BD426">
        <v>595</v>
      </c>
      <c r="BE426">
        <v>183</v>
      </c>
      <c r="BF426">
        <v>860</v>
      </c>
      <c r="BG426">
        <v>729</v>
      </c>
      <c r="BH426">
        <v>438</v>
      </c>
      <c r="BI426">
        <v>115</v>
      </c>
      <c r="BJ426">
        <v>202</v>
      </c>
      <c r="BK426">
        <v>124</v>
      </c>
      <c r="BL426">
        <v>157</v>
      </c>
      <c r="BM426">
        <v>68</v>
      </c>
      <c r="BN426">
        <v>36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</row>
    <row r="427" spans="1:79">
      <c r="A427" t="s">
        <v>131</v>
      </c>
      <c r="B427" t="s">
        <v>1949</v>
      </c>
      <c r="C427">
        <v>2023</v>
      </c>
      <c r="D427" t="s">
        <v>2036</v>
      </c>
      <c r="E427">
        <v>1278</v>
      </c>
      <c r="F427">
        <v>968</v>
      </c>
      <c r="G427">
        <v>840</v>
      </c>
      <c r="H427">
        <v>400</v>
      </c>
      <c r="I427">
        <v>91</v>
      </c>
      <c r="N427">
        <v>0</v>
      </c>
      <c r="O427">
        <v>0</v>
      </c>
      <c r="P427">
        <v>0</v>
      </c>
      <c r="Q427">
        <v>342</v>
      </c>
      <c r="R427">
        <v>78</v>
      </c>
      <c r="S427">
        <v>61</v>
      </c>
      <c r="T427">
        <v>143</v>
      </c>
      <c r="U427">
        <v>157</v>
      </c>
      <c r="V427">
        <v>38</v>
      </c>
      <c r="W427">
        <v>26</v>
      </c>
      <c r="X427">
        <v>59</v>
      </c>
      <c r="Y427">
        <v>185</v>
      </c>
      <c r="Z427">
        <v>40</v>
      </c>
      <c r="AA427">
        <v>35</v>
      </c>
      <c r="AB427">
        <v>84</v>
      </c>
      <c r="AC427">
        <v>146</v>
      </c>
      <c r="AD427">
        <v>52</v>
      </c>
      <c r="AE427">
        <v>85</v>
      </c>
      <c r="AF427">
        <v>44</v>
      </c>
      <c r="AG427">
        <v>45</v>
      </c>
      <c r="AH427">
        <v>11</v>
      </c>
      <c r="AI427">
        <v>15</v>
      </c>
      <c r="AJ427">
        <v>17</v>
      </c>
      <c r="AK427">
        <v>101</v>
      </c>
      <c r="AL427">
        <v>41</v>
      </c>
      <c r="AM427">
        <v>70</v>
      </c>
      <c r="AN427">
        <v>27</v>
      </c>
      <c r="AO427">
        <v>4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977</v>
      </c>
      <c r="BC427">
        <v>811</v>
      </c>
      <c r="BD427">
        <v>533</v>
      </c>
      <c r="BE427">
        <v>150</v>
      </c>
      <c r="BF427">
        <v>769</v>
      </c>
      <c r="BG427">
        <v>678</v>
      </c>
      <c r="BH427">
        <v>366</v>
      </c>
      <c r="BI427">
        <v>91</v>
      </c>
      <c r="BJ427">
        <v>208</v>
      </c>
      <c r="BK427">
        <v>133</v>
      </c>
      <c r="BL427">
        <v>167</v>
      </c>
      <c r="BM427">
        <v>59</v>
      </c>
      <c r="BN427">
        <v>32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</row>
    <row r="428" spans="1:79">
      <c r="A428" t="str">
        <f>A427</f>
        <v>003643</v>
      </c>
      <c r="B428" t="str">
        <f>B427</f>
        <v>Texas Southmost College</v>
      </c>
      <c r="C428">
        <v>2024</v>
      </c>
      <c r="D428" t="s">
        <v>2037</v>
      </c>
      <c r="E428">
        <f>_xlfn.FORECAST.ETS($C428, E422:E427, $C422:$C427, 0,0,1)</f>
        <v>1368.0359669837917</v>
      </c>
      <c r="F428">
        <f>_xlfn.FORECAST.ETS($C428, F422:F427, $C422:$C427, 0,0,1)</f>
        <v>1088.3580573338256</v>
      </c>
      <c r="G428">
        <f>F428*AVERAGEIFS(G:G, $A:$A, $A428, $D:$D, "Weight pct")</f>
        <v>687.02484163689053</v>
      </c>
      <c r="H428">
        <f>F428*AVERAGEIFS(H:H, $A:$A, $A428, $D:$D, "Weight pct")</f>
        <v>732.5909589537589</v>
      </c>
      <c r="I428">
        <f>F428*AVERAGEIFS(I:I, $A:$A, $A428, $D:$D, "Weight pct")</f>
        <v>166.17625930106561</v>
      </c>
      <c r="J428">
        <f>_xlfn.FORECAST.ETS($C428, J422:J427, $C422:$C427, 0,0,1)</f>
        <v>0</v>
      </c>
      <c r="K428" t="e">
        <f>J428*AVERAGEIFS(K:K, $A:$A, $A428, $D:$D, "Weight pct")</f>
        <v>#DIV/0!</v>
      </c>
      <c r="L428" t="e">
        <f>J428*AVERAGEIFS(L:L, $A:$A, $A428, $D:$D, "Weight pct")</f>
        <v>#DIV/0!</v>
      </c>
      <c r="M428" t="e">
        <f>J428*AVERAGEIFS(M:M, $A:$A, $A428, $D:$D, "Weight pct")</f>
        <v>#DIV/0!</v>
      </c>
      <c r="N428">
        <f>_xlfn.FORECAST.ETS($C428, N424:N427, $C424:$C427, 0,0,1)</f>
        <v>17.290395049000022</v>
      </c>
      <c r="O428">
        <f>N428*AVERAGEIFS(O:O, $A:$A, $A428, $D:$D, "Weight pct")</f>
        <v>6.3193090732445398</v>
      </c>
      <c r="P428">
        <f>N428*AVERAGEIFS(P:P, $A:$A, $A428, $D:$D, "Weight pct")</f>
        <v>10.971085975755482</v>
      </c>
      <c r="Q428">
        <f>_xlfn.FORECAST.ETS($C428, Q424:Q427, $C424:$C427, 0,0,1)</f>
        <v>385.58343862221409</v>
      </c>
      <c r="R428">
        <f>$Q428*($R427/$Q427)</f>
        <v>87.940082492785663</v>
      </c>
      <c r="S428">
        <f>$Q428*($S427/$Q427)</f>
        <v>68.773654257178535</v>
      </c>
      <c r="T428">
        <f>$Q428*($T427/$Q427)</f>
        <v>161.22348457010708</v>
      </c>
      <c r="U428">
        <f t="shared" ref="U428:X431" si="420">Q428*AVERAGEIFS(U:U, $A:$A, $A428, $D:$D, "Weight pct")</f>
        <v>177.00760194060706</v>
      </c>
      <c r="V428">
        <f t="shared" si="420"/>
        <v>42.842604291357119</v>
      </c>
      <c r="W428">
        <f t="shared" si="420"/>
        <v>29.313360830928556</v>
      </c>
      <c r="X428">
        <f t="shared" si="420"/>
        <v>66.518780347107125</v>
      </c>
      <c r="Y428">
        <f t="shared" ref="Y428:AB431" si="421">Q428*AVERAGEIFS(Y:Y, $A:$A, $A428, $D:$D, "Weight pct")</f>
        <v>208.57583668160706</v>
      </c>
      <c r="Z428">
        <f t="shared" si="421"/>
        <v>45.097478201428544</v>
      </c>
      <c r="AA428">
        <f t="shared" si="421"/>
        <v>39.460293426249976</v>
      </c>
      <c r="AB428">
        <f t="shared" si="421"/>
        <v>94.704704222999951</v>
      </c>
      <c r="AC428">
        <f>_xlfn.FORECAST.ETS($C428, AC422:AC427, $C422:$C427, 0,0,1)</f>
        <v>109.60407983048469</v>
      </c>
      <c r="AD428">
        <f>AC428*AVERAGEIFS(AD:AD, $A:$A, $A428, $D:$D, "Weight pct")</f>
        <v>38.670665744051611</v>
      </c>
      <c r="AE428">
        <f>AC428*AVERAGEIFS(AE:AE, $A:$A, $A428, $D:$D, "Weight pct")</f>
        <v>66.09132053789213</v>
      </c>
      <c r="AF428">
        <f>AC428*AVERAGEIFS(AF:AF, $A:$A, $A428, $D:$D, "Weight pct")</f>
        <v>40.905262471834533</v>
      </c>
      <c r="AG428">
        <f t="shared" ref="AG428:AJ431" si="422">AC428*AVERAGEIFS(AG:AG, $A:$A, $A428, $D:$D, "Weight pct")</f>
        <v>32.939887658172601</v>
      </c>
      <c r="AH428">
        <f t="shared" si="422"/>
        <v>7.7012047347793722</v>
      </c>
      <c r="AI428">
        <f t="shared" si="422"/>
        <v>9.9992040400374975</v>
      </c>
      <c r="AJ428">
        <f t="shared" si="422"/>
        <v>13.552875677056132</v>
      </c>
      <c r="AK428">
        <f t="shared" ref="AK428:AN431" si="423">AC428*AVERAGEIFS(AK:AK, $A:$A, $A428, $D:$D, "Weight pct")</f>
        <v>76.664192172312084</v>
      </c>
      <c r="AL428">
        <f t="shared" si="423"/>
        <v>30.969461009272234</v>
      </c>
      <c r="AM428">
        <f t="shared" si="423"/>
        <v>56.09211649785464</v>
      </c>
      <c r="AN428">
        <f t="shared" si="423"/>
        <v>27.352386794778397</v>
      </c>
      <c r="AO428">
        <f>_xlfn.FORECAST.ETS($C428, AO422:AO427, $C422:$C427, 0,0,1)</f>
        <v>4.6110213079578317</v>
      </c>
      <c r="AP428">
        <f>_xlfn.FORECAST.ETS($C428, AP422:AP427, $C422:$C427, 0,0,1)</f>
        <v>0</v>
      </c>
      <c r="AQ428" t="e">
        <f>AP428*AVERAGEIFS(AQ:AQ, $A:$A, $A428, $D:$D, "Weight pct")</f>
        <v>#DIV/0!</v>
      </c>
      <c r="AR428" t="e">
        <f>AP428*AVERAGEIFS(AR:AR, $A:$A, $A428, $D:$D, "Weight pct")</f>
        <v>#DIV/0!</v>
      </c>
      <c r="AS428" t="e">
        <f>AP428*AVERAGEIFS(AS:AS, $A:$A, $A428, $D:$D, "Weight pct")</f>
        <v>#DIV/0!</v>
      </c>
      <c r="AT428" t="e">
        <f t="shared" ref="AT428:AW431" si="424">AP428*AVERAGEIFS(AT:AT, $A:$A, $A428, $D:$D, "Weight pct")</f>
        <v>#DIV/0!</v>
      </c>
      <c r="AU428" t="e">
        <f t="shared" si="424"/>
        <v>#DIV/0!</v>
      </c>
      <c r="AV428" t="e">
        <f t="shared" si="424"/>
        <v>#DIV/0!</v>
      </c>
      <c r="AW428" t="e">
        <f t="shared" si="424"/>
        <v>#DIV/0!</v>
      </c>
      <c r="AX428" t="e">
        <f t="shared" ref="AX428:BA431" si="425">AP428*AVERAGEIFS(AX:AX, $A:$A, $A428, $D:$D, "Weight pct")</f>
        <v>#DIV/0!</v>
      </c>
      <c r="AY428" t="e">
        <f t="shared" si="425"/>
        <v>#DIV/0!</v>
      </c>
      <c r="AZ428" t="e">
        <f t="shared" si="425"/>
        <v>#DIV/0!</v>
      </c>
      <c r="BA428" t="e">
        <f t="shared" si="425"/>
        <v>#DIV/0!</v>
      </c>
      <c r="BB428">
        <f>_xlfn.FORECAST.ETS($C428, BB422:BB427, $C422:$C427, 0,0,1)</f>
        <v>1215.0101915190398</v>
      </c>
      <c r="BC428">
        <f>BB428*AVERAGEIFS(BC:BC, $A:$A, $A428, $D:$D, "Weight pct")</f>
        <v>768.5244840258672</v>
      </c>
      <c r="BD428">
        <f>BB428*AVERAGEIFS(BD:BD, $A:$A, $A428, $D:$D, "Weight pct")</f>
        <v>849.78823726036569</v>
      </c>
      <c r="BE428">
        <f>BB428*AVERAGEIFS(BE:BE, $A:$A, $A428, $D:$D, "Weight pct")</f>
        <v>267.98008336397993</v>
      </c>
      <c r="BF428">
        <f t="shared" ref="BF428:BI431" si="426">BB428*AVERAGEIFS(BF:BF, $A:$A, $A428, $D:$D, "Weight pct")</f>
        <v>923.04234113922962</v>
      </c>
      <c r="BG428">
        <f t="shared" si="426"/>
        <v>611.99007563844157</v>
      </c>
      <c r="BH428">
        <f t="shared" si="426"/>
        <v>615.8623104668925</v>
      </c>
      <c r="BI428">
        <f t="shared" si="426"/>
        <v>164.74973478199246</v>
      </c>
      <c r="BJ428">
        <f t="shared" ref="BJ428:BM431" si="427">BB428*AVERAGEIFS(BJ:BJ, $A:$A, $A428, $D:$D, "Weight pct")</f>
        <v>291.96785037981027</v>
      </c>
      <c r="BK428">
        <f t="shared" si="427"/>
        <v>156.53440838742557</v>
      </c>
      <c r="BL428">
        <f t="shared" si="427"/>
        <v>233.92592679347308</v>
      </c>
      <c r="BM428">
        <f t="shared" si="427"/>
        <v>103.2303485819875</v>
      </c>
      <c r="BN428">
        <f>_xlfn.FORECAST.ETS($C428, BN422:BN427, $C422:$C427, 0,0,1)</f>
        <v>40.56523365277161</v>
      </c>
      <c r="BO428">
        <f>_xlfn.FORECAST.ETS($C428, BO422:BO427, $C422:$C427, 0,0,1)</f>
        <v>0</v>
      </c>
      <c r="BP428" t="e">
        <f>BO428*AVERAGEIFS(BP:BP, $A:$A, $A428, $D:$D, "Weight pct")</f>
        <v>#DIV/0!</v>
      </c>
      <c r="BQ428" t="e">
        <f>BO428*AVERAGEIFS(BQ:BQ, $A:$A, $A428, $D:$D, "Weight pct")</f>
        <v>#DIV/0!</v>
      </c>
      <c r="BR428" t="e">
        <f>BO428*AVERAGEIFS(BR:BR, $A:$A, $A428, $D:$D, "Weight pct")</f>
        <v>#DIV/0!</v>
      </c>
      <c r="BS428" t="e">
        <f t="shared" ref="BS428:BV431" si="428">BO428*AVERAGEIFS(BS:BS, $A:$A, $A428, $D:$D, "Weight pct")</f>
        <v>#DIV/0!</v>
      </c>
      <c r="BT428" t="e">
        <f t="shared" si="428"/>
        <v>#DIV/0!</v>
      </c>
      <c r="BU428" t="e">
        <f t="shared" si="428"/>
        <v>#DIV/0!</v>
      </c>
      <c r="BV428" t="e">
        <f t="shared" si="428"/>
        <v>#DIV/0!</v>
      </c>
      <c r="BW428" t="e">
        <f t="shared" ref="BW428:BZ431" si="429">BO428*AVERAGEIFS(BW:BW, $A:$A, $A428, $D:$D, "Weight pct")</f>
        <v>#DIV/0!</v>
      </c>
      <c r="BX428" t="e">
        <f t="shared" si="429"/>
        <v>#DIV/0!</v>
      </c>
      <c r="BY428" t="e">
        <f t="shared" si="429"/>
        <v>#DIV/0!</v>
      </c>
      <c r="BZ428" t="e">
        <f t="shared" si="429"/>
        <v>#DIV/0!</v>
      </c>
      <c r="CA428">
        <f>_xlfn.FORECAST.ETS($C428, CA422:CA427, $C422:$C427, 0,0,1)</f>
        <v>0</v>
      </c>
    </row>
    <row r="429" spans="1:79">
      <c r="A429" t="str">
        <f>A427</f>
        <v>003643</v>
      </c>
      <c r="B429" t="str">
        <f>B427</f>
        <v>Texas Southmost College</v>
      </c>
      <c r="C429">
        <v>2025</v>
      </c>
      <c r="D429" t="s">
        <v>2037</v>
      </c>
      <c r="E429">
        <f>_xlfn.FORECAST.ETS($C429, E422:E427, $C422:$C427, 0,0,1)</f>
        <v>1452.8770837687889</v>
      </c>
      <c r="F429">
        <f>_xlfn.FORECAST.ETS($C429, F422:F427, $C422:$C427, 0,0,1)</f>
        <v>1211.7587458442413</v>
      </c>
      <c r="G429">
        <f>F429*AVERAGEIFS(G:G, $A:$A, $A429, $D:$D, "Weight pct")</f>
        <v>764.92139223480444</v>
      </c>
      <c r="H429">
        <f>F429*AVERAGEIFS(H:H, $A:$A, $A429, $D:$D, "Weight pct")</f>
        <v>815.65390696267048</v>
      </c>
      <c r="I429">
        <f>F429*AVERAGEIFS(I:I, $A:$A, $A429, $D:$D, "Weight pct")</f>
        <v>185.0177284973993</v>
      </c>
      <c r="J429">
        <f>_xlfn.FORECAST.ETS($C429, J422:J427, $C422:$C427, 0,0,1)</f>
        <v>0</v>
      </c>
      <c r="K429" t="e">
        <f>J429*AVERAGEIFS(K:K, $A:$A, $A429, $D:$D, "Weight pct")</f>
        <v>#DIV/0!</v>
      </c>
      <c r="L429" t="e">
        <f>J429*AVERAGEIFS(L:L, $A:$A, $A429, $D:$D, "Weight pct")</f>
        <v>#DIV/0!</v>
      </c>
      <c r="M429" t="e">
        <f>J429*AVERAGEIFS(M:M, $A:$A, $A429, $D:$D, "Weight pct")</f>
        <v>#DIV/0!</v>
      </c>
      <c r="N429">
        <f>_xlfn.FORECAST.ETS($C429, N424:N427, $C424:$C427, 0,0,1)</f>
        <v>5.0936044217142795</v>
      </c>
      <c r="O429">
        <f>N429*AVERAGEIFS(O:O, $A:$A, $A429, $D:$D, "Weight pct")</f>
        <v>1.8616151074881964</v>
      </c>
      <c r="P429">
        <f>N429*AVERAGEIFS(P:P, $A:$A, $A429, $D:$D, "Weight pct")</f>
        <v>3.2319893142260834</v>
      </c>
      <c r="Q429">
        <f>_xlfn.FORECAST.ETS($C429, Q424:Q427, $C424:$C427, 0,0,1)</f>
        <v>495.29799122657118</v>
      </c>
      <c r="R429">
        <f>$Q429*($R427/$Q427)</f>
        <v>112.96269975342851</v>
      </c>
      <c r="S429">
        <f>$Q429*($S427/$Q427)</f>
        <v>88.342624166142812</v>
      </c>
      <c r="T429">
        <f>$Q429*($T427/$Q427)</f>
        <v>207.09828288128563</v>
      </c>
      <c r="U429">
        <f t="shared" si="420"/>
        <v>227.37363924728561</v>
      </c>
      <c r="V429">
        <f t="shared" si="420"/>
        <v>55.033110136285686</v>
      </c>
      <c r="W429">
        <f t="shared" si="420"/>
        <v>37.654233251142834</v>
      </c>
      <c r="X429">
        <f t="shared" si="420"/>
        <v>85.446144685285688</v>
      </c>
      <c r="Y429">
        <f t="shared" si="421"/>
        <v>267.92435197928563</v>
      </c>
      <c r="Z429">
        <f t="shared" si="421"/>
        <v>57.929589617142817</v>
      </c>
      <c r="AA429">
        <f t="shared" si="421"/>
        <v>50.688390914999971</v>
      </c>
      <c r="AB429">
        <f t="shared" si="421"/>
        <v>121.65213819599994</v>
      </c>
      <c r="AC429">
        <f>_xlfn.FORECAST.ETS($C429, AC422:AC427, $C422:$C427, 0,0,1)</f>
        <v>89.457391610158467</v>
      </c>
      <c r="AD429">
        <f>AC429*AVERAGEIFS(AD:AD, $A:$A, $A429, $D:$D, "Weight pct")</f>
        <v>31.56248284408289</v>
      </c>
      <c r="AE429">
        <f>AC429*AVERAGEIFS(AE:AE, $A:$A, $A429, $D:$D, "Weight pct")</f>
        <v>53.942856438691557</v>
      </c>
      <c r="AF429">
        <f>AC429*AVERAGEIFS(AF:AF, $A:$A, $A429, $D:$D, "Weight pct")</f>
        <v>33.386330960660537</v>
      </c>
      <c r="AG429">
        <f t="shared" si="422"/>
        <v>26.88509802179999</v>
      </c>
      <c r="AH429">
        <f t="shared" si="422"/>
        <v>6.2856208354166538</v>
      </c>
      <c r="AI429">
        <f t="shared" si="422"/>
        <v>8.1612172921205506</v>
      </c>
      <c r="AJ429">
        <f t="shared" si="422"/>
        <v>11.061676798540031</v>
      </c>
      <c r="AK429">
        <f t="shared" si="423"/>
        <v>62.57229358835847</v>
      </c>
      <c r="AL429">
        <f t="shared" si="423"/>
        <v>25.276862008666232</v>
      </c>
      <c r="AM429">
        <f t="shared" si="423"/>
        <v>45.78163914657101</v>
      </c>
      <c r="AN429">
        <f t="shared" si="423"/>
        <v>22.324654162120503</v>
      </c>
      <c r="AO429">
        <f>_xlfn.FORECAST.ETS($C429, AO422:AO427, $C422:$C427, 0,0,1)</f>
        <v>5.2518648312942364</v>
      </c>
      <c r="AP429">
        <f>_xlfn.FORECAST.ETS($C429, AP422:AP427, $C422:$C427, 0,0,1)</f>
        <v>0</v>
      </c>
      <c r="AQ429" t="e">
        <f>AP429*AVERAGEIFS(AQ:AQ, $A:$A, $A429, $D:$D, "Weight pct")</f>
        <v>#DIV/0!</v>
      </c>
      <c r="AR429" t="e">
        <f>AP429*AVERAGEIFS(AR:AR, $A:$A, $A429, $D:$D, "Weight pct")</f>
        <v>#DIV/0!</v>
      </c>
      <c r="AS429" t="e">
        <f>AP429*AVERAGEIFS(AS:AS, $A:$A, $A429, $D:$D, "Weight pct")</f>
        <v>#DIV/0!</v>
      </c>
      <c r="AT429" t="e">
        <f t="shared" si="424"/>
        <v>#DIV/0!</v>
      </c>
      <c r="AU429" t="e">
        <f t="shared" si="424"/>
        <v>#DIV/0!</v>
      </c>
      <c r="AV429" t="e">
        <f t="shared" si="424"/>
        <v>#DIV/0!</v>
      </c>
      <c r="AW429" t="e">
        <f t="shared" si="424"/>
        <v>#DIV/0!</v>
      </c>
      <c r="AX429" t="e">
        <f t="shared" si="425"/>
        <v>#DIV/0!</v>
      </c>
      <c r="AY429" t="e">
        <f t="shared" si="425"/>
        <v>#DIV/0!</v>
      </c>
      <c r="AZ429" t="e">
        <f t="shared" si="425"/>
        <v>#DIV/0!</v>
      </c>
      <c r="BA429" t="e">
        <f t="shared" si="425"/>
        <v>#DIV/0!</v>
      </c>
      <c r="BB429">
        <f>_xlfn.FORECAST.ETS($C429, BB422:BB427, $C422:$C427, 0,0,1)</f>
        <v>1336.6004039401721</v>
      </c>
      <c r="BC429">
        <f>BB429*AVERAGEIFS(BC:BC, $A:$A, $A429, $D:$D, "Weight pct")</f>
        <v>845.43334941301157</v>
      </c>
      <c r="BD429">
        <f>BB429*AVERAGEIFS(BD:BD, $A:$A, $A429, $D:$D, "Weight pct")</f>
        <v>934.82944350101991</v>
      </c>
      <c r="BE429">
        <f>BB429*AVERAGEIFS(BE:BE, $A:$A, $A429, $D:$D, "Weight pct")</f>
        <v>294.79776397958193</v>
      </c>
      <c r="BF429">
        <f t="shared" si="426"/>
        <v>1015.414335313617</v>
      </c>
      <c r="BG429">
        <f t="shared" si="426"/>
        <v>673.23400907695122</v>
      </c>
      <c r="BH429">
        <f t="shared" si="426"/>
        <v>677.49375164700166</v>
      </c>
      <c r="BI429">
        <f t="shared" si="426"/>
        <v>181.2368024529419</v>
      </c>
      <c r="BJ429">
        <f t="shared" si="427"/>
        <v>321.18606862655508</v>
      </c>
      <c r="BK429">
        <f t="shared" si="427"/>
        <v>172.19934033606026</v>
      </c>
      <c r="BL429">
        <f t="shared" si="427"/>
        <v>257.33569185401819</v>
      </c>
      <c r="BM429">
        <f t="shared" si="427"/>
        <v>113.56096152664006</v>
      </c>
      <c r="BN429">
        <f>_xlfn.FORECAST.ETS($C429, BN422:BN427, $C422:$C427, 0,0,1)</f>
        <v>46.242062224028743</v>
      </c>
      <c r="BO429">
        <f>_xlfn.FORECAST.ETS($C429, BO422:BO427, $C422:$C427, 0,0,1)</f>
        <v>0</v>
      </c>
      <c r="BP429" t="e">
        <f>BO429*AVERAGEIFS(BP:BP, $A:$A, $A429, $D:$D, "Weight pct")</f>
        <v>#DIV/0!</v>
      </c>
      <c r="BQ429" t="e">
        <f>BO429*AVERAGEIFS(BQ:BQ, $A:$A, $A429, $D:$D, "Weight pct")</f>
        <v>#DIV/0!</v>
      </c>
      <c r="BR429" t="e">
        <f>BO429*AVERAGEIFS(BR:BR, $A:$A, $A429, $D:$D, "Weight pct")</f>
        <v>#DIV/0!</v>
      </c>
      <c r="BS429" t="e">
        <f t="shared" si="428"/>
        <v>#DIV/0!</v>
      </c>
      <c r="BT429" t="e">
        <f t="shared" si="428"/>
        <v>#DIV/0!</v>
      </c>
      <c r="BU429" t="e">
        <f t="shared" si="428"/>
        <v>#DIV/0!</v>
      </c>
      <c r="BV429" t="e">
        <f t="shared" si="428"/>
        <v>#DIV/0!</v>
      </c>
      <c r="BW429" t="e">
        <f t="shared" si="429"/>
        <v>#DIV/0!</v>
      </c>
      <c r="BX429" t="e">
        <f t="shared" si="429"/>
        <v>#DIV/0!</v>
      </c>
      <c r="BY429" t="e">
        <f t="shared" si="429"/>
        <v>#DIV/0!</v>
      </c>
      <c r="BZ429" t="e">
        <f t="shared" si="429"/>
        <v>#DIV/0!</v>
      </c>
      <c r="CA429">
        <f>_xlfn.FORECAST.ETS($C429, CA422:CA427, $C422:$C427, 0,0,1)</f>
        <v>0</v>
      </c>
    </row>
    <row r="430" spans="1:79" outlineLevel="1">
      <c r="A430" t="str">
        <f>A429</f>
        <v>003643</v>
      </c>
      <c r="B430" t="str">
        <f>B429</f>
        <v>Texas Southmost College</v>
      </c>
      <c r="C430">
        <v>2024</v>
      </c>
      <c r="D430" t="s">
        <v>2040</v>
      </c>
      <c r="E430">
        <f>IF(OR(E427=0,E427=""),E428,IF(E428&gt;(E427*(1+Dash!$B$6)),E427*(1+Dash!$B$6),IF(E428&lt;(E427*(1-Dash!$B$7)),E427*(1-Dash!$B$7),E428)))</f>
        <v>1368.0359669837917</v>
      </c>
      <c r="F430">
        <f>IF(OR(F427=0,F427=""),F428,IF(F428&gt;(F427*(1+Dash!$B$6)),F427*(1+Dash!$B$6),IF(F428&lt;(F427*(1-Dash!$B$7)),F427*(1-Dash!$B$7),F428)))</f>
        <v>1064.8000000000002</v>
      </c>
      <c r="G430">
        <f>F430*AVERAGEIFS(G:G, $A:$A, $A430, $D:$D, "Weight pct")</f>
        <v>672.15384353108993</v>
      </c>
      <c r="H430">
        <f>F430*AVERAGEIFS(H:H, $A:$A, $A430, $D:$D, "Weight pct")</f>
        <v>716.73365932981608</v>
      </c>
      <c r="I430">
        <f>F430*AVERAGEIFS(I:I, $A:$A, $A430, $D:$D, "Weight pct")</f>
        <v>162.57929062172741</v>
      </c>
      <c r="J430">
        <f>IF(OR(J427=0,J427=""),J428,IF(J428&gt;(J427*(1+Dash!$B$6)),J427*(1+Dash!$B$6),IF(J428&lt;(J427*(1-Dash!$B$7)),J427*(1-Dash!$B$7),J428)))</f>
        <v>0</v>
      </c>
      <c r="K430" t="e">
        <f>J430*AVERAGEIFS(K:K, $A:$A, $A430, $D:$D, "Weight pct")</f>
        <v>#DIV/0!</v>
      </c>
      <c r="L430" t="e">
        <f>J430*AVERAGEIFS(L:L, $A:$A, $A430, $D:$D, "Weight pct")</f>
        <v>#DIV/0!</v>
      </c>
      <c r="M430" t="e">
        <f>J430*AVERAGEIFS(M:M, $A:$A, $A430, $D:$D, "Weight pct")</f>
        <v>#DIV/0!</v>
      </c>
      <c r="N430">
        <f>IF(OR(N427=0,N427=""),N428,IF(N428&gt;(N427*(1+Dash!$B$6)),N427*(1+Dash!$B$6),IF(N428&lt;(N427*(1-Dash!$B$7)),N427*(1-Dash!$B$7),N428)))</f>
        <v>17.290395049000022</v>
      </c>
      <c r="O430">
        <f>N430*AVERAGEIFS(O:O, $A:$A, $A430, $D:$D, "Weight pct")</f>
        <v>6.3193090732445398</v>
      </c>
      <c r="P430">
        <f>N430*AVERAGEIFS(P:P, $A:$A, $A430, $D:$D, "Weight pct")</f>
        <v>10.971085975755482</v>
      </c>
      <c r="Q430">
        <f>IF(OR(Q427=0,Q427=""),Q428,IF(Q428&gt;(Q427*(1+Dash!$B$6)),Q427*(1+Dash!$B$6),IF(Q428&lt;(Q427*(1-Dash!$B$7)),Q427*(1-Dash!$B$7),Q428)))</f>
        <v>376.20000000000005</v>
      </c>
      <c r="R430">
        <f>$Q430*($R427/$Q427)</f>
        <v>85.800000000000011</v>
      </c>
      <c r="S430">
        <f>$Q430*($S427/$Q427)</f>
        <v>67.100000000000009</v>
      </c>
      <c r="T430">
        <f>$Q430*($T427/$Q427)</f>
        <v>157.30000000000001</v>
      </c>
      <c r="U430">
        <f t="shared" si="420"/>
        <v>172.70000000000002</v>
      </c>
      <c r="V430">
        <f t="shared" si="420"/>
        <v>41.800000000000004</v>
      </c>
      <c r="W430">
        <f t="shared" si="420"/>
        <v>28.6</v>
      </c>
      <c r="X430">
        <f t="shared" si="420"/>
        <v>64.900000000000006</v>
      </c>
      <c r="Y430">
        <f t="shared" si="421"/>
        <v>203.50000000000006</v>
      </c>
      <c r="Z430">
        <f t="shared" si="421"/>
        <v>44</v>
      </c>
      <c r="AA430">
        <f t="shared" si="421"/>
        <v>38.5</v>
      </c>
      <c r="AB430">
        <f t="shared" si="421"/>
        <v>92.4</v>
      </c>
      <c r="AC430">
        <f>IF(OR(AC427=0,AC427=""),AC428,IF(AC428&gt;(AC427*(1+Dash!$B$6)),AC427*(1+Dash!$B$6),IF(AC428&lt;(AC427*(1-Dash!$B$7)),AC427*(1-Dash!$B$7),AC428)))</f>
        <v>138.69999999999999</v>
      </c>
      <c r="AD430">
        <f>AC430*AVERAGEIFS(AD:AD, $A:$A, $A430, $D:$D, "Weight pct")</f>
        <v>48.936329258868966</v>
      </c>
      <c r="AE430">
        <f>AC430*AVERAGEIFS(AE:AE, $A:$A, $A430, $D:$D, "Weight pct")</f>
        <v>83.63617643415509</v>
      </c>
      <c r="AF430">
        <f>AC430*AVERAGEIFS(AF:AF, $A:$A, $A430, $D:$D, "Weight pct")</f>
        <v>51.764130620121634</v>
      </c>
      <c r="AG430">
        <f t="shared" si="422"/>
        <v>41.684236802632306</v>
      </c>
      <c r="AH430">
        <f t="shared" si="422"/>
        <v>9.7455961344315529</v>
      </c>
      <c r="AI430">
        <f t="shared" si="422"/>
        <v>12.653631164991165</v>
      </c>
      <c r="AJ430">
        <f t="shared" si="422"/>
        <v>17.150674129238499</v>
      </c>
      <c r="AK430">
        <f t="shared" si="423"/>
        <v>97.015763197367676</v>
      </c>
      <c r="AL430">
        <f t="shared" si="423"/>
        <v>39.190733124437408</v>
      </c>
      <c r="AM430">
        <f t="shared" si="423"/>
        <v>70.982545269163936</v>
      </c>
      <c r="AN430">
        <f t="shared" si="423"/>
        <v>34.613456490883131</v>
      </c>
      <c r="AO430">
        <f>IF(OR(AO427=0,AO427=""),AO428,IF(AO428&gt;(AO427*(1+Dash!$B$6)),AO427*(1+Dash!$B$6),IF(AO428&lt;(AO427*(1-Dash!$B$7)),AO427*(1-Dash!$B$7),AO428)))</f>
        <v>4.4000000000000004</v>
      </c>
      <c r="AP430">
        <f>IF(OR(AP427=0,AP427=""),AP428,IF(AP428&gt;(AP427*(1+Dash!$B$6)),AP427*(1+Dash!$B$6),IF(AP428&lt;(AP427*(1-Dash!$B$7)),AP427*(1-Dash!$B$7),AP428)))</f>
        <v>0</v>
      </c>
      <c r="AQ430" t="e">
        <f>AP430*AVERAGEIFS(AQ:AQ, $A:$A, $A430, $D:$D, "Weight pct")</f>
        <v>#DIV/0!</v>
      </c>
      <c r="AR430" t="e">
        <f>AP430*AVERAGEIFS(AR:AR, $A:$A, $A430, $D:$D, "Weight pct")</f>
        <v>#DIV/0!</v>
      </c>
      <c r="AS430" t="e">
        <f>AP430*AVERAGEIFS(AS:AS, $A:$A, $A430, $D:$D, "Weight pct")</f>
        <v>#DIV/0!</v>
      </c>
      <c r="AT430" t="e">
        <f t="shared" si="424"/>
        <v>#DIV/0!</v>
      </c>
      <c r="AU430" t="e">
        <f t="shared" si="424"/>
        <v>#DIV/0!</v>
      </c>
      <c r="AV430" t="e">
        <f t="shared" si="424"/>
        <v>#DIV/0!</v>
      </c>
      <c r="AW430" t="e">
        <f t="shared" si="424"/>
        <v>#DIV/0!</v>
      </c>
      <c r="AX430" t="e">
        <f t="shared" si="425"/>
        <v>#DIV/0!</v>
      </c>
      <c r="AY430" t="e">
        <f t="shared" si="425"/>
        <v>#DIV/0!</v>
      </c>
      <c r="AZ430" t="e">
        <f t="shared" si="425"/>
        <v>#DIV/0!</v>
      </c>
      <c r="BA430" t="e">
        <f t="shared" si="425"/>
        <v>#DIV/0!</v>
      </c>
      <c r="BB430">
        <f>IF(OR(BB427=0,BB427=""),BB428,IF(BB428&gt;(BB427*(1+Dash!$B$6)),BB427*(1+Dash!$B$6),IF(BB428&lt;(BB427*(1-Dash!$B$7)),BB427*(1-Dash!$B$7),BB428)))</f>
        <v>1074.7</v>
      </c>
      <c r="BC430">
        <f>BB430*AVERAGEIFS(BC:BC, $A:$A, $A430, $D:$D, "Weight pct")</f>
        <v>679.7747613540547</v>
      </c>
      <c r="BD430">
        <f>BB430*AVERAGEIFS(BD:BD, $A:$A, $A430, $D:$D, "Weight pct")</f>
        <v>751.65412188182768</v>
      </c>
      <c r="BE430">
        <f>BB430*AVERAGEIFS(BE:BE, $A:$A, $A430, $D:$D, "Weight pct")</f>
        <v>237.03356367011688</v>
      </c>
      <c r="BF430">
        <f t="shared" si="426"/>
        <v>816.44879273161632</v>
      </c>
      <c r="BG430">
        <f t="shared" si="426"/>
        <v>541.31705139555334</v>
      </c>
      <c r="BH430">
        <f t="shared" si="426"/>
        <v>544.74211794987866</v>
      </c>
      <c r="BI430">
        <f t="shared" si="426"/>
        <v>145.72432495306583</v>
      </c>
      <c r="BJ430">
        <f t="shared" si="427"/>
        <v>258.25120726838372</v>
      </c>
      <c r="BK430">
        <f t="shared" si="427"/>
        <v>138.45770995850128</v>
      </c>
      <c r="BL430">
        <f t="shared" si="427"/>
        <v>206.9120039319489</v>
      </c>
      <c r="BM430">
        <f t="shared" si="427"/>
        <v>91.309238717051088</v>
      </c>
      <c r="BN430">
        <f>IF(OR(BN427=0,BN427=""),BN428,IF(BN428&gt;(BN427*(1+Dash!$B$6)),BN427*(1+Dash!$B$6),IF(BN428&lt;(BN427*(1-Dash!$B$7)),BN427*(1-Dash!$B$7),BN428)))</f>
        <v>35.200000000000003</v>
      </c>
      <c r="BO430">
        <f>IF(OR(BO427=0,BO427=""),BO428,IF(BO428&gt;(BO427*(1+Dash!$B$6)),BO427*(1+Dash!$B$6),IF(BO428&lt;(BO427*(1-Dash!$B$7)),BO427*(1-Dash!$B$7),BO428)))</f>
        <v>0</v>
      </c>
      <c r="BP430" t="e">
        <f>BO430*AVERAGEIFS(BP:BP, $A:$A, $A430, $D:$D, "Weight pct")</f>
        <v>#DIV/0!</v>
      </c>
      <c r="BQ430" t="e">
        <f>BO430*AVERAGEIFS(BQ:BQ, $A:$A, $A430, $D:$D, "Weight pct")</f>
        <v>#DIV/0!</v>
      </c>
      <c r="BR430" t="e">
        <f>BO430*AVERAGEIFS(BR:BR, $A:$A, $A430, $D:$D, "Weight pct")</f>
        <v>#DIV/0!</v>
      </c>
      <c r="BS430" t="e">
        <f t="shared" si="428"/>
        <v>#DIV/0!</v>
      </c>
      <c r="BT430" t="e">
        <f t="shared" si="428"/>
        <v>#DIV/0!</v>
      </c>
      <c r="BU430" t="e">
        <f t="shared" si="428"/>
        <v>#DIV/0!</v>
      </c>
      <c r="BV430" t="e">
        <f t="shared" si="428"/>
        <v>#DIV/0!</v>
      </c>
      <c r="BW430" t="e">
        <f t="shared" si="429"/>
        <v>#DIV/0!</v>
      </c>
      <c r="BX430" t="e">
        <f t="shared" si="429"/>
        <v>#DIV/0!</v>
      </c>
      <c r="BY430" t="e">
        <f t="shared" si="429"/>
        <v>#DIV/0!</v>
      </c>
      <c r="BZ430" t="e">
        <f t="shared" si="429"/>
        <v>#DIV/0!</v>
      </c>
      <c r="CA430">
        <f>IF(OR(CA427=0,CA427=""),CA428,IF(CA428&gt;(CA427*(1+Dash!$B$6)),CA427*(1+Dash!$B$6),IF(CA428&lt;(CA427*(1-Dash!$B$7)),CA427*(1-Dash!$B$7),CA428)))</f>
        <v>0</v>
      </c>
    </row>
    <row r="431" spans="1:79" outlineLevel="1">
      <c r="A431" t="str">
        <f>A430</f>
        <v>003643</v>
      </c>
      <c r="B431" t="str">
        <f>B430</f>
        <v>Texas Southmost College</v>
      </c>
      <c r="C431">
        <v>2025</v>
      </c>
      <c r="D431" t="s">
        <v>2040</v>
      </c>
      <c r="E431">
        <f>IF(E429&gt;(E430*(1+Dash!$B$6)), E430*(1+Dash!$B$6), IF(E429&lt;(E430*(1-Dash!$B$7)), E430*(1-Dash!$B$7), E429))</f>
        <v>1452.8770837687889</v>
      </c>
      <c r="F431">
        <f>IF(F429&gt;(F430*(1+Dash!$B$6)), F430*(1+Dash!$B$6), IF(F429&lt;(F430*(1-Dash!$B$7)), F430*(1-Dash!$B$7), F429))</f>
        <v>1171.2800000000002</v>
      </c>
      <c r="G431">
        <f>F431*AVERAGEIFS(G:G, $A:$A, $A431, $D:$D, "Weight pct")</f>
        <v>739.36922788419884</v>
      </c>
      <c r="H431">
        <f>F431*AVERAGEIFS(H:H, $A:$A, $A431, $D:$D, "Weight pct")</f>
        <v>788.40702526279779</v>
      </c>
      <c r="I431">
        <f>F431*AVERAGEIFS(I:I, $A:$A, $A431, $D:$D, "Weight pct")</f>
        <v>178.83721968390014</v>
      </c>
      <c r="J431">
        <f>IF(J429&gt;(J430*(1+Dash!$B$6)), J430*(1+Dash!$B$6), IF(J429&lt;(J430*(1-Dash!$B$7)), J430*(1-Dash!$B$7), J429))</f>
        <v>0</v>
      </c>
      <c r="K431" t="e">
        <f>J431*AVERAGEIFS(K:K, $A:$A, $A431, $D:$D, "Weight pct")</f>
        <v>#DIV/0!</v>
      </c>
      <c r="L431" t="e">
        <f>J431*AVERAGEIFS(L:L, $A:$A, $A431, $D:$D, "Weight pct")</f>
        <v>#DIV/0!</v>
      </c>
      <c r="M431" t="e">
        <f>J431*AVERAGEIFS(M:M, $A:$A, $A431, $D:$D, "Weight pct")</f>
        <v>#DIV/0!</v>
      </c>
      <c r="N431">
        <f>IF(N429&gt;(N430*(1+Dash!$B$6)), N430*(1+Dash!$B$6), IF(N429&lt;(N430*(1-Dash!$B$7)), N430*(1-Dash!$B$7), N429))</f>
        <v>16.425875296550021</v>
      </c>
      <c r="O431">
        <f>N431*AVERAGEIFS(O:O, $A:$A, $A431, $D:$D, "Weight pct")</f>
        <v>6.0033436195823136</v>
      </c>
      <c r="P431">
        <f>N431*AVERAGEIFS(P:P, $A:$A, $A431, $D:$D, "Weight pct")</f>
        <v>10.42253167696771</v>
      </c>
      <c r="Q431">
        <f>IF(Q429&gt;(Q430*(1+Dash!$B$6)), Q430*(1+Dash!$B$6), IF(Q429&lt;(Q430*(1-Dash!$B$7)), Q430*(1-Dash!$B$7), Q429))</f>
        <v>413.82000000000011</v>
      </c>
      <c r="R431">
        <f>$Q431*($R427/$Q427)</f>
        <v>94.380000000000024</v>
      </c>
      <c r="S431">
        <f>$Q431*($S427/$Q427)</f>
        <v>73.810000000000016</v>
      </c>
      <c r="T431">
        <f>$Q431*($T427/$Q427)</f>
        <v>173.03000000000006</v>
      </c>
      <c r="U431">
        <f t="shared" si="420"/>
        <v>189.97000000000006</v>
      </c>
      <c r="V431">
        <f t="shared" si="420"/>
        <v>45.980000000000011</v>
      </c>
      <c r="W431">
        <f t="shared" si="420"/>
        <v>31.460000000000004</v>
      </c>
      <c r="X431">
        <f t="shared" si="420"/>
        <v>71.390000000000029</v>
      </c>
      <c r="Y431">
        <f t="shared" si="421"/>
        <v>223.85000000000008</v>
      </c>
      <c r="Z431">
        <f t="shared" si="421"/>
        <v>48.400000000000006</v>
      </c>
      <c r="AA431">
        <f t="shared" si="421"/>
        <v>42.350000000000009</v>
      </c>
      <c r="AB431">
        <f t="shared" si="421"/>
        <v>101.64000000000003</v>
      </c>
      <c r="AC431">
        <f>IF(AC429&gt;(AC430*(1+Dash!$B$6)), AC430*(1+Dash!$B$6), IF(AC429&lt;(AC430*(1-Dash!$B$7)), AC430*(1-Dash!$B$7), AC429))</f>
        <v>131.76499999999999</v>
      </c>
      <c r="AD431">
        <f>AC431*AVERAGEIFS(AD:AD, $A:$A, $A431, $D:$D, "Weight pct")</f>
        <v>46.489512795925513</v>
      </c>
      <c r="AE431">
        <f>AC431*AVERAGEIFS(AE:AE, $A:$A, $A431, $D:$D, "Weight pct")</f>
        <v>79.454367612447328</v>
      </c>
      <c r="AF431">
        <f>AC431*AVERAGEIFS(AF:AF, $A:$A, $A431, $D:$D, "Weight pct")</f>
        <v>49.175924089115554</v>
      </c>
      <c r="AG431">
        <f t="shared" si="422"/>
        <v>39.60002496250069</v>
      </c>
      <c r="AH431">
        <f t="shared" si="422"/>
        <v>9.2583163277099736</v>
      </c>
      <c r="AI431">
        <f t="shared" si="422"/>
        <v>12.020949606741606</v>
      </c>
      <c r="AJ431">
        <f t="shared" si="422"/>
        <v>16.293140422776577</v>
      </c>
      <c r="AK431">
        <f t="shared" si="423"/>
        <v>92.164975037499289</v>
      </c>
      <c r="AL431">
        <f t="shared" si="423"/>
        <v>37.231196468215536</v>
      </c>
      <c r="AM431">
        <f t="shared" si="423"/>
        <v>67.433418005705732</v>
      </c>
      <c r="AN431">
        <f t="shared" si="423"/>
        <v>32.882783666338973</v>
      </c>
      <c r="AO431">
        <f>IF(AO429&gt;(AO430*(1+Dash!$B$6)), AO430*(1+Dash!$B$6), IF(AO429&lt;(AO430*(1-Dash!$B$7)), AO430*(1-Dash!$B$7), AO429))</f>
        <v>4.8400000000000007</v>
      </c>
      <c r="AP431">
        <f>IF(AP429&gt;(AP430*(1+Dash!$B$6)), AP430*(1+Dash!$B$6), IF(AP429&lt;(AP430*(1-Dash!$B$7)), AP430*(1-Dash!$B$7), AP429))</f>
        <v>0</v>
      </c>
      <c r="AQ431" t="e">
        <f>AP431*AVERAGEIFS(AQ:AQ, $A:$A, $A431, $D:$D, "Weight pct")</f>
        <v>#DIV/0!</v>
      </c>
      <c r="AR431" t="e">
        <f>AP431*AVERAGEIFS(AR:AR, $A:$A, $A431, $D:$D, "Weight pct")</f>
        <v>#DIV/0!</v>
      </c>
      <c r="AS431" t="e">
        <f>AP431*AVERAGEIFS(AS:AS, $A:$A, $A431, $D:$D, "Weight pct")</f>
        <v>#DIV/0!</v>
      </c>
      <c r="AT431" t="e">
        <f t="shared" si="424"/>
        <v>#DIV/0!</v>
      </c>
      <c r="AU431" t="e">
        <f t="shared" si="424"/>
        <v>#DIV/0!</v>
      </c>
      <c r="AV431" t="e">
        <f t="shared" si="424"/>
        <v>#DIV/0!</v>
      </c>
      <c r="AW431" t="e">
        <f t="shared" si="424"/>
        <v>#DIV/0!</v>
      </c>
      <c r="AX431" t="e">
        <f t="shared" si="425"/>
        <v>#DIV/0!</v>
      </c>
      <c r="AY431" t="e">
        <f t="shared" si="425"/>
        <v>#DIV/0!</v>
      </c>
      <c r="AZ431" t="e">
        <f t="shared" si="425"/>
        <v>#DIV/0!</v>
      </c>
      <c r="BA431" t="e">
        <f t="shared" si="425"/>
        <v>#DIV/0!</v>
      </c>
      <c r="BB431">
        <f>IF(BB429&gt;(BB430*(1+Dash!$B$6)), BB430*(1+Dash!$B$6), IF(BB429&lt;(BB430*(1-Dash!$B$7)), BB430*(1-Dash!$B$7), BB429))</f>
        <v>1182.17</v>
      </c>
      <c r="BC431">
        <f>BB431*AVERAGEIFS(BC:BC, $A:$A, $A431, $D:$D, "Weight pct")</f>
        <v>747.75223748946019</v>
      </c>
      <c r="BD431">
        <f>BB431*AVERAGEIFS(BD:BD, $A:$A, $A431, $D:$D, "Weight pct")</f>
        <v>826.81953407001038</v>
      </c>
      <c r="BE431">
        <f>BB431*AVERAGEIFS(BE:BE, $A:$A, $A431, $D:$D, "Weight pct")</f>
        <v>260.73692003712858</v>
      </c>
      <c r="BF431">
        <f t="shared" si="426"/>
        <v>898.093672004778</v>
      </c>
      <c r="BG431">
        <f t="shared" si="426"/>
        <v>595.44875653510871</v>
      </c>
      <c r="BH431">
        <f t="shared" si="426"/>
        <v>599.21632974486647</v>
      </c>
      <c r="BI431">
        <f t="shared" si="426"/>
        <v>160.2967574483724</v>
      </c>
      <c r="BJ431">
        <f t="shared" si="427"/>
        <v>284.07632799522207</v>
      </c>
      <c r="BK431">
        <f t="shared" si="427"/>
        <v>152.30348095435141</v>
      </c>
      <c r="BL431">
        <f t="shared" si="427"/>
        <v>227.60320432514379</v>
      </c>
      <c r="BM431">
        <f t="shared" si="427"/>
        <v>100.44016258875619</v>
      </c>
      <c r="BN431">
        <f>IF(BN429&gt;(BN430*(1+Dash!$B$6)), BN430*(1+Dash!$B$6), IF(BN429&lt;(BN430*(1-Dash!$B$7)), BN430*(1-Dash!$B$7), BN429))</f>
        <v>38.720000000000006</v>
      </c>
      <c r="BO431">
        <f>IF(BO429&gt;(BO430*(1+Dash!$B$6)), BO430*(1+Dash!$B$6), IF(BO429&lt;(BO430*(1-Dash!$B$7)), BO430*(1-Dash!$B$7), BO429))</f>
        <v>0</v>
      </c>
      <c r="BP431" t="e">
        <f>BO431*AVERAGEIFS(BP:BP, $A:$A, $A431, $D:$D, "Weight pct")</f>
        <v>#DIV/0!</v>
      </c>
      <c r="BQ431" t="e">
        <f>BO431*AVERAGEIFS(BQ:BQ, $A:$A, $A431, $D:$D, "Weight pct")</f>
        <v>#DIV/0!</v>
      </c>
      <c r="BR431" t="e">
        <f>BO431*AVERAGEIFS(BR:BR, $A:$A, $A431, $D:$D, "Weight pct")</f>
        <v>#DIV/0!</v>
      </c>
      <c r="BS431" t="e">
        <f t="shared" si="428"/>
        <v>#DIV/0!</v>
      </c>
      <c r="BT431" t="e">
        <f t="shared" si="428"/>
        <v>#DIV/0!</v>
      </c>
      <c r="BU431" t="e">
        <f t="shared" si="428"/>
        <v>#DIV/0!</v>
      </c>
      <c r="BV431" t="e">
        <f t="shared" si="428"/>
        <v>#DIV/0!</v>
      </c>
      <c r="BW431" t="e">
        <f t="shared" si="429"/>
        <v>#DIV/0!</v>
      </c>
      <c r="BX431" t="e">
        <f t="shared" si="429"/>
        <v>#DIV/0!</v>
      </c>
      <c r="BY431" t="e">
        <f t="shared" si="429"/>
        <v>#DIV/0!</v>
      </c>
      <c r="BZ431" t="e">
        <f t="shared" si="429"/>
        <v>#DIV/0!</v>
      </c>
      <c r="CA431">
        <f>IF(CA429&gt;(CA430*(1+Dash!$B$6)), CA430*(1+Dash!$B$6), IF(CA429&lt;(CA430*(1-Dash!$B$7)), CA430*(1-Dash!$B$7), CA429))</f>
        <v>0</v>
      </c>
    </row>
    <row r="432" spans="1:79">
      <c r="A432" t="s">
        <v>133</v>
      </c>
      <c r="B432" t="s">
        <v>1950</v>
      </c>
      <c r="C432">
        <v>2018</v>
      </c>
      <c r="D432" t="s">
        <v>2036</v>
      </c>
      <c r="E432">
        <v>682</v>
      </c>
      <c r="F432">
        <v>637</v>
      </c>
      <c r="G432">
        <v>261</v>
      </c>
      <c r="H432">
        <v>281</v>
      </c>
      <c r="I432">
        <v>128</v>
      </c>
      <c r="AC432">
        <v>883</v>
      </c>
      <c r="AD432">
        <v>528</v>
      </c>
      <c r="AE432">
        <v>141</v>
      </c>
      <c r="AF432">
        <v>746</v>
      </c>
      <c r="AG432">
        <v>393</v>
      </c>
      <c r="AH432">
        <v>314</v>
      </c>
      <c r="AI432">
        <v>38</v>
      </c>
      <c r="AJ432">
        <v>339</v>
      </c>
      <c r="AK432">
        <v>490</v>
      </c>
      <c r="AL432">
        <v>214</v>
      </c>
      <c r="AM432">
        <v>103</v>
      </c>
      <c r="AN432">
        <v>407</v>
      </c>
      <c r="AO432">
        <v>7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1025</v>
      </c>
      <c r="BC432">
        <v>402</v>
      </c>
      <c r="BD432">
        <v>471</v>
      </c>
      <c r="BE432">
        <v>376</v>
      </c>
      <c r="BF432">
        <v>872</v>
      </c>
      <c r="BG432">
        <v>379</v>
      </c>
      <c r="BH432">
        <v>380</v>
      </c>
      <c r="BI432">
        <v>262</v>
      </c>
      <c r="BJ432">
        <v>153</v>
      </c>
      <c r="BK432">
        <v>23</v>
      </c>
      <c r="BL432">
        <v>91</v>
      </c>
      <c r="BM432">
        <v>114</v>
      </c>
      <c r="BN432">
        <v>43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</row>
    <row r="433" spans="1:79">
      <c r="A433" t="s">
        <v>133</v>
      </c>
      <c r="B433" t="s">
        <v>1950</v>
      </c>
      <c r="C433">
        <v>2019</v>
      </c>
      <c r="D433" t="s">
        <v>2036</v>
      </c>
      <c r="E433">
        <v>705</v>
      </c>
      <c r="F433">
        <v>670</v>
      </c>
      <c r="G433">
        <v>278</v>
      </c>
      <c r="H433">
        <v>228</v>
      </c>
      <c r="I433">
        <v>150</v>
      </c>
      <c r="AC433">
        <v>956</v>
      </c>
      <c r="AD433">
        <v>579</v>
      </c>
      <c r="AE433">
        <v>148</v>
      </c>
      <c r="AF433">
        <v>769</v>
      </c>
      <c r="AG433">
        <v>407</v>
      </c>
      <c r="AH433">
        <v>330</v>
      </c>
      <c r="AI433">
        <v>32</v>
      </c>
      <c r="AJ433">
        <v>334</v>
      </c>
      <c r="AK433">
        <v>549</v>
      </c>
      <c r="AL433">
        <v>249</v>
      </c>
      <c r="AM433">
        <v>116</v>
      </c>
      <c r="AN433">
        <v>435</v>
      </c>
      <c r="AO433">
        <v>10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1006</v>
      </c>
      <c r="BC433">
        <v>390</v>
      </c>
      <c r="BD433">
        <v>419</v>
      </c>
      <c r="BE433">
        <v>359</v>
      </c>
      <c r="BF433">
        <v>862</v>
      </c>
      <c r="BG433">
        <v>363</v>
      </c>
      <c r="BH433">
        <v>340</v>
      </c>
      <c r="BI433">
        <v>256</v>
      </c>
      <c r="BJ433">
        <v>144</v>
      </c>
      <c r="BK433">
        <v>27</v>
      </c>
      <c r="BL433">
        <v>79</v>
      </c>
      <c r="BM433">
        <v>103</v>
      </c>
      <c r="BN433">
        <v>51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</row>
    <row r="434" spans="1:79">
      <c r="A434" t="s">
        <v>133</v>
      </c>
      <c r="B434" t="s">
        <v>1950</v>
      </c>
      <c r="C434">
        <v>2020</v>
      </c>
      <c r="D434" t="s">
        <v>2036</v>
      </c>
      <c r="E434">
        <v>525</v>
      </c>
      <c r="F434">
        <v>664</v>
      </c>
      <c r="G434">
        <v>277</v>
      </c>
      <c r="H434">
        <v>219</v>
      </c>
      <c r="I434">
        <v>136</v>
      </c>
      <c r="N434">
        <v>21</v>
      </c>
      <c r="O434">
        <v>21</v>
      </c>
      <c r="P434">
        <v>0</v>
      </c>
      <c r="Q434">
        <f>SUM(Table1[[#This Row],[OSA]],Table1[[#This Row],[OSA: High-Demand Field]])</f>
        <v>8</v>
      </c>
      <c r="U434">
        <v>0</v>
      </c>
      <c r="Y434">
        <v>8</v>
      </c>
      <c r="AC434">
        <v>408</v>
      </c>
      <c r="AD434">
        <v>305</v>
      </c>
      <c r="AE434">
        <v>130</v>
      </c>
      <c r="AF434">
        <v>266</v>
      </c>
      <c r="AG434">
        <v>148</v>
      </c>
      <c r="AH434">
        <v>136</v>
      </c>
      <c r="AI434">
        <v>18</v>
      </c>
      <c r="AJ434">
        <v>98</v>
      </c>
      <c r="AK434">
        <v>260</v>
      </c>
      <c r="AL434">
        <v>169</v>
      </c>
      <c r="AM434">
        <v>112</v>
      </c>
      <c r="AN434">
        <v>168</v>
      </c>
      <c r="AO434">
        <v>3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773</v>
      </c>
      <c r="BC434">
        <v>402</v>
      </c>
      <c r="BD434">
        <v>360</v>
      </c>
      <c r="BE434">
        <v>245</v>
      </c>
      <c r="BF434">
        <v>630</v>
      </c>
      <c r="BG434">
        <v>334</v>
      </c>
      <c r="BH434">
        <v>276</v>
      </c>
      <c r="BI434">
        <v>155</v>
      </c>
      <c r="BJ434">
        <v>143</v>
      </c>
      <c r="BK434">
        <v>68</v>
      </c>
      <c r="BL434">
        <v>84</v>
      </c>
      <c r="BM434">
        <v>90</v>
      </c>
      <c r="BN434">
        <v>35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</row>
    <row r="435" spans="1:79">
      <c r="A435" t="s">
        <v>133</v>
      </c>
      <c r="B435" t="s">
        <v>1950</v>
      </c>
      <c r="C435">
        <v>2021</v>
      </c>
      <c r="D435" t="s">
        <v>2036</v>
      </c>
      <c r="E435">
        <v>712</v>
      </c>
      <c r="F435">
        <v>712</v>
      </c>
      <c r="G435">
        <v>389</v>
      </c>
      <c r="H435">
        <v>256</v>
      </c>
      <c r="I435">
        <v>143</v>
      </c>
      <c r="N435">
        <v>22</v>
      </c>
      <c r="O435">
        <v>22</v>
      </c>
      <c r="P435">
        <v>0</v>
      </c>
      <c r="Q435">
        <f>SUM(Table1[[#This Row],[OSA]],Table1[[#This Row],[OSA: High-Demand Field]])</f>
        <v>6</v>
      </c>
      <c r="U435">
        <v>0</v>
      </c>
      <c r="Y435">
        <v>6</v>
      </c>
      <c r="AC435">
        <v>422</v>
      </c>
      <c r="AD435">
        <v>364</v>
      </c>
      <c r="AE435">
        <v>136</v>
      </c>
      <c r="AF435">
        <v>228</v>
      </c>
      <c r="AG435">
        <v>174</v>
      </c>
      <c r="AH435">
        <v>167</v>
      </c>
      <c r="AI435">
        <v>19</v>
      </c>
      <c r="AJ435">
        <v>105</v>
      </c>
      <c r="AK435">
        <v>248</v>
      </c>
      <c r="AL435">
        <v>197</v>
      </c>
      <c r="AM435">
        <v>117</v>
      </c>
      <c r="AN435">
        <v>123</v>
      </c>
      <c r="AO435">
        <v>9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1007</v>
      </c>
      <c r="BC435">
        <v>602</v>
      </c>
      <c r="BD435">
        <v>446</v>
      </c>
      <c r="BE435">
        <v>324</v>
      </c>
      <c r="BF435">
        <v>802</v>
      </c>
      <c r="BG435">
        <v>476</v>
      </c>
      <c r="BH435">
        <v>325</v>
      </c>
      <c r="BI435">
        <v>177</v>
      </c>
      <c r="BJ435">
        <v>205</v>
      </c>
      <c r="BK435">
        <v>126</v>
      </c>
      <c r="BL435">
        <v>121</v>
      </c>
      <c r="BM435">
        <v>147</v>
      </c>
      <c r="BN435">
        <v>43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</row>
    <row r="436" spans="1:79">
      <c r="A436" t="s">
        <v>133</v>
      </c>
      <c r="B436" t="s">
        <v>1950</v>
      </c>
      <c r="C436">
        <v>2022</v>
      </c>
      <c r="D436" t="s">
        <v>2036</v>
      </c>
      <c r="E436">
        <v>797</v>
      </c>
      <c r="F436">
        <v>611</v>
      </c>
      <c r="G436">
        <v>407</v>
      </c>
      <c r="H436">
        <v>206</v>
      </c>
      <c r="I436">
        <v>119</v>
      </c>
      <c r="N436">
        <v>12</v>
      </c>
      <c r="O436">
        <v>12</v>
      </c>
      <c r="P436">
        <v>0</v>
      </c>
      <c r="Q436">
        <f>SUM(Table1[[#This Row],[OSA]],Table1[[#This Row],[OSA: High-Demand Field]])</f>
        <v>2</v>
      </c>
      <c r="U436">
        <v>0</v>
      </c>
      <c r="Y436">
        <v>2</v>
      </c>
      <c r="AC436">
        <v>604</v>
      </c>
      <c r="AD436">
        <v>454</v>
      </c>
      <c r="AE436">
        <v>159</v>
      </c>
      <c r="AF436">
        <v>380</v>
      </c>
      <c r="AG436">
        <v>210</v>
      </c>
      <c r="AH436">
        <v>173</v>
      </c>
      <c r="AI436">
        <v>43</v>
      </c>
      <c r="AJ436">
        <v>161</v>
      </c>
      <c r="AK436">
        <v>394</v>
      </c>
      <c r="AL436">
        <v>281</v>
      </c>
      <c r="AM436">
        <v>116</v>
      </c>
      <c r="AN436">
        <v>219</v>
      </c>
      <c r="AO436">
        <v>9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855</v>
      </c>
      <c r="BC436">
        <v>546</v>
      </c>
      <c r="BD436">
        <v>380</v>
      </c>
      <c r="BE436">
        <v>256</v>
      </c>
      <c r="BF436">
        <v>691</v>
      </c>
      <c r="BG436">
        <v>443</v>
      </c>
      <c r="BH436">
        <v>280</v>
      </c>
      <c r="BI436">
        <v>137</v>
      </c>
      <c r="BJ436">
        <v>164</v>
      </c>
      <c r="BK436">
        <v>103</v>
      </c>
      <c r="BL436">
        <v>100</v>
      </c>
      <c r="BM436">
        <v>119</v>
      </c>
      <c r="BN436">
        <v>53</v>
      </c>
      <c r="BO436">
        <v>21</v>
      </c>
      <c r="BP436">
        <v>13</v>
      </c>
      <c r="BQ436">
        <v>13</v>
      </c>
      <c r="BR436">
        <v>17</v>
      </c>
      <c r="BS436">
        <v>0</v>
      </c>
      <c r="BT436">
        <v>0</v>
      </c>
      <c r="BU436">
        <v>0</v>
      </c>
      <c r="BV436">
        <v>0</v>
      </c>
      <c r="BW436">
        <v>21</v>
      </c>
      <c r="BX436">
        <v>13</v>
      </c>
      <c r="BY436">
        <v>13</v>
      </c>
      <c r="BZ436">
        <v>17</v>
      </c>
      <c r="CA436">
        <v>0</v>
      </c>
    </row>
    <row r="437" spans="1:79">
      <c r="A437" t="s">
        <v>133</v>
      </c>
      <c r="B437" t="s">
        <v>1950</v>
      </c>
      <c r="C437">
        <v>2023</v>
      </c>
      <c r="D437" t="s">
        <v>2036</v>
      </c>
      <c r="E437">
        <v>710</v>
      </c>
      <c r="F437">
        <v>497</v>
      </c>
      <c r="G437">
        <v>369</v>
      </c>
      <c r="H437">
        <v>192</v>
      </c>
      <c r="I437">
        <v>86</v>
      </c>
      <c r="N437">
        <v>0</v>
      </c>
      <c r="O437">
        <v>0</v>
      </c>
      <c r="P437">
        <v>0</v>
      </c>
      <c r="Q437">
        <v>39</v>
      </c>
      <c r="R437">
        <v>22</v>
      </c>
      <c r="S437">
        <v>12</v>
      </c>
      <c r="T437">
        <v>20</v>
      </c>
      <c r="U437">
        <v>0</v>
      </c>
      <c r="V437">
        <v>0</v>
      </c>
      <c r="W437">
        <v>0</v>
      </c>
      <c r="X437">
        <v>0</v>
      </c>
      <c r="Y437">
        <v>39</v>
      </c>
      <c r="Z437">
        <v>22</v>
      </c>
      <c r="AA437">
        <v>12</v>
      </c>
      <c r="AB437">
        <v>20</v>
      </c>
      <c r="AC437">
        <v>547</v>
      </c>
      <c r="AD437">
        <v>429</v>
      </c>
      <c r="AE437">
        <v>238</v>
      </c>
      <c r="AF437">
        <v>332</v>
      </c>
      <c r="AG437">
        <v>184</v>
      </c>
      <c r="AH437">
        <v>169</v>
      </c>
      <c r="AI437">
        <v>81</v>
      </c>
      <c r="AJ437">
        <v>132</v>
      </c>
      <c r="AK437">
        <v>363</v>
      </c>
      <c r="AL437">
        <v>260</v>
      </c>
      <c r="AM437">
        <v>157</v>
      </c>
      <c r="AN437">
        <v>200</v>
      </c>
      <c r="AO437">
        <v>9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934</v>
      </c>
      <c r="BC437">
        <v>679</v>
      </c>
      <c r="BD437">
        <v>423</v>
      </c>
      <c r="BE437">
        <v>275</v>
      </c>
      <c r="BF437">
        <v>745</v>
      </c>
      <c r="BG437">
        <v>552</v>
      </c>
      <c r="BH437">
        <v>315</v>
      </c>
      <c r="BI437">
        <v>159</v>
      </c>
      <c r="BJ437">
        <v>189</v>
      </c>
      <c r="BK437">
        <v>127</v>
      </c>
      <c r="BL437">
        <v>108</v>
      </c>
      <c r="BM437">
        <v>116</v>
      </c>
      <c r="BN437">
        <v>51</v>
      </c>
      <c r="BO437">
        <v>28</v>
      </c>
      <c r="BP437">
        <v>20</v>
      </c>
      <c r="BQ437">
        <v>20</v>
      </c>
      <c r="BR437">
        <v>24</v>
      </c>
      <c r="BS437">
        <v>0</v>
      </c>
      <c r="BT437">
        <v>0</v>
      </c>
      <c r="BU437">
        <v>0</v>
      </c>
      <c r="BV437">
        <v>0</v>
      </c>
      <c r="BW437">
        <v>28</v>
      </c>
      <c r="BX437">
        <v>20</v>
      </c>
      <c r="BY437">
        <v>20</v>
      </c>
      <c r="BZ437">
        <v>24</v>
      </c>
      <c r="CA437">
        <v>0</v>
      </c>
    </row>
    <row r="438" spans="1:79">
      <c r="A438" t="str">
        <f>A437</f>
        <v>003572</v>
      </c>
      <c r="B438" t="str">
        <f>B437</f>
        <v>Trinity Valley Community College</v>
      </c>
      <c r="C438">
        <v>2024</v>
      </c>
      <c r="D438" t="s">
        <v>2037</v>
      </c>
      <c r="E438">
        <f>_xlfn.FORECAST.ETS($C438, E432:E437, $C432:$C437, 0,0,1)</f>
        <v>786.05206782877269</v>
      </c>
      <c r="F438">
        <f>_xlfn.FORECAST.ETS($C438, F432:F437, $C432:$C437, 0,0,1)</f>
        <v>476.64113764671384</v>
      </c>
      <c r="G438">
        <f>F438*AVERAGEIFS(G:G, $A:$A, $A438, $D:$D, "Weight pct")</f>
        <v>253.95053160607958</v>
      </c>
      <c r="H438">
        <f>F438*AVERAGEIFS(H:H, $A:$A, $A438, $D:$D, "Weight pct")</f>
        <v>174.31312647030305</v>
      </c>
      <c r="I438">
        <f>F438*AVERAGEIFS(I:I, $A:$A, $A438, $D:$D, "Weight pct")</f>
        <v>95.192019338999572</v>
      </c>
      <c r="J438">
        <f>_xlfn.FORECAST.ETS($C438, J432:J437, $C432:$C437, 0,0,1)</f>
        <v>0</v>
      </c>
      <c r="K438" t="e">
        <f>J438*AVERAGEIFS(K:K, $A:$A, $A438, $D:$D, "Weight pct")</f>
        <v>#DIV/0!</v>
      </c>
      <c r="L438" t="e">
        <f>J438*AVERAGEIFS(L:L, $A:$A, $A438, $D:$D, "Weight pct")</f>
        <v>#DIV/0!</v>
      </c>
      <c r="M438" t="e">
        <f>J438*AVERAGEIFS(M:M, $A:$A, $A438, $D:$D, "Weight pct")</f>
        <v>#DIV/0!</v>
      </c>
      <c r="N438">
        <f>_xlfn.FORECAST.ETS($C438, N434:N437, $C434:$C437, 0,0,1)</f>
        <v>-6.2798773664999938</v>
      </c>
      <c r="O438">
        <f>N438*AVERAGEIFS(O:O, $A:$A, $A438, $D:$D, "Weight pct")</f>
        <v>-6.2798773664999938</v>
      </c>
      <c r="P438">
        <f>N438*AVERAGEIFS(P:P, $A:$A, $A438, $D:$D, "Weight pct")</f>
        <v>0</v>
      </c>
      <c r="Q438">
        <f>_xlfn.FORECAST.ETS($C438, Q434:Q437, $C434:$C437, 0,0,1)</f>
        <v>40.947641800750013</v>
      </c>
      <c r="R438">
        <f>$Q438*($R437/$Q437)</f>
        <v>23.098669733756417</v>
      </c>
      <c r="S438">
        <f>$Q438*($S437/$Q437)</f>
        <v>12.599274400230774</v>
      </c>
      <c r="T438">
        <f>$Q438*($T437/$Q437)</f>
        <v>20.998790667051288</v>
      </c>
      <c r="U438">
        <f t="shared" ref="U438:X441" si="430">Q438*AVERAGEIFS(U:U, $A:$A, $A438, $D:$D, "Weight pct")</f>
        <v>0</v>
      </c>
      <c r="V438">
        <f t="shared" si="430"/>
        <v>0</v>
      </c>
      <c r="W438">
        <f t="shared" si="430"/>
        <v>0</v>
      </c>
      <c r="X438">
        <f t="shared" si="430"/>
        <v>0</v>
      </c>
      <c r="Y438">
        <f t="shared" ref="Y438:AB441" si="431">Q438*AVERAGEIFS(Y:Y, $A:$A, $A438, $D:$D, "Weight pct")</f>
        <v>40.947641800750013</v>
      </c>
      <c r="Z438">
        <f t="shared" si="431"/>
        <v>23.098669733756417</v>
      </c>
      <c r="AA438">
        <f t="shared" si="431"/>
        <v>12.599274400230774</v>
      </c>
      <c r="AB438">
        <f t="shared" si="431"/>
        <v>20.998790667051288</v>
      </c>
      <c r="AC438">
        <f>_xlfn.FORECAST.ETS($C438, AC432:AC437, $C432:$C437, 0,0,1)</f>
        <v>447.67438393634279</v>
      </c>
      <c r="AD438">
        <f>AC438*AVERAGEIFS(AD:AD, $A:$A, $A438, $D:$D, "Weight pct")</f>
        <v>324.53794833676352</v>
      </c>
      <c r="AE438">
        <f>AC438*AVERAGEIFS(AE:AE, $A:$A, $A438, $D:$D, "Weight pct")</f>
        <v>123.38969462413718</v>
      </c>
      <c r="AF438">
        <f>AC438*AVERAGEIFS(AF:AF, $A:$A, $A438, $D:$D, "Weight pct")</f>
        <v>304.23739370800467</v>
      </c>
      <c r="AG438">
        <f t="shared" ref="AG438:AJ441" si="432">AC438*AVERAGEIFS(AG:AG, $A:$A, $A438, $D:$D, "Weight pct")</f>
        <v>173.84207910631898</v>
      </c>
      <c r="AH438">
        <f t="shared" si="432"/>
        <v>153.8490895364518</v>
      </c>
      <c r="AI438">
        <f t="shared" si="432"/>
        <v>28.26988633484951</v>
      </c>
      <c r="AJ438">
        <f t="shared" si="432"/>
        <v>128.74189830134077</v>
      </c>
      <c r="AK438">
        <f t="shared" ref="AK438:AN441" si="433">AC438*AVERAGEIFS(AK:AK, $A:$A, $A438, $D:$D, "Weight pct")</f>
        <v>273.83230483002382</v>
      </c>
      <c r="AL438">
        <f t="shared" si="433"/>
        <v>170.68885880031175</v>
      </c>
      <c r="AM438">
        <f t="shared" si="433"/>
        <v>95.119808289287676</v>
      </c>
      <c r="AN438">
        <f t="shared" si="433"/>
        <v>175.49549540666391</v>
      </c>
      <c r="AO438">
        <f>_xlfn.FORECAST.ETS($C438, AO432:AO437, $C432:$C437, 0,0,1)</f>
        <v>9.2859853649655264</v>
      </c>
      <c r="AP438">
        <f>_xlfn.FORECAST.ETS($C438, AP432:AP437, $C432:$C437, 0,0,1)</f>
        <v>0</v>
      </c>
      <c r="AQ438" t="e">
        <f>AP438*AVERAGEIFS(AQ:AQ, $A:$A, $A438, $D:$D, "Weight pct")</f>
        <v>#DIV/0!</v>
      </c>
      <c r="AR438" t="e">
        <f>AP438*AVERAGEIFS(AR:AR, $A:$A, $A438, $D:$D, "Weight pct")</f>
        <v>#DIV/0!</v>
      </c>
      <c r="AS438" t="e">
        <f>AP438*AVERAGEIFS(AS:AS, $A:$A, $A438, $D:$D, "Weight pct")</f>
        <v>#DIV/0!</v>
      </c>
      <c r="AT438" t="e">
        <f t="shared" ref="AT438:AW441" si="434">AP438*AVERAGEIFS(AT:AT, $A:$A, $A438, $D:$D, "Weight pct")</f>
        <v>#DIV/0!</v>
      </c>
      <c r="AU438" t="e">
        <f t="shared" si="434"/>
        <v>#DIV/0!</v>
      </c>
      <c r="AV438" t="e">
        <f t="shared" si="434"/>
        <v>#DIV/0!</v>
      </c>
      <c r="AW438" t="e">
        <f t="shared" si="434"/>
        <v>#DIV/0!</v>
      </c>
      <c r="AX438" t="e">
        <f t="shared" ref="AX438:BA441" si="435">AP438*AVERAGEIFS(AX:AX, $A:$A, $A438, $D:$D, "Weight pct")</f>
        <v>#DIV/0!</v>
      </c>
      <c r="AY438" t="e">
        <f t="shared" si="435"/>
        <v>#DIV/0!</v>
      </c>
      <c r="AZ438" t="e">
        <f t="shared" si="435"/>
        <v>#DIV/0!</v>
      </c>
      <c r="BA438" t="e">
        <f t="shared" si="435"/>
        <v>#DIV/0!</v>
      </c>
      <c r="BB438">
        <f>_xlfn.FORECAST.ETS($C438, BB432:BB437, $C432:$C437, 0,0,1)</f>
        <v>910.32519520833046</v>
      </c>
      <c r="BC438">
        <f>BB438*AVERAGEIFS(BC:BC, $A:$A, $A438, $D:$D, "Weight pct")</f>
        <v>495.11272507094816</v>
      </c>
      <c r="BD438">
        <f>BB438*AVERAGEIFS(BD:BD, $A:$A, $A438, $D:$D, "Weight pct")</f>
        <v>406.91022041788386</v>
      </c>
      <c r="BE438">
        <f>BB438*AVERAGEIFS(BE:BE, $A:$A, $A438, $D:$D, "Weight pct")</f>
        <v>296.80099949954689</v>
      </c>
      <c r="BF438">
        <f t="shared" ref="BF438:BI441" si="436">BB438*AVERAGEIFS(BF:BF, $A:$A, $A438, $D:$D, "Weight pct")</f>
        <v>747.20307089715197</v>
      </c>
      <c r="BG438">
        <f t="shared" si="436"/>
        <v>422.44786022739959</v>
      </c>
      <c r="BH438">
        <f t="shared" si="436"/>
        <v>311.63484244685554</v>
      </c>
      <c r="BI438">
        <f t="shared" si="436"/>
        <v>183.13550944872</v>
      </c>
      <c r="BJ438">
        <f t="shared" ref="BJ438:BM441" si="437">BB438*AVERAGEIFS(BJ:BJ, $A:$A, $A438, $D:$D, "Weight pct")</f>
        <v>163.12212431117845</v>
      </c>
      <c r="BK438">
        <f t="shared" si="437"/>
        <v>72.6648648435486</v>
      </c>
      <c r="BL438">
        <f t="shared" si="437"/>
        <v>95.275377971028348</v>
      </c>
      <c r="BM438">
        <f t="shared" si="437"/>
        <v>113.66549005082686</v>
      </c>
      <c r="BN438">
        <f>_xlfn.FORECAST.ETS($C438, BN432:BN437, $C432:$C437, 0,0,1)</f>
        <v>52.774029763356381</v>
      </c>
      <c r="BO438">
        <f>_xlfn.FORECAST.ETS($C438, BO432:BO437, $C432:$C437, 0,0,1)</f>
        <v>34.282448248736337</v>
      </c>
      <c r="BP438">
        <f>BO438*AVERAGEIFS(BP:BP, $A:$A, $A438, $D:$D, "Weight pct")</f>
        <v>22.854965499157561</v>
      </c>
      <c r="BQ438">
        <f>BO438*AVERAGEIFS(BQ:BQ, $A:$A, $A438, $D:$D, "Weight pct")</f>
        <v>22.854965499157561</v>
      </c>
      <c r="BR438">
        <f>BO438*AVERAGEIFS(BR:BR, $A:$A, $A438, $D:$D, "Weight pct")</f>
        <v>28.568706873946944</v>
      </c>
      <c r="BS438">
        <f t="shared" ref="BS438:BV441" si="438">BO438*AVERAGEIFS(BS:BS, $A:$A, $A438, $D:$D, "Weight pct")</f>
        <v>0</v>
      </c>
      <c r="BT438">
        <f t="shared" si="438"/>
        <v>0</v>
      </c>
      <c r="BU438">
        <f t="shared" si="438"/>
        <v>0</v>
      </c>
      <c r="BV438">
        <f t="shared" si="438"/>
        <v>0</v>
      </c>
      <c r="BW438">
        <f t="shared" ref="BW438:BZ441" si="439">BO438*AVERAGEIFS(BW:BW, $A:$A, $A438, $D:$D, "Weight pct")</f>
        <v>34.282448248736337</v>
      </c>
      <c r="BX438">
        <f t="shared" si="439"/>
        <v>22.854965499157561</v>
      </c>
      <c r="BY438">
        <f t="shared" si="439"/>
        <v>22.854965499157561</v>
      </c>
      <c r="BZ438">
        <f t="shared" si="439"/>
        <v>28.568706873946944</v>
      </c>
      <c r="CA438">
        <f>_xlfn.FORECAST.ETS($C438, CA432:CA437, $C432:$C437, 0,0,1)</f>
        <v>0</v>
      </c>
    </row>
    <row r="439" spans="1:79">
      <c r="A439" t="str">
        <f>A437</f>
        <v>003572</v>
      </c>
      <c r="B439" t="str">
        <f>B437</f>
        <v>Trinity Valley Community College</v>
      </c>
      <c r="C439">
        <v>2025</v>
      </c>
      <c r="D439" t="s">
        <v>2037</v>
      </c>
      <c r="E439">
        <f>_xlfn.FORECAST.ETS($C439, E432:E437, $C432:$C437, 0,0,1)</f>
        <v>806.97857591494403</v>
      </c>
      <c r="F439">
        <f>_xlfn.FORECAST.ETS($C439, F432:F437, $C432:$C437, 0,0,1)</f>
        <v>447.18243654595852</v>
      </c>
      <c r="G439">
        <f>F439*AVERAGEIFS(G:G, $A:$A, $A439, $D:$D, "Weight pct")</f>
        <v>238.25517462976595</v>
      </c>
      <c r="H439">
        <f>F439*AVERAGEIFS(H:H, $A:$A, $A439, $D:$D, "Weight pct")</f>
        <v>163.53974187328805</v>
      </c>
      <c r="I439">
        <f>F439*AVERAGEIFS(I:I, $A:$A, $A439, $D:$D, "Weight pct")</f>
        <v>89.30869743621534</v>
      </c>
      <c r="J439">
        <f>_xlfn.FORECAST.ETS($C439, J432:J437, $C432:$C437, 0,0,1)</f>
        <v>0</v>
      </c>
      <c r="K439" t="e">
        <f>J439*AVERAGEIFS(K:K, $A:$A, $A439, $D:$D, "Weight pct")</f>
        <v>#DIV/0!</v>
      </c>
      <c r="L439" t="e">
        <f>J439*AVERAGEIFS(L:L, $A:$A, $A439, $D:$D, "Weight pct")</f>
        <v>#DIV/0!</v>
      </c>
      <c r="M439" t="e">
        <f>J439*AVERAGEIFS(M:M, $A:$A, $A439, $D:$D, "Weight pct")</f>
        <v>#DIV/0!</v>
      </c>
      <c r="N439">
        <f>_xlfn.FORECAST.ETS($C439, N434:N437, $C434:$C437, 0,0,1)</f>
        <v>-13.769123357999991</v>
      </c>
      <c r="O439">
        <f>N439*AVERAGEIFS(O:O, $A:$A, $A439, $D:$D, "Weight pct")</f>
        <v>-13.769123357999991</v>
      </c>
      <c r="P439">
        <f>N439*AVERAGEIFS(P:P, $A:$A, $A439, $D:$D, "Weight pct")</f>
        <v>0</v>
      </c>
      <c r="Q439">
        <f>_xlfn.FORECAST.ETS($C439, Q434:Q437, $C434:$C437, 0,0,1)</f>
        <v>50.673712289000022</v>
      </c>
      <c r="R439">
        <f>$Q439*($R437/$Q437)</f>
        <v>28.585171034820526</v>
      </c>
      <c r="S439">
        <f>$Q439*($S437/$Q437)</f>
        <v>15.591911473538469</v>
      </c>
      <c r="T439">
        <f>$Q439*($T437/$Q437)</f>
        <v>25.986519122564111</v>
      </c>
      <c r="U439">
        <f t="shared" si="430"/>
        <v>0</v>
      </c>
      <c r="V439">
        <f t="shared" si="430"/>
        <v>0</v>
      </c>
      <c r="W439">
        <f t="shared" si="430"/>
        <v>0</v>
      </c>
      <c r="X439">
        <f t="shared" si="430"/>
        <v>0</v>
      </c>
      <c r="Y439">
        <f t="shared" si="431"/>
        <v>50.673712289000022</v>
      </c>
      <c r="Z439">
        <f t="shared" si="431"/>
        <v>28.585171034820526</v>
      </c>
      <c r="AA439">
        <f t="shared" si="431"/>
        <v>15.591911473538469</v>
      </c>
      <c r="AB439">
        <f t="shared" si="431"/>
        <v>25.986519122564111</v>
      </c>
      <c r="AC439">
        <f>_xlfn.FORECAST.ETS($C439, AC432:AC437, $C432:$C437, 0,0,1)</f>
        <v>375.07236550311762</v>
      </c>
      <c r="AD439">
        <f>AC439*AVERAGEIFS(AD:AD, $A:$A, $A439, $D:$D, "Weight pct")</f>
        <v>271.90569830662287</v>
      </c>
      <c r="AE439">
        <f>AC439*AVERAGEIFS(AE:AE, $A:$A, $A439, $D:$D, "Weight pct")</f>
        <v>103.37885369818983</v>
      </c>
      <c r="AF439">
        <f>AC439*AVERAGEIFS(AF:AF, $A:$A, $A439, $D:$D, "Weight pct")</f>
        <v>254.89740540703059</v>
      </c>
      <c r="AG439">
        <f t="shared" si="432"/>
        <v>145.64907480535848</v>
      </c>
      <c r="AH439">
        <f t="shared" si="432"/>
        <v>128.898467309095</v>
      </c>
      <c r="AI439">
        <f t="shared" si="432"/>
        <v>23.6851906666699</v>
      </c>
      <c r="AJ439">
        <f t="shared" si="432"/>
        <v>107.86305866031402</v>
      </c>
      <c r="AK439">
        <f t="shared" si="433"/>
        <v>229.42329069775917</v>
      </c>
      <c r="AL439">
        <f t="shared" si="433"/>
        <v>143.0072309975279</v>
      </c>
      <c r="AM439">
        <f t="shared" si="433"/>
        <v>79.693663031519932</v>
      </c>
      <c r="AN439">
        <f t="shared" si="433"/>
        <v>147.03434674671658</v>
      </c>
      <c r="AO439">
        <f>_xlfn.FORECAST.ETS($C439, AO432:AO437, $C432:$C437, 0,0,1)</f>
        <v>9.6668962078143359</v>
      </c>
      <c r="AP439">
        <f>_xlfn.FORECAST.ETS($C439, AP432:AP437, $C432:$C437, 0,0,1)</f>
        <v>0</v>
      </c>
      <c r="AQ439" t="e">
        <f>AP439*AVERAGEIFS(AQ:AQ, $A:$A, $A439, $D:$D, "Weight pct")</f>
        <v>#DIV/0!</v>
      </c>
      <c r="AR439" t="e">
        <f>AP439*AVERAGEIFS(AR:AR, $A:$A, $A439, $D:$D, "Weight pct")</f>
        <v>#DIV/0!</v>
      </c>
      <c r="AS439" t="e">
        <f>AP439*AVERAGEIFS(AS:AS, $A:$A, $A439, $D:$D, "Weight pct")</f>
        <v>#DIV/0!</v>
      </c>
      <c r="AT439" t="e">
        <f t="shared" si="434"/>
        <v>#DIV/0!</v>
      </c>
      <c r="AU439" t="e">
        <f t="shared" si="434"/>
        <v>#DIV/0!</v>
      </c>
      <c r="AV439" t="e">
        <f t="shared" si="434"/>
        <v>#DIV/0!</v>
      </c>
      <c r="AW439" t="e">
        <f t="shared" si="434"/>
        <v>#DIV/0!</v>
      </c>
      <c r="AX439" t="e">
        <f t="shared" si="435"/>
        <v>#DIV/0!</v>
      </c>
      <c r="AY439" t="e">
        <f t="shared" si="435"/>
        <v>#DIV/0!</v>
      </c>
      <c r="AZ439" t="e">
        <f t="shared" si="435"/>
        <v>#DIV/0!</v>
      </c>
      <c r="BA439" t="e">
        <f t="shared" si="435"/>
        <v>#DIV/0!</v>
      </c>
      <c r="BB439">
        <f>_xlfn.FORECAST.ETS($C439, BB432:BB437, $C432:$C437, 0,0,1)</f>
        <v>895.4696266998518</v>
      </c>
      <c r="BC439">
        <f>BB439*AVERAGEIFS(BC:BC, $A:$A, $A439, $D:$D, "Weight pct")</f>
        <v>487.03299593082721</v>
      </c>
      <c r="BD439">
        <f>BB439*AVERAGEIFS(BD:BD, $A:$A, $A439, $D:$D, "Weight pct")</f>
        <v>400.26986520412464</v>
      </c>
      <c r="BE439">
        <f>BB439*AVERAGEIFS(BE:BE, $A:$A, $A439, $D:$D, "Weight pct")</f>
        <v>291.95751323259651</v>
      </c>
      <c r="BF439">
        <f t="shared" si="436"/>
        <v>735.00948725486035</v>
      </c>
      <c r="BG439">
        <f t="shared" si="436"/>
        <v>415.55394675350948</v>
      </c>
      <c r="BH439">
        <f t="shared" si="436"/>
        <v>306.54928315884888</v>
      </c>
      <c r="BI439">
        <f t="shared" si="436"/>
        <v>180.14692677379139</v>
      </c>
      <c r="BJ439">
        <f t="shared" si="437"/>
        <v>160.46013944499148</v>
      </c>
      <c r="BK439">
        <f t="shared" si="437"/>
        <v>71.479049177317762</v>
      </c>
      <c r="BL439">
        <f t="shared" si="437"/>
        <v>93.720582045275805</v>
      </c>
      <c r="BM439">
        <f t="shared" si="437"/>
        <v>111.81058645880508</v>
      </c>
      <c r="BN439">
        <f>_xlfn.FORECAST.ETS($C439, BN432:BN437, $C432:$C437, 0,0,1)</f>
        <v>54.402247921063072</v>
      </c>
      <c r="BO439">
        <f>_xlfn.FORECAST.ETS($C439, BO432:BO437, $C432:$C437, 0,0,1)</f>
        <v>40.755979525522598</v>
      </c>
      <c r="BP439">
        <f>BO439*AVERAGEIFS(BP:BP, $A:$A, $A439, $D:$D, "Weight pct")</f>
        <v>27.17065301701507</v>
      </c>
      <c r="BQ439">
        <f>BO439*AVERAGEIFS(BQ:BQ, $A:$A, $A439, $D:$D, "Weight pct")</f>
        <v>27.17065301701507</v>
      </c>
      <c r="BR439">
        <f>BO439*AVERAGEIFS(BR:BR, $A:$A, $A439, $D:$D, "Weight pct")</f>
        <v>33.96331627126883</v>
      </c>
      <c r="BS439">
        <f t="shared" si="438"/>
        <v>0</v>
      </c>
      <c r="BT439">
        <f t="shared" si="438"/>
        <v>0</v>
      </c>
      <c r="BU439">
        <f t="shared" si="438"/>
        <v>0</v>
      </c>
      <c r="BV439">
        <f t="shared" si="438"/>
        <v>0</v>
      </c>
      <c r="BW439">
        <f t="shared" si="439"/>
        <v>40.755979525522598</v>
      </c>
      <c r="BX439">
        <f t="shared" si="439"/>
        <v>27.17065301701507</v>
      </c>
      <c r="BY439">
        <f t="shared" si="439"/>
        <v>27.17065301701507</v>
      </c>
      <c r="BZ439">
        <f t="shared" si="439"/>
        <v>33.96331627126883</v>
      </c>
      <c r="CA439">
        <f>_xlfn.FORECAST.ETS($C439, CA432:CA437, $C432:$C437, 0,0,1)</f>
        <v>0</v>
      </c>
    </row>
    <row r="440" spans="1:79" outlineLevel="1">
      <c r="A440" t="str">
        <f>A439</f>
        <v>003572</v>
      </c>
      <c r="B440" t="str">
        <f>B439</f>
        <v>Trinity Valley Community College</v>
      </c>
      <c r="C440">
        <v>2024</v>
      </c>
      <c r="D440" t="s">
        <v>2040</v>
      </c>
      <c r="E440">
        <f>IF(OR(E437=0,E437=""),E438,IF(E438&gt;(E437*(1+Dash!$B$6)),E437*(1+Dash!$B$6),IF(E438&lt;(E437*(1-Dash!$B$7)),E437*(1-Dash!$B$7),E438)))</f>
        <v>781.00000000000011</v>
      </c>
      <c r="F440">
        <f>IF(OR(F437=0,F437=""),F438,IF(F438&gt;(F437*(1+Dash!$B$6)),F437*(1+Dash!$B$6),IF(F438&lt;(F437*(1-Dash!$B$7)),F437*(1-Dash!$B$7),F438)))</f>
        <v>476.64113764671384</v>
      </c>
      <c r="G440">
        <f>F440*AVERAGEIFS(G:G, $A:$A, $A440, $D:$D, "Weight pct")</f>
        <v>253.95053160607958</v>
      </c>
      <c r="H440">
        <f>F440*AVERAGEIFS(H:H, $A:$A, $A440, $D:$D, "Weight pct")</f>
        <v>174.31312647030305</v>
      </c>
      <c r="I440">
        <f>F440*AVERAGEIFS(I:I, $A:$A, $A440, $D:$D, "Weight pct")</f>
        <v>95.192019338999572</v>
      </c>
      <c r="J440">
        <f>IF(OR(J437=0,J437=""),J438,IF(J438&gt;(J437*(1+Dash!$B$6)),J437*(1+Dash!$B$6),IF(J438&lt;(J437*(1-Dash!$B$7)),J437*(1-Dash!$B$7),J438)))</f>
        <v>0</v>
      </c>
      <c r="K440" t="e">
        <f>J440*AVERAGEIFS(K:K, $A:$A, $A440, $D:$D, "Weight pct")</f>
        <v>#DIV/0!</v>
      </c>
      <c r="L440" t="e">
        <f>J440*AVERAGEIFS(L:L, $A:$A, $A440, $D:$D, "Weight pct")</f>
        <v>#DIV/0!</v>
      </c>
      <c r="M440" t="e">
        <f>J440*AVERAGEIFS(M:M, $A:$A, $A440, $D:$D, "Weight pct")</f>
        <v>#DIV/0!</v>
      </c>
      <c r="N440">
        <f>IF(OR(N437=0,N437=""),N438,IF(N438&gt;(N437*(1+Dash!$B$6)),N437*(1+Dash!$B$6),IF(N438&lt;(N437*(1-Dash!$B$7)),N437*(1-Dash!$B$7),N438)))</f>
        <v>-6.2798773664999938</v>
      </c>
      <c r="O440">
        <f>N440*AVERAGEIFS(O:O, $A:$A, $A440, $D:$D, "Weight pct")</f>
        <v>-6.2798773664999938</v>
      </c>
      <c r="P440">
        <f>N440*AVERAGEIFS(P:P, $A:$A, $A440, $D:$D, "Weight pct")</f>
        <v>0</v>
      </c>
      <c r="Q440">
        <f>IF(OR(Q437=0,Q437=""),Q438,IF(Q438&gt;(Q437*(1+Dash!$B$6)),Q437*(1+Dash!$B$6),IF(Q438&lt;(Q437*(1-Dash!$B$7)),Q437*(1-Dash!$B$7),Q438)))</f>
        <v>40.947641800750013</v>
      </c>
      <c r="R440">
        <f>$Q440*($R437/$Q437)</f>
        <v>23.098669733756417</v>
      </c>
      <c r="S440">
        <f>$Q440*($S437/$Q437)</f>
        <v>12.599274400230774</v>
      </c>
      <c r="T440">
        <f>$Q440*($T437/$Q437)</f>
        <v>20.998790667051288</v>
      </c>
      <c r="U440">
        <f t="shared" si="430"/>
        <v>0</v>
      </c>
      <c r="V440">
        <f t="shared" si="430"/>
        <v>0</v>
      </c>
      <c r="W440">
        <f t="shared" si="430"/>
        <v>0</v>
      </c>
      <c r="X440">
        <f t="shared" si="430"/>
        <v>0</v>
      </c>
      <c r="Y440">
        <f t="shared" si="431"/>
        <v>40.947641800750013</v>
      </c>
      <c r="Z440">
        <f t="shared" si="431"/>
        <v>23.098669733756417</v>
      </c>
      <c r="AA440">
        <f t="shared" si="431"/>
        <v>12.599274400230774</v>
      </c>
      <c r="AB440">
        <f t="shared" si="431"/>
        <v>20.998790667051288</v>
      </c>
      <c r="AC440">
        <f>IF(OR(AC437=0,AC437=""),AC438,IF(AC438&gt;(AC437*(1+Dash!$B$6)),AC437*(1+Dash!$B$6),IF(AC438&lt;(AC437*(1-Dash!$B$7)),AC437*(1-Dash!$B$7),AC438)))</f>
        <v>519.65</v>
      </c>
      <c r="AD440">
        <f>AC440*AVERAGEIFS(AD:AD, $A:$A, $A440, $D:$D, "Weight pct")</f>
        <v>376.71609300115745</v>
      </c>
      <c r="AE440">
        <f>AC440*AVERAGEIFS(AE:AE, $A:$A, $A440, $D:$D, "Weight pct")</f>
        <v>143.22788417697441</v>
      </c>
      <c r="AF440">
        <f>AC440*AVERAGEIFS(AF:AF, $A:$A, $A440, $D:$D, "Weight pct")</f>
        <v>353.15168192166493</v>
      </c>
      <c r="AG440">
        <f t="shared" si="432"/>
        <v>201.79183721274558</v>
      </c>
      <c r="AH440">
        <f t="shared" si="432"/>
        <v>178.58444049142952</v>
      </c>
      <c r="AI440">
        <f t="shared" si="432"/>
        <v>32.815025744232571</v>
      </c>
      <c r="AJ440">
        <f t="shared" si="432"/>
        <v>149.44059757014085</v>
      </c>
      <c r="AK440">
        <f t="shared" si="433"/>
        <v>317.8581627872544</v>
      </c>
      <c r="AL440">
        <f t="shared" si="433"/>
        <v>198.13165250972796</v>
      </c>
      <c r="AM440">
        <f t="shared" si="433"/>
        <v>110.41285843274184</v>
      </c>
      <c r="AN440">
        <f t="shared" si="433"/>
        <v>203.71108435152408</v>
      </c>
      <c r="AO440">
        <f>IF(OR(AO437=0,AO437=""),AO438,IF(AO438&gt;(AO437*(1+Dash!$B$6)),AO437*(1+Dash!$B$6),IF(AO438&lt;(AO437*(1-Dash!$B$7)),AO437*(1-Dash!$B$7),AO438)))</f>
        <v>9.2859853649655264</v>
      </c>
      <c r="AP440">
        <f>IF(OR(AP437=0,AP437=""),AP438,IF(AP438&gt;(AP437*(1+Dash!$B$6)),AP437*(1+Dash!$B$6),IF(AP438&lt;(AP437*(1-Dash!$B$7)),AP437*(1-Dash!$B$7),AP438)))</f>
        <v>0</v>
      </c>
      <c r="AQ440" t="e">
        <f>AP440*AVERAGEIFS(AQ:AQ, $A:$A, $A440, $D:$D, "Weight pct")</f>
        <v>#DIV/0!</v>
      </c>
      <c r="AR440" t="e">
        <f>AP440*AVERAGEIFS(AR:AR, $A:$A, $A440, $D:$D, "Weight pct")</f>
        <v>#DIV/0!</v>
      </c>
      <c r="AS440" t="e">
        <f>AP440*AVERAGEIFS(AS:AS, $A:$A, $A440, $D:$D, "Weight pct")</f>
        <v>#DIV/0!</v>
      </c>
      <c r="AT440" t="e">
        <f t="shared" si="434"/>
        <v>#DIV/0!</v>
      </c>
      <c r="AU440" t="e">
        <f t="shared" si="434"/>
        <v>#DIV/0!</v>
      </c>
      <c r="AV440" t="e">
        <f t="shared" si="434"/>
        <v>#DIV/0!</v>
      </c>
      <c r="AW440" t="e">
        <f t="shared" si="434"/>
        <v>#DIV/0!</v>
      </c>
      <c r="AX440" t="e">
        <f t="shared" si="435"/>
        <v>#DIV/0!</v>
      </c>
      <c r="AY440" t="e">
        <f t="shared" si="435"/>
        <v>#DIV/0!</v>
      </c>
      <c r="AZ440" t="e">
        <f t="shared" si="435"/>
        <v>#DIV/0!</v>
      </c>
      <c r="BA440" t="e">
        <f t="shared" si="435"/>
        <v>#DIV/0!</v>
      </c>
      <c r="BB440">
        <f>IF(OR(BB437=0,BB437=""),BB438,IF(BB438&gt;(BB437*(1+Dash!$B$6)),BB437*(1+Dash!$B$6),IF(BB438&lt;(BB437*(1-Dash!$B$7)),BB437*(1-Dash!$B$7),BB438)))</f>
        <v>910.32519520833046</v>
      </c>
      <c r="BC440">
        <f>BB440*AVERAGEIFS(BC:BC, $A:$A, $A440, $D:$D, "Weight pct")</f>
        <v>495.11272507094816</v>
      </c>
      <c r="BD440">
        <f>BB440*AVERAGEIFS(BD:BD, $A:$A, $A440, $D:$D, "Weight pct")</f>
        <v>406.91022041788386</v>
      </c>
      <c r="BE440">
        <f>BB440*AVERAGEIFS(BE:BE, $A:$A, $A440, $D:$D, "Weight pct")</f>
        <v>296.80099949954689</v>
      </c>
      <c r="BF440">
        <f t="shared" si="436"/>
        <v>747.20307089715197</v>
      </c>
      <c r="BG440">
        <f t="shared" si="436"/>
        <v>422.44786022739959</v>
      </c>
      <c r="BH440">
        <f t="shared" si="436"/>
        <v>311.63484244685554</v>
      </c>
      <c r="BI440">
        <f t="shared" si="436"/>
        <v>183.13550944872</v>
      </c>
      <c r="BJ440">
        <f t="shared" si="437"/>
        <v>163.12212431117845</v>
      </c>
      <c r="BK440">
        <f t="shared" si="437"/>
        <v>72.6648648435486</v>
      </c>
      <c r="BL440">
        <f t="shared" si="437"/>
        <v>95.275377971028348</v>
      </c>
      <c r="BM440">
        <f t="shared" si="437"/>
        <v>113.66549005082686</v>
      </c>
      <c r="BN440">
        <f>IF(OR(BN437=0,BN437=""),BN438,IF(BN438&gt;(BN437*(1+Dash!$B$6)),BN437*(1+Dash!$B$6),IF(BN438&lt;(BN437*(1-Dash!$B$7)),BN437*(1-Dash!$B$7),BN438)))</f>
        <v>52.774029763356381</v>
      </c>
      <c r="BO440">
        <f>IF(OR(BO437=0,BO437=""),BO438,IF(BO438&gt;(BO437*(1+Dash!$B$6)),BO437*(1+Dash!$B$6),IF(BO438&lt;(BO437*(1-Dash!$B$7)),BO437*(1-Dash!$B$7),BO438)))</f>
        <v>30.800000000000004</v>
      </c>
      <c r="BP440">
        <f>BO440*AVERAGEIFS(BP:BP, $A:$A, $A440, $D:$D, "Weight pct")</f>
        <v>20.533333333333339</v>
      </c>
      <c r="BQ440">
        <f>BO440*AVERAGEIFS(BQ:BQ, $A:$A, $A440, $D:$D, "Weight pct")</f>
        <v>20.533333333333339</v>
      </c>
      <c r="BR440">
        <f>BO440*AVERAGEIFS(BR:BR, $A:$A, $A440, $D:$D, "Weight pct")</f>
        <v>25.666666666666668</v>
      </c>
      <c r="BS440">
        <f t="shared" si="438"/>
        <v>0</v>
      </c>
      <c r="BT440">
        <f t="shared" si="438"/>
        <v>0</v>
      </c>
      <c r="BU440">
        <f t="shared" si="438"/>
        <v>0</v>
      </c>
      <c r="BV440">
        <f t="shared" si="438"/>
        <v>0</v>
      </c>
      <c r="BW440">
        <f t="shared" si="439"/>
        <v>30.800000000000004</v>
      </c>
      <c r="BX440">
        <f t="shared" si="439"/>
        <v>20.533333333333339</v>
      </c>
      <c r="BY440">
        <f t="shared" si="439"/>
        <v>20.533333333333339</v>
      </c>
      <c r="BZ440">
        <f t="shared" si="439"/>
        <v>25.666666666666668</v>
      </c>
      <c r="CA440">
        <f>IF(OR(CA437=0,CA437=""),CA438,IF(CA438&gt;(CA437*(1+Dash!$B$6)),CA437*(1+Dash!$B$6),IF(CA438&lt;(CA437*(1-Dash!$B$7)),CA437*(1-Dash!$B$7),CA438)))</f>
        <v>0</v>
      </c>
    </row>
    <row r="441" spans="1:79" outlineLevel="1">
      <c r="A441" t="str">
        <f>A440</f>
        <v>003572</v>
      </c>
      <c r="B441" t="str">
        <f>B440</f>
        <v>Trinity Valley Community College</v>
      </c>
      <c r="C441">
        <v>2025</v>
      </c>
      <c r="D441" t="s">
        <v>2040</v>
      </c>
      <c r="E441">
        <f>IF(E439&gt;(E440*(1+Dash!$B$6)), E440*(1+Dash!$B$6), IF(E439&lt;(E440*(1-Dash!$B$7)), E440*(1-Dash!$B$7), E439))</f>
        <v>806.97857591494403</v>
      </c>
      <c r="F441">
        <f>IF(F439&gt;(F440*(1+Dash!$B$6)), F440*(1+Dash!$B$6), IF(F439&lt;(F440*(1-Dash!$B$7)), F440*(1-Dash!$B$7), F439))</f>
        <v>452.80908076437811</v>
      </c>
      <c r="G441">
        <f>F441*AVERAGEIFS(G:G, $A:$A, $A441, $D:$D, "Weight pct")</f>
        <v>241.25300502577559</v>
      </c>
      <c r="H441">
        <f>F441*AVERAGEIFS(H:H, $A:$A, $A441, $D:$D, "Weight pct")</f>
        <v>165.59747014678788</v>
      </c>
      <c r="I441">
        <f>F441*AVERAGEIFS(I:I, $A:$A, $A441, $D:$D, "Weight pct")</f>
        <v>90.432418372049582</v>
      </c>
      <c r="J441">
        <f>IF(J439&gt;(J440*(1+Dash!$B$6)), J440*(1+Dash!$B$6), IF(J439&lt;(J440*(1-Dash!$B$7)), J440*(1-Dash!$B$7), J439))</f>
        <v>0</v>
      </c>
      <c r="K441" t="e">
        <f>J441*AVERAGEIFS(K:K, $A:$A, $A441, $D:$D, "Weight pct")</f>
        <v>#DIV/0!</v>
      </c>
      <c r="L441" t="e">
        <f>J441*AVERAGEIFS(L:L, $A:$A, $A441, $D:$D, "Weight pct")</f>
        <v>#DIV/0!</v>
      </c>
      <c r="M441" t="e">
        <f>J441*AVERAGEIFS(M:M, $A:$A, $A441, $D:$D, "Weight pct")</f>
        <v>#DIV/0!</v>
      </c>
      <c r="N441">
        <f>IF(N439&gt;(N440*(1+Dash!$B$6)), N440*(1+Dash!$B$6), IF(N439&lt;(N440*(1-Dash!$B$7)), N440*(1-Dash!$B$7), N439))</f>
        <v>-5.9658834981749935</v>
      </c>
      <c r="O441">
        <f>N441*AVERAGEIFS(O:O, $A:$A, $A441, $D:$D, "Weight pct")</f>
        <v>-5.9658834981749935</v>
      </c>
      <c r="P441">
        <f>N441*AVERAGEIFS(P:P, $A:$A, $A441, $D:$D, "Weight pct")</f>
        <v>0</v>
      </c>
      <c r="Q441">
        <f>IF(Q439&gt;(Q440*(1+Dash!$B$6)), Q440*(1+Dash!$B$6), IF(Q439&lt;(Q440*(1-Dash!$B$7)), Q440*(1-Dash!$B$7), Q439))</f>
        <v>45.042405980825016</v>
      </c>
      <c r="R441">
        <f>$Q441*($R437/$Q437)</f>
        <v>25.408536707132061</v>
      </c>
      <c r="S441">
        <f>$Q441*($S437/$Q437)</f>
        <v>13.859201840253853</v>
      </c>
      <c r="T441">
        <f>$Q441*($T437/$Q437)</f>
        <v>23.098669733756417</v>
      </c>
      <c r="U441">
        <f t="shared" si="430"/>
        <v>0</v>
      </c>
      <c r="V441">
        <f t="shared" si="430"/>
        <v>0</v>
      </c>
      <c r="W441">
        <f t="shared" si="430"/>
        <v>0</v>
      </c>
      <c r="X441">
        <f t="shared" si="430"/>
        <v>0</v>
      </c>
      <c r="Y441">
        <f t="shared" si="431"/>
        <v>45.042405980825016</v>
      </c>
      <c r="Z441">
        <f t="shared" si="431"/>
        <v>25.408536707132061</v>
      </c>
      <c r="AA441">
        <f t="shared" si="431"/>
        <v>13.859201840253853</v>
      </c>
      <c r="AB441">
        <f t="shared" si="431"/>
        <v>23.098669733756417</v>
      </c>
      <c r="AC441">
        <f>IF(AC439&gt;(AC440*(1+Dash!$B$6)), AC440*(1+Dash!$B$6), IF(AC439&lt;(AC440*(1-Dash!$B$7)), AC440*(1-Dash!$B$7), AC439))</f>
        <v>493.66749999999996</v>
      </c>
      <c r="AD441">
        <f>AC441*AVERAGEIFS(AD:AD, $A:$A, $A441, $D:$D, "Weight pct")</f>
        <v>357.88028835109952</v>
      </c>
      <c r="AE441">
        <f>AC441*AVERAGEIFS(AE:AE, $A:$A, $A441, $D:$D, "Weight pct")</f>
        <v>136.06648996812569</v>
      </c>
      <c r="AF441">
        <f>AC441*AVERAGEIFS(AF:AF, $A:$A, $A441, $D:$D, "Weight pct")</f>
        <v>335.49409782558166</v>
      </c>
      <c r="AG441">
        <f t="shared" si="432"/>
        <v>191.70224535210829</v>
      </c>
      <c r="AH441">
        <f t="shared" si="432"/>
        <v>169.65521846685803</v>
      </c>
      <c r="AI441">
        <f t="shared" si="432"/>
        <v>31.174274457020946</v>
      </c>
      <c r="AJ441">
        <f t="shared" si="432"/>
        <v>141.96856769163381</v>
      </c>
      <c r="AK441">
        <f t="shared" si="433"/>
        <v>301.9652546478917</v>
      </c>
      <c r="AL441">
        <f t="shared" si="433"/>
        <v>188.22506988424155</v>
      </c>
      <c r="AM441">
        <f t="shared" si="433"/>
        <v>104.89221551110475</v>
      </c>
      <c r="AN441">
        <f t="shared" si="433"/>
        <v>193.52553013394788</v>
      </c>
      <c r="AO441">
        <f>IF(AO439&gt;(AO440*(1+Dash!$B$6)), AO440*(1+Dash!$B$6), IF(AO439&lt;(AO440*(1-Dash!$B$7)), AO440*(1-Dash!$B$7), AO439))</f>
        <v>9.6668962078143359</v>
      </c>
      <c r="AP441">
        <f>IF(AP439&gt;(AP440*(1+Dash!$B$6)), AP440*(1+Dash!$B$6), IF(AP439&lt;(AP440*(1-Dash!$B$7)), AP440*(1-Dash!$B$7), AP439))</f>
        <v>0</v>
      </c>
      <c r="AQ441" t="e">
        <f>AP441*AVERAGEIFS(AQ:AQ, $A:$A, $A441, $D:$D, "Weight pct")</f>
        <v>#DIV/0!</v>
      </c>
      <c r="AR441" t="e">
        <f>AP441*AVERAGEIFS(AR:AR, $A:$A, $A441, $D:$D, "Weight pct")</f>
        <v>#DIV/0!</v>
      </c>
      <c r="AS441" t="e">
        <f>AP441*AVERAGEIFS(AS:AS, $A:$A, $A441, $D:$D, "Weight pct")</f>
        <v>#DIV/0!</v>
      </c>
      <c r="AT441" t="e">
        <f t="shared" si="434"/>
        <v>#DIV/0!</v>
      </c>
      <c r="AU441" t="e">
        <f t="shared" si="434"/>
        <v>#DIV/0!</v>
      </c>
      <c r="AV441" t="e">
        <f t="shared" si="434"/>
        <v>#DIV/0!</v>
      </c>
      <c r="AW441" t="e">
        <f t="shared" si="434"/>
        <v>#DIV/0!</v>
      </c>
      <c r="AX441" t="e">
        <f t="shared" si="435"/>
        <v>#DIV/0!</v>
      </c>
      <c r="AY441" t="e">
        <f t="shared" si="435"/>
        <v>#DIV/0!</v>
      </c>
      <c r="AZ441" t="e">
        <f t="shared" si="435"/>
        <v>#DIV/0!</v>
      </c>
      <c r="BA441" t="e">
        <f t="shared" si="435"/>
        <v>#DIV/0!</v>
      </c>
      <c r="BB441">
        <f>IF(BB439&gt;(BB440*(1+Dash!$B$6)), BB440*(1+Dash!$B$6), IF(BB439&lt;(BB440*(1-Dash!$B$7)), BB440*(1-Dash!$B$7), BB439))</f>
        <v>895.4696266998518</v>
      </c>
      <c r="BC441">
        <f>BB441*AVERAGEIFS(BC:BC, $A:$A, $A441, $D:$D, "Weight pct")</f>
        <v>487.03299593082721</v>
      </c>
      <c r="BD441">
        <f>BB441*AVERAGEIFS(BD:BD, $A:$A, $A441, $D:$D, "Weight pct")</f>
        <v>400.26986520412464</v>
      </c>
      <c r="BE441">
        <f>BB441*AVERAGEIFS(BE:BE, $A:$A, $A441, $D:$D, "Weight pct")</f>
        <v>291.95751323259651</v>
      </c>
      <c r="BF441">
        <f t="shared" si="436"/>
        <v>735.00948725486035</v>
      </c>
      <c r="BG441">
        <f t="shared" si="436"/>
        <v>415.55394675350948</v>
      </c>
      <c r="BH441">
        <f t="shared" si="436"/>
        <v>306.54928315884888</v>
      </c>
      <c r="BI441">
        <f t="shared" si="436"/>
        <v>180.14692677379139</v>
      </c>
      <c r="BJ441">
        <f t="shared" si="437"/>
        <v>160.46013944499148</v>
      </c>
      <c r="BK441">
        <f t="shared" si="437"/>
        <v>71.479049177317762</v>
      </c>
      <c r="BL441">
        <f t="shared" si="437"/>
        <v>93.720582045275805</v>
      </c>
      <c r="BM441">
        <f t="shared" si="437"/>
        <v>111.81058645880508</v>
      </c>
      <c r="BN441">
        <f>IF(BN439&gt;(BN440*(1+Dash!$B$6)), BN440*(1+Dash!$B$6), IF(BN439&lt;(BN440*(1-Dash!$B$7)), BN440*(1-Dash!$B$7), BN439))</f>
        <v>54.402247921063072</v>
      </c>
      <c r="BO441">
        <f>IF(BO439&gt;(BO440*(1+Dash!$B$6)), BO440*(1+Dash!$B$6), IF(BO439&lt;(BO440*(1-Dash!$B$7)), BO440*(1-Dash!$B$7), BO439))</f>
        <v>33.88000000000001</v>
      </c>
      <c r="BP441">
        <f>BO441*AVERAGEIFS(BP:BP, $A:$A, $A441, $D:$D, "Weight pct")</f>
        <v>22.586666666666677</v>
      </c>
      <c r="BQ441">
        <f>BO441*AVERAGEIFS(BQ:BQ, $A:$A, $A441, $D:$D, "Weight pct")</f>
        <v>22.586666666666677</v>
      </c>
      <c r="BR441">
        <f>BO441*AVERAGEIFS(BR:BR, $A:$A, $A441, $D:$D, "Weight pct")</f>
        <v>28.233333333333338</v>
      </c>
      <c r="BS441">
        <f t="shared" si="438"/>
        <v>0</v>
      </c>
      <c r="BT441">
        <f t="shared" si="438"/>
        <v>0</v>
      </c>
      <c r="BU441">
        <f t="shared" si="438"/>
        <v>0</v>
      </c>
      <c r="BV441">
        <f t="shared" si="438"/>
        <v>0</v>
      </c>
      <c r="BW441">
        <f t="shared" si="439"/>
        <v>33.88000000000001</v>
      </c>
      <c r="BX441">
        <f t="shared" si="439"/>
        <v>22.586666666666677</v>
      </c>
      <c r="BY441">
        <f t="shared" si="439"/>
        <v>22.586666666666677</v>
      </c>
      <c r="BZ441">
        <f t="shared" si="439"/>
        <v>28.233333333333338</v>
      </c>
      <c r="CA441">
        <f>IF(CA439&gt;(CA440*(1+Dash!$B$6)), CA440*(1+Dash!$B$6), IF(CA439&lt;(CA440*(1-Dash!$B$7)), CA440*(1-Dash!$B$7), CA439))</f>
        <v>0</v>
      </c>
    </row>
    <row r="442" spans="1:79">
      <c r="A442" t="s">
        <v>135</v>
      </c>
      <c r="B442" t="s">
        <v>1951</v>
      </c>
      <c r="C442">
        <v>2018</v>
      </c>
      <c r="D442" t="s">
        <v>2036</v>
      </c>
      <c r="E442">
        <v>688</v>
      </c>
      <c r="F442">
        <v>1035</v>
      </c>
      <c r="G442">
        <v>406</v>
      </c>
      <c r="H442">
        <v>488</v>
      </c>
      <c r="I442">
        <v>182</v>
      </c>
      <c r="AC442">
        <v>584</v>
      </c>
      <c r="AD442">
        <v>282</v>
      </c>
      <c r="AE442">
        <v>321</v>
      </c>
      <c r="AF442">
        <v>266</v>
      </c>
      <c r="AG442">
        <v>225</v>
      </c>
      <c r="AH442">
        <v>122</v>
      </c>
      <c r="AI442">
        <v>93</v>
      </c>
      <c r="AJ442">
        <v>86</v>
      </c>
      <c r="AK442">
        <v>359</v>
      </c>
      <c r="AL442">
        <v>160</v>
      </c>
      <c r="AM442">
        <v>228</v>
      </c>
      <c r="AN442">
        <v>180</v>
      </c>
      <c r="AO442">
        <v>7</v>
      </c>
      <c r="AP442">
        <v>3</v>
      </c>
      <c r="AQ442">
        <v>1</v>
      </c>
      <c r="AR442">
        <v>0</v>
      </c>
      <c r="AS442">
        <v>3</v>
      </c>
      <c r="AT442">
        <v>0</v>
      </c>
      <c r="AU442">
        <v>0</v>
      </c>
      <c r="AV442">
        <v>0</v>
      </c>
      <c r="AW442">
        <v>0</v>
      </c>
      <c r="AX442">
        <v>3</v>
      </c>
      <c r="AY442">
        <v>1</v>
      </c>
      <c r="AZ442">
        <v>0</v>
      </c>
      <c r="BA442">
        <v>3</v>
      </c>
      <c r="BB442">
        <v>1508</v>
      </c>
      <c r="BC442">
        <v>528</v>
      </c>
      <c r="BD442">
        <v>752</v>
      </c>
      <c r="BE442">
        <v>489</v>
      </c>
      <c r="BF442">
        <v>945</v>
      </c>
      <c r="BG442">
        <v>400</v>
      </c>
      <c r="BH442">
        <v>465</v>
      </c>
      <c r="BI442">
        <v>212</v>
      </c>
      <c r="BJ442">
        <v>563</v>
      </c>
      <c r="BK442">
        <v>128</v>
      </c>
      <c r="BL442">
        <v>287</v>
      </c>
      <c r="BM442">
        <v>277</v>
      </c>
      <c r="BN442">
        <v>65</v>
      </c>
      <c r="BO442">
        <v>13</v>
      </c>
      <c r="BP442">
        <v>1</v>
      </c>
      <c r="BQ442">
        <v>2</v>
      </c>
      <c r="BR442">
        <v>11</v>
      </c>
      <c r="BS442">
        <v>0</v>
      </c>
      <c r="BT442">
        <v>0</v>
      </c>
      <c r="BU442">
        <v>0</v>
      </c>
      <c r="BV442">
        <v>0</v>
      </c>
      <c r="BW442">
        <v>13</v>
      </c>
      <c r="BX442">
        <v>1</v>
      </c>
      <c r="BY442">
        <v>2</v>
      </c>
      <c r="BZ442">
        <v>11</v>
      </c>
      <c r="CA442">
        <v>0</v>
      </c>
    </row>
    <row r="443" spans="1:79">
      <c r="A443" t="s">
        <v>135</v>
      </c>
      <c r="B443" t="s">
        <v>1951</v>
      </c>
      <c r="C443">
        <v>2019</v>
      </c>
      <c r="D443" t="s">
        <v>2036</v>
      </c>
      <c r="E443">
        <v>790</v>
      </c>
      <c r="F443">
        <v>1031</v>
      </c>
      <c r="G443">
        <v>468</v>
      </c>
      <c r="H443">
        <v>488</v>
      </c>
      <c r="I443">
        <v>181</v>
      </c>
      <c r="J443">
        <v>1</v>
      </c>
      <c r="K443">
        <v>0</v>
      </c>
      <c r="L443">
        <v>0</v>
      </c>
      <c r="M443">
        <v>0</v>
      </c>
      <c r="AC443">
        <v>688</v>
      </c>
      <c r="AD443">
        <v>366</v>
      </c>
      <c r="AE443">
        <v>380</v>
      </c>
      <c r="AF443">
        <v>307</v>
      </c>
      <c r="AG443">
        <v>287</v>
      </c>
      <c r="AH443">
        <v>170</v>
      </c>
      <c r="AI443">
        <v>135</v>
      </c>
      <c r="AJ443">
        <v>95</v>
      </c>
      <c r="AK443">
        <v>401</v>
      </c>
      <c r="AL443">
        <v>196</v>
      </c>
      <c r="AM443">
        <v>245</v>
      </c>
      <c r="AN443">
        <v>212</v>
      </c>
      <c r="AO443">
        <v>11</v>
      </c>
      <c r="AP443">
        <v>1</v>
      </c>
      <c r="AQ443">
        <v>0</v>
      </c>
      <c r="AR443">
        <v>0</v>
      </c>
      <c r="AS443">
        <v>1</v>
      </c>
      <c r="AT443">
        <v>0</v>
      </c>
      <c r="AU443">
        <v>0</v>
      </c>
      <c r="AV443">
        <v>0</v>
      </c>
      <c r="AW443">
        <v>0</v>
      </c>
      <c r="AX443">
        <v>1</v>
      </c>
      <c r="AY443">
        <v>0</v>
      </c>
      <c r="AZ443">
        <v>0</v>
      </c>
      <c r="BA443">
        <v>1</v>
      </c>
      <c r="BB443">
        <v>1707</v>
      </c>
      <c r="BC443">
        <v>733</v>
      </c>
      <c r="BD443">
        <v>851</v>
      </c>
      <c r="BE443">
        <v>466</v>
      </c>
      <c r="BF443">
        <v>1186</v>
      </c>
      <c r="BG443">
        <v>596</v>
      </c>
      <c r="BH443">
        <v>546</v>
      </c>
      <c r="BI443">
        <v>217</v>
      </c>
      <c r="BJ443">
        <v>521</v>
      </c>
      <c r="BK443">
        <v>137</v>
      </c>
      <c r="BL443">
        <v>305</v>
      </c>
      <c r="BM443">
        <v>249</v>
      </c>
      <c r="BN443">
        <v>78</v>
      </c>
      <c r="BO443">
        <v>7</v>
      </c>
      <c r="BP443">
        <v>0</v>
      </c>
      <c r="BQ443">
        <v>3</v>
      </c>
      <c r="BR443">
        <v>6</v>
      </c>
      <c r="BS443">
        <v>0</v>
      </c>
      <c r="BT443">
        <v>0</v>
      </c>
      <c r="BU443">
        <v>0</v>
      </c>
      <c r="BV443">
        <v>0</v>
      </c>
      <c r="BW443">
        <v>7</v>
      </c>
      <c r="BX443">
        <v>0</v>
      </c>
      <c r="BY443">
        <v>3</v>
      </c>
      <c r="BZ443">
        <v>6</v>
      </c>
      <c r="CA443">
        <v>0</v>
      </c>
    </row>
    <row r="444" spans="1:79">
      <c r="A444" t="s">
        <v>135</v>
      </c>
      <c r="B444" t="s">
        <v>1951</v>
      </c>
      <c r="C444">
        <v>2020</v>
      </c>
      <c r="D444" t="s">
        <v>2036</v>
      </c>
      <c r="E444">
        <v>824</v>
      </c>
      <c r="F444">
        <v>1020</v>
      </c>
      <c r="G444">
        <v>488</v>
      </c>
      <c r="H444">
        <v>502</v>
      </c>
      <c r="I444">
        <v>165</v>
      </c>
      <c r="J444">
        <v>2</v>
      </c>
      <c r="K444">
        <v>1</v>
      </c>
      <c r="L444">
        <v>2</v>
      </c>
      <c r="M444">
        <v>0</v>
      </c>
      <c r="N444">
        <v>527</v>
      </c>
      <c r="O444">
        <v>42</v>
      </c>
      <c r="P444">
        <v>485</v>
      </c>
      <c r="Q444">
        <f>SUM(Table1[[#This Row],[OSA]],Table1[[#This Row],[OSA: High-Demand Field]])</f>
        <v>0</v>
      </c>
      <c r="U444">
        <v>0</v>
      </c>
      <c r="Y444">
        <v>0</v>
      </c>
      <c r="AC444">
        <v>564</v>
      </c>
      <c r="AD444">
        <v>268</v>
      </c>
      <c r="AE444">
        <v>316</v>
      </c>
      <c r="AF444">
        <v>287</v>
      </c>
      <c r="AG444">
        <v>220</v>
      </c>
      <c r="AH444">
        <v>97</v>
      </c>
      <c r="AI444">
        <v>86</v>
      </c>
      <c r="AJ444">
        <v>92</v>
      </c>
      <c r="AK444">
        <v>344</v>
      </c>
      <c r="AL444">
        <v>171</v>
      </c>
      <c r="AM444">
        <v>230</v>
      </c>
      <c r="AN444">
        <v>195</v>
      </c>
      <c r="AO444">
        <v>13</v>
      </c>
      <c r="AP444">
        <v>1</v>
      </c>
      <c r="AQ444">
        <v>0</v>
      </c>
      <c r="AR444">
        <v>1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1</v>
      </c>
      <c r="AY444">
        <v>0</v>
      </c>
      <c r="AZ444">
        <v>1</v>
      </c>
      <c r="BA444">
        <v>0</v>
      </c>
      <c r="BB444">
        <v>1837</v>
      </c>
      <c r="BC444">
        <v>845</v>
      </c>
      <c r="BD444">
        <v>911</v>
      </c>
      <c r="BE444">
        <v>494</v>
      </c>
      <c r="BF444">
        <v>1325</v>
      </c>
      <c r="BG444">
        <v>682</v>
      </c>
      <c r="BH444">
        <v>640</v>
      </c>
      <c r="BI444">
        <v>246</v>
      </c>
      <c r="BJ444">
        <v>512</v>
      </c>
      <c r="BK444">
        <v>163</v>
      </c>
      <c r="BL444">
        <v>271</v>
      </c>
      <c r="BM444">
        <v>248</v>
      </c>
      <c r="BN444">
        <v>58</v>
      </c>
      <c r="BO444">
        <v>23</v>
      </c>
      <c r="BP444">
        <v>2</v>
      </c>
      <c r="BQ444">
        <v>13</v>
      </c>
      <c r="BR444">
        <v>16</v>
      </c>
      <c r="BS444">
        <v>0</v>
      </c>
      <c r="BT444">
        <v>0</v>
      </c>
      <c r="BU444">
        <v>0</v>
      </c>
      <c r="BV444">
        <v>0</v>
      </c>
      <c r="BW444">
        <v>23</v>
      </c>
      <c r="BX444">
        <v>2</v>
      </c>
      <c r="BY444">
        <v>13</v>
      </c>
      <c r="BZ444">
        <v>16</v>
      </c>
      <c r="CA444">
        <v>0</v>
      </c>
    </row>
    <row r="445" spans="1:79">
      <c r="A445" t="s">
        <v>135</v>
      </c>
      <c r="B445" t="s">
        <v>1951</v>
      </c>
      <c r="C445">
        <v>2021</v>
      </c>
      <c r="D445" t="s">
        <v>2036</v>
      </c>
      <c r="E445">
        <v>689</v>
      </c>
      <c r="F445">
        <v>1032</v>
      </c>
      <c r="G445">
        <v>504</v>
      </c>
      <c r="H445">
        <v>511</v>
      </c>
      <c r="I445">
        <v>188</v>
      </c>
      <c r="N445">
        <v>829</v>
      </c>
      <c r="O445">
        <v>50</v>
      </c>
      <c r="P445">
        <v>779</v>
      </c>
      <c r="Q445">
        <f>SUM(Table1[[#This Row],[OSA]],Table1[[#This Row],[OSA: High-Demand Field]])</f>
        <v>9</v>
      </c>
      <c r="U445">
        <v>9</v>
      </c>
      <c r="Y445">
        <v>0</v>
      </c>
      <c r="AC445">
        <v>565</v>
      </c>
      <c r="AD445">
        <v>303</v>
      </c>
      <c r="AE445">
        <v>285</v>
      </c>
      <c r="AF445">
        <v>215</v>
      </c>
      <c r="AG445">
        <v>238</v>
      </c>
      <c r="AH445">
        <v>141</v>
      </c>
      <c r="AI445">
        <v>95</v>
      </c>
      <c r="AJ445">
        <v>69</v>
      </c>
      <c r="AK445">
        <v>327</v>
      </c>
      <c r="AL445">
        <v>162</v>
      </c>
      <c r="AM445">
        <v>190</v>
      </c>
      <c r="AN445">
        <v>146</v>
      </c>
      <c r="AO445">
        <v>16</v>
      </c>
      <c r="AP445">
        <v>3</v>
      </c>
      <c r="AQ445">
        <v>1</v>
      </c>
      <c r="AR445">
        <v>2</v>
      </c>
      <c r="AS445">
        <v>1</v>
      </c>
      <c r="AT445">
        <v>0</v>
      </c>
      <c r="AU445">
        <v>0</v>
      </c>
      <c r="AV445">
        <v>0</v>
      </c>
      <c r="AW445">
        <v>0</v>
      </c>
      <c r="AX445">
        <v>3</v>
      </c>
      <c r="AY445">
        <v>1</v>
      </c>
      <c r="AZ445">
        <v>2</v>
      </c>
      <c r="BA445">
        <v>1</v>
      </c>
      <c r="BB445">
        <v>1813</v>
      </c>
      <c r="BC445">
        <v>835</v>
      </c>
      <c r="BD445">
        <v>930</v>
      </c>
      <c r="BE445">
        <v>502</v>
      </c>
      <c r="BF445">
        <v>1237</v>
      </c>
      <c r="BG445">
        <v>664</v>
      </c>
      <c r="BH445">
        <v>610</v>
      </c>
      <c r="BI445">
        <v>211</v>
      </c>
      <c r="BJ445">
        <v>576</v>
      </c>
      <c r="BK445">
        <v>171</v>
      </c>
      <c r="BL445">
        <v>320</v>
      </c>
      <c r="BM445">
        <v>291</v>
      </c>
      <c r="BN445">
        <v>103</v>
      </c>
      <c r="BO445">
        <v>45</v>
      </c>
      <c r="BP445">
        <v>7</v>
      </c>
      <c r="BQ445">
        <v>26</v>
      </c>
      <c r="BR445">
        <v>22</v>
      </c>
      <c r="BS445">
        <v>0</v>
      </c>
      <c r="BT445">
        <v>0</v>
      </c>
      <c r="BU445">
        <v>0</v>
      </c>
      <c r="BV445">
        <v>0</v>
      </c>
      <c r="BW445">
        <v>45</v>
      </c>
      <c r="BX445">
        <v>7</v>
      </c>
      <c r="BY445">
        <v>26</v>
      </c>
      <c r="BZ445">
        <v>22</v>
      </c>
      <c r="CA445">
        <v>0</v>
      </c>
    </row>
    <row r="446" spans="1:79">
      <c r="A446" t="s">
        <v>135</v>
      </c>
      <c r="B446" t="s">
        <v>1951</v>
      </c>
      <c r="C446">
        <v>2022</v>
      </c>
      <c r="D446" t="s">
        <v>2036</v>
      </c>
      <c r="E446">
        <v>748</v>
      </c>
      <c r="F446">
        <v>1000</v>
      </c>
      <c r="G446">
        <v>504</v>
      </c>
      <c r="H446">
        <v>478</v>
      </c>
      <c r="I446">
        <v>185</v>
      </c>
      <c r="N446">
        <v>1008</v>
      </c>
      <c r="O446">
        <v>46</v>
      </c>
      <c r="P446">
        <v>962</v>
      </c>
      <c r="Q446">
        <f>SUM(Table1[[#This Row],[OSA]],Table1[[#This Row],[OSA: High-Demand Field]])</f>
        <v>12</v>
      </c>
      <c r="U446">
        <v>12</v>
      </c>
      <c r="Y446">
        <v>0</v>
      </c>
      <c r="AC446">
        <v>607</v>
      </c>
      <c r="AD446">
        <v>328</v>
      </c>
      <c r="AE446">
        <v>325</v>
      </c>
      <c r="AF446">
        <v>228</v>
      </c>
      <c r="AG446">
        <v>308</v>
      </c>
      <c r="AH446">
        <v>173</v>
      </c>
      <c r="AI446">
        <v>146</v>
      </c>
      <c r="AJ446">
        <v>85</v>
      </c>
      <c r="AK446">
        <v>299</v>
      </c>
      <c r="AL446">
        <v>155</v>
      </c>
      <c r="AM446">
        <v>179</v>
      </c>
      <c r="AN446">
        <v>143</v>
      </c>
      <c r="AO446">
        <v>22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1716</v>
      </c>
      <c r="BC446">
        <v>785</v>
      </c>
      <c r="BD446">
        <v>849</v>
      </c>
      <c r="BE446">
        <v>453</v>
      </c>
      <c r="BF446">
        <v>1217</v>
      </c>
      <c r="BG446">
        <v>623</v>
      </c>
      <c r="BH446">
        <v>568</v>
      </c>
      <c r="BI446">
        <v>220</v>
      </c>
      <c r="BJ446">
        <v>499</v>
      </c>
      <c r="BK446">
        <v>162</v>
      </c>
      <c r="BL446">
        <v>281</v>
      </c>
      <c r="BM446">
        <v>233</v>
      </c>
      <c r="BN446">
        <v>120</v>
      </c>
      <c r="BO446">
        <v>43</v>
      </c>
      <c r="BP446">
        <v>3</v>
      </c>
      <c r="BQ446">
        <v>25</v>
      </c>
      <c r="BR446">
        <v>29</v>
      </c>
      <c r="BS446">
        <v>0</v>
      </c>
      <c r="BT446">
        <v>0</v>
      </c>
      <c r="BU446">
        <v>0</v>
      </c>
      <c r="BV446">
        <v>0</v>
      </c>
      <c r="BW446">
        <v>43</v>
      </c>
      <c r="BX446">
        <v>3</v>
      </c>
      <c r="BY446">
        <v>25</v>
      </c>
      <c r="BZ446">
        <v>29</v>
      </c>
      <c r="CA446">
        <v>0</v>
      </c>
    </row>
    <row r="447" spans="1:79">
      <c r="A447" t="s">
        <v>135</v>
      </c>
      <c r="B447" t="s">
        <v>1951</v>
      </c>
      <c r="C447">
        <v>2023</v>
      </c>
      <c r="D447" t="s">
        <v>2036</v>
      </c>
      <c r="E447">
        <v>799</v>
      </c>
      <c r="F447">
        <v>1000</v>
      </c>
      <c r="G447">
        <v>533</v>
      </c>
      <c r="H447">
        <v>508</v>
      </c>
      <c r="I447">
        <v>159</v>
      </c>
      <c r="J447">
        <v>1</v>
      </c>
      <c r="K447">
        <v>0</v>
      </c>
      <c r="L447">
        <v>0</v>
      </c>
      <c r="M447">
        <v>0</v>
      </c>
      <c r="N447">
        <v>794</v>
      </c>
      <c r="O447">
        <v>57</v>
      </c>
      <c r="P447">
        <v>737</v>
      </c>
      <c r="Q447">
        <v>7</v>
      </c>
      <c r="R447">
        <v>3</v>
      </c>
      <c r="S447">
        <v>1</v>
      </c>
      <c r="T447">
        <v>7</v>
      </c>
      <c r="U447">
        <v>7</v>
      </c>
      <c r="V447">
        <v>3</v>
      </c>
      <c r="W447">
        <v>1</v>
      </c>
      <c r="X447">
        <v>7</v>
      </c>
      <c r="Y447">
        <v>0</v>
      </c>
      <c r="Z447">
        <v>0</v>
      </c>
      <c r="AA447">
        <v>0</v>
      </c>
      <c r="AB447">
        <v>0</v>
      </c>
      <c r="AC447">
        <v>603</v>
      </c>
      <c r="AD447">
        <v>315</v>
      </c>
      <c r="AE447">
        <v>323</v>
      </c>
      <c r="AF447">
        <v>236</v>
      </c>
      <c r="AG447">
        <v>304</v>
      </c>
      <c r="AH447">
        <v>171</v>
      </c>
      <c r="AI447">
        <v>139</v>
      </c>
      <c r="AJ447">
        <v>83</v>
      </c>
      <c r="AK447">
        <v>299</v>
      </c>
      <c r="AL447">
        <v>144</v>
      </c>
      <c r="AM447">
        <v>184</v>
      </c>
      <c r="AN447">
        <v>153</v>
      </c>
      <c r="AO447">
        <v>20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1697</v>
      </c>
      <c r="BC447">
        <v>791</v>
      </c>
      <c r="BD447">
        <v>843</v>
      </c>
      <c r="BE447">
        <v>393</v>
      </c>
      <c r="BF447">
        <v>1227</v>
      </c>
      <c r="BG447">
        <v>658</v>
      </c>
      <c r="BH447">
        <v>589</v>
      </c>
      <c r="BI447">
        <v>176</v>
      </c>
      <c r="BJ447">
        <v>470</v>
      </c>
      <c r="BK447">
        <v>133</v>
      </c>
      <c r="BL447">
        <v>254</v>
      </c>
      <c r="BM447">
        <v>217</v>
      </c>
      <c r="BN447">
        <v>109</v>
      </c>
      <c r="BO447">
        <v>22</v>
      </c>
      <c r="BP447">
        <v>1</v>
      </c>
      <c r="BQ447">
        <v>10</v>
      </c>
      <c r="BR447">
        <v>14</v>
      </c>
      <c r="BS447">
        <v>0</v>
      </c>
      <c r="BT447">
        <v>0</v>
      </c>
      <c r="BU447">
        <v>0</v>
      </c>
      <c r="BV447">
        <v>0</v>
      </c>
      <c r="BW447">
        <v>22</v>
      </c>
      <c r="BX447">
        <v>1</v>
      </c>
      <c r="BY447">
        <v>10</v>
      </c>
      <c r="BZ447">
        <v>14</v>
      </c>
      <c r="CA447">
        <v>0</v>
      </c>
    </row>
    <row r="448" spans="1:79">
      <c r="A448" t="str">
        <f>A447</f>
        <v>003648</v>
      </c>
      <c r="B448" t="str">
        <f>B447</f>
        <v>Tyler Junior College</v>
      </c>
      <c r="C448">
        <v>2024</v>
      </c>
      <c r="D448" t="s">
        <v>2037</v>
      </c>
      <c r="E448">
        <f>_xlfn.FORECAST.ETS($C448, E442:E447, $C442:$C447, 0,0,1)</f>
        <v>761.01901069071755</v>
      </c>
      <c r="F448">
        <f>_xlfn.FORECAST.ETS($C448, F442:F447, $C442:$C447, 0,0,1)</f>
        <v>989.33359285419476</v>
      </c>
      <c r="G448">
        <f>F448*AVERAGEIFS(G:G, $A:$A, $A448, $D:$D, "Weight pct")</f>
        <v>469.93382298853589</v>
      </c>
      <c r="H448">
        <f>F448*AVERAGEIFS(H:H, $A:$A, $A448, $D:$D, "Weight pct")</f>
        <v>481.16838711921957</v>
      </c>
      <c r="I448">
        <f>F448*AVERAGEIFS(I:I, $A:$A, $A448, $D:$D, "Weight pct")</f>
        <v>171.37539398140882</v>
      </c>
      <c r="J448">
        <f>_xlfn.FORECAST.ETS($C448, J442:J447, $C442:$C447, 0,0,1)</f>
        <v>0.31260743730312623</v>
      </c>
      <c r="K448">
        <f>J448*AVERAGEIFS(K:K, $A:$A, $A448, $D:$D, "Weight pct")</f>
        <v>5.2101239550521039E-2</v>
      </c>
      <c r="L448">
        <f>J448*AVERAGEIFS(L:L, $A:$A, $A448, $D:$D, "Weight pct")</f>
        <v>0.10420247910104208</v>
      </c>
      <c r="M448">
        <f>J448*AVERAGEIFS(M:M, $A:$A, $A448, $D:$D, "Weight pct")</f>
        <v>0</v>
      </c>
      <c r="N448">
        <f>_xlfn.FORECAST.ETS($C448, N444:N447, $C444:$C447, 0,0,1)</f>
        <v>967.36496529453564</v>
      </c>
      <c r="O448">
        <f>N448*AVERAGEIFS(O:O, $A:$A, $A448, $D:$D, "Weight pct")</f>
        <v>62.258003171380679</v>
      </c>
      <c r="P448">
        <f>N448*AVERAGEIFS(P:P, $A:$A, $A448, $D:$D, "Weight pct")</f>
        <v>905.10696212315497</v>
      </c>
      <c r="Q448">
        <f>_xlfn.FORECAST.ETS($C448, Q444:Q447, $C444:$C447, 0,0,1)</f>
        <v>11.14868429257143</v>
      </c>
      <c r="R448">
        <f>$Q448*($R447/$Q447)</f>
        <v>4.778007553959184</v>
      </c>
      <c r="S448">
        <f>$Q448*($S447/$Q447)</f>
        <v>1.5926691846530612</v>
      </c>
      <c r="T448">
        <f>$Q448*($T447/$Q447)</f>
        <v>11.14868429257143</v>
      </c>
      <c r="U448">
        <f t="shared" ref="U448:X451" si="440">Q448*AVERAGEIFS(U:U, $A:$A, $A448, $D:$D, "Weight pct")</f>
        <v>11.14868429257143</v>
      </c>
      <c r="V448">
        <f t="shared" si="440"/>
        <v>4.778007553959184</v>
      </c>
      <c r="W448">
        <f t="shared" si="440"/>
        <v>1.5926691846530612</v>
      </c>
      <c r="X448">
        <f t="shared" si="440"/>
        <v>11.14868429257143</v>
      </c>
      <c r="Y448">
        <f t="shared" ref="Y448:AB451" si="441">Q448*AVERAGEIFS(Y:Y, $A:$A, $A448, $D:$D, "Weight pct")</f>
        <v>0</v>
      </c>
      <c r="Z448">
        <f t="shared" si="441"/>
        <v>0</v>
      </c>
      <c r="AA448">
        <f t="shared" si="441"/>
        <v>0</v>
      </c>
      <c r="AB448">
        <f t="shared" si="441"/>
        <v>0</v>
      </c>
      <c r="AC448">
        <f>_xlfn.FORECAST.ETS($C448, AC442:AC447, $C442:$C447, 0,0,1)</f>
        <v>595.76428571428562</v>
      </c>
      <c r="AD448">
        <f>AC448*AVERAGEIFS(AD:AD, $A:$A, $A448, $D:$D, "Weight pct")</f>
        <v>306.72571212419689</v>
      </c>
      <c r="AE448">
        <f>AC448*AVERAGEIFS(AE:AE, $A:$A, $A448, $D:$D, "Weight pct")</f>
        <v>321.49096478508318</v>
      </c>
      <c r="AF448">
        <f>AC448*AVERAGEIFS(AF:AF, $A:$A, $A448, $D:$D, "Weight pct")</f>
        <v>254.00319442207137</v>
      </c>
      <c r="AG448">
        <f t="shared" ref="AG448:AJ451" si="442">AC448*AVERAGEIFS(AG:AG, $A:$A, $A448, $D:$D, "Weight pct")</f>
        <v>260.67611128584599</v>
      </c>
      <c r="AH448">
        <f t="shared" si="442"/>
        <v>142.86711055761944</v>
      </c>
      <c r="AI448">
        <f t="shared" si="442"/>
        <v>114.13140054908062</v>
      </c>
      <c r="AJ448">
        <f t="shared" si="442"/>
        <v>84.614567817758385</v>
      </c>
      <c r="AK448">
        <f t="shared" ref="AK448:AN451" si="443">AC448*AVERAGEIFS(AK:AK, $A:$A, $A448, $D:$D, "Weight pct")</f>
        <v>335.08817442843969</v>
      </c>
      <c r="AL448">
        <f t="shared" si="443"/>
        <v>163.85860156657748</v>
      </c>
      <c r="AM448">
        <f t="shared" si="443"/>
        <v>207.35956423600257</v>
      </c>
      <c r="AN448">
        <f t="shared" si="443"/>
        <v>169.38862660431298</v>
      </c>
      <c r="AO448">
        <f>_xlfn.FORECAST.ETS($C448, AO442:AO447, $C442:$C447, 0,0,1)</f>
        <v>24.301154025293343</v>
      </c>
      <c r="AP448">
        <f>_xlfn.FORECAST.ETS($C448, AP442:AP447, $C442:$C447, 0,0,1)</f>
        <v>-0.3625247126227098</v>
      </c>
      <c r="AQ448">
        <f>AP448*AVERAGEIFS(AQ:AQ, $A:$A, $A448, $D:$D, "Weight pct")</f>
        <v>-6.0420785437118298E-2</v>
      </c>
      <c r="AR448">
        <f>AP448*AVERAGEIFS(AR:AR, $A:$A, $A448, $D:$D, "Weight pct")</f>
        <v>-0.15105196359279574</v>
      </c>
      <c r="AS448">
        <f>AP448*AVERAGEIFS(AS:AS, $A:$A, $A448, $D:$D, "Weight pct")</f>
        <v>-0.21147274902991406</v>
      </c>
      <c r="AT448">
        <f t="shared" ref="AT448:AW451" si="444">AP448*AVERAGEIFS(AT:AT, $A:$A, $A448, $D:$D, "Weight pct")</f>
        <v>0</v>
      </c>
      <c r="AU448">
        <f t="shared" si="444"/>
        <v>0</v>
      </c>
      <c r="AV448">
        <f t="shared" si="444"/>
        <v>0</v>
      </c>
      <c r="AW448">
        <f t="shared" si="444"/>
        <v>0</v>
      </c>
      <c r="AX448">
        <f t="shared" ref="AX448:BA451" si="445">AP448*AVERAGEIFS(AX:AX, $A:$A, $A448, $D:$D, "Weight pct")</f>
        <v>-0.3625247126227098</v>
      </c>
      <c r="AY448">
        <f t="shared" si="445"/>
        <v>-6.0420785437118298E-2</v>
      </c>
      <c r="AZ448">
        <f t="shared" si="445"/>
        <v>-0.15105196359279574</v>
      </c>
      <c r="BA448">
        <f t="shared" si="445"/>
        <v>-0.21147274902991406</v>
      </c>
      <c r="BB448">
        <f>_xlfn.FORECAST.ETS($C448, BB442:BB447, $C442:$C447, 0,0,1)</f>
        <v>1714.3703022653879</v>
      </c>
      <c r="BC448">
        <f>BB448*AVERAGEIFS(BC:BC, $A:$A, $A448, $D:$D, "Weight pct")</f>
        <v>749.65657267969777</v>
      </c>
      <c r="BD448">
        <f>BB448*AVERAGEIFS(BD:BD, $A:$A, $A448, $D:$D, "Weight pct")</f>
        <v>856.50014918605018</v>
      </c>
      <c r="BE448">
        <f>BB448*AVERAGEIFS(BE:BE, $A:$A, $A448, $D:$D, "Weight pct")</f>
        <v>468.20627963956071</v>
      </c>
      <c r="BF448">
        <f t="shared" ref="BF448:BI451" si="446">BB448*AVERAGEIFS(BF:BF, $A:$A, $A448, $D:$D, "Weight pct")</f>
        <v>1187.8504267583323</v>
      </c>
      <c r="BG448">
        <f t="shared" si="446"/>
        <v>599.53431719978687</v>
      </c>
      <c r="BH448">
        <f t="shared" si="446"/>
        <v>569.01664153654337</v>
      </c>
      <c r="BI448">
        <f t="shared" si="446"/>
        <v>214.67147629391985</v>
      </c>
      <c r="BJ448">
        <f t="shared" ref="BJ448:BM451" si="447">BB448*AVERAGEIFS(BJ:BJ, $A:$A, $A448, $D:$D, "Weight pct")</f>
        <v>526.51987550705564</v>
      </c>
      <c r="BK448">
        <f t="shared" si="447"/>
        <v>150.12225547991085</v>
      </c>
      <c r="BL448">
        <f t="shared" si="447"/>
        <v>287.48350764950681</v>
      </c>
      <c r="BM448">
        <f t="shared" si="447"/>
        <v>253.53480334564085</v>
      </c>
      <c r="BN448">
        <f>_xlfn.FORECAST.ETS($C448, BN442:BN447, $C442:$C447, 0,0,1)</f>
        <v>134.4986898521864</v>
      </c>
      <c r="BO448">
        <f>_xlfn.FORECAST.ETS($C448, BO442:BO447, $C442:$C447, 0,0,1)</f>
        <v>43.000335394749328</v>
      </c>
      <c r="BP448">
        <f>BO448*AVERAGEIFS(BP:BP, $A:$A, $A448, $D:$D, "Weight pct")</f>
        <v>3.1150671446053813</v>
      </c>
      <c r="BQ448">
        <f>BO448*AVERAGEIFS(BQ:BQ, $A:$A, $A448, $D:$D, "Weight pct")</f>
        <v>19.789854833904222</v>
      </c>
      <c r="BR448">
        <f>BO448*AVERAGEIFS(BR:BR, $A:$A, $A448, $D:$D, "Weight pct")</f>
        <v>30.090344750163748</v>
      </c>
      <c r="BS448">
        <f t="shared" ref="BS448:BV451" si="448">BO448*AVERAGEIFS(BS:BS, $A:$A, $A448, $D:$D, "Weight pct")</f>
        <v>0</v>
      </c>
      <c r="BT448">
        <f t="shared" si="448"/>
        <v>0</v>
      </c>
      <c r="BU448">
        <f t="shared" si="448"/>
        <v>0</v>
      </c>
      <c r="BV448">
        <f t="shared" si="448"/>
        <v>0</v>
      </c>
      <c r="BW448">
        <f t="shared" ref="BW448:BZ451" si="449">BO448*AVERAGEIFS(BW:BW, $A:$A, $A448, $D:$D, "Weight pct")</f>
        <v>43.000335394749328</v>
      </c>
      <c r="BX448">
        <f t="shared" si="449"/>
        <v>3.1150671446053813</v>
      </c>
      <c r="BY448">
        <f t="shared" si="449"/>
        <v>19.789854833904222</v>
      </c>
      <c r="BZ448">
        <f t="shared" si="449"/>
        <v>30.090344750163748</v>
      </c>
      <c r="CA448">
        <f>_xlfn.FORECAST.ETS($C448, CA442:CA447, $C442:$C447, 0,0,1)</f>
        <v>0</v>
      </c>
    </row>
    <row r="449" spans="1:79">
      <c r="A449" t="str">
        <f>A447</f>
        <v>003648</v>
      </c>
      <c r="B449" t="str">
        <f>B447</f>
        <v>Tyler Junior College</v>
      </c>
      <c r="C449">
        <v>2025</v>
      </c>
      <c r="D449" t="s">
        <v>2037</v>
      </c>
      <c r="E449">
        <f>_xlfn.FORECAST.ETS($C449, E442:E447, $C442:$C447, 0,0,1)</f>
        <v>764.55654193189469</v>
      </c>
      <c r="F449">
        <f>_xlfn.FORECAST.ETS($C449, F442:F447, $C442:$C447, 0,0,1)</f>
        <v>981.72524597102029</v>
      </c>
      <c r="G449">
        <f>F449*AVERAGEIFS(G:G, $A:$A, $A449, $D:$D, "Weight pct")</f>
        <v>466.31985540140676</v>
      </c>
      <c r="H449">
        <f>F449*AVERAGEIFS(H:H, $A:$A, $A449, $D:$D, "Weight pct")</f>
        <v>477.4680215146725</v>
      </c>
      <c r="I449">
        <f>F449*AVERAGEIFS(I:I, $A:$A, $A449, $D:$D, "Weight pct")</f>
        <v>170.05745283994855</v>
      </c>
      <c r="J449">
        <f>_xlfn.FORECAST.ETS($C449, J442:J447, $C442:$C447, 0,0,1)</f>
        <v>0.24409778639277016</v>
      </c>
      <c r="K449">
        <f>J449*AVERAGEIFS(K:K, $A:$A, $A449, $D:$D, "Weight pct")</f>
        <v>4.0682964398795027E-2</v>
      </c>
      <c r="L449">
        <f>J449*AVERAGEIFS(L:L, $A:$A, $A449, $D:$D, "Weight pct")</f>
        <v>8.1365928797590054E-2</v>
      </c>
      <c r="M449">
        <f>J449*AVERAGEIFS(M:M, $A:$A, $A449, $D:$D, "Weight pct")</f>
        <v>0</v>
      </c>
      <c r="N449">
        <f>_xlfn.FORECAST.ETS($C449, N442:N447, $C442:$C447, 0,0,1)</f>
        <v>1455.5586222294926</v>
      </c>
      <c r="O449">
        <f>N449*AVERAGEIFS(O:O, $A:$A, $A449, $D:$D, "Weight pct")</f>
        <v>93.677336444888638</v>
      </c>
      <c r="P449">
        <f>N449*AVERAGEIFS(P:P, $A:$A, $A449, $D:$D, "Weight pct")</f>
        <v>1361.881285784604</v>
      </c>
      <c r="Q449">
        <f>_xlfn.FORECAST.ETS($C449, Q444:Q447, $C444:$C447, 0,0,1)</f>
        <v>13.301730870857142</v>
      </c>
      <c r="R449">
        <f>$Q449*($R447/$Q447)</f>
        <v>5.7007418017959175</v>
      </c>
      <c r="S449">
        <f>$Q449*($S447/$Q447)</f>
        <v>1.9002472672653059</v>
      </c>
      <c r="T449">
        <f>$Q449*($T447/$Q447)</f>
        <v>13.301730870857142</v>
      </c>
      <c r="U449">
        <f t="shared" si="440"/>
        <v>13.301730870857142</v>
      </c>
      <c r="V449">
        <f t="shared" si="440"/>
        <v>5.7007418017959175</v>
      </c>
      <c r="W449">
        <f t="shared" si="440"/>
        <v>1.9002472672653059</v>
      </c>
      <c r="X449">
        <f t="shared" si="440"/>
        <v>13.301730870857142</v>
      </c>
      <c r="Y449">
        <f t="shared" si="441"/>
        <v>0</v>
      </c>
      <c r="Z449">
        <f t="shared" si="441"/>
        <v>0</v>
      </c>
      <c r="AA449">
        <f t="shared" si="441"/>
        <v>0</v>
      </c>
      <c r="AB449">
        <f t="shared" si="441"/>
        <v>0</v>
      </c>
      <c r="AC449">
        <f>_xlfn.FORECAST.ETS($C449, AC442:AC447, $C442:$C447, 0,0,1)</f>
        <v>588.52857142857113</v>
      </c>
      <c r="AD449">
        <f>AC449*AVERAGEIFS(AD:AD, $A:$A, $A449, $D:$D, "Weight pct")</f>
        <v>303.00044750154149</v>
      </c>
      <c r="AE449">
        <f>AC449*AVERAGEIFS(AE:AE, $A:$A, $A449, $D:$D, "Weight pct")</f>
        <v>317.58637227693276</v>
      </c>
      <c r="AF449">
        <f>AC449*AVERAGEIFS(AF:AF, $A:$A, $A449, $D:$D, "Weight pct")</f>
        <v>250.918258673878</v>
      </c>
      <c r="AG449">
        <f t="shared" si="442"/>
        <v>257.510131203448</v>
      </c>
      <c r="AH449">
        <f t="shared" si="442"/>
        <v>141.1319518419856</v>
      </c>
      <c r="AI449">
        <f t="shared" si="442"/>
        <v>112.74524460585975</v>
      </c>
      <c r="AJ449">
        <f t="shared" si="442"/>
        <v>83.586901588312514</v>
      </c>
      <c r="AK449">
        <f t="shared" si="443"/>
        <v>331.01844022512319</v>
      </c>
      <c r="AL449">
        <f t="shared" si="443"/>
        <v>161.86849565955592</v>
      </c>
      <c r="AM449">
        <f t="shared" si="443"/>
        <v>204.84112767107302</v>
      </c>
      <c r="AN449">
        <f t="shared" si="443"/>
        <v>167.33135708556549</v>
      </c>
      <c r="AO449">
        <f>_xlfn.FORECAST.ETS($C449, AO442:AO447, $C442:$C447, 0,0,1)</f>
        <v>27.124255137626641</v>
      </c>
      <c r="AP449">
        <f>_xlfn.FORECAST.ETS($C449, AP442:AP447, $C442:$C447, 0,0,1)</f>
        <v>-0.93428237383069468</v>
      </c>
      <c r="AQ449">
        <f>AP449*AVERAGEIFS(AQ:AQ, $A:$A, $A449, $D:$D, "Weight pct")</f>
        <v>-0.15571372897178243</v>
      </c>
      <c r="AR449">
        <f>AP449*AVERAGEIFS(AR:AR, $A:$A, $A449, $D:$D, "Weight pct")</f>
        <v>-0.3892843224294561</v>
      </c>
      <c r="AS449">
        <f>AP449*AVERAGEIFS(AS:AS, $A:$A, $A449, $D:$D, "Weight pct")</f>
        <v>-0.54499805140123858</v>
      </c>
      <c r="AT449">
        <f t="shared" si="444"/>
        <v>0</v>
      </c>
      <c r="AU449">
        <f t="shared" si="444"/>
        <v>0</v>
      </c>
      <c r="AV449">
        <f t="shared" si="444"/>
        <v>0</v>
      </c>
      <c r="AW449">
        <f t="shared" si="444"/>
        <v>0</v>
      </c>
      <c r="AX449">
        <f t="shared" si="445"/>
        <v>-0.93428237383069468</v>
      </c>
      <c r="AY449">
        <f t="shared" si="445"/>
        <v>-0.15571372897178243</v>
      </c>
      <c r="AZ449">
        <f t="shared" si="445"/>
        <v>-0.3892843224294561</v>
      </c>
      <c r="BA449">
        <f t="shared" si="445"/>
        <v>-0.54499805140123858</v>
      </c>
      <c r="BB449">
        <f>_xlfn.FORECAST.ETS($C449, BB442:BB447, $C442:$C447, 0,0,1)</f>
        <v>1731.6594678800409</v>
      </c>
      <c r="BC449">
        <f>BB449*AVERAGEIFS(BC:BC, $A:$A, $A449, $D:$D, "Weight pct")</f>
        <v>757.21674601100528</v>
      </c>
      <c r="BD449">
        <f>BB449*AVERAGEIFS(BD:BD, $A:$A, $A449, $D:$D, "Weight pct")</f>
        <v>865.13782385218553</v>
      </c>
      <c r="BE449">
        <f>BB449*AVERAGEIFS(BE:BE, $A:$A, $A449, $D:$D, "Weight pct")</f>
        <v>472.92806926681465</v>
      </c>
      <c r="BF449">
        <f t="shared" si="446"/>
        <v>1199.8297189372292</v>
      </c>
      <c r="BG449">
        <f t="shared" si="446"/>
        <v>605.58053025424647</v>
      </c>
      <c r="BH449">
        <f t="shared" si="446"/>
        <v>574.75508844035346</v>
      </c>
      <c r="BI449">
        <f t="shared" si="446"/>
        <v>216.83640571522588</v>
      </c>
      <c r="BJ449">
        <f t="shared" si="447"/>
        <v>531.82974894281165</v>
      </c>
      <c r="BK449">
        <f t="shared" si="447"/>
        <v>151.6362157567587</v>
      </c>
      <c r="BL449">
        <f t="shared" si="447"/>
        <v>290.38273541183202</v>
      </c>
      <c r="BM449">
        <f t="shared" si="447"/>
        <v>256.09166355158874</v>
      </c>
      <c r="BN449">
        <f>_xlfn.FORECAST.ETS($C449, BN442:BN447, $C442:$C447, 0,0,1)</f>
        <v>146.078029779574</v>
      </c>
      <c r="BO449">
        <f>_xlfn.FORECAST.ETS($C449, BO442:BO447, $C442:$C447, 0,0,1)</f>
        <v>48.00038368023344</v>
      </c>
      <c r="BP449">
        <f>BO449*AVERAGEIFS(BP:BP, $A:$A, $A449, $D:$D, "Weight pct")</f>
        <v>3.477284927154443</v>
      </c>
      <c r="BQ449">
        <f>BO449*AVERAGEIFS(BQ:BQ, $A:$A, $A449, $D:$D, "Weight pct")</f>
        <v>22.091005018521731</v>
      </c>
      <c r="BR449">
        <f>BO449*AVERAGEIFS(BR:BR, $A:$A, $A449, $D:$D, "Weight pct")</f>
        <v>33.589228544824884</v>
      </c>
      <c r="BS449">
        <f t="shared" si="448"/>
        <v>0</v>
      </c>
      <c r="BT449">
        <f t="shared" si="448"/>
        <v>0</v>
      </c>
      <c r="BU449">
        <f t="shared" si="448"/>
        <v>0</v>
      </c>
      <c r="BV449">
        <f t="shared" si="448"/>
        <v>0</v>
      </c>
      <c r="BW449">
        <f t="shared" si="449"/>
        <v>48.00038368023344</v>
      </c>
      <c r="BX449">
        <f t="shared" si="449"/>
        <v>3.477284927154443</v>
      </c>
      <c r="BY449">
        <f t="shared" si="449"/>
        <v>22.091005018521731</v>
      </c>
      <c r="BZ449">
        <f t="shared" si="449"/>
        <v>33.589228544824884</v>
      </c>
      <c r="CA449">
        <f>_xlfn.FORECAST.ETS($C449, CA442:CA447, $C442:$C447, 0,0,1)</f>
        <v>0</v>
      </c>
    </row>
    <row r="450" spans="1:79" outlineLevel="1">
      <c r="A450" t="str">
        <f>A449</f>
        <v>003648</v>
      </c>
      <c r="B450" t="str">
        <f>B449</f>
        <v>Tyler Junior College</v>
      </c>
      <c r="C450">
        <v>2024</v>
      </c>
      <c r="D450" t="s">
        <v>2040</v>
      </c>
      <c r="E450">
        <f>IF(OR(E447=0,E447=""),E448,IF(E448&gt;(E447*(1+Dash!$B$6)),E447*(1+Dash!$B$6),IF(E448&lt;(E447*(1-Dash!$B$7)),E447*(1-Dash!$B$7),E448)))</f>
        <v>761.01901069071755</v>
      </c>
      <c r="F450">
        <f>IF(OR(F447=0,F447=""),F448,IF(F448&gt;(F447*(1+Dash!$B$6)),F447*(1+Dash!$B$6),IF(F448&lt;(F447*(1-Dash!$B$7)),F447*(1-Dash!$B$7),F448)))</f>
        <v>989.33359285419476</v>
      </c>
      <c r="G450">
        <f>F450*AVERAGEIFS(G:G, $A:$A, $A450, $D:$D, "Weight pct")</f>
        <v>469.93382298853589</v>
      </c>
      <c r="H450">
        <f>F450*AVERAGEIFS(H:H, $A:$A, $A450, $D:$D, "Weight pct")</f>
        <v>481.16838711921957</v>
      </c>
      <c r="I450">
        <f>F450*AVERAGEIFS(I:I, $A:$A, $A450, $D:$D, "Weight pct")</f>
        <v>171.37539398140882</v>
      </c>
      <c r="J450">
        <f>IF(OR(J447=0,J447=""),J448,IF(J448&gt;(J447*(1+Dash!$B$6)),J447*(1+Dash!$B$6),IF(J448&lt;(J447*(1-Dash!$B$7)),J447*(1-Dash!$B$7),J448)))</f>
        <v>0.95</v>
      </c>
      <c r="K450">
        <f>J450*AVERAGEIFS(K:K, $A:$A, $A450, $D:$D, "Weight pct")</f>
        <v>0.15833333333333333</v>
      </c>
      <c r="L450">
        <f>J450*AVERAGEIFS(L:L, $A:$A, $A450, $D:$D, "Weight pct")</f>
        <v>0.31666666666666665</v>
      </c>
      <c r="M450">
        <f>J450*AVERAGEIFS(M:M, $A:$A, $A450, $D:$D, "Weight pct")</f>
        <v>0</v>
      </c>
      <c r="N450">
        <f>IF(OR(N447=0,N447=""),N448,IF(N448&gt;(N447*(1+Dash!$B$6)),N447*(1+Dash!$B$6),IF(N448&lt;(N447*(1-Dash!$B$7)),N447*(1-Dash!$B$7),N448)))</f>
        <v>873.40000000000009</v>
      </c>
      <c r="O450">
        <f>N450*AVERAGEIFS(O:O, $A:$A, $A450, $D:$D, "Weight pct")</f>
        <v>56.210574003295513</v>
      </c>
      <c r="P450">
        <f>N450*AVERAGEIFS(P:P, $A:$A, $A450, $D:$D, "Weight pct")</f>
        <v>817.18942599670459</v>
      </c>
      <c r="Q450">
        <f>IF(OR(Q447=0,Q447=""),Q448,IF(Q448&gt;(Q447*(1+Dash!$B$6)),Q447*(1+Dash!$B$6),IF(Q448&lt;(Q447*(1-Dash!$B$7)),Q447*(1-Dash!$B$7),Q448)))</f>
        <v>7.7000000000000011</v>
      </c>
      <c r="R450">
        <f>$Q450*($R447/$Q447)</f>
        <v>3.3000000000000003</v>
      </c>
      <c r="S450">
        <f>$Q450*($S447/$Q447)</f>
        <v>1.1000000000000001</v>
      </c>
      <c r="T450">
        <f>$Q450*($T447/$Q447)</f>
        <v>7.7000000000000011</v>
      </c>
      <c r="U450">
        <f t="shared" si="440"/>
        <v>7.7000000000000011</v>
      </c>
      <c r="V450">
        <f t="shared" si="440"/>
        <v>3.3000000000000003</v>
      </c>
      <c r="W450">
        <f t="shared" si="440"/>
        <v>1.1000000000000001</v>
      </c>
      <c r="X450">
        <f t="shared" si="440"/>
        <v>7.7000000000000011</v>
      </c>
      <c r="Y450">
        <f t="shared" si="441"/>
        <v>0</v>
      </c>
      <c r="Z450">
        <f t="shared" si="441"/>
        <v>0</v>
      </c>
      <c r="AA450">
        <f t="shared" si="441"/>
        <v>0</v>
      </c>
      <c r="AB450">
        <f t="shared" si="441"/>
        <v>0</v>
      </c>
      <c r="AC450">
        <f>IF(OR(AC447=0,AC447=""),AC448,IF(AC448&gt;(AC447*(1+Dash!$B$6)),AC447*(1+Dash!$B$6),IF(AC448&lt;(AC447*(1-Dash!$B$7)),AC447*(1-Dash!$B$7),AC448)))</f>
        <v>595.76428571428562</v>
      </c>
      <c r="AD450">
        <f>AC450*AVERAGEIFS(AD:AD, $A:$A, $A450, $D:$D, "Weight pct")</f>
        <v>306.72571212419689</v>
      </c>
      <c r="AE450">
        <f>AC450*AVERAGEIFS(AE:AE, $A:$A, $A450, $D:$D, "Weight pct")</f>
        <v>321.49096478508318</v>
      </c>
      <c r="AF450">
        <f>AC450*AVERAGEIFS(AF:AF, $A:$A, $A450, $D:$D, "Weight pct")</f>
        <v>254.00319442207137</v>
      </c>
      <c r="AG450">
        <f t="shared" si="442"/>
        <v>260.67611128584599</v>
      </c>
      <c r="AH450">
        <f t="shared" si="442"/>
        <v>142.86711055761944</v>
      </c>
      <c r="AI450">
        <f t="shared" si="442"/>
        <v>114.13140054908062</v>
      </c>
      <c r="AJ450">
        <f t="shared" si="442"/>
        <v>84.614567817758385</v>
      </c>
      <c r="AK450">
        <f t="shared" si="443"/>
        <v>335.08817442843969</v>
      </c>
      <c r="AL450">
        <f t="shared" si="443"/>
        <v>163.85860156657748</v>
      </c>
      <c r="AM450">
        <f t="shared" si="443"/>
        <v>207.35956423600257</v>
      </c>
      <c r="AN450">
        <f t="shared" si="443"/>
        <v>169.38862660431298</v>
      </c>
      <c r="AO450">
        <f>IF(OR(AO447=0,AO447=""),AO448,IF(AO448&gt;(AO447*(1+Dash!$B$6)),AO447*(1+Dash!$B$6),IF(AO448&lt;(AO447*(1-Dash!$B$7)),AO447*(1-Dash!$B$7),AO448)))</f>
        <v>22</v>
      </c>
      <c r="AP450">
        <f>IF(OR(AP447=0,AP447=""),AP448,IF(AP448&gt;(AP447*(1+Dash!$B$6)),AP447*(1+Dash!$B$6),IF(AP448&lt;(AP447*(1-Dash!$B$7)),AP447*(1-Dash!$B$7),AP448)))</f>
        <v>-0.3625247126227098</v>
      </c>
      <c r="AQ450">
        <f>AP450*AVERAGEIFS(AQ:AQ, $A:$A, $A450, $D:$D, "Weight pct")</f>
        <v>-6.0420785437118298E-2</v>
      </c>
      <c r="AR450">
        <f>AP450*AVERAGEIFS(AR:AR, $A:$A, $A450, $D:$D, "Weight pct")</f>
        <v>-0.15105196359279574</v>
      </c>
      <c r="AS450">
        <f>AP450*AVERAGEIFS(AS:AS, $A:$A, $A450, $D:$D, "Weight pct")</f>
        <v>-0.21147274902991406</v>
      </c>
      <c r="AT450">
        <f t="shared" si="444"/>
        <v>0</v>
      </c>
      <c r="AU450">
        <f t="shared" si="444"/>
        <v>0</v>
      </c>
      <c r="AV450">
        <f t="shared" si="444"/>
        <v>0</v>
      </c>
      <c r="AW450">
        <f t="shared" si="444"/>
        <v>0</v>
      </c>
      <c r="AX450">
        <f t="shared" si="445"/>
        <v>-0.3625247126227098</v>
      </c>
      <c r="AY450">
        <f t="shared" si="445"/>
        <v>-6.0420785437118298E-2</v>
      </c>
      <c r="AZ450">
        <f t="shared" si="445"/>
        <v>-0.15105196359279574</v>
      </c>
      <c r="BA450">
        <f t="shared" si="445"/>
        <v>-0.21147274902991406</v>
      </c>
      <c r="BB450">
        <f>IF(OR(BB447=0,BB447=""),BB448,IF(BB448&gt;(BB447*(1+Dash!$B$6)),BB447*(1+Dash!$B$6),IF(BB448&lt;(BB447*(1-Dash!$B$7)),BB447*(1-Dash!$B$7),BB448)))</f>
        <v>1714.3703022653879</v>
      </c>
      <c r="BC450">
        <f>BB450*AVERAGEIFS(BC:BC, $A:$A, $A450, $D:$D, "Weight pct")</f>
        <v>749.65657267969777</v>
      </c>
      <c r="BD450">
        <f>BB450*AVERAGEIFS(BD:BD, $A:$A, $A450, $D:$D, "Weight pct")</f>
        <v>856.50014918605018</v>
      </c>
      <c r="BE450">
        <f>BB450*AVERAGEIFS(BE:BE, $A:$A, $A450, $D:$D, "Weight pct")</f>
        <v>468.20627963956071</v>
      </c>
      <c r="BF450">
        <f t="shared" si="446"/>
        <v>1187.8504267583323</v>
      </c>
      <c r="BG450">
        <f t="shared" si="446"/>
        <v>599.53431719978687</v>
      </c>
      <c r="BH450">
        <f t="shared" si="446"/>
        <v>569.01664153654337</v>
      </c>
      <c r="BI450">
        <f t="shared" si="446"/>
        <v>214.67147629391985</v>
      </c>
      <c r="BJ450">
        <f t="shared" si="447"/>
        <v>526.51987550705564</v>
      </c>
      <c r="BK450">
        <f t="shared" si="447"/>
        <v>150.12225547991085</v>
      </c>
      <c r="BL450">
        <f t="shared" si="447"/>
        <v>287.48350764950681</v>
      </c>
      <c r="BM450">
        <f t="shared" si="447"/>
        <v>253.53480334564085</v>
      </c>
      <c r="BN450">
        <f>IF(OR(BN447=0,BN447=""),BN448,IF(BN448&gt;(BN447*(1+Dash!$B$6)),BN447*(1+Dash!$B$6),IF(BN448&lt;(BN447*(1-Dash!$B$7)),BN447*(1-Dash!$B$7),BN448)))</f>
        <v>119.9</v>
      </c>
      <c r="BO450">
        <f>IF(OR(BO447=0,BO447=""),BO448,IF(BO448&gt;(BO447*(1+Dash!$B$6)),BO447*(1+Dash!$B$6),IF(BO448&lt;(BO447*(1-Dash!$B$7)),BO447*(1-Dash!$B$7),BO448)))</f>
        <v>24.200000000000003</v>
      </c>
      <c r="BP450">
        <f>BO450*AVERAGEIFS(BP:BP, $A:$A, $A450, $D:$D, "Weight pct")</f>
        <v>1.7531171375155199</v>
      </c>
      <c r="BQ450">
        <f>BO450*AVERAGEIFS(BQ:BQ, $A:$A, $A450, $D:$D, "Weight pct")</f>
        <v>11.137459338025568</v>
      </c>
      <c r="BR450">
        <f>BO450*AVERAGEIFS(BR:BR, $A:$A, $A450, $D:$D, "Weight pct")</f>
        <v>16.934434028690855</v>
      </c>
      <c r="BS450">
        <f t="shared" si="448"/>
        <v>0</v>
      </c>
      <c r="BT450">
        <f t="shared" si="448"/>
        <v>0</v>
      </c>
      <c r="BU450">
        <f t="shared" si="448"/>
        <v>0</v>
      </c>
      <c r="BV450">
        <f t="shared" si="448"/>
        <v>0</v>
      </c>
      <c r="BW450">
        <f t="shared" si="449"/>
        <v>24.200000000000003</v>
      </c>
      <c r="BX450">
        <f t="shared" si="449"/>
        <v>1.7531171375155199</v>
      </c>
      <c r="BY450">
        <f t="shared" si="449"/>
        <v>11.137459338025568</v>
      </c>
      <c r="BZ450">
        <f t="shared" si="449"/>
        <v>16.934434028690855</v>
      </c>
      <c r="CA450">
        <f>IF(OR(CA447=0,CA447=""),CA448,IF(CA448&gt;(CA447*(1+Dash!$B$6)),CA447*(1+Dash!$B$6),IF(CA448&lt;(CA447*(1-Dash!$B$7)),CA447*(1-Dash!$B$7),CA448)))</f>
        <v>0</v>
      </c>
    </row>
    <row r="451" spans="1:79" outlineLevel="1">
      <c r="A451" t="str">
        <f>A450</f>
        <v>003648</v>
      </c>
      <c r="B451" t="str">
        <f>B450</f>
        <v>Tyler Junior College</v>
      </c>
      <c r="C451">
        <v>2025</v>
      </c>
      <c r="D451" t="s">
        <v>2040</v>
      </c>
      <c r="E451">
        <f>IF(E449&gt;(E450*(1+Dash!$B$6)), E450*(1+Dash!$B$6), IF(E449&lt;(E450*(1-Dash!$B$7)), E450*(1-Dash!$B$7), E449))</f>
        <v>764.55654193189469</v>
      </c>
      <c r="F451">
        <f>IF(F449&gt;(F450*(1+Dash!$B$6)), F450*(1+Dash!$B$6), IF(F449&lt;(F450*(1-Dash!$B$7)), F450*(1-Dash!$B$7), F449))</f>
        <v>981.72524597102029</v>
      </c>
      <c r="G451">
        <f>F451*AVERAGEIFS(G:G, $A:$A, $A451, $D:$D, "Weight pct")</f>
        <v>466.31985540140676</v>
      </c>
      <c r="H451">
        <f>F451*AVERAGEIFS(H:H, $A:$A, $A451, $D:$D, "Weight pct")</f>
        <v>477.4680215146725</v>
      </c>
      <c r="I451">
        <f>F451*AVERAGEIFS(I:I, $A:$A, $A451, $D:$D, "Weight pct")</f>
        <v>170.05745283994855</v>
      </c>
      <c r="J451">
        <f>IF(J449&gt;(J450*(1+Dash!$B$6)), J450*(1+Dash!$B$6), IF(J449&lt;(J450*(1-Dash!$B$7)), J450*(1-Dash!$B$7), J449))</f>
        <v>0.90249999999999997</v>
      </c>
      <c r="K451">
        <f>J451*AVERAGEIFS(K:K, $A:$A, $A451, $D:$D, "Weight pct")</f>
        <v>0.15041666666666664</v>
      </c>
      <c r="L451">
        <f>J451*AVERAGEIFS(L:L, $A:$A, $A451, $D:$D, "Weight pct")</f>
        <v>0.30083333333333329</v>
      </c>
      <c r="M451">
        <f>J451*AVERAGEIFS(M:M, $A:$A, $A451, $D:$D, "Weight pct")</f>
        <v>0</v>
      </c>
      <c r="N451">
        <f>IF(N449&gt;(N450*(1+Dash!$B$6)), N450*(1+Dash!$B$6), IF(N449&lt;(N450*(1-Dash!$B$7)), N450*(1-Dash!$B$7), N449))</f>
        <v>960.74000000000012</v>
      </c>
      <c r="O451">
        <f>N451*AVERAGEIFS(O:O, $A:$A, $A451, $D:$D, "Weight pct")</f>
        <v>61.83163140362506</v>
      </c>
      <c r="P451">
        <f>N451*AVERAGEIFS(P:P, $A:$A, $A451, $D:$D, "Weight pct")</f>
        <v>898.90836859637511</v>
      </c>
      <c r="Q451">
        <f>IF(Q449&gt;(Q450*(1+Dash!$B$6)), Q450*(1+Dash!$B$6), IF(Q449&lt;(Q450*(1-Dash!$B$7)), Q450*(1-Dash!$B$7), Q449))</f>
        <v>8.4700000000000024</v>
      </c>
      <c r="R451">
        <f>$Q451*($R447/$Q447)</f>
        <v>3.6300000000000008</v>
      </c>
      <c r="S451">
        <f>$Q451*($S447/$Q447)</f>
        <v>1.2100000000000002</v>
      </c>
      <c r="T451">
        <f>$Q451*($T447/$Q447)</f>
        <v>8.4700000000000024</v>
      </c>
      <c r="U451">
        <f t="shared" si="440"/>
        <v>8.4700000000000024</v>
      </c>
      <c r="V451">
        <f t="shared" si="440"/>
        <v>3.6300000000000008</v>
      </c>
      <c r="W451">
        <f t="shared" si="440"/>
        <v>1.2100000000000002</v>
      </c>
      <c r="X451">
        <f t="shared" si="440"/>
        <v>8.4700000000000024</v>
      </c>
      <c r="Y451">
        <f t="shared" si="441"/>
        <v>0</v>
      </c>
      <c r="Z451">
        <f t="shared" si="441"/>
        <v>0</v>
      </c>
      <c r="AA451">
        <f t="shared" si="441"/>
        <v>0</v>
      </c>
      <c r="AB451">
        <f t="shared" si="441"/>
        <v>0</v>
      </c>
      <c r="AC451">
        <f>IF(AC449&gt;(AC450*(1+Dash!$B$6)), AC450*(1+Dash!$B$6), IF(AC449&lt;(AC450*(1-Dash!$B$7)), AC450*(1-Dash!$B$7), AC449))</f>
        <v>588.52857142857113</v>
      </c>
      <c r="AD451">
        <f>AC451*AVERAGEIFS(AD:AD, $A:$A, $A451, $D:$D, "Weight pct")</f>
        <v>303.00044750154149</v>
      </c>
      <c r="AE451">
        <f>AC451*AVERAGEIFS(AE:AE, $A:$A, $A451, $D:$D, "Weight pct")</f>
        <v>317.58637227693276</v>
      </c>
      <c r="AF451">
        <f>AC451*AVERAGEIFS(AF:AF, $A:$A, $A451, $D:$D, "Weight pct")</f>
        <v>250.918258673878</v>
      </c>
      <c r="AG451">
        <f t="shared" si="442"/>
        <v>257.510131203448</v>
      </c>
      <c r="AH451">
        <f t="shared" si="442"/>
        <v>141.1319518419856</v>
      </c>
      <c r="AI451">
        <f t="shared" si="442"/>
        <v>112.74524460585975</v>
      </c>
      <c r="AJ451">
        <f t="shared" si="442"/>
        <v>83.586901588312514</v>
      </c>
      <c r="AK451">
        <f t="shared" si="443"/>
        <v>331.01844022512319</v>
      </c>
      <c r="AL451">
        <f t="shared" si="443"/>
        <v>161.86849565955592</v>
      </c>
      <c r="AM451">
        <f t="shared" si="443"/>
        <v>204.84112767107302</v>
      </c>
      <c r="AN451">
        <f t="shared" si="443"/>
        <v>167.33135708556549</v>
      </c>
      <c r="AO451">
        <f>IF(AO449&gt;(AO450*(1+Dash!$B$6)), AO450*(1+Dash!$B$6), IF(AO449&lt;(AO450*(1-Dash!$B$7)), AO450*(1-Dash!$B$7), AO449))</f>
        <v>24.200000000000003</v>
      </c>
      <c r="AP451">
        <f>IF(AP449&gt;(AP450*(1+Dash!$B$6)), AP450*(1+Dash!$B$6), IF(AP449&lt;(AP450*(1-Dash!$B$7)), AP450*(1-Dash!$B$7), AP449))</f>
        <v>-0.34439847699157428</v>
      </c>
      <c r="AQ451">
        <f>AP451*AVERAGEIFS(AQ:AQ, $A:$A, $A451, $D:$D, "Weight pct")</f>
        <v>-5.7399746165262375E-2</v>
      </c>
      <c r="AR451">
        <f>AP451*AVERAGEIFS(AR:AR, $A:$A, $A451, $D:$D, "Weight pct")</f>
        <v>-0.14349936541315594</v>
      </c>
      <c r="AS451">
        <f>AP451*AVERAGEIFS(AS:AS, $A:$A, $A451, $D:$D, "Weight pct")</f>
        <v>-0.20089911157841833</v>
      </c>
      <c r="AT451">
        <f t="shared" si="444"/>
        <v>0</v>
      </c>
      <c r="AU451">
        <f t="shared" si="444"/>
        <v>0</v>
      </c>
      <c r="AV451">
        <f t="shared" si="444"/>
        <v>0</v>
      </c>
      <c r="AW451">
        <f t="shared" si="444"/>
        <v>0</v>
      </c>
      <c r="AX451">
        <f t="shared" si="445"/>
        <v>-0.34439847699157428</v>
      </c>
      <c r="AY451">
        <f t="shared" si="445"/>
        <v>-5.7399746165262375E-2</v>
      </c>
      <c r="AZ451">
        <f t="shared" si="445"/>
        <v>-0.14349936541315594</v>
      </c>
      <c r="BA451">
        <f t="shared" si="445"/>
        <v>-0.20089911157841833</v>
      </c>
      <c r="BB451">
        <f>IF(BB449&gt;(BB450*(1+Dash!$B$6)), BB450*(1+Dash!$B$6), IF(BB449&lt;(BB450*(1-Dash!$B$7)), BB450*(1-Dash!$B$7), BB449))</f>
        <v>1731.6594678800409</v>
      </c>
      <c r="BC451">
        <f>BB451*AVERAGEIFS(BC:BC, $A:$A, $A451, $D:$D, "Weight pct")</f>
        <v>757.21674601100528</v>
      </c>
      <c r="BD451">
        <f>BB451*AVERAGEIFS(BD:BD, $A:$A, $A451, $D:$D, "Weight pct")</f>
        <v>865.13782385218553</v>
      </c>
      <c r="BE451">
        <f>BB451*AVERAGEIFS(BE:BE, $A:$A, $A451, $D:$D, "Weight pct")</f>
        <v>472.92806926681465</v>
      </c>
      <c r="BF451">
        <f t="shared" si="446"/>
        <v>1199.8297189372292</v>
      </c>
      <c r="BG451">
        <f t="shared" si="446"/>
        <v>605.58053025424647</v>
      </c>
      <c r="BH451">
        <f t="shared" si="446"/>
        <v>574.75508844035346</v>
      </c>
      <c r="BI451">
        <f t="shared" si="446"/>
        <v>216.83640571522588</v>
      </c>
      <c r="BJ451">
        <f t="shared" si="447"/>
        <v>531.82974894281165</v>
      </c>
      <c r="BK451">
        <f t="shared" si="447"/>
        <v>151.6362157567587</v>
      </c>
      <c r="BL451">
        <f t="shared" si="447"/>
        <v>290.38273541183202</v>
      </c>
      <c r="BM451">
        <f t="shared" si="447"/>
        <v>256.09166355158874</v>
      </c>
      <c r="BN451">
        <f>IF(BN449&gt;(BN450*(1+Dash!$B$6)), BN450*(1+Dash!$B$6), IF(BN449&lt;(BN450*(1-Dash!$B$7)), BN450*(1-Dash!$B$7), BN449))</f>
        <v>131.89000000000001</v>
      </c>
      <c r="BO451">
        <f>IF(BO449&gt;(BO450*(1+Dash!$B$6)), BO450*(1+Dash!$B$6), IF(BO449&lt;(BO450*(1-Dash!$B$7)), BO450*(1-Dash!$B$7), BO449))</f>
        <v>26.620000000000005</v>
      </c>
      <c r="BP451">
        <f>BO451*AVERAGEIFS(BP:BP, $A:$A, $A451, $D:$D, "Weight pct")</f>
        <v>1.928428851267072</v>
      </c>
      <c r="BQ451">
        <f>BO451*AVERAGEIFS(BQ:BQ, $A:$A, $A451, $D:$D, "Weight pct")</f>
        <v>12.251205271828125</v>
      </c>
      <c r="BR451">
        <f>BO451*AVERAGEIFS(BR:BR, $A:$A, $A451, $D:$D, "Weight pct")</f>
        <v>18.627877431559941</v>
      </c>
      <c r="BS451">
        <f t="shared" si="448"/>
        <v>0</v>
      </c>
      <c r="BT451">
        <f t="shared" si="448"/>
        <v>0</v>
      </c>
      <c r="BU451">
        <f t="shared" si="448"/>
        <v>0</v>
      </c>
      <c r="BV451">
        <f t="shared" si="448"/>
        <v>0</v>
      </c>
      <c r="BW451">
        <f t="shared" si="449"/>
        <v>26.620000000000005</v>
      </c>
      <c r="BX451">
        <f t="shared" si="449"/>
        <v>1.928428851267072</v>
      </c>
      <c r="BY451">
        <f t="shared" si="449"/>
        <v>12.251205271828125</v>
      </c>
      <c r="BZ451">
        <f t="shared" si="449"/>
        <v>18.627877431559941</v>
      </c>
      <c r="CA451">
        <f>IF(CA449&gt;(CA450*(1+Dash!$B$6)), CA450*(1+Dash!$B$6), IF(CA449&lt;(CA450*(1-Dash!$B$7)), CA450*(1-Dash!$B$7), CA449))</f>
        <v>0</v>
      </c>
    </row>
    <row r="452" spans="1:79">
      <c r="A452" t="s">
        <v>137</v>
      </c>
      <c r="B452" t="s">
        <v>1952</v>
      </c>
      <c r="C452">
        <v>2018</v>
      </c>
      <c r="D452" t="s">
        <v>2036</v>
      </c>
      <c r="E452">
        <v>196</v>
      </c>
      <c r="F452">
        <v>253</v>
      </c>
      <c r="G452">
        <v>88</v>
      </c>
      <c r="H452">
        <v>120</v>
      </c>
      <c r="I452">
        <v>64</v>
      </c>
      <c r="AC452">
        <v>313</v>
      </c>
      <c r="AD452">
        <v>54</v>
      </c>
      <c r="AE452">
        <v>163</v>
      </c>
      <c r="AF452">
        <v>142</v>
      </c>
      <c r="AG452">
        <v>83</v>
      </c>
      <c r="AH452">
        <v>12</v>
      </c>
      <c r="AI452">
        <v>16</v>
      </c>
      <c r="AJ452">
        <v>45</v>
      </c>
      <c r="AK452">
        <v>230</v>
      </c>
      <c r="AL452">
        <v>42</v>
      </c>
      <c r="AM452">
        <v>147</v>
      </c>
      <c r="AN452">
        <v>97</v>
      </c>
      <c r="AO452">
        <v>9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303</v>
      </c>
      <c r="BC452">
        <v>101</v>
      </c>
      <c r="BD452">
        <v>181</v>
      </c>
      <c r="BE452">
        <v>142</v>
      </c>
      <c r="BF452">
        <v>160</v>
      </c>
      <c r="BG452">
        <v>64</v>
      </c>
      <c r="BH452">
        <v>85</v>
      </c>
      <c r="BI452">
        <v>57</v>
      </c>
      <c r="BJ452">
        <v>143</v>
      </c>
      <c r="BK452">
        <v>37</v>
      </c>
      <c r="BL452">
        <v>96</v>
      </c>
      <c r="BM452">
        <v>85</v>
      </c>
      <c r="BN452">
        <v>20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</row>
    <row r="453" spans="1:79">
      <c r="A453" t="s">
        <v>137</v>
      </c>
      <c r="B453" t="s">
        <v>1952</v>
      </c>
      <c r="C453">
        <v>2019</v>
      </c>
      <c r="D453" t="s">
        <v>2036</v>
      </c>
      <c r="E453">
        <v>239</v>
      </c>
      <c r="F453">
        <v>273</v>
      </c>
      <c r="G453">
        <v>99</v>
      </c>
      <c r="H453">
        <v>125</v>
      </c>
      <c r="I453">
        <v>69</v>
      </c>
      <c r="AC453">
        <v>202</v>
      </c>
      <c r="AD453">
        <v>37</v>
      </c>
      <c r="AE453">
        <v>95</v>
      </c>
      <c r="AF453">
        <v>86</v>
      </c>
      <c r="AG453">
        <v>57</v>
      </c>
      <c r="AH453">
        <v>6</v>
      </c>
      <c r="AI453">
        <v>12</v>
      </c>
      <c r="AJ453">
        <v>28</v>
      </c>
      <c r="AK453">
        <v>145</v>
      </c>
      <c r="AL453">
        <v>31</v>
      </c>
      <c r="AM453">
        <v>83</v>
      </c>
      <c r="AN453">
        <v>58</v>
      </c>
      <c r="AO453">
        <v>9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308</v>
      </c>
      <c r="BC453">
        <v>80</v>
      </c>
      <c r="BD453">
        <v>175</v>
      </c>
      <c r="BE453">
        <v>140</v>
      </c>
      <c r="BF453">
        <v>167</v>
      </c>
      <c r="BG453">
        <v>57</v>
      </c>
      <c r="BH453">
        <v>88</v>
      </c>
      <c r="BI453">
        <v>60</v>
      </c>
      <c r="BJ453">
        <v>141</v>
      </c>
      <c r="BK453">
        <v>23</v>
      </c>
      <c r="BL453">
        <v>87</v>
      </c>
      <c r="BM453">
        <v>80</v>
      </c>
      <c r="BN453">
        <v>25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</row>
    <row r="454" spans="1:79">
      <c r="A454" t="s">
        <v>137</v>
      </c>
      <c r="B454" t="s">
        <v>1952</v>
      </c>
      <c r="C454">
        <v>2020</v>
      </c>
      <c r="D454" t="s">
        <v>2036</v>
      </c>
      <c r="E454">
        <v>297</v>
      </c>
      <c r="F454">
        <v>230</v>
      </c>
      <c r="G454">
        <v>93</v>
      </c>
      <c r="H454">
        <v>107</v>
      </c>
      <c r="I454">
        <v>66</v>
      </c>
      <c r="N454">
        <v>0</v>
      </c>
      <c r="O454">
        <v>0</v>
      </c>
      <c r="P454">
        <v>0</v>
      </c>
      <c r="Q454">
        <f>SUM(Table1[[#This Row],[OSA]],Table1[[#This Row],[OSA: High-Demand Field]])</f>
        <v>0</v>
      </c>
      <c r="U454">
        <v>0</v>
      </c>
      <c r="Y454">
        <v>0</v>
      </c>
      <c r="AC454">
        <v>208</v>
      </c>
      <c r="AD454">
        <v>39</v>
      </c>
      <c r="AE454">
        <v>115</v>
      </c>
      <c r="AF454">
        <v>101</v>
      </c>
      <c r="AG454">
        <v>74</v>
      </c>
      <c r="AH454">
        <v>7</v>
      </c>
      <c r="AI454">
        <v>24</v>
      </c>
      <c r="AJ454">
        <v>33</v>
      </c>
      <c r="AK454">
        <v>134</v>
      </c>
      <c r="AL454">
        <v>32</v>
      </c>
      <c r="AM454">
        <v>91</v>
      </c>
      <c r="AN454">
        <v>68</v>
      </c>
      <c r="AO454">
        <v>11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301</v>
      </c>
      <c r="BC454">
        <v>88</v>
      </c>
      <c r="BD454">
        <v>186</v>
      </c>
      <c r="BE454">
        <v>132</v>
      </c>
      <c r="BF454">
        <v>160</v>
      </c>
      <c r="BG454">
        <v>51</v>
      </c>
      <c r="BH454">
        <v>100</v>
      </c>
      <c r="BI454">
        <v>57</v>
      </c>
      <c r="BJ454">
        <v>141</v>
      </c>
      <c r="BK454">
        <v>37</v>
      </c>
      <c r="BL454">
        <v>86</v>
      </c>
      <c r="BM454">
        <v>75</v>
      </c>
      <c r="BN454">
        <v>18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</row>
    <row r="455" spans="1:79">
      <c r="A455" t="s">
        <v>137</v>
      </c>
      <c r="B455" t="s">
        <v>1952</v>
      </c>
      <c r="C455">
        <v>2021</v>
      </c>
      <c r="D455" t="s">
        <v>2036</v>
      </c>
      <c r="E455">
        <v>211</v>
      </c>
      <c r="F455">
        <v>229</v>
      </c>
      <c r="G455">
        <v>72</v>
      </c>
      <c r="H455">
        <v>91</v>
      </c>
      <c r="I455">
        <v>61</v>
      </c>
      <c r="N455">
        <v>0</v>
      </c>
      <c r="O455">
        <v>0</v>
      </c>
      <c r="P455">
        <v>0</v>
      </c>
      <c r="Q455">
        <f>SUM(Table1[[#This Row],[OSA]],Table1[[#This Row],[OSA: High-Demand Field]])</f>
        <v>0</v>
      </c>
      <c r="U455">
        <v>0</v>
      </c>
      <c r="Y455">
        <v>0</v>
      </c>
      <c r="AC455">
        <v>240</v>
      </c>
      <c r="AD455">
        <v>53</v>
      </c>
      <c r="AE455">
        <v>133</v>
      </c>
      <c r="AF455">
        <v>110</v>
      </c>
      <c r="AG455">
        <v>79</v>
      </c>
      <c r="AH455">
        <v>6</v>
      </c>
      <c r="AI455">
        <v>27</v>
      </c>
      <c r="AJ455">
        <v>36</v>
      </c>
      <c r="AK455">
        <v>161</v>
      </c>
      <c r="AL455">
        <v>47</v>
      </c>
      <c r="AM455">
        <v>106</v>
      </c>
      <c r="AN455">
        <v>74</v>
      </c>
      <c r="AO455">
        <v>15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331</v>
      </c>
      <c r="BC455">
        <v>99</v>
      </c>
      <c r="BD455">
        <v>196</v>
      </c>
      <c r="BE455">
        <v>141</v>
      </c>
      <c r="BF455">
        <v>183</v>
      </c>
      <c r="BG455">
        <v>54</v>
      </c>
      <c r="BH455">
        <v>102</v>
      </c>
      <c r="BI455">
        <v>58</v>
      </c>
      <c r="BJ455">
        <v>148</v>
      </c>
      <c r="BK455">
        <v>45</v>
      </c>
      <c r="BL455">
        <v>94</v>
      </c>
      <c r="BM455">
        <v>83</v>
      </c>
      <c r="BN455">
        <v>25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</row>
    <row r="456" spans="1:79">
      <c r="A456" t="s">
        <v>137</v>
      </c>
      <c r="B456" t="s">
        <v>1952</v>
      </c>
      <c r="C456">
        <v>2022</v>
      </c>
      <c r="D456" t="s">
        <v>2036</v>
      </c>
      <c r="E456">
        <v>261</v>
      </c>
      <c r="F456">
        <v>195</v>
      </c>
      <c r="G456">
        <v>34</v>
      </c>
      <c r="H456">
        <v>77</v>
      </c>
      <c r="I456">
        <v>47</v>
      </c>
      <c r="N456">
        <v>244</v>
      </c>
      <c r="O456">
        <v>0</v>
      </c>
      <c r="P456">
        <v>244</v>
      </c>
      <c r="Q456">
        <f>SUM(Table1[[#This Row],[OSA]],Table1[[#This Row],[OSA: High-Demand Field]])</f>
        <v>232</v>
      </c>
      <c r="U456">
        <v>57</v>
      </c>
      <c r="Y456">
        <v>175</v>
      </c>
      <c r="AC456">
        <v>211</v>
      </c>
      <c r="AD456">
        <v>36</v>
      </c>
      <c r="AE456">
        <v>102</v>
      </c>
      <c r="AF456">
        <v>112</v>
      </c>
      <c r="AG456">
        <v>82</v>
      </c>
      <c r="AH456">
        <v>5</v>
      </c>
      <c r="AI456">
        <v>12</v>
      </c>
      <c r="AJ456">
        <v>52</v>
      </c>
      <c r="AK456">
        <v>129</v>
      </c>
      <c r="AL456">
        <v>31</v>
      </c>
      <c r="AM456">
        <v>90</v>
      </c>
      <c r="AN456">
        <v>60</v>
      </c>
      <c r="AO456">
        <v>11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306</v>
      </c>
      <c r="BC456">
        <v>98</v>
      </c>
      <c r="BD456">
        <v>173</v>
      </c>
      <c r="BE456">
        <v>123</v>
      </c>
      <c r="BF456">
        <v>181</v>
      </c>
      <c r="BG456">
        <v>62</v>
      </c>
      <c r="BH456">
        <v>94</v>
      </c>
      <c r="BI456">
        <v>59</v>
      </c>
      <c r="BJ456">
        <v>125</v>
      </c>
      <c r="BK456">
        <v>36</v>
      </c>
      <c r="BL456">
        <v>79</v>
      </c>
      <c r="BM456">
        <v>64</v>
      </c>
      <c r="BN456">
        <v>23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</row>
    <row r="457" spans="1:79">
      <c r="A457" t="s">
        <v>137</v>
      </c>
      <c r="B457" t="s">
        <v>1952</v>
      </c>
      <c r="C457">
        <v>2023</v>
      </c>
      <c r="D457" t="s">
        <v>2036</v>
      </c>
      <c r="E457">
        <v>196</v>
      </c>
      <c r="F457">
        <v>202</v>
      </c>
      <c r="G457">
        <v>58</v>
      </c>
      <c r="H457">
        <v>84</v>
      </c>
      <c r="I457">
        <v>45</v>
      </c>
      <c r="N457">
        <v>160</v>
      </c>
      <c r="O457">
        <v>0</v>
      </c>
      <c r="P457">
        <v>160</v>
      </c>
      <c r="Q457">
        <v>174</v>
      </c>
      <c r="R457">
        <v>46</v>
      </c>
      <c r="S457">
        <v>114</v>
      </c>
      <c r="T457">
        <v>92</v>
      </c>
      <c r="U457">
        <v>20</v>
      </c>
      <c r="V457">
        <v>6</v>
      </c>
      <c r="W457">
        <v>8</v>
      </c>
      <c r="X457">
        <v>9</v>
      </c>
      <c r="Y457">
        <v>154</v>
      </c>
      <c r="Z457">
        <v>40</v>
      </c>
      <c r="AA457">
        <v>106</v>
      </c>
      <c r="AB457">
        <v>83</v>
      </c>
      <c r="AC457">
        <v>198</v>
      </c>
      <c r="AD457">
        <v>35</v>
      </c>
      <c r="AE457">
        <v>104</v>
      </c>
      <c r="AF457">
        <v>96</v>
      </c>
      <c r="AG457">
        <v>52</v>
      </c>
      <c r="AH457">
        <v>10</v>
      </c>
      <c r="AI457">
        <v>7</v>
      </c>
      <c r="AJ457">
        <v>28</v>
      </c>
      <c r="AK457">
        <v>146</v>
      </c>
      <c r="AL457">
        <v>25</v>
      </c>
      <c r="AM457">
        <v>97</v>
      </c>
      <c r="AN457">
        <v>68</v>
      </c>
      <c r="AO457">
        <v>12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235</v>
      </c>
      <c r="BC457">
        <v>67</v>
      </c>
      <c r="BD457">
        <v>148</v>
      </c>
      <c r="BE457">
        <v>107</v>
      </c>
      <c r="BF457">
        <v>126</v>
      </c>
      <c r="BG457">
        <v>47</v>
      </c>
      <c r="BH457">
        <v>75</v>
      </c>
      <c r="BI457">
        <v>39</v>
      </c>
      <c r="BJ457">
        <v>109</v>
      </c>
      <c r="BK457">
        <v>20</v>
      </c>
      <c r="BL457">
        <v>73</v>
      </c>
      <c r="BM457">
        <v>68</v>
      </c>
      <c r="BN457">
        <v>16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</row>
    <row r="458" spans="1:79">
      <c r="A458" t="str">
        <f>A457</f>
        <v>010060</v>
      </c>
      <c r="B458" t="str">
        <f>B457</f>
        <v>Vernon College</v>
      </c>
      <c r="C458">
        <v>2024</v>
      </c>
      <c r="D458" t="s">
        <v>2037</v>
      </c>
      <c r="E458">
        <f>_xlfn.FORECAST.ETS($C458, E452:E457, $C452:$C457, 0,0,1)</f>
        <v>212.67860136020366</v>
      </c>
      <c r="F458">
        <f>_xlfn.FORECAST.ETS($C458, F452:F457, $C452:$C457, 0,0,1)</f>
        <v>174.91394579972274</v>
      </c>
      <c r="G458">
        <f>F458*AVERAGEIFS(G:G, $A:$A, $A458, $D:$D, "Weight pct")</f>
        <v>55.118574846913646</v>
      </c>
      <c r="H458">
        <f>F458*AVERAGEIFS(H:H, $A:$A, $A458, $D:$D, "Weight pct")</f>
        <v>75.956218913601631</v>
      </c>
      <c r="I458">
        <f>F458*AVERAGEIFS(I:I, $A:$A, $A458, $D:$D, "Weight pct")</f>
        <v>44.394374089226616</v>
      </c>
      <c r="J458">
        <f>_xlfn.FORECAST.ETS($C458, J452:J457, $C452:$C457, 0,0,1)</f>
        <v>0</v>
      </c>
      <c r="K458" t="e">
        <f>J458*AVERAGEIFS(K:K, $A:$A, $A458, $D:$D, "Weight pct")</f>
        <v>#DIV/0!</v>
      </c>
      <c r="L458" t="e">
        <f>J458*AVERAGEIFS(L:L, $A:$A, $A458, $D:$D, "Weight pct")</f>
        <v>#DIV/0!</v>
      </c>
      <c r="M458" t="e">
        <f>J458*AVERAGEIFS(M:M, $A:$A, $A458, $D:$D, "Weight pct")</f>
        <v>#DIV/0!</v>
      </c>
      <c r="N458">
        <f>_xlfn.FORECAST.ETS($C458, N454:N457, $C454:$C457, 0,0,1)</f>
        <v>275.37040842657143</v>
      </c>
      <c r="O458">
        <f>N458*AVERAGEIFS(O:O, $A:$A, $A458, $D:$D, "Weight pct")</f>
        <v>0</v>
      </c>
      <c r="P458">
        <f>N458*AVERAGEIFS(P:P, $A:$A, $A458, $D:$D, "Weight pct")</f>
        <v>275.37040842657143</v>
      </c>
      <c r="Q458">
        <f>_xlfn.FORECAST.ETS($C458, Q454:Q457, $C454:$C457, 0,0,1)</f>
        <v>289.85595504249994</v>
      </c>
      <c r="R458">
        <f>$Q458*($R457/$Q457)</f>
        <v>76.628585815833318</v>
      </c>
      <c r="S458">
        <f>$Q458*($S457/$Q457)</f>
        <v>189.90562571749996</v>
      </c>
      <c r="T458">
        <f>$Q458*($T457/$Q457)</f>
        <v>153.25717163166664</v>
      </c>
      <c r="U458">
        <f t="shared" ref="U458:X461" si="450">Q458*AVERAGEIFS(U:U, $A:$A, $A458, $D:$D, "Weight pct")</f>
        <v>52.265693042864569</v>
      </c>
      <c r="V458">
        <f t="shared" si="450"/>
        <v>9.9950329324999974</v>
      </c>
      <c r="W458">
        <f t="shared" si="450"/>
        <v>13.326710576666663</v>
      </c>
      <c r="X458">
        <f t="shared" si="450"/>
        <v>14.992549398749997</v>
      </c>
      <c r="Y458">
        <f t="shared" ref="Y458:AB461" si="451">Q458*AVERAGEIFS(Y:Y, $A:$A, $A458, $D:$D, "Weight pct")</f>
        <v>237.59026199963537</v>
      </c>
      <c r="Z458">
        <f t="shared" si="451"/>
        <v>66.633552883333323</v>
      </c>
      <c r="AA458">
        <f t="shared" si="451"/>
        <v>176.57891514083329</v>
      </c>
      <c r="AB458">
        <f t="shared" si="451"/>
        <v>138.26462223291665</v>
      </c>
      <c r="AC458">
        <f>_xlfn.FORECAST.ETS($C458, AC452:AC457, $C452:$C457, 0,0,1)</f>
        <v>189.66232918070133</v>
      </c>
      <c r="AD458">
        <f>AC458*AVERAGEIFS(AD:AD, $A:$A, $A458, $D:$D, "Weight pct")</f>
        <v>35.132082653462888</v>
      </c>
      <c r="AE458">
        <f>AC458*AVERAGEIFS(AE:AE, $A:$A, $A458, $D:$D, "Weight pct")</f>
        <v>98.206519706550736</v>
      </c>
      <c r="AF458">
        <f>AC458*AVERAGEIFS(AF:AF, $A:$A, $A458, $D:$D, "Weight pct")</f>
        <v>89.741295416954628</v>
      </c>
      <c r="AG458">
        <f t="shared" ref="AG458:AJ461" si="452">AC458*AVERAGEIFS(AG:AG, $A:$A, $A458, $D:$D, "Weight pct")</f>
        <v>59.539483978883609</v>
      </c>
      <c r="AH458">
        <f t="shared" si="452"/>
        <v>6.4507321861867046</v>
      </c>
      <c r="AI458">
        <f t="shared" si="452"/>
        <v>13.440105971344032</v>
      </c>
      <c r="AJ458">
        <f t="shared" si="452"/>
        <v>30.698112815072424</v>
      </c>
      <c r="AK458">
        <f t="shared" ref="AK458:AN461" si="453">AC458*AVERAGEIFS(AK:AK, $A:$A, $A458, $D:$D, "Weight pct")</f>
        <v>130.12284520181774</v>
      </c>
      <c r="AL458">
        <f t="shared" si="453"/>
        <v>28.681350467276186</v>
      </c>
      <c r="AM458">
        <f t="shared" si="453"/>
        <v>84.766413735206697</v>
      </c>
      <c r="AN458">
        <f t="shared" si="453"/>
        <v>59.043182601882208</v>
      </c>
      <c r="AO458">
        <f>_xlfn.FORECAST.ETS($C458, AO452:AO457, $C452:$C457, 0,0,1)</f>
        <v>13.055972684197059</v>
      </c>
      <c r="AP458">
        <f>_xlfn.FORECAST.ETS($C458, AP452:AP457, $C452:$C457, 0,0,1)</f>
        <v>0</v>
      </c>
      <c r="AQ458" t="e">
        <f>AP458*AVERAGEIFS(AQ:AQ, $A:$A, $A458, $D:$D, "Weight pct")</f>
        <v>#DIV/0!</v>
      </c>
      <c r="AR458" t="e">
        <f>AP458*AVERAGEIFS(AR:AR, $A:$A, $A458, $D:$D, "Weight pct")</f>
        <v>#DIV/0!</v>
      </c>
      <c r="AS458" t="e">
        <f>AP458*AVERAGEIFS(AS:AS, $A:$A, $A458, $D:$D, "Weight pct")</f>
        <v>#DIV/0!</v>
      </c>
      <c r="AT458" t="e">
        <f t="shared" ref="AT458:AW461" si="454">AP458*AVERAGEIFS(AT:AT, $A:$A, $A458, $D:$D, "Weight pct")</f>
        <v>#DIV/0!</v>
      </c>
      <c r="AU458" t="e">
        <f t="shared" si="454"/>
        <v>#DIV/0!</v>
      </c>
      <c r="AV458" t="e">
        <f t="shared" si="454"/>
        <v>#DIV/0!</v>
      </c>
      <c r="AW458" t="e">
        <f t="shared" si="454"/>
        <v>#DIV/0!</v>
      </c>
      <c r="AX458" t="e">
        <f t="shared" ref="AX458:BA461" si="455">AP458*AVERAGEIFS(AX:AX, $A:$A, $A458, $D:$D, "Weight pct")</f>
        <v>#DIV/0!</v>
      </c>
      <c r="AY458" t="e">
        <f t="shared" si="455"/>
        <v>#DIV/0!</v>
      </c>
      <c r="AZ458" t="e">
        <f t="shared" si="455"/>
        <v>#DIV/0!</v>
      </c>
      <c r="BA458" t="e">
        <f t="shared" si="455"/>
        <v>#DIV/0!</v>
      </c>
      <c r="BB458">
        <f>_xlfn.FORECAST.ETS($C458, BB452:BB457, $C452:$C457, 0,0,1)</f>
        <v>255.2579775764172</v>
      </c>
      <c r="BC458">
        <f>BB458*AVERAGEIFS(BC:BC, $A:$A, $A458, $D:$D, "Weight pct")</f>
        <v>76.147448372564043</v>
      </c>
      <c r="BD458">
        <f>BB458*AVERAGEIFS(BD:BD, $A:$A, $A458, $D:$D, "Weight pct")</f>
        <v>151.91140280465359</v>
      </c>
      <c r="BE458">
        <f>BB458*AVERAGEIFS(BE:BE, $A:$A, $A458, $D:$D, "Weight pct")</f>
        <v>112.52589887710447</v>
      </c>
      <c r="BF458">
        <f t="shared" ref="BF458:BI461" si="456">BB458*AVERAGEIFS(BF:BF, $A:$A, $A458, $D:$D, "Weight pct")</f>
        <v>139.64166875795726</v>
      </c>
      <c r="BG458">
        <f t="shared" si="456"/>
        <v>48.294094657406738</v>
      </c>
      <c r="BH458">
        <f t="shared" si="456"/>
        <v>77.99694333532301</v>
      </c>
      <c r="BI458">
        <f t="shared" si="456"/>
        <v>47.210360092841853</v>
      </c>
      <c r="BJ458">
        <f t="shared" ref="BJ458:BM461" si="457">BB458*AVERAGEIFS(BJ:BJ, $A:$A, $A458, $D:$D, "Weight pct")</f>
        <v>115.61630881845993</v>
      </c>
      <c r="BK458">
        <f t="shared" si="457"/>
        <v>27.853353715157311</v>
      </c>
      <c r="BL458">
        <f t="shared" si="457"/>
        <v>73.914459469330566</v>
      </c>
      <c r="BM458">
        <f t="shared" si="457"/>
        <v>65.315538784262628</v>
      </c>
      <c r="BN458">
        <f>_xlfn.FORECAST.ETS($C458, BN452:BN457, $C452:$C457, 0,0,1)</f>
        <v>17.806585302542402</v>
      </c>
      <c r="BO458">
        <f>_xlfn.FORECAST.ETS($C458, BO452:BO457, $C452:$C457, 0,0,1)</f>
        <v>0</v>
      </c>
      <c r="BP458" t="e">
        <f>BO458*AVERAGEIFS(BP:BP, $A:$A, $A458, $D:$D, "Weight pct")</f>
        <v>#DIV/0!</v>
      </c>
      <c r="BQ458" t="e">
        <f>BO458*AVERAGEIFS(BQ:BQ, $A:$A, $A458, $D:$D, "Weight pct")</f>
        <v>#DIV/0!</v>
      </c>
      <c r="BR458" t="e">
        <f>BO458*AVERAGEIFS(BR:BR, $A:$A, $A458, $D:$D, "Weight pct")</f>
        <v>#DIV/0!</v>
      </c>
      <c r="BS458" t="e">
        <f t="shared" ref="BS458:BV461" si="458">BO458*AVERAGEIFS(BS:BS, $A:$A, $A458, $D:$D, "Weight pct")</f>
        <v>#DIV/0!</v>
      </c>
      <c r="BT458" t="e">
        <f t="shared" si="458"/>
        <v>#DIV/0!</v>
      </c>
      <c r="BU458" t="e">
        <f t="shared" si="458"/>
        <v>#DIV/0!</v>
      </c>
      <c r="BV458" t="e">
        <f t="shared" si="458"/>
        <v>#DIV/0!</v>
      </c>
      <c r="BW458" t="e">
        <f t="shared" ref="BW458:BZ461" si="459">BO458*AVERAGEIFS(BW:BW, $A:$A, $A458, $D:$D, "Weight pct")</f>
        <v>#DIV/0!</v>
      </c>
      <c r="BX458" t="e">
        <f t="shared" si="459"/>
        <v>#DIV/0!</v>
      </c>
      <c r="BY458" t="e">
        <f t="shared" si="459"/>
        <v>#DIV/0!</v>
      </c>
      <c r="BZ458" t="e">
        <f t="shared" si="459"/>
        <v>#DIV/0!</v>
      </c>
      <c r="CA458">
        <f>_xlfn.FORECAST.ETS($C458, CA452:CA457, $C452:$C457, 0,0,1)</f>
        <v>0</v>
      </c>
    </row>
    <row r="459" spans="1:79">
      <c r="A459" t="str">
        <f>A457</f>
        <v>010060</v>
      </c>
      <c r="B459" t="str">
        <f>B457</f>
        <v>Vernon College</v>
      </c>
      <c r="C459">
        <v>2025</v>
      </c>
      <c r="D459" t="s">
        <v>2037</v>
      </c>
      <c r="E459">
        <f>_xlfn.FORECAST.ETS($C459, E452:E457, $C452:$C457, 0,0,1)</f>
        <v>208.04316495241071</v>
      </c>
      <c r="F459">
        <f>_xlfn.FORECAST.ETS($C459, F452:F457, $C452:$C457, 0,0,1)</f>
        <v>159.64704654275766</v>
      </c>
      <c r="G459">
        <f>F459*AVERAGEIFS(G:G, $A:$A, $A459, $D:$D, "Weight pct")</f>
        <v>50.307696414505351</v>
      </c>
      <c r="H459">
        <f>F459*AVERAGEIFS(H:H, $A:$A, $A459, $D:$D, "Weight pct")</f>
        <v>69.326582055362167</v>
      </c>
      <c r="I459">
        <f>F459*AVERAGEIFS(I:I, $A:$A, $A459, $D:$D, "Weight pct")</f>
        <v>40.519529040723242</v>
      </c>
      <c r="J459">
        <f>_xlfn.FORECAST.ETS($C459, J452:J457, $C452:$C457, 0,0,1)</f>
        <v>0</v>
      </c>
      <c r="K459" t="e">
        <f>J459*AVERAGEIFS(K:K, $A:$A, $A459, $D:$D, "Weight pct")</f>
        <v>#DIV/0!</v>
      </c>
      <c r="L459" t="e">
        <f>J459*AVERAGEIFS(L:L, $A:$A, $A459, $D:$D, "Weight pct")</f>
        <v>#DIV/0!</v>
      </c>
      <c r="M459" t="e">
        <f>J459*AVERAGEIFS(M:M, $A:$A, $A459, $D:$D, "Weight pct")</f>
        <v>#DIV/0!</v>
      </c>
      <c r="N459">
        <f>_xlfn.FORECAST.ETS($C459, N454:N457, $C454:$C457, 0,0,1)</f>
        <v>344.21857094971432</v>
      </c>
      <c r="O459">
        <f>N459*AVERAGEIFS(O:O, $A:$A, $A459, $D:$D, "Weight pct")</f>
        <v>0</v>
      </c>
      <c r="P459">
        <f>N459*AVERAGEIFS(P:P, $A:$A, $A459, $D:$D, "Weight pct")</f>
        <v>344.21857094971432</v>
      </c>
      <c r="Q459">
        <f>_xlfn.FORECAST.ETS($C459, Q454:Q457, $C454:$C457, 0,0,1)</f>
        <v>362.32720088999997</v>
      </c>
      <c r="R459">
        <f>$Q459*($R457/$Q457)</f>
        <v>95.787650810000002</v>
      </c>
      <c r="S459">
        <f>$Q459*($S457/$Q457)</f>
        <v>237.38678678999997</v>
      </c>
      <c r="T459">
        <f>$Q459*($T457/$Q457)</f>
        <v>191.57530162</v>
      </c>
      <c r="U459">
        <f t="shared" si="450"/>
        <v>65.333424873124997</v>
      </c>
      <c r="V459">
        <f t="shared" si="450"/>
        <v>12.494041409999999</v>
      </c>
      <c r="W459">
        <f t="shared" si="450"/>
        <v>16.658721879999998</v>
      </c>
      <c r="X459">
        <f t="shared" si="450"/>
        <v>18.741062115000002</v>
      </c>
      <c r="Y459">
        <f t="shared" si="451"/>
        <v>296.99377601687496</v>
      </c>
      <c r="Z459">
        <f t="shared" si="451"/>
        <v>83.293609399999994</v>
      </c>
      <c r="AA459">
        <f t="shared" si="451"/>
        <v>220.72806490999997</v>
      </c>
      <c r="AB459">
        <f t="shared" si="451"/>
        <v>172.834239505</v>
      </c>
      <c r="AC459">
        <f>_xlfn.FORECAST.ETS($C459, AC452:AC457, $C452:$C457, 0,0,1)</f>
        <v>179.91960734327785</v>
      </c>
      <c r="AD459">
        <f>AC459*AVERAGEIFS(AD:AD, $A:$A, $A459, $D:$D, "Weight pct")</f>
        <v>33.327390544383334</v>
      </c>
      <c r="AE459">
        <f>AC459*AVERAGEIFS(AE:AE, $A:$A, $A459, $D:$D, "Weight pct")</f>
        <v>93.16177092456789</v>
      </c>
      <c r="AF459">
        <f>AC459*AVERAGEIFS(AF:AF, $A:$A, $A459, $D:$D, "Weight pct")</f>
        <v>85.131394851279182</v>
      </c>
      <c r="AG459">
        <f t="shared" si="452"/>
        <v>56.481013521119031</v>
      </c>
      <c r="AH459">
        <f t="shared" si="452"/>
        <v>6.1193659649174634</v>
      </c>
      <c r="AI459">
        <f t="shared" si="452"/>
        <v>12.749704168782896</v>
      </c>
      <c r="AJ459">
        <f t="shared" si="452"/>
        <v>29.12118831254697</v>
      </c>
      <c r="AK459">
        <f t="shared" si="453"/>
        <v>123.43859382215882</v>
      </c>
      <c r="AL459">
        <f t="shared" si="453"/>
        <v>27.208024579465871</v>
      </c>
      <c r="AM459">
        <f t="shared" si="453"/>
        <v>80.412066755784991</v>
      </c>
      <c r="AN459">
        <f t="shared" si="453"/>
        <v>56.01020653873222</v>
      </c>
      <c r="AO459">
        <f>_xlfn.FORECAST.ETS($C459, AO452:AO457, $C452:$C457, 0,0,1)</f>
        <v>13.732318545576412</v>
      </c>
      <c r="AP459">
        <f>_xlfn.FORECAST.ETS($C459, AP452:AP457, $C452:$C457, 0,0,1)</f>
        <v>0</v>
      </c>
      <c r="AQ459" t="e">
        <f>AP459*AVERAGEIFS(AQ:AQ, $A:$A, $A459, $D:$D, "Weight pct")</f>
        <v>#DIV/0!</v>
      </c>
      <c r="AR459" t="e">
        <f>AP459*AVERAGEIFS(AR:AR, $A:$A, $A459, $D:$D, "Weight pct")</f>
        <v>#DIV/0!</v>
      </c>
      <c r="AS459" t="e">
        <f>AP459*AVERAGEIFS(AS:AS, $A:$A, $A459, $D:$D, "Weight pct")</f>
        <v>#DIV/0!</v>
      </c>
      <c r="AT459" t="e">
        <f t="shared" si="454"/>
        <v>#DIV/0!</v>
      </c>
      <c r="AU459" t="e">
        <f t="shared" si="454"/>
        <v>#DIV/0!</v>
      </c>
      <c r="AV459" t="e">
        <f t="shared" si="454"/>
        <v>#DIV/0!</v>
      </c>
      <c r="AW459" t="e">
        <f t="shared" si="454"/>
        <v>#DIV/0!</v>
      </c>
      <c r="AX459" t="e">
        <f t="shared" si="455"/>
        <v>#DIV/0!</v>
      </c>
      <c r="AY459" t="e">
        <f t="shared" si="455"/>
        <v>#DIV/0!</v>
      </c>
      <c r="AZ459" t="e">
        <f t="shared" si="455"/>
        <v>#DIV/0!</v>
      </c>
      <c r="BA459" t="e">
        <f t="shared" si="455"/>
        <v>#DIV/0!</v>
      </c>
      <c r="BB459">
        <f>_xlfn.FORECAST.ETS($C459, BB452:BB457, $C452:$C457, 0,0,1)</f>
        <v>244.48613351079828</v>
      </c>
      <c r="BC459">
        <f>BB459*AVERAGEIFS(BC:BC, $A:$A, $A459, $D:$D, "Weight pct")</f>
        <v>72.934038755940136</v>
      </c>
      <c r="BD459">
        <f>BB459*AVERAGEIFS(BD:BD, $A:$A, $A459, $D:$D, "Weight pct")</f>
        <v>145.50076695171037</v>
      </c>
      <c r="BE459">
        <f>BB459*AVERAGEIFS(BE:BE, $A:$A, $A459, $D:$D, "Weight pct")</f>
        <v>107.7773247186929</v>
      </c>
      <c r="BF459">
        <f t="shared" si="456"/>
        <v>133.74881363466065</v>
      </c>
      <c r="BG459">
        <f t="shared" si="456"/>
        <v>46.256091920414562</v>
      </c>
      <c r="BH459">
        <f t="shared" si="456"/>
        <v>74.705485339846689</v>
      </c>
      <c r="BI459">
        <f t="shared" si="456"/>
        <v>45.218090773660364</v>
      </c>
      <c r="BJ459">
        <f t="shared" si="457"/>
        <v>110.73731987613763</v>
      </c>
      <c r="BK459">
        <f t="shared" si="457"/>
        <v>26.677946835525582</v>
      </c>
      <c r="BL459">
        <f t="shared" si="457"/>
        <v>70.795281611863686</v>
      </c>
      <c r="BM459">
        <f t="shared" si="457"/>
        <v>62.559233945032538</v>
      </c>
      <c r="BN459">
        <f>_xlfn.FORECAST.ETS($C459, BN452:BN457, $C452:$C457, 0,0,1)</f>
        <v>17.003885427606505</v>
      </c>
      <c r="BO459">
        <f>_xlfn.FORECAST.ETS($C459, BO452:BO457, $C452:$C457, 0,0,1)</f>
        <v>0</v>
      </c>
      <c r="BP459" t="e">
        <f>BO459*AVERAGEIFS(BP:BP, $A:$A, $A459, $D:$D, "Weight pct")</f>
        <v>#DIV/0!</v>
      </c>
      <c r="BQ459" t="e">
        <f>BO459*AVERAGEIFS(BQ:BQ, $A:$A, $A459, $D:$D, "Weight pct")</f>
        <v>#DIV/0!</v>
      </c>
      <c r="BR459" t="e">
        <f>BO459*AVERAGEIFS(BR:BR, $A:$A, $A459, $D:$D, "Weight pct")</f>
        <v>#DIV/0!</v>
      </c>
      <c r="BS459" t="e">
        <f t="shared" si="458"/>
        <v>#DIV/0!</v>
      </c>
      <c r="BT459" t="e">
        <f t="shared" si="458"/>
        <v>#DIV/0!</v>
      </c>
      <c r="BU459" t="e">
        <f t="shared" si="458"/>
        <v>#DIV/0!</v>
      </c>
      <c r="BV459" t="e">
        <f t="shared" si="458"/>
        <v>#DIV/0!</v>
      </c>
      <c r="BW459" t="e">
        <f t="shared" si="459"/>
        <v>#DIV/0!</v>
      </c>
      <c r="BX459" t="e">
        <f t="shared" si="459"/>
        <v>#DIV/0!</v>
      </c>
      <c r="BY459" t="e">
        <f t="shared" si="459"/>
        <v>#DIV/0!</v>
      </c>
      <c r="BZ459" t="e">
        <f t="shared" si="459"/>
        <v>#DIV/0!</v>
      </c>
      <c r="CA459">
        <f>_xlfn.FORECAST.ETS($C459, CA452:CA457, $C452:$C457, 0,0,1)</f>
        <v>0</v>
      </c>
    </row>
    <row r="460" spans="1:79" outlineLevel="1">
      <c r="A460" t="str">
        <f>A459</f>
        <v>010060</v>
      </c>
      <c r="B460" t="str">
        <f>B459</f>
        <v>Vernon College</v>
      </c>
      <c r="C460">
        <v>2024</v>
      </c>
      <c r="D460" t="s">
        <v>2040</v>
      </c>
      <c r="E460">
        <f>IF(OR(E457=0,E457=""),E458,IF(E458&gt;(E457*(1+Dash!$B$6)),E457*(1+Dash!$B$6),IF(E458&lt;(E457*(1-Dash!$B$7)),E457*(1-Dash!$B$7),E458)))</f>
        <v>212.67860136020366</v>
      </c>
      <c r="F460">
        <f>IF(OR(F457=0,F457=""),F458,IF(F458&gt;(F457*(1+Dash!$B$6)),F457*(1+Dash!$B$6),IF(F458&lt;(F457*(1-Dash!$B$7)),F457*(1-Dash!$B$7),F458)))</f>
        <v>191.89999999999998</v>
      </c>
      <c r="G460">
        <f>F460*AVERAGEIFS(G:G, $A:$A, $A460, $D:$D, "Weight pct")</f>
        <v>60.471190360279977</v>
      </c>
      <c r="H460">
        <f>F460*AVERAGEIFS(H:H, $A:$A, $A460, $D:$D, "Weight pct")</f>
        <v>83.332397213254424</v>
      </c>
      <c r="I460">
        <f>F460*AVERAGEIFS(I:I, $A:$A, $A460, $D:$D, "Weight pct")</f>
        <v>48.705552600575373</v>
      </c>
      <c r="J460">
        <f>IF(OR(J457=0,J457=""),J458,IF(J458&gt;(J457*(1+Dash!$B$6)),J457*(1+Dash!$B$6),IF(J458&lt;(J457*(1-Dash!$B$7)),J457*(1-Dash!$B$7),J458)))</f>
        <v>0</v>
      </c>
      <c r="K460" t="e">
        <f>J460*AVERAGEIFS(K:K, $A:$A, $A460, $D:$D, "Weight pct")</f>
        <v>#DIV/0!</v>
      </c>
      <c r="L460" t="e">
        <f>J460*AVERAGEIFS(L:L, $A:$A, $A460, $D:$D, "Weight pct")</f>
        <v>#DIV/0!</v>
      </c>
      <c r="M460" t="e">
        <f>J460*AVERAGEIFS(M:M, $A:$A, $A460, $D:$D, "Weight pct")</f>
        <v>#DIV/0!</v>
      </c>
      <c r="N460">
        <f>IF(OR(N457=0,N457=""),N458,IF(N458&gt;(N457*(1+Dash!$B$6)),N457*(1+Dash!$B$6),IF(N458&lt;(N457*(1-Dash!$B$7)),N457*(1-Dash!$B$7),N458)))</f>
        <v>176</v>
      </c>
      <c r="O460">
        <f>N460*AVERAGEIFS(O:O, $A:$A, $A460, $D:$D, "Weight pct")</f>
        <v>0</v>
      </c>
      <c r="P460">
        <f>N460*AVERAGEIFS(P:P, $A:$A, $A460, $D:$D, "Weight pct")</f>
        <v>176</v>
      </c>
      <c r="Q460">
        <f>IF(OR(Q457=0,Q457=""),Q458,IF(Q458&gt;(Q457*(1+Dash!$B$6)),Q457*(1+Dash!$B$6),IF(Q458&lt;(Q457*(1-Dash!$B$7)),Q457*(1-Dash!$B$7),Q458)))</f>
        <v>191.4</v>
      </c>
      <c r="R460">
        <f>$Q460*($R457/$Q457)</f>
        <v>50.6</v>
      </c>
      <c r="S460">
        <f>$Q460*($S457/$Q457)</f>
        <v>125.4</v>
      </c>
      <c r="T460">
        <f>$Q460*($T457/$Q457)</f>
        <v>101.2</v>
      </c>
      <c r="U460">
        <f t="shared" si="450"/>
        <v>34.512500000000003</v>
      </c>
      <c r="V460">
        <f t="shared" si="450"/>
        <v>6.6</v>
      </c>
      <c r="W460">
        <f t="shared" si="450"/>
        <v>8.8000000000000007</v>
      </c>
      <c r="X460">
        <f t="shared" si="450"/>
        <v>9.9</v>
      </c>
      <c r="Y460">
        <f t="shared" si="451"/>
        <v>156.88750000000002</v>
      </c>
      <c r="Z460">
        <f t="shared" si="451"/>
        <v>44</v>
      </c>
      <c r="AA460">
        <f t="shared" si="451"/>
        <v>116.60000000000001</v>
      </c>
      <c r="AB460">
        <f t="shared" si="451"/>
        <v>91.3</v>
      </c>
      <c r="AC460">
        <f>IF(OR(AC457=0,AC457=""),AC458,IF(AC458&gt;(AC457*(1+Dash!$B$6)),AC457*(1+Dash!$B$6),IF(AC458&lt;(AC457*(1-Dash!$B$7)),AC457*(1-Dash!$B$7),AC458)))</f>
        <v>189.66232918070133</v>
      </c>
      <c r="AD460">
        <f>AC460*AVERAGEIFS(AD:AD, $A:$A, $A460, $D:$D, "Weight pct")</f>
        <v>35.132082653462888</v>
      </c>
      <c r="AE460">
        <f>AC460*AVERAGEIFS(AE:AE, $A:$A, $A460, $D:$D, "Weight pct")</f>
        <v>98.206519706550736</v>
      </c>
      <c r="AF460">
        <f>AC460*AVERAGEIFS(AF:AF, $A:$A, $A460, $D:$D, "Weight pct")</f>
        <v>89.741295416954628</v>
      </c>
      <c r="AG460">
        <f t="shared" si="452"/>
        <v>59.539483978883609</v>
      </c>
      <c r="AH460">
        <f t="shared" si="452"/>
        <v>6.4507321861867046</v>
      </c>
      <c r="AI460">
        <f t="shared" si="452"/>
        <v>13.440105971344032</v>
      </c>
      <c r="AJ460">
        <f t="shared" si="452"/>
        <v>30.698112815072424</v>
      </c>
      <c r="AK460">
        <f t="shared" si="453"/>
        <v>130.12284520181774</v>
      </c>
      <c r="AL460">
        <f t="shared" si="453"/>
        <v>28.681350467276186</v>
      </c>
      <c r="AM460">
        <f t="shared" si="453"/>
        <v>84.766413735206697</v>
      </c>
      <c r="AN460">
        <f t="shared" si="453"/>
        <v>59.043182601882208</v>
      </c>
      <c r="AO460">
        <f>IF(OR(AO457=0,AO457=""),AO458,IF(AO458&gt;(AO457*(1+Dash!$B$6)),AO457*(1+Dash!$B$6),IF(AO458&lt;(AO457*(1-Dash!$B$7)),AO457*(1-Dash!$B$7),AO458)))</f>
        <v>13.055972684197059</v>
      </c>
      <c r="AP460">
        <f>IF(OR(AP457=0,AP457=""),AP458,IF(AP458&gt;(AP457*(1+Dash!$B$6)),AP457*(1+Dash!$B$6),IF(AP458&lt;(AP457*(1-Dash!$B$7)),AP457*(1-Dash!$B$7),AP458)))</f>
        <v>0</v>
      </c>
      <c r="AQ460" t="e">
        <f>AP460*AVERAGEIFS(AQ:AQ, $A:$A, $A460, $D:$D, "Weight pct")</f>
        <v>#DIV/0!</v>
      </c>
      <c r="AR460" t="e">
        <f>AP460*AVERAGEIFS(AR:AR, $A:$A, $A460, $D:$D, "Weight pct")</f>
        <v>#DIV/0!</v>
      </c>
      <c r="AS460" t="e">
        <f>AP460*AVERAGEIFS(AS:AS, $A:$A, $A460, $D:$D, "Weight pct")</f>
        <v>#DIV/0!</v>
      </c>
      <c r="AT460" t="e">
        <f t="shared" si="454"/>
        <v>#DIV/0!</v>
      </c>
      <c r="AU460" t="e">
        <f t="shared" si="454"/>
        <v>#DIV/0!</v>
      </c>
      <c r="AV460" t="e">
        <f t="shared" si="454"/>
        <v>#DIV/0!</v>
      </c>
      <c r="AW460" t="e">
        <f t="shared" si="454"/>
        <v>#DIV/0!</v>
      </c>
      <c r="AX460" t="e">
        <f t="shared" si="455"/>
        <v>#DIV/0!</v>
      </c>
      <c r="AY460" t="e">
        <f t="shared" si="455"/>
        <v>#DIV/0!</v>
      </c>
      <c r="AZ460" t="e">
        <f t="shared" si="455"/>
        <v>#DIV/0!</v>
      </c>
      <c r="BA460" t="e">
        <f t="shared" si="455"/>
        <v>#DIV/0!</v>
      </c>
      <c r="BB460">
        <f>IF(OR(BB457=0,BB457=""),BB458,IF(BB458&gt;(BB457*(1+Dash!$B$6)),BB457*(1+Dash!$B$6),IF(BB458&lt;(BB457*(1-Dash!$B$7)),BB457*(1-Dash!$B$7),BB458)))</f>
        <v>255.2579775764172</v>
      </c>
      <c r="BC460">
        <f>BB460*AVERAGEIFS(BC:BC, $A:$A, $A460, $D:$D, "Weight pct")</f>
        <v>76.147448372564043</v>
      </c>
      <c r="BD460">
        <f>BB460*AVERAGEIFS(BD:BD, $A:$A, $A460, $D:$D, "Weight pct")</f>
        <v>151.91140280465359</v>
      </c>
      <c r="BE460">
        <f>BB460*AVERAGEIFS(BE:BE, $A:$A, $A460, $D:$D, "Weight pct")</f>
        <v>112.52589887710447</v>
      </c>
      <c r="BF460">
        <f t="shared" si="456"/>
        <v>139.64166875795726</v>
      </c>
      <c r="BG460">
        <f t="shared" si="456"/>
        <v>48.294094657406738</v>
      </c>
      <c r="BH460">
        <f t="shared" si="456"/>
        <v>77.99694333532301</v>
      </c>
      <c r="BI460">
        <f t="shared" si="456"/>
        <v>47.210360092841853</v>
      </c>
      <c r="BJ460">
        <f t="shared" si="457"/>
        <v>115.61630881845993</v>
      </c>
      <c r="BK460">
        <f t="shared" si="457"/>
        <v>27.853353715157311</v>
      </c>
      <c r="BL460">
        <f t="shared" si="457"/>
        <v>73.914459469330566</v>
      </c>
      <c r="BM460">
        <f t="shared" si="457"/>
        <v>65.315538784262628</v>
      </c>
      <c r="BN460">
        <f>IF(OR(BN457=0,BN457=""),BN458,IF(BN458&gt;(BN457*(1+Dash!$B$6)),BN457*(1+Dash!$B$6),IF(BN458&lt;(BN457*(1-Dash!$B$7)),BN457*(1-Dash!$B$7),BN458)))</f>
        <v>17.600000000000001</v>
      </c>
      <c r="BO460">
        <f>IF(OR(BO457=0,BO457=""),BO458,IF(BO458&gt;(BO457*(1+Dash!$B$6)),BO457*(1+Dash!$B$6),IF(BO458&lt;(BO457*(1-Dash!$B$7)),BO457*(1-Dash!$B$7),BO458)))</f>
        <v>0</v>
      </c>
      <c r="BP460" t="e">
        <f>BO460*AVERAGEIFS(BP:BP, $A:$A, $A460, $D:$D, "Weight pct")</f>
        <v>#DIV/0!</v>
      </c>
      <c r="BQ460" t="e">
        <f>BO460*AVERAGEIFS(BQ:BQ, $A:$A, $A460, $D:$D, "Weight pct")</f>
        <v>#DIV/0!</v>
      </c>
      <c r="BR460" t="e">
        <f>BO460*AVERAGEIFS(BR:BR, $A:$A, $A460, $D:$D, "Weight pct")</f>
        <v>#DIV/0!</v>
      </c>
      <c r="BS460" t="e">
        <f t="shared" si="458"/>
        <v>#DIV/0!</v>
      </c>
      <c r="BT460" t="e">
        <f t="shared" si="458"/>
        <v>#DIV/0!</v>
      </c>
      <c r="BU460" t="e">
        <f t="shared" si="458"/>
        <v>#DIV/0!</v>
      </c>
      <c r="BV460" t="e">
        <f t="shared" si="458"/>
        <v>#DIV/0!</v>
      </c>
      <c r="BW460" t="e">
        <f t="shared" si="459"/>
        <v>#DIV/0!</v>
      </c>
      <c r="BX460" t="e">
        <f t="shared" si="459"/>
        <v>#DIV/0!</v>
      </c>
      <c r="BY460" t="e">
        <f t="shared" si="459"/>
        <v>#DIV/0!</v>
      </c>
      <c r="BZ460" t="e">
        <f t="shared" si="459"/>
        <v>#DIV/0!</v>
      </c>
      <c r="CA460">
        <f>IF(OR(CA457=0,CA457=""),CA458,IF(CA458&gt;(CA457*(1+Dash!$B$6)),CA457*(1+Dash!$B$6),IF(CA458&lt;(CA457*(1-Dash!$B$7)),CA457*(1-Dash!$B$7),CA458)))</f>
        <v>0</v>
      </c>
    </row>
    <row r="461" spans="1:79" outlineLevel="1">
      <c r="A461" t="str">
        <f>A460</f>
        <v>010060</v>
      </c>
      <c r="B461" t="str">
        <f>B460</f>
        <v>Vernon College</v>
      </c>
      <c r="C461">
        <v>2025</v>
      </c>
      <c r="D461" t="s">
        <v>2040</v>
      </c>
      <c r="E461">
        <f>IF(E459&gt;(E460*(1+Dash!$B$6)), E460*(1+Dash!$B$6), IF(E459&lt;(E460*(1-Dash!$B$7)), E460*(1-Dash!$B$7), E459))</f>
        <v>208.04316495241071</v>
      </c>
      <c r="F461">
        <f>IF(F459&gt;(F460*(1+Dash!$B$6)), F460*(1+Dash!$B$6), IF(F459&lt;(F460*(1-Dash!$B$7)), F460*(1-Dash!$B$7), F459))</f>
        <v>182.30499999999998</v>
      </c>
      <c r="G461">
        <f>F461*AVERAGEIFS(G:G, $A:$A, $A461, $D:$D, "Weight pct")</f>
        <v>57.447630842265973</v>
      </c>
      <c r="H461">
        <f>F461*AVERAGEIFS(H:H, $A:$A, $A461, $D:$D, "Weight pct")</f>
        <v>79.165777352591704</v>
      </c>
      <c r="I461">
        <f>F461*AVERAGEIFS(I:I, $A:$A, $A461, $D:$D, "Weight pct")</f>
        <v>46.270274970546609</v>
      </c>
      <c r="J461">
        <f>IF(J459&gt;(J460*(1+Dash!$B$6)), J460*(1+Dash!$B$6), IF(J459&lt;(J460*(1-Dash!$B$7)), J460*(1-Dash!$B$7), J459))</f>
        <v>0</v>
      </c>
      <c r="K461" t="e">
        <f>J461*AVERAGEIFS(K:K, $A:$A, $A461, $D:$D, "Weight pct")</f>
        <v>#DIV/0!</v>
      </c>
      <c r="L461" t="e">
        <f>J461*AVERAGEIFS(L:L, $A:$A, $A461, $D:$D, "Weight pct")</f>
        <v>#DIV/0!</v>
      </c>
      <c r="M461" t="e">
        <f>J461*AVERAGEIFS(M:M, $A:$A, $A461, $D:$D, "Weight pct")</f>
        <v>#DIV/0!</v>
      </c>
      <c r="N461">
        <f>IF(N459&gt;(N460*(1+Dash!$B$6)), N460*(1+Dash!$B$6), IF(N459&lt;(N460*(1-Dash!$B$7)), N460*(1-Dash!$B$7), N459))</f>
        <v>193.60000000000002</v>
      </c>
      <c r="O461">
        <f>N461*AVERAGEIFS(O:O, $A:$A, $A461, $D:$D, "Weight pct")</f>
        <v>0</v>
      </c>
      <c r="P461">
        <f>N461*AVERAGEIFS(P:P, $A:$A, $A461, $D:$D, "Weight pct")</f>
        <v>193.60000000000002</v>
      </c>
      <c r="Q461">
        <f>IF(Q459&gt;(Q460*(1+Dash!$B$6)), Q460*(1+Dash!$B$6), IF(Q459&lt;(Q460*(1-Dash!$B$7)), Q460*(1-Dash!$B$7), Q459))</f>
        <v>210.54000000000002</v>
      </c>
      <c r="R461">
        <f>$Q461*($R457/$Q457)</f>
        <v>55.660000000000011</v>
      </c>
      <c r="S461">
        <f>$Q461*($S457/$Q457)</f>
        <v>137.94</v>
      </c>
      <c r="T461">
        <f>$Q461*($T457/$Q457)</f>
        <v>111.32000000000002</v>
      </c>
      <c r="U461">
        <f t="shared" si="450"/>
        <v>37.963750000000005</v>
      </c>
      <c r="V461">
        <f t="shared" si="450"/>
        <v>7.2600000000000016</v>
      </c>
      <c r="W461">
        <f t="shared" si="450"/>
        <v>9.68</v>
      </c>
      <c r="X461">
        <f t="shared" si="450"/>
        <v>10.890000000000002</v>
      </c>
      <c r="Y461">
        <f t="shared" si="451"/>
        <v>172.57625000000002</v>
      </c>
      <c r="Z461">
        <f t="shared" si="451"/>
        <v>48.400000000000006</v>
      </c>
      <c r="AA461">
        <f t="shared" si="451"/>
        <v>128.26</v>
      </c>
      <c r="AB461">
        <f t="shared" si="451"/>
        <v>100.43000000000002</v>
      </c>
      <c r="AC461">
        <f>IF(AC459&gt;(AC460*(1+Dash!$B$6)), AC460*(1+Dash!$B$6), IF(AC459&lt;(AC460*(1-Dash!$B$7)), AC460*(1-Dash!$B$7), AC459))</f>
        <v>180.17921272166626</v>
      </c>
      <c r="AD461">
        <f>AC461*AVERAGEIFS(AD:AD, $A:$A, $A461, $D:$D, "Weight pct")</f>
        <v>33.375478520789741</v>
      </c>
      <c r="AE461">
        <f>AC461*AVERAGEIFS(AE:AE, $A:$A, $A461, $D:$D, "Weight pct")</f>
        <v>93.296193721223204</v>
      </c>
      <c r="AF461">
        <f>AC461*AVERAGEIFS(AF:AF, $A:$A, $A461, $D:$D, "Weight pct")</f>
        <v>85.25423064610689</v>
      </c>
      <c r="AG461">
        <f t="shared" si="452"/>
        <v>56.562509779939425</v>
      </c>
      <c r="AH461">
        <f t="shared" si="452"/>
        <v>6.1281955768773688</v>
      </c>
      <c r="AI461">
        <f t="shared" si="452"/>
        <v>12.76810067277683</v>
      </c>
      <c r="AJ461">
        <f t="shared" si="452"/>
        <v>29.163207174318799</v>
      </c>
      <c r="AK461">
        <f t="shared" si="453"/>
        <v>123.61670294172684</v>
      </c>
      <c r="AL461">
        <f t="shared" si="453"/>
        <v>27.247282943912374</v>
      </c>
      <c r="AM461">
        <f t="shared" si="453"/>
        <v>80.528093048446365</v>
      </c>
      <c r="AN461">
        <f t="shared" si="453"/>
        <v>56.091023471788098</v>
      </c>
      <c r="AO461">
        <f>IF(AO459&gt;(AO460*(1+Dash!$B$6)), AO460*(1+Dash!$B$6), IF(AO459&lt;(AO460*(1-Dash!$B$7)), AO460*(1-Dash!$B$7), AO459))</f>
        <v>13.732318545576412</v>
      </c>
      <c r="AP461">
        <f>IF(AP459&gt;(AP460*(1+Dash!$B$6)), AP460*(1+Dash!$B$6), IF(AP459&lt;(AP460*(1-Dash!$B$7)), AP460*(1-Dash!$B$7), AP459))</f>
        <v>0</v>
      </c>
      <c r="AQ461" t="e">
        <f>AP461*AVERAGEIFS(AQ:AQ, $A:$A, $A461, $D:$D, "Weight pct")</f>
        <v>#DIV/0!</v>
      </c>
      <c r="AR461" t="e">
        <f>AP461*AVERAGEIFS(AR:AR, $A:$A, $A461, $D:$D, "Weight pct")</f>
        <v>#DIV/0!</v>
      </c>
      <c r="AS461" t="e">
        <f>AP461*AVERAGEIFS(AS:AS, $A:$A, $A461, $D:$D, "Weight pct")</f>
        <v>#DIV/0!</v>
      </c>
      <c r="AT461" t="e">
        <f t="shared" si="454"/>
        <v>#DIV/0!</v>
      </c>
      <c r="AU461" t="e">
        <f t="shared" si="454"/>
        <v>#DIV/0!</v>
      </c>
      <c r="AV461" t="e">
        <f t="shared" si="454"/>
        <v>#DIV/0!</v>
      </c>
      <c r="AW461" t="e">
        <f t="shared" si="454"/>
        <v>#DIV/0!</v>
      </c>
      <c r="AX461" t="e">
        <f t="shared" si="455"/>
        <v>#DIV/0!</v>
      </c>
      <c r="AY461" t="e">
        <f t="shared" si="455"/>
        <v>#DIV/0!</v>
      </c>
      <c r="AZ461" t="e">
        <f t="shared" si="455"/>
        <v>#DIV/0!</v>
      </c>
      <c r="BA461" t="e">
        <f t="shared" si="455"/>
        <v>#DIV/0!</v>
      </c>
      <c r="BB461">
        <f>IF(BB459&gt;(BB460*(1+Dash!$B$6)), BB460*(1+Dash!$B$6), IF(BB459&lt;(BB460*(1-Dash!$B$7)), BB460*(1-Dash!$B$7), BB459))</f>
        <v>244.48613351079828</v>
      </c>
      <c r="BC461">
        <f>BB461*AVERAGEIFS(BC:BC, $A:$A, $A461, $D:$D, "Weight pct")</f>
        <v>72.934038755940136</v>
      </c>
      <c r="BD461">
        <f>BB461*AVERAGEIFS(BD:BD, $A:$A, $A461, $D:$D, "Weight pct")</f>
        <v>145.50076695171037</v>
      </c>
      <c r="BE461">
        <f>BB461*AVERAGEIFS(BE:BE, $A:$A, $A461, $D:$D, "Weight pct")</f>
        <v>107.7773247186929</v>
      </c>
      <c r="BF461">
        <f t="shared" si="456"/>
        <v>133.74881363466065</v>
      </c>
      <c r="BG461">
        <f t="shared" si="456"/>
        <v>46.256091920414562</v>
      </c>
      <c r="BH461">
        <f t="shared" si="456"/>
        <v>74.705485339846689</v>
      </c>
      <c r="BI461">
        <f t="shared" si="456"/>
        <v>45.218090773660364</v>
      </c>
      <c r="BJ461">
        <f t="shared" si="457"/>
        <v>110.73731987613763</v>
      </c>
      <c r="BK461">
        <f t="shared" si="457"/>
        <v>26.677946835525582</v>
      </c>
      <c r="BL461">
        <f t="shared" si="457"/>
        <v>70.795281611863686</v>
      </c>
      <c r="BM461">
        <f t="shared" si="457"/>
        <v>62.559233945032538</v>
      </c>
      <c r="BN461">
        <f>IF(BN459&gt;(BN460*(1+Dash!$B$6)), BN460*(1+Dash!$B$6), IF(BN459&lt;(BN460*(1-Dash!$B$7)), BN460*(1-Dash!$B$7), BN459))</f>
        <v>17.003885427606505</v>
      </c>
      <c r="BO461">
        <f>IF(BO459&gt;(BO460*(1+Dash!$B$6)), BO460*(1+Dash!$B$6), IF(BO459&lt;(BO460*(1-Dash!$B$7)), BO460*(1-Dash!$B$7), BO459))</f>
        <v>0</v>
      </c>
      <c r="BP461" t="e">
        <f>BO461*AVERAGEIFS(BP:BP, $A:$A, $A461, $D:$D, "Weight pct")</f>
        <v>#DIV/0!</v>
      </c>
      <c r="BQ461" t="e">
        <f>BO461*AVERAGEIFS(BQ:BQ, $A:$A, $A461, $D:$D, "Weight pct")</f>
        <v>#DIV/0!</v>
      </c>
      <c r="BR461" t="e">
        <f>BO461*AVERAGEIFS(BR:BR, $A:$A, $A461, $D:$D, "Weight pct")</f>
        <v>#DIV/0!</v>
      </c>
      <c r="BS461" t="e">
        <f t="shared" si="458"/>
        <v>#DIV/0!</v>
      </c>
      <c r="BT461" t="e">
        <f t="shared" si="458"/>
        <v>#DIV/0!</v>
      </c>
      <c r="BU461" t="e">
        <f t="shared" si="458"/>
        <v>#DIV/0!</v>
      </c>
      <c r="BV461" t="e">
        <f t="shared" si="458"/>
        <v>#DIV/0!</v>
      </c>
      <c r="BW461" t="e">
        <f t="shared" si="459"/>
        <v>#DIV/0!</v>
      </c>
      <c r="BX461" t="e">
        <f t="shared" si="459"/>
        <v>#DIV/0!</v>
      </c>
      <c r="BY461" t="e">
        <f t="shared" si="459"/>
        <v>#DIV/0!</v>
      </c>
      <c r="BZ461" t="e">
        <f t="shared" si="459"/>
        <v>#DIV/0!</v>
      </c>
      <c r="CA461">
        <f>IF(CA459&gt;(CA460*(1+Dash!$B$6)), CA460*(1+Dash!$B$6), IF(CA459&lt;(CA460*(1-Dash!$B$7)), CA460*(1-Dash!$B$7), CA459))</f>
        <v>0</v>
      </c>
    </row>
    <row r="462" spans="1:79">
      <c r="A462" t="s">
        <v>139</v>
      </c>
      <c r="B462" t="s">
        <v>1981</v>
      </c>
      <c r="C462">
        <v>2018</v>
      </c>
      <c r="D462" t="s">
        <v>2036</v>
      </c>
      <c r="E462">
        <v>186</v>
      </c>
      <c r="F462">
        <v>266</v>
      </c>
      <c r="G462">
        <v>99</v>
      </c>
      <c r="H462">
        <v>116</v>
      </c>
      <c r="I462">
        <v>58</v>
      </c>
      <c r="AC462">
        <v>345</v>
      </c>
      <c r="AD462">
        <v>158</v>
      </c>
      <c r="AE462">
        <v>140</v>
      </c>
      <c r="AF462">
        <v>196</v>
      </c>
      <c r="AG462">
        <v>109</v>
      </c>
      <c r="AH462">
        <v>42</v>
      </c>
      <c r="AI462">
        <v>41</v>
      </c>
      <c r="AJ462">
        <v>65</v>
      </c>
      <c r="AK462">
        <v>236</v>
      </c>
      <c r="AL462">
        <v>116</v>
      </c>
      <c r="AM462">
        <v>99</v>
      </c>
      <c r="AN462">
        <v>131</v>
      </c>
      <c r="AO462">
        <v>19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460</v>
      </c>
      <c r="BC462">
        <v>136</v>
      </c>
      <c r="BD462">
        <v>211</v>
      </c>
      <c r="BE462">
        <v>175</v>
      </c>
      <c r="BF462">
        <v>273</v>
      </c>
      <c r="BG462">
        <v>93</v>
      </c>
      <c r="BH462">
        <v>121</v>
      </c>
      <c r="BI462">
        <v>79</v>
      </c>
      <c r="BJ462">
        <v>187</v>
      </c>
      <c r="BK462">
        <v>43</v>
      </c>
      <c r="BL462">
        <v>90</v>
      </c>
      <c r="BM462">
        <v>96</v>
      </c>
      <c r="BN462">
        <v>43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</row>
    <row r="463" spans="1:79">
      <c r="A463" t="s">
        <v>139</v>
      </c>
      <c r="B463" t="s">
        <v>1981</v>
      </c>
      <c r="C463">
        <v>2019</v>
      </c>
      <c r="D463" t="s">
        <v>2036</v>
      </c>
      <c r="E463">
        <v>173</v>
      </c>
      <c r="F463">
        <v>284</v>
      </c>
      <c r="G463">
        <v>111</v>
      </c>
      <c r="H463">
        <v>124</v>
      </c>
      <c r="I463">
        <v>74</v>
      </c>
      <c r="AC463">
        <v>299</v>
      </c>
      <c r="AD463">
        <v>147</v>
      </c>
      <c r="AE463">
        <v>129</v>
      </c>
      <c r="AF463">
        <v>143</v>
      </c>
      <c r="AG463">
        <v>96</v>
      </c>
      <c r="AH463">
        <v>40</v>
      </c>
      <c r="AI463">
        <v>37</v>
      </c>
      <c r="AJ463">
        <v>44</v>
      </c>
      <c r="AK463">
        <v>203</v>
      </c>
      <c r="AL463">
        <v>107</v>
      </c>
      <c r="AM463">
        <v>92</v>
      </c>
      <c r="AN463">
        <v>99</v>
      </c>
      <c r="AO463">
        <v>15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458</v>
      </c>
      <c r="BC463">
        <v>171</v>
      </c>
      <c r="BD463">
        <v>211</v>
      </c>
      <c r="BE463">
        <v>176</v>
      </c>
      <c r="BF463">
        <v>282</v>
      </c>
      <c r="BG463">
        <v>115</v>
      </c>
      <c r="BH463">
        <v>135</v>
      </c>
      <c r="BI463">
        <v>87</v>
      </c>
      <c r="BJ463">
        <v>176</v>
      </c>
      <c r="BK463">
        <v>56</v>
      </c>
      <c r="BL463">
        <v>76</v>
      </c>
      <c r="BM463">
        <v>89</v>
      </c>
      <c r="BN463">
        <v>63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</row>
    <row r="464" spans="1:79">
      <c r="A464" t="s">
        <v>139</v>
      </c>
      <c r="B464" t="s">
        <v>1981</v>
      </c>
      <c r="C464">
        <v>2020</v>
      </c>
      <c r="D464" t="s">
        <v>2036</v>
      </c>
      <c r="E464">
        <v>199</v>
      </c>
      <c r="F464">
        <v>250</v>
      </c>
      <c r="G464">
        <v>102</v>
      </c>
      <c r="H464">
        <v>108</v>
      </c>
      <c r="I464">
        <v>71</v>
      </c>
      <c r="N464">
        <v>112</v>
      </c>
      <c r="O464">
        <v>34</v>
      </c>
      <c r="P464">
        <v>78</v>
      </c>
      <c r="Q464">
        <f>SUM(Table1[[#This Row],[OSA]],Table1[[#This Row],[OSA: High-Demand Field]])</f>
        <v>97</v>
      </c>
      <c r="U464">
        <v>84</v>
      </c>
      <c r="Y464">
        <v>13</v>
      </c>
      <c r="AC464">
        <v>251</v>
      </c>
      <c r="AD464">
        <v>94</v>
      </c>
      <c r="AE464">
        <v>113</v>
      </c>
      <c r="AF464">
        <v>109</v>
      </c>
      <c r="AG464">
        <v>104</v>
      </c>
      <c r="AH464">
        <v>38</v>
      </c>
      <c r="AI464">
        <v>41</v>
      </c>
      <c r="AJ464">
        <v>51</v>
      </c>
      <c r="AK464">
        <v>147</v>
      </c>
      <c r="AL464">
        <v>56</v>
      </c>
      <c r="AM464">
        <v>72</v>
      </c>
      <c r="AN464">
        <v>58</v>
      </c>
      <c r="AO464">
        <v>11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391</v>
      </c>
      <c r="BC464">
        <v>134</v>
      </c>
      <c r="BD464">
        <v>190</v>
      </c>
      <c r="BE464">
        <v>158</v>
      </c>
      <c r="BF464">
        <v>243</v>
      </c>
      <c r="BG464">
        <v>90</v>
      </c>
      <c r="BH464">
        <v>113</v>
      </c>
      <c r="BI464">
        <v>89</v>
      </c>
      <c r="BJ464">
        <v>148</v>
      </c>
      <c r="BK464">
        <v>44</v>
      </c>
      <c r="BL464">
        <v>77</v>
      </c>
      <c r="BM464">
        <v>69</v>
      </c>
      <c r="BN464">
        <v>51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</row>
    <row r="465" spans="1:79">
      <c r="A465" t="s">
        <v>139</v>
      </c>
      <c r="B465" t="s">
        <v>1981</v>
      </c>
      <c r="C465">
        <v>2021</v>
      </c>
      <c r="D465" t="s">
        <v>2036</v>
      </c>
      <c r="E465">
        <v>131</v>
      </c>
      <c r="F465">
        <v>264</v>
      </c>
      <c r="G465">
        <v>85</v>
      </c>
      <c r="H465">
        <v>103</v>
      </c>
      <c r="I465">
        <v>86</v>
      </c>
      <c r="N465">
        <v>130</v>
      </c>
      <c r="O465">
        <v>45</v>
      </c>
      <c r="P465">
        <v>85</v>
      </c>
      <c r="Q465">
        <f>SUM(Table1[[#This Row],[OSA]],Table1[[#This Row],[OSA: High-Demand Field]])</f>
        <v>70</v>
      </c>
      <c r="U465">
        <v>66</v>
      </c>
      <c r="Y465">
        <v>4</v>
      </c>
      <c r="AC465">
        <v>264</v>
      </c>
      <c r="AD465">
        <v>97</v>
      </c>
      <c r="AE465">
        <v>103</v>
      </c>
      <c r="AF465">
        <v>124</v>
      </c>
      <c r="AG465">
        <v>87</v>
      </c>
      <c r="AH465">
        <v>35</v>
      </c>
      <c r="AI465">
        <v>31</v>
      </c>
      <c r="AJ465">
        <v>45</v>
      </c>
      <c r="AK465">
        <v>177</v>
      </c>
      <c r="AL465">
        <v>62</v>
      </c>
      <c r="AM465">
        <v>72</v>
      </c>
      <c r="AN465">
        <v>79</v>
      </c>
      <c r="AO465">
        <v>19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372</v>
      </c>
      <c r="BC465">
        <v>121</v>
      </c>
      <c r="BD465">
        <v>177</v>
      </c>
      <c r="BE465">
        <v>128</v>
      </c>
      <c r="BF465">
        <v>232</v>
      </c>
      <c r="BG465">
        <v>83</v>
      </c>
      <c r="BH465">
        <v>115</v>
      </c>
      <c r="BI465">
        <v>73</v>
      </c>
      <c r="BJ465">
        <v>140</v>
      </c>
      <c r="BK465">
        <v>38</v>
      </c>
      <c r="BL465">
        <v>62</v>
      </c>
      <c r="BM465">
        <v>55</v>
      </c>
      <c r="BN465">
        <v>53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</row>
    <row r="466" spans="1:79">
      <c r="A466" t="s">
        <v>139</v>
      </c>
      <c r="B466" t="s">
        <v>1981</v>
      </c>
      <c r="C466">
        <v>2022</v>
      </c>
      <c r="D466" t="s">
        <v>2036</v>
      </c>
      <c r="E466">
        <v>147</v>
      </c>
      <c r="F466">
        <v>228</v>
      </c>
      <c r="G466">
        <v>83</v>
      </c>
      <c r="H466">
        <v>100</v>
      </c>
      <c r="I466">
        <v>53</v>
      </c>
      <c r="N466">
        <v>125</v>
      </c>
      <c r="O466">
        <v>39</v>
      </c>
      <c r="P466">
        <v>86</v>
      </c>
      <c r="Q466">
        <f>SUM(Table1[[#This Row],[OSA]],Table1[[#This Row],[OSA: High-Demand Field]])</f>
        <v>75</v>
      </c>
      <c r="U466">
        <v>65</v>
      </c>
      <c r="Y466">
        <v>10</v>
      </c>
      <c r="AC466">
        <v>283</v>
      </c>
      <c r="AD466">
        <v>121</v>
      </c>
      <c r="AE466">
        <v>132</v>
      </c>
      <c r="AF466">
        <v>121</v>
      </c>
      <c r="AG466">
        <v>101</v>
      </c>
      <c r="AH466">
        <v>52</v>
      </c>
      <c r="AI466">
        <v>47</v>
      </c>
      <c r="AJ466">
        <v>36</v>
      </c>
      <c r="AK466">
        <v>182</v>
      </c>
      <c r="AL466">
        <v>69</v>
      </c>
      <c r="AM466">
        <v>85</v>
      </c>
      <c r="AN466">
        <v>85</v>
      </c>
      <c r="AO466">
        <v>19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344</v>
      </c>
      <c r="BC466">
        <v>98</v>
      </c>
      <c r="BD466">
        <v>168</v>
      </c>
      <c r="BE466">
        <v>144</v>
      </c>
      <c r="BF466">
        <v>204</v>
      </c>
      <c r="BG466">
        <v>70</v>
      </c>
      <c r="BH466">
        <v>97</v>
      </c>
      <c r="BI466">
        <v>66</v>
      </c>
      <c r="BJ466">
        <v>140</v>
      </c>
      <c r="BK466">
        <v>28</v>
      </c>
      <c r="BL466">
        <v>71</v>
      </c>
      <c r="BM466">
        <v>78</v>
      </c>
      <c r="BN466">
        <v>49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</row>
    <row r="467" spans="1:79">
      <c r="A467" t="s">
        <v>139</v>
      </c>
      <c r="B467" t="s">
        <v>1981</v>
      </c>
      <c r="C467">
        <v>2023</v>
      </c>
      <c r="D467" t="s">
        <v>2036</v>
      </c>
      <c r="E467">
        <v>195</v>
      </c>
      <c r="F467">
        <v>208</v>
      </c>
      <c r="G467">
        <v>67</v>
      </c>
      <c r="H467">
        <v>94</v>
      </c>
      <c r="I467">
        <v>62</v>
      </c>
      <c r="J467">
        <v>2</v>
      </c>
      <c r="K467">
        <v>1</v>
      </c>
      <c r="L467">
        <v>0</v>
      </c>
      <c r="M467">
        <v>0</v>
      </c>
      <c r="N467">
        <v>325</v>
      </c>
      <c r="O467">
        <v>13</v>
      </c>
      <c r="P467">
        <v>312</v>
      </c>
      <c r="Q467">
        <v>103</v>
      </c>
      <c r="R467">
        <v>57</v>
      </c>
      <c r="S467">
        <v>61</v>
      </c>
      <c r="T467">
        <v>38</v>
      </c>
      <c r="U467">
        <v>84</v>
      </c>
      <c r="V467">
        <v>47</v>
      </c>
      <c r="W467">
        <v>50</v>
      </c>
      <c r="X467">
        <v>30</v>
      </c>
      <c r="Y467">
        <v>19</v>
      </c>
      <c r="Z467">
        <v>10</v>
      </c>
      <c r="AA467">
        <v>11</v>
      </c>
      <c r="AB467">
        <v>8</v>
      </c>
      <c r="AC467">
        <v>342</v>
      </c>
      <c r="AD467">
        <v>120</v>
      </c>
      <c r="AE467">
        <v>159</v>
      </c>
      <c r="AF467">
        <v>140</v>
      </c>
      <c r="AG467">
        <v>154</v>
      </c>
      <c r="AH467">
        <v>65</v>
      </c>
      <c r="AI467">
        <v>61</v>
      </c>
      <c r="AJ467">
        <v>58</v>
      </c>
      <c r="AK467">
        <v>188</v>
      </c>
      <c r="AL467">
        <v>55</v>
      </c>
      <c r="AM467">
        <v>98</v>
      </c>
      <c r="AN467">
        <v>82</v>
      </c>
      <c r="AO467">
        <v>23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348</v>
      </c>
      <c r="BC467">
        <v>105</v>
      </c>
      <c r="BD467">
        <v>178</v>
      </c>
      <c r="BE467">
        <v>113</v>
      </c>
      <c r="BF467">
        <v>201</v>
      </c>
      <c r="BG467">
        <v>78</v>
      </c>
      <c r="BH467">
        <v>98</v>
      </c>
      <c r="BI467">
        <v>63</v>
      </c>
      <c r="BJ467">
        <v>147</v>
      </c>
      <c r="BK467">
        <v>27</v>
      </c>
      <c r="BL467">
        <v>80</v>
      </c>
      <c r="BM467">
        <v>50</v>
      </c>
      <c r="BN467">
        <v>49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</row>
    <row r="468" spans="1:79">
      <c r="A468" t="str">
        <f>A467</f>
        <v>003662</v>
      </c>
      <c r="B468" t="str">
        <f>B467</f>
        <v>Victoria College</v>
      </c>
      <c r="C468">
        <v>2024</v>
      </c>
      <c r="D468" t="s">
        <v>2037</v>
      </c>
      <c r="E468">
        <f>_xlfn.FORECAST.ETS($C468, E462:E467, $C462:$C467, 0,0,1)</f>
        <v>172.87872276513369</v>
      </c>
      <c r="F468">
        <f>_xlfn.FORECAST.ETS($C468, F462:F467, $C462:$C467, 0,0,1)</f>
        <v>198.60306554785109</v>
      </c>
      <c r="G468">
        <f>F468*AVERAGEIFS(G:G, $A:$A, $A468, $D:$D, "Weight pct")</f>
        <v>72.130835746523346</v>
      </c>
      <c r="H468">
        <f>F468*AVERAGEIFS(H:H, $A:$A, $A468, $D:$D, "Weight pct")</f>
        <v>85.577432934415228</v>
      </c>
      <c r="I468">
        <f>F468*AVERAGEIFS(I:I, $A:$A, $A468, $D:$D, "Weight pct")</f>
        <v>53.586388412901918</v>
      </c>
      <c r="J468">
        <f>_xlfn.FORECAST.ETS($C468, J462:J467, $C462:$C467, 0,0,1)</f>
        <v>1.5688095420028563</v>
      </c>
      <c r="K468">
        <f>J468*AVERAGEIFS(K:K, $A:$A, $A468, $D:$D, "Weight pct")</f>
        <v>0.78440477100142814</v>
      </c>
      <c r="L468">
        <f>J468*AVERAGEIFS(L:L, $A:$A, $A468, $D:$D, "Weight pct")</f>
        <v>0</v>
      </c>
      <c r="M468">
        <f>J468*AVERAGEIFS(M:M, $A:$A, $A468, $D:$D, "Weight pct")</f>
        <v>0</v>
      </c>
      <c r="N468">
        <f>_xlfn.FORECAST.ETS($C468, N464:N467, $C464:$C467, 0,0,1)</f>
        <v>354.43593219160726</v>
      </c>
      <c r="O468">
        <f>N468*AVERAGEIFS(O:O, $A:$A, $A468, $D:$D, "Weight pct")</f>
        <v>88.761857886786657</v>
      </c>
      <c r="P468">
        <f>N468*AVERAGEIFS(P:P, $A:$A, $A468, $D:$D, "Weight pct")</f>
        <v>265.67407430482058</v>
      </c>
      <c r="Q468">
        <f>_xlfn.FORECAST.ETS($C468, Q464:Q467, $C464:$C467, 0,0,1)</f>
        <v>99.367423657250043</v>
      </c>
      <c r="R468">
        <f>$Q468*($R467/$Q467)</f>
        <v>54.989739305468468</v>
      </c>
      <c r="S468">
        <f>$Q468*($S467/$Q467)</f>
        <v>58.848668379536427</v>
      </c>
      <c r="T468">
        <f>$Q468*($T467/$Q467)</f>
        <v>36.65982620364565</v>
      </c>
      <c r="U468">
        <f t="shared" ref="U468:X471" si="460">Q468*AVERAGEIFS(U:U, $A:$A, $A468, $D:$D, "Weight pct")</f>
        <v>86.723842407145071</v>
      </c>
      <c r="V468">
        <f t="shared" si="460"/>
        <v>45.342416620298565</v>
      </c>
      <c r="W468">
        <f t="shared" si="460"/>
        <v>48.236613425849534</v>
      </c>
      <c r="X468">
        <f t="shared" si="460"/>
        <v>28.941968055509726</v>
      </c>
      <c r="Y468">
        <f t="shared" ref="Y468:AB471" si="461">Q468*AVERAGEIFS(Y:Y, $A:$A, $A468, $D:$D, "Weight pct")</f>
        <v>12.64358125010498</v>
      </c>
      <c r="Z468">
        <f t="shared" si="461"/>
        <v>9.6473226851699057</v>
      </c>
      <c r="AA468">
        <f t="shared" si="461"/>
        <v>10.612054953686897</v>
      </c>
      <c r="AB468">
        <f t="shared" si="461"/>
        <v>7.7178581481359263</v>
      </c>
      <c r="AC468">
        <f>_xlfn.FORECAST.ETS($C468, AC462:AC467, $C462:$C467, 0,0,1)</f>
        <v>339.52711503642507</v>
      </c>
      <c r="AD468">
        <f>AC468*AVERAGEIFS(AD:AD, $A:$A, $A468, $D:$D, "Weight pct")</f>
        <v>139.77058525892252</v>
      </c>
      <c r="AE468">
        <f>AC468*AVERAGEIFS(AE:AE, $A:$A, $A468, $D:$D, "Weight pct")</f>
        <v>147.63370772792089</v>
      </c>
      <c r="AF468">
        <f>AC468*AVERAGEIFS(AF:AF, $A:$A, $A468, $D:$D, "Weight pct")</f>
        <v>157.72479136614135</v>
      </c>
      <c r="AG468">
        <f t="shared" ref="AG468:AJ471" si="462">AC468*AVERAGEIFS(AG:AG, $A:$A, $A468, $D:$D, "Weight pct")</f>
        <v>123.81892962753724</v>
      </c>
      <c r="AH468">
        <f t="shared" si="462"/>
        <v>52.983078548346164</v>
      </c>
      <c r="AI468">
        <f t="shared" si="462"/>
        <v>48.797615109287932</v>
      </c>
      <c r="AJ468">
        <f t="shared" si="462"/>
        <v>57.357263641395733</v>
      </c>
      <c r="AK468">
        <f t="shared" ref="AK468:AN471" si="463">AC468*AVERAGEIFS(AK:AK, $A:$A, $A468, $D:$D, "Weight pct")</f>
        <v>215.70818540888783</v>
      </c>
      <c r="AL468">
        <f t="shared" si="463"/>
        <v>86.787506710576366</v>
      </c>
      <c r="AM468">
        <f t="shared" si="463"/>
        <v>98.836092618632975</v>
      </c>
      <c r="AN468">
        <f t="shared" si="463"/>
        <v>100.36752772474561</v>
      </c>
      <c r="AO468">
        <f>_xlfn.FORECAST.ETS($C468, AO462:AO467, $C462:$C467, 0,0,1)</f>
        <v>24.007666769540048</v>
      </c>
      <c r="AP468">
        <f>_xlfn.FORECAST.ETS($C468, AP462:AP467, $C462:$C467, 0,0,1)</f>
        <v>0</v>
      </c>
      <c r="AQ468" t="e">
        <f>AP468*AVERAGEIFS(AQ:AQ, $A:$A, $A468, $D:$D, "Weight pct")</f>
        <v>#DIV/0!</v>
      </c>
      <c r="AR468" t="e">
        <f>AP468*AVERAGEIFS(AR:AR, $A:$A, $A468, $D:$D, "Weight pct")</f>
        <v>#DIV/0!</v>
      </c>
      <c r="AS468" t="e">
        <f>AP468*AVERAGEIFS(AS:AS, $A:$A, $A468, $D:$D, "Weight pct")</f>
        <v>#DIV/0!</v>
      </c>
      <c r="AT468" t="e">
        <f t="shared" ref="AT468:AW471" si="464">AP468*AVERAGEIFS(AT:AT, $A:$A, $A468, $D:$D, "Weight pct")</f>
        <v>#DIV/0!</v>
      </c>
      <c r="AU468" t="e">
        <f t="shared" si="464"/>
        <v>#DIV/0!</v>
      </c>
      <c r="AV468" t="e">
        <f t="shared" si="464"/>
        <v>#DIV/0!</v>
      </c>
      <c r="AW468" t="e">
        <f t="shared" si="464"/>
        <v>#DIV/0!</v>
      </c>
      <c r="AX468" t="e">
        <f t="shared" ref="AX468:BA471" si="465">AP468*AVERAGEIFS(AX:AX, $A:$A, $A468, $D:$D, "Weight pct")</f>
        <v>#DIV/0!</v>
      </c>
      <c r="AY468" t="e">
        <f t="shared" si="465"/>
        <v>#DIV/0!</v>
      </c>
      <c r="AZ468" t="e">
        <f t="shared" si="465"/>
        <v>#DIV/0!</v>
      </c>
      <c r="BA468" t="e">
        <f t="shared" si="465"/>
        <v>#DIV/0!</v>
      </c>
      <c r="BB468">
        <f>_xlfn.FORECAST.ETS($C468, BB462:BB467, $C462:$C467, 0,0,1)</f>
        <v>301.33832383295805</v>
      </c>
      <c r="BC468">
        <f>BB468*AVERAGEIFS(BC:BC, $A:$A, $A468, $D:$D, "Weight pct")</f>
        <v>96.609181774068219</v>
      </c>
      <c r="BD468">
        <f>BB468*AVERAGEIFS(BD:BD, $A:$A, $A468, $D:$D, "Weight pct")</f>
        <v>144.69265081113619</v>
      </c>
      <c r="BE468">
        <f>BB468*AVERAGEIFS(BE:BE, $A:$A, $A468, $D:$D, "Weight pct")</f>
        <v>113.31373885112818</v>
      </c>
      <c r="BF468">
        <f t="shared" ref="BF468:BI471" si="466">BB468*AVERAGEIFS(BF:BF, $A:$A, $A468, $D:$D, "Weight pct")</f>
        <v>182.05593582387323</v>
      </c>
      <c r="BG468">
        <f t="shared" si="466"/>
        <v>67.160661667666957</v>
      </c>
      <c r="BH468">
        <f t="shared" si="466"/>
        <v>86.46994985306992</v>
      </c>
      <c r="BI468">
        <f t="shared" si="466"/>
        <v>58.454891224170275</v>
      </c>
      <c r="BJ468">
        <f t="shared" ref="BJ468:BM471" si="467">BB468*AVERAGEIFS(BJ:BJ, $A:$A, $A468, $D:$D, "Weight pct")</f>
        <v>119.28238800908483</v>
      </c>
      <c r="BK468">
        <f t="shared" si="467"/>
        <v>29.448520106401272</v>
      </c>
      <c r="BL468">
        <f t="shared" si="467"/>
        <v>58.22270095806627</v>
      </c>
      <c r="BM468">
        <f t="shared" si="467"/>
        <v>54.858847626957903</v>
      </c>
      <c r="BN468">
        <f>_xlfn.FORECAST.ETS($C468, BN462:BN467, $C462:$C467, 0,0,1)</f>
        <v>47.4493362703573</v>
      </c>
      <c r="BO468">
        <f>_xlfn.FORECAST.ETS($C468, BO462:BO467, $C462:$C467, 0,0,1)</f>
        <v>0</v>
      </c>
      <c r="BP468" t="e">
        <f>BO468*AVERAGEIFS(BP:BP, $A:$A, $A468, $D:$D, "Weight pct")</f>
        <v>#DIV/0!</v>
      </c>
      <c r="BQ468" t="e">
        <f>BO468*AVERAGEIFS(BQ:BQ, $A:$A, $A468, $D:$D, "Weight pct")</f>
        <v>#DIV/0!</v>
      </c>
      <c r="BR468" t="e">
        <f>BO468*AVERAGEIFS(BR:BR, $A:$A, $A468, $D:$D, "Weight pct")</f>
        <v>#DIV/0!</v>
      </c>
      <c r="BS468" t="e">
        <f t="shared" ref="BS468:BV471" si="468">BO468*AVERAGEIFS(BS:BS, $A:$A, $A468, $D:$D, "Weight pct")</f>
        <v>#DIV/0!</v>
      </c>
      <c r="BT468" t="e">
        <f t="shared" si="468"/>
        <v>#DIV/0!</v>
      </c>
      <c r="BU468" t="e">
        <f t="shared" si="468"/>
        <v>#DIV/0!</v>
      </c>
      <c r="BV468" t="e">
        <f t="shared" si="468"/>
        <v>#DIV/0!</v>
      </c>
      <c r="BW468" t="e">
        <f t="shared" ref="BW468:BZ471" si="469">BO468*AVERAGEIFS(BW:BW, $A:$A, $A468, $D:$D, "Weight pct")</f>
        <v>#DIV/0!</v>
      </c>
      <c r="BX468" t="e">
        <f t="shared" si="469"/>
        <v>#DIV/0!</v>
      </c>
      <c r="BY468" t="e">
        <f t="shared" si="469"/>
        <v>#DIV/0!</v>
      </c>
      <c r="BZ468" t="e">
        <f t="shared" si="469"/>
        <v>#DIV/0!</v>
      </c>
      <c r="CA468">
        <f>_xlfn.FORECAST.ETS($C468, CA462:CA467, $C462:$C467, 0,0,1)</f>
        <v>0</v>
      </c>
    </row>
    <row r="469" spans="1:79">
      <c r="A469" t="str">
        <f>A467</f>
        <v>003662</v>
      </c>
      <c r="B469" t="str">
        <f>B467</f>
        <v>Victoria College</v>
      </c>
      <c r="C469">
        <v>2025</v>
      </c>
      <c r="D469" t="s">
        <v>2037</v>
      </c>
      <c r="E469">
        <f>_xlfn.FORECAST.ETS($C469, E462:E467, $C462:$C467, 0,0,1)</f>
        <v>170.68543739849545</v>
      </c>
      <c r="F469">
        <f>_xlfn.FORECAST.ETS($C469, F462:F467, $C462:$C467, 0,0,1)</f>
        <v>184.27091438379387</v>
      </c>
      <c r="G469">
        <f>F469*AVERAGEIFS(G:G, $A:$A, $A469, $D:$D, "Weight pct")</f>
        <v>66.925528171551022</v>
      </c>
      <c r="H469">
        <f>F469*AVERAGEIFS(H:H, $A:$A, $A469, $D:$D, "Weight pct")</f>
        <v>79.401754318052198</v>
      </c>
      <c r="I469">
        <f>F469*AVERAGEIFS(I:I, $A:$A, $A469, $D:$D, "Weight pct")</f>
        <v>49.719337232442918</v>
      </c>
      <c r="J469">
        <f>_xlfn.FORECAST.ETS($C469, J462:J467, $C462:$C467, 0,0,1)</f>
        <v>1.8938064632707747</v>
      </c>
      <c r="K469">
        <f>J469*AVERAGEIFS(K:K, $A:$A, $A469, $D:$D, "Weight pct")</f>
        <v>0.94690323163538737</v>
      </c>
      <c r="L469">
        <f>J469*AVERAGEIFS(L:L, $A:$A, $A469, $D:$D, "Weight pct")</f>
        <v>0</v>
      </c>
      <c r="M469">
        <f>J469*AVERAGEIFS(M:M, $A:$A, $A469, $D:$D, "Weight pct")</f>
        <v>0</v>
      </c>
      <c r="N469">
        <f>_xlfn.FORECAST.ETS($C469, N464:N467, $C464:$C467, 0,0,1)</f>
        <v>421.79180049928584</v>
      </c>
      <c r="O469">
        <f>N469*AVERAGEIFS(O:O, $A:$A, $A469, $D:$D, "Weight pct")</f>
        <v>105.62987680800384</v>
      </c>
      <c r="P469">
        <f>N469*AVERAGEIFS(P:P, $A:$A, $A469, $D:$D, "Weight pct")</f>
        <v>316.16192369128197</v>
      </c>
      <c r="Q469">
        <f>_xlfn.FORECAST.ETS($C469, Q464:Q467, $C464:$C467, 0,0,1)</f>
        <v>102.57538712700007</v>
      </c>
      <c r="R469">
        <f>$Q469*($R467/$Q467)</f>
        <v>56.765020060572851</v>
      </c>
      <c r="S469">
        <f>$Q469*($S467/$Q467)</f>
        <v>60.74853024026217</v>
      </c>
      <c r="T469">
        <f>$Q469*($T467/$Q467)</f>
        <v>37.843346707048568</v>
      </c>
      <c r="U469">
        <f t="shared" si="460"/>
        <v>89.523622336612746</v>
      </c>
      <c r="V469">
        <f t="shared" si="460"/>
        <v>46.806244611349541</v>
      </c>
      <c r="W469">
        <f t="shared" si="460"/>
        <v>49.793877246116537</v>
      </c>
      <c r="X469">
        <f t="shared" si="460"/>
        <v>29.876326347669924</v>
      </c>
      <c r="Y469">
        <f t="shared" si="461"/>
        <v>13.051764790387336</v>
      </c>
      <c r="Z469">
        <f t="shared" si="461"/>
        <v>9.9587754492233067</v>
      </c>
      <c r="AA469">
        <f t="shared" si="461"/>
        <v>10.954652994145638</v>
      </c>
      <c r="AB469">
        <f t="shared" si="461"/>
        <v>7.9670203593786457</v>
      </c>
      <c r="AC469">
        <f>_xlfn.FORECAST.ETS($C469, AC462:AC467, $C462:$C467, 0,0,1)</f>
        <v>342.79538935130688</v>
      </c>
      <c r="AD469">
        <f>AC469*AVERAGEIFS(AD:AD, $A:$A, $A469, $D:$D, "Weight pct")</f>
        <v>141.11601127512958</v>
      </c>
      <c r="AE469">
        <f>AC469*AVERAGEIFS(AE:AE, $A:$A, $A469, $D:$D, "Weight pct")</f>
        <v>149.054823843864</v>
      </c>
      <c r="AF469">
        <f>AC469*AVERAGEIFS(AF:AF, $A:$A, $A469, $D:$D, "Weight pct")</f>
        <v>159.24304384617301</v>
      </c>
      <c r="AG469">
        <f t="shared" si="462"/>
        <v>125.01080565002935</v>
      </c>
      <c r="AH469">
        <f t="shared" si="462"/>
        <v>53.4930915254374</v>
      </c>
      <c r="AI469">
        <f t="shared" si="462"/>
        <v>49.26733898413093</v>
      </c>
      <c r="AJ469">
        <f t="shared" si="462"/>
        <v>57.909382347764634</v>
      </c>
      <c r="AK469">
        <f t="shared" si="463"/>
        <v>217.78458370127751</v>
      </c>
      <c r="AL469">
        <f t="shared" si="463"/>
        <v>87.622919749692187</v>
      </c>
      <c r="AM469">
        <f t="shared" si="463"/>
        <v>99.78748485973307</v>
      </c>
      <c r="AN469">
        <f t="shared" si="463"/>
        <v>101.33366149840836</v>
      </c>
      <c r="AO469">
        <f>_xlfn.FORECAST.ETS($C469, AO462:AO467, $C462:$C467, 0,0,1)</f>
        <v>25.59349955244604</v>
      </c>
      <c r="AP469">
        <f>_xlfn.FORECAST.ETS($C469, AP462:AP467, $C462:$C467, 0,0,1)</f>
        <v>0</v>
      </c>
      <c r="AQ469" t="e">
        <f>AP469*AVERAGEIFS(AQ:AQ, $A:$A, $A469, $D:$D, "Weight pct")</f>
        <v>#DIV/0!</v>
      </c>
      <c r="AR469" t="e">
        <f>AP469*AVERAGEIFS(AR:AR, $A:$A, $A469, $D:$D, "Weight pct")</f>
        <v>#DIV/0!</v>
      </c>
      <c r="AS469" t="e">
        <f>AP469*AVERAGEIFS(AS:AS, $A:$A, $A469, $D:$D, "Weight pct")</f>
        <v>#DIV/0!</v>
      </c>
      <c r="AT469" t="e">
        <f t="shared" si="464"/>
        <v>#DIV/0!</v>
      </c>
      <c r="AU469" t="e">
        <f t="shared" si="464"/>
        <v>#DIV/0!</v>
      </c>
      <c r="AV469" t="e">
        <f t="shared" si="464"/>
        <v>#DIV/0!</v>
      </c>
      <c r="AW469" t="e">
        <f t="shared" si="464"/>
        <v>#DIV/0!</v>
      </c>
      <c r="AX469" t="e">
        <f t="shared" si="465"/>
        <v>#DIV/0!</v>
      </c>
      <c r="AY469" t="e">
        <f t="shared" si="465"/>
        <v>#DIV/0!</v>
      </c>
      <c r="AZ469" t="e">
        <f t="shared" si="465"/>
        <v>#DIV/0!</v>
      </c>
      <c r="BA469" t="e">
        <f t="shared" si="465"/>
        <v>#DIV/0!</v>
      </c>
      <c r="BB469">
        <f>_xlfn.FORECAST.ETS($C469, BB462:BB467, $C462:$C467, 0,0,1)</f>
        <v>274.89590904570167</v>
      </c>
      <c r="BC469">
        <f>BB469*AVERAGEIFS(BC:BC, $A:$A, $A469, $D:$D, "Weight pct")</f>
        <v>88.131733488587443</v>
      </c>
      <c r="BD469">
        <f>BB469*AVERAGEIFS(BD:BD, $A:$A, $A469, $D:$D, "Weight pct")</f>
        <v>131.99588180827743</v>
      </c>
      <c r="BE469">
        <f>BB469*AVERAGEIFS(BE:BE, $A:$A, $A469, $D:$D, "Weight pct")</f>
        <v>103.37046696428605</v>
      </c>
      <c r="BF469">
        <f t="shared" si="466"/>
        <v>166.08054142894872</v>
      </c>
      <c r="BG469">
        <f t="shared" si="466"/>
        <v>61.267318761215151</v>
      </c>
      <c r="BH469">
        <f t="shared" si="466"/>
        <v>78.882218390424612</v>
      </c>
      <c r="BI469">
        <f t="shared" si="466"/>
        <v>53.32547900592786</v>
      </c>
      <c r="BJ469">
        <f t="shared" si="467"/>
        <v>108.81536761675295</v>
      </c>
      <c r="BK469">
        <f t="shared" si="467"/>
        <v>26.864414727372299</v>
      </c>
      <c r="BL469">
        <f t="shared" si="467"/>
        <v>53.11366341785282</v>
      </c>
      <c r="BM469">
        <f t="shared" si="467"/>
        <v>50.044987958358192</v>
      </c>
      <c r="BN469">
        <f>_xlfn.FORECAST.ETS($C469, BN462:BN467, $C462:$C467, 0,0,1)</f>
        <v>46.217967166429311</v>
      </c>
      <c r="BO469">
        <f>_xlfn.FORECAST.ETS($C469, BO462:BO467, $C462:$C467, 0,0,1)</f>
        <v>0</v>
      </c>
      <c r="BP469" t="e">
        <f>BO469*AVERAGEIFS(BP:BP, $A:$A, $A469, $D:$D, "Weight pct")</f>
        <v>#DIV/0!</v>
      </c>
      <c r="BQ469" t="e">
        <f>BO469*AVERAGEIFS(BQ:BQ, $A:$A, $A469, $D:$D, "Weight pct")</f>
        <v>#DIV/0!</v>
      </c>
      <c r="BR469" t="e">
        <f>BO469*AVERAGEIFS(BR:BR, $A:$A, $A469, $D:$D, "Weight pct")</f>
        <v>#DIV/0!</v>
      </c>
      <c r="BS469" t="e">
        <f t="shared" si="468"/>
        <v>#DIV/0!</v>
      </c>
      <c r="BT469" t="e">
        <f t="shared" si="468"/>
        <v>#DIV/0!</v>
      </c>
      <c r="BU469" t="e">
        <f t="shared" si="468"/>
        <v>#DIV/0!</v>
      </c>
      <c r="BV469" t="e">
        <f t="shared" si="468"/>
        <v>#DIV/0!</v>
      </c>
      <c r="BW469" t="e">
        <f t="shared" si="469"/>
        <v>#DIV/0!</v>
      </c>
      <c r="BX469" t="e">
        <f t="shared" si="469"/>
        <v>#DIV/0!</v>
      </c>
      <c r="BY469" t="e">
        <f t="shared" si="469"/>
        <v>#DIV/0!</v>
      </c>
      <c r="BZ469" t="e">
        <f t="shared" si="469"/>
        <v>#DIV/0!</v>
      </c>
      <c r="CA469">
        <f>_xlfn.FORECAST.ETS($C469, CA462:CA467, $C462:$C467, 0,0,1)</f>
        <v>0</v>
      </c>
    </row>
    <row r="470" spans="1:79" outlineLevel="1">
      <c r="A470" t="str">
        <f>A469</f>
        <v>003662</v>
      </c>
      <c r="B470" t="str">
        <f>B469</f>
        <v>Victoria College</v>
      </c>
      <c r="C470">
        <v>2024</v>
      </c>
      <c r="D470" t="s">
        <v>2040</v>
      </c>
      <c r="E470">
        <f>IF(OR(E467=0,E467=""),E468,IF(E468&gt;(E467*(1+Dash!$B$6)),E467*(1+Dash!$B$6),IF(E468&lt;(E467*(1-Dash!$B$7)),E467*(1-Dash!$B$7),E468)))</f>
        <v>185.25</v>
      </c>
      <c r="F470">
        <f>IF(OR(F467=0,F467=""),F468,IF(F468&gt;(F467*(1+Dash!$B$6)),F467*(1+Dash!$B$6),IF(F468&lt;(F467*(1-Dash!$B$7)),F467*(1-Dash!$B$7),F468)))</f>
        <v>198.60306554785109</v>
      </c>
      <c r="G470">
        <f>F470*AVERAGEIFS(G:G, $A:$A, $A470, $D:$D, "Weight pct")</f>
        <v>72.130835746523346</v>
      </c>
      <c r="H470">
        <f>F470*AVERAGEIFS(H:H, $A:$A, $A470, $D:$D, "Weight pct")</f>
        <v>85.577432934415228</v>
      </c>
      <c r="I470">
        <f>F470*AVERAGEIFS(I:I, $A:$A, $A470, $D:$D, "Weight pct")</f>
        <v>53.586388412901918</v>
      </c>
      <c r="J470">
        <f>IF(OR(J467=0,J467=""),J468,IF(J468&gt;(J467*(1+Dash!$B$6)),J467*(1+Dash!$B$6),IF(J468&lt;(J467*(1-Dash!$B$7)),J467*(1-Dash!$B$7),J468)))</f>
        <v>1.9</v>
      </c>
      <c r="K470">
        <f>J470*AVERAGEIFS(K:K, $A:$A, $A470, $D:$D, "Weight pct")</f>
        <v>0.95</v>
      </c>
      <c r="L470">
        <f>J470*AVERAGEIFS(L:L, $A:$A, $A470, $D:$D, "Weight pct")</f>
        <v>0</v>
      </c>
      <c r="M470">
        <f>J470*AVERAGEIFS(M:M, $A:$A, $A470, $D:$D, "Weight pct")</f>
        <v>0</v>
      </c>
      <c r="N470">
        <f>IF(OR(N467=0,N467=""),N468,IF(N468&gt;(N467*(1+Dash!$B$6)),N467*(1+Dash!$B$6),IF(N468&lt;(N467*(1-Dash!$B$7)),N467*(1-Dash!$B$7),N468)))</f>
        <v>354.43593219160726</v>
      </c>
      <c r="O470">
        <f>N470*AVERAGEIFS(O:O, $A:$A, $A470, $D:$D, "Weight pct")</f>
        <v>88.761857886786657</v>
      </c>
      <c r="P470">
        <f>N470*AVERAGEIFS(P:P, $A:$A, $A470, $D:$D, "Weight pct")</f>
        <v>265.67407430482058</v>
      </c>
      <c r="Q470">
        <f>IF(OR(Q467=0,Q467=""),Q468,IF(Q468&gt;(Q467*(1+Dash!$B$6)),Q467*(1+Dash!$B$6),IF(Q468&lt;(Q467*(1-Dash!$B$7)),Q467*(1-Dash!$B$7),Q468)))</f>
        <v>99.367423657250043</v>
      </c>
      <c r="R470">
        <f>$Q470*($R467/$Q467)</f>
        <v>54.989739305468468</v>
      </c>
      <c r="S470">
        <f>$Q470*($S467/$Q467)</f>
        <v>58.848668379536427</v>
      </c>
      <c r="T470">
        <f>$Q470*($T467/$Q467)</f>
        <v>36.65982620364565</v>
      </c>
      <c r="U470">
        <f t="shared" si="460"/>
        <v>86.723842407145071</v>
      </c>
      <c r="V470">
        <f t="shared" si="460"/>
        <v>45.342416620298565</v>
      </c>
      <c r="W470">
        <f t="shared" si="460"/>
        <v>48.236613425849534</v>
      </c>
      <c r="X470">
        <f t="shared" si="460"/>
        <v>28.941968055509726</v>
      </c>
      <c r="Y470">
        <f t="shared" si="461"/>
        <v>12.64358125010498</v>
      </c>
      <c r="Z470">
        <f t="shared" si="461"/>
        <v>9.6473226851699057</v>
      </c>
      <c r="AA470">
        <f t="shared" si="461"/>
        <v>10.612054953686897</v>
      </c>
      <c r="AB470">
        <f t="shared" si="461"/>
        <v>7.7178581481359263</v>
      </c>
      <c r="AC470">
        <f>IF(OR(AC467=0,AC467=""),AC468,IF(AC468&gt;(AC467*(1+Dash!$B$6)),AC467*(1+Dash!$B$6),IF(AC468&lt;(AC467*(1-Dash!$B$7)),AC467*(1-Dash!$B$7),AC468)))</f>
        <v>339.52711503642507</v>
      </c>
      <c r="AD470">
        <f>AC470*AVERAGEIFS(AD:AD, $A:$A, $A470, $D:$D, "Weight pct")</f>
        <v>139.77058525892252</v>
      </c>
      <c r="AE470">
        <f>AC470*AVERAGEIFS(AE:AE, $A:$A, $A470, $D:$D, "Weight pct")</f>
        <v>147.63370772792089</v>
      </c>
      <c r="AF470">
        <f>AC470*AVERAGEIFS(AF:AF, $A:$A, $A470, $D:$D, "Weight pct")</f>
        <v>157.72479136614135</v>
      </c>
      <c r="AG470">
        <f t="shared" si="462"/>
        <v>123.81892962753724</v>
      </c>
      <c r="AH470">
        <f t="shared" si="462"/>
        <v>52.983078548346164</v>
      </c>
      <c r="AI470">
        <f t="shared" si="462"/>
        <v>48.797615109287932</v>
      </c>
      <c r="AJ470">
        <f t="shared" si="462"/>
        <v>57.357263641395733</v>
      </c>
      <c r="AK470">
        <f t="shared" si="463"/>
        <v>215.70818540888783</v>
      </c>
      <c r="AL470">
        <f t="shared" si="463"/>
        <v>86.787506710576366</v>
      </c>
      <c r="AM470">
        <f t="shared" si="463"/>
        <v>98.836092618632975</v>
      </c>
      <c r="AN470">
        <f t="shared" si="463"/>
        <v>100.36752772474561</v>
      </c>
      <c r="AO470">
        <f>IF(OR(AO467=0,AO467=""),AO468,IF(AO468&gt;(AO467*(1+Dash!$B$6)),AO467*(1+Dash!$B$6),IF(AO468&lt;(AO467*(1-Dash!$B$7)),AO467*(1-Dash!$B$7),AO468)))</f>
        <v>24.007666769540048</v>
      </c>
      <c r="AP470">
        <f>IF(OR(AP467=0,AP467=""),AP468,IF(AP468&gt;(AP467*(1+Dash!$B$6)),AP467*(1+Dash!$B$6),IF(AP468&lt;(AP467*(1-Dash!$B$7)),AP467*(1-Dash!$B$7),AP468)))</f>
        <v>0</v>
      </c>
      <c r="AQ470" t="e">
        <f>AP470*AVERAGEIFS(AQ:AQ, $A:$A, $A470, $D:$D, "Weight pct")</f>
        <v>#DIV/0!</v>
      </c>
      <c r="AR470" t="e">
        <f>AP470*AVERAGEIFS(AR:AR, $A:$A, $A470, $D:$D, "Weight pct")</f>
        <v>#DIV/0!</v>
      </c>
      <c r="AS470" t="e">
        <f>AP470*AVERAGEIFS(AS:AS, $A:$A, $A470, $D:$D, "Weight pct")</f>
        <v>#DIV/0!</v>
      </c>
      <c r="AT470" t="e">
        <f t="shared" si="464"/>
        <v>#DIV/0!</v>
      </c>
      <c r="AU470" t="e">
        <f t="shared" si="464"/>
        <v>#DIV/0!</v>
      </c>
      <c r="AV470" t="e">
        <f t="shared" si="464"/>
        <v>#DIV/0!</v>
      </c>
      <c r="AW470" t="e">
        <f t="shared" si="464"/>
        <v>#DIV/0!</v>
      </c>
      <c r="AX470" t="e">
        <f t="shared" si="465"/>
        <v>#DIV/0!</v>
      </c>
      <c r="AY470" t="e">
        <f t="shared" si="465"/>
        <v>#DIV/0!</v>
      </c>
      <c r="AZ470" t="e">
        <f t="shared" si="465"/>
        <v>#DIV/0!</v>
      </c>
      <c r="BA470" t="e">
        <f t="shared" si="465"/>
        <v>#DIV/0!</v>
      </c>
      <c r="BB470">
        <f>IF(OR(BB467=0,BB467=""),BB468,IF(BB468&gt;(BB467*(1+Dash!$B$6)),BB467*(1+Dash!$B$6),IF(BB468&lt;(BB467*(1-Dash!$B$7)),BB467*(1-Dash!$B$7),BB468)))</f>
        <v>330.59999999999997</v>
      </c>
      <c r="BC470">
        <f>BB470*AVERAGEIFS(BC:BC, $A:$A, $A470, $D:$D, "Weight pct")</f>
        <v>105.99048633525885</v>
      </c>
      <c r="BD470">
        <f>BB470*AVERAGEIFS(BD:BD, $A:$A, $A470, $D:$D, "Weight pct")</f>
        <v>158.74313545554324</v>
      </c>
      <c r="BE470">
        <f>BB470*AVERAGEIFS(BE:BE, $A:$A, $A470, $D:$D, "Weight pct")</f>
        <v>124.3171515248394</v>
      </c>
      <c r="BF470">
        <f t="shared" si="466"/>
        <v>199.73460931818462</v>
      </c>
      <c r="BG470">
        <f t="shared" si="466"/>
        <v>73.682346357109012</v>
      </c>
      <c r="BH470">
        <f t="shared" si="466"/>
        <v>94.866676955671991</v>
      </c>
      <c r="BI470">
        <f t="shared" si="466"/>
        <v>64.131195769919032</v>
      </c>
      <c r="BJ470">
        <f t="shared" si="467"/>
        <v>130.86539068181531</v>
      </c>
      <c r="BK470">
        <f t="shared" si="467"/>
        <v>32.308139978149853</v>
      </c>
      <c r="BL470">
        <f t="shared" si="467"/>
        <v>63.876458499871234</v>
      </c>
      <c r="BM470">
        <f t="shared" si="467"/>
        <v>60.185955754920379</v>
      </c>
      <c r="BN470">
        <f>IF(OR(BN467=0,BN467=""),BN468,IF(BN468&gt;(BN467*(1+Dash!$B$6)),BN467*(1+Dash!$B$6),IF(BN468&lt;(BN467*(1-Dash!$B$7)),BN467*(1-Dash!$B$7),BN468)))</f>
        <v>47.4493362703573</v>
      </c>
      <c r="BO470">
        <f>IF(OR(BO467=0,BO467=""),BO468,IF(BO468&gt;(BO467*(1+Dash!$B$6)),BO467*(1+Dash!$B$6),IF(BO468&lt;(BO467*(1-Dash!$B$7)),BO467*(1-Dash!$B$7),BO468)))</f>
        <v>0</v>
      </c>
      <c r="BP470" t="e">
        <f>BO470*AVERAGEIFS(BP:BP, $A:$A, $A470, $D:$D, "Weight pct")</f>
        <v>#DIV/0!</v>
      </c>
      <c r="BQ470" t="e">
        <f>BO470*AVERAGEIFS(BQ:BQ, $A:$A, $A470, $D:$D, "Weight pct")</f>
        <v>#DIV/0!</v>
      </c>
      <c r="BR470" t="e">
        <f>BO470*AVERAGEIFS(BR:BR, $A:$A, $A470, $D:$D, "Weight pct")</f>
        <v>#DIV/0!</v>
      </c>
      <c r="BS470" t="e">
        <f t="shared" si="468"/>
        <v>#DIV/0!</v>
      </c>
      <c r="BT470" t="e">
        <f t="shared" si="468"/>
        <v>#DIV/0!</v>
      </c>
      <c r="BU470" t="e">
        <f t="shared" si="468"/>
        <v>#DIV/0!</v>
      </c>
      <c r="BV470" t="e">
        <f t="shared" si="468"/>
        <v>#DIV/0!</v>
      </c>
      <c r="BW470" t="e">
        <f t="shared" si="469"/>
        <v>#DIV/0!</v>
      </c>
      <c r="BX470" t="e">
        <f t="shared" si="469"/>
        <v>#DIV/0!</v>
      </c>
      <c r="BY470" t="e">
        <f t="shared" si="469"/>
        <v>#DIV/0!</v>
      </c>
      <c r="BZ470" t="e">
        <f t="shared" si="469"/>
        <v>#DIV/0!</v>
      </c>
      <c r="CA470">
        <f>IF(OR(CA467=0,CA467=""),CA468,IF(CA468&gt;(CA467*(1+Dash!$B$6)),CA467*(1+Dash!$B$6),IF(CA468&lt;(CA467*(1-Dash!$B$7)),CA467*(1-Dash!$B$7),CA468)))</f>
        <v>0</v>
      </c>
    </row>
    <row r="471" spans="1:79" outlineLevel="1">
      <c r="A471" t="str">
        <f>A470</f>
        <v>003662</v>
      </c>
      <c r="B471" t="str">
        <f>B470</f>
        <v>Victoria College</v>
      </c>
      <c r="C471">
        <v>2025</v>
      </c>
      <c r="D471" t="s">
        <v>2040</v>
      </c>
      <c r="E471">
        <f>IF(E469&gt;(E470*(1+Dash!$B$6)), E470*(1+Dash!$B$6), IF(E469&lt;(E470*(1-Dash!$B$7)), E470*(1-Dash!$B$7), E469))</f>
        <v>175.98749999999998</v>
      </c>
      <c r="F471">
        <f>IF(F469&gt;(F470*(1+Dash!$B$6)), F470*(1+Dash!$B$6), IF(F469&lt;(F470*(1-Dash!$B$7)), F470*(1-Dash!$B$7), F469))</f>
        <v>188.67291227045851</v>
      </c>
      <c r="G471">
        <f>F471*AVERAGEIFS(G:G, $A:$A, $A471, $D:$D, "Weight pct")</f>
        <v>68.524293959197166</v>
      </c>
      <c r="H471">
        <f>F471*AVERAGEIFS(H:H, $A:$A, $A471, $D:$D, "Weight pct")</f>
        <v>81.298561287694454</v>
      </c>
      <c r="I471">
        <f>F471*AVERAGEIFS(I:I, $A:$A, $A471, $D:$D, "Weight pct")</f>
        <v>50.907068992256818</v>
      </c>
      <c r="J471">
        <f>IF(J469&gt;(J470*(1+Dash!$B$6)), J470*(1+Dash!$B$6), IF(J469&lt;(J470*(1-Dash!$B$7)), J470*(1-Dash!$B$7), J469))</f>
        <v>1.8938064632707747</v>
      </c>
      <c r="K471">
        <f>J471*AVERAGEIFS(K:K, $A:$A, $A471, $D:$D, "Weight pct")</f>
        <v>0.94690323163538737</v>
      </c>
      <c r="L471">
        <f>J471*AVERAGEIFS(L:L, $A:$A, $A471, $D:$D, "Weight pct")</f>
        <v>0</v>
      </c>
      <c r="M471">
        <f>J471*AVERAGEIFS(M:M, $A:$A, $A471, $D:$D, "Weight pct")</f>
        <v>0</v>
      </c>
      <c r="N471">
        <f>IF(N469&gt;(N470*(1+Dash!$B$6)), N470*(1+Dash!$B$6), IF(N469&lt;(N470*(1-Dash!$B$7)), N470*(1-Dash!$B$7), N469))</f>
        <v>389.879525410768</v>
      </c>
      <c r="O471">
        <f>N471*AVERAGEIFS(O:O, $A:$A, $A471, $D:$D, "Weight pct")</f>
        <v>97.638043675465326</v>
      </c>
      <c r="P471">
        <f>N471*AVERAGEIFS(P:P, $A:$A, $A471, $D:$D, "Weight pct")</f>
        <v>292.24148173530267</v>
      </c>
      <c r="Q471">
        <f>IF(Q469&gt;(Q470*(1+Dash!$B$6)), Q470*(1+Dash!$B$6), IF(Q469&lt;(Q470*(1-Dash!$B$7)), Q470*(1-Dash!$B$7), Q469))</f>
        <v>102.57538712700007</v>
      </c>
      <c r="R471">
        <f>$Q471*($R467/$Q467)</f>
        <v>56.765020060572851</v>
      </c>
      <c r="S471">
        <f>$Q471*($S467/$Q467)</f>
        <v>60.74853024026217</v>
      </c>
      <c r="T471">
        <f>$Q471*($T467/$Q467)</f>
        <v>37.843346707048568</v>
      </c>
      <c r="U471">
        <f t="shared" si="460"/>
        <v>89.523622336612746</v>
      </c>
      <c r="V471">
        <f t="shared" si="460"/>
        <v>46.806244611349541</v>
      </c>
      <c r="W471">
        <f t="shared" si="460"/>
        <v>49.793877246116537</v>
      </c>
      <c r="X471">
        <f t="shared" si="460"/>
        <v>29.876326347669924</v>
      </c>
      <c r="Y471">
        <f t="shared" si="461"/>
        <v>13.051764790387336</v>
      </c>
      <c r="Z471">
        <f t="shared" si="461"/>
        <v>9.9587754492233067</v>
      </c>
      <c r="AA471">
        <f t="shared" si="461"/>
        <v>10.954652994145638</v>
      </c>
      <c r="AB471">
        <f t="shared" si="461"/>
        <v>7.9670203593786457</v>
      </c>
      <c r="AC471">
        <f>IF(AC469&gt;(AC470*(1+Dash!$B$6)), AC470*(1+Dash!$B$6), IF(AC469&lt;(AC470*(1-Dash!$B$7)), AC470*(1-Dash!$B$7), AC469))</f>
        <v>342.79538935130688</v>
      </c>
      <c r="AD471">
        <f>AC471*AVERAGEIFS(AD:AD, $A:$A, $A471, $D:$D, "Weight pct")</f>
        <v>141.11601127512958</v>
      </c>
      <c r="AE471">
        <f>AC471*AVERAGEIFS(AE:AE, $A:$A, $A471, $D:$D, "Weight pct")</f>
        <v>149.054823843864</v>
      </c>
      <c r="AF471">
        <f>AC471*AVERAGEIFS(AF:AF, $A:$A, $A471, $D:$D, "Weight pct")</f>
        <v>159.24304384617301</v>
      </c>
      <c r="AG471">
        <f t="shared" si="462"/>
        <v>125.01080565002935</v>
      </c>
      <c r="AH471">
        <f t="shared" si="462"/>
        <v>53.4930915254374</v>
      </c>
      <c r="AI471">
        <f t="shared" si="462"/>
        <v>49.26733898413093</v>
      </c>
      <c r="AJ471">
        <f t="shared" si="462"/>
        <v>57.909382347764634</v>
      </c>
      <c r="AK471">
        <f t="shared" si="463"/>
        <v>217.78458370127751</v>
      </c>
      <c r="AL471">
        <f t="shared" si="463"/>
        <v>87.622919749692187</v>
      </c>
      <c r="AM471">
        <f t="shared" si="463"/>
        <v>99.78748485973307</v>
      </c>
      <c r="AN471">
        <f t="shared" si="463"/>
        <v>101.33366149840836</v>
      </c>
      <c r="AO471">
        <f>IF(AO469&gt;(AO470*(1+Dash!$B$6)), AO470*(1+Dash!$B$6), IF(AO469&lt;(AO470*(1-Dash!$B$7)), AO470*(1-Dash!$B$7), AO469))</f>
        <v>25.59349955244604</v>
      </c>
      <c r="AP471">
        <f>IF(AP469&gt;(AP470*(1+Dash!$B$6)), AP470*(1+Dash!$B$6), IF(AP469&lt;(AP470*(1-Dash!$B$7)), AP470*(1-Dash!$B$7), AP469))</f>
        <v>0</v>
      </c>
      <c r="AQ471" t="e">
        <f>AP471*AVERAGEIFS(AQ:AQ, $A:$A, $A471, $D:$D, "Weight pct")</f>
        <v>#DIV/0!</v>
      </c>
      <c r="AR471" t="e">
        <f>AP471*AVERAGEIFS(AR:AR, $A:$A, $A471, $D:$D, "Weight pct")</f>
        <v>#DIV/0!</v>
      </c>
      <c r="AS471" t="e">
        <f>AP471*AVERAGEIFS(AS:AS, $A:$A, $A471, $D:$D, "Weight pct")</f>
        <v>#DIV/0!</v>
      </c>
      <c r="AT471" t="e">
        <f t="shared" si="464"/>
        <v>#DIV/0!</v>
      </c>
      <c r="AU471" t="e">
        <f t="shared" si="464"/>
        <v>#DIV/0!</v>
      </c>
      <c r="AV471" t="e">
        <f t="shared" si="464"/>
        <v>#DIV/0!</v>
      </c>
      <c r="AW471" t="e">
        <f t="shared" si="464"/>
        <v>#DIV/0!</v>
      </c>
      <c r="AX471" t="e">
        <f t="shared" si="465"/>
        <v>#DIV/0!</v>
      </c>
      <c r="AY471" t="e">
        <f t="shared" si="465"/>
        <v>#DIV/0!</v>
      </c>
      <c r="AZ471" t="e">
        <f t="shared" si="465"/>
        <v>#DIV/0!</v>
      </c>
      <c r="BA471" t="e">
        <f t="shared" si="465"/>
        <v>#DIV/0!</v>
      </c>
      <c r="BB471">
        <f>IF(BB469&gt;(BB470*(1+Dash!$B$6)), BB470*(1+Dash!$B$6), IF(BB469&lt;(BB470*(1-Dash!$B$7)), BB470*(1-Dash!$B$7), BB469))</f>
        <v>314.06999999999994</v>
      </c>
      <c r="BC471">
        <f>BB471*AVERAGEIFS(BC:BC, $A:$A, $A471, $D:$D, "Weight pct")</f>
        <v>100.69096201849591</v>
      </c>
      <c r="BD471">
        <f>BB471*AVERAGEIFS(BD:BD, $A:$A, $A471, $D:$D, "Weight pct")</f>
        <v>150.80597868276607</v>
      </c>
      <c r="BE471">
        <f>BB471*AVERAGEIFS(BE:BE, $A:$A, $A471, $D:$D, "Weight pct")</f>
        <v>118.10129394859742</v>
      </c>
      <c r="BF471">
        <f t="shared" si="466"/>
        <v>189.74787885227536</v>
      </c>
      <c r="BG471">
        <f t="shared" si="466"/>
        <v>69.998229039253559</v>
      </c>
      <c r="BH471">
        <f t="shared" si="466"/>
        <v>90.123343107888388</v>
      </c>
      <c r="BI471">
        <f t="shared" si="466"/>
        <v>60.924635981423066</v>
      </c>
      <c r="BJ471">
        <f t="shared" si="467"/>
        <v>124.32212114772454</v>
      </c>
      <c r="BK471">
        <f t="shared" si="467"/>
        <v>30.692732979242361</v>
      </c>
      <c r="BL471">
        <f t="shared" si="467"/>
        <v>60.682635574877665</v>
      </c>
      <c r="BM471">
        <f t="shared" si="467"/>
        <v>57.17665796717435</v>
      </c>
      <c r="BN471">
        <f>IF(BN469&gt;(BN470*(1+Dash!$B$6)), BN470*(1+Dash!$B$6), IF(BN469&lt;(BN470*(1-Dash!$B$7)), BN470*(1-Dash!$B$7), BN469))</f>
        <v>46.217967166429311</v>
      </c>
      <c r="BO471">
        <f>IF(BO469&gt;(BO470*(1+Dash!$B$6)), BO470*(1+Dash!$B$6), IF(BO469&lt;(BO470*(1-Dash!$B$7)), BO470*(1-Dash!$B$7), BO469))</f>
        <v>0</v>
      </c>
      <c r="BP471" t="e">
        <f>BO471*AVERAGEIFS(BP:BP, $A:$A, $A471, $D:$D, "Weight pct")</f>
        <v>#DIV/0!</v>
      </c>
      <c r="BQ471" t="e">
        <f>BO471*AVERAGEIFS(BQ:BQ, $A:$A, $A471, $D:$D, "Weight pct")</f>
        <v>#DIV/0!</v>
      </c>
      <c r="BR471" t="e">
        <f>BO471*AVERAGEIFS(BR:BR, $A:$A, $A471, $D:$D, "Weight pct")</f>
        <v>#DIV/0!</v>
      </c>
      <c r="BS471" t="e">
        <f t="shared" si="468"/>
        <v>#DIV/0!</v>
      </c>
      <c r="BT471" t="e">
        <f t="shared" si="468"/>
        <v>#DIV/0!</v>
      </c>
      <c r="BU471" t="e">
        <f t="shared" si="468"/>
        <v>#DIV/0!</v>
      </c>
      <c r="BV471" t="e">
        <f t="shared" si="468"/>
        <v>#DIV/0!</v>
      </c>
      <c r="BW471" t="e">
        <f t="shared" si="469"/>
        <v>#DIV/0!</v>
      </c>
      <c r="BX471" t="e">
        <f t="shared" si="469"/>
        <v>#DIV/0!</v>
      </c>
      <c r="BY471" t="e">
        <f t="shared" si="469"/>
        <v>#DIV/0!</v>
      </c>
      <c r="BZ471" t="e">
        <f t="shared" si="469"/>
        <v>#DIV/0!</v>
      </c>
      <c r="CA471">
        <f>IF(CA469&gt;(CA470*(1+Dash!$B$6)), CA470*(1+Dash!$B$6), IF(CA469&lt;(CA470*(1-Dash!$B$7)), CA470*(1-Dash!$B$7), CA469))</f>
        <v>0</v>
      </c>
    </row>
    <row r="472" spans="1:79">
      <c r="A472" t="s">
        <v>141</v>
      </c>
      <c r="B472" t="s">
        <v>1953</v>
      </c>
      <c r="C472">
        <v>2018</v>
      </c>
      <c r="D472" t="s">
        <v>2036</v>
      </c>
      <c r="E472">
        <v>567</v>
      </c>
      <c r="F472">
        <v>510</v>
      </c>
      <c r="G472">
        <v>157</v>
      </c>
      <c r="H472">
        <v>192</v>
      </c>
      <c r="I472">
        <v>121</v>
      </c>
      <c r="AC472">
        <v>266</v>
      </c>
      <c r="AD472">
        <v>117</v>
      </c>
      <c r="AE472">
        <v>117</v>
      </c>
      <c r="AF472">
        <v>117</v>
      </c>
      <c r="AG472">
        <v>63</v>
      </c>
      <c r="AH472">
        <v>40</v>
      </c>
      <c r="AI472">
        <v>16</v>
      </c>
      <c r="AJ472">
        <v>25</v>
      </c>
      <c r="AK472">
        <v>203</v>
      </c>
      <c r="AL472">
        <v>77</v>
      </c>
      <c r="AM472">
        <v>101</v>
      </c>
      <c r="AN472">
        <v>92</v>
      </c>
      <c r="AO472">
        <v>9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729</v>
      </c>
      <c r="BC472">
        <v>207</v>
      </c>
      <c r="BD472">
        <v>297</v>
      </c>
      <c r="BE472">
        <v>308</v>
      </c>
      <c r="BF472">
        <v>479</v>
      </c>
      <c r="BG472">
        <v>170</v>
      </c>
      <c r="BH472">
        <v>189</v>
      </c>
      <c r="BI472">
        <v>151</v>
      </c>
      <c r="BJ472">
        <v>250</v>
      </c>
      <c r="BK472">
        <v>37</v>
      </c>
      <c r="BL472">
        <v>108</v>
      </c>
      <c r="BM472">
        <v>157</v>
      </c>
      <c r="BN472">
        <v>40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</row>
    <row r="473" spans="1:79">
      <c r="A473" t="s">
        <v>141</v>
      </c>
      <c r="B473" t="s">
        <v>1953</v>
      </c>
      <c r="C473">
        <v>2019</v>
      </c>
      <c r="D473" t="s">
        <v>2036</v>
      </c>
      <c r="E473">
        <v>620</v>
      </c>
      <c r="F473">
        <v>526</v>
      </c>
      <c r="G473">
        <v>218</v>
      </c>
      <c r="H473">
        <v>179</v>
      </c>
      <c r="I473">
        <v>101</v>
      </c>
      <c r="AC473">
        <v>277</v>
      </c>
      <c r="AD473">
        <v>113</v>
      </c>
      <c r="AE473">
        <v>119</v>
      </c>
      <c r="AF473">
        <v>120</v>
      </c>
      <c r="AG473">
        <v>76</v>
      </c>
      <c r="AH473">
        <v>27</v>
      </c>
      <c r="AI473">
        <v>22</v>
      </c>
      <c r="AJ473">
        <v>32</v>
      </c>
      <c r="AK473">
        <v>201</v>
      </c>
      <c r="AL473">
        <v>86</v>
      </c>
      <c r="AM473">
        <v>97</v>
      </c>
      <c r="AN473">
        <v>88</v>
      </c>
      <c r="AO473">
        <v>8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750</v>
      </c>
      <c r="BC473">
        <v>205</v>
      </c>
      <c r="BD473">
        <v>315</v>
      </c>
      <c r="BE473">
        <v>295</v>
      </c>
      <c r="BF473">
        <v>472</v>
      </c>
      <c r="BG473">
        <v>176</v>
      </c>
      <c r="BH473">
        <v>193</v>
      </c>
      <c r="BI473">
        <v>114</v>
      </c>
      <c r="BJ473">
        <v>278</v>
      </c>
      <c r="BK473">
        <v>29</v>
      </c>
      <c r="BL473">
        <v>122</v>
      </c>
      <c r="BM473">
        <v>181</v>
      </c>
      <c r="BN473">
        <v>52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</row>
    <row r="474" spans="1:79">
      <c r="A474" t="s">
        <v>141</v>
      </c>
      <c r="B474" t="s">
        <v>1953</v>
      </c>
      <c r="C474">
        <v>2020</v>
      </c>
      <c r="D474" t="s">
        <v>2036</v>
      </c>
      <c r="E474">
        <v>506</v>
      </c>
      <c r="F474">
        <v>613</v>
      </c>
      <c r="G474">
        <v>229</v>
      </c>
      <c r="H474">
        <v>205</v>
      </c>
      <c r="I474">
        <v>145</v>
      </c>
      <c r="N474">
        <v>238</v>
      </c>
      <c r="O474">
        <v>70</v>
      </c>
      <c r="P474">
        <v>168</v>
      </c>
      <c r="Q474">
        <f>SUM(Table1[[#This Row],[OSA]],Table1[[#This Row],[OSA: High-Demand Field]])</f>
        <v>0</v>
      </c>
      <c r="U474">
        <v>0</v>
      </c>
      <c r="Y474">
        <v>0</v>
      </c>
      <c r="AC474">
        <v>202</v>
      </c>
      <c r="AD474">
        <v>78</v>
      </c>
      <c r="AE474">
        <v>84</v>
      </c>
      <c r="AF474">
        <v>93</v>
      </c>
      <c r="AG474">
        <v>56</v>
      </c>
      <c r="AH474">
        <v>26</v>
      </c>
      <c r="AI474">
        <v>7</v>
      </c>
      <c r="AJ474">
        <v>14</v>
      </c>
      <c r="AK474">
        <v>146</v>
      </c>
      <c r="AL474">
        <v>52</v>
      </c>
      <c r="AM474">
        <v>77</v>
      </c>
      <c r="AN474">
        <v>79</v>
      </c>
      <c r="AO474">
        <v>9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856</v>
      </c>
      <c r="BC474">
        <v>266</v>
      </c>
      <c r="BD474">
        <v>335</v>
      </c>
      <c r="BE474">
        <v>307</v>
      </c>
      <c r="BF474">
        <v>556</v>
      </c>
      <c r="BG474">
        <v>221</v>
      </c>
      <c r="BH474">
        <v>204</v>
      </c>
      <c r="BI474">
        <v>125</v>
      </c>
      <c r="BJ474">
        <v>300</v>
      </c>
      <c r="BK474">
        <v>45</v>
      </c>
      <c r="BL474">
        <v>131</v>
      </c>
      <c r="BM474">
        <v>182</v>
      </c>
      <c r="BN474">
        <v>40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</row>
    <row r="475" spans="1:79">
      <c r="A475" t="s">
        <v>141</v>
      </c>
      <c r="B475" t="s">
        <v>1953</v>
      </c>
      <c r="C475">
        <v>2021</v>
      </c>
      <c r="D475" t="s">
        <v>2036</v>
      </c>
      <c r="E475">
        <v>473</v>
      </c>
      <c r="F475">
        <v>526</v>
      </c>
      <c r="G475">
        <v>285</v>
      </c>
      <c r="H475">
        <v>155</v>
      </c>
      <c r="I475">
        <v>97</v>
      </c>
      <c r="N475">
        <v>150</v>
      </c>
      <c r="O475">
        <v>65</v>
      </c>
      <c r="P475">
        <v>85</v>
      </c>
      <c r="Q475">
        <f>SUM(Table1[[#This Row],[OSA]],Table1[[#This Row],[OSA: High-Demand Field]])</f>
        <v>5</v>
      </c>
      <c r="U475">
        <v>3</v>
      </c>
      <c r="Y475">
        <v>2</v>
      </c>
      <c r="AC475">
        <v>270</v>
      </c>
      <c r="AD475">
        <v>235</v>
      </c>
      <c r="AE475">
        <v>113</v>
      </c>
      <c r="AF475">
        <v>123</v>
      </c>
      <c r="AG475">
        <v>64</v>
      </c>
      <c r="AH475">
        <v>56</v>
      </c>
      <c r="AI475">
        <v>13</v>
      </c>
      <c r="AJ475">
        <v>18</v>
      </c>
      <c r="AK475">
        <v>206</v>
      </c>
      <c r="AL475">
        <v>179</v>
      </c>
      <c r="AM475">
        <v>100</v>
      </c>
      <c r="AN475">
        <v>105</v>
      </c>
      <c r="AO475">
        <v>19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624</v>
      </c>
      <c r="BC475">
        <v>546</v>
      </c>
      <c r="BD475">
        <v>247</v>
      </c>
      <c r="BE475">
        <v>238</v>
      </c>
      <c r="BF475">
        <v>341</v>
      </c>
      <c r="BG475">
        <v>287</v>
      </c>
      <c r="BH475">
        <v>124</v>
      </c>
      <c r="BI475">
        <v>70</v>
      </c>
      <c r="BJ475">
        <v>283</v>
      </c>
      <c r="BK475">
        <v>259</v>
      </c>
      <c r="BL475">
        <v>123</v>
      </c>
      <c r="BM475">
        <v>168</v>
      </c>
      <c r="BN475">
        <v>26</v>
      </c>
      <c r="BO475">
        <v>5</v>
      </c>
      <c r="BP475">
        <v>3</v>
      </c>
      <c r="BQ475">
        <v>1</v>
      </c>
      <c r="BR475">
        <v>4</v>
      </c>
      <c r="BS475">
        <v>0</v>
      </c>
      <c r="BT475">
        <v>0</v>
      </c>
      <c r="BU475">
        <v>0</v>
      </c>
      <c r="BV475">
        <v>0</v>
      </c>
      <c r="BW475">
        <v>5</v>
      </c>
      <c r="BX475">
        <v>3</v>
      </c>
      <c r="BY475">
        <v>1</v>
      </c>
      <c r="BZ475">
        <v>4</v>
      </c>
      <c r="CA475">
        <v>0</v>
      </c>
    </row>
    <row r="476" spans="1:79">
      <c r="A476" t="s">
        <v>141</v>
      </c>
      <c r="B476" t="s">
        <v>1953</v>
      </c>
      <c r="C476">
        <v>2022</v>
      </c>
      <c r="D476" t="s">
        <v>2036</v>
      </c>
      <c r="E476">
        <v>506</v>
      </c>
      <c r="F476">
        <v>507</v>
      </c>
      <c r="G476">
        <v>411</v>
      </c>
      <c r="H476">
        <v>131</v>
      </c>
      <c r="I476">
        <v>77</v>
      </c>
      <c r="N476">
        <v>89</v>
      </c>
      <c r="O476">
        <v>23</v>
      </c>
      <c r="P476">
        <v>66</v>
      </c>
      <c r="Q476">
        <f>SUM(Table1[[#This Row],[OSA]],Table1[[#This Row],[OSA: High-Demand Field]])</f>
        <v>39</v>
      </c>
      <c r="U476">
        <v>4</v>
      </c>
      <c r="Y476">
        <v>35</v>
      </c>
      <c r="AC476">
        <v>252</v>
      </c>
      <c r="AD476">
        <v>187</v>
      </c>
      <c r="AE476">
        <v>101</v>
      </c>
      <c r="AF476">
        <v>101</v>
      </c>
      <c r="AG476">
        <v>53</v>
      </c>
      <c r="AH476">
        <v>37</v>
      </c>
      <c r="AI476">
        <v>10</v>
      </c>
      <c r="AJ476">
        <v>13</v>
      </c>
      <c r="AK476">
        <v>199</v>
      </c>
      <c r="AL476">
        <v>150</v>
      </c>
      <c r="AM476">
        <v>91</v>
      </c>
      <c r="AN476">
        <v>88</v>
      </c>
      <c r="AO476">
        <v>11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711</v>
      </c>
      <c r="BC476">
        <v>568</v>
      </c>
      <c r="BD476">
        <v>262</v>
      </c>
      <c r="BE476">
        <v>257</v>
      </c>
      <c r="BF476">
        <v>405</v>
      </c>
      <c r="BG476">
        <v>303</v>
      </c>
      <c r="BH476">
        <v>130</v>
      </c>
      <c r="BI476">
        <v>96</v>
      </c>
      <c r="BJ476">
        <v>306</v>
      </c>
      <c r="BK476">
        <v>265</v>
      </c>
      <c r="BL476">
        <v>132</v>
      </c>
      <c r="BM476">
        <v>161</v>
      </c>
      <c r="BN476">
        <v>45</v>
      </c>
      <c r="BO476">
        <v>13</v>
      </c>
      <c r="BP476">
        <v>9</v>
      </c>
      <c r="BQ476">
        <v>4</v>
      </c>
      <c r="BR476">
        <v>11</v>
      </c>
      <c r="BS476">
        <v>0</v>
      </c>
      <c r="BT476">
        <v>0</v>
      </c>
      <c r="BU476">
        <v>0</v>
      </c>
      <c r="BV476">
        <v>0</v>
      </c>
      <c r="BW476">
        <v>13</v>
      </c>
      <c r="BX476">
        <v>9</v>
      </c>
      <c r="BY476">
        <v>4</v>
      </c>
      <c r="BZ476">
        <v>11</v>
      </c>
      <c r="CA476">
        <v>0</v>
      </c>
    </row>
    <row r="477" spans="1:79">
      <c r="A477" t="s">
        <v>141</v>
      </c>
      <c r="B477" t="s">
        <v>1953</v>
      </c>
      <c r="C477">
        <v>2023</v>
      </c>
      <c r="D477" t="s">
        <v>2036</v>
      </c>
      <c r="E477">
        <v>504</v>
      </c>
      <c r="F477">
        <v>471</v>
      </c>
      <c r="G477">
        <v>368</v>
      </c>
      <c r="H477">
        <v>128</v>
      </c>
      <c r="I477">
        <v>65</v>
      </c>
      <c r="N477">
        <v>186</v>
      </c>
      <c r="O477">
        <v>90</v>
      </c>
      <c r="P477">
        <v>96</v>
      </c>
      <c r="Q477">
        <v>59</v>
      </c>
      <c r="R477">
        <v>46</v>
      </c>
      <c r="S477">
        <v>6</v>
      </c>
      <c r="T477">
        <v>13</v>
      </c>
      <c r="U477">
        <v>12</v>
      </c>
      <c r="V477">
        <v>9</v>
      </c>
      <c r="W477">
        <v>3</v>
      </c>
      <c r="X477">
        <v>3</v>
      </c>
      <c r="Y477">
        <v>47</v>
      </c>
      <c r="Z477">
        <v>37</v>
      </c>
      <c r="AA477">
        <v>3</v>
      </c>
      <c r="AB477">
        <v>10</v>
      </c>
      <c r="AC477">
        <v>213</v>
      </c>
      <c r="AD477">
        <v>160</v>
      </c>
      <c r="AE477">
        <v>98</v>
      </c>
      <c r="AF477">
        <v>74</v>
      </c>
      <c r="AG477">
        <v>49</v>
      </c>
      <c r="AH477">
        <v>42</v>
      </c>
      <c r="AI477">
        <v>14</v>
      </c>
      <c r="AJ477">
        <v>18</v>
      </c>
      <c r="AK477">
        <v>164</v>
      </c>
      <c r="AL477">
        <v>118</v>
      </c>
      <c r="AM477">
        <v>84</v>
      </c>
      <c r="AN477">
        <v>56</v>
      </c>
      <c r="AO477">
        <v>17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793</v>
      </c>
      <c r="BC477">
        <v>487</v>
      </c>
      <c r="BD477">
        <v>320</v>
      </c>
      <c r="BE477">
        <v>269</v>
      </c>
      <c r="BF477">
        <v>477</v>
      </c>
      <c r="BG477">
        <v>303</v>
      </c>
      <c r="BH477">
        <v>163</v>
      </c>
      <c r="BI477">
        <v>101</v>
      </c>
      <c r="BJ477">
        <v>316</v>
      </c>
      <c r="BK477">
        <v>184</v>
      </c>
      <c r="BL477">
        <v>157</v>
      </c>
      <c r="BM477">
        <v>168</v>
      </c>
      <c r="BN477">
        <v>61</v>
      </c>
      <c r="BO477">
        <v>41</v>
      </c>
      <c r="BP477">
        <v>24</v>
      </c>
      <c r="BQ477">
        <v>16</v>
      </c>
      <c r="BR477">
        <v>31</v>
      </c>
      <c r="BS477">
        <v>14</v>
      </c>
      <c r="BT477">
        <v>7</v>
      </c>
      <c r="BU477">
        <v>3</v>
      </c>
      <c r="BV477">
        <v>11</v>
      </c>
      <c r="BW477">
        <v>27</v>
      </c>
      <c r="BX477">
        <v>17</v>
      </c>
      <c r="BY477">
        <v>13</v>
      </c>
      <c r="BZ477">
        <v>20</v>
      </c>
      <c r="CA477">
        <v>0</v>
      </c>
    </row>
    <row r="478" spans="1:79">
      <c r="A478" t="str">
        <f>A477</f>
        <v>003664</v>
      </c>
      <c r="B478" t="str">
        <f>B477</f>
        <v>Weatherford College</v>
      </c>
      <c r="C478">
        <v>2024</v>
      </c>
      <c r="D478" t="s">
        <v>2037</v>
      </c>
      <c r="E478">
        <f>_xlfn.FORECAST.ETS($C478, E472:E477, $C472:$C477, 0,0,1)</f>
        <v>441.7050608663684</v>
      </c>
      <c r="F478">
        <f>_xlfn.FORECAST.ETS($C478, F472:F477, $C472:$C477, 0,0,1)</f>
        <v>463.6843817213051</v>
      </c>
      <c r="G478">
        <f>F478*AVERAGEIFS(G:G, $A:$A, $A478, $D:$D, "Weight pct")</f>
        <v>249.59023075410178</v>
      </c>
      <c r="H478">
        <f>F478*AVERAGEIFS(H:H, $A:$A, $A478, $D:$D, "Weight pct")</f>
        <v>144.97998765551409</v>
      </c>
      <c r="I478">
        <f>F478*AVERAGEIFS(I:I, $A:$A, $A478, $D:$D, "Weight pct")</f>
        <v>88.107789171683734</v>
      </c>
      <c r="J478">
        <f>_xlfn.FORECAST.ETS($C478, J472:J477, $C472:$C477, 0,0,1)</f>
        <v>0</v>
      </c>
      <c r="K478" t="e">
        <f>J478*AVERAGEIFS(K:K, $A:$A, $A478, $D:$D, "Weight pct")</f>
        <v>#DIV/0!</v>
      </c>
      <c r="L478" t="e">
        <f>J478*AVERAGEIFS(L:L, $A:$A, $A478, $D:$D, "Weight pct")</f>
        <v>#DIV/0!</v>
      </c>
      <c r="M478" t="e">
        <f>J478*AVERAGEIFS(M:M, $A:$A, $A478, $D:$D, "Weight pct")</f>
        <v>#DIV/0!</v>
      </c>
      <c r="N478">
        <f>_xlfn.FORECAST.ETS($C478, N474:N477, $C474:$C477, 0,0,1)</f>
        <v>135.37822919778574</v>
      </c>
      <c r="O478">
        <f>N478*AVERAGEIFS(O:O, $A:$A, $A478, $D:$D, "Weight pct")</f>
        <v>49.743001350097643</v>
      </c>
      <c r="P478">
        <f>N478*AVERAGEIFS(P:P, $A:$A, $A478, $D:$D, "Weight pct")</f>
        <v>85.6352278476881</v>
      </c>
      <c r="Q478">
        <f>_xlfn.FORECAST.ETS($C478, Q474:Q477, $C474:$C477, 0,0,1)</f>
        <v>78.40550428764287</v>
      </c>
      <c r="R478">
        <f>$Q478*($R477/$Q477)</f>
        <v>61.129715207314781</v>
      </c>
      <c r="S478">
        <f>$Q478*($S477/$Q477)</f>
        <v>7.9734411139975805</v>
      </c>
      <c r="T478">
        <f>$Q478*($T477/$Q477)</f>
        <v>17.275789080328089</v>
      </c>
      <c r="U478">
        <f t="shared" ref="U478:X481" si="470">Q478*AVERAGEIFS(U:U, $A:$A, $A478, $D:$D, "Weight pct")</f>
        <v>23.67725832797629</v>
      </c>
      <c r="V478">
        <f t="shared" si="470"/>
        <v>11.960161670996371</v>
      </c>
      <c r="W478">
        <f t="shared" si="470"/>
        <v>3.9867205569987902</v>
      </c>
      <c r="X478">
        <f t="shared" si="470"/>
        <v>3.9867205569987898</v>
      </c>
      <c r="Y478">
        <f t="shared" ref="Y478:AB481" si="471">Q478*AVERAGEIFS(Y:Y, $A:$A, $A478, $D:$D, "Weight pct")</f>
        <v>54.72824595966658</v>
      </c>
      <c r="Z478">
        <f t="shared" si="471"/>
        <v>49.169553536318411</v>
      </c>
      <c r="AA478">
        <f t="shared" si="471"/>
        <v>3.9867205569987902</v>
      </c>
      <c r="AB478">
        <f t="shared" si="471"/>
        <v>13.2890685233293</v>
      </c>
      <c r="AC478">
        <f>_xlfn.FORECAST.ETS($C478, AC472:AC477, $C472:$C477, 0,0,1)</f>
        <v>219.31400121650415</v>
      </c>
      <c r="AD478">
        <f>AC478*AVERAGEIFS(AD:AD, $A:$A, $A478, $D:$D, "Weight pct")</f>
        <v>131.49841062253455</v>
      </c>
      <c r="AE478">
        <f>AC478*AVERAGEIFS(AE:AE, $A:$A, $A478, $D:$D, "Weight pct")</f>
        <v>93.745775753571309</v>
      </c>
      <c r="AF478">
        <f>AC478*AVERAGEIFS(AF:AF, $A:$A, $A478, $D:$D, "Weight pct")</f>
        <v>92.741520290505065</v>
      </c>
      <c r="AG478">
        <f t="shared" ref="AG478:AJ481" si="472">AC478*AVERAGEIFS(AG:AG, $A:$A, $A478, $D:$D, "Weight pct")</f>
        <v>53.579854489586516</v>
      </c>
      <c r="AH478">
        <f t="shared" si="472"/>
        <v>35.347004283073332</v>
      </c>
      <c r="AI478">
        <f t="shared" si="472"/>
        <v>11.903693475793023</v>
      </c>
      <c r="AJ478">
        <f t="shared" si="472"/>
        <v>17.762738443267047</v>
      </c>
      <c r="AK478">
        <f t="shared" ref="AK478:AN481" si="473">AC478*AVERAGEIFS(AK:AK, $A:$A, $A478, $D:$D, "Weight pct")</f>
        <v>165.73414672691763</v>
      </c>
      <c r="AL478">
        <f t="shared" si="473"/>
        <v>96.151406339461218</v>
      </c>
      <c r="AM478">
        <f t="shared" si="473"/>
        <v>81.842082277778289</v>
      </c>
      <c r="AN478">
        <f t="shared" si="473"/>
        <v>74.978781847238011</v>
      </c>
      <c r="AO478">
        <f>_xlfn.FORECAST.ETS($C478, AO472:AO477, $C472:$C477, 0,0,1)</f>
        <v>19.746200948711557</v>
      </c>
      <c r="AP478">
        <f>_xlfn.FORECAST.ETS($C478, AP472:AP477, $C472:$C477, 0,0,1)</f>
        <v>0</v>
      </c>
      <c r="AQ478" t="e">
        <f>AP478*AVERAGEIFS(AQ:AQ, $A:$A, $A478, $D:$D, "Weight pct")</f>
        <v>#DIV/0!</v>
      </c>
      <c r="AR478" t="e">
        <f>AP478*AVERAGEIFS(AR:AR, $A:$A, $A478, $D:$D, "Weight pct")</f>
        <v>#DIV/0!</v>
      </c>
      <c r="AS478" t="e">
        <f>AP478*AVERAGEIFS(AS:AS, $A:$A, $A478, $D:$D, "Weight pct")</f>
        <v>#DIV/0!</v>
      </c>
      <c r="AT478" t="e">
        <f t="shared" ref="AT478:AW481" si="474">AP478*AVERAGEIFS(AT:AT, $A:$A, $A478, $D:$D, "Weight pct")</f>
        <v>#DIV/0!</v>
      </c>
      <c r="AU478" t="e">
        <f t="shared" si="474"/>
        <v>#DIV/0!</v>
      </c>
      <c r="AV478" t="e">
        <f t="shared" si="474"/>
        <v>#DIV/0!</v>
      </c>
      <c r="AW478" t="e">
        <f t="shared" si="474"/>
        <v>#DIV/0!</v>
      </c>
      <c r="AX478" t="e">
        <f t="shared" ref="AX478:BA481" si="475">AP478*AVERAGEIFS(AX:AX, $A:$A, $A478, $D:$D, "Weight pct")</f>
        <v>#DIV/0!</v>
      </c>
      <c r="AY478" t="e">
        <f t="shared" si="475"/>
        <v>#DIV/0!</v>
      </c>
      <c r="AZ478" t="e">
        <f t="shared" si="475"/>
        <v>#DIV/0!</v>
      </c>
      <c r="BA478" t="e">
        <f t="shared" si="475"/>
        <v>#DIV/0!</v>
      </c>
      <c r="BB478">
        <f>_xlfn.FORECAST.ETS($C478, BB472:BB477, $C472:$C477, 0,0,1)</f>
        <v>713.83134488041765</v>
      </c>
      <c r="BC478">
        <f>BB478*AVERAGEIFS(BC:BC, $A:$A, $A478, $D:$D, "Weight pct")</f>
        <v>375.47885890717311</v>
      </c>
      <c r="BD478">
        <f>BB478*AVERAGEIFS(BD:BD, $A:$A, $A478, $D:$D, "Weight pct")</f>
        <v>283.94091458148245</v>
      </c>
      <c r="BE478">
        <f>BB478*AVERAGEIFS(BE:BE, $A:$A, $A478, $D:$D, "Weight pct")</f>
        <v>268.46791277735275</v>
      </c>
      <c r="BF478">
        <f t="shared" ref="BF478:BI481" si="476">BB478*AVERAGEIFS(BF:BF, $A:$A, $A478, $D:$D, "Weight pct")</f>
        <v>434.66836785850074</v>
      </c>
      <c r="BG478">
        <f t="shared" si="476"/>
        <v>262.32755462659247</v>
      </c>
      <c r="BH478">
        <f t="shared" si="476"/>
        <v>159.2719128274137</v>
      </c>
      <c r="BI478">
        <f t="shared" si="476"/>
        <v>104.12034593804586</v>
      </c>
      <c r="BJ478">
        <f t="shared" ref="BJ478:BM481" si="477">BB478*AVERAGEIFS(BJ:BJ, $A:$A, $A478, $D:$D, "Weight pct")</f>
        <v>279.1629770219169</v>
      </c>
      <c r="BK478">
        <f t="shared" si="477"/>
        <v>113.15130428058059</v>
      </c>
      <c r="BL478">
        <f t="shared" si="477"/>
        <v>124.66900175406872</v>
      </c>
      <c r="BM478">
        <f t="shared" si="477"/>
        <v>164.34756683930692</v>
      </c>
      <c r="BN478">
        <f>_xlfn.FORECAST.ETS($C478, BN472:BN477, $C472:$C477, 0,0,1)</f>
        <v>52.602855180927193</v>
      </c>
      <c r="BO478">
        <f>_xlfn.FORECAST.ETS($C478, BO472:BO477, $C472:$C477, 0,0,1)</f>
        <v>46.96330162248065</v>
      </c>
      <c r="BP478">
        <f>BO478*AVERAGEIFS(BP:BP, $A:$A, $A478, $D:$D, "Weight pct")</f>
        <v>29.393916362588264</v>
      </c>
      <c r="BQ478">
        <f>BO478*AVERAGEIFS(BQ:BQ, $A:$A, $A478, $D:$D, "Weight pct")</f>
        <v>14.056683024714971</v>
      </c>
      <c r="BR478">
        <f>BO478*AVERAGEIFS(BR:BR, $A:$A, $A478, $D:$D, "Weight pct")</f>
        <v>37.605885802016402</v>
      </c>
      <c r="BS478">
        <f t="shared" ref="BS478:BV481" si="478">BO478*AVERAGEIFS(BS:BS, $A:$A, $A478, $D:$D, "Weight pct")</f>
        <v>5.3454164448351964</v>
      </c>
      <c r="BT478">
        <f t="shared" si="478"/>
        <v>2.85774186858497</v>
      </c>
      <c r="BU478">
        <f t="shared" si="478"/>
        <v>0.87854268904468569</v>
      </c>
      <c r="BV478">
        <f t="shared" si="478"/>
        <v>4.4480079980879621</v>
      </c>
      <c r="BW478">
        <f t="shared" ref="BW478:BZ481" si="479">BO478*AVERAGEIFS(BW:BW, $A:$A, $A478, $D:$D, "Weight pct")</f>
        <v>41.617885177645455</v>
      </c>
      <c r="BX478">
        <f t="shared" si="479"/>
        <v>26.536174494003294</v>
      </c>
      <c r="BY478">
        <f t="shared" si="479"/>
        <v>13.178140335670285</v>
      </c>
      <c r="BZ478">
        <f t="shared" si="479"/>
        <v>33.157877803928443</v>
      </c>
      <c r="CA478">
        <f>_xlfn.FORECAST.ETS($C478, CA472:CA477, $C472:$C477, 0,0,1)</f>
        <v>0</v>
      </c>
    </row>
    <row r="479" spans="1:79">
      <c r="A479" t="str">
        <f>A477</f>
        <v>003664</v>
      </c>
      <c r="B479" t="str">
        <f>B477</f>
        <v>Weatherford College</v>
      </c>
      <c r="C479">
        <v>2025</v>
      </c>
      <c r="D479" t="s">
        <v>2037</v>
      </c>
      <c r="E479">
        <f>_xlfn.FORECAST.ETS($C479, E472:E477, $C472:$C477, 0,0,1)</f>
        <v>420.83331693274181</v>
      </c>
      <c r="F479">
        <f>_xlfn.FORECAST.ETS($C479, F472:F477, $C472:$C477, 0,0,1)</f>
        <v>449.79282398495434</v>
      </c>
      <c r="G479">
        <f>F479*AVERAGEIFS(G:G, $A:$A, $A479, $D:$D, "Weight pct")</f>
        <v>242.1127369293612</v>
      </c>
      <c r="H479">
        <f>F479*AVERAGEIFS(H:H, $A:$A, $A479, $D:$D, "Weight pct")</f>
        <v>140.63652052889759</v>
      </c>
      <c r="I479">
        <f>F479*AVERAGEIFS(I:I, $A:$A, $A479, $D:$D, "Weight pct")</f>
        <v>85.468160819835745</v>
      </c>
      <c r="J479">
        <f>_xlfn.FORECAST.ETS($C479, J472:J477, $C472:$C477, 0,0,1)</f>
        <v>0</v>
      </c>
      <c r="K479" t="e">
        <f>J479*AVERAGEIFS(K:K, $A:$A, $A479, $D:$D, "Weight pct")</f>
        <v>#DIV/0!</v>
      </c>
      <c r="L479" t="e">
        <f>J479*AVERAGEIFS(L:L, $A:$A, $A479, $D:$D, "Weight pct")</f>
        <v>#DIV/0!</v>
      </c>
      <c r="M479" t="e">
        <f>J479*AVERAGEIFS(M:M, $A:$A, $A479, $D:$D, "Weight pct")</f>
        <v>#DIV/0!</v>
      </c>
      <c r="N479">
        <f>_xlfn.FORECAST.ETS($C479, N474:N477, $C474:$C477, 0,0,1)</f>
        <v>117.3274594134286</v>
      </c>
      <c r="O479">
        <f>N479*AVERAGEIFS(O:O, $A:$A, $A479, $D:$D, "Weight pct")</f>
        <v>43.110476526318479</v>
      </c>
      <c r="P479">
        <f>N479*AVERAGEIFS(P:P, $A:$A, $A479, $D:$D, "Weight pct")</f>
        <v>74.21698288711012</v>
      </c>
      <c r="Q479">
        <f>_xlfn.FORECAST.ETS($C479, Q474:Q477, $C474:$C477, 0,0,1)</f>
        <v>98.017273982428591</v>
      </c>
      <c r="R479">
        <f>$Q479*($R477/$Q477)</f>
        <v>76.420247511723986</v>
      </c>
      <c r="S479">
        <f>$Q479*($S477/$Q477)</f>
        <v>9.9678583710944331</v>
      </c>
      <c r="T479">
        <f>$Q479*($T477/$Q477)</f>
        <v>21.597026470704606</v>
      </c>
      <c r="U479">
        <f t="shared" si="470"/>
        <v>29.599711624477855</v>
      </c>
      <c r="V479">
        <f t="shared" si="470"/>
        <v>14.95178755664165</v>
      </c>
      <c r="W479">
        <f t="shared" si="470"/>
        <v>4.9839291855472165</v>
      </c>
      <c r="X479">
        <f t="shared" si="470"/>
        <v>4.9839291855472165</v>
      </c>
      <c r="Y479">
        <f t="shared" si="471"/>
        <v>68.417562357950743</v>
      </c>
      <c r="Z479">
        <f t="shared" si="471"/>
        <v>61.468459955082338</v>
      </c>
      <c r="AA479">
        <f t="shared" si="471"/>
        <v>4.9839291855472165</v>
      </c>
      <c r="AB479">
        <f t="shared" si="471"/>
        <v>16.613097285157391</v>
      </c>
      <c r="AC479">
        <f>_xlfn.FORECAST.ETS($C479, AC472:AC477, $C472:$C477, 0,0,1)</f>
        <v>211.53309356100451</v>
      </c>
      <c r="AD479">
        <f>AC479*AVERAGEIFS(AD:AD, $A:$A, $A479, $D:$D, "Weight pct")</f>
        <v>126.83305873335513</v>
      </c>
      <c r="AE479">
        <f>AC479*AVERAGEIFS(AE:AE, $A:$A, $A479, $D:$D, "Weight pct")</f>
        <v>90.419826565714246</v>
      </c>
      <c r="AF479">
        <f>AC479*AVERAGEIFS(AF:AF, $A:$A, $A479, $D:$D, "Weight pct")</f>
        <v>89.451200469570793</v>
      </c>
      <c r="AG479">
        <f t="shared" si="472"/>
        <v>51.678927518822704</v>
      </c>
      <c r="AH479">
        <f t="shared" si="472"/>
        <v>34.09294948174017</v>
      </c>
      <c r="AI479">
        <f t="shared" si="472"/>
        <v>11.481369596876219</v>
      </c>
      <c r="AJ479">
        <f t="shared" si="472"/>
        <v>17.132545082290449</v>
      </c>
      <c r="AK479">
        <f t="shared" si="473"/>
        <v>159.85416604218182</v>
      </c>
      <c r="AL479">
        <f t="shared" si="473"/>
        <v>92.740109251614967</v>
      </c>
      <c r="AM479">
        <f t="shared" si="473"/>
        <v>78.938456968838025</v>
      </c>
      <c r="AN479">
        <f t="shared" si="473"/>
        <v>72.318655387280344</v>
      </c>
      <c r="AO479">
        <f>_xlfn.FORECAST.ETS($C479, AO472:AO477, $C472:$C477, 0,0,1)</f>
        <v>21.536267293794307</v>
      </c>
      <c r="AP479">
        <f>_xlfn.FORECAST.ETS($C479, AP472:AP477, $C472:$C477, 0,0,1)</f>
        <v>0</v>
      </c>
      <c r="AQ479" t="e">
        <f>AP479*AVERAGEIFS(AQ:AQ, $A:$A, $A479, $D:$D, "Weight pct")</f>
        <v>#DIV/0!</v>
      </c>
      <c r="AR479" t="e">
        <f>AP479*AVERAGEIFS(AR:AR, $A:$A, $A479, $D:$D, "Weight pct")</f>
        <v>#DIV/0!</v>
      </c>
      <c r="AS479" t="e">
        <f>AP479*AVERAGEIFS(AS:AS, $A:$A, $A479, $D:$D, "Weight pct")</f>
        <v>#DIV/0!</v>
      </c>
      <c r="AT479" t="e">
        <f t="shared" si="474"/>
        <v>#DIV/0!</v>
      </c>
      <c r="AU479" t="e">
        <f t="shared" si="474"/>
        <v>#DIV/0!</v>
      </c>
      <c r="AV479" t="e">
        <f t="shared" si="474"/>
        <v>#DIV/0!</v>
      </c>
      <c r="AW479" t="e">
        <f t="shared" si="474"/>
        <v>#DIV/0!</v>
      </c>
      <c r="AX479" t="e">
        <f t="shared" si="475"/>
        <v>#DIV/0!</v>
      </c>
      <c r="AY479" t="e">
        <f t="shared" si="475"/>
        <v>#DIV/0!</v>
      </c>
      <c r="AZ479" t="e">
        <f t="shared" si="475"/>
        <v>#DIV/0!</v>
      </c>
      <c r="BA479" t="e">
        <f t="shared" si="475"/>
        <v>#DIV/0!</v>
      </c>
      <c r="BB479">
        <f>_xlfn.FORECAST.ETS($C479, BB472:BB477, $C472:$C477, 0,0,1)</f>
        <v>711.31884026841578</v>
      </c>
      <c r="BC479">
        <f>BB479*AVERAGEIFS(BC:BC, $A:$A, $A479, $D:$D, "Weight pct")</f>
        <v>374.15726891048911</v>
      </c>
      <c r="BD479">
        <f>BB479*AVERAGEIFS(BD:BD, $A:$A, $A479, $D:$D, "Weight pct")</f>
        <v>282.94151484576264</v>
      </c>
      <c r="BE479">
        <f>BB479*AVERAGEIFS(BE:BE, $A:$A, $A479, $D:$D, "Weight pct")</f>
        <v>267.52297406897952</v>
      </c>
      <c r="BF479">
        <f t="shared" si="476"/>
        <v>433.13844585834153</v>
      </c>
      <c r="BG479">
        <f t="shared" si="476"/>
        <v>261.40422841574241</v>
      </c>
      <c r="BH479">
        <f t="shared" si="476"/>
        <v>158.71131624054306</v>
      </c>
      <c r="BI479">
        <f t="shared" si="476"/>
        <v>103.75386882654216</v>
      </c>
      <c r="BJ479">
        <f t="shared" si="477"/>
        <v>278.18039441007426</v>
      </c>
      <c r="BK479">
        <f t="shared" si="477"/>
        <v>112.75304049474668</v>
      </c>
      <c r="BL479">
        <f t="shared" si="477"/>
        <v>124.23019860521954</v>
      </c>
      <c r="BM479">
        <f t="shared" si="477"/>
        <v>163.76910524243738</v>
      </c>
      <c r="BN479">
        <f>_xlfn.FORECAST.ETS($C479, BN472:BN477, $C472:$C477, 0,0,1)</f>
        <v>54.702416389277673</v>
      </c>
      <c r="BO479">
        <f>_xlfn.FORECAST.ETS($C479, BO472:BO477, $C472:$C477, 0,0,1)</f>
        <v>54.92877515777996</v>
      </c>
      <c r="BP479">
        <f>BO479*AVERAGEIFS(BP:BP, $A:$A, $A479, $D:$D, "Weight pct")</f>
        <v>34.3794360086968</v>
      </c>
      <c r="BQ479">
        <f>BO479*AVERAGEIFS(BQ:BQ, $A:$A, $A479, $D:$D, "Weight pct")</f>
        <v>16.440845397444331</v>
      </c>
      <c r="BR479">
        <f>BO479*AVERAGEIFS(BR:BR, $A:$A, $A479, $D:$D, "Weight pct")</f>
        <v>43.98424247155814</v>
      </c>
      <c r="BS479">
        <f t="shared" si="478"/>
        <v>6.2520557090156057</v>
      </c>
      <c r="BT479">
        <f t="shared" si="478"/>
        <v>3.3424451675121891</v>
      </c>
      <c r="BU479">
        <f t="shared" si="478"/>
        <v>1.0275528373402707</v>
      </c>
      <c r="BV479">
        <f t="shared" si="478"/>
        <v>5.2024372815821458</v>
      </c>
      <c r="BW479">
        <f t="shared" si="479"/>
        <v>48.676719448764359</v>
      </c>
      <c r="BX479">
        <f t="shared" si="479"/>
        <v>31.036990841184611</v>
      </c>
      <c r="BY479">
        <f t="shared" si="479"/>
        <v>15.413292560104061</v>
      </c>
      <c r="BZ479">
        <f t="shared" si="479"/>
        <v>38.781805189975991</v>
      </c>
      <c r="CA479">
        <f>_xlfn.FORECAST.ETS($C479, CA472:CA477, $C472:$C477, 0,0,1)</f>
        <v>0</v>
      </c>
    </row>
    <row r="480" spans="1:79" outlineLevel="1">
      <c r="A480" t="str">
        <f>A479</f>
        <v>003664</v>
      </c>
      <c r="B480" t="str">
        <f>B479</f>
        <v>Weatherford College</v>
      </c>
      <c r="C480">
        <v>2024</v>
      </c>
      <c r="D480" t="s">
        <v>2040</v>
      </c>
      <c r="E480">
        <f>IF(OR(E477=0,E477=""),E478,IF(E478&gt;(E477*(1+Dash!$B$6)),E477*(1+Dash!$B$6),IF(E478&lt;(E477*(1-Dash!$B$7)),E477*(1-Dash!$B$7),E478)))</f>
        <v>478.79999999999995</v>
      </c>
      <c r="F480">
        <f>IF(OR(F477=0,F477=""),F478,IF(F478&gt;(F477*(1+Dash!$B$6)),F477*(1+Dash!$B$6),IF(F478&lt;(F477*(1-Dash!$B$7)),F477*(1-Dash!$B$7),F478)))</f>
        <v>463.6843817213051</v>
      </c>
      <c r="G480">
        <f>F480*AVERAGEIFS(G:G, $A:$A, $A480, $D:$D, "Weight pct")</f>
        <v>249.59023075410178</v>
      </c>
      <c r="H480">
        <f>F480*AVERAGEIFS(H:H, $A:$A, $A480, $D:$D, "Weight pct")</f>
        <v>144.97998765551409</v>
      </c>
      <c r="I480">
        <f>F480*AVERAGEIFS(I:I, $A:$A, $A480, $D:$D, "Weight pct")</f>
        <v>88.107789171683734</v>
      </c>
      <c r="J480">
        <f>IF(OR(J477=0,J477=""),J478,IF(J478&gt;(J477*(1+Dash!$B$6)),J477*(1+Dash!$B$6),IF(J478&lt;(J477*(1-Dash!$B$7)),J477*(1-Dash!$B$7),J478)))</f>
        <v>0</v>
      </c>
      <c r="K480" t="e">
        <f>J480*AVERAGEIFS(K:K, $A:$A, $A480, $D:$D, "Weight pct")</f>
        <v>#DIV/0!</v>
      </c>
      <c r="L480" t="e">
        <f>J480*AVERAGEIFS(L:L, $A:$A, $A480, $D:$D, "Weight pct")</f>
        <v>#DIV/0!</v>
      </c>
      <c r="M480" t="e">
        <f>J480*AVERAGEIFS(M:M, $A:$A, $A480, $D:$D, "Weight pct")</f>
        <v>#DIV/0!</v>
      </c>
      <c r="N480">
        <f>IF(OR(N477=0,N477=""),N478,IF(N478&gt;(N477*(1+Dash!$B$6)),N477*(1+Dash!$B$6),IF(N478&lt;(N477*(1-Dash!$B$7)),N477*(1-Dash!$B$7),N478)))</f>
        <v>176.7</v>
      </c>
      <c r="O480">
        <f>N480*AVERAGEIFS(O:O, $A:$A, $A480, $D:$D, "Weight pct")</f>
        <v>64.926158294778588</v>
      </c>
      <c r="P480">
        <f>N480*AVERAGEIFS(P:P, $A:$A, $A480, $D:$D, "Weight pct")</f>
        <v>111.7738417052214</v>
      </c>
      <c r="Q480">
        <f>IF(OR(Q477=0,Q477=""),Q478,IF(Q478&gt;(Q477*(1+Dash!$B$6)),Q477*(1+Dash!$B$6),IF(Q478&lt;(Q477*(1-Dash!$B$7)),Q477*(1-Dash!$B$7),Q478)))</f>
        <v>64.900000000000006</v>
      </c>
      <c r="R480">
        <f>$Q480*($R477/$Q477)</f>
        <v>50.600000000000009</v>
      </c>
      <c r="S480">
        <f>$Q480*($S477/$Q477)</f>
        <v>6.6000000000000014</v>
      </c>
      <c r="T480">
        <f>$Q480*($T477/$Q477)</f>
        <v>14.3</v>
      </c>
      <c r="U480">
        <f t="shared" si="470"/>
        <v>19.598803418803421</v>
      </c>
      <c r="V480">
        <f t="shared" si="470"/>
        <v>9.9000000000000021</v>
      </c>
      <c r="W480">
        <f t="shared" si="470"/>
        <v>3.3000000000000007</v>
      </c>
      <c r="X480">
        <f t="shared" si="470"/>
        <v>3.3000000000000003</v>
      </c>
      <c r="Y480">
        <f t="shared" si="471"/>
        <v>45.301196581196585</v>
      </c>
      <c r="Z480">
        <f t="shared" si="471"/>
        <v>40.70000000000001</v>
      </c>
      <c r="AA480">
        <f t="shared" si="471"/>
        <v>3.3000000000000007</v>
      </c>
      <c r="AB480">
        <f t="shared" si="471"/>
        <v>11.000000000000002</v>
      </c>
      <c r="AC480">
        <f>IF(OR(AC477=0,AC477=""),AC478,IF(AC478&gt;(AC477*(1+Dash!$B$6)),AC477*(1+Dash!$B$6),IF(AC478&lt;(AC477*(1-Dash!$B$7)),AC477*(1-Dash!$B$7),AC478)))</f>
        <v>219.31400121650415</v>
      </c>
      <c r="AD480">
        <f>AC480*AVERAGEIFS(AD:AD, $A:$A, $A480, $D:$D, "Weight pct")</f>
        <v>131.49841062253455</v>
      </c>
      <c r="AE480">
        <f>AC480*AVERAGEIFS(AE:AE, $A:$A, $A480, $D:$D, "Weight pct")</f>
        <v>93.745775753571309</v>
      </c>
      <c r="AF480">
        <f>AC480*AVERAGEIFS(AF:AF, $A:$A, $A480, $D:$D, "Weight pct")</f>
        <v>92.741520290505065</v>
      </c>
      <c r="AG480">
        <f t="shared" si="472"/>
        <v>53.579854489586516</v>
      </c>
      <c r="AH480">
        <f t="shared" si="472"/>
        <v>35.347004283073332</v>
      </c>
      <c r="AI480">
        <f t="shared" si="472"/>
        <v>11.903693475793023</v>
      </c>
      <c r="AJ480">
        <f t="shared" si="472"/>
        <v>17.762738443267047</v>
      </c>
      <c r="AK480">
        <f t="shared" si="473"/>
        <v>165.73414672691763</v>
      </c>
      <c r="AL480">
        <f t="shared" si="473"/>
        <v>96.151406339461218</v>
      </c>
      <c r="AM480">
        <f t="shared" si="473"/>
        <v>81.842082277778289</v>
      </c>
      <c r="AN480">
        <f t="shared" si="473"/>
        <v>74.978781847238011</v>
      </c>
      <c r="AO480">
        <f>IF(OR(AO477=0,AO477=""),AO478,IF(AO478&gt;(AO477*(1+Dash!$B$6)),AO477*(1+Dash!$B$6),IF(AO478&lt;(AO477*(1-Dash!$B$7)),AO477*(1-Dash!$B$7),AO478)))</f>
        <v>18.700000000000003</v>
      </c>
      <c r="AP480">
        <f>IF(OR(AP477=0,AP477=""),AP478,IF(AP478&gt;(AP477*(1+Dash!$B$6)),AP477*(1+Dash!$B$6),IF(AP478&lt;(AP477*(1-Dash!$B$7)),AP477*(1-Dash!$B$7),AP478)))</f>
        <v>0</v>
      </c>
      <c r="AQ480" t="e">
        <f>AP480*AVERAGEIFS(AQ:AQ, $A:$A, $A480, $D:$D, "Weight pct")</f>
        <v>#DIV/0!</v>
      </c>
      <c r="AR480" t="e">
        <f>AP480*AVERAGEIFS(AR:AR, $A:$A, $A480, $D:$D, "Weight pct")</f>
        <v>#DIV/0!</v>
      </c>
      <c r="AS480" t="e">
        <f>AP480*AVERAGEIFS(AS:AS, $A:$A, $A480, $D:$D, "Weight pct")</f>
        <v>#DIV/0!</v>
      </c>
      <c r="AT480" t="e">
        <f t="shared" si="474"/>
        <v>#DIV/0!</v>
      </c>
      <c r="AU480" t="e">
        <f t="shared" si="474"/>
        <v>#DIV/0!</v>
      </c>
      <c r="AV480" t="e">
        <f t="shared" si="474"/>
        <v>#DIV/0!</v>
      </c>
      <c r="AW480" t="e">
        <f t="shared" si="474"/>
        <v>#DIV/0!</v>
      </c>
      <c r="AX480" t="e">
        <f t="shared" si="475"/>
        <v>#DIV/0!</v>
      </c>
      <c r="AY480" t="e">
        <f t="shared" si="475"/>
        <v>#DIV/0!</v>
      </c>
      <c r="AZ480" t="e">
        <f t="shared" si="475"/>
        <v>#DIV/0!</v>
      </c>
      <c r="BA480" t="e">
        <f t="shared" si="475"/>
        <v>#DIV/0!</v>
      </c>
      <c r="BB480">
        <f>IF(OR(BB477=0,BB477=""),BB478,IF(BB478&gt;(BB477*(1+Dash!$B$6)),BB477*(1+Dash!$B$6),IF(BB478&lt;(BB477*(1-Dash!$B$7)),BB477*(1-Dash!$B$7),BB478)))</f>
        <v>753.34999999999991</v>
      </c>
      <c r="BC480">
        <f>BB480*AVERAGEIFS(BC:BC, $A:$A, $A480, $D:$D, "Weight pct")</f>
        <v>396.2658692230799</v>
      </c>
      <c r="BD480">
        <f>BB480*AVERAGEIFS(BD:BD, $A:$A, $A480, $D:$D, "Weight pct")</f>
        <v>299.66026223714488</v>
      </c>
      <c r="BE480">
        <f>BB480*AVERAGEIFS(BE:BE, $A:$A, $A480, $D:$D, "Weight pct")</f>
        <v>283.33065442047803</v>
      </c>
      <c r="BF480">
        <f t="shared" si="476"/>
        <v>458.73218831691651</v>
      </c>
      <c r="BG480">
        <f t="shared" si="476"/>
        <v>276.85035785455716</v>
      </c>
      <c r="BH480">
        <f t="shared" si="476"/>
        <v>168.08941830458932</v>
      </c>
      <c r="BI480">
        <f t="shared" si="476"/>
        <v>109.88458712970512</v>
      </c>
      <c r="BJ480">
        <f t="shared" si="477"/>
        <v>294.6178116830834</v>
      </c>
      <c r="BK480">
        <f t="shared" si="477"/>
        <v>119.41551136852271</v>
      </c>
      <c r="BL480">
        <f t="shared" si="477"/>
        <v>131.57084393255553</v>
      </c>
      <c r="BM480">
        <f t="shared" si="477"/>
        <v>173.44606729077293</v>
      </c>
      <c r="BN480">
        <f>IF(OR(BN477=0,BN477=""),BN478,IF(BN478&gt;(BN477*(1+Dash!$B$6)),BN477*(1+Dash!$B$6),IF(BN478&lt;(BN477*(1-Dash!$B$7)),BN477*(1-Dash!$B$7),BN478)))</f>
        <v>57.949999999999996</v>
      </c>
      <c r="BO480">
        <f>IF(OR(BO477=0,BO477=""),BO478,IF(BO478&gt;(BO477*(1+Dash!$B$6)),BO477*(1+Dash!$B$6),IF(BO478&lt;(BO477*(1-Dash!$B$7)),BO477*(1-Dash!$B$7),BO478)))</f>
        <v>45.1</v>
      </c>
      <c r="BP480">
        <f>BO480*AVERAGEIFS(BP:BP, $A:$A, $A480, $D:$D, "Weight pct")</f>
        <v>28.227692307692308</v>
      </c>
      <c r="BQ480">
        <f>BO480*AVERAGEIFS(BQ:BQ, $A:$A, $A480, $D:$D, "Weight pct")</f>
        <v>13.49897435897436</v>
      </c>
      <c r="BR480">
        <f>BO480*AVERAGEIFS(BR:BR, $A:$A, $A480, $D:$D, "Weight pct")</f>
        <v>36.113846153846161</v>
      </c>
      <c r="BS480">
        <f t="shared" si="478"/>
        <v>5.1333333333333337</v>
      </c>
      <c r="BT480">
        <f t="shared" si="478"/>
        <v>2.7443589743589745</v>
      </c>
      <c r="BU480">
        <f t="shared" si="478"/>
        <v>0.8436858974358975</v>
      </c>
      <c r="BV480">
        <f t="shared" si="478"/>
        <v>4.2715301902398686</v>
      </c>
      <c r="BW480">
        <f t="shared" si="479"/>
        <v>39.966666666666669</v>
      </c>
      <c r="BX480">
        <f t="shared" si="479"/>
        <v>25.483333333333334</v>
      </c>
      <c r="BY480">
        <f t="shared" si="479"/>
        <v>12.655288461538463</v>
      </c>
      <c r="BZ480">
        <f t="shared" si="479"/>
        <v>31.842315963606293</v>
      </c>
      <c r="CA480">
        <f>IF(OR(CA477=0,CA477=""),CA478,IF(CA478&gt;(CA477*(1+Dash!$B$6)),CA477*(1+Dash!$B$6),IF(CA478&lt;(CA477*(1-Dash!$B$7)),CA477*(1-Dash!$B$7),CA478)))</f>
        <v>0</v>
      </c>
    </row>
    <row r="481" spans="1:79" outlineLevel="1">
      <c r="A481" t="str">
        <f>A480</f>
        <v>003664</v>
      </c>
      <c r="B481" t="str">
        <f>B480</f>
        <v>Weatherford College</v>
      </c>
      <c r="C481">
        <v>2025</v>
      </c>
      <c r="D481" t="s">
        <v>2040</v>
      </c>
      <c r="E481">
        <f>IF(E479&gt;(E480*(1+Dash!$B$6)), E480*(1+Dash!$B$6), IF(E479&lt;(E480*(1-Dash!$B$7)), E480*(1-Dash!$B$7), E479))</f>
        <v>454.85999999999996</v>
      </c>
      <c r="F481">
        <f>IF(F479&gt;(F480*(1+Dash!$B$6)), F480*(1+Dash!$B$6), IF(F479&lt;(F480*(1-Dash!$B$7)), F480*(1-Dash!$B$7), F479))</f>
        <v>449.79282398495434</v>
      </c>
      <c r="G481">
        <f>F481*AVERAGEIFS(G:G, $A:$A, $A481, $D:$D, "Weight pct")</f>
        <v>242.1127369293612</v>
      </c>
      <c r="H481">
        <f>F481*AVERAGEIFS(H:H, $A:$A, $A481, $D:$D, "Weight pct")</f>
        <v>140.63652052889759</v>
      </c>
      <c r="I481">
        <f>F481*AVERAGEIFS(I:I, $A:$A, $A481, $D:$D, "Weight pct")</f>
        <v>85.468160819835745</v>
      </c>
      <c r="J481">
        <f>IF(J479&gt;(J480*(1+Dash!$B$6)), J480*(1+Dash!$B$6), IF(J479&lt;(J480*(1-Dash!$B$7)), J480*(1-Dash!$B$7), J479))</f>
        <v>0</v>
      </c>
      <c r="K481" t="e">
        <f>J481*AVERAGEIFS(K:K, $A:$A, $A481, $D:$D, "Weight pct")</f>
        <v>#DIV/0!</v>
      </c>
      <c r="L481" t="e">
        <f>J481*AVERAGEIFS(L:L, $A:$A, $A481, $D:$D, "Weight pct")</f>
        <v>#DIV/0!</v>
      </c>
      <c r="M481" t="e">
        <f>J481*AVERAGEIFS(M:M, $A:$A, $A481, $D:$D, "Weight pct")</f>
        <v>#DIV/0!</v>
      </c>
      <c r="N481">
        <f>IF(N479&gt;(N480*(1+Dash!$B$6)), N480*(1+Dash!$B$6), IF(N479&lt;(N480*(1-Dash!$B$7)), N480*(1-Dash!$B$7), N479))</f>
        <v>167.86499999999998</v>
      </c>
      <c r="O481">
        <f>N481*AVERAGEIFS(O:O, $A:$A, $A481, $D:$D, "Weight pct")</f>
        <v>61.679850380039653</v>
      </c>
      <c r="P481">
        <f>N481*AVERAGEIFS(P:P, $A:$A, $A481, $D:$D, "Weight pct")</f>
        <v>106.18514961996033</v>
      </c>
      <c r="Q481">
        <f>IF(Q479&gt;(Q480*(1+Dash!$B$6)), Q480*(1+Dash!$B$6), IF(Q479&lt;(Q480*(1-Dash!$B$7)), Q480*(1-Dash!$B$7), Q479))</f>
        <v>71.390000000000015</v>
      </c>
      <c r="R481">
        <f>$Q481*($R477/$Q477)</f>
        <v>55.660000000000011</v>
      </c>
      <c r="S481">
        <f>$Q481*($S477/$Q477)</f>
        <v>7.2600000000000016</v>
      </c>
      <c r="T481">
        <f>$Q481*($T477/$Q477)</f>
        <v>15.730000000000002</v>
      </c>
      <c r="U481">
        <f t="shared" si="470"/>
        <v>21.558683760683763</v>
      </c>
      <c r="V481">
        <f t="shared" si="470"/>
        <v>10.890000000000002</v>
      </c>
      <c r="W481">
        <f t="shared" si="470"/>
        <v>3.6300000000000008</v>
      </c>
      <c r="X481">
        <f t="shared" si="470"/>
        <v>3.6300000000000008</v>
      </c>
      <c r="Y481">
        <f t="shared" si="471"/>
        <v>49.831316239316251</v>
      </c>
      <c r="Z481">
        <f t="shared" si="471"/>
        <v>44.77000000000001</v>
      </c>
      <c r="AA481">
        <f t="shared" si="471"/>
        <v>3.6300000000000008</v>
      </c>
      <c r="AB481">
        <f t="shared" si="471"/>
        <v>12.100000000000003</v>
      </c>
      <c r="AC481">
        <f>IF(AC479&gt;(AC480*(1+Dash!$B$6)), AC480*(1+Dash!$B$6), IF(AC479&lt;(AC480*(1-Dash!$B$7)), AC480*(1-Dash!$B$7), AC479))</f>
        <v>211.53309356100451</v>
      </c>
      <c r="AD481">
        <f>AC481*AVERAGEIFS(AD:AD, $A:$A, $A481, $D:$D, "Weight pct")</f>
        <v>126.83305873335513</v>
      </c>
      <c r="AE481">
        <f>AC481*AVERAGEIFS(AE:AE, $A:$A, $A481, $D:$D, "Weight pct")</f>
        <v>90.419826565714246</v>
      </c>
      <c r="AF481">
        <f>AC481*AVERAGEIFS(AF:AF, $A:$A, $A481, $D:$D, "Weight pct")</f>
        <v>89.451200469570793</v>
      </c>
      <c r="AG481">
        <f t="shared" si="472"/>
        <v>51.678927518822704</v>
      </c>
      <c r="AH481">
        <f t="shared" si="472"/>
        <v>34.09294948174017</v>
      </c>
      <c r="AI481">
        <f t="shared" si="472"/>
        <v>11.481369596876219</v>
      </c>
      <c r="AJ481">
        <f t="shared" si="472"/>
        <v>17.132545082290449</v>
      </c>
      <c r="AK481">
        <f t="shared" si="473"/>
        <v>159.85416604218182</v>
      </c>
      <c r="AL481">
        <f t="shared" si="473"/>
        <v>92.740109251614967</v>
      </c>
      <c r="AM481">
        <f t="shared" si="473"/>
        <v>78.938456968838025</v>
      </c>
      <c r="AN481">
        <f t="shared" si="473"/>
        <v>72.318655387280344</v>
      </c>
      <c r="AO481">
        <f>IF(AO479&gt;(AO480*(1+Dash!$B$6)), AO480*(1+Dash!$B$6), IF(AO479&lt;(AO480*(1-Dash!$B$7)), AO480*(1-Dash!$B$7), AO479))</f>
        <v>20.570000000000004</v>
      </c>
      <c r="AP481">
        <f>IF(AP479&gt;(AP480*(1+Dash!$B$6)), AP480*(1+Dash!$B$6), IF(AP479&lt;(AP480*(1-Dash!$B$7)), AP480*(1-Dash!$B$7), AP479))</f>
        <v>0</v>
      </c>
      <c r="AQ481" t="e">
        <f>AP481*AVERAGEIFS(AQ:AQ, $A:$A, $A481, $D:$D, "Weight pct")</f>
        <v>#DIV/0!</v>
      </c>
      <c r="AR481" t="e">
        <f>AP481*AVERAGEIFS(AR:AR, $A:$A, $A481, $D:$D, "Weight pct")</f>
        <v>#DIV/0!</v>
      </c>
      <c r="AS481" t="e">
        <f>AP481*AVERAGEIFS(AS:AS, $A:$A, $A481, $D:$D, "Weight pct")</f>
        <v>#DIV/0!</v>
      </c>
      <c r="AT481" t="e">
        <f t="shared" si="474"/>
        <v>#DIV/0!</v>
      </c>
      <c r="AU481" t="e">
        <f t="shared" si="474"/>
        <v>#DIV/0!</v>
      </c>
      <c r="AV481" t="e">
        <f t="shared" si="474"/>
        <v>#DIV/0!</v>
      </c>
      <c r="AW481" t="e">
        <f t="shared" si="474"/>
        <v>#DIV/0!</v>
      </c>
      <c r="AX481" t="e">
        <f t="shared" si="475"/>
        <v>#DIV/0!</v>
      </c>
      <c r="AY481" t="e">
        <f t="shared" si="475"/>
        <v>#DIV/0!</v>
      </c>
      <c r="AZ481" t="e">
        <f t="shared" si="475"/>
        <v>#DIV/0!</v>
      </c>
      <c r="BA481" t="e">
        <f t="shared" si="475"/>
        <v>#DIV/0!</v>
      </c>
      <c r="BB481">
        <f>IF(BB479&gt;(BB480*(1+Dash!$B$6)), BB480*(1+Dash!$B$6), IF(BB479&lt;(BB480*(1-Dash!$B$7)), BB480*(1-Dash!$B$7), BB479))</f>
        <v>715.68249999999989</v>
      </c>
      <c r="BC481">
        <f>BB481*AVERAGEIFS(BC:BC, $A:$A, $A481, $D:$D, "Weight pct")</f>
        <v>376.45257576192591</v>
      </c>
      <c r="BD481">
        <f>BB481*AVERAGEIFS(BD:BD, $A:$A, $A481, $D:$D, "Weight pct")</f>
        <v>284.67724912528763</v>
      </c>
      <c r="BE481">
        <f>BB481*AVERAGEIFS(BE:BE, $A:$A, $A481, $D:$D, "Weight pct")</f>
        <v>269.16412169945409</v>
      </c>
      <c r="BF481">
        <f t="shared" si="476"/>
        <v>435.79557890107066</v>
      </c>
      <c r="BG481">
        <f t="shared" si="476"/>
        <v>263.00783996182929</v>
      </c>
      <c r="BH481">
        <f t="shared" si="476"/>
        <v>159.68494738935985</v>
      </c>
      <c r="BI481">
        <f t="shared" si="476"/>
        <v>104.39035777321985</v>
      </c>
      <c r="BJ481">
        <f t="shared" si="477"/>
        <v>279.88692109892924</v>
      </c>
      <c r="BK481">
        <f t="shared" si="477"/>
        <v>113.44473580009658</v>
      </c>
      <c r="BL481">
        <f t="shared" si="477"/>
        <v>124.99230173592775</v>
      </c>
      <c r="BM481">
        <f t="shared" si="477"/>
        <v>164.77376392623427</v>
      </c>
      <c r="BN481">
        <f>IF(BN479&gt;(BN480*(1+Dash!$B$6)), BN480*(1+Dash!$B$6), IF(BN479&lt;(BN480*(1-Dash!$B$7)), BN480*(1-Dash!$B$7), BN479))</f>
        <v>55.052499999999995</v>
      </c>
      <c r="BO481">
        <f>IF(BO479&gt;(BO480*(1+Dash!$B$6)), BO480*(1+Dash!$B$6), IF(BO479&lt;(BO480*(1-Dash!$B$7)), BO480*(1-Dash!$B$7), BO479))</f>
        <v>49.610000000000007</v>
      </c>
      <c r="BP481">
        <f>BO481*AVERAGEIFS(BP:BP, $A:$A, $A481, $D:$D, "Weight pct")</f>
        <v>31.050461538461541</v>
      </c>
      <c r="BQ481">
        <f>BO481*AVERAGEIFS(BQ:BQ, $A:$A, $A481, $D:$D, "Weight pct")</f>
        <v>14.848871794871796</v>
      </c>
      <c r="BR481">
        <f>BO481*AVERAGEIFS(BR:BR, $A:$A, $A481, $D:$D, "Weight pct")</f>
        <v>39.725230769230777</v>
      </c>
      <c r="BS481">
        <f t="shared" si="478"/>
        <v>5.6466666666666683</v>
      </c>
      <c r="BT481">
        <f t="shared" si="478"/>
        <v>3.018794871794872</v>
      </c>
      <c r="BU481">
        <f t="shared" si="478"/>
        <v>0.92805448717948724</v>
      </c>
      <c r="BV481">
        <f t="shared" si="478"/>
        <v>4.698683209263856</v>
      </c>
      <c r="BW481">
        <f t="shared" si="479"/>
        <v>43.963333333333338</v>
      </c>
      <c r="BX481">
        <f t="shared" si="479"/>
        <v>28.03166666666667</v>
      </c>
      <c r="BY481">
        <f t="shared" si="479"/>
        <v>13.920817307692309</v>
      </c>
      <c r="BZ481">
        <f t="shared" si="479"/>
        <v>35.026547559966922</v>
      </c>
      <c r="CA481">
        <f>IF(CA479&gt;(CA480*(1+Dash!$B$6)), CA480*(1+Dash!$B$6), IF(CA479&lt;(CA480*(1-Dash!$B$7)), CA480*(1-Dash!$B$7), CA479))</f>
        <v>0</v>
      </c>
    </row>
    <row r="482" spans="1:79">
      <c r="A482" t="s">
        <v>143</v>
      </c>
      <c r="B482" t="s">
        <v>1954</v>
      </c>
      <c r="C482">
        <v>2018</v>
      </c>
      <c r="D482" t="s">
        <v>2036</v>
      </c>
      <c r="E482">
        <v>213</v>
      </c>
      <c r="F482">
        <v>135</v>
      </c>
      <c r="G482">
        <v>72</v>
      </c>
      <c r="H482">
        <v>30</v>
      </c>
      <c r="I482">
        <v>7</v>
      </c>
      <c r="AC482">
        <v>130</v>
      </c>
      <c r="AD482">
        <v>82</v>
      </c>
      <c r="AE482">
        <v>35</v>
      </c>
      <c r="AF482">
        <v>82</v>
      </c>
      <c r="AG482">
        <v>47</v>
      </c>
      <c r="AH482">
        <v>33</v>
      </c>
      <c r="AI482">
        <v>11</v>
      </c>
      <c r="AJ482">
        <v>28</v>
      </c>
      <c r="AK482">
        <v>83</v>
      </c>
      <c r="AL482">
        <v>49</v>
      </c>
      <c r="AM482">
        <v>24</v>
      </c>
      <c r="AN482">
        <v>54</v>
      </c>
      <c r="AO482">
        <v>1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236</v>
      </c>
      <c r="BC482">
        <v>121</v>
      </c>
      <c r="BD482">
        <v>59</v>
      </c>
      <c r="BE482">
        <v>47</v>
      </c>
      <c r="BF482">
        <v>198</v>
      </c>
      <c r="BG482">
        <v>104</v>
      </c>
      <c r="BH482">
        <v>39</v>
      </c>
      <c r="BI482">
        <v>26</v>
      </c>
      <c r="BJ482">
        <v>38</v>
      </c>
      <c r="BK482">
        <v>17</v>
      </c>
      <c r="BL482">
        <v>20</v>
      </c>
      <c r="BM482">
        <v>21</v>
      </c>
      <c r="BN482">
        <v>6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</row>
    <row r="483" spans="1:79">
      <c r="A483" t="s">
        <v>143</v>
      </c>
      <c r="B483" t="s">
        <v>1954</v>
      </c>
      <c r="C483">
        <v>2019</v>
      </c>
      <c r="D483" t="s">
        <v>2036</v>
      </c>
      <c r="E483">
        <v>204</v>
      </c>
      <c r="F483">
        <v>101</v>
      </c>
      <c r="G483">
        <v>51</v>
      </c>
      <c r="H483">
        <v>22</v>
      </c>
      <c r="I483">
        <v>5</v>
      </c>
      <c r="AC483">
        <v>164</v>
      </c>
      <c r="AD483">
        <v>79</v>
      </c>
      <c r="AE483">
        <v>35</v>
      </c>
      <c r="AF483">
        <v>86</v>
      </c>
      <c r="AG483">
        <v>91</v>
      </c>
      <c r="AH483">
        <v>43</v>
      </c>
      <c r="AI483">
        <v>12</v>
      </c>
      <c r="AJ483">
        <v>50</v>
      </c>
      <c r="AK483">
        <v>73</v>
      </c>
      <c r="AL483">
        <v>36</v>
      </c>
      <c r="AM483">
        <v>23</v>
      </c>
      <c r="AN483">
        <v>36</v>
      </c>
      <c r="AO483">
        <v>4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211</v>
      </c>
      <c r="BC483">
        <v>131</v>
      </c>
      <c r="BD483">
        <v>60</v>
      </c>
      <c r="BE483">
        <v>24</v>
      </c>
      <c r="BF483">
        <v>187</v>
      </c>
      <c r="BG483">
        <v>119</v>
      </c>
      <c r="BH483">
        <v>52</v>
      </c>
      <c r="BI483">
        <v>19</v>
      </c>
      <c r="BJ483">
        <v>24</v>
      </c>
      <c r="BK483">
        <v>12</v>
      </c>
      <c r="BL483">
        <v>8</v>
      </c>
      <c r="BM483">
        <v>5</v>
      </c>
      <c r="BN483">
        <v>3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</row>
    <row r="484" spans="1:79">
      <c r="A484" t="s">
        <v>143</v>
      </c>
      <c r="B484" t="s">
        <v>1954</v>
      </c>
      <c r="C484">
        <v>2020</v>
      </c>
      <c r="D484" t="s">
        <v>2036</v>
      </c>
      <c r="E484">
        <v>243</v>
      </c>
      <c r="F484">
        <v>129</v>
      </c>
      <c r="G484">
        <v>77</v>
      </c>
      <c r="H484">
        <v>40</v>
      </c>
      <c r="I484">
        <v>4</v>
      </c>
      <c r="N484">
        <v>17</v>
      </c>
      <c r="O484">
        <v>0</v>
      </c>
      <c r="P484">
        <v>17</v>
      </c>
      <c r="Q484">
        <f>SUM(Table1[[#This Row],[OSA]],Table1[[#This Row],[OSA: High-Demand Field]])</f>
        <v>19</v>
      </c>
      <c r="U484">
        <v>0</v>
      </c>
      <c r="Y484">
        <v>19</v>
      </c>
      <c r="AC484">
        <v>99</v>
      </c>
      <c r="AD484">
        <v>41</v>
      </c>
      <c r="AE484">
        <v>27</v>
      </c>
      <c r="AF484">
        <v>48</v>
      </c>
      <c r="AG484">
        <v>44</v>
      </c>
      <c r="AH484">
        <v>17</v>
      </c>
      <c r="AI484">
        <v>6</v>
      </c>
      <c r="AJ484">
        <v>30</v>
      </c>
      <c r="AK484">
        <v>55</v>
      </c>
      <c r="AL484">
        <v>24</v>
      </c>
      <c r="AM484">
        <v>21</v>
      </c>
      <c r="AN484">
        <v>18</v>
      </c>
      <c r="AO484">
        <v>4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199</v>
      </c>
      <c r="BC484">
        <v>120</v>
      </c>
      <c r="BD484">
        <v>65</v>
      </c>
      <c r="BE484">
        <v>32</v>
      </c>
      <c r="BF484">
        <v>171</v>
      </c>
      <c r="BG484">
        <v>105</v>
      </c>
      <c r="BH484">
        <v>53</v>
      </c>
      <c r="BI484">
        <v>19</v>
      </c>
      <c r="BJ484">
        <v>28</v>
      </c>
      <c r="BK484">
        <v>15</v>
      </c>
      <c r="BL484">
        <v>12</v>
      </c>
      <c r="BM484">
        <v>13</v>
      </c>
      <c r="BN484">
        <v>5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</row>
    <row r="485" spans="1:79">
      <c r="A485" t="s">
        <v>143</v>
      </c>
      <c r="B485" t="s">
        <v>1954</v>
      </c>
      <c r="C485">
        <v>2021</v>
      </c>
      <c r="D485" t="s">
        <v>2036</v>
      </c>
      <c r="E485">
        <v>220</v>
      </c>
      <c r="F485">
        <v>155</v>
      </c>
      <c r="G485">
        <v>85</v>
      </c>
      <c r="H485">
        <v>43</v>
      </c>
      <c r="I485">
        <v>6</v>
      </c>
      <c r="N485">
        <v>17</v>
      </c>
      <c r="O485">
        <v>0</v>
      </c>
      <c r="P485">
        <v>17</v>
      </c>
      <c r="Q485">
        <f>SUM(Table1[[#This Row],[OSA]],Table1[[#This Row],[OSA: High-Demand Field]])</f>
        <v>42</v>
      </c>
      <c r="U485">
        <v>0</v>
      </c>
      <c r="Y485">
        <v>42</v>
      </c>
      <c r="AC485">
        <v>117</v>
      </c>
      <c r="AD485">
        <v>55</v>
      </c>
      <c r="AE485">
        <v>26</v>
      </c>
      <c r="AF485">
        <v>66</v>
      </c>
      <c r="AG485">
        <v>62</v>
      </c>
      <c r="AH485">
        <v>30</v>
      </c>
      <c r="AI485">
        <v>3</v>
      </c>
      <c r="AJ485">
        <v>38</v>
      </c>
      <c r="AK485">
        <v>55</v>
      </c>
      <c r="AL485">
        <v>25</v>
      </c>
      <c r="AM485">
        <v>23</v>
      </c>
      <c r="AN485">
        <v>28</v>
      </c>
      <c r="AO485">
        <v>7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174</v>
      </c>
      <c r="BC485">
        <v>103</v>
      </c>
      <c r="BD485">
        <v>52</v>
      </c>
      <c r="BE485">
        <v>25</v>
      </c>
      <c r="BF485">
        <v>162</v>
      </c>
      <c r="BG485">
        <v>95</v>
      </c>
      <c r="BH485">
        <v>48</v>
      </c>
      <c r="BI485">
        <v>21</v>
      </c>
      <c r="BJ485">
        <v>12</v>
      </c>
      <c r="BK485">
        <v>8</v>
      </c>
      <c r="BL485">
        <v>4</v>
      </c>
      <c r="BM485">
        <v>4</v>
      </c>
      <c r="BN485">
        <v>3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</row>
    <row r="486" spans="1:79">
      <c r="A486" t="s">
        <v>143</v>
      </c>
      <c r="B486" t="s">
        <v>1954</v>
      </c>
      <c r="C486">
        <v>2022</v>
      </c>
      <c r="D486" t="s">
        <v>2036</v>
      </c>
      <c r="E486">
        <v>182</v>
      </c>
      <c r="F486">
        <v>124</v>
      </c>
      <c r="G486">
        <v>55</v>
      </c>
      <c r="H486">
        <v>38</v>
      </c>
      <c r="I486">
        <v>8</v>
      </c>
      <c r="N486">
        <v>13</v>
      </c>
      <c r="O486">
        <v>0</v>
      </c>
      <c r="P486">
        <v>13</v>
      </c>
      <c r="Q486">
        <f>SUM(Table1[[#This Row],[OSA]],Table1[[#This Row],[OSA: High-Demand Field]])</f>
        <v>51</v>
      </c>
      <c r="U486">
        <v>0</v>
      </c>
      <c r="Y486">
        <v>51</v>
      </c>
      <c r="AC486">
        <v>135</v>
      </c>
      <c r="AD486">
        <v>42</v>
      </c>
      <c r="AE486">
        <v>32</v>
      </c>
      <c r="AF486">
        <v>75</v>
      </c>
      <c r="AG486">
        <v>78</v>
      </c>
      <c r="AH486">
        <v>24</v>
      </c>
      <c r="AI486">
        <v>15</v>
      </c>
      <c r="AJ486">
        <v>42</v>
      </c>
      <c r="AK486">
        <v>57</v>
      </c>
      <c r="AL486">
        <v>18</v>
      </c>
      <c r="AM486">
        <v>17</v>
      </c>
      <c r="AN486">
        <v>33</v>
      </c>
      <c r="AO486">
        <v>6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204</v>
      </c>
      <c r="BC486">
        <v>94</v>
      </c>
      <c r="BD486">
        <v>68</v>
      </c>
      <c r="BE486">
        <v>23</v>
      </c>
      <c r="BF486">
        <v>185</v>
      </c>
      <c r="BG486">
        <v>85</v>
      </c>
      <c r="BH486">
        <v>61</v>
      </c>
      <c r="BI486">
        <v>13</v>
      </c>
      <c r="BJ486">
        <v>19</v>
      </c>
      <c r="BK486">
        <v>9</v>
      </c>
      <c r="BL486">
        <v>7</v>
      </c>
      <c r="BM486">
        <v>10</v>
      </c>
      <c r="BN486">
        <v>4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</row>
    <row r="487" spans="1:79">
      <c r="A487" t="s">
        <v>143</v>
      </c>
      <c r="B487" t="s">
        <v>1954</v>
      </c>
      <c r="C487">
        <v>2023</v>
      </c>
      <c r="D487" t="s">
        <v>2036</v>
      </c>
      <c r="E487">
        <v>179</v>
      </c>
      <c r="F487">
        <v>118</v>
      </c>
      <c r="G487">
        <v>34</v>
      </c>
      <c r="H487">
        <v>16</v>
      </c>
      <c r="I487">
        <v>5</v>
      </c>
      <c r="N487">
        <v>17</v>
      </c>
      <c r="O487">
        <v>0</v>
      </c>
      <c r="P487">
        <v>17</v>
      </c>
      <c r="Q487">
        <v>268</v>
      </c>
      <c r="R487">
        <v>3</v>
      </c>
      <c r="S487">
        <v>3</v>
      </c>
      <c r="T487">
        <v>168</v>
      </c>
      <c r="U487">
        <v>205</v>
      </c>
      <c r="V487">
        <v>1</v>
      </c>
      <c r="W487">
        <v>0</v>
      </c>
      <c r="X487">
        <v>131</v>
      </c>
      <c r="Y487">
        <v>63</v>
      </c>
      <c r="Z487">
        <v>2</v>
      </c>
      <c r="AA487">
        <v>3</v>
      </c>
      <c r="AB487">
        <v>37</v>
      </c>
      <c r="AC487">
        <v>157</v>
      </c>
      <c r="AD487">
        <v>71</v>
      </c>
      <c r="AE487">
        <v>31</v>
      </c>
      <c r="AF487">
        <v>80</v>
      </c>
      <c r="AG487">
        <v>93</v>
      </c>
      <c r="AH487">
        <v>42</v>
      </c>
      <c r="AI487">
        <v>19</v>
      </c>
      <c r="AJ487">
        <v>49</v>
      </c>
      <c r="AK487">
        <v>64</v>
      </c>
      <c r="AL487">
        <v>29</v>
      </c>
      <c r="AM487">
        <v>12</v>
      </c>
      <c r="AN487">
        <v>31</v>
      </c>
      <c r="AO487">
        <v>1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203</v>
      </c>
      <c r="BC487">
        <v>83</v>
      </c>
      <c r="BD487">
        <v>45</v>
      </c>
      <c r="BE487">
        <v>22</v>
      </c>
      <c r="BF487">
        <v>189</v>
      </c>
      <c r="BG487">
        <v>75</v>
      </c>
      <c r="BH487">
        <v>43</v>
      </c>
      <c r="BI487">
        <v>16</v>
      </c>
      <c r="BJ487">
        <v>14</v>
      </c>
      <c r="BK487">
        <v>8</v>
      </c>
      <c r="BL487">
        <v>2</v>
      </c>
      <c r="BM487">
        <v>6</v>
      </c>
      <c r="BN487">
        <v>3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</row>
    <row r="488" spans="1:79">
      <c r="A488" t="str">
        <f>A487</f>
        <v>009549</v>
      </c>
      <c r="B488" t="str">
        <f>B487</f>
        <v>Western Texas College</v>
      </c>
      <c r="C488">
        <v>2024</v>
      </c>
      <c r="D488" t="s">
        <v>2037</v>
      </c>
      <c r="E488">
        <f>_xlfn.FORECAST.ETS($C488, E482:E487, $C482:$C487, 0,0,1)</f>
        <v>173.59781366447328</v>
      </c>
      <c r="F488">
        <f>_xlfn.FORECAST.ETS($C488, F482:F487, $C482:$C487, 0,0,1)</f>
        <v>136.82388573397509</v>
      </c>
      <c r="G488">
        <f>F488*AVERAGEIFS(G:G, $A:$A, $A488, $D:$D, "Weight pct")</f>
        <v>66.479399667829512</v>
      </c>
      <c r="H488">
        <f>F488*AVERAGEIFS(H:H, $A:$A, $A488, $D:$D, "Weight pct")</f>
        <v>33.51240458599662</v>
      </c>
      <c r="I488">
        <f>F488*AVERAGEIFS(I:I, $A:$A, $A488, $D:$D, "Weight pct")</f>
        <v>6.3386684790500043</v>
      </c>
      <c r="J488">
        <f>_xlfn.FORECAST.ETS($C488, J482:J487, $C482:$C487, 0,0,1)</f>
        <v>0</v>
      </c>
      <c r="K488" t="e">
        <f>J488*AVERAGEIFS(K:K, $A:$A, $A488, $D:$D, "Weight pct")</f>
        <v>#DIV/0!</v>
      </c>
      <c r="L488" t="e">
        <f>J488*AVERAGEIFS(L:L, $A:$A, $A488, $D:$D, "Weight pct")</f>
        <v>#DIV/0!</v>
      </c>
      <c r="M488" t="e">
        <f>J488*AVERAGEIFS(M:M, $A:$A, $A488, $D:$D, "Weight pct")</f>
        <v>#DIV/0!</v>
      </c>
      <c r="N488">
        <f>_xlfn.FORECAST.ETS($C488, N484:N487, $C484:$C487, 0,0,1)</f>
        <v>15.84745257914285</v>
      </c>
      <c r="O488">
        <f>N488*AVERAGEIFS(O:O, $A:$A, $A488, $D:$D, "Weight pct")</f>
        <v>0</v>
      </c>
      <c r="P488">
        <f>N488*AVERAGEIFS(P:P, $A:$A, $A488, $D:$D, "Weight pct")</f>
        <v>15.84745257914285</v>
      </c>
      <c r="Q488">
        <f>_xlfn.FORECAST.ETS($C488, Q484:Q487, $C484:$C487, 0,0,1)</f>
        <v>308.56597315742852</v>
      </c>
      <c r="R488">
        <f>$Q488*($R487/$Q487)</f>
        <v>3.4540967144488266</v>
      </c>
      <c r="S488">
        <f>$Q488*($S487/$Q487)</f>
        <v>3.4540967144488266</v>
      </c>
      <c r="T488">
        <f>$Q488*($T487/$Q487)</f>
        <v>193.42941600913431</v>
      </c>
      <c r="U488">
        <f t="shared" ref="U488:X491" si="480">Q488*AVERAGEIFS(U:U, $A:$A, $A488, $D:$D, "Weight pct")</f>
        <v>59.007485538500795</v>
      </c>
      <c r="V488">
        <f t="shared" si="480"/>
        <v>1.1513655714829421</v>
      </c>
      <c r="W488">
        <f t="shared" si="480"/>
        <v>0</v>
      </c>
      <c r="X488">
        <f t="shared" si="480"/>
        <v>150.82888986426545</v>
      </c>
      <c r="Y488">
        <f t="shared" ref="Y488:AB491" si="481">Q488*AVERAGEIFS(Y:Y, $A:$A, $A488, $D:$D, "Weight pct")</f>
        <v>249.55848761892773</v>
      </c>
      <c r="Z488">
        <f t="shared" si="481"/>
        <v>2.3027311429658841</v>
      </c>
      <c r="AA488">
        <f t="shared" si="481"/>
        <v>3.4540967144488266</v>
      </c>
      <c r="AB488">
        <f t="shared" si="481"/>
        <v>42.600526144868866</v>
      </c>
      <c r="AC488">
        <f>_xlfn.FORECAST.ETS($C488, AC482:AC487, $C482:$C487, 0,0,1)</f>
        <v>141.94555281702975</v>
      </c>
      <c r="AD488">
        <f>AC488*AVERAGEIFS(AD:AD, $A:$A, $A488, $D:$D, "Weight pct")</f>
        <v>65.295991504844949</v>
      </c>
      <c r="AE488">
        <f>AC488*AVERAGEIFS(AE:AE, $A:$A, $A488, $D:$D, "Weight pct")</f>
        <v>33.406511229544002</v>
      </c>
      <c r="AF488">
        <f>AC488*AVERAGEIFS(AF:AF, $A:$A, $A488, $D:$D, "Weight pct")</f>
        <v>77.341878551658908</v>
      </c>
      <c r="AG488">
        <f t="shared" ref="AG488:AJ491" si="482">AC488*AVERAGEIFS(AG:AG, $A:$A, $A488, $D:$D, "Weight pct")</f>
        <v>72.413759171019322</v>
      </c>
      <c r="AH488">
        <f t="shared" si="482"/>
        <v>33.407707875664322</v>
      </c>
      <c r="AI488">
        <f t="shared" si="482"/>
        <v>11.560896247102811</v>
      </c>
      <c r="AJ488">
        <f t="shared" si="482"/>
        <v>42.487971600130436</v>
      </c>
      <c r="AK488">
        <f t="shared" ref="AK488:AN491" si="483">AC488*AVERAGEIFS(AK:AK, $A:$A, $A488, $D:$D, "Weight pct")</f>
        <v>69.531793646010428</v>
      </c>
      <c r="AL488">
        <f t="shared" si="483"/>
        <v>31.888283629180616</v>
      </c>
      <c r="AM488">
        <f t="shared" si="483"/>
        <v>21.845614982441191</v>
      </c>
      <c r="AN488">
        <f t="shared" si="483"/>
        <v>34.853906951528479</v>
      </c>
      <c r="AO488">
        <f>_xlfn.FORECAST.ETS($C488, AO482:AO487, $C482:$C487, 0,0,1)</f>
        <v>2.2962897234953612</v>
      </c>
      <c r="AP488">
        <f>_xlfn.FORECAST.ETS($C488, AP482:AP487, $C482:$C487, 0,0,1)</f>
        <v>0</v>
      </c>
      <c r="AQ488" t="e">
        <f>AP488*AVERAGEIFS(AQ:AQ, $A:$A, $A488, $D:$D, "Weight pct")</f>
        <v>#DIV/0!</v>
      </c>
      <c r="AR488" t="e">
        <f>AP488*AVERAGEIFS(AR:AR, $A:$A, $A488, $D:$D, "Weight pct")</f>
        <v>#DIV/0!</v>
      </c>
      <c r="AS488" t="e">
        <f>AP488*AVERAGEIFS(AS:AS, $A:$A, $A488, $D:$D, "Weight pct")</f>
        <v>#DIV/0!</v>
      </c>
      <c r="AT488" t="e">
        <f t="shared" ref="AT488:AW491" si="484">AP488*AVERAGEIFS(AT:AT, $A:$A, $A488, $D:$D, "Weight pct")</f>
        <v>#DIV/0!</v>
      </c>
      <c r="AU488" t="e">
        <f t="shared" si="484"/>
        <v>#DIV/0!</v>
      </c>
      <c r="AV488" t="e">
        <f t="shared" si="484"/>
        <v>#DIV/0!</v>
      </c>
      <c r="AW488" t="e">
        <f t="shared" si="484"/>
        <v>#DIV/0!</v>
      </c>
      <c r="AX488" t="e">
        <f t="shared" ref="AX488:BA491" si="485">AP488*AVERAGEIFS(AX:AX, $A:$A, $A488, $D:$D, "Weight pct")</f>
        <v>#DIV/0!</v>
      </c>
      <c r="AY488" t="e">
        <f t="shared" si="485"/>
        <v>#DIV/0!</v>
      </c>
      <c r="AZ488" t="e">
        <f t="shared" si="485"/>
        <v>#DIV/0!</v>
      </c>
      <c r="BA488" t="e">
        <f t="shared" si="485"/>
        <v>#DIV/0!</v>
      </c>
      <c r="BB488">
        <f>_xlfn.FORECAST.ETS($C488, BB482:BB487, $C482:$C487, 0,0,1)</f>
        <v>198.06772661595519</v>
      </c>
      <c r="BC488">
        <f>BB488*AVERAGEIFS(BC:BC, $A:$A, $A488, $D:$D, "Weight pct")</f>
        <v>105.57621699914529</v>
      </c>
      <c r="BD488">
        <f>BB488*AVERAGEIFS(BD:BD, $A:$A, $A488, $D:$D, "Weight pct")</f>
        <v>56.609477485151444</v>
      </c>
      <c r="BE488">
        <f>BB488*AVERAGEIFS(BE:BE, $A:$A, $A488, $D:$D, "Weight pct")</f>
        <v>27.679908064614921</v>
      </c>
      <c r="BF488">
        <f t="shared" ref="BF488:BI491" si="486">BB488*AVERAGEIFS(BF:BF, $A:$A, $A488, $D:$D, "Weight pct")</f>
        <v>176.72484524798517</v>
      </c>
      <c r="BG488">
        <f t="shared" si="486"/>
        <v>94.545278692979437</v>
      </c>
      <c r="BH488">
        <f t="shared" si="486"/>
        <v>48.295050425995136</v>
      </c>
      <c r="BI488">
        <f t="shared" si="486"/>
        <v>18.781270993848516</v>
      </c>
      <c r="BJ488">
        <f t="shared" ref="BJ488:BM491" si="487">BB488*AVERAGEIFS(BJ:BJ, $A:$A, $A488, $D:$D, "Weight pct")</f>
        <v>21.342881367970019</v>
      </c>
      <c r="BK488">
        <f t="shared" si="487"/>
        <v>11.030938306165845</v>
      </c>
      <c r="BL488">
        <f t="shared" si="487"/>
        <v>8.3144270591563192</v>
      </c>
      <c r="BM488">
        <f t="shared" si="487"/>
        <v>8.8986370707664015</v>
      </c>
      <c r="BN488">
        <f>_xlfn.FORECAST.ETS($C488, BN482:BN487, $C482:$C487, 0,0,1)</f>
        <v>3.1361115151624315</v>
      </c>
      <c r="BO488">
        <f>_xlfn.FORECAST.ETS($C488, BO482:BO487, $C482:$C487, 0,0,1)</f>
        <v>0</v>
      </c>
      <c r="BP488" t="e">
        <f>BO488*AVERAGEIFS(BP:BP, $A:$A, $A488, $D:$D, "Weight pct")</f>
        <v>#DIV/0!</v>
      </c>
      <c r="BQ488" t="e">
        <f>BO488*AVERAGEIFS(BQ:BQ, $A:$A, $A488, $D:$D, "Weight pct")</f>
        <v>#DIV/0!</v>
      </c>
      <c r="BR488" t="e">
        <f>BO488*AVERAGEIFS(BR:BR, $A:$A, $A488, $D:$D, "Weight pct")</f>
        <v>#DIV/0!</v>
      </c>
      <c r="BS488" t="e">
        <f t="shared" ref="BS488:BV491" si="488">BO488*AVERAGEIFS(BS:BS, $A:$A, $A488, $D:$D, "Weight pct")</f>
        <v>#DIV/0!</v>
      </c>
      <c r="BT488" t="e">
        <f t="shared" si="488"/>
        <v>#DIV/0!</v>
      </c>
      <c r="BU488" t="e">
        <f t="shared" si="488"/>
        <v>#DIV/0!</v>
      </c>
      <c r="BV488" t="e">
        <f t="shared" si="488"/>
        <v>#DIV/0!</v>
      </c>
      <c r="BW488" t="e">
        <f t="shared" ref="BW488:BZ491" si="489">BO488*AVERAGEIFS(BW:BW, $A:$A, $A488, $D:$D, "Weight pct")</f>
        <v>#DIV/0!</v>
      </c>
      <c r="BX488" t="e">
        <f t="shared" si="489"/>
        <v>#DIV/0!</v>
      </c>
      <c r="BY488" t="e">
        <f t="shared" si="489"/>
        <v>#DIV/0!</v>
      </c>
      <c r="BZ488" t="e">
        <f t="shared" si="489"/>
        <v>#DIV/0!</v>
      </c>
      <c r="CA488">
        <f>_xlfn.FORECAST.ETS($C488, CA482:CA487, $C482:$C487, 0,0,1)</f>
        <v>0</v>
      </c>
    </row>
    <row r="489" spans="1:79">
      <c r="A489" t="str">
        <f>A487</f>
        <v>009549</v>
      </c>
      <c r="B489" t="str">
        <f>B487</f>
        <v>Western Texas College</v>
      </c>
      <c r="C489">
        <v>2025</v>
      </c>
      <c r="D489" t="s">
        <v>2037</v>
      </c>
      <c r="E489">
        <f>_xlfn.FORECAST.ETS($C489, E482:E487, $C482:$C487, 0,0,1)</f>
        <v>164.927204650882</v>
      </c>
      <c r="F489">
        <f>_xlfn.FORECAST.ETS($C489, F482:F487, $C482:$C487, 0,0,1)</f>
        <v>137.99016499673337</v>
      </c>
      <c r="G489">
        <f>F489*AVERAGEIFS(G:G, $A:$A, $A489, $D:$D, "Weight pct")</f>
        <v>67.046066407465574</v>
      </c>
      <c r="H489">
        <f>F489*AVERAGEIFS(H:H, $A:$A, $A489, $D:$D, "Weight pct")</f>
        <v>33.798062476094884</v>
      </c>
      <c r="I489">
        <f>F489*AVERAGEIFS(I:I, $A:$A, $A489, $D:$D, "Weight pct")</f>
        <v>6.3926989398935818</v>
      </c>
      <c r="J489">
        <f>_xlfn.FORECAST.ETS($C489, J482:J487, $C482:$C487, 0,0,1)</f>
        <v>0</v>
      </c>
      <c r="K489" t="e">
        <f>J489*AVERAGEIFS(K:K, $A:$A, $A489, $D:$D, "Weight pct")</f>
        <v>#DIV/0!</v>
      </c>
      <c r="L489" t="e">
        <f>J489*AVERAGEIFS(L:L, $A:$A, $A489, $D:$D, "Weight pct")</f>
        <v>#DIV/0!</v>
      </c>
      <c r="M489" t="e">
        <f>J489*AVERAGEIFS(M:M, $A:$A, $A489, $D:$D, "Weight pct")</f>
        <v>#DIV/0!</v>
      </c>
      <c r="N489">
        <f>_xlfn.FORECAST.ETS($C489, N484:N487, $C484:$C487, 0,0,1)</f>
        <v>15.559460867428561</v>
      </c>
      <c r="O489">
        <f>N489*AVERAGEIFS(O:O, $A:$A, $A489, $D:$D, "Weight pct")</f>
        <v>0</v>
      </c>
      <c r="P489">
        <f>N489*AVERAGEIFS(P:P, $A:$A, $A489, $D:$D, "Weight pct")</f>
        <v>15.559460867428561</v>
      </c>
      <c r="Q489">
        <f>_xlfn.FORECAST.ETS($C489, Q484:Q487, $C484:$C487, 0,0,1)</f>
        <v>388.30504652914271</v>
      </c>
      <c r="R489">
        <f>$Q489*($R487/$Q487)</f>
        <v>4.3466982820426416</v>
      </c>
      <c r="S489">
        <f>$Q489*($S487/$Q487)</f>
        <v>4.3466982820426416</v>
      </c>
      <c r="T489">
        <f>$Q489*($T487/$Q487)</f>
        <v>243.41510379438799</v>
      </c>
      <c r="U489">
        <f t="shared" si="480"/>
        <v>74.256095651561807</v>
      </c>
      <c r="V489">
        <f t="shared" si="480"/>
        <v>1.4488994273475471</v>
      </c>
      <c r="W489">
        <f t="shared" si="480"/>
        <v>0</v>
      </c>
      <c r="X489">
        <f t="shared" si="480"/>
        <v>189.80582498252872</v>
      </c>
      <c r="Y489">
        <f t="shared" si="481"/>
        <v>314.04895087758092</v>
      </c>
      <c r="Z489">
        <f t="shared" si="481"/>
        <v>2.8977988546950941</v>
      </c>
      <c r="AA489">
        <f t="shared" si="481"/>
        <v>4.3466982820426416</v>
      </c>
      <c r="AB489">
        <f t="shared" si="481"/>
        <v>53.609278811859255</v>
      </c>
      <c r="AC489">
        <f>_xlfn.FORECAST.ETS($C489, AC482:AC487, $C482:$C487, 0,0,1)</f>
        <v>143.93552965886511</v>
      </c>
      <c r="AD489">
        <f>AC489*AVERAGEIFS(AD:AD, $A:$A, $A489, $D:$D, "Weight pct")</f>
        <v>66.21139539303023</v>
      </c>
      <c r="AE489">
        <f>AC489*AVERAGEIFS(AE:AE, $A:$A, $A489, $D:$D, "Weight pct")</f>
        <v>33.874847027277639</v>
      </c>
      <c r="AF489">
        <f>AC489*AVERAGEIFS(AF:AF, $A:$A, $A489, $D:$D, "Weight pct")</f>
        <v>78.426157306205269</v>
      </c>
      <c r="AG489">
        <f t="shared" si="482"/>
        <v>73.428949157043903</v>
      </c>
      <c r="AH489">
        <f t="shared" si="482"/>
        <v>33.876060449535146</v>
      </c>
      <c r="AI489">
        <f t="shared" si="482"/>
        <v>11.722971883471997</v>
      </c>
      <c r="AJ489">
        <f t="shared" si="482"/>
        <v>43.08362308665361</v>
      </c>
      <c r="AK489">
        <f t="shared" si="483"/>
        <v>70.506580501821205</v>
      </c>
      <c r="AL489">
        <f t="shared" si="483"/>
        <v>32.335334943495077</v>
      </c>
      <c r="AM489">
        <f t="shared" si="483"/>
        <v>22.151875143805643</v>
      </c>
      <c r="AN489">
        <f t="shared" si="483"/>
        <v>35.342534219551666</v>
      </c>
      <c r="AO489">
        <f>_xlfn.FORECAST.ETS($C489, AO482:AO487, $C482:$C487, 0,0,1)</f>
        <v>2.3202586264812641</v>
      </c>
      <c r="AP489">
        <f>_xlfn.FORECAST.ETS($C489, AP482:AP487, $C482:$C487, 0,0,1)</f>
        <v>0</v>
      </c>
      <c r="AQ489" t="e">
        <f>AP489*AVERAGEIFS(AQ:AQ, $A:$A, $A489, $D:$D, "Weight pct")</f>
        <v>#DIV/0!</v>
      </c>
      <c r="AR489" t="e">
        <f>AP489*AVERAGEIFS(AR:AR, $A:$A, $A489, $D:$D, "Weight pct")</f>
        <v>#DIV/0!</v>
      </c>
      <c r="AS489" t="e">
        <f>AP489*AVERAGEIFS(AS:AS, $A:$A, $A489, $D:$D, "Weight pct")</f>
        <v>#DIV/0!</v>
      </c>
      <c r="AT489" t="e">
        <f t="shared" si="484"/>
        <v>#DIV/0!</v>
      </c>
      <c r="AU489" t="e">
        <f t="shared" si="484"/>
        <v>#DIV/0!</v>
      </c>
      <c r="AV489" t="e">
        <f t="shared" si="484"/>
        <v>#DIV/0!</v>
      </c>
      <c r="AW489" t="e">
        <f t="shared" si="484"/>
        <v>#DIV/0!</v>
      </c>
      <c r="AX489" t="e">
        <f t="shared" si="485"/>
        <v>#DIV/0!</v>
      </c>
      <c r="AY489" t="e">
        <f t="shared" si="485"/>
        <v>#DIV/0!</v>
      </c>
      <c r="AZ489" t="e">
        <f t="shared" si="485"/>
        <v>#DIV/0!</v>
      </c>
      <c r="BA489" t="e">
        <f t="shared" si="485"/>
        <v>#DIV/0!</v>
      </c>
      <c r="BB489">
        <f>_xlfn.FORECAST.ETS($C489, BB482:BB487, $C482:$C487, 0,0,1)</f>
        <v>193.78582032990167</v>
      </c>
      <c r="BC489">
        <f>BB489*AVERAGEIFS(BC:BC, $A:$A, $A489, $D:$D, "Weight pct")</f>
        <v>103.29382867192966</v>
      </c>
      <c r="BD489">
        <f>BB489*AVERAGEIFS(BD:BD, $A:$A, $A489, $D:$D, "Weight pct")</f>
        <v>55.385671458620571</v>
      </c>
      <c r="BE489">
        <f>BB489*AVERAGEIFS(BE:BE, $A:$A, $A489, $D:$D, "Weight pct")</f>
        <v>27.08151288754971</v>
      </c>
      <c r="BF489">
        <f t="shared" si="486"/>
        <v>172.9043377948127</v>
      </c>
      <c r="BG489">
        <f t="shared" si="486"/>
        <v>92.501361543684808</v>
      </c>
      <c r="BH489">
        <f t="shared" si="486"/>
        <v>47.250988965112576</v>
      </c>
      <c r="BI489">
        <f t="shared" si="486"/>
        <v>18.375250065034784</v>
      </c>
      <c r="BJ489">
        <f t="shared" si="487"/>
        <v>20.881482535088963</v>
      </c>
      <c r="BK489">
        <f t="shared" si="487"/>
        <v>10.792467128244851</v>
      </c>
      <c r="BL489">
        <f t="shared" si="487"/>
        <v>8.1346824935079987</v>
      </c>
      <c r="BM489">
        <f t="shared" si="487"/>
        <v>8.7062628225149226</v>
      </c>
      <c r="BN489">
        <f>_xlfn.FORECAST.ETS($C489, BN482:BN487, $C482:$C487, 0,0,1)</f>
        <v>2.8388963302942627</v>
      </c>
      <c r="BO489">
        <f>_xlfn.FORECAST.ETS($C489, BO482:BO487, $C482:$C487, 0,0,1)</f>
        <v>0</v>
      </c>
      <c r="BP489" t="e">
        <f>BO489*AVERAGEIFS(BP:BP, $A:$A, $A489, $D:$D, "Weight pct")</f>
        <v>#DIV/0!</v>
      </c>
      <c r="BQ489" t="e">
        <f>BO489*AVERAGEIFS(BQ:BQ, $A:$A, $A489, $D:$D, "Weight pct")</f>
        <v>#DIV/0!</v>
      </c>
      <c r="BR489" t="e">
        <f>BO489*AVERAGEIFS(BR:BR, $A:$A, $A489, $D:$D, "Weight pct")</f>
        <v>#DIV/0!</v>
      </c>
      <c r="BS489" t="e">
        <f t="shared" si="488"/>
        <v>#DIV/0!</v>
      </c>
      <c r="BT489" t="e">
        <f t="shared" si="488"/>
        <v>#DIV/0!</v>
      </c>
      <c r="BU489" t="e">
        <f t="shared" si="488"/>
        <v>#DIV/0!</v>
      </c>
      <c r="BV489" t="e">
        <f t="shared" si="488"/>
        <v>#DIV/0!</v>
      </c>
      <c r="BW489" t="e">
        <f t="shared" si="489"/>
        <v>#DIV/0!</v>
      </c>
      <c r="BX489" t="e">
        <f t="shared" si="489"/>
        <v>#DIV/0!</v>
      </c>
      <c r="BY489" t="e">
        <f t="shared" si="489"/>
        <v>#DIV/0!</v>
      </c>
      <c r="BZ489" t="e">
        <f t="shared" si="489"/>
        <v>#DIV/0!</v>
      </c>
      <c r="CA489">
        <f>_xlfn.FORECAST.ETS($C489, CA482:CA487, $C482:$C487, 0,0,1)</f>
        <v>0</v>
      </c>
    </row>
    <row r="490" spans="1:79" outlineLevel="1">
      <c r="A490" t="str">
        <f>A489</f>
        <v>009549</v>
      </c>
      <c r="B490" t="str">
        <f>B489</f>
        <v>Western Texas College</v>
      </c>
      <c r="C490">
        <v>2024</v>
      </c>
      <c r="D490" t="s">
        <v>2040</v>
      </c>
      <c r="E490">
        <f>IF(OR(E487=0,E487=""),E488,IF(E488&gt;(E487*(1+Dash!$B$6)),E487*(1+Dash!$B$6),IF(E488&lt;(E487*(1-Dash!$B$7)),E487*(1-Dash!$B$7),E488)))</f>
        <v>173.59781366447328</v>
      </c>
      <c r="F490">
        <f>IF(OR(F487=0,F487=""),F488,IF(F488&gt;(F487*(1+Dash!$B$6)),F487*(1+Dash!$B$6),IF(F488&lt;(F487*(1-Dash!$B$7)),F487*(1-Dash!$B$7),F488)))</f>
        <v>129.80000000000001</v>
      </c>
      <c r="G490">
        <f>F490*AVERAGEIFS(G:G, $A:$A, $A490, $D:$D, "Weight pct")</f>
        <v>63.066664351731497</v>
      </c>
      <c r="H490">
        <f>F490*AVERAGEIFS(H:H, $A:$A, $A490, $D:$D, "Weight pct")</f>
        <v>31.792037566597369</v>
      </c>
      <c r="I490">
        <f>F490*AVERAGEIFS(I:I, $A:$A, $A490, $D:$D, "Weight pct")</f>
        <v>6.01327147059959</v>
      </c>
      <c r="J490">
        <f>IF(OR(J487=0,J487=""),J488,IF(J488&gt;(J487*(1+Dash!$B$6)),J487*(1+Dash!$B$6),IF(J488&lt;(J487*(1-Dash!$B$7)),J487*(1-Dash!$B$7),J488)))</f>
        <v>0</v>
      </c>
      <c r="K490" t="e">
        <f>J490*AVERAGEIFS(K:K, $A:$A, $A490, $D:$D, "Weight pct")</f>
        <v>#DIV/0!</v>
      </c>
      <c r="L490" t="e">
        <f>J490*AVERAGEIFS(L:L, $A:$A, $A490, $D:$D, "Weight pct")</f>
        <v>#DIV/0!</v>
      </c>
      <c r="M490" t="e">
        <f>J490*AVERAGEIFS(M:M, $A:$A, $A490, $D:$D, "Weight pct")</f>
        <v>#DIV/0!</v>
      </c>
      <c r="N490">
        <f>IF(OR(N487=0,N487=""),N488,IF(N488&gt;(N487*(1+Dash!$B$6)),N487*(1+Dash!$B$6),IF(N488&lt;(N487*(1-Dash!$B$7)),N487*(1-Dash!$B$7),N488)))</f>
        <v>16.149999999999999</v>
      </c>
      <c r="O490">
        <f>N490*AVERAGEIFS(O:O, $A:$A, $A490, $D:$D, "Weight pct")</f>
        <v>0</v>
      </c>
      <c r="P490">
        <f>N490*AVERAGEIFS(P:P, $A:$A, $A490, $D:$D, "Weight pct")</f>
        <v>16.149999999999999</v>
      </c>
      <c r="Q490">
        <f>IF(OR(Q487=0,Q487=""),Q488,IF(Q488&gt;(Q487*(1+Dash!$B$6)),Q487*(1+Dash!$B$6),IF(Q488&lt;(Q487*(1-Dash!$B$7)),Q487*(1-Dash!$B$7),Q488)))</f>
        <v>294.8</v>
      </c>
      <c r="R490">
        <f>$Q490*($R487/$Q487)</f>
        <v>3.3</v>
      </c>
      <c r="S490">
        <f>$Q490*($S487/$Q487)</f>
        <v>3.3</v>
      </c>
      <c r="T490">
        <f>$Q490*($T487/$Q487)</f>
        <v>184.8</v>
      </c>
      <c r="U490">
        <f t="shared" si="480"/>
        <v>56.375000000000007</v>
      </c>
      <c r="V490">
        <f t="shared" si="480"/>
        <v>1.0999999999999999</v>
      </c>
      <c r="W490">
        <f t="shared" si="480"/>
        <v>0</v>
      </c>
      <c r="X490">
        <f t="shared" si="480"/>
        <v>144.10000000000002</v>
      </c>
      <c r="Y490">
        <f t="shared" si="481"/>
        <v>238.42500000000001</v>
      </c>
      <c r="Z490">
        <f t="shared" si="481"/>
        <v>2.1999999999999997</v>
      </c>
      <c r="AA490">
        <f t="shared" si="481"/>
        <v>3.3</v>
      </c>
      <c r="AB490">
        <f t="shared" si="481"/>
        <v>40.700000000000003</v>
      </c>
      <c r="AC490">
        <f>IF(OR(AC487=0,AC487=""),AC488,IF(AC488&gt;(AC487*(1+Dash!$B$6)),AC487*(1+Dash!$B$6),IF(AC488&lt;(AC487*(1-Dash!$B$7)),AC487*(1-Dash!$B$7),AC488)))</f>
        <v>149.15</v>
      </c>
      <c r="AD490">
        <f>AC490*AVERAGEIFS(AD:AD, $A:$A, $A490, $D:$D, "Weight pct")</f>
        <v>68.610089852559369</v>
      </c>
      <c r="AE490">
        <f>AC490*AVERAGEIFS(AE:AE, $A:$A, $A490, $D:$D, "Weight pct")</f>
        <v>35.102058859914557</v>
      </c>
      <c r="AF490">
        <f>AC490*AVERAGEIFS(AF:AF, $A:$A, $A490, $D:$D, "Weight pct")</f>
        <v>81.267365951573254</v>
      </c>
      <c r="AG490">
        <f t="shared" si="482"/>
        <v>76.089119849211315</v>
      </c>
      <c r="AH490">
        <f t="shared" si="482"/>
        <v>35.103316241814184</v>
      </c>
      <c r="AI490">
        <f t="shared" si="482"/>
        <v>12.147669589043391</v>
      </c>
      <c r="AJ490">
        <f t="shared" si="482"/>
        <v>44.644448793179599</v>
      </c>
      <c r="AK490">
        <f t="shared" si="483"/>
        <v>73.060880150788691</v>
      </c>
      <c r="AL490">
        <f t="shared" si="483"/>
        <v>33.506773610745178</v>
      </c>
      <c r="AM490">
        <f t="shared" si="483"/>
        <v>22.954389270871168</v>
      </c>
      <c r="AN490">
        <f t="shared" si="483"/>
        <v>36.622917158393669</v>
      </c>
      <c r="AO490">
        <f>IF(OR(AO487=0,AO487=""),AO488,IF(AO488&gt;(AO487*(1+Dash!$B$6)),AO487*(1+Dash!$B$6),IF(AO488&lt;(AO487*(1-Dash!$B$7)),AO487*(1-Dash!$B$7),AO488)))</f>
        <v>1.1000000000000001</v>
      </c>
      <c r="AP490">
        <f>IF(OR(AP487=0,AP487=""),AP488,IF(AP488&gt;(AP487*(1+Dash!$B$6)),AP487*(1+Dash!$B$6),IF(AP488&lt;(AP487*(1-Dash!$B$7)),AP487*(1-Dash!$B$7),AP488)))</f>
        <v>0</v>
      </c>
      <c r="AQ490" t="e">
        <f>AP490*AVERAGEIFS(AQ:AQ, $A:$A, $A490, $D:$D, "Weight pct")</f>
        <v>#DIV/0!</v>
      </c>
      <c r="AR490" t="e">
        <f>AP490*AVERAGEIFS(AR:AR, $A:$A, $A490, $D:$D, "Weight pct")</f>
        <v>#DIV/0!</v>
      </c>
      <c r="AS490" t="e">
        <f>AP490*AVERAGEIFS(AS:AS, $A:$A, $A490, $D:$D, "Weight pct")</f>
        <v>#DIV/0!</v>
      </c>
      <c r="AT490" t="e">
        <f t="shared" si="484"/>
        <v>#DIV/0!</v>
      </c>
      <c r="AU490" t="e">
        <f t="shared" si="484"/>
        <v>#DIV/0!</v>
      </c>
      <c r="AV490" t="e">
        <f t="shared" si="484"/>
        <v>#DIV/0!</v>
      </c>
      <c r="AW490" t="e">
        <f t="shared" si="484"/>
        <v>#DIV/0!</v>
      </c>
      <c r="AX490" t="e">
        <f t="shared" si="485"/>
        <v>#DIV/0!</v>
      </c>
      <c r="AY490" t="e">
        <f t="shared" si="485"/>
        <v>#DIV/0!</v>
      </c>
      <c r="AZ490" t="e">
        <f t="shared" si="485"/>
        <v>#DIV/0!</v>
      </c>
      <c r="BA490" t="e">
        <f t="shared" si="485"/>
        <v>#DIV/0!</v>
      </c>
      <c r="BB490">
        <f>IF(OR(BB487=0,BB487=""),BB488,IF(BB488&gt;(BB487*(1+Dash!$B$6)),BB487*(1+Dash!$B$6),IF(BB488&lt;(BB487*(1-Dash!$B$7)),BB487*(1-Dash!$B$7),BB488)))</f>
        <v>198.06772661595519</v>
      </c>
      <c r="BC490">
        <f>BB490*AVERAGEIFS(BC:BC, $A:$A, $A490, $D:$D, "Weight pct")</f>
        <v>105.57621699914529</v>
      </c>
      <c r="BD490">
        <f>BB490*AVERAGEIFS(BD:BD, $A:$A, $A490, $D:$D, "Weight pct")</f>
        <v>56.609477485151444</v>
      </c>
      <c r="BE490">
        <f>BB490*AVERAGEIFS(BE:BE, $A:$A, $A490, $D:$D, "Weight pct")</f>
        <v>27.679908064614921</v>
      </c>
      <c r="BF490">
        <f t="shared" si="486"/>
        <v>176.72484524798517</v>
      </c>
      <c r="BG490">
        <f t="shared" si="486"/>
        <v>94.545278692979437</v>
      </c>
      <c r="BH490">
        <f t="shared" si="486"/>
        <v>48.295050425995136</v>
      </c>
      <c r="BI490">
        <f t="shared" si="486"/>
        <v>18.781270993848516</v>
      </c>
      <c r="BJ490">
        <f t="shared" si="487"/>
        <v>21.342881367970019</v>
      </c>
      <c r="BK490">
        <f t="shared" si="487"/>
        <v>11.030938306165845</v>
      </c>
      <c r="BL490">
        <f t="shared" si="487"/>
        <v>8.3144270591563192</v>
      </c>
      <c r="BM490">
        <f t="shared" si="487"/>
        <v>8.8986370707664015</v>
      </c>
      <c r="BN490">
        <f>IF(OR(BN487=0,BN487=""),BN488,IF(BN488&gt;(BN487*(1+Dash!$B$6)),BN487*(1+Dash!$B$6),IF(BN488&lt;(BN487*(1-Dash!$B$7)),BN487*(1-Dash!$B$7),BN488)))</f>
        <v>3.1361115151624315</v>
      </c>
      <c r="BO490">
        <f>IF(OR(BO487=0,BO487=""),BO488,IF(BO488&gt;(BO487*(1+Dash!$B$6)),BO487*(1+Dash!$B$6),IF(BO488&lt;(BO487*(1-Dash!$B$7)),BO487*(1-Dash!$B$7),BO488)))</f>
        <v>0</v>
      </c>
      <c r="BP490" t="e">
        <f>BO490*AVERAGEIFS(BP:BP, $A:$A, $A490, $D:$D, "Weight pct")</f>
        <v>#DIV/0!</v>
      </c>
      <c r="BQ490" t="e">
        <f>BO490*AVERAGEIFS(BQ:BQ, $A:$A, $A490, $D:$D, "Weight pct")</f>
        <v>#DIV/0!</v>
      </c>
      <c r="BR490" t="e">
        <f>BO490*AVERAGEIFS(BR:BR, $A:$A, $A490, $D:$D, "Weight pct")</f>
        <v>#DIV/0!</v>
      </c>
      <c r="BS490" t="e">
        <f t="shared" si="488"/>
        <v>#DIV/0!</v>
      </c>
      <c r="BT490" t="e">
        <f t="shared" si="488"/>
        <v>#DIV/0!</v>
      </c>
      <c r="BU490" t="e">
        <f t="shared" si="488"/>
        <v>#DIV/0!</v>
      </c>
      <c r="BV490" t="e">
        <f t="shared" si="488"/>
        <v>#DIV/0!</v>
      </c>
      <c r="BW490" t="e">
        <f t="shared" si="489"/>
        <v>#DIV/0!</v>
      </c>
      <c r="BX490" t="e">
        <f t="shared" si="489"/>
        <v>#DIV/0!</v>
      </c>
      <c r="BY490" t="e">
        <f t="shared" si="489"/>
        <v>#DIV/0!</v>
      </c>
      <c r="BZ490" t="e">
        <f t="shared" si="489"/>
        <v>#DIV/0!</v>
      </c>
      <c r="CA490">
        <f>IF(OR(CA487=0,CA487=""),CA488,IF(CA488&gt;(CA487*(1+Dash!$B$6)),CA487*(1+Dash!$B$6),IF(CA488&lt;(CA487*(1-Dash!$B$7)),CA487*(1-Dash!$B$7),CA488)))</f>
        <v>0</v>
      </c>
    </row>
    <row r="491" spans="1:79" outlineLevel="1">
      <c r="A491" t="str">
        <f>A490</f>
        <v>009549</v>
      </c>
      <c r="B491" t="str">
        <f>B490</f>
        <v>Western Texas College</v>
      </c>
      <c r="C491">
        <v>2025</v>
      </c>
      <c r="D491" t="s">
        <v>2040</v>
      </c>
      <c r="E491">
        <f>IF(E489&gt;(E490*(1+Dash!$B$6)), E490*(1+Dash!$B$6), IF(E489&lt;(E490*(1-Dash!$B$7)), E490*(1-Dash!$B$7), E489))</f>
        <v>164.927204650882</v>
      </c>
      <c r="F491">
        <f>IF(F489&gt;(F490*(1+Dash!$B$6)), F490*(1+Dash!$B$6), IF(F489&lt;(F490*(1-Dash!$B$7)), F490*(1-Dash!$B$7), F489))</f>
        <v>137.99016499673337</v>
      </c>
      <c r="G491">
        <f>F491*AVERAGEIFS(G:G, $A:$A, $A491, $D:$D, "Weight pct")</f>
        <v>67.046066407465574</v>
      </c>
      <c r="H491">
        <f>F491*AVERAGEIFS(H:H, $A:$A, $A491, $D:$D, "Weight pct")</f>
        <v>33.798062476094884</v>
      </c>
      <c r="I491">
        <f>F491*AVERAGEIFS(I:I, $A:$A, $A491, $D:$D, "Weight pct")</f>
        <v>6.3926989398935818</v>
      </c>
      <c r="J491">
        <f>IF(J489&gt;(J490*(1+Dash!$B$6)), J490*(1+Dash!$B$6), IF(J489&lt;(J490*(1-Dash!$B$7)), J490*(1-Dash!$B$7), J489))</f>
        <v>0</v>
      </c>
      <c r="K491" t="e">
        <f>J491*AVERAGEIFS(K:K, $A:$A, $A491, $D:$D, "Weight pct")</f>
        <v>#DIV/0!</v>
      </c>
      <c r="L491" t="e">
        <f>J491*AVERAGEIFS(L:L, $A:$A, $A491, $D:$D, "Weight pct")</f>
        <v>#DIV/0!</v>
      </c>
      <c r="M491" t="e">
        <f>J491*AVERAGEIFS(M:M, $A:$A, $A491, $D:$D, "Weight pct")</f>
        <v>#DIV/0!</v>
      </c>
      <c r="N491">
        <f>IF(N489&gt;(N490*(1+Dash!$B$6)), N490*(1+Dash!$B$6), IF(N489&lt;(N490*(1-Dash!$B$7)), N490*(1-Dash!$B$7), N489))</f>
        <v>15.559460867428561</v>
      </c>
      <c r="O491">
        <f>N491*AVERAGEIFS(O:O, $A:$A, $A491, $D:$D, "Weight pct")</f>
        <v>0</v>
      </c>
      <c r="P491">
        <f>N491*AVERAGEIFS(P:P, $A:$A, $A491, $D:$D, "Weight pct")</f>
        <v>15.559460867428561</v>
      </c>
      <c r="Q491">
        <f>IF(Q489&gt;(Q490*(1+Dash!$B$6)), Q490*(1+Dash!$B$6), IF(Q489&lt;(Q490*(1-Dash!$B$7)), Q490*(1-Dash!$B$7), Q489))</f>
        <v>324.28000000000003</v>
      </c>
      <c r="R491">
        <f>$Q491*($R487/$Q487)</f>
        <v>3.6300000000000003</v>
      </c>
      <c r="S491">
        <f>$Q491*($S487/$Q487)</f>
        <v>3.6300000000000003</v>
      </c>
      <c r="T491">
        <f>$Q491*($T487/$Q487)</f>
        <v>203.28000000000003</v>
      </c>
      <c r="U491">
        <f t="shared" si="480"/>
        <v>62.01250000000001</v>
      </c>
      <c r="V491">
        <f t="shared" si="480"/>
        <v>1.21</v>
      </c>
      <c r="W491">
        <f t="shared" si="480"/>
        <v>0</v>
      </c>
      <c r="X491">
        <f t="shared" si="480"/>
        <v>158.51000000000002</v>
      </c>
      <c r="Y491">
        <f t="shared" si="481"/>
        <v>262.26750000000004</v>
      </c>
      <c r="Z491">
        <f t="shared" si="481"/>
        <v>2.42</v>
      </c>
      <c r="AA491">
        <f t="shared" si="481"/>
        <v>3.6300000000000003</v>
      </c>
      <c r="AB491">
        <f t="shared" si="481"/>
        <v>44.77</v>
      </c>
      <c r="AC491">
        <f>IF(AC489&gt;(AC490*(1+Dash!$B$6)), AC490*(1+Dash!$B$6), IF(AC489&lt;(AC490*(1-Dash!$B$7)), AC490*(1-Dash!$B$7), AC489))</f>
        <v>143.93552965886511</v>
      </c>
      <c r="AD491">
        <f>AC491*AVERAGEIFS(AD:AD, $A:$A, $A491, $D:$D, "Weight pct")</f>
        <v>66.21139539303023</v>
      </c>
      <c r="AE491">
        <f>AC491*AVERAGEIFS(AE:AE, $A:$A, $A491, $D:$D, "Weight pct")</f>
        <v>33.874847027277639</v>
      </c>
      <c r="AF491">
        <f>AC491*AVERAGEIFS(AF:AF, $A:$A, $A491, $D:$D, "Weight pct")</f>
        <v>78.426157306205269</v>
      </c>
      <c r="AG491">
        <f t="shared" si="482"/>
        <v>73.428949157043903</v>
      </c>
      <c r="AH491">
        <f t="shared" si="482"/>
        <v>33.876060449535146</v>
      </c>
      <c r="AI491">
        <f t="shared" si="482"/>
        <v>11.722971883471997</v>
      </c>
      <c r="AJ491">
        <f t="shared" si="482"/>
        <v>43.08362308665361</v>
      </c>
      <c r="AK491">
        <f t="shared" si="483"/>
        <v>70.506580501821205</v>
      </c>
      <c r="AL491">
        <f t="shared" si="483"/>
        <v>32.335334943495077</v>
      </c>
      <c r="AM491">
        <f t="shared" si="483"/>
        <v>22.151875143805643</v>
      </c>
      <c r="AN491">
        <f t="shared" si="483"/>
        <v>35.342534219551666</v>
      </c>
      <c r="AO491">
        <f>IF(AO489&gt;(AO490*(1+Dash!$B$6)), AO490*(1+Dash!$B$6), IF(AO489&lt;(AO490*(1-Dash!$B$7)), AO490*(1-Dash!$B$7), AO489))</f>
        <v>1.2100000000000002</v>
      </c>
      <c r="AP491">
        <f>IF(AP489&gt;(AP490*(1+Dash!$B$6)), AP490*(1+Dash!$B$6), IF(AP489&lt;(AP490*(1-Dash!$B$7)), AP490*(1-Dash!$B$7), AP489))</f>
        <v>0</v>
      </c>
      <c r="AQ491" t="e">
        <f>AP491*AVERAGEIFS(AQ:AQ, $A:$A, $A491, $D:$D, "Weight pct")</f>
        <v>#DIV/0!</v>
      </c>
      <c r="AR491" t="e">
        <f>AP491*AVERAGEIFS(AR:AR, $A:$A, $A491, $D:$D, "Weight pct")</f>
        <v>#DIV/0!</v>
      </c>
      <c r="AS491" t="e">
        <f>AP491*AVERAGEIFS(AS:AS, $A:$A, $A491, $D:$D, "Weight pct")</f>
        <v>#DIV/0!</v>
      </c>
      <c r="AT491" t="e">
        <f t="shared" si="484"/>
        <v>#DIV/0!</v>
      </c>
      <c r="AU491" t="e">
        <f t="shared" si="484"/>
        <v>#DIV/0!</v>
      </c>
      <c r="AV491" t="e">
        <f t="shared" si="484"/>
        <v>#DIV/0!</v>
      </c>
      <c r="AW491" t="e">
        <f t="shared" si="484"/>
        <v>#DIV/0!</v>
      </c>
      <c r="AX491" t="e">
        <f t="shared" si="485"/>
        <v>#DIV/0!</v>
      </c>
      <c r="AY491" t="e">
        <f t="shared" si="485"/>
        <v>#DIV/0!</v>
      </c>
      <c r="AZ491" t="e">
        <f t="shared" si="485"/>
        <v>#DIV/0!</v>
      </c>
      <c r="BA491" t="e">
        <f t="shared" si="485"/>
        <v>#DIV/0!</v>
      </c>
      <c r="BB491">
        <f>IF(BB489&gt;(BB490*(1+Dash!$B$6)), BB490*(1+Dash!$B$6), IF(BB489&lt;(BB490*(1-Dash!$B$7)), BB490*(1-Dash!$B$7), BB489))</f>
        <v>193.78582032990167</v>
      </c>
      <c r="BC491">
        <f>BB491*AVERAGEIFS(BC:BC, $A:$A, $A491, $D:$D, "Weight pct")</f>
        <v>103.29382867192966</v>
      </c>
      <c r="BD491">
        <f>BB491*AVERAGEIFS(BD:BD, $A:$A, $A491, $D:$D, "Weight pct")</f>
        <v>55.385671458620571</v>
      </c>
      <c r="BE491">
        <f>BB491*AVERAGEIFS(BE:BE, $A:$A, $A491, $D:$D, "Weight pct")</f>
        <v>27.08151288754971</v>
      </c>
      <c r="BF491">
        <f t="shared" si="486"/>
        <v>172.9043377948127</v>
      </c>
      <c r="BG491">
        <f t="shared" si="486"/>
        <v>92.501361543684808</v>
      </c>
      <c r="BH491">
        <f t="shared" si="486"/>
        <v>47.250988965112576</v>
      </c>
      <c r="BI491">
        <f t="shared" si="486"/>
        <v>18.375250065034784</v>
      </c>
      <c r="BJ491">
        <f t="shared" si="487"/>
        <v>20.881482535088963</v>
      </c>
      <c r="BK491">
        <f t="shared" si="487"/>
        <v>10.792467128244851</v>
      </c>
      <c r="BL491">
        <f t="shared" si="487"/>
        <v>8.1346824935079987</v>
      </c>
      <c r="BM491">
        <f t="shared" si="487"/>
        <v>8.7062628225149226</v>
      </c>
      <c r="BN491">
        <f>IF(BN489&gt;(BN490*(1+Dash!$B$6)), BN490*(1+Dash!$B$6), IF(BN489&lt;(BN490*(1-Dash!$B$7)), BN490*(1-Dash!$B$7), BN489))</f>
        <v>2.9793059394043095</v>
      </c>
      <c r="BO491">
        <f>IF(BO489&gt;(BO490*(1+Dash!$B$6)), BO490*(1+Dash!$B$6), IF(BO489&lt;(BO490*(1-Dash!$B$7)), BO490*(1-Dash!$B$7), BO489))</f>
        <v>0</v>
      </c>
      <c r="BP491" t="e">
        <f>BO491*AVERAGEIFS(BP:BP, $A:$A, $A491, $D:$D, "Weight pct")</f>
        <v>#DIV/0!</v>
      </c>
      <c r="BQ491" t="e">
        <f>BO491*AVERAGEIFS(BQ:BQ, $A:$A, $A491, $D:$D, "Weight pct")</f>
        <v>#DIV/0!</v>
      </c>
      <c r="BR491" t="e">
        <f>BO491*AVERAGEIFS(BR:BR, $A:$A, $A491, $D:$D, "Weight pct")</f>
        <v>#DIV/0!</v>
      </c>
      <c r="BS491" t="e">
        <f t="shared" si="488"/>
        <v>#DIV/0!</v>
      </c>
      <c r="BT491" t="e">
        <f t="shared" si="488"/>
        <v>#DIV/0!</v>
      </c>
      <c r="BU491" t="e">
        <f t="shared" si="488"/>
        <v>#DIV/0!</v>
      </c>
      <c r="BV491" t="e">
        <f t="shared" si="488"/>
        <v>#DIV/0!</v>
      </c>
      <c r="BW491" t="e">
        <f t="shared" si="489"/>
        <v>#DIV/0!</v>
      </c>
      <c r="BX491" t="e">
        <f t="shared" si="489"/>
        <v>#DIV/0!</v>
      </c>
      <c r="BY491" t="e">
        <f t="shared" si="489"/>
        <v>#DIV/0!</v>
      </c>
      <c r="BZ491" t="e">
        <f t="shared" si="489"/>
        <v>#DIV/0!</v>
      </c>
      <c r="CA491">
        <f>IF(CA489&gt;(CA490*(1+Dash!$B$6)), CA490*(1+Dash!$B$6), IF(CA489&lt;(CA490*(1-Dash!$B$7)), CA490*(1-Dash!$B$7), CA489))</f>
        <v>0</v>
      </c>
    </row>
    <row r="492" spans="1:79">
      <c r="A492" t="s">
        <v>145</v>
      </c>
      <c r="B492" t="s">
        <v>1779</v>
      </c>
      <c r="C492">
        <v>2018</v>
      </c>
      <c r="D492" t="s">
        <v>2036</v>
      </c>
      <c r="E492">
        <v>167</v>
      </c>
      <c r="F492">
        <v>837</v>
      </c>
      <c r="G492">
        <v>192</v>
      </c>
      <c r="H492">
        <v>262</v>
      </c>
      <c r="I492">
        <v>89</v>
      </c>
      <c r="AC492">
        <v>342</v>
      </c>
      <c r="AD492">
        <v>52</v>
      </c>
      <c r="AE492">
        <v>133</v>
      </c>
      <c r="AF492">
        <v>157</v>
      </c>
      <c r="AG492">
        <v>122</v>
      </c>
      <c r="AH492">
        <v>17</v>
      </c>
      <c r="AI492">
        <v>39</v>
      </c>
      <c r="AJ492">
        <v>63</v>
      </c>
      <c r="AK492">
        <v>220</v>
      </c>
      <c r="AL492">
        <v>35</v>
      </c>
      <c r="AM492">
        <v>94</v>
      </c>
      <c r="AN492">
        <v>94</v>
      </c>
      <c r="AO492">
        <v>26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744</v>
      </c>
      <c r="BC492">
        <v>133</v>
      </c>
      <c r="BD492">
        <v>264</v>
      </c>
      <c r="BE492">
        <v>193</v>
      </c>
      <c r="BF492">
        <v>574</v>
      </c>
      <c r="BG492">
        <v>107</v>
      </c>
      <c r="BH492">
        <v>206</v>
      </c>
      <c r="BI492">
        <v>121</v>
      </c>
      <c r="BJ492">
        <v>170</v>
      </c>
      <c r="BK492">
        <v>26</v>
      </c>
      <c r="BL492">
        <v>58</v>
      </c>
      <c r="BM492">
        <v>72</v>
      </c>
      <c r="BN492">
        <v>63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</row>
    <row r="493" spans="1:79">
      <c r="A493" t="s">
        <v>145</v>
      </c>
      <c r="B493" t="s">
        <v>1779</v>
      </c>
      <c r="C493">
        <v>2019</v>
      </c>
      <c r="D493" t="s">
        <v>2036</v>
      </c>
      <c r="E493">
        <v>166</v>
      </c>
      <c r="F493">
        <v>838</v>
      </c>
      <c r="G493">
        <v>204</v>
      </c>
      <c r="H493">
        <v>274</v>
      </c>
      <c r="I493">
        <v>77</v>
      </c>
      <c r="AC493">
        <v>312</v>
      </c>
      <c r="AD493">
        <v>46</v>
      </c>
      <c r="AE493">
        <v>111</v>
      </c>
      <c r="AF493">
        <v>110</v>
      </c>
      <c r="AG493">
        <v>110</v>
      </c>
      <c r="AH493">
        <v>17</v>
      </c>
      <c r="AI493">
        <v>27</v>
      </c>
      <c r="AJ493">
        <v>49</v>
      </c>
      <c r="AK493">
        <v>202</v>
      </c>
      <c r="AL493">
        <v>29</v>
      </c>
      <c r="AM493">
        <v>84</v>
      </c>
      <c r="AN493">
        <v>61</v>
      </c>
      <c r="AO493">
        <v>26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751</v>
      </c>
      <c r="BC493">
        <v>183</v>
      </c>
      <c r="BD493">
        <v>268</v>
      </c>
      <c r="BE493">
        <v>171</v>
      </c>
      <c r="BF493">
        <v>593</v>
      </c>
      <c r="BG493">
        <v>157</v>
      </c>
      <c r="BH493">
        <v>214</v>
      </c>
      <c r="BI493">
        <v>104</v>
      </c>
      <c r="BJ493">
        <v>158</v>
      </c>
      <c r="BK493">
        <v>26</v>
      </c>
      <c r="BL493">
        <v>54</v>
      </c>
      <c r="BM493">
        <v>67</v>
      </c>
      <c r="BN493">
        <v>74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</row>
    <row r="494" spans="1:79">
      <c r="A494" t="s">
        <v>145</v>
      </c>
      <c r="B494" t="s">
        <v>1779</v>
      </c>
      <c r="C494">
        <v>2020</v>
      </c>
      <c r="D494" t="s">
        <v>2036</v>
      </c>
      <c r="E494">
        <v>175</v>
      </c>
      <c r="F494">
        <v>778</v>
      </c>
      <c r="G494">
        <v>192</v>
      </c>
      <c r="H494">
        <v>251</v>
      </c>
      <c r="I494">
        <v>65</v>
      </c>
      <c r="N494">
        <v>166</v>
      </c>
      <c r="O494">
        <v>0</v>
      </c>
      <c r="P494">
        <v>166</v>
      </c>
      <c r="Q494">
        <f>SUM(Table1[[#This Row],[OSA]],Table1[[#This Row],[OSA: High-Demand Field]])</f>
        <v>7</v>
      </c>
      <c r="U494">
        <v>0</v>
      </c>
      <c r="Y494">
        <v>7</v>
      </c>
      <c r="AC494">
        <v>227</v>
      </c>
      <c r="AD494">
        <v>50</v>
      </c>
      <c r="AE494">
        <v>87</v>
      </c>
      <c r="AF494">
        <v>85</v>
      </c>
      <c r="AG494">
        <v>84</v>
      </c>
      <c r="AH494">
        <v>16</v>
      </c>
      <c r="AI494">
        <v>23</v>
      </c>
      <c r="AJ494">
        <v>45</v>
      </c>
      <c r="AK494">
        <v>143</v>
      </c>
      <c r="AL494">
        <v>34</v>
      </c>
      <c r="AM494">
        <v>64</v>
      </c>
      <c r="AN494">
        <v>40</v>
      </c>
      <c r="AO494">
        <v>24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717</v>
      </c>
      <c r="BC494">
        <v>195</v>
      </c>
      <c r="BD494">
        <v>272</v>
      </c>
      <c r="BE494">
        <v>160</v>
      </c>
      <c r="BF494">
        <v>561</v>
      </c>
      <c r="BG494">
        <v>174</v>
      </c>
      <c r="BH494">
        <v>215</v>
      </c>
      <c r="BI494">
        <v>93</v>
      </c>
      <c r="BJ494">
        <v>156</v>
      </c>
      <c r="BK494">
        <v>21</v>
      </c>
      <c r="BL494">
        <v>57</v>
      </c>
      <c r="BM494">
        <v>67</v>
      </c>
      <c r="BN494">
        <v>61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</row>
    <row r="495" spans="1:79">
      <c r="A495" t="s">
        <v>145</v>
      </c>
      <c r="B495" t="s">
        <v>1779</v>
      </c>
      <c r="C495">
        <v>2021</v>
      </c>
      <c r="D495" t="s">
        <v>2036</v>
      </c>
      <c r="E495">
        <v>181</v>
      </c>
      <c r="F495">
        <v>788</v>
      </c>
      <c r="G495">
        <v>217</v>
      </c>
      <c r="H495">
        <v>288</v>
      </c>
      <c r="I495">
        <v>84</v>
      </c>
      <c r="N495">
        <v>213</v>
      </c>
      <c r="O495">
        <v>0</v>
      </c>
      <c r="P495">
        <v>213</v>
      </c>
      <c r="Q495">
        <f>SUM(Table1[[#This Row],[OSA]],Table1[[#This Row],[OSA: High-Demand Field]])</f>
        <v>0</v>
      </c>
      <c r="U495">
        <v>0</v>
      </c>
      <c r="Y495">
        <v>0</v>
      </c>
      <c r="AC495">
        <v>191</v>
      </c>
      <c r="AD495">
        <v>45</v>
      </c>
      <c r="AE495">
        <v>72</v>
      </c>
      <c r="AF495">
        <v>70</v>
      </c>
      <c r="AG495">
        <v>89</v>
      </c>
      <c r="AH495">
        <v>19</v>
      </c>
      <c r="AI495">
        <v>40</v>
      </c>
      <c r="AJ495">
        <v>36</v>
      </c>
      <c r="AK495">
        <v>102</v>
      </c>
      <c r="AL495">
        <v>26</v>
      </c>
      <c r="AM495">
        <v>32</v>
      </c>
      <c r="AN495">
        <v>34</v>
      </c>
      <c r="AO495">
        <v>18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558</v>
      </c>
      <c r="BC495">
        <v>126</v>
      </c>
      <c r="BD495">
        <v>200</v>
      </c>
      <c r="BE495">
        <v>130</v>
      </c>
      <c r="BF495">
        <v>407</v>
      </c>
      <c r="BG495">
        <v>105</v>
      </c>
      <c r="BH495">
        <v>148</v>
      </c>
      <c r="BI495">
        <v>74</v>
      </c>
      <c r="BJ495">
        <v>151</v>
      </c>
      <c r="BK495">
        <v>21</v>
      </c>
      <c r="BL495">
        <v>52</v>
      </c>
      <c r="BM495">
        <v>56</v>
      </c>
      <c r="BN495">
        <v>64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</row>
    <row r="496" spans="1:79">
      <c r="A496" t="s">
        <v>145</v>
      </c>
      <c r="B496" t="s">
        <v>1779</v>
      </c>
      <c r="C496">
        <v>2022</v>
      </c>
      <c r="D496" t="s">
        <v>2036</v>
      </c>
      <c r="E496">
        <v>179</v>
      </c>
      <c r="F496">
        <v>751</v>
      </c>
      <c r="G496">
        <v>188</v>
      </c>
      <c r="H496">
        <v>289</v>
      </c>
      <c r="I496">
        <v>69</v>
      </c>
      <c r="N496">
        <v>245</v>
      </c>
      <c r="O496">
        <v>0</v>
      </c>
      <c r="P496">
        <v>245</v>
      </c>
      <c r="Q496">
        <f>SUM(Table1[[#This Row],[OSA]],Table1[[#This Row],[OSA: High-Demand Field]])</f>
        <v>0</v>
      </c>
      <c r="U496">
        <v>0</v>
      </c>
      <c r="Y496">
        <v>0</v>
      </c>
      <c r="AC496">
        <v>359</v>
      </c>
      <c r="AD496">
        <v>57</v>
      </c>
      <c r="AE496">
        <v>132</v>
      </c>
      <c r="AF496">
        <v>149</v>
      </c>
      <c r="AG496">
        <v>83</v>
      </c>
      <c r="AH496">
        <v>10</v>
      </c>
      <c r="AI496">
        <v>27</v>
      </c>
      <c r="AJ496">
        <v>37</v>
      </c>
      <c r="AK496">
        <v>276</v>
      </c>
      <c r="AL496">
        <v>47</v>
      </c>
      <c r="AM496">
        <v>105</v>
      </c>
      <c r="AN496">
        <v>112</v>
      </c>
      <c r="AO496">
        <v>23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635</v>
      </c>
      <c r="BC496">
        <v>157</v>
      </c>
      <c r="BD496">
        <v>250</v>
      </c>
      <c r="BE496">
        <v>161</v>
      </c>
      <c r="BF496">
        <v>487</v>
      </c>
      <c r="BG496">
        <v>131</v>
      </c>
      <c r="BH496">
        <v>190</v>
      </c>
      <c r="BI496">
        <v>106</v>
      </c>
      <c r="BJ496">
        <v>148</v>
      </c>
      <c r="BK496">
        <v>26</v>
      </c>
      <c r="BL496">
        <v>60</v>
      </c>
      <c r="BM496">
        <v>55</v>
      </c>
      <c r="BN496">
        <v>74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</row>
    <row r="497" spans="1:79">
      <c r="A497" t="s">
        <v>145</v>
      </c>
      <c r="B497" t="s">
        <v>1779</v>
      </c>
      <c r="C497">
        <v>2023</v>
      </c>
      <c r="D497" t="s">
        <v>2036</v>
      </c>
      <c r="E497">
        <v>218</v>
      </c>
      <c r="F497">
        <v>553</v>
      </c>
      <c r="G497">
        <v>143</v>
      </c>
      <c r="H497">
        <v>242</v>
      </c>
      <c r="I497">
        <v>48</v>
      </c>
      <c r="N497">
        <v>141</v>
      </c>
      <c r="O497">
        <v>8</v>
      </c>
      <c r="P497">
        <v>133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317</v>
      </c>
      <c r="AD497">
        <v>54</v>
      </c>
      <c r="AE497">
        <v>118</v>
      </c>
      <c r="AF497">
        <v>106</v>
      </c>
      <c r="AG497">
        <v>76</v>
      </c>
      <c r="AH497">
        <v>14</v>
      </c>
      <c r="AI497">
        <v>25</v>
      </c>
      <c r="AJ497">
        <v>33</v>
      </c>
      <c r="AK497">
        <v>241</v>
      </c>
      <c r="AL497">
        <v>40</v>
      </c>
      <c r="AM497">
        <v>93</v>
      </c>
      <c r="AN497">
        <v>73</v>
      </c>
      <c r="AO497">
        <v>19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717</v>
      </c>
      <c r="BC497">
        <v>209</v>
      </c>
      <c r="BD497">
        <v>234</v>
      </c>
      <c r="BE497">
        <v>127</v>
      </c>
      <c r="BF497">
        <v>569</v>
      </c>
      <c r="BG497">
        <v>186</v>
      </c>
      <c r="BH497">
        <v>178</v>
      </c>
      <c r="BI497">
        <v>74</v>
      </c>
      <c r="BJ497">
        <v>148</v>
      </c>
      <c r="BK497">
        <v>23</v>
      </c>
      <c r="BL497">
        <v>56</v>
      </c>
      <c r="BM497">
        <v>53</v>
      </c>
      <c r="BN497">
        <v>51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</row>
    <row r="498" spans="1:79">
      <c r="A498" t="str">
        <f>A497</f>
        <v>003668</v>
      </c>
      <c r="B498" t="str">
        <f>B497</f>
        <v>Wharton County Junior College</v>
      </c>
      <c r="C498">
        <v>2024</v>
      </c>
      <c r="D498" t="s">
        <v>2037</v>
      </c>
      <c r="E498">
        <f>_xlfn.FORECAST.ETS($C498, E492:E497, $C492:$C497, 0,0,1)</f>
        <v>215.44194052558072</v>
      </c>
      <c r="F498">
        <f>_xlfn.FORECAST.ETS($C498, F492:F497, $C492:$C497, 0,0,1)</f>
        <v>566.31501859407831</v>
      </c>
      <c r="G498">
        <f>F498*AVERAGEIFS(G:G, $A:$A, $A498, $D:$D, "Weight pct")</f>
        <v>141.94848090883588</v>
      </c>
      <c r="H498">
        <f>F498*AVERAGEIFS(H:H, $A:$A, $A498, $D:$D, "Weight pct")</f>
        <v>202.97950438463789</v>
      </c>
      <c r="I498">
        <f>F498*AVERAGEIFS(I:I, $A:$A, $A498, $D:$D, "Weight pct")</f>
        <v>53.520629267257661</v>
      </c>
      <c r="J498">
        <f>_xlfn.FORECAST.ETS($C498, J492:J497, $C492:$C497, 0,0,1)</f>
        <v>0</v>
      </c>
      <c r="K498" t="e">
        <f>J498*AVERAGEIFS(K:K, $A:$A, $A498, $D:$D, "Weight pct")</f>
        <v>#DIV/0!</v>
      </c>
      <c r="L498" t="e">
        <f>J498*AVERAGEIFS(L:L, $A:$A, $A498, $D:$D, "Weight pct")</f>
        <v>#DIV/0!</v>
      </c>
      <c r="M498" t="e">
        <f>J498*AVERAGEIFS(M:M, $A:$A, $A498, $D:$D, "Weight pct")</f>
        <v>#DIV/0!</v>
      </c>
      <c r="N498">
        <f>_xlfn.FORECAST.ETS($C498, N494:N497, $C494:$C497, 0,0,1)</f>
        <v>161.08902394728568</v>
      </c>
      <c r="O498">
        <f>N498*AVERAGEIFS(O:O, $A:$A, $A498, $D:$D, "Weight pct")</f>
        <v>2.28495069428774</v>
      </c>
      <c r="P498">
        <f>N498*AVERAGEIFS(P:P, $A:$A, $A498, $D:$D, "Weight pct")</f>
        <v>158.80407325299794</v>
      </c>
      <c r="Q498">
        <f>_xlfn.FORECAST.ETS($C498, Q494:Q497, $C494:$C497, 0,0,1)</f>
        <v>-2.5295432550000014</v>
      </c>
      <c r="R498" t="e">
        <f>$Q498*($R497/$Q497)</f>
        <v>#DIV/0!</v>
      </c>
      <c r="S498" t="e">
        <f>$Q498*($S497/$Q497)</f>
        <v>#DIV/0!</v>
      </c>
      <c r="T498" t="e">
        <f>$Q498*($T497/$Q497)</f>
        <v>#DIV/0!</v>
      </c>
      <c r="U498">
        <f t="shared" ref="U498:X501" si="490">Q498*AVERAGEIFS(U:U, $A:$A, $A498, $D:$D, "Weight pct")</f>
        <v>0</v>
      </c>
      <c r="V498" t="e">
        <f t="shared" si="490"/>
        <v>#DIV/0!</v>
      </c>
      <c r="W498" t="e">
        <f t="shared" si="490"/>
        <v>#DIV/0!</v>
      </c>
      <c r="X498" t="e">
        <f t="shared" si="490"/>
        <v>#DIV/0!</v>
      </c>
      <c r="Y498">
        <f t="shared" ref="Y498:AB501" si="491">Q498*AVERAGEIFS(Y:Y, $A:$A, $A498, $D:$D, "Weight pct")</f>
        <v>-2.5295432550000014</v>
      </c>
      <c r="Z498" t="e">
        <f t="shared" si="491"/>
        <v>#DIV/0!</v>
      </c>
      <c r="AA498" t="e">
        <f t="shared" si="491"/>
        <v>#DIV/0!</v>
      </c>
      <c r="AB498" t="e">
        <f t="shared" si="491"/>
        <v>#DIV/0!</v>
      </c>
      <c r="AC498">
        <f>_xlfn.FORECAST.ETS($C498, AC492:AC497, $C492:$C497, 0,0,1)</f>
        <v>315.76503412267755</v>
      </c>
      <c r="AD498">
        <f>AC498*AVERAGEIFS(AD:AD, $A:$A, $A498, $D:$D, "Weight pct")</f>
        <v>57.072975769367623</v>
      </c>
      <c r="AE498">
        <f>AC498*AVERAGEIFS(AE:AE, $A:$A, $A498, $D:$D, "Weight pct")</f>
        <v>118.13870642683186</v>
      </c>
      <c r="AF498">
        <f>AC498*AVERAGEIFS(AF:AF, $A:$A, $A498, $D:$D, "Weight pct")</f>
        <v>121.1483368756207</v>
      </c>
      <c r="AG498">
        <f t="shared" ref="AG498:AJ501" si="492">AC498*AVERAGEIFS(AG:AG, $A:$A, $A498, $D:$D, "Weight pct")</f>
        <v>106.11006591429386</v>
      </c>
      <c r="AH498">
        <f t="shared" si="492"/>
        <v>17.820165106278598</v>
      </c>
      <c r="AI498">
        <f t="shared" si="492"/>
        <v>34.906238005373751</v>
      </c>
      <c r="AJ498">
        <f t="shared" si="492"/>
        <v>49.47029363742508</v>
      </c>
      <c r="AK498">
        <f t="shared" ref="AK498:AN501" si="493">AC498*AVERAGEIFS(AK:AK, $A:$A, $A498, $D:$D, "Weight pct")</f>
        <v>209.65496820838371</v>
      </c>
      <c r="AL498">
        <f t="shared" si="493"/>
        <v>39.252810663089029</v>
      </c>
      <c r="AM498">
        <f t="shared" si="493"/>
        <v>83.232468421458094</v>
      </c>
      <c r="AN498">
        <f t="shared" si="493"/>
        <v>71.678043238195642</v>
      </c>
      <c r="AO498">
        <f>_xlfn.FORECAST.ETS($C498, AO492:AO497, $C492:$C497, 0,0,1)</f>
        <v>17.284935588523119</v>
      </c>
      <c r="AP498">
        <f>_xlfn.FORECAST.ETS($C498, AP492:AP497, $C492:$C497, 0,0,1)</f>
        <v>0</v>
      </c>
      <c r="AQ498" t="e">
        <f>AP498*AVERAGEIFS(AQ:AQ, $A:$A, $A498, $D:$D, "Weight pct")</f>
        <v>#DIV/0!</v>
      </c>
      <c r="AR498" t="e">
        <f>AP498*AVERAGEIFS(AR:AR, $A:$A, $A498, $D:$D, "Weight pct")</f>
        <v>#DIV/0!</v>
      </c>
      <c r="AS498" t="e">
        <f>AP498*AVERAGEIFS(AS:AS, $A:$A, $A498, $D:$D, "Weight pct")</f>
        <v>#DIV/0!</v>
      </c>
      <c r="AT498" t="e">
        <f t="shared" ref="AT498:AW501" si="494">AP498*AVERAGEIFS(AT:AT, $A:$A, $A498, $D:$D, "Weight pct")</f>
        <v>#DIV/0!</v>
      </c>
      <c r="AU498" t="e">
        <f t="shared" si="494"/>
        <v>#DIV/0!</v>
      </c>
      <c r="AV498" t="e">
        <f t="shared" si="494"/>
        <v>#DIV/0!</v>
      </c>
      <c r="AW498" t="e">
        <f t="shared" si="494"/>
        <v>#DIV/0!</v>
      </c>
      <c r="AX498" t="e">
        <f t="shared" ref="AX498:BA501" si="495">AP498*AVERAGEIFS(AX:AX, $A:$A, $A498, $D:$D, "Weight pct")</f>
        <v>#DIV/0!</v>
      </c>
      <c r="AY498" t="e">
        <f t="shared" si="495"/>
        <v>#DIV/0!</v>
      </c>
      <c r="AZ498" t="e">
        <f t="shared" si="495"/>
        <v>#DIV/0!</v>
      </c>
      <c r="BA498" t="e">
        <f t="shared" si="495"/>
        <v>#DIV/0!</v>
      </c>
      <c r="BB498">
        <f>_xlfn.FORECAST.ETS($C498, BB492:BB497, $C492:$C497, 0,0,1)</f>
        <v>640.66223188587583</v>
      </c>
      <c r="BC498">
        <f>BB498*AVERAGEIFS(BC:BC, $A:$A, $A498, $D:$D, "Weight pct")</f>
        <v>155.78214091319776</v>
      </c>
      <c r="BD498">
        <f>BB498*AVERAGEIFS(BD:BD, $A:$A, $A498, $D:$D, "Weight pct")</f>
        <v>231.65686743451752</v>
      </c>
      <c r="BE498">
        <f>BB498*AVERAGEIFS(BE:BE, $A:$A, $A498, $D:$D, "Weight pct")</f>
        <v>146.70120451187384</v>
      </c>
      <c r="BF498">
        <f t="shared" ref="BF498:BI501" si="496">BB498*AVERAGEIFS(BF:BF, $A:$A, $A498, $D:$D, "Weight pct")</f>
        <v>494.7460907580209</v>
      </c>
      <c r="BG498">
        <f t="shared" si="496"/>
        <v>132.7373630296064</v>
      </c>
      <c r="BH498">
        <f t="shared" si="496"/>
        <v>178.75938969520533</v>
      </c>
      <c r="BI498">
        <f t="shared" si="496"/>
        <v>88.672887005651873</v>
      </c>
      <c r="BJ498">
        <f t="shared" ref="BJ498:BM501" si="497">BB498*AVERAGEIFS(BJ:BJ, $A:$A, $A498, $D:$D, "Weight pct")</f>
        <v>145.9161411278549</v>
      </c>
      <c r="BK498">
        <f t="shared" si="497"/>
        <v>23.04477788359139</v>
      </c>
      <c r="BL498">
        <f t="shared" si="497"/>
        <v>52.89747773931218</v>
      </c>
      <c r="BM498">
        <f t="shared" si="497"/>
        <v>58.028317506221953</v>
      </c>
      <c r="BN498">
        <f>_xlfn.FORECAST.ETS($C498, BN492:BN497, $C492:$C497, 0,0,1)</f>
        <v>55.611425617089523</v>
      </c>
      <c r="BO498">
        <f>_xlfn.FORECAST.ETS($C498, BO492:BO497, $C492:$C497, 0,0,1)</f>
        <v>0</v>
      </c>
      <c r="BP498" t="e">
        <f>BO498*AVERAGEIFS(BP:BP, $A:$A, $A498, $D:$D, "Weight pct")</f>
        <v>#DIV/0!</v>
      </c>
      <c r="BQ498" t="e">
        <f>BO498*AVERAGEIFS(BQ:BQ, $A:$A, $A498, $D:$D, "Weight pct")</f>
        <v>#DIV/0!</v>
      </c>
      <c r="BR498" t="e">
        <f>BO498*AVERAGEIFS(BR:BR, $A:$A, $A498, $D:$D, "Weight pct")</f>
        <v>#DIV/0!</v>
      </c>
      <c r="BS498" t="e">
        <f t="shared" ref="BS498:BV501" si="498">BO498*AVERAGEIFS(BS:BS, $A:$A, $A498, $D:$D, "Weight pct")</f>
        <v>#DIV/0!</v>
      </c>
      <c r="BT498" t="e">
        <f t="shared" si="498"/>
        <v>#DIV/0!</v>
      </c>
      <c r="BU498" t="e">
        <f t="shared" si="498"/>
        <v>#DIV/0!</v>
      </c>
      <c r="BV498" t="e">
        <f t="shared" si="498"/>
        <v>#DIV/0!</v>
      </c>
      <c r="BW498" t="e">
        <f t="shared" ref="BW498:BZ501" si="499">BO498*AVERAGEIFS(BW:BW, $A:$A, $A498, $D:$D, "Weight pct")</f>
        <v>#DIV/0!</v>
      </c>
      <c r="BX498" t="e">
        <f t="shared" si="499"/>
        <v>#DIV/0!</v>
      </c>
      <c r="BY498" t="e">
        <f t="shared" si="499"/>
        <v>#DIV/0!</v>
      </c>
      <c r="BZ498" t="e">
        <f t="shared" si="499"/>
        <v>#DIV/0!</v>
      </c>
      <c r="CA498">
        <f>_xlfn.FORECAST.ETS($C498, CA492:CA497, $C492:$C497, 0,0,1)</f>
        <v>0</v>
      </c>
    </row>
    <row r="499" spans="1:79">
      <c r="A499" t="str">
        <f>A497</f>
        <v>003668</v>
      </c>
      <c r="B499" t="str">
        <f>B497</f>
        <v>Wharton County Junior College</v>
      </c>
      <c r="C499">
        <v>2025</v>
      </c>
      <c r="D499" t="s">
        <v>2037</v>
      </c>
      <c r="E499">
        <f>_xlfn.FORECAST.ETS($C499, E492:E497, $C492:$C497, 0,0,1)</f>
        <v>224.7787737103271</v>
      </c>
      <c r="F499">
        <f>_xlfn.FORECAST.ETS($C499, F492:F497, $C492:$C497, 0,0,1)</f>
        <v>514.46444981216382</v>
      </c>
      <c r="G499">
        <f>F499*AVERAGEIFS(G:G, $A:$A, $A499, $D:$D, "Weight pct")</f>
        <v>128.95198738280521</v>
      </c>
      <c r="H499">
        <f>F499*AVERAGEIFS(H:H, $A:$A, $A499, $D:$D, "Weight pct")</f>
        <v>184.39514337026336</v>
      </c>
      <c r="I499">
        <f>F499*AVERAGEIFS(I:I, $A:$A, $A499, $D:$D, "Weight pct")</f>
        <v>48.620397103253552</v>
      </c>
      <c r="J499">
        <f>_xlfn.FORECAST.ETS($C499, J492:J497, $C492:$C497, 0,0,1)</f>
        <v>0</v>
      </c>
      <c r="K499" t="e">
        <f>J499*AVERAGEIFS(K:K, $A:$A, $A499, $D:$D, "Weight pct")</f>
        <v>#DIV/0!</v>
      </c>
      <c r="L499" t="e">
        <f>J499*AVERAGEIFS(L:L, $A:$A, $A499, $D:$D, "Weight pct")</f>
        <v>#DIV/0!</v>
      </c>
      <c r="M499" t="e">
        <f>J499*AVERAGEIFS(M:M, $A:$A, $A499, $D:$D, "Weight pct")</f>
        <v>#DIV/0!</v>
      </c>
      <c r="N499">
        <f>_xlfn.FORECAST.ETS($C499, N494:N497, $C494:$C497, 0,0,1)</f>
        <v>153.75851728742856</v>
      </c>
      <c r="O499">
        <f>N499*AVERAGEIFS(O:O, $A:$A, $A499, $D:$D, "Weight pct")</f>
        <v>2.1809718764174262</v>
      </c>
      <c r="P499">
        <f>N499*AVERAGEIFS(P:P, $A:$A, $A499, $D:$D, "Weight pct")</f>
        <v>151.57754541101113</v>
      </c>
      <c r="Q499">
        <f>_xlfn.FORECAST.ETS($C499, Q494:Q497, $C494:$C497, 0,0,1)</f>
        <v>-4.535590260000002</v>
      </c>
      <c r="R499" t="e">
        <f>$Q499*($R497/$Q497)</f>
        <v>#DIV/0!</v>
      </c>
      <c r="S499" t="e">
        <f>$Q499*($S497/$Q497)</f>
        <v>#DIV/0!</v>
      </c>
      <c r="T499" t="e">
        <f>$Q499*($T497/$Q497)</f>
        <v>#DIV/0!</v>
      </c>
      <c r="U499">
        <f t="shared" si="490"/>
        <v>0</v>
      </c>
      <c r="V499" t="e">
        <f t="shared" si="490"/>
        <v>#DIV/0!</v>
      </c>
      <c r="W499" t="e">
        <f t="shared" si="490"/>
        <v>#DIV/0!</v>
      </c>
      <c r="X499" t="e">
        <f t="shared" si="490"/>
        <v>#DIV/0!</v>
      </c>
      <c r="Y499">
        <f t="shared" si="491"/>
        <v>-4.535590260000002</v>
      </c>
      <c r="Z499" t="e">
        <f t="shared" si="491"/>
        <v>#DIV/0!</v>
      </c>
      <c r="AA499" t="e">
        <f t="shared" si="491"/>
        <v>#DIV/0!</v>
      </c>
      <c r="AB499" t="e">
        <f t="shared" si="491"/>
        <v>#DIV/0!</v>
      </c>
      <c r="AC499">
        <f>_xlfn.FORECAST.ETS($C499, AC492:AC497, $C492:$C497, 0,0,1)</f>
        <v>320.36147518817438</v>
      </c>
      <c r="AD499">
        <f>AC499*AVERAGEIFS(AD:AD, $A:$A, $A499, $D:$D, "Weight pct")</f>
        <v>57.903759868960194</v>
      </c>
      <c r="AE499">
        <f>AC499*AVERAGEIFS(AE:AE, $A:$A, $A499, $D:$D, "Weight pct")</f>
        <v>119.85839525543723</v>
      </c>
      <c r="AF499">
        <f>AC499*AVERAGEIFS(AF:AF, $A:$A, $A499, $D:$D, "Weight pct")</f>
        <v>122.91183545987309</v>
      </c>
      <c r="AG499">
        <f t="shared" si="492"/>
        <v>107.65465955743151</v>
      </c>
      <c r="AH499">
        <f t="shared" si="492"/>
        <v>18.079564754235218</v>
      </c>
      <c r="AI499">
        <f t="shared" si="492"/>
        <v>35.414351470994426</v>
      </c>
      <c r="AJ499">
        <f t="shared" si="492"/>
        <v>50.190409117687231</v>
      </c>
      <c r="AK499">
        <f t="shared" si="493"/>
        <v>212.70681563074285</v>
      </c>
      <c r="AL499">
        <f t="shared" si="493"/>
        <v>39.824195114724979</v>
      </c>
      <c r="AM499">
        <f t="shared" si="493"/>
        <v>84.444043784442783</v>
      </c>
      <c r="AN499">
        <f t="shared" si="493"/>
        <v>72.721426342185865</v>
      </c>
      <c r="AO499">
        <f>_xlfn.FORECAST.ETS($C499, AO492:AO497, $C492:$C497, 0,0,1)</f>
        <v>15.83264523611874</v>
      </c>
      <c r="AP499">
        <f>_xlfn.FORECAST.ETS($C499, AP492:AP497, $C492:$C497, 0,0,1)</f>
        <v>0</v>
      </c>
      <c r="AQ499" t="e">
        <f>AP499*AVERAGEIFS(AQ:AQ, $A:$A, $A499, $D:$D, "Weight pct")</f>
        <v>#DIV/0!</v>
      </c>
      <c r="AR499" t="e">
        <f>AP499*AVERAGEIFS(AR:AR, $A:$A, $A499, $D:$D, "Weight pct")</f>
        <v>#DIV/0!</v>
      </c>
      <c r="AS499" t="e">
        <f>AP499*AVERAGEIFS(AS:AS, $A:$A, $A499, $D:$D, "Weight pct")</f>
        <v>#DIV/0!</v>
      </c>
      <c r="AT499" t="e">
        <f t="shared" si="494"/>
        <v>#DIV/0!</v>
      </c>
      <c r="AU499" t="e">
        <f t="shared" si="494"/>
        <v>#DIV/0!</v>
      </c>
      <c r="AV499" t="e">
        <f t="shared" si="494"/>
        <v>#DIV/0!</v>
      </c>
      <c r="AW499" t="e">
        <f t="shared" si="494"/>
        <v>#DIV/0!</v>
      </c>
      <c r="AX499" t="e">
        <f t="shared" si="495"/>
        <v>#DIV/0!</v>
      </c>
      <c r="AY499" t="e">
        <f t="shared" si="495"/>
        <v>#DIV/0!</v>
      </c>
      <c r="AZ499" t="e">
        <f t="shared" si="495"/>
        <v>#DIV/0!</v>
      </c>
      <c r="BA499" t="e">
        <f t="shared" si="495"/>
        <v>#DIV/0!</v>
      </c>
      <c r="BB499">
        <f>_xlfn.FORECAST.ETS($C499, BB492:BB497, $C492:$C497, 0,0,1)</f>
        <v>623.42902874861647</v>
      </c>
      <c r="BC499">
        <f>BB499*AVERAGEIFS(BC:BC, $A:$A, $A499, $D:$D, "Weight pct")</f>
        <v>151.59174986796361</v>
      </c>
      <c r="BD499">
        <f>BB499*AVERAGEIFS(BD:BD, $A:$A, $A499, $D:$D, "Weight pct")</f>
        <v>225.42551859585001</v>
      </c>
      <c r="BE499">
        <f>BB499*AVERAGEIFS(BE:BE, $A:$A, $A499, $D:$D, "Weight pct")</f>
        <v>142.75508199675093</v>
      </c>
      <c r="BF499">
        <f t="shared" si="496"/>
        <v>481.43789267944788</v>
      </c>
      <c r="BG499">
        <f t="shared" si="496"/>
        <v>129.16685453520083</v>
      </c>
      <c r="BH499">
        <f t="shared" si="496"/>
        <v>173.95093256758315</v>
      </c>
      <c r="BI499">
        <f t="shared" si="496"/>
        <v>86.287670898815961</v>
      </c>
      <c r="BJ499">
        <f t="shared" si="497"/>
        <v>141.99113606916859</v>
      </c>
      <c r="BK499">
        <f t="shared" si="497"/>
        <v>22.424895332762805</v>
      </c>
      <c r="BL499">
        <f t="shared" si="497"/>
        <v>51.474586028266842</v>
      </c>
      <c r="BM499">
        <f t="shared" si="497"/>
        <v>56.467411097934971</v>
      </c>
      <c r="BN499">
        <f>_xlfn.FORECAST.ETS($C499, BN492:BN497, $C492:$C497, 0,0,1)</f>
        <v>53.409379306383876</v>
      </c>
      <c r="BO499">
        <f>_xlfn.FORECAST.ETS($C499, BO492:BO497, $C492:$C497, 0,0,1)</f>
        <v>0</v>
      </c>
      <c r="BP499" t="e">
        <f>BO499*AVERAGEIFS(BP:BP, $A:$A, $A499, $D:$D, "Weight pct")</f>
        <v>#DIV/0!</v>
      </c>
      <c r="BQ499" t="e">
        <f>BO499*AVERAGEIFS(BQ:BQ, $A:$A, $A499, $D:$D, "Weight pct")</f>
        <v>#DIV/0!</v>
      </c>
      <c r="BR499" t="e">
        <f>BO499*AVERAGEIFS(BR:BR, $A:$A, $A499, $D:$D, "Weight pct")</f>
        <v>#DIV/0!</v>
      </c>
      <c r="BS499" t="e">
        <f t="shared" si="498"/>
        <v>#DIV/0!</v>
      </c>
      <c r="BT499" t="e">
        <f t="shared" si="498"/>
        <v>#DIV/0!</v>
      </c>
      <c r="BU499" t="e">
        <f t="shared" si="498"/>
        <v>#DIV/0!</v>
      </c>
      <c r="BV499" t="e">
        <f t="shared" si="498"/>
        <v>#DIV/0!</v>
      </c>
      <c r="BW499" t="e">
        <f t="shared" si="499"/>
        <v>#DIV/0!</v>
      </c>
      <c r="BX499" t="e">
        <f t="shared" si="499"/>
        <v>#DIV/0!</v>
      </c>
      <c r="BY499" t="e">
        <f t="shared" si="499"/>
        <v>#DIV/0!</v>
      </c>
      <c r="BZ499" t="e">
        <f t="shared" si="499"/>
        <v>#DIV/0!</v>
      </c>
      <c r="CA499">
        <f>_xlfn.FORECAST.ETS($C499, CA492:CA497, $C492:$C497, 0,0,1)</f>
        <v>0</v>
      </c>
    </row>
    <row r="500" spans="1:79">
      <c r="A500" t="str">
        <f>A499</f>
        <v>003668</v>
      </c>
      <c r="B500" t="str">
        <f>B499</f>
        <v>Wharton County Junior College</v>
      </c>
      <c r="C500">
        <v>2024</v>
      </c>
      <c r="D500" t="s">
        <v>2040</v>
      </c>
      <c r="E500">
        <f>IF(OR(E497=0,E497=""),E498,IF(E498&gt;(E497*(1+Dash!$B$6)),E497*(1+Dash!$B$6),IF(E498&lt;(E497*(1-Dash!$B$7)),E497*(1-Dash!$B$7),E498)))</f>
        <v>215.44194052558072</v>
      </c>
      <c r="F500">
        <f>IF(OR(F497=0,F497=""),F498,IF(F498&gt;(F497*(1+Dash!$B$6)),F497*(1+Dash!$B$6),IF(F498&lt;(F497*(1-Dash!$B$7)),F497*(1-Dash!$B$7),F498)))</f>
        <v>566.31501859407831</v>
      </c>
      <c r="G500">
        <f>F500*AVERAGEIFS(G:G, $A:$A, $A500, $D:$D, "Weight pct")</f>
        <v>141.94848090883588</v>
      </c>
      <c r="H500">
        <f>F500*AVERAGEIFS(H:H, $A:$A, $A500, $D:$D, "Weight pct")</f>
        <v>202.97950438463789</v>
      </c>
      <c r="I500">
        <f>F500*AVERAGEIFS(I:I, $A:$A, $A500, $D:$D, "Weight pct")</f>
        <v>53.520629267257661</v>
      </c>
      <c r="J500">
        <f>IF(OR(J497=0,J497=""),J498,IF(J498&gt;(J497*(1+Dash!$B$6)),J497*(1+Dash!$B$6),IF(J498&lt;(J497*(1-Dash!$B$7)),J497*(1-Dash!$B$7),J498)))</f>
        <v>0</v>
      </c>
      <c r="K500" t="e">
        <f>J500*AVERAGEIFS(K:K, $A:$A, $A500, $D:$D, "Weight pct")</f>
        <v>#DIV/0!</v>
      </c>
      <c r="L500" t="e">
        <f>J500*AVERAGEIFS(L:L, $A:$A, $A500, $D:$D, "Weight pct")</f>
        <v>#DIV/0!</v>
      </c>
      <c r="M500" t="e">
        <f>J500*AVERAGEIFS(M:M, $A:$A, $A500, $D:$D, "Weight pct")</f>
        <v>#DIV/0!</v>
      </c>
      <c r="N500">
        <f>IF(OR(N497=0,N497=""),N498,IF(N498&gt;(N497*(1+Dash!$B$6)),N497*(1+Dash!$B$6),IF(N498&lt;(N497*(1-Dash!$B$7)),N497*(1-Dash!$B$7),N498)))</f>
        <v>155.10000000000002</v>
      </c>
      <c r="O500">
        <f>N500*AVERAGEIFS(O:O, $A:$A, $A500, $D:$D, "Weight pct")</f>
        <v>2.2000000000000002</v>
      </c>
      <c r="P500">
        <f>N500*AVERAGEIFS(P:P, $A:$A, $A500, $D:$D, "Weight pct")</f>
        <v>152.9</v>
      </c>
      <c r="Q500">
        <f>IF(OR(Q497=0,Q497=""),Q498,IF(Q498&gt;(Q497*(1+Dash!$B$6)),Q497*(1+Dash!$B$6),IF(Q498&lt;(Q497*(1-Dash!$B$7)),Q497*(1-Dash!$B$7),Q498)))</f>
        <v>-2.5295432550000014</v>
      </c>
      <c r="R500" t="e">
        <f>$Q500*($R497/$Q497)</f>
        <v>#DIV/0!</v>
      </c>
      <c r="S500" t="e">
        <f>$Q500*($S497/$Q497)</f>
        <v>#DIV/0!</v>
      </c>
      <c r="T500" t="e">
        <f>$Q500*($T497/$Q497)</f>
        <v>#DIV/0!</v>
      </c>
      <c r="U500">
        <f t="shared" si="490"/>
        <v>0</v>
      </c>
      <c r="V500" t="e">
        <f t="shared" si="490"/>
        <v>#DIV/0!</v>
      </c>
      <c r="W500" t="e">
        <f t="shared" si="490"/>
        <v>#DIV/0!</v>
      </c>
      <c r="X500" t="e">
        <f t="shared" si="490"/>
        <v>#DIV/0!</v>
      </c>
      <c r="Y500">
        <f t="shared" si="491"/>
        <v>-2.5295432550000014</v>
      </c>
      <c r="Z500" t="e">
        <f t="shared" si="491"/>
        <v>#DIV/0!</v>
      </c>
      <c r="AA500" t="e">
        <f t="shared" si="491"/>
        <v>#DIV/0!</v>
      </c>
      <c r="AB500" t="e">
        <f t="shared" si="491"/>
        <v>#DIV/0!</v>
      </c>
      <c r="AC500">
        <f>IF(OR(AC497=0,AC497=""),AC498,IF(AC498&gt;(AC497*(1+Dash!$B$6)),AC497*(1+Dash!$B$6),IF(AC498&lt;(AC497*(1-Dash!$B$7)),AC497*(1-Dash!$B$7),AC498)))</f>
        <v>315.76503412267755</v>
      </c>
      <c r="AD500">
        <f>AC500*AVERAGEIFS(AD:AD, $A:$A, $A500, $D:$D, "Weight pct")</f>
        <v>57.072975769367623</v>
      </c>
      <c r="AE500">
        <f>AC500*AVERAGEIFS(AE:AE, $A:$A, $A500, $D:$D, "Weight pct")</f>
        <v>118.13870642683186</v>
      </c>
      <c r="AF500">
        <f>AC500*AVERAGEIFS(AF:AF, $A:$A, $A500, $D:$D, "Weight pct")</f>
        <v>121.1483368756207</v>
      </c>
      <c r="AG500">
        <f t="shared" si="492"/>
        <v>106.11006591429386</v>
      </c>
      <c r="AH500">
        <f t="shared" si="492"/>
        <v>17.820165106278598</v>
      </c>
      <c r="AI500">
        <f t="shared" si="492"/>
        <v>34.906238005373751</v>
      </c>
      <c r="AJ500">
        <f t="shared" si="492"/>
        <v>49.47029363742508</v>
      </c>
      <c r="AK500">
        <f t="shared" si="493"/>
        <v>209.65496820838371</v>
      </c>
      <c r="AL500">
        <f t="shared" si="493"/>
        <v>39.252810663089029</v>
      </c>
      <c r="AM500">
        <f t="shared" si="493"/>
        <v>83.232468421458094</v>
      </c>
      <c r="AN500">
        <f t="shared" si="493"/>
        <v>71.678043238195642</v>
      </c>
      <c r="AO500">
        <f>IF(OR(AO497=0,AO497=""),AO498,IF(AO498&gt;(AO497*(1+Dash!$B$6)),AO497*(1+Dash!$B$6),IF(AO498&lt;(AO497*(1-Dash!$B$7)),AO497*(1-Dash!$B$7),AO498)))</f>
        <v>18.05</v>
      </c>
      <c r="AP500">
        <f>IF(OR(AP497=0,AP497=""),AP498,IF(AP498&gt;(AP497*(1+Dash!$B$6)),AP497*(1+Dash!$B$6),IF(AP498&lt;(AP497*(1-Dash!$B$7)),AP497*(1-Dash!$B$7),AP498)))</f>
        <v>0</v>
      </c>
      <c r="AQ500" t="e">
        <f>AP500*AVERAGEIFS(AQ:AQ, $A:$A, $A500, $D:$D, "Weight pct")</f>
        <v>#DIV/0!</v>
      </c>
      <c r="AR500" t="e">
        <f>AP500*AVERAGEIFS(AR:AR, $A:$A, $A500, $D:$D, "Weight pct")</f>
        <v>#DIV/0!</v>
      </c>
      <c r="AS500" t="e">
        <f>AP500*AVERAGEIFS(AS:AS, $A:$A, $A500, $D:$D, "Weight pct")</f>
        <v>#DIV/0!</v>
      </c>
      <c r="AT500" t="e">
        <f t="shared" si="494"/>
        <v>#DIV/0!</v>
      </c>
      <c r="AU500" t="e">
        <f t="shared" si="494"/>
        <v>#DIV/0!</v>
      </c>
      <c r="AV500" t="e">
        <f t="shared" si="494"/>
        <v>#DIV/0!</v>
      </c>
      <c r="AW500" t="e">
        <f t="shared" si="494"/>
        <v>#DIV/0!</v>
      </c>
      <c r="AX500" t="e">
        <f t="shared" si="495"/>
        <v>#DIV/0!</v>
      </c>
      <c r="AY500" t="e">
        <f t="shared" si="495"/>
        <v>#DIV/0!</v>
      </c>
      <c r="AZ500" t="e">
        <f t="shared" si="495"/>
        <v>#DIV/0!</v>
      </c>
      <c r="BA500" t="e">
        <f t="shared" si="495"/>
        <v>#DIV/0!</v>
      </c>
      <c r="BB500">
        <f>IF(OR(BB497=0,BB497=""),BB498,IF(BB498&gt;(BB497*(1+Dash!$B$6)),BB497*(1+Dash!$B$6),IF(BB498&lt;(BB497*(1-Dash!$B$7)),BB497*(1-Dash!$B$7),BB498)))</f>
        <v>681.15</v>
      </c>
      <c r="BC500">
        <f>BB500*AVERAGEIFS(BC:BC, $A:$A, $A500, $D:$D, "Weight pct")</f>
        <v>165.62706524883257</v>
      </c>
      <c r="BD500">
        <f>BB500*AVERAGEIFS(BD:BD, $A:$A, $A500, $D:$D, "Weight pct")</f>
        <v>246.29682756315506</v>
      </c>
      <c r="BE500">
        <f>BB500*AVERAGEIFS(BE:BE, $A:$A, $A500, $D:$D, "Weight pct")</f>
        <v>155.97224321951768</v>
      </c>
      <c r="BF500">
        <f t="shared" si="496"/>
        <v>526.0124336154978</v>
      </c>
      <c r="BG500">
        <f t="shared" si="496"/>
        <v>141.12593239884052</v>
      </c>
      <c r="BH500">
        <f t="shared" si="496"/>
        <v>190.05640137778425</v>
      </c>
      <c r="BI500">
        <f t="shared" si="496"/>
        <v>94.276724891532282</v>
      </c>
      <c r="BJ500">
        <f t="shared" si="497"/>
        <v>155.13756638450215</v>
      </c>
      <c r="BK500">
        <f t="shared" si="497"/>
        <v>24.501132849992079</v>
      </c>
      <c r="BL500">
        <f t="shared" si="497"/>
        <v>56.240426185370772</v>
      </c>
      <c r="BM500">
        <f t="shared" si="497"/>
        <v>61.69551832798539</v>
      </c>
      <c r="BN500">
        <f>IF(OR(BN497=0,BN497=""),BN498,IF(BN498&gt;(BN497*(1+Dash!$B$6)),BN497*(1+Dash!$B$6),IF(BN498&lt;(BN497*(1-Dash!$B$7)),BN497*(1-Dash!$B$7),BN498)))</f>
        <v>55.611425617089523</v>
      </c>
      <c r="BO500">
        <f>IF(OR(BO497=0,BO497=""),BO498,IF(BO498&gt;(BO497*(1+Dash!$B$6)),BO497*(1+Dash!$B$6),IF(BO498&lt;(BO497*(1-Dash!$B$7)),BO497*(1-Dash!$B$7),BO498)))</f>
        <v>0</v>
      </c>
      <c r="BP500" t="e">
        <f>BO500*AVERAGEIFS(BP:BP, $A:$A, $A500, $D:$D, "Weight pct")</f>
        <v>#DIV/0!</v>
      </c>
      <c r="BQ500" t="e">
        <f>BO500*AVERAGEIFS(BQ:BQ, $A:$A, $A500, $D:$D, "Weight pct")</f>
        <v>#DIV/0!</v>
      </c>
      <c r="BR500" t="e">
        <f>BO500*AVERAGEIFS(BR:BR, $A:$A, $A500, $D:$D, "Weight pct")</f>
        <v>#DIV/0!</v>
      </c>
      <c r="BS500" t="e">
        <f t="shared" si="498"/>
        <v>#DIV/0!</v>
      </c>
      <c r="BT500" t="e">
        <f t="shared" si="498"/>
        <v>#DIV/0!</v>
      </c>
      <c r="BU500" t="e">
        <f t="shared" si="498"/>
        <v>#DIV/0!</v>
      </c>
      <c r="BV500" t="e">
        <f t="shared" si="498"/>
        <v>#DIV/0!</v>
      </c>
      <c r="BW500" t="e">
        <f t="shared" si="499"/>
        <v>#DIV/0!</v>
      </c>
      <c r="BX500" t="e">
        <f t="shared" si="499"/>
        <v>#DIV/0!</v>
      </c>
      <c r="BY500" t="e">
        <f t="shared" si="499"/>
        <v>#DIV/0!</v>
      </c>
      <c r="BZ500" t="e">
        <f t="shared" si="499"/>
        <v>#DIV/0!</v>
      </c>
      <c r="CA500">
        <f>IF(OR(CA497=0,CA497=""),CA498,IF(CA498&gt;(CA497*(1+Dash!$B$6)),CA497*(1+Dash!$B$6),IF(CA498&lt;(CA497*(1-Dash!$B$7)),CA497*(1-Dash!$B$7),CA498)))</f>
        <v>0</v>
      </c>
    </row>
    <row r="501" spans="1:79">
      <c r="A501" t="str">
        <f>A500</f>
        <v>003668</v>
      </c>
      <c r="B501" t="str">
        <f>B500</f>
        <v>Wharton County Junior College</v>
      </c>
      <c r="C501">
        <v>2025</v>
      </c>
      <c r="D501" t="s">
        <v>2040</v>
      </c>
      <c r="E501">
        <f>IF(E499&gt;(E500*(1+Dash!$B$6)), E500*(1+Dash!$B$6), IF(E499&lt;(E500*(1-Dash!$B$7)), E500*(1-Dash!$B$7), E499))</f>
        <v>224.7787737103271</v>
      </c>
      <c r="F501">
        <f>IF(F499&gt;(F500*(1+Dash!$B$6)), F500*(1+Dash!$B$6), IF(F499&lt;(F500*(1-Dash!$B$7)), F500*(1-Dash!$B$7), F499))</f>
        <v>537.99926766437432</v>
      </c>
      <c r="G501">
        <f>F501*AVERAGEIFS(G:G, $A:$A, $A501, $D:$D, "Weight pct")</f>
        <v>134.85105686339406</v>
      </c>
      <c r="H501">
        <f>F501*AVERAGEIFS(H:H, $A:$A, $A501, $D:$D, "Weight pct")</f>
        <v>192.83052916540598</v>
      </c>
      <c r="I501">
        <f>F501*AVERAGEIFS(I:I, $A:$A, $A501, $D:$D, "Weight pct")</f>
        <v>50.844597803894771</v>
      </c>
      <c r="J501">
        <f>IF(J499&gt;(J500*(1+Dash!$B$6)), J500*(1+Dash!$B$6), IF(J499&lt;(J500*(1-Dash!$B$7)), J500*(1-Dash!$B$7), J499))</f>
        <v>0</v>
      </c>
      <c r="K501" t="e">
        <f>J501*AVERAGEIFS(K:K, $A:$A, $A501, $D:$D, "Weight pct")</f>
        <v>#DIV/0!</v>
      </c>
      <c r="L501" t="e">
        <f>J501*AVERAGEIFS(L:L, $A:$A, $A501, $D:$D, "Weight pct")</f>
        <v>#DIV/0!</v>
      </c>
      <c r="M501" t="e">
        <f>J501*AVERAGEIFS(M:M, $A:$A, $A501, $D:$D, "Weight pct")</f>
        <v>#DIV/0!</v>
      </c>
      <c r="N501">
        <f>IF(N499&gt;(N500*(1+Dash!$B$6)), N500*(1+Dash!$B$6), IF(N499&lt;(N500*(1-Dash!$B$7)), N500*(1-Dash!$B$7), N499))</f>
        <v>153.75851728742856</v>
      </c>
      <c r="O501">
        <f>N501*AVERAGEIFS(O:O, $A:$A, $A501, $D:$D, "Weight pct")</f>
        <v>2.1809718764174262</v>
      </c>
      <c r="P501">
        <f>N501*AVERAGEIFS(P:P, $A:$A, $A501, $D:$D, "Weight pct")</f>
        <v>151.57754541101113</v>
      </c>
      <c r="Q501">
        <f>IF(Q499&gt;(Q500*(1+Dash!$B$6)), Q500*(1+Dash!$B$6), IF(Q499&lt;(Q500*(1-Dash!$B$7)), Q500*(1-Dash!$B$7), Q499))</f>
        <v>-2.4030660922500013</v>
      </c>
      <c r="R501" t="e">
        <f>$Q501*($R497/$Q497)</f>
        <v>#DIV/0!</v>
      </c>
      <c r="S501" t="e">
        <f>$Q501*($S497/$Q497)</f>
        <v>#DIV/0!</v>
      </c>
      <c r="T501" t="e">
        <f>$Q501*($T497/$Q497)</f>
        <v>#DIV/0!</v>
      </c>
      <c r="U501">
        <f t="shared" si="490"/>
        <v>0</v>
      </c>
      <c r="V501" t="e">
        <f t="shared" si="490"/>
        <v>#DIV/0!</v>
      </c>
      <c r="W501" t="e">
        <f t="shared" si="490"/>
        <v>#DIV/0!</v>
      </c>
      <c r="X501" t="e">
        <f t="shared" si="490"/>
        <v>#DIV/0!</v>
      </c>
      <c r="Y501">
        <f t="shared" si="491"/>
        <v>-2.4030660922500013</v>
      </c>
      <c r="Z501" t="e">
        <f t="shared" si="491"/>
        <v>#DIV/0!</v>
      </c>
      <c r="AA501" t="e">
        <f t="shared" si="491"/>
        <v>#DIV/0!</v>
      </c>
      <c r="AB501" t="e">
        <f t="shared" si="491"/>
        <v>#DIV/0!</v>
      </c>
      <c r="AC501">
        <f>IF(AC499&gt;(AC500*(1+Dash!$B$6)), AC500*(1+Dash!$B$6), IF(AC499&lt;(AC500*(1-Dash!$B$7)), AC500*(1-Dash!$B$7), AC499))</f>
        <v>320.36147518817438</v>
      </c>
      <c r="AD501">
        <f>AC501*AVERAGEIFS(AD:AD, $A:$A, $A501, $D:$D, "Weight pct")</f>
        <v>57.903759868960194</v>
      </c>
      <c r="AE501">
        <f>AC501*AVERAGEIFS(AE:AE, $A:$A, $A501, $D:$D, "Weight pct")</f>
        <v>119.85839525543723</v>
      </c>
      <c r="AF501">
        <f>AC501*AVERAGEIFS(AF:AF, $A:$A, $A501, $D:$D, "Weight pct")</f>
        <v>122.91183545987309</v>
      </c>
      <c r="AG501">
        <f t="shared" si="492"/>
        <v>107.65465955743151</v>
      </c>
      <c r="AH501">
        <f t="shared" si="492"/>
        <v>18.079564754235218</v>
      </c>
      <c r="AI501">
        <f t="shared" si="492"/>
        <v>35.414351470994426</v>
      </c>
      <c r="AJ501">
        <f t="shared" si="492"/>
        <v>50.190409117687231</v>
      </c>
      <c r="AK501">
        <f t="shared" si="493"/>
        <v>212.70681563074285</v>
      </c>
      <c r="AL501">
        <f t="shared" si="493"/>
        <v>39.824195114724979</v>
      </c>
      <c r="AM501">
        <f t="shared" si="493"/>
        <v>84.444043784442783</v>
      </c>
      <c r="AN501">
        <f t="shared" si="493"/>
        <v>72.721426342185865</v>
      </c>
      <c r="AO501">
        <f>IF(AO499&gt;(AO500*(1+Dash!$B$6)), AO500*(1+Dash!$B$6), IF(AO499&lt;(AO500*(1-Dash!$B$7)), AO500*(1-Dash!$B$7), AO499))</f>
        <v>17.147500000000001</v>
      </c>
      <c r="AP501">
        <f>IF(AP499&gt;(AP500*(1+Dash!$B$6)), AP500*(1+Dash!$B$6), IF(AP499&lt;(AP500*(1-Dash!$B$7)), AP500*(1-Dash!$B$7), AP499))</f>
        <v>0</v>
      </c>
      <c r="AQ501" t="e">
        <f>AP501*AVERAGEIFS(AQ:AQ, $A:$A, $A501, $D:$D, "Weight pct")</f>
        <v>#DIV/0!</v>
      </c>
      <c r="AR501" t="e">
        <f>AP501*AVERAGEIFS(AR:AR, $A:$A, $A501, $D:$D, "Weight pct")</f>
        <v>#DIV/0!</v>
      </c>
      <c r="AS501" t="e">
        <f>AP501*AVERAGEIFS(AS:AS, $A:$A, $A501, $D:$D, "Weight pct")</f>
        <v>#DIV/0!</v>
      </c>
      <c r="AT501" t="e">
        <f t="shared" si="494"/>
        <v>#DIV/0!</v>
      </c>
      <c r="AU501" t="e">
        <f t="shared" si="494"/>
        <v>#DIV/0!</v>
      </c>
      <c r="AV501" t="e">
        <f t="shared" si="494"/>
        <v>#DIV/0!</v>
      </c>
      <c r="AW501" t="e">
        <f t="shared" si="494"/>
        <v>#DIV/0!</v>
      </c>
      <c r="AX501" t="e">
        <f t="shared" si="495"/>
        <v>#DIV/0!</v>
      </c>
      <c r="AY501" t="e">
        <f t="shared" si="495"/>
        <v>#DIV/0!</v>
      </c>
      <c r="AZ501" t="e">
        <f t="shared" si="495"/>
        <v>#DIV/0!</v>
      </c>
      <c r="BA501" t="e">
        <f t="shared" si="495"/>
        <v>#DIV/0!</v>
      </c>
      <c r="BB501">
        <f>IF(BB499&gt;(BB500*(1+Dash!$B$6)), BB500*(1+Dash!$B$6), IF(BB499&lt;(BB500*(1-Dash!$B$7)), BB500*(1-Dash!$B$7), BB499))</f>
        <v>647.09249999999997</v>
      </c>
      <c r="BC501">
        <f>BB501*AVERAGEIFS(BC:BC, $A:$A, $A501, $D:$D, "Weight pct")</f>
        <v>157.34571198639094</v>
      </c>
      <c r="BD501">
        <f>BB501*AVERAGEIFS(BD:BD, $A:$A, $A501, $D:$D, "Weight pct")</f>
        <v>233.98198618499731</v>
      </c>
      <c r="BE501">
        <f>BB501*AVERAGEIFS(BE:BE, $A:$A, $A501, $D:$D, "Weight pct")</f>
        <v>148.17363105854179</v>
      </c>
      <c r="BF501">
        <f t="shared" si="496"/>
        <v>499.71181193472296</v>
      </c>
      <c r="BG501">
        <f t="shared" si="496"/>
        <v>134.06963577889849</v>
      </c>
      <c r="BH501">
        <f t="shared" si="496"/>
        <v>180.55358130889505</v>
      </c>
      <c r="BI501">
        <f t="shared" si="496"/>
        <v>89.562888646955656</v>
      </c>
      <c r="BJ501">
        <f t="shared" si="497"/>
        <v>147.38068806527704</v>
      </c>
      <c r="BK501">
        <f t="shared" si="497"/>
        <v>23.276076207492476</v>
      </c>
      <c r="BL501">
        <f t="shared" si="497"/>
        <v>53.428404876102235</v>
      </c>
      <c r="BM501">
        <f t="shared" si="497"/>
        <v>58.610742411586124</v>
      </c>
      <c r="BN501">
        <f>IF(BN499&gt;(BN500*(1+Dash!$B$6)), BN500*(1+Dash!$B$6), IF(BN499&lt;(BN500*(1-Dash!$B$7)), BN500*(1-Dash!$B$7), BN499))</f>
        <v>53.409379306383876</v>
      </c>
      <c r="BO501">
        <f>IF(BO499&gt;(BO500*(1+Dash!$B$6)), BO500*(1+Dash!$B$6), IF(BO499&lt;(BO500*(1-Dash!$B$7)), BO500*(1-Dash!$B$7), BO499))</f>
        <v>0</v>
      </c>
      <c r="BP501" t="e">
        <f>BO501*AVERAGEIFS(BP:BP, $A:$A, $A501, $D:$D, "Weight pct")</f>
        <v>#DIV/0!</v>
      </c>
      <c r="BQ501" t="e">
        <f>BO501*AVERAGEIFS(BQ:BQ, $A:$A, $A501, $D:$D, "Weight pct")</f>
        <v>#DIV/0!</v>
      </c>
      <c r="BR501" t="e">
        <f>BO501*AVERAGEIFS(BR:BR, $A:$A, $A501, $D:$D, "Weight pct")</f>
        <v>#DIV/0!</v>
      </c>
      <c r="BS501" t="e">
        <f t="shared" si="498"/>
        <v>#DIV/0!</v>
      </c>
      <c r="BT501" t="e">
        <f t="shared" si="498"/>
        <v>#DIV/0!</v>
      </c>
      <c r="BU501" t="e">
        <f t="shared" si="498"/>
        <v>#DIV/0!</v>
      </c>
      <c r="BV501" t="e">
        <f t="shared" si="498"/>
        <v>#DIV/0!</v>
      </c>
      <c r="BW501" t="e">
        <f t="shared" si="499"/>
        <v>#DIV/0!</v>
      </c>
      <c r="BX501" t="e">
        <f t="shared" si="499"/>
        <v>#DIV/0!</v>
      </c>
      <c r="BY501" t="e">
        <f t="shared" si="499"/>
        <v>#DIV/0!</v>
      </c>
      <c r="BZ501" t="e">
        <f t="shared" si="499"/>
        <v>#DIV/0!</v>
      </c>
      <c r="CA501">
        <f>IF(CA499&gt;(CA500*(1+Dash!$B$6)), CA500*(1+Dash!$B$6), IF(CA499&lt;(CA500*(1-Dash!$B$7)), CA500*(1-Dash!$B$7), CA499))</f>
        <v>0</v>
      </c>
    </row>
    <row r="503" spans="1:79" outlineLevel="1">
      <c r="A503" t="s">
        <v>45</v>
      </c>
      <c r="B503" t="s">
        <v>1971</v>
      </c>
      <c r="C503">
        <v>2018</v>
      </c>
      <c r="D503" t="s">
        <v>2039</v>
      </c>
      <c r="G503">
        <f t="shared" ref="G503:G508" si="500">IF(F2&gt;0, G2/F2, "")</f>
        <v>0.44143211920529801</v>
      </c>
      <c r="H503">
        <f t="shared" ref="H503:H508" si="501">IF(F2&gt;0, H2/F2, "")</f>
        <v>0.48985927152317882</v>
      </c>
      <c r="I503">
        <f t="shared" ref="I503:I508" si="502">IF(F2&gt;0, I2/F2, "")</f>
        <v>0.25496688741721857</v>
      </c>
      <c r="K503">
        <f t="shared" ref="K503:K508" si="503">IF(J2&gt;0, K2/J2, "")</f>
        <v>0.4</v>
      </c>
      <c r="L503">
        <f t="shared" ref="L503:L508" si="504">IF(J2&gt;0, L2/J2, "")</f>
        <v>0.3</v>
      </c>
      <c r="M503">
        <f t="shared" ref="M503:M508" si="505">IF(J2&gt;0, M2/J2, "")</f>
        <v>0</v>
      </c>
      <c r="O503" t="str">
        <f t="shared" ref="O503:O508" si="506">IF(N2&gt;0, O2/N2, "")</f>
        <v/>
      </c>
      <c r="P503" t="str">
        <f t="shared" ref="P503:P508" si="507">IF(N2&gt;0, P2/N2, "")</f>
        <v/>
      </c>
      <c r="R503" t="str">
        <f t="shared" ref="R503:R508" si="508">IF(Q2&gt;0, R2/Q2, "")</f>
        <v/>
      </c>
      <c r="S503" t="str">
        <f t="shared" ref="S503:S508" si="509">IF(Q2&gt;0, S2/Q2, "")</f>
        <v/>
      </c>
      <c r="T503" t="str">
        <f t="shared" ref="T503:T508" si="510">IF(Q2&gt;0, T2/Q2, "")</f>
        <v/>
      </c>
      <c r="U503" t="str">
        <f t="shared" ref="U503:X508" si="511">IF(Q2&gt;0, U2/Q2, "")</f>
        <v/>
      </c>
      <c r="V503" t="str">
        <f t="shared" si="511"/>
        <v/>
      </c>
      <c r="W503" t="str">
        <f t="shared" si="511"/>
        <v/>
      </c>
      <c r="X503" t="str">
        <f t="shared" si="511"/>
        <v/>
      </c>
      <c r="Y503" t="str">
        <f t="shared" ref="Y503:AB508" si="512">IF(Q2&gt;0, Y2/Q2, "")</f>
        <v/>
      </c>
      <c r="Z503" t="str">
        <f t="shared" si="512"/>
        <v/>
      </c>
      <c r="AA503" t="str">
        <f t="shared" si="512"/>
        <v/>
      </c>
      <c r="AB503" t="str">
        <f t="shared" si="512"/>
        <v/>
      </c>
      <c r="AD503">
        <f t="shared" ref="AD503:AD508" si="513">IF(AC2&gt;0, AD2/AC2, "")</f>
        <v>0.49421661409043111</v>
      </c>
      <c r="AE503">
        <f t="shared" ref="AE503:AE508" si="514">IF(AC2&gt;0, AE2/AC2, "")</f>
        <v>0.48790746582544692</v>
      </c>
      <c r="AF503">
        <f t="shared" ref="AF503:AF508" si="515">IF(AC2&gt;0, AF2/AC2, "")</f>
        <v>0.53417455310199791</v>
      </c>
      <c r="AG503">
        <f t="shared" ref="AG503:AJ508" si="516">IF(AC2&gt;0, AG2/AC2, "")</f>
        <v>0.45688748685594111</v>
      </c>
      <c r="AH503">
        <f t="shared" si="516"/>
        <v>0.44574468085106383</v>
      </c>
      <c r="AI503">
        <f t="shared" si="516"/>
        <v>0.45366379310344829</v>
      </c>
      <c r="AJ503">
        <f t="shared" si="516"/>
        <v>0.46062992125984253</v>
      </c>
      <c r="AK503">
        <f t="shared" ref="AK503:AN508" si="517">IF(AC2&gt;0, AK2/AC2, "")</f>
        <v>0.54311251314405884</v>
      </c>
      <c r="AL503">
        <f t="shared" si="517"/>
        <v>0.55425531914893622</v>
      </c>
      <c r="AM503">
        <f t="shared" si="517"/>
        <v>0.54633620689655171</v>
      </c>
      <c r="AN503">
        <f t="shared" si="517"/>
        <v>0.53937007874015752</v>
      </c>
      <c r="AQ503">
        <f t="shared" ref="AQ503:AQ508" si="518">IF(AP2&gt;0, AQ2/AP2, "")</f>
        <v>0.66666666666666663</v>
      </c>
      <c r="AR503">
        <f t="shared" ref="AR503:AR508" si="519">IF(AP2&gt;0, AR2/AP2, "")</f>
        <v>0</v>
      </c>
      <c r="AS503">
        <f t="shared" ref="AS503:AS508" si="520">IF(AP2&gt;0, AS2/AP2, "")</f>
        <v>1</v>
      </c>
      <c r="AT503">
        <f t="shared" ref="AT503:AW508" si="521">IF(AP2&gt;0, AT2/AP2, "")</f>
        <v>0.66666666666666663</v>
      </c>
      <c r="AU503">
        <f t="shared" si="521"/>
        <v>0.5</v>
      </c>
      <c r="AV503" t="str">
        <f t="shared" si="521"/>
        <v/>
      </c>
      <c r="AW503">
        <f t="shared" si="521"/>
        <v>0.66666666666666663</v>
      </c>
      <c r="AX503">
        <f t="shared" ref="AX503:BA508" si="522">IF(AP2&gt;0, AX2/AP2, "")</f>
        <v>0.33333333333333331</v>
      </c>
      <c r="AY503">
        <f t="shared" si="522"/>
        <v>0.5</v>
      </c>
      <c r="AZ503" t="str">
        <f t="shared" si="522"/>
        <v/>
      </c>
      <c r="BA503">
        <f t="shared" si="522"/>
        <v>0.33333333333333331</v>
      </c>
      <c r="BC503">
        <f t="shared" ref="BC503:BC508" si="523">IF(BB2&gt;0, BC2/BB2, "")</f>
        <v>0.43742141959081038</v>
      </c>
      <c r="BD503">
        <f t="shared" ref="BD503:BD508" si="524">IF(BB2&gt;0, BD2/BB2, "")</f>
        <v>0.51731626471596759</v>
      </c>
      <c r="BE503">
        <f t="shared" ref="BE503:BE508" si="525">IF(BB2&gt;0, BE2/BB2, "")</f>
        <v>0.33272373985598352</v>
      </c>
      <c r="BF503">
        <f t="shared" ref="BF503:BI508" si="526">IF(BB2&gt;0, BF2/BB2, "")</f>
        <v>0.89484512515716086</v>
      </c>
      <c r="BG503">
        <f t="shared" si="526"/>
        <v>0.90175071857852107</v>
      </c>
      <c r="BH503">
        <f t="shared" si="526"/>
        <v>0.89262041537781711</v>
      </c>
      <c r="BI503">
        <f t="shared" si="526"/>
        <v>0.8186190312607351</v>
      </c>
      <c r="BJ503">
        <f t="shared" ref="BJ503:BM508" si="527">IF(BB2&gt;0, BJ2/BB2, "")</f>
        <v>0.10515487484283918</v>
      </c>
      <c r="BK503">
        <f t="shared" si="527"/>
        <v>9.8249281421478971E-2</v>
      </c>
      <c r="BL503">
        <f t="shared" si="527"/>
        <v>0.10737958462218294</v>
      </c>
      <c r="BM503">
        <f t="shared" si="527"/>
        <v>0.18138096873926485</v>
      </c>
      <c r="BP503" t="str">
        <f t="shared" ref="BP503:BP508" si="528">IF(BO2&gt;0, BP2/BO2, "")</f>
        <v/>
      </c>
      <c r="BQ503" t="str">
        <f t="shared" ref="BQ503:BQ508" si="529">IF(BO2&gt;0, BQ2/BO2, "")</f>
        <v/>
      </c>
      <c r="BR503" t="str">
        <f t="shared" ref="BR503:BR508" si="530">IF(BO2&gt;0, BR2/BO2, "")</f>
        <v/>
      </c>
      <c r="BS503" t="str">
        <f t="shared" ref="BS503:BV508" si="531">IF(BO2&gt;0, BS2/BO2, "")</f>
        <v/>
      </c>
      <c r="BT503" t="str">
        <f t="shared" si="531"/>
        <v/>
      </c>
      <c r="BU503" t="str">
        <f t="shared" si="531"/>
        <v/>
      </c>
      <c r="BV503" t="str">
        <f t="shared" si="531"/>
        <v/>
      </c>
      <c r="BW503" t="str">
        <f t="shared" ref="BW503:BZ508" si="532">IF(BO2&gt;0, BW2/BO2, "")</f>
        <v/>
      </c>
      <c r="BX503" t="str">
        <f t="shared" si="532"/>
        <v/>
      </c>
      <c r="BY503" t="str">
        <f t="shared" si="532"/>
        <v/>
      </c>
      <c r="BZ503" t="str">
        <f t="shared" si="532"/>
        <v/>
      </c>
    </row>
    <row r="504" spans="1:79" outlineLevel="1">
      <c r="A504" t="s">
        <v>45</v>
      </c>
      <c r="B504" t="s">
        <v>1971</v>
      </c>
      <c r="C504">
        <v>2019</v>
      </c>
      <c r="D504" t="s">
        <v>2039</v>
      </c>
      <c r="G504">
        <f t="shared" si="500"/>
        <v>0.45963621500102186</v>
      </c>
      <c r="H504">
        <f t="shared" si="501"/>
        <v>0.46494992846924177</v>
      </c>
      <c r="I504">
        <f t="shared" si="502"/>
        <v>0.22685469037400369</v>
      </c>
      <c r="K504">
        <f t="shared" si="503"/>
        <v>0.44444444444444442</v>
      </c>
      <c r="L504">
        <f t="shared" si="504"/>
        <v>0.22222222222222221</v>
      </c>
      <c r="M504">
        <f t="shared" si="505"/>
        <v>0</v>
      </c>
      <c r="O504" t="str">
        <f t="shared" si="506"/>
        <v/>
      </c>
      <c r="P504" t="str">
        <f t="shared" si="507"/>
        <v/>
      </c>
      <c r="R504" t="str">
        <f t="shared" si="508"/>
        <v/>
      </c>
      <c r="S504" t="str">
        <f t="shared" si="509"/>
        <v/>
      </c>
      <c r="T504" t="str">
        <f t="shared" si="510"/>
        <v/>
      </c>
      <c r="U504" t="str">
        <f t="shared" si="511"/>
        <v/>
      </c>
      <c r="V504" t="str">
        <f t="shared" si="511"/>
        <v/>
      </c>
      <c r="W504" t="str">
        <f t="shared" si="511"/>
        <v/>
      </c>
      <c r="X504" t="str">
        <f t="shared" si="511"/>
        <v/>
      </c>
      <c r="Y504" t="str">
        <f t="shared" si="512"/>
        <v/>
      </c>
      <c r="Z504" t="str">
        <f t="shared" si="512"/>
        <v/>
      </c>
      <c r="AA504" t="str">
        <f t="shared" si="512"/>
        <v/>
      </c>
      <c r="AB504" t="str">
        <f t="shared" si="512"/>
        <v/>
      </c>
      <c r="AD504">
        <f t="shared" si="513"/>
        <v>0.47847889678228167</v>
      </c>
      <c r="AE504">
        <f t="shared" si="514"/>
        <v>0.50355202674467192</v>
      </c>
      <c r="AF504">
        <f t="shared" si="515"/>
        <v>0.53781863769327209</v>
      </c>
      <c r="AG504">
        <f t="shared" si="516"/>
        <v>0.41955704137066446</v>
      </c>
      <c r="AH504">
        <f t="shared" si="516"/>
        <v>0.4707423580786026</v>
      </c>
      <c r="AI504">
        <f t="shared" si="516"/>
        <v>0.4049792531120332</v>
      </c>
      <c r="AJ504">
        <f t="shared" si="516"/>
        <v>0.44289044289044288</v>
      </c>
      <c r="AK504">
        <f t="shared" si="517"/>
        <v>0.58044295862933559</v>
      </c>
      <c r="AL504">
        <f t="shared" si="517"/>
        <v>0.52925764192139735</v>
      </c>
      <c r="AM504">
        <f t="shared" si="517"/>
        <v>0.5950207468879668</v>
      </c>
      <c r="AN504">
        <f t="shared" si="517"/>
        <v>0.55710955710955712</v>
      </c>
      <c r="AQ504">
        <f t="shared" si="518"/>
        <v>0.625</v>
      </c>
      <c r="AR504">
        <f t="shared" si="519"/>
        <v>0.75</v>
      </c>
      <c r="AS504">
        <f t="shared" si="520"/>
        <v>0.75</v>
      </c>
      <c r="AT504">
        <f t="shared" si="521"/>
        <v>0.875</v>
      </c>
      <c r="AU504">
        <f t="shared" si="521"/>
        <v>0.8</v>
      </c>
      <c r="AV504">
        <f t="shared" si="521"/>
        <v>1</v>
      </c>
      <c r="AW504">
        <f t="shared" si="521"/>
        <v>1</v>
      </c>
      <c r="AX504">
        <f t="shared" si="522"/>
        <v>0.125</v>
      </c>
      <c r="AY504">
        <f t="shared" si="522"/>
        <v>0.2</v>
      </c>
      <c r="AZ504">
        <f t="shared" si="522"/>
        <v>0</v>
      </c>
      <c r="BA504">
        <f t="shared" si="522"/>
        <v>0</v>
      </c>
      <c r="BC504">
        <f t="shared" si="523"/>
        <v>0.45685444480625204</v>
      </c>
      <c r="BD504">
        <f t="shared" si="524"/>
        <v>0.5215456420275697</v>
      </c>
      <c r="BE504">
        <f t="shared" si="525"/>
        <v>0.35059155541083253</v>
      </c>
      <c r="BF504">
        <f t="shared" si="526"/>
        <v>0.89873005535656136</v>
      </c>
      <c r="BG504">
        <f t="shared" si="526"/>
        <v>0.91779520076027565</v>
      </c>
      <c r="BH504">
        <f t="shared" si="526"/>
        <v>0.89927159209157126</v>
      </c>
      <c r="BI504">
        <f t="shared" si="526"/>
        <v>0.83312693498452017</v>
      </c>
      <c r="BJ504">
        <f t="shared" si="527"/>
        <v>0.10126994464343862</v>
      </c>
      <c r="BK504">
        <f t="shared" si="527"/>
        <v>8.2204799239724402E-2</v>
      </c>
      <c r="BL504">
        <f t="shared" si="527"/>
        <v>0.10072840790842871</v>
      </c>
      <c r="BM504">
        <f t="shared" si="527"/>
        <v>0.16687306501547988</v>
      </c>
      <c r="BP504" t="str">
        <f t="shared" si="528"/>
        <v/>
      </c>
      <c r="BQ504" t="str">
        <f t="shared" si="529"/>
        <v/>
      </c>
      <c r="BR504" t="str">
        <f t="shared" si="530"/>
        <v/>
      </c>
      <c r="BS504" t="str">
        <f t="shared" si="531"/>
        <v/>
      </c>
      <c r="BT504" t="str">
        <f t="shared" si="531"/>
        <v/>
      </c>
      <c r="BU504" t="str">
        <f t="shared" si="531"/>
        <v/>
      </c>
      <c r="BV504" t="str">
        <f t="shared" si="531"/>
        <v/>
      </c>
      <c r="BW504" t="str">
        <f t="shared" si="532"/>
        <v/>
      </c>
      <c r="BX504" t="str">
        <f t="shared" si="532"/>
        <v/>
      </c>
      <c r="BY504" t="str">
        <f t="shared" si="532"/>
        <v/>
      </c>
      <c r="BZ504" t="str">
        <f t="shared" si="532"/>
        <v/>
      </c>
    </row>
    <row r="505" spans="1:79" outlineLevel="1">
      <c r="A505" t="s">
        <v>45</v>
      </c>
      <c r="B505" t="s">
        <v>1971</v>
      </c>
      <c r="C505">
        <v>2020</v>
      </c>
      <c r="D505" t="s">
        <v>2039</v>
      </c>
      <c r="G505">
        <f t="shared" si="500"/>
        <v>0.46133917895575927</v>
      </c>
      <c r="H505">
        <f t="shared" si="501"/>
        <v>0.45057791948983661</v>
      </c>
      <c r="I505">
        <f t="shared" si="502"/>
        <v>0.21941012355520129</v>
      </c>
      <c r="K505">
        <f t="shared" si="503"/>
        <v>0.25</v>
      </c>
      <c r="L505">
        <f t="shared" si="504"/>
        <v>0.58333333333333337</v>
      </c>
      <c r="M505">
        <f t="shared" si="505"/>
        <v>0</v>
      </c>
      <c r="O505" t="str">
        <f t="shared" si="506"/>
        <v/>
      </c>
      <c r="P505" t="str">
        <f t="shared" si="507"/>
        <v/>
      </c>
      <c r="R505">
        <f t="shared" si="508"/>
        <v>0</v>
      </c>
      <c r="S505">
        <f t="shared" si="509"/>
        <v>0</v>
      </c>
      <c r="T505">
        <f t="shared" si="510"/>
        <v>0</v>
      </c>
      <c r="U505">
        <f t="shared" si="511"/>
        <v>9.1981132075471692E-2</v>
      </c>
      <c r="V505" t="str">
        <f t="shared" si="511"/>
        <v/>
      </c>
      <c r="W505" t="str">
        <f t="shared" si="511"/>
        <v/>
      </c>
      <c r="X505" t="str">
        <f t="shared" si="511"/>
        <v/>
      </c>
      <c r="Y505">
        <f t="shared" si="512"/>
        <v>0.90801886792452835</v>
      </c>
      <c r="Z505" t="str">
        <f t="shared" si="512"/>
        <v/>
      </c>
      <c r="AA505" t="str">
        <f t="shared" si="512"/>
        <v/>
      </c>
      <c r="AB505" t="str">
        <f t="shared" si="512"/>
        <v/>
      </c>
      <c r="AD505">
        <f t="shared" si="513"/>
        <v>0.5072538860103627</v>
      </c>
      <c r="AE505">
        <f t="shared" si="514"/>
        <v>0.51606217616580308</v>
      </c>
      <c r="AF505">
        <f t="shared" si="515"/>
        <v>0.48704663212435234</v>
      </c>
      <c r="AG505">
        <f t="shared" si="516"/>
        <v>0.44041450777202074</v>
      </c>
      <c r="AH505">
        <f t="shared" si="516"/>
        <v>0.45352400408580185</v>
      </c>
      <c r="AI505">
        <f t="shared" si="516"/>
        <v>0.47891566265060243</v>
      </c>
      <c r="AJ505">
        <f t="shared" si="516"/>
        <v>0.51170212765957446</v>
      </c>
      <c r="AK505">
        <f t="shared" si="517"/>
        <v>0.55958549222797926</v>
      </c>
      <c r="AL505">
        <f t="shared" si="517"/>
        <v>0.54647599591419815</v>
      </c>
      <c r="AM505">
        <f t="shared" si="517"/>
        <v>0.52108433734939763</v>
      </c>
      <c r="AN505">
        <f t="shared" si="517"/>
        <v>0.48829787234042554</v>
      </c>
      <c r="AQ505">
        <f t="shared" si="518"/>
        <v>0.375</v>
      </c>
      <c r="AR505">
        <f t="shared" si="519"/>
        <v>0.5</v>
      </c>
      <c r="AS505">
        <f t="shared" si="520"/>
        <v>0.875</v>
      </c>
      <c r="AT505">
        <f t="shared" si="521"/>
        <v>0.625</v>
      </c>
      <c r="AU505">
        <f t="shared" si="521"/>
        <v>0.33333333333333331</v>
      </c>
      <c r="AV505">
        <f t="shared" si="521"/>
        <v>0.5</v>
      </c>
      <c r="AW505">
        <f t="shared" si="521"/>
        <v>0.7142857142857143</v>
      </c>
      <c r="AX505">
        <f t="shared" si="522"/>
        <v>0.375</v>
      </c>
      <c r="AY505">
        <f t="shared" si="522"/>
        <v>0.66666666666666663</v>
      </c>
      <c r="AZ505">
        <f t="shared" si="522"/>
        <v>0.5</v>
      </c>
      <c r="BA505">
        <f t="shared" si="522"/>
        <v>0.2857142857142857</v>
      </c>
      <c r="BC505">
        <f t="shared" si="523"/>
        <v>0.42837977296181629</v>
      </c>
      <c r="BD505">
        <f t="shared" si="524"/>
        <v>0.48152734778121775</v>
      </c>
      <c r="BE505">
        <f t="shared" si="525"/>
        <v>0.30536635706914345</v>
      </c>
      <c r="BF505">
        <f t="shared" si="526"/>
        <v>0.9149638802889577</v>
      </c>
      <c r="BG505">
        <f t="shared" si="526"/>
        <v>0.92266923632859554</v>
      </c>
      <c r="BH505">
        <f t="shared" si="526"/>
        <v>0.90698671238748396</v>
      </c>
      <c r="BI505">
        <f t="shared" si="526"/>
        <v>0.83913484285231499</v>
      </c>
      <c r="BJ505">
        <f t="shared" si="527"/>
        <v>8.5036119711042316E-2</v>
      </c>
      <c r="BK505">
        <f t="shared" si="527"/>
        <v>7.7330763671404484E-2</v>
      </c>
      <c r="BL505">
        <f t="shared" si="527"/>
        <v>9.301328761251608E-2</v>
      </c>
      <c r="BM505">
        <f t="shared" si="527"/>
        <v>0.16086515714768504</v>
      </c>
      <c r="BP505" t="str">
        <f t="shared" si="528"/>
        <v/>
      </c>
      <c r="BQ505" t="str">
        <f t="shared" si="529"/>
        <v/>
      </c>
      <c r="BR505" t="str">
        <f t="shared" si="530"/>
        <v/>
      </c>
      <c r="BS505" t="str">
        <f t="shared" si="531"/>
        <v/>
      </c>
      <c r="BT505" t="str">
        <f t="shared" si="531"/>
        <v/>
      </c>
      <c r="BU505" t="str">
        <f t="shared" si="531"/>
        <v/>
      </c>
      <c r="BV505" t="str">
        <f t="shared" si="531"/>
        <v/>
      </c>
      <c r="BW505" t="str">
        <f t="shared" si="532"/>
        <v/>
      </c>
      <c r="BX505" t="str">
        <f t="shared" si="532"/>
        <v/>
      </c>
      <c r="BY505" t="str">
        <f t="shared" si="532"/>
        <v/>
      </c>
      <c r="BZ505" t="str">
        <f t="shared" si="532"/>
        <v/>
      </c>
    </row>
    <row r="506" spans="1:79" outlineLevel="1">
      <c r="A506" t="s">
        <v>45</v>
      </c>
      <c r="B506" t="s">
        <v>1971</v>
      </c>
      <c r="C506">
        <v>2021</v>
      </c>
      <c r="D506" t="s">
        <v>2039</v>
      </c>
      <c r="G506">
        <f t="shared" si="500"/>
        <v>0.46645926502041613</v>
      </c>
      <c r="H506">
        <f t="shared" si="501"/>
        <v>0.45595955667898114</v>
      </c>
      <c r="I506">
        <f t="shared" si="502"/>
        <v>0.22827143690453042</v>
      </c>
      <c r="K506">
        <f t="shared" si="503"/>
        <v>0.3</v>
      </c>
      <c r="L506">
        <f t="shared" si="504"/>
        <v>0.5</v>
      </c>
      <c r="M506">
        <f t="shared" si="505"/>
        <v>0</v>
      </c>
      <c r="O506" t="str">
        <f t="shared" si="506"/>
        <v/>
      </c>
      <c r="P506" t="str">
        <f t="shared" si="507"/>
        <v/>
      </c>
      <c r="R506">
        <f t="shared" si="508"/>
        <v>0</v>
      </c>
      <c r="S506">
        <f t="shared" si="509"/>
        <v>0</v>
      </c>
      <c r="T506">
        <f t="shared" si="510"/>
        <v>0</v>
      </c>
      <c r="U506">
        <f t="shared" si="511"/>
        <v>9.6518987341772153E-2</v>
      </c>
      <c r="V506" t="str">
        <f t="shared" si="511"/>
        <v/>
      </c>
      <c r="W506" t="str">
        <f t="shared" si="511"/>
        <v/>
      </c>
      <c r="X506" t="str">
        <f t="shared" si="511"/>
        <v/>
      </c>
      <c r="Y506">
        <f t="shared" si="512"/>
        <v>0.90348101265822789</v>
      </c>
      <c r="Z506" t="str">
        <f t="shared" si="512"/>
        <v/>
      </c>
      <c r="AA506" t="str">
        <f t="shared" si="512"/>
        <v/>
      </c>
      <c r="AB506" t="str">
        <f t="shared" si="512"/>
        <v/>
      </c>
      <c r="AD506">
        <f t="shared" si="513"/>
        <v>0.50326086956521743</v>
      </c>
      <c r="AE506">
        <f t="shared" si="514"/>
        <v>0.51630434782608692</v>
      </c>
      <c r="AF506">
        <f t="shared" si="515"/>
        <v>0.51086956521739135</v>
      </c>
      <c r="AG506">
        <f t="shared" si="516"/>
        <v>0.43206521739130432</v>
      </c>
      <c r="AH506">
        <f t="shared" si="516"/>
        <v>0.47408207343412528</v>
      </c>
      <c r="AI506">
        <f t="shared" si="516"/>
        <v>0.46</v>
      </c>
      <c r="AJ506">
        <f t="shared" si="516"/>
        <v>0.50425531914893618</v>
      </c>
      <c r="AK506">
        <f t="shared" si="517"/>
        <v>0.56793478260869568</v>
      </c>
      <c r="AL506">
        <f t="shared" si="517"/>
        <v>0.52591792656587477</v>
      </c>
      <c r="AM506">
        <f t="shared" si="517"/>
        <v>0.54</v>
      </c>
      <c r="AN506">
        <f t="shared" si="517"/>
        <v>0.49574468085106382</v>
      </c>
      <c r="AQ506">
        <f t="shared" si="518"/>
        <v>0.27272727272727271</v>
      </c>
      <c r="AR506">
        <f t="shared" si="519"/>
        <v>0.36363636363636365</v>
      </c>
      <c r="AS506">
        <f t="shared" si="520"/>
        <v>0.90909090909090906</v>
      </c>
      <c r="AT506">
        <f t="shared" si="521"/>
        <v>0.18181818181818182</v>
      </c>
      <c r="AU506">
        <f t="shared" si="521"/>
        <v>0</v>
      </c>
      <c r="AV506">
        <f t="shared" si="521"/>
        <v>0</v>
      </c>
      <c r="AW506">
        <f t="shared" si="521"/>
        <v>0.2</v>
      </c>
      <c r="AX506">
        <f t="shared" si="522"/>
        <v>0.81818181818181823</v>
      </c>
      <c r="AY506">
        <f t="shared" si="522"/>
        <v>1</v>
      </c>
      <c r="AZ506">
        <f t="shared" si="522"/>
        <v>1</v>
      </c>
      <c r="BA506">
        <f t="shared" si="522"/>
        <v>0.8</v>
      </c>
      <c r="BC506">
        <f t="shared" si="523"/>
        <v>0.46049943246311009</v>
      </c>
      <c r="BD506">
        <f t="shared" si="524"/>
        <v>0.50215664018161177</v>
      </c>
      <c r="BE506">
        <f t="shared" si="525"/>
        <v>0.32724177071509647</v>
      </c>
      <c r="BF506">
        <f t="shared" si="526"/>
        <v>0.89909194097616341</v>
      </c>
      <c r="BG506">
        <f t="shared" si="526"/>
        <v>0.91397584421986688</v>
      </c>
      <c r="BH506">
        <f t="shared" si="526"/>
        <v>0.89421338155515373</v>
      </c>
      <c r="BI506">
        <f t="shared" si="526"/>
        <v>0.82067291016302468</v>
      </c>
      <c r="BJ506">
        <f t="shared" si="527"/>
        <v>0.10090805902383655</v>
      </c>
      <c r="BK506">
        <f t="shared" si="527"/>
        <v>8.6024155780133102E-2</v>
      </c>
      <c r="BL506">
        <f t="shared" si="527"/>
        <v>0.1057866184448463</v>
      </c>
      <c r="BM506">
        <f t="shared" si="527"/>
        <v>0.17932708983697537</v>
      </c>
      <c r="BP506" t="str">
        <f t="shared" si="528"/>
        <v/>
      </c>
      <c r="BQ506" t="str">
        <f t="shared" si="529"/>
        <v/>
      </c>
      <c r="BR506" t="str">
        <f t="shared" si="530"/>
        <v/>
      </c>
      <c r="BS506" t="str">
        <f t="shared" si="531"/>
        <v/>
      </c>
      <c r="BT506" t="str">
        <f t="shared" si="531"/>
        <v/>
      </c>
      <c r="BU506" t="str">
        <f t="shared" si="531"/>
        <v/>
      </c>
      <c r="BV506" t="str">
        <f t="shared" si="531"/>
        <v/>
      </c>
      <c r="BW506" t="str">
        <f t="shared" si="532"/>
        <v/>
      </c>
      <c r="BX506" t="str">
        <f t="shared" si="532"/>
        <v/>
      </c>
      <c r="BY506" t="str">
        <f t="shared" si="532"/>
        <v/>
      </c>
      <c r="BZ506" t="str">
        <f t="shared" si="532"/>
        <v/>
      </c>
    </row>
    <row r="507" spans="1:79" outlineLevel="1">
      <c r="A507" t="s">
        <v>45</v>
      </c>
      <c r="B507" t="s">
        <v>1971</v>
      </c>
      <c r="C507">
        <v>2022</v>
      </c>
      <c r="D507" t="s">
        <v>2039</v>
      </c>
      <c r="G507">
        <f t="shared" si="500"/>
        <v>0.4730591598856389</v>
      </c>
      <c r="H507">
        <f t="shared" si="501"/>
        <v>0.4504068616670332</v>
      </c>
      <c r="I507">
        <f t="shared" si="502"/>
        <v>0.22718275786232681</v>
      </c>
      <c r="K507">
        <f t="shared" si="503"/>
        <v>0.41176470588235292</v>
      </c>
      <c r="L507">
        <f t="shared" si="504"/>
        <v>0.29411764705882354</v>
      </c>
      <c r="M507">
        <f t="shared" si="505"/>
        <v>0</v>
      </c>
      <c r="O507" t="str">
        <f t="shared" si="506"/>
        <v/>
      </c>
      <c r="P507" t="str">
        <f t="shared" si="507"/>
        <v/>
      </c>
      <c r="R507">
        <f t="shared" si="508"/>
        <v>0</v>
      </c>
      <c r="S507">
        <f t="shared" si="509"/>
        <v>0</v>
      </c>
      <c r="T507">
        <f t="shared" si="510"/>
        <v>0</v>
      </c>
      <c r="U507">
        <f t="shared" si="511"/>
        <v>0.10909090909090909</v>
      </c>
      <c r="V507" t="str">
        <f t="shared" si="511"/>
        <v/>
      </c>
      <c r="W507" t="str">
        <f t="shared" si="511"/>
        <v/>
      </c>
      <c r="X507" t="str">
        <f t="shared" si="511"/>
        <v/>
      </c>
      <c r="Y507">
        <f t="shared" si="512"/>
        <v>0.89090909090909087</v>
      </c>
      <c r="Z507" t="str">
        <f t="shared" si="512"/>
        <v/>
      </c>
      <c r="AA507" t="str">
        <f t="shared" si="512"/>
        <v/>
      </c>
      <c r="AB507" t="str">
        <f t="shared" si="512"/>
        <v/>
      </c>
      <c r="AD507">
        <f t="shared" si="513"/>
        <v>0.48856858846918488</v>
      </c>
      <c r="AE507">
        <f t="shared" si="514"/>
        <v>0.54274353876739567</v>
      </c>
      <c r="AF507">
        <f t="shared" si="515"/>
        <v>0.48956262425447317</v>
      </c>
      <c r="AG507">
        <f t="shared" si="516"/>
        <v>0.426441351888668</v>
      </c>
      <c r="AH507">
        <f t="shared" si="516"/>
        <v>0.44760935910478128</v>
      </c>
      <c r="AI507">
        <f t="shared" si="516"/>
        <v>0.42673992673992672</v>
      </c>
      <c r="AJ507">
        <f t="shared" si="516"/>
        <v>0.46598984771573604</v>
      </c>
      <c r="AK507">
        <f t="shared" si="517"/>
        <v>0.57355864811133206</v>
      </c>
      <c r="AL507">
        <f t="shared" si="517"/>
        <v>0.55239064089521872</v>
      </c>
      <c r="AM507">
        <f t="shared" si="517"/>
        <v>0.57326007326007322</v>
      </c>
      <c r="AN507">
        <f t="shared" si="517"/>
        <v>0.53401015228426396</v>
      </c>
      <c r="AQ507">
        <f t="shared" si="518"/>
        <v>0.125</v>
      </c>
      <c r="AR507">
        <f t="shared" si="519"/>
        <v>0.6875</v>
      </c>
      <c r="AS507">
        <f t="shared" si="520"/>
        <v>0.9375</v>
      </c>
      <c r="AT507">
        <f t="shared" si="521"/>
        <v>0</v>
      </c>
      <c r="AU507">
        <f t="shared" si="521"/>
        <v>0</v>
      </c>
      <c r="AV507">
        <f t="shared" si="521"/>
        <v>0</v>
      </c>
      <c r="AW507">
        <f t="shared" si="521"/>
        <v>0</v>
      </c>
      <c r="AX507">
        <f t="shared" si="522"/>
        <v>1</v>
      </c>
      <c r="AY507">
        <f t="shared" si="522"/>
        <v>1</v>
      </c>
      <c r="AZ507">
        <f t="shared" si="522"/>
        <v>1</v>
      </c>
      <c r="BA507">
        <f t="shared" si="522"/>
        <v>1</v>
      </c>
      <c r="BC507">
        <f t="shared" si="523"/>
        <v>0.46484196060467248</v>
      </c>
      <c r="BD507">
        <f t="shared" si="524"/>
        <v>0.50022904260192391</v>
      </c>
      <c r="BE507">
        <f t="shared" si="525"/>
        <v>0.32409528172240037</v>
      </c>
      <c r="BF507">
        <f t="shared" si="526"/>
        <v>0.88891433806688047</v>
      </c>
      <c r="BG507">
        <f t="shared" si="526"/>
        <v>0.90416358709041633</v>
      </c>
      <c r="BH507">
        <f t="shared" si="526"/>
        <v>0.87797619047619047</v>
      </c>
      <c r="BI507">
        <f t="shared" si="526"/>
        <v>0.79505300353356889</v>
      </c>
      <c r="BJ507">
        <f t="shared" si="527"/>
        <v>0.11108566193311956</v>
      </c>
      <c r="BK507">
        <f t="shared" si="527"/>
        <v>9.583641290958364E-2</v>
      </c>
      <c r="BL507">
        <f t="shared" si="527"/>
        <v>0.12202380952380952</v>
      </c>
      <c r="BM507">
        <f t="shared" si="527"/>
        <v>0.20494699646643111</v>
      </c>
      <c r="BP507">
        <f t="shared" si="528"/>
        <v>0.05</v>
      </c>
      <c r="BQ507">
        <f t="shared" si="529"/>
        <v>0.3</v>
      </c>
      <c r="BR507">
        <f t="shared" si="530"/>
        <v>0.7</v>
      </c>
      <c r="BS507">
        <f t="shared" si="531"/>
        <v>0</v>
      </c>
      <c r="BT507">
        <f t="shared" si="531"/>
        <v>0</v>
      </c>
      <c r="BU507">
        <f t="shared" si="531"/>
        <v>0</v>
      </c>
      <c r="BV507">
        <f t="shared" si="531"/>
        <v>0</v>
      </c>
      <c r="BW507">
        <f t="shared" si="532"/>
        <v>1</v>
      </c>
      <c r="BX507">
        <f t="shared" si="532"/>
        <v>1</v>
      </c>
      <c r="BY507">
        <f t="shared" si="532"/>
        <v>1</v>
      </c>
      <c r="BZ507">
        <f t="shared" si="532"/>
        <v>1</v>
      </c>
    </row>
    <row r="508" spans="1:79" outlineLevel="1">
      <c r="A508" t="s">
        <v>45</v>
      </c>
      <c r="B508" t="s">
        <v>1971</v>
      </c>
      <c r="C508">
        <v>2023</v>
      </c>
      <c r="D508" t="s">
        <v>2039</v>
      </c>
      <c r="G508">
        <f t="shared" si="500"/>
        <v>0.49148363962348723</v>
      </c>
      <c r="H508">
        <f t="shared" si="501"/>
        <v>0.44464365755266699</v>
      </c>
      <c r="I508">
        <f t="shared" si="502"/>
        <v>0.21492604213357239</v>
      </c>
      <c r="K508">
        <f t="shared" si="503"/>
        <v>0.25</v>
      </c>
      <c r="L508">
        <f t="shared" si="504"/>
        <v>0.2</v>
      </c>
      <c r="M508">
        <f t="shared" si="505"/>
        <v>0</v>
      </c>
      <c r="O508">
        <f t="shared" si="506"/>
        <v>4.6391752577319589E-2</v>
      </c>
      <c r="P508">
        <f t="shared" si="507"/>
        <v>0.95360824742268047</v>
      </c>
      <c r="R508">
        <f t="shared" si="508"/>
        <v>0.46213292117465227</v>
      </c>
      <c r="S508">
        <f t="shared" si="509"/>
        <v>0.4992272024729521</v>
      </c>
      <c r="T508">
        <f t="shared" si="510"/>
        <v>0.5332302936630603</v>
      </c>
      <c r="U508">
        <f t="shared" si="511"/>
        <v>0.13137557959814528</v>
      </c>
      <c r="V508">
        <f t="shared" si="511"/>
        <v>0.12374581939799331</v>
      </c>
      <c r="W508">
        <f t="shared" si="511"/>
        <v>0.1238390092879257</v>
      </c>
      <c r="X508">
        <f t="shared" si="511"/>
        <v>8.9855072463768115E-2</v>
      </c>
      <c r="Y508">
        <f t="shared" si="512"/>
        <v>0.86862442040185472</v>
      </c>
      <c r="Z508">
        <f t="shared" si="512"/>
        <v>0.87625418060200666</v>
      </c>
      <c r="AA508">
        <f t="shared" si="512"/>
        <v>0.87616099071207432</v>
      </c>
      <c r="AB508">
        <f t="shared" si="512"/>
        <v>0.91014492753623188</v>
      </c>
      <c r="AD508">
        <f t="shared" si="513"/>
        <v>0.49110807113543092</v>
      </c>
      <c r="AE508">
        <f t="shared" si="514"/>
        <v>0.53214774281805743</v>
      </c>
      <c r="AF508">
        <f t="shared" si="515"/>
        <v>0.43547651618787048</v>
      </c>
      <c r="AG508">
        <f t="shared" si="516"/>
        <v>0.42316461468308253</v>
      </c>
      <c r="AH508">
        <f t="shared" si="516"/>
        <v>0.45218198700092849</v>
      </c>
      <c r="AI508">
        <f t="shared" si="516"/>
        <v>0.41302485004284489</v>
      </c>
      <c r="AJ508">
        <f t="shared" si="516"/>
        <v>0.44083769633507852</v>
      </c>
      <c r="AK508">
        <f t="shared" si="517"/>
        <v>0.57683538531691747</v>
      </c>
      <c r="AL508">
        <f t="shared" si="517"/>
        <v>0.54781801299907151</v>
      </c>
      <c r="AM508">
        <f t="shared" si="517"/>
        <v>0.58697514995715505</v>
      </c>
      <c r="AN508">
        <f t="shared" si="517"/>
        <v>0.55916230366492148</v>
      </c>
      <c r="AQ508">
        <f t="shared" si="518"/>
        <v>0.23076923076923078</v>
      </c>
      <c r="AR508">
        <f t="shared" si="519"/>
        <v>0.38461538461538464</v>
      </c>
      <c r="AS508">
        <f t="shared" si="520"/>
        <v>0.69230769230769229</v>
      </c>
      <c r="AT508">
        <f t="shared" si="521"/>
        <v>0</v>
      </c>
      <c r="AU508">
        <f t="shared" si="521"/>
        <v>0</v>
      </c>
      <c r="AV508">
        <f t="shared" si="521"/>
        <v>0</v>
      </c>
      <c r="AW508">
        <f t="shared" si="521"/>
        <v>0</v>
      </c>
      <c r="AX508">
        <f t="shared" si="522"/>
        <v>1</v>
      </c>
      <c r="AY508">
        <f t="shared" si="522"/>
        <v>1</v>
      </c>
      <c r="AZ508">
        <f t="shared" si="522"/>
        <v>1</v>
      </c>
      <c r="BA508">
        <f t="shared" si="522"/>
        <v>1</v>
      </c>
      <c r="BC508">
        <f t="shared" si="523"/>
        <v>0.45382520425847983</v>
      </c>
      <c r="BD508">
        <f t="shared" si="524"/>
        <v>0.50198068828918052</v>
      </c>
      <c r="BE508">
        <f t="shared" si="525"/>
        <v>0.31171081950977964</v>
      </c>
      <c r="BF508">
        <f t="shared" si="526"/>
        <v>0.88016835850458031</v>
      </c>
      <c r="BG508">
        <f t="shared" si="526"/>
        <v>0.900709219858156</v>
      </c>
      <c r="BH508">
        <f t="shared" si="526"/>
        <v>0.87620221948212085</v>
      </c>
      <c r="BI508">
        <f t="shared" si="526"/>
        <v>0.7950754567116759</v>
      </c>
      <c r="BJ508">
        <f t="shared" si="527"/>
        <v>0.11983164149541965</v>
      </c>
      <c r="BK508">
        <f t="shared" si="527"/>
        <v>9.9290780141843976E-2</v>
      </c>
      <c r="BL508">
        <f t="shared" si="527"/>
        <v>0.12379778051787917</v>
      </c>
      <c r="BM508">
        <f t="shared" si="527"/>
        <v>0.20492454328832407</v>
      </c>
      <c r="BP508">
        <f t="shared" si="528"/>
        <v>4.3478260869565216E-2</v>
      </c>
      <c r="BQ508">
        <f t="shared" si="529"/>
        <v>0.21739130434782608</v>
      </c>
      <c r="BR508">
        <f t="shared" si="530"/>
        <v>0.69565217391304346</v>
      </c>
      <c r="BS508">
        <f t="shared" si="531"/>
        <v>0</v>
      </c>
      <c r="BT508">
        <f t="shared" si="531"/>
        <v>0</v>
      </c>
      <c r="BU508">
        <f t="shared" si="531"/>
        <v>0</v>
      </c>
      <c r="BV508">
        <f t="shared" si="531"/>
        <v>0</v>
      </c>
      <c r="BW508">
        <f t="shared" si="532"/>
        <v>1</v>
      </c>
      <c r="BX508">
        <f t="shared" si="532"/>
        <v>1</v>
      </c>
      <c r="BY508">
        <f t="shared" si="532"/>
        <v>1</v>
      </c>
      <c r="BZ508">
        <f t="shared" si="532"/>
        <v>1</v>
      </c>
    </row>
    <row r="509" spans="1:79" outlineLevel="1">
      <c r="A509" t="s">
        <v>48</v>
      </c>
      <c r="B509" t="s">
        <v>1926</v>
      </c>
      <c r="C509">
        <v>2018</v>
      </c>
      <c r="D509" t="s">
        <v>2039</v>
      </c>
      <c r="G509">
        <f t="shared" ref="G509:G514" si="533">IF(F12&gt;0, G12/F12, "")</f>
        <v>0.24947589098532494</v>
      </c>
      <c r="H509">
        <f t="shared" ref="H509:H514" si="534">IF(F12&gt;0, H12/F12, "")</f>
        <v>0.20335429769392033</v>
      </c>
      <c r="I509">
        <f t="shared" ref="I509:I514" si="535">IF(F12&gt;0, I12/F12, "")</f>
        <v>0.16981132075471697</v>
      </c>
      <c r="K509" t="str">
        <f t="shared" ref="K509:K514" si="536">IF(J12&gt;0, K12/J12, "")</f>
        <v/>
      </c>
      <c r="L509" t="str">
        <f t="shared" ref="L509:L514" si="537">IF(J12&gt;0, L12/J12, "")</f>
        <v/>
      </c>
      <c r="M509" t="str">
        <f t="shared" ref="M509:M514" si="538">IF(J12&gt;0, M12/J12, "")</f>
        <v/>
      </c>
      <c r="O509" t="str">
        <f t="shared" ref="O509:O514" si="539">IF(N12&gt;0, O12/N12, "")</f>
        <v/>
      </c>
      <c r="P509" t="str">
        <f t="shared" ref="P509:P514" si="540">IF(N12&gt;0, P12/N12, "")</f>
        <v/>
      </c>
      <c r="R509" t="str">
        <f t="shared" ref="R509:R514" si="541">IF(Q12&gt;0, R12/Q12, "")</f>
        <v/>
      </c>
      <c r="S509" t="str">
        <f t="shared" ref="S509:S514" si="542">IF(Q12&gt;0, S12/Q12, "")</f>
        <v/>
      </c>
      <c r="T509" t="str">
        <f t="shared" ref="T509:T514" si="543">IF(Q12&gt;0, T12/Q12, "")</f>
        <v/>
      </c>
      <c r="U509" t="str">
        <f t="shared" ref="U509:X514" si="544">IF(Q12&gt;0, U12/Q12, "")</f>
        <v/>
      </c>
      <c r="V509" t="str">
        <f t="shared" si="544"/>
        <v/>
      </c>
      <c r="W509" t="str">
        <f t="shared" si="544"/>
        <v/>
      </c>
      <c r="X509" t="str">
        <f t="shared" si="544"/>
        <v/>
      </c>
      <c r="Y509" t="str">
        <f t="shared" ref="Y509:AB514" si="545">IF(Q12&gt;0, Y12/Q12, "")</f>
        <v/>
      </c>
      <c r="Z509" t="str">
        <f t="shared" si="545"/>
        <v/>
      </c>
      <c r="AA509" t="str">
        <f t="shared" si="545"/>
        <v/>
      </c>
      <c r="AB509" t="str">
        <f t="shared" si="545"/>
        <v/>
      </c>
      <c r="AD509">
        <f t="shared" ref="AD509:AD514" si="546">IF(AC12&gt;0, AD12/AC12, "")</f>
        <v>0.33893557422969189</v>
      </c>
      <c r="AE509">
        <f t="shared" ref="AE509:AE514" si="547">IF(AC12&gt;0, AE12/AC12, "")</f>
        <v>0.29971988795518206</v>
      </c>
      <c r="AF509">
        <f t="shared" ref="AF509:AF514" si="548">IF(AC12&gt;0, AF12/AC12, "")</f>
        <v>0.64425770308123254</v>
      </c>
      <c r="AG509">
        <f t="shared" ref="AG509:AJ514" si="549">IF(AC12&gt;0, AG12/AC12, "")</f>
        <v>0.43977591036414565</v>
      </c>
      <c r="AH509">
        <f t="shared" si="549"/>
        <v>0.4462809917355372</v>
      </c>
      <c r="AI509">
        <f t="shared" si="549"/>
        <v>0.45794392523364486</v>
      </c>
      <c r="AJ509">
        <f t="shared" si="549"/>
        <v>0.4</v>
      </c>
      <c r="AK509">
        <f t="shared" ref="AK509:AN514" si="550">IF(AC12&gt;0, AK12/AC12, "")</f>
        <v>0.56022408963585435</v>
      </c>
      <c r="AL509">
        <f t="shared" si="550"/>
        <v>0.55371900826446285</v>
      </c>
      <c r="AM509">
        <f t="shared" si="550"/>
        <v>0.54205607476635509</v>
      </c>
      <c r="AN509">
        <f t="shared" si="550"/>
        <v>0.6</v>
      </c>
      <c r="AQ509">
        <f t="shared" ref="AQ509:AQ514" si="551">IF(AP12&gt;0, AQ12/AP12, "")</f>
        <v>0</v>
      </c>
      <c r="AR509">
        <f t="shared" ref="AR509:AR514" si="552">IF(AP12&gt;0, AR12/AP12, "")</f>
        <v>0.14285714285714285</v>
      </c>
      <c r="AS509">
        <f t="shared" ref="AS509:AS514" si="553">IF(AP12&gt;0, AS12/AP12, "")</f>
        <v>0.7142857142857143</v>
      </c>
      <c r="AT509">
        <f t="shared" ref="AT509:AW514" si="554">IF(AP12&gt;0, AT12/AP12, "")</f>
        <v>0</v>
      </c>
      <c r="AU509" t="str">
        <f t="shared" si="554"/>
        <v/>
      </c>
      <c r="AV509">
        <f t="shared" si="554"/>
        <v>0</v>
      </c>
      <c r="AW509">
        <f t="shared" si="554"/>
        <v>0</v>
      </c>
      <c r="AX509">
        <f t="shared" ref="AX509:BA514" si="555">IF(AP12&gt;0, AX12/AP12, "")</f>
        <v>1</v>
      </c>
      <c r="AY509" t="str">
        <f t="shared" si="555"/>
        <v/>
      </c>
      <c r="AZ509">
        <f t="shared" si="555"/>
        <v>1</v>
      </c>
      <c r="BA509">
        <f t="shared" si="555"/>
        <v>1</v>
      </c>
      <c r="BC509">
        <f t="shared" ref="BC509:BC514" si="556">IF(BB12&gt;0, BC12/BB12, "")</f>
        <v>0.21774193548387097</v>
      </c>
      <c r="BD509">
        <f t="shared" ref="BD509:BD514" si="557">IF(BB12&gt;0, BD12/BB12, "")</f>
        <v>0.23963133640552994</v>
      </c>
      <c r="BE509">
        <f t="shared" ref="BE509:BE514" si="558">IF(BB12&gt;0, BE12/BB12, "")</f>
        <v>0.33179723502304148</v>
      </c>
      <c r="BF509">
        <f t="shared" ref="BF509:BI514" si="559">IF(BB12&gt;0, BF12/BB12, "")</f>
        <v>0.7661290322580645</v>
      </c>
      <c r="BG509">
        <f t="shared" si="559"/>
        <v>0.87301587301587302</v>
      </c>
      <c r="BH509">
        <f t="shared" si="559"/>
        <v>0.71634615384615385</v>
      </c>
      <c r="BI509">
        <f t="shared" si="559"/>
        <v>0.63888888888888884</v>
      </c>
      <c r="BJ509">
        <f t="shared" ref="BJ509:BM514" si="560">IF(BB12&gt;0, BJ12/BB12, "")</f>
        <v>0.23387096774193547</v>
      </c>
      <c r="BK509">
        <f t="shared" si="560"/>
        <v>0.12698412698412698</v>
      </c>
      <c r="BL509">
        <f t="shared" si="560"/>
        <v>0.28365384615384615</v>
      </c>
      <c r="BM509">
        <f t="shared" si="560"/>
        <v>0.3611111111111111</v>
      </c>
      <c r="BP509" t="str">
        <f t="shared" ref="BP509:BP514" si="561">IF(BO12&gt;0, BP12/BO12, "")</f>
        <v/>
      </c>
      <c r="BQ509" t="str">
        <f t="shared" ref="BQ509:BQ514" si="562">IF(BO12&gt;0, BQ12/BO12, "")</f>
        <v/>
      </c>
      <c r="BR509" t="str">
        <f t="shared" ref="BR509:BR514" si="563">IF(BO12&gt;0, BR12/BO12, "")</f>
        <v/>
      </c>
      <c r="BS509" t="str">
        <f t="shared" ref="BS509:BV514" si="564">IF(BO12&gt;0, BS12/BO12, "")</f>
        <v/>
      </c>
      <c r="BT509" t="str">
        <f t="shared" si="564"/>
        <v/>
      </c>
      <c r="BU509" t="str">
        <f t="shared" si="564"/>
        <v/>
      </c>
      <c r="BV509" t="str">
        <f t="shared" si="564"/>
        <v/>
      </c>
      <c r="BW509" t="str">
        <f t="shared" ref="BW509:BZ514" si="565">IF(BO12&gt;0, BW12/BO12, "")</f>
        <v/>
      </c>
      <c r="BX509" t="str">
        <f t="shared" si="565"/>
        <v/>
      </c>
      <c r="BY509" t="str">
        <f t="shared" si="565"/>
        <v/>
      </c>
      <c r="BZ509" t="str">
        <f t="shared" si="565"/>
        <v/>
      </c>
    </row>
    <row r="510" spans="1:79" outlineLevel="1">
      <c r="A510" t="s">
        <v>48</v>
      </c>
      <c r="B510" t="s">
        <v>1926</v>
      </c>
      <c r="C510">
        <v>2019</v>
      </c>
      <c r="D510" t="s">
        <v>2039</v>
      </c>
      <c r="G510">
        <f t="shared" si="533"/>
        <v>0.26033057851239672</v>
      </c>
      <c r="H510">
        <f t="shared" si="534"/>
        <v>0.19834710743801653</v>
      </c>
      <c r="I510">
        <f t="shared" si="535"/>
        <v>0.15082644628099173</v>
      </c>
      <c r="K510" t="str">
        <f t="shared" si="536"/>
        <v/>
      </c>
      <c r="L510" t="str">
        <f t="shared" si="537"/>
        <v/>
      </c>
      <c r="M510" t="str">
        <f t="shared" si="538"/>
        <v/>
      </c>
      <c r="O510" t="str">
        <f t="shared" si="539"/>
        <v/>
      </c>
      <c r="P510" t="str">
        <f t="shared" si="540"/>
        <v/>
      </c>
      <c r="R510" t="str">
        <f t="shared" si="541"/>
        <v/>
      </c>
      <c r="S510" t="str">
        <f t="shared" si="542"/>
        <v/>
      </c>
      <c r="T510" t="str">
        <f t="shared" si="543"/>
        <v/>
      </c>
      <c r="U510" t="str">
        <f t="shared" si="544"/>
        <v/>
      </c>
      <c r="V510" t="str">
        <f t="shared" si="544"/>
        <v/>
      </c>
      <c r="W510" t="str">
        <f t="shared" si="544"/>
        <v/>
      </c>
      <c r="X510" t="str">
        <f t="shared" si="544"/>
        <v/>
      </c>
      <c r="Y510" t="str">
        <f t="shared" si="545"/>
        <v/>
      </c>
      <c r="Z510" t="str">
        <f t="shared" si="545"/>
        <v/>
      </c>
      <c r="AA510" t="str">
        <f t="shared" si="545"/>
        <v/>
      </c>
      <c r="AB510" t="str">
        <f t="shared" si="545"/>
        <v/>
      </c>
      <c r="AD510">
        <f t="shared" si="546"/>
        <v>0.4061032863849765</v>
      </c>
      <c r="AE510">
        <f t="shared" si="547"/>
        <v>0.28169014084507044</v>
      </c>
      <c r="AF510">
        <f t="shared" si="548"/>
        <v>0.64319248826291076</v>
      </c>
      <c r="AG510">
        <f t="shared" si="549"/>
        <v>0.41314553990610331</v>
      </c>
      <c r="AH510">
        <f t="shared" si="549"/>
        <v>0.50289017341040465</v>
      </c>
      <c r="AI510">
        <f t="shared" si="549"/>
        <v>0.4</v>
      </c>
      <c r="AJ510">
        <f t="shared" si="549"/>
        <v>0.32846715328467152</v>
      </c>
      <c r="AK510">
        <f t="shared" si="550"/>
        <v>0.58685446009389675</v>
      </c>
      <c r="AL510">
        <f t="shared" si="550"/>
        <v>0.49710982658959535</v>
      </c>
      <c r="AM510">
        <f t="shared" si="550"/>
        <v>0.6</v>
      </c>
      <c r="AN510">
        <f t="shared" si="550"/>
        <v>0.67153284671532842</v>
      </c>
      <c r="AQ510">
        <f t="shared" si="551"/>
        <v>0</v>
      </c>
      <c r="AR510">
        <f t="shared" si="552"/>
        <v>0</v>
      </c>
      <c r="AS510">
        <f t="shared" si="553"/>
        <v>0.8571428571428571</v>
      </c>
      <c r="AT510">
        <f t="shared" si="554"/>
        <v>0</v>
      </c>
      <c r="AU510" t="str">
        <f t="shared" si="554"/>
        <v/>
      </c>
      <c r="AV510" t="str">
        <f t="shared" si="554"/>
        <v/>
      </c>
      <c r="AW510">
        <f t="shared" si="554"/>
        <v>0</v>
      </c>
      <c r="AX510">
        <f t="shared" si="555"/>
        <v>1</v>
      </c>
      <c r="AY510" t="str">
        <f t="shared" si="555"/>
        <v/>
      </c>
      <c r="AZ510" t="str">
        <f t="shared" si="555"/>
        <v/>
      </c>
      <c r="BA510">
        <f t="shared" si="555"/>
        <v>1</v>
      </c>
      <c r="BC510">
        <f t="shared" si="556"/>
        <v>0.26243781094527363</v>
      </c>
      <c r="BD510">
        <f t="shared" si="557"/>
        <v>0.25497512437810943</v>
      </c>
      <c r="BE510">
        <f t="shared" si="558"/>
        <v>0.33333333333333331</v>
      </c>
      <c r="BF510">
        <f t="shared" si="559"/>
        <v>0.75621890547263682</v>
      </c>
      <c r="BG510">
        <f t="shared" si="559"/>
        <v>0.85308056872037918</v>
      </c>
      <c r="BH510">
        <f t="shared" si="559"/>
        <v>0.7219512195121951</v>
      </c>
      <c r="BI510">
        <f t="shared" si="559"/>
        <v>0.54104477611940294</v>
      </c>
      <c r="BJ510">
        <f t="shared" si="560"/>
        <v>0.24378109452736318</v>
      </c>
      <c r="BK510">
        <f t="shared" si="560"/>
        <v>0.14691943127962084</v>
      </c>
      <c r="BL510">
        <f t="shared" si="560"/>
        <v>0.2780487804878049</v>
      </c>
      <c r="BM510">
        <f t="shared" si="560"/>
        <v>0.45895522388059701</v>
      </c>
      <c r="BP510" t="str">
        <f t="shared" si="561"/>
        <v/>
      </c>
      <c r="BQ510" t="str">
        <f t="shared" si="562"/>
        <v/>
      </c>
      <c r="BR510" t="str">
        <f t="shared" si="563"/>
        <v/>
      </c>
      <c r="BS510" t="str">
        <f t="shared" si="564"/>
        <v/>
      </c>
      <c r="BT510" t="str">
        <f t="shared" si="564"/>
        <v/>
      </c>
      <c r="BU510" t="str">
        <f t="shared" si="564"/>
        <v/>
      </c>
      <c r="BV510" t="str">
        <f t="shared" si="564"/>
        <v/>
      </c>
      <c r="BW510" t="str">
        <f t="shared" si="565"/>
        <v/>
      </c>
      <c r="BX510" t="str">
        <f t="shared" si="565"/>
        <v/>
      </c>
      <c r="BY510" t="str">
        <f t="shared" si="565"/>
        <v/>
      </c>
      <c r="BZ510" t="str">
        <f t="shared" si="565"/>
        <v/>
      </c>
    </row>
    <row r="511" spans="1:79" outlineLevel="1">
      <c r="A511" t="s">
        <v>48</v>
      </c>
      <c r="B511" t="s">
        <v>1926</v>
      </c>
      <c r="C511">
        <v>2020</v>
      </c>
      <c r="D511" t="s">
        <v>2039</v>
      </c>
      <c r="G511">
        <f t="shared" si="533"/>
        <v>0.31481481481481483</v>
      </c>
      <c r="H511">
        <f t="shared" si="534"/>
        <v>0.19341563786008231</v>
      </c>
      <c r="I511">
        <f t="shared" si="535"/>
        <v>0.11728395061728394</v>
      </c>
      <c r="K511" t="str">
        <f t="shared" si="536"/>
        <v/>
      </c>
      <c r="L511" t="str">
        <f t="shared" si="537"/>
        <v/>
      </c>
      <c r="M511" t="str">
        <f t="shared" si="538"/>
        <v/>
      </c>
      <c r="O511">
        <f t="shared" si="539"/>
        <v>0</v>
      </c>
      <c r="P511">
        <f t="shared" si="540"/>
        <v>1</v>
      </c>
      <c r="R511">
        <f t="shared" si="541"/>
        <v>0</v>
      </c>
      <c r="S511">
        <f t="shared" si="542"/>
        <v>0</v>
      </c>
      <c r="T511">
        <f t="shared" si="543"/>
        <v>0</v>
      </c>
      <c r="U511">
        <f t="shared" si="544"/>
        <v>0.36363636363636365</v>
      </c>
      <c r="V511" t="str">
        <f t="shared" si="544"/>
        <v/>
      </c>
      <c r="W511" t="str">
        <f t="shared" si="544"/>
        <v/>
      </c>
      <c r="X511" t="str">
        <f t="shared" si="544"/>
        <v/>
      </c>
      <c r="Y511">
        <f t="shared" si="545"/>
        <v>0.63636363636363635</v>
      </c>
      <c r="Z511" t="str">
        <f t="shared" si="545"/>
        <v/>
      </c>
      <c r="AA511" t="str">
        <f t="shared" si="545"/>
        <v/>
      </c>
      <c r="AB511" t="str">
        <f t="shared" si="545"/>
        <v/>
      </c>
      <c r="AD511">
        <f t="shared" si="546"/>
        <v>0.42688679245283018</v>
      </c>
      <c r="AE511">
        <f t="shared" si="547"/>
        <v>0.29009433962264153</v>
      </c>
      <c r="AF511">
        <f t="shared" si="548"/>
        <v>0.57783018867924529</v>
      </c>
      <c r="AG511">
        <f t="shared" si="549"/>
        <v>0.49292452830188677</v>
      </c>
      <c r="AH511">
        <f t="shared" si="549"/>
        <v>0.60773480662983426</v>
      </c>
      <c r="AI511">
        <f t="shared" si="549"/>
        <v>0.52845528455284552</v>
      </c>
      <c r="AJ511">
        <f t="shared" si="549"/>
        <v>0.40408163265306124</v>
      </c>
      <c r="AK511">
        <f t="shared" si="550"/>
        <v>0.50707547169811318</v>
      </c>
      <c r="AL511">
        <f t="shared" si="550"/>
        <v>0.39226519337016574</v>
      </c>
      <c r="AM511">
        <f t="shared" si="550"/>
        <v>0.47154471544715448</v>
      </c>
      <c r="AN511">
        <f t="shared" si="550"/>
        <v>0.59591836734693882</v>
      </c>
      <c r="AQ511">
        <f t="shared" si="551"/>
        <v>0</v>
      </c>
      <c r="AR511">
        <f t="shared" si="552"/>
        <v>0.2</v>
      </c>
      <c r="AS511">
        <f t="shared" si="553"/>
        <v>1</v>
      </c>
      <c r="AT511">
        <f t="shared" si="554"/>
        <v>0</v>
      </c>
      <c r="AU511" t="str">
        <f t="shared" si="554"/>
        <v/>
      </c>
      <c r="AV511">
        <f t="shared" si="554"/>
        <v>0</v>
      </c>
      <c r="AW511">
        <f t="shared" si="554"/>
        <v>0</v>
      </c>
      <c r="AX511">
        <f t="shared" si="555"/>
        <v>1</v>
      </c>
      <c r="AY511" t="str">
        <f t="shared" si="555"/>
        <v/>
      </c>
      <c r="AZ511">
        <f t="shared" si="555"/>
        <v>1</v>
      </c>
      <c r="BA511">
        <f t="shared" si="555"/>
        <v>1</v>
      </c>
      <c r="BC511">
        <f t="shared" si="556"/>
        <v>0.32332563510392609</v>
      </c>
      <c r="BD511">
        <f t="shared" si="557"/>
        <v>0.26096997690531176</v>
      </c>
      <c r="BE511">
        <f t="shared" si="558"/>
        <v>0.3348729792147806</v>
      </c>
      <c r="BF511">
        <f t="shared" si="559"/>
        <v>0.79099307159353349</v>
      </c>
      <c r="BG511">
        <f t="shared" si="559"/>
        <v>0.8928571428571429</v>
      </c>
      <c r="BH511">
        <f t="shared" si="559"/>
        <v>0.77433628318584069</v>
      </c>
      <c r="BI511">
        <f t="shared" si="559"/>
        <v>0.62068965517241381</v>
      </c>
      <c r="BJ511">
        <f t="shared" si="560"/>
        <v>0.20900692840646651</v>
      </c>
      <c r="BK511">
        <f t="shared" si="560"/>
        <v>0.10714285714285714</v>
      </c>
      <c r="BL511">
        <f t="shared" si="560"/>
        <v>0.22566371681415928</v>
      </c>
      <c r="BM511">
        <f t="shared" si="560"/>
        <v>0.37931034482758619</v>
      </c>
      <c r="BP511" t="str">
        <f t="shared" si="561"/>
        <v/>
      </c>
      <c r="BQ511" t="str">
        <f t="shared" si="562"/>
        <v/>
      </c>
      <c r="BR511" t="str">
        <f t="shared" si="563"/>
        <v/>
      </c>
      <c r="BS511" t="str">
        <f t="shared" si="564"/>
        <v/>
      </c>
      <c r="BT511" t="str">
        <f t="shared" si="564"/>
        <v/>
      </c>
      <c r="BU511" t="str">
        <f t="shared" si="564"/>
        <v/>
      </c>
      <c r="BV511" t="str">
        <f t="shared" si="564"/>
        <v/>
      </c>
      <c r="BW511" t="str">
        <f t="shared" si="565"/>
        <v/>
      </c>
      <c r="BX511" t="str">
        <f t="shared" si="565"/>
        <v/>
      </c>
      <c r="BY511" t="str">
        <f t="shared" si="565"/>
        <v/>
      </c>
      <c r="BZ511" t="str">
        <f t="shared" si="565"/>
        <v/>
      </c>
    </row>
    <row r="512" spans="1:79" outlineLevel="1">
      <c r="A512" t="s">
        <v>48</v>
      </c>
      <c r="B512" t="s">
        <v>1926</v>
      </c>
      <c r="C512">
        <v>2021</v>
      </c>
      <c r="D512" t="s">
        <v>2039</v>
      </c>
      <c r="G512">
        <f t="shared" si="533"/>
        <v>0.37193763919821826</v>
      </c>
      <c r="H512">
        <f t="shared" si="534"/>
        <v>0.21603563474387527</v>
      </c>
      <c r="I512">
        <f t="shared" si="535"/>
        <v>0.15144766146993319</v>
      </c>
      <c r="K512" t="str">
        <f t="shared" si="536"/>
        <v/>
      </c>
      <c r="L512" t="str">
        <f t="shared" si="537"/>
        <v/>
      </c>
      <c r="M512" t="str">
        <f t="shared" si="538"/>
        <v/>
      </c>
      <c r="O512">
        <f t="shared" si="539"/>
        <v>0</v>
      </c>
      <c r="P512">
        <f t="shared" si="540"/>
        <v>1</v>
      </c>
      <c r="R512">
        <f t="shared" si="541"/>
        <v>0</v>
      </c>
      <c r="S512">
        <f t="shared" si="542"/>
        <v>0</v>
      </c>
      <c r="T512">
        <f t="shared" si="543"/>
        <v>0</v>
      </c>
      <c r="U512">
        <f t="shared" si="544"/>
        <v>0.37272727272727274</v>
      </c>
      <c r="V512" t="str">
        <f t="shared" si="544"/>
        <v/>
      </c>
      <c r="W512" t="str">
        <f t="shared" si="544"/>
        <v/>
      </c>
      <c r="X512" t="str">
        <f t="shared" si="544"/>
        <v/>
      </c>
      <c r="Y512">
        <f t="shared" si="545"/>
        <v>0.62727272727272732</v>
      </c>
      <c r="Z512" t="str">
        <f t="shared" si="545"/>
        <v/>
      </c>
      <c r="AA512" t="str">
        <f t="shared" si="545"/>
        <v/>
      </c>
      <c r="AB512" t="str">
        <f t="shared" si="545"/>
        <v/>
      </c>
      <c r="AD512">
        <f t="shared" si="546"/>
        <v>0.48031496062992124</v>
      </c>
      <c r="AE512">
        <f t="shared" si="547"/>
        <v>0.32283464566929132</v>
      </c>
      <c r="AF512">
        <f t="shared" si="548"/>
        <v>0.56955380577427817</v>
      </c>
      <c r="AG512">
        <f t="shared" si="549"/>
        <v>0.56430446194225725</v>
      </c>
      <c r="AH512">
        <f t="shared" si="549"/>
        <v>0.7595628415300546</v>
      </c>
      <c r="AI512">
        <f t="shared" si="549"/>
        <v>0.47967479674796748</v>
      </c>
      <c r="AJ512">
        <f t="shared" si="549"/>
        <v>0.50691244239631339</v>
      </c>
      <c r="AK512">
        <f t="shared" si="550"/>
        <v>0.4356955380577428</v>
      </c>
      <c r="AL512">
        <f t="shared" si="550"/>
        <v>0.24043715846994534</v>
      </c>
      <c r="AM512">
        <f t="shared" si="550"/>
        <v>0.52032520325203258</v>
      </c>
      <c r="AN512">
        <f t="shared" si="550"/>
        <v>0.49308755760368661</v>
      </c>
      <c r="AQ512">
        <f t="shared" si="551"/>
        <v>0</v>
      </c>
      <c r="AR512">
        <f t="shared" si="552"/>
        <v>0</v>
      </c>
      <c r="AS512">
        <f t="shared" si="553"/>
        <v>1</v>
      </c>
      <c r="AT512">
        <f t="shared" si="554"/>
        <v>0</v>
      </c>
      <c r="AU512" t="str">
        <f t="shared" si="554"/>
        <v/>
      </c>
      <c r="AV512" t="str">
        <f t="shared" si="554"/>
        <v/>
      </c>
      <c r="AW512">
        <f t="shared" si="554"/>
        <v>0</v>
      </c>
      <c r="AX512">
        <f t="shared" si="555"/>
        <v>1</v>
      </c>
      <c r="AY512" t="str">
        <f t="shared" si="555"/>
        <v/>
      </c>
      <c r="AZ512" t="str">
        <f t="shared" si="555"/>
        <v/>
      </c>
      <c r="BA512">
        <f t="shared" si="555"/>
        <v>1</v>
      </c>
      <c r="BC512">
        <f t="shared" si="556"/>
        <v>0.41318124207858048</v>
      </c>
      <c r="BD512">
        <f t="shared" si="557"/>
        <v>0.27503168567807351</v>
      </c>
      <c r="BE512">
        <f t="shared" si="558"/>
        <v>0.36628643852978454</v>
      </c>
      <c r="BF512">
        <f t="shared" si="559"/>
        <v>0.79721166032953106</v>
      </c>
      <c r="BG512">
        <f t="shared" si="559"/>
        <v>0.89877300613496935</v>
      </c>
      <c r="BH512">
        <f t="shared" si="559"/>
        <v>0.71889400921658986</v>
      </c>
      <c r="BI512">
        <f t="shared" si="559"/>
        <v>0.58477508650519028</v>
      </c>
      <c r="BJ512">
        <f t="shared" si="560"/>
        <v>0.20278833967046894</v>
      </c>
      <c r="BK512">
        <f t="shared" si="560"/>
        <v>0.10122699386503067</v>
      </c>
      <c r="BL512">
        <f t="shared" si="560"/>
        <v>0.28110599078341014</v>
      </c>
      <c r="BM512">
        <f t="shared" si="560"/>
        <v>0.41522491349480967</v>
      </c>
      <c r="BP512" t="str">
        <f t="shared" si="561"/>
        <v/>
      </c>
      <c r="BQ512" t="str">
        <f t="shared" si="562"/>
        <v/>
      </c>
      <c r="BR512" t="str">
        <f t="shared" si="563"/>
        <v/>
      </c>
      <c r="BS512" t="str">
        <f t="shared" si="564"/>
        <v/>
      </c>
      <c r="BT512" t="str">
        <f t="shared" si="564"/>
        <v/>
      </c>
      <c r="BU512" t="str">
        <f t="shared" si="564"/>
        <v/>
      </c>
      <c r="BV512" t="str">
        <f t="shared" si="564"/>
        <v/>
      </c>
      <c r="BW512" t="str">
        <f t="shared" si="565"/>
        <v/>
      </c>
      <c r="BX512" t="str">
        <f t="shared" si="565"/>
        <v/>
      </c>
      <c r="BY512" t="str">
        <f t="shared" si="565"/>
        <v/>
      </c>
      <c r="BZ512" t="str">
        <f t="shared" si="565"/>
        <v/>
      </c>
    </row>
    <row r="513" spans="1:78" outlineLevel="1">
      <c r="A513" t="s">
        <v>48</v>
      </c>
      <c r="B513" t="s">
        <v>1926</v>
      </c>
      <c r="C513">
        <v>2022</v>
      </c>
      <c r="D513" t="s">
        <v>2039</v>
      </c>
      <c r="G513">
        <f t="shared" si="533"/>
        <v>0.42677824267782427</v>
      </c>
      <c r="H513">
        <f t="shared" si="534"/>
        <v>0.19665271966527198</v>
      </c>
      <c r="I513">
        <f t="shared" si="535"/>
        <v>0.11506276150627615</v>
      </c>
      <c r="K513" t="str">
        <f t="shared" si="536"/>
        <v/>
      </c>
      <c r="L513" t="str">
        <f t="shared" si="537"/>
        <v/>
      </c>
      <c r="M513" t="str">
        <f t="shared" si="538"/>
        <v/>
      </c>
      <c r="O513" t="str">
        <f t="shared" si="539"/>
        <v/>
      </c>
      <c r="P513" t="str">
        <f t="shared" si="540"/>
        <v/>
      </c>
      <c r="R513">
        <f t="shared" si="541"/>
        <v>0</v>
      </c>
      <c r="S513">
        <f t="shared" si="542"/>
        <v>0</v>
      </c>
      <c r="T513">
        <f t="shared" si="543"/>
        <v>0</v>
      </c>
      <c r="U513">
        <f t="shared" si="544"/>
        <v>4.9382716049382713E-2</v>
      </c>
      <c r="V513" t="str">
        <f t="shared" si="544"/>
        <v/>
      </c>
      <c r="W513" t="str">
        <f t="shared" si="544"/>
        <v/>
      </c>
      <c r="X513" t="str">
        <f t="shared" si="544"/>
        <v/>
      </c>
      <c r="Y513">
        <f t="shared" si="545"/>
        <v>0.95061728395061729</v>
      </c>
      <c r="Z513" t="str">
        <f t="shared" si="545"/>
        <v/>
      </c>
      <c r="AA513" t="str">
        <f t="shared" si="545"/>
        <v/>
      </c>
      <c r="AB513" t="str">
        <f t="shared" si="545"/>
        <v/>
      </c>
      <c r="AD513">
        <f t="shared" si="546"/>
        <v>0.42939481268011526</v>
      </c>
      <c r="AE513">
        <f t="shared" si="547"/>
        <v>0.30547550432276654</v>
      </c>
      <c r="AF513">
        <f t="shared" si="548"/>
        <v>0.60806916426512969</v>
      </c>
      <c r="AG513">
        <f t="shared" si="549"/>
        <v>0.50720461095100866</v>
      </c>
      <c r="AH513">
        <f t="shared" si="549"/>
        <v>0.58389261744966447</v>
      </c>
      <c r="AI513">
        <f t="shared" si="549"/>
        <v>0.45283018867924529</v>
      </c>
      <c r="AJ513">
        <f t="shared" si="549"/>
        <v>0.50236966824644547</v>
      </c>
      <c r="AK513">
        <f t="shared" si="550"/>
        <v>0.49279538904899134</v>
      </c>
      <c r="AL513">
        <f t="shared" si="550"/>
        <v>0.41610738255033558</v>
      </c>
      <c r="AM513">
        <f t="shared" si="550"/>
        <v>0.54716981132075471</v>
      </c>
      <c r="AN513">
        <f t="shared" si="550"/>
        <v>0.49763033175355448</v>
      </c>
      <c r="AQ513" t="str">
        <f t="shared" si="551"/>
        <v/>
      </c>
      <c r="AR513" t="str">
        <f t="shared" si="552"/>
        <v/>
      </c>
      <c r="AS513" t="str">
        <f t="shared" si="553"/>
        <v/>
      </c>
      <c r="AT513" t="str">
        <f t="shared" si="554"/>
        <v/>
      </c>
      <c r="AU513" t="str">
        <f t="shared" si="554"/>
        <v/>
      </c>
      <c r="AV513" t="str">
        <f t="shared" si="554"/>
        <v/>
      </c>
      <c r="AW513" t="str">
        <f t="shared" si="554"/>
        <v/>
      </c>
      <c r="AX513" t="str">
        <f t="shared" si="555"/>
        <v/>
      </c>
      <c r="AY513" t="str">
        <f t="shared" si="555"/>
        <v/>
      </c>
      <c r="AZ513" t="str">
        <f t="shared" si="555"/>
        <v/>
      </c>
      <c r="BA513" t="str">
        <f t="shared" si="555"/>
        <v/>
      </c>
      <c r="BC513">
        <f t="shared" si="556"/>
        <v>0.40850515463917525</v>
      </c>
      <c r="BD513">
        <f t="shared" si="557"/>
        <v>0.26159793814432991</v>
      </c>
      <c r="BE513">
        <f t="shared" si="558"/>
        <v>0.27835051546391754</v>
      </c>
      <c r="BF513">
        <f t="shared" si="559"/>
        <v>0.78479381443298968</v>
      </c>
      <c r="BG513">
        <f t="shared" si="559"/>
        <v>0.92113564668769721</v>
      </c>
      <c r="BH513">
        <f t="shared" si="559"/>
        <v>0.66009852216748766</v>
      </c>
      <c r="BI513">
        <f t="shared" si="559"/>
        <v>0.53703703703703709</v>
      </c>
      <c r="BJ513">
        <f t="shared" si="560"/>
        <v>0.21520618556701032</v>
      </c>
      <c r="BK513">
        <f t="shared" si="560"/>
        <v>7.8864353312302835E-2</v>
      </c>
      <c r="BL513">
        <f t="shared" si="560"/>
        <v>0.33990147783251229</v>
      </c>
      <c r="BM513">
        <f t="shared" si="560"/>
        <v>0.46296296296296297</v>
      </c>
      <c r="BP513" t="str">
        <f t="shared" si="561"/>
        <v/>
      </c>
      <c r="BQ513" t="str">
        <f t="shared" si="562"/>
        <v/>
      </c>
      <c r="BR513" t="str">
        <f t="shared" si="563"/>
        <v/>
      </c>
      <c r="BS513" t="str">
        <f t="shared" si="564"/>
        <v/>
      </c>
      <c r="BT513" t="str">
        <f t="shared" si="564"/>
        <v/>
      </c>
      <c r="BU513" t="str">
        <f t="shared" si="564"/>
        <v/>
      </c>
      <c r="BV513" t="str">
        <f t="shared" si="564"/>
        <v/>
      </c>
      <c r="BW513" t="str">
        <f t="shared" si="565"/>
        <v/>
      </c>
      <c r="BX513" t="str">
        <f t="shared" si="565"/>
        <v/>
      </c>
      <c r="BY513" t="str">
        <f t="shared" si="565"/>
        <v/>
      </c>
      <c r="BZ513" t="str">
        <f t="shared" si="565"/>
        <v/>
      </c>
    </row>
    <row r="514" spans="1:78" outlineLevel="1">
      <c r="A514" t="s">
        <v>48</v>
      </c>
      <c r="B514" t="s">
        <v>1926</v>
      </c>
      <c r="C514">
        <v>2023</v>
      </c>
      <c r="D514" t="s">
        <v>2039</v>
      </c>
      <c r="G514">
        <f t="shared" si="533"/>
        <v>0.50556792873051226</v>
      </c>
      <c r="H514">
        <f t="shared" si="534"/>
        <v>0.22271714922048999</v>
      </c>
      <c r="I514">
        <f t="shared" si="535"/>
        <v>0.17371937639198218</v>
      </c>
      <c r="K514" t="str">
        <f t="shared" si="536"/>
        <v/>
      </c>
      <c r="L514" t="str">
        <f t="shared" si="537"/>
        <v/>
      </c>
      <c r="M514" t="str">
        <f t="shared" si="538"/>
        <v/>
      </c>
      <c r="O514">
        <f t="shared" si="539"/>
        <v>0</v>
      </c>
      <c r="P514">
        <f t="shared" si="540"/>
        <v>1</v>
      </c>
      <c r="R514">
        <f t="shared" si="541"/>
        <v>0.13846153846153847</v>
      </c>
      <c r="S514">
        <f t="shared" si="542"/>
        <v>6.1538461538461542E-2</v>
      </c>
      <c r="T514">
        <f t="shared" si="543"/>
        <v>0.64615384615384619</v>
      </c>
      <c r="U514">
        <f t="shared" si="544"/>
        <v>4.6153846153846156E-2</v>
      </c>
      <c r="V514">
        <f t="shared" si="544"/>
        <v>0.1111111111111111</v>
      </c>
      <c r="W514">
        <f t="shared" si="544"/>
        <v>0</v>
      </c>
      <c r="X514">
        <f t="shared" si="544"/>
        <v>2.3809523809523808E-2</v>
      </c>
      <c r="Y514">
        <f t="shared" si="545"/>
        <v>0.9538461538461539</v>
      </c>
      <c r="Z514">
        <f t="shared" si="545"/>
        <v>0.88888888888888884</v>
      </c>
      <c r="AA514">
        <f t="shared" si="545"/>
        <v>1</v>
      </c>
      <c r="AB514">
        <f t="shared" si="545"/>
        <v>0.97619047619047616</v>
      </c>
      <c r="AD514">
        <f t="shared" si="546"/>
        <v>0.402020202020202</v>
      </c>
      <c r="AE514">
        <f t="shared" si="547"/>
        <v>0.37171717171717172</v>
      </c>
      <c r="AF514">
        <f t="shared" si="548"/>
        <v>0.58181818181818179</v>
      </c>
      <c r="AG514">
        <f t="shared" si="549"/>
        <v>0.46666666666666667</v>
      </c>
      <c r="AH514">
        <f t="shared" si="549"/>
        <v>0.63316582914572861</v>
      </c>
      <c r="AI514">
        <f t="shared" si="549"/>
        <v>0.45652173913043476</v>
      </c>
      <c r="AJ514">
        <f t="shared" si="549"/>
        <v>0.47569444444444442</v>
      </c>
      <c r="AK514">
        <f t="shared" si="550"/>
        <v>0.53333333333333333</v>
      </c>
      <c r="AL514">
        <f t="shared" si="550"/>
        <v>0.36683417085427134</v>
      </c>
      <c r="AM514">
        <f t="shared" si="550"/>
        <v>0.54347826086956519</v>
      </c>
      <c r="AN514">
        <f t="shared" si="550"/>
        <v>0.52430555555555558</v>
      </c>
      <c r="AQ514" t="str">
        <f t="shared" si="551"/>
        <v/>
      </c>
      <c r="AR514" t="str">
        <f t="shared" si="552"/>
        <v/>
      </c>
      <c r="AS514" t="str">
        <f t="shared" si="553"/>
        <v/>
      </c>
      <c r="AT514" t="str">
        <f t="shared" si="554"/>
        <v/>
      </c>
      <c r="AU514" t="str">
        <f t="shared" si="554"/>
        <v/>
      </c>
      <c r="AV514" t="str">
        <f t="shared" si="554"/>
        <v/>
      </c>
      <c r="AW514" t="str">
        <f t="shared" si="554"/>
        <v/>
      </c>
      <c r="AX514" t="str">
        <f t="shared" si="555"/>
        <v/>
      </c>
      <c r="AY514" t="str">
        <f t="shared" si="555"/>
        <v/>
      </c>
      <c r="AZ514" t="str">
        <f t="shared" si="555"/>
        <v/>
      </c>
      <c r="BA514" t="str">
        <f t="shared" si="555"/>
        <v/>
      </c>
      <c r="BC514">
        <f t="shared" si="556"/>
        <v>0.40937114673242908</v>
      </c>
      <c r="BD514">
        <f t="shared" si="557"/>
        <v>0.27003699136868065</v>
      </c>
      <c r="BE514">
        <f t="shared" si="558"/>
        <v>0.2996300863131936</v>
      </c>
      <c r="BF514">
        <f t="shared" si="559"/>
        <v>0.8014796547472256</v>
      </c>
      <c r="BG514">
        <f t="shared" si="559"/>
        <v>0.92469879518072284</v>
      </c>
      <c r="BH514">
        <f t="shared" si="559"/>
        <v>0.74429223744292239</v>
      </c>
      <c r="BI514">
        <f t="shared" si="559"/>
        <v>0.5761316872427984</v>
      </c>
      <c r="BJ514">
        <f t="shared" si="560"/>
        <v>0.19852034525277434</v>
      </c>
      <c r="BK514">
        <f t="shared" si="560"/>
        <v>7.5301204819277115E-2</v>
      </c>
      <c r="BL514">
        <f t="shared" si="560"/>
        <v>0.25570776255707761</v>
      </c>
      <c r="BM514">
        <f t="shared" si="560"/>
        <v>0.42386831275720166</v>
      </c>
      <c r="BP514" t="str">
        <f t="shared" si="561"/>
        <v/>
      </c>
      <c r="BQ514" t="str">
        <f t="shared" si="562"/>
        <v/>
      </c>
      <c r="BR514" t="str">
        <f t="shared" si="563"/>
        <v/>
      </c>
      <c r="BS514" t="str">
        <f t="shared" si="564"/>
        <v/>
      </c>
      <c r="BT514" t="str">
        <f t="shared" si="564"/>
        <v/>
      </c>
      <c r="BU514" t="str">
        <f t="shared" si="564"/>
        <v/>
      </c>
      <c r="BV514" t="str">
        <f t="shared" si="564"/>
        <v/>
      </c>
      <c r="BW514" t="str">
        <f t="shared" si="565"/>
        <v/>
      </c>
      <c r="BX514" t="str">
        <f t="shared" si="565"/>
        <v/>
      </c>
      <c r="BY514" t="str">
        <f t="shared" si="565"/>
        <v/>
      </c>
      <c r="BZ514" t="str">
        <f t="shared" si="565"/>
        <v/>
      </c>
    </row>
    <row r="515" spans="1:78" outlineLevel="1">
      <c r="A515" t="s">
        <v>50</v>
      </c>
      <c r="B515" t="s">
        <v>1927</v>
      </c>
      <c r="C515">
        <v>2018</v>
      </c>
      <c r="D515" t="s">
        <v>2039</v>
      </c>
      <c r="G515">
        <f t="shared" ref="G515:G520" si="566">IF(F22&gt;0, G22/F22, "")</f>
        <v>0.44856459330143539</v>
      </c>
      <c r="H515">
        <f t="shared" ref="H515:H520" si="567">IF(F22&gt;0, H22/F22, "")</f>
        <v>0.52631578947368418</v>
      </c>
      <c r="I515">
        <f t="shared" ref="I515:I520" si="568">IF(F22&gt;0, I22/F22, "")</f>
        <v>0.25119617224880381</v>
      </c>
      <c r="K515" t="str">
        <f t="shared" ref="K515:K520" si="569">IF(J22&gt;0, K22/J22, "")</f>
        <v/>
      </c>
      <c r="L515" t="str">
        <f t="shared" ref="L515:L520" si="570">IF(J22&gt;0, L22/J22, "")</f>
        <v/>
      </c>
      <c r="M515" t="str">
        <f t="shared" ref="M515:M520" si="571">IF(J22&gt;0, M22/J22, "")</f>
        <v/>
      </c>
      <c r="O515" t="str">
        <f t="shared" ref="O515:O520" si="572">IF(N22&gt;0, O22/N22, "")</f>
        <v/>
      </c>
      <c r="P515" t="str">
        <f t="shared" ref="P515:P520" si="573">IF(N22&gt;0, P22/N22, "")</f>
        <v/>
      </c>
      <c r="R515" t="str">
        <f t="shared" ref="R515:R520" si="574">IF(Q22&gt;0, R22/Q22, "")</f>
        <v/>
      </c>
      <c r="S515" t="str">
        <f t="shared" ref="S515:S520" si="575">IF(Q22&gt;0, S22/Q22, "")</f>
        <v/>
      </c>
      <c r="T515" t="str">
        <f t="shared" ref="T515:T520" si="576">IF(Q22&gt;0, T22/Q22, "")</f>
        <v/>
      </c>
      <c r="U515" t="str">
        <f t="shared" ref="U515:X520" si="577">IF(Q22&gt;0, U22/Q22, "")</f>
        <v/>
      </c>
      <c r="V515" t="str">
        <f t="shared" si="577"/>
        <v/>
      </c>
      <c r="W515" t="str">
        <f t="shared" si="577"/>
        <v/>
      </c>
      <c r="X515" t="str">
        <f t="shared" si="577"/>
        <v/>
      </c>
      <c r="Y515" t="str">
        <f t="shared" ref="Y515:AB520" si="578">IF(Q22&gt;0, Y22/Q22, "")</f>
        <v/>
      </c>
      <c r="Z515" t="str">
        <f t="shared" si="578"/>
        <v/>
      </c>
      <c r="AA515" t="str">
        <f t="shared" si="578"/>
        <v/>
      </c>
      <c r="AB515" t="str">
        <f t="shared" si="578"/>
        <v/>
      </c>
      <c r="AD515">
        <f t="shared" ref="AD515:AD520" si="579">IF(AC22&gt;0, AD22/AC22, "")</f>
        <v>0.38577586206896552</v>
      </c>
      <c r="AE515">
        <f t="shared" ref="AE515:AE520" si="580">IF(AC22&gt;0, AE22/AC22, "")</f>
        <v>0.52370689655172409</v>
      </c>
      <c r="AF515">
        <f t="shared" ref="AF515:AF520" si="581">IF(AC22&gt;0, AF22/AC22, "")</f>
        <v>0.52693965517241381</v>
      </c>
      <c r="AG515">
        <f t="shared" ref="AG515:AJ520" si="582">IF(AC22&gt;0, AG22/AC22, "")</f>
        <v>0.32866379310344829</v>
      </c>
      <c r="AH515">
        <f t="shared" si="582"/>
        <v>0.41899441340782123</v>
      </c>
      <c r="AI515">
        <f t="shared" si="582"/>
        <v>0.36625514403292181</v>
      </c>
      <c r="AJ515">
        <f t="shared" si="582"/>
        <v>0.3721881390593047</v>
      </c>
      <c r="AK515">
        <f t="shared" ref="AK515:AN520" si="583">IF(AC22&gt;0, AK22/AC22, "")</f>
        <v>0.67133620689655171</v>
      </c>
      <c r="AL515">
        <f t="shared" si="583"/>
        <v>0.58100558659217882</v>
      </c>
      <c r="AM515">
        <f t="shared" si="583"/>
        <v>0.63374485596707819</v>
      </c>
      <c r="AN515">
        <f t="shared" si="583"/>
        <v>0.6278118609406953</v>
      </c>
      <c r="AQ515">
        <f t="shared" ref="AQ515:AQ520" si="584">IF(AP22&gt;0, AQ22/AP22, "")</f>
        <v>0</v>
      </c>
      <c r="AR515">
        <f t="shared" ref="AR515:AR520" si="585">IF(AP22&gt;0, AR22/AP22, "")</f>
        <v>0.33333333333333331</v>
      </c>
      <c r="AS515">
        <f t="shared" ref="AS515:AS520" si="586">IF(AP22&gt;0, AS22/AP22, "")</f>
        <v>0.83333333333333337</v>
      </c>
      <c r="AT515">
        <f t="shared" ref="AT515:AW520" si="587">IF(AP22&gt;0, AT22/AP22, "")</f>
        <v>1</v>
      </c>
      <c r="AU515" t="str">
        <f t="shared" si="587"/>
        <v/>
      </c>
      <c r="AV515">
        <f t="shared" si="587"/>
        <v>1</v>
      </c>
      <c r="AW515">
        <f t="shared" si="587"/>
        <v>1</v>
      </c>
      <c r="AX515">
        <f t="shared" ref="AX515:BA520" si="588">IF(AP22&gt;0, AX22/AP22, "")</f>
        <v>0</v>
      </c>
      <c r="AY515" t="str">
        <f t="shared" si="588"/>
        <v/>
      </c>
      <c r="AZ515">
        <f t="shared" si="588"/>
        <v>0</v>
      </c>
      <c r="BA515">
        <f t="shared" si="588"/>
        <v>0</v>
      </c>
      <c r="BC515">
        <f t="shared" ref="BC515:BC520" si="589">IF(BB22&gt;0, BC22/BB22, "")</f>
        <v>0.34749999999999998</v>
      </c>
      <c r="BD515">
        <f t="shared" ref="BD515:BD520" si="590">IF(BB22&gt;0, BD22/BB22, "")</f>
        <v>0.59083333333333332</v>
      </c>
      <c r="BE515">
        <f t="shared" ref="BE515:BE520" si="591">IF(BB22&gt;0, BE22/BB22, "")</f>
        <v>0.42333333333333334</v>
      </c>
      <c r="BF515">
        <f t="shared" ref="BF515:BI520" si="592">IF(BB22&gt;0, BF22/BB22, "")</f>
        <v>0.66166666666666663</v>
      </c>
      <c r="BG515">
        <f t="shared" si="592"/>
        <v>0.77937649880095927</v>
      </c>
      <c r="BH515">
        <f t="shared" si="592"/>
        <v>0.66995768688293367</v>
      </c>
      <c r="BI515">
        <f t="shared" si="592"/>
        <v>0.61811023622047245</v>
      </c>
      <c r="BJ515">
        <f t="shared" ref="BJ515:BM520" si="593">IF(BB22&gt;0, BJ22/BB22, "")</f>
        <v>0.33833333333333332</v>
      </c>
      <c r="BK515">
        <f t="shared" si="593"/>
        <v>0.22062350119904076</v>
      </c>
      <c r="BL515">
        <f t="shared" si="593"/>
        <v>0.33004231311706628</v>
      </c>
      <c r="BM515">
        <f t="shared" si="593"/>
        <v>0.38188976377952755</v>
      </c>
      <c r="BP515" t="str">
        <f t="shared" ref="BP515:BP520" si="594">IF(BO22&gt;0, BP22/BO22, "")</f>
        <v/>
      </c>
      <c r="BQ515" t="str">
        <f t="shared" ref="BQ515:BQ520" si="595">IF(BO22&gt;0, BQ22/BO22, "")</f>
        <v/>
      </c>
      <c r="BR515" t="str">
        <f t="shared" ref="BR515:BR520" si="596">IF(BO22&gt;0, BR22/BO22, "")</f>
        <v/>
      </c>
      <c r="BS515" t="str">
        <f t="shared" ref="BS515:BV520" si="597">IF(BO22&gt;0, BS22/BO22, "")</f>
        <v/>
      </c>
      <c r="BT515" t="str">
        <f t="shared" si="597"/>
        <v/>
      </c>
      <c r="BU515" t="str">
        <f t="shared" si="597"/>
        <v/>
      </c>
      <c r="BV515" t="str">
        <f t="shared" si="597"/>
        <v/>
      </c>
      <c r="BW515" t="str">
        <f t="shared" ref="BW515:BZ520" si="598">IF(BO22&gt;0, BW22/BO22, "")</f>
        <v/>
      </c>
      <c r="BX515" t="str">
        <f t="shared" si="598"/>
        <v/>
      </c>
      <c r="BY515" t="str">
        <f t="shared" si="598"/>
        <v/>
      </c>
      <c r="BZ515" t="str">
        <f t="shared" si="598"/>
        <v/>
      </c>
    </row>
    <row r="516" spans="1:78" outlineLevel="1">
      <c r="A516" t="s">
        <v>50</v>
      </c>
      <c r="B516" t="s">
        <v>1927</v>
      </c>
      <c r="C516">
        <v>2019</v>
      </c>
      <c r="D516" t="s">
        <v>2039</v>
      </c>
      <c r="G516">
        <f t="shared" si="566"/>
        <v>0.50970873786407767</v>
      </c>
      <c r="H516">
        <f t="shared" si="567"/>
        <v>0.48422330097087379</v>
      </c>
      <c r="I516">
        <f t="shared" si="568"/>
        <v>0.25121359223300971</v>
      </c>
      <c r="K516" t="str">
        <f t="shared" si="569"/>
        <v/>
      </c>
      <c r="L516" t="str">
        <f t="shared" si="570"/>
        <v/>
      </c>
      <c r="M516" t="str">
        <f t="shared" si="571"/>
        <v/>
      </c>
      <c r="O516" t="str">
        <f t="shared" si="572"/>
        <v/>
      </c>
      <c r="P516" t="str">
        <f t="shared" si="573"/>
        <v/>
      </c>
      <c r="R516" t="str">
        <f t="shared" si="574"/>
        <v/>
      </c>
      <c r="S516" t="str">
        <f t="shared" si="575"/>
        <v/>
      </c>
      <c r="T516" t="str">
        <f t="shared" si="576"/>
        <v/>
      </c>
      <c r="U516" t="str">
        <f t="shared" si="577"/>
        <v/>
      </c>
      <c r="V516" t="str">
        <f t="shared" si="577"/>
        <v/>
      </c>
      <c r="W516" t="str">
        <f t="shared" si="577"/>
        <v/>
      </c>
      <c r="X516" t="str">
        <f t="shared" si="577"/>
        <v/>
      </c>
      <c r="Y516" t="str">
        <f t="shared" si="578"/>
        <v/>
      </c>
      <c r="Z516" t="str">
        <f t="shared" si="578"/>
        <v/>
      </c>
      <c r="AA516" t="str">
        <f t="shared" si="578"/>
        <v/>
      </c>
      <c r="AB516" t="str">
        <f t="shared" si="578"/>
        <v/>
      </c>
      <c r="AD516">
        <f t="shared" si="579"/>
        <v>0.3282520325203252</v>
      </c>
      <c r="AE516">
        <f t="shared" si="580"/>
        <v>0.45833333333333331</v>
      </c>
      <c r="AF516">
        <f t="shared" si="581"/>
        <v>0.57520325203252032</v>
      </c>
      <c r="AG516">
        <f t="shared" si="582"/>
        <v>0.40040650406504064</v>
      </c>
      <c r="AH516">
        <f t="shared" si="582"/>
        <v>0.45201238390092879</v>
      </c>
      <c r="AI516">
        <f t="shared" si="582"/>
        <v>0.41019955654101997</v>
      </c>
      <c r="AJ516">
        <f t="shared" si="582"/>
        <v>0.45936395759717313</v>
      </c>
      <c r="AK516">
        <f t="shared" si="583"/>
        <v>0.59959349593495936</v>
      </c>
      <c r="AL516">
        <f t="shared" si="583"/>
        <v>0.54798761609907121</v>
      </c>
      <c r="AM516">
        <f t="shared" si="583"/>
        <v>0.58980044345898008</v>
      </c>
      <c r="AN516">
        <f t="shared" si="583"/>
        <v>0.54063604240282681</v>
      </c>
      <c r="AQ516">
        <f t="shared" si="584"/>
        <v>0.16666666666666666</v>
      </c>
      <c r="AR516">
        <f t="shared" si="585"/>
        <v>0.16666666666666666</v>
      </c>
      <c r="AS516">
        <f t="shared" si="586"/>
        <v>0.5</v>
      </c>
      <c r="AT516">
        <f t="shared" si="587"/>
        <v>1</v>
      </c>
      <c r="AU516">
        <f t="shared" si="587"/>
        <v>1</v>
      </c>
      <c r="AV516">
        <f t="shared" si="587"/>
        <v>1</v>
      </c>
      <c r="AW516">
        <f t="shared" si="587"/>
        <v>1</v>
      </c>
      <c r="AX516">
        <f t="shared" si="588"/>
        <v>0</v>
      </c>
      <c r="AY516">
        <f t="shared" si="588"/>
        <v>0</v>
      </c>
      <c r="AZ516">
        <f t="shared" si="588"/>
        <v>0</v>
      </c>
      <c r="BA516">
        <f t="shared" si="588"/>
        <v>0</v>
      </c>
      <c r="BC516">
        <f t="shared" si="589"/>
        <v>0.35646258503401362</v>
      </c>
      <c r="BD516">
        <f t="shared" si="590"/>
        <v>0.56938775510204087</v>
      </c>
      <c r="BE516">
        <f t="shared" si="591"/>
        <v>0.37142857142857144</v>
      </c>
      <c r="BF516">
        <f t="shared" si="592"/>
        <v>0.69931972789115648</v>
      </c>
      <c r="BG516">
        <f t="shared" si="592"/>
        <v>0.8282442748091603</v>
      </c>
      <c r="BH516">
        <f t="shared" si="592"/>
        <v>0.67861409796893668</v>
      </c>
      <c r="BI516">
        <f t="shared" si="592"/>
        <v>0.60989010989010994</v>
      </c>
      <c r="BJ516">
        <f t="shared" si="593"/>
        <v>0.30068027210884352</v>
      </c>
      <c r="BK516">
        <f t="shared" si="593"/>
        <v>0.1717557251908397</v>
      </c>
      <c r="BL516">
        <f t="shared" si="593"/>
        <v>0.32138590203106332</v>
      </c>
      <c r="BM516">
        <f t="shared" si="593"/>
        <v>0.39010989010989011</v>
      </c>
      <c r="BP516" t="str">
        <f t="shared" si="594"/>
        <v/>
      </c>
      <c r="BQ516" t="str">
        <f t="shared" si="595"/>
        <v/>
      </c>
      <c r="BR516" t="str">
        <f t="shared" si="596"/>
        <v/>
      </c>
      <c r="BS516" t="str">
        <f t="shared" si="597"/>
        <v/>
      </c>
      <c r="BT516" t="str">
        <f t="shared" si="597"/>
        <v/>
      </c>
      <c r="BU516" t="str">
        <f t="shared" si="597"/>
        <v/>
      </c>
      <c r="BV516" t="str">
        <f t="shared" si="597"/>
        <v/>
      </c>
      <c r="BW516" t="str">
        <f t="shared" si="598"/>
        <v/>
      </c>
      <c r="BX516" t="str">
        <f t="shared" si="598"/>
        <v/>
      </c>
      <c r="BY516" t="str">
        <f t="shared" si="598"/>
        <v/>
      </c>
      <c r="BZ516" t="str">
        <f t="shared" si="598"/>
        <v/>
      </c>
    </row>
    <row r="517" spans="1:78" outlineLevel="1">
      <c r="A517" t="s">
        <v>50</v>
      </c>
      <c r="B517" t="s">
        <v>1927</v>
      </c>
      <c r="C517">
        <v>2020</v>
      </c>
      <c r="D517" t="s">
        <v>2039</v>
      </c>
      <c r="G517">
        <f t="shared" si="566"/>
        <v>0.47681331747919142</v>
      </c>
      <c r="H517">
        <f t="shared" si="567"/>
        <v>0.51486325802615929</v>
      </c>
      <c r="I517">
        <f t="shared" si="568"/>
        <v>0.24494649227110582</v>
      </c>
      <c r="K517" t="str">
        <f t="shared" si="569"/>
        <v/>
      </c>
      <c r="L517" t="str">
        <f t="shared" si="570"/>
        <v/>
      </c>
      <c r="M517" t="str">
        <f t="shared" si="571"/>
        <v/>
      </c>
      <c r="O517">
        <f t="shared" si="572"/>
        <v>0.81599999999999995</v>
      </c>
      <c r="P517">
        <f t="shared" si="573"/>
        <v>0.184</v>
      </c>
      <c r="R517">
        <f t="shared" si="574"/>
        <v>0</v>
      </c>
      <c r="S517">
        <f t="shared" si="575"/>
        <v>0</v>
      </c>
      <c r="T517">
        <f t="shared" si="576"/>
        <v>0</v>
      </c>
      <c r="U517">
        <f t="shared" si="577"/>
        <v>0.810126582278481</v>
      </c>
      <c r="V517" t="str">
        <f t="shared" si="577"/>
        <v/>
      </c>
      <c r="W517" t="str">
        <f t="shared" si="577"/>
        <v/>
      </c>
      <c r="X517" t="str">
        <f t="shared" si="577"/>
        <v/>
      </c>
      <c r="Y517">
        <f t="shared" si="578"/>
        <v>0.189873417721519</v>
      </c>
      <c r="Z517" t="str">
        <f t="shared" si="578"/>
        <v/>
      </c>
      <c r="AA517" t="str">
        <f t="shared" si="578"/>
        <v/>
      </c>
      <c r="AB517" t="str">
        <f t="shared" si="578"/>
        <v/>
      </c>
      <c r="AD517">
        <f t="shared" si="579"/>
        <v>0.40378197997775306</v>
      </c>
      <c r="AE517">
        <f t="shared" si="580"/>
        <v>0.52947719688542827</v>
      </c>
      <c r="AF517">
        <f t="shared" si="581"/>
        <v>0.51946607341490547</v>
      </c>
      <c r="AG517">
        <f t="shared" si="582"/>
        <v>0.34927697441601779</v>
      </c>
      <c r="AH517">
        <f t="shared" si="582"/>
        <v>0.4462809917355372</v>
      </c>
      <c r="AI517">
        <f t="shared" si="582"/>
        <v>0.3907563025210084</v>
      </c>
      <c r="AJ517">
        <f t="shared" si="582"/>
        <v>0.38972162740899358</v>
      </c>
      <c r="AK517">
        <f t="shared" si="583"/>
        <v>0.65072302558398221</v>
      </c>
      <c r="AL517">
        <f t="shared" si="583"/>
        <v>0.55371900826446285</v>
      </c>
      <c r="AM517">
        <f t="shared" si="583"/>
        <v>0.60924369747899154</v>
      </c>
      <c r="AN517">
        <f t="shared" si="583"/>
        <v>0.61027837259100648</v>
      </c>
      <c r="AQ517">
        <f t="shared" si="584"/>
        <v>0.2</v>
      </c>
      <c r="AR517">
        <f t="shared" si="585"/>
        <v>0.6</v>
      </c>
      <c r="AS517">
        <f t="shared" si="586"/>
        <v>1</v>
      </c>
      <c r="AT517">
        <f t="shared" si="587"/>
        <v>1</v>
      </c>
      <c r="AU517">
        <f t="shared" si="587"/>
        <v>1</v>
      </c>
      <c r="AV517">
        <f t="shared" si="587"/>
        <v>1</v>
      </c>
      <c r="AW517">
        <f t="shared" si="587"/>
        <v>1</v>
      </c>
      <c r="AX517">
        <f t="shared" si="588"/>
        <v>0</v>
      </c>
      <c r="AY517">
        <f t="shared" si="588"/>
        <v>0</v>
      </c>
      <c r="AZ517">
        <f t="shared" si="588"/>
        <v>0</v>
      </c>
      <c r="BA517">
        <f t="shared" si="588"/>
        <v>0</v>
      </c>
      <c r="BC517">
        <f t="shared" si="589"/>
        <v>0.361603700848111</v>
      </c>
      <c r="BD517">
        <f t="shared" si="590"/>
        <v>0.57671549730146487</v>
      </c>
      <c r="BE517">
        <f t="shared" si="591"/>
        <v>0.41865844255975326</v>
      </c>
      <c r="BF517">
        <f t="shared" si="592"/>
        <v>0.65227447956823437</v>
      </c>
      <c r="BG517">
        <f t="shared" si="592"/>
        <v>0.75266524520255862</v>
      </c>
      <c r="BH517">
        <f t="shared" si="592"/>
        <v>0.66176470588235292</v>
      </c>
      <c r="BI517">
        <f t="shared" si="592"/>
        <v>0.5948434622467772</v>
      </c>
      <c r="BJ517">
        <f t="shared" si="593"/>
        <v>0.34772552043176563</v>
      </c>
      <c r="BK517">
        <f t="shared" si="593"/>
        <v>0.24733475479744135</v>
      </c>
      <c r="BL517">
        <f t="shared" si="593"/>
        <v>0.33823529411764708</v>
      </c>
      <c r="BM517">
        <f t="shared" si="593"/>
        <v>0.40515653775322286</v>
      </c>
      <c r="BP517" t="str">
        <f t="shared" si="594"/>
        <v/>
      </c>
      <c r="BQ517" t="str">
        <f t="shared" si="595"/>
        <v/>
      </c>
      <c r="BR517" t="str">
        <f t="shared" si="596"/>
        <v/>
      </c>
      <c r="BS517" t="str">
        <f t="shared" si="597"/>
        <v/>
      </c>
      <c r="BT517" t="str">
        <f t="shared" si="597"/>
        <v/>
      </c>
      <c r="BU517" t="str">
        <f t="shared" si="597"/>
        <v/>
      </c>
      <c r="BV517" t="str">
        <f t="shared" si="597"/>
        <v/>
      </c>
      <c r="BW517" t="str">
        <f t="shared" si="598"/>
        <v/>
      </c>
      <c r="BX517" t="str">
        <f t="shared" si="598"/>
        <v/>
      </c>
      <c r="BY517" t="str">
        <f t="shared" si="598"/>
        <v/>
      </c>
      <c r="BZ517" t="str">
        <f t="shared" si="598"/>
        <v/>
      </c>
    </row>
    <row r="518" spans="1:78" outlineLevel="1">
      <c r="A518" t="s">
        <v>50</v>
      </c>
      <c r="B518" t="s">
        <v>1927</v>
      </c>
      <c r="C518">
        <v>2021</v>
      </c>
      <c r="D518" t="s">
        <v>2039</v>
      </c>
      <c r="G518">
        <f t="shared" si="566"/>
        <v>0.43954659949622166</v>
      </c>
      <c r="H518">
        <f t="shared" si="567"/>
        <v>0.49622166246851385</v>
      </c>
      <c r="I518">
        <f t="shared" si="568"/>
        <v>0.24937027707808565</v>
      </c>
      <c r="K518" t="str">
        <f t="shared" si="569"/>
        <v/>
      </c>
      <c r="L518" t="str">
        <f t="shared" si="570"/>
        <v/>
      </c>
      <c r="M518" t="str">
        <f t="shared" si="571"/>
        <v/>
      </c>
      <c r="O518">
        <f t="shared" si="572"/>
        <v>0.68468468468468469</v>
      </c>
      <c r="P518">
        <f t="shared" si="573"/>
        <v>0.31531531531531531</v>
      </c>
      <c r="R518">
        <f t="shared" si="574"/>
        <v>0</v>
      </c>
      <c r="S518">
        <f t="shared" si="575"/>
        <v>0</v>
      </c>
      <c r="T518">
        <f t="shared" si="576"/>
        <v>0</v>
      </c>
      <c r="U518">
        <f t="shared" si="577"/>
        <v>0.75362318840579712</v>
      </c>
      <c r="V518" t="str">
        <f t="shared" si="577"/>
        <v/>
      </c>
      <c r="W518" t="str">
        <f t="shared" si="577"/>
        <v/>
      </c>
      <c r="X518" t="str">
        <f t="shared" si="577"/>
        <v/>
      </c>
      <c r="Y518">
        <f t="shared" si="578"/>
        <v>0.24637681159420291</v>
      </c>
      <c r="Z518" t="str">
        <f t="shared" si="578"/>
        <v/>
      </c>
      <c r="AA518" t="str">
        <f t="shared" si="578"/>
        <v/>
      </c>
      <c r="AB518" t="str">
        <f t="shared" si="578"/>
        <v/>
      </c>
      <c r="AD518">
        <f t="shared" si="579"/>
        <v>0.36450584484590859</v>
      </c>
      <c r="AE518">
        <f t="shared" si="580"/>
        <v>0.51540913921360254</v>
      </c>
      <c r="AF518">
        <f t="shared" si="581"/>
        <v>0.55260361317747075</v>
      </c>
      <c r="AG518">
        <f t="shared" si="582"/>
        <v>0.25611052072263552</v>
      </c>
      <c r="AH518">
        <f t="shared" si="582"/>
        <v>0.33236151603498543</v>
      </c>
      <c r="AI518">
        <f t="shared" si="582"/>
        <v>0.30515463917525776</v>
      </c>
      <c r="AJ518">
        <f t="shared" si="582"/>
        <v>0.25769230769230766</v>
      </c>
      <c r="AK518">
        <f t="shared" si="583"/>
        <v>0.74388947927736448</v>
      </c>
      <c r="AL518">
        <f t="shared" si="583"/>
        <v>0.66763848396501457</v>
      </c>
      <c r="AM518">
        <f t="shared" si="583"/>
        <v>0.69484536082474224</v>
      </c>
      <c r="AN518">
        <f t="shared" si="583"/>
        <v>0.74230769230769234</v>
      </c>
      <c r="AQ518">
        <f t="shared" si="584"/>
        <v>0.2</v>
      </c>
      <c r="AR518">
        <f t="shared" si="585"/>
        <v>0.6</v>
      </c>
      <c r="AS518">
        <f t="shared" si="586"/>
        <v>0.8</v>
      </c>
      <c r="AT518">
        <f t="shared" si="587"/>
        <v>1</v>
      </c>
      <c r="AU518">
        <f t="shared" si="587"/>
        <v>1</v>
      </c>
      <c r="AV518">
        <f t="shared" si="587"/>
        <v>1</v>
      </c>
      <c r="AW518">
        <f t="shared" si="587"/>
        <v>1</v>
      </c>
      <c r="AX518">
        <f t="shared" si="588"/>
        <v>0</v>
      </c>
      <c r="AY518">
        <f t="shared" si="588"/>
        <v>0</v>
      </c>
      <c r="AZ518">
        <f t="shared" si="588"/>
        <v>0</v>
      </c>
      <c r="BA518">
        <f t="shared" si="588"/>
        <v>0</v>
      </c>
      <c r="BC518">
        <f t="shared" si="589"/>
        <v>0.34914089347079036</v>
      </c>
      <c r="BD518">
        <f t="shared" si="590"/>
        <v>0.58350515463917529</v>
      </c>
      <c r="BE518">
        <f t="shared" si="591"/>
        <v>0.37800687285223367</v>
      </c>
      <c r="BF518">
        <f t="shared" si="592"/>
        <v>0.68041237113402064</v>
      </c>
      <c r="BG518">
        <f t="shared" si="592"/>
        <v>0.77755905511811019</v>
      </c>
      <c r="BH518">
        <f t="shared" si="592"/>
        <v>0.68786808009422851</v>
      </c>
      <c r="BI518">
        <f t="shared" si="592"/>
        <v>0.6</v>
      </c>
      <c r="BJ518">
        <f t="shared" si="593"/>
        <v>0.31958762886597936</v>
      </c>
      <c r="BK518">
        <f t="shared" si="593"/>
        <v>0.22244094488188976</v>
      </c>
      <c r="BL518">
        <f t="shared" si="593"/>
        <v>0.31213191990577149</v>
      </c>
      <c r="BM518">
        <f t="shared" si="593"/>
        <v>0.4</v>
      </c>
      <c r="BP518" t="str">
        <f t="shared" si="594"/>
        <v/>
      </c>
      <c r="BQ518" t="str">
        <f t="shared" si="595"/>
        <v/>
      </c>
      <c r="BR518" t="str">
        <f t="shared" si="596"/>
        <v/>
      </c>
      <c r="BS518" t="str">
        <f t="shared" si="597"/>
        <v/>
      </c>
      <c r="BT518" t="str">
        <f t="shared" si="597"/>
        <v/>
      </c>
      <c r="BU518" t="str">
        <f t="shared" si="597"/>
        <v/>
      </c>
      <c r="BV518" t="str">
        <f t="shared" si="597"/>
        <v/>
      </c>
      <c r="BW518" t="str">
        <f t="shared" si="598"/>
        <v/>
      </c>
      <c r="BX518" t="str">
        <f t="shared" si="598"/>
        <v/>
      </c>
      <c r="BY518" t="str">
        <f t="shared" si="598"/>
        <v/>
      </c>
      <c r="BZ518" t="str">
        <f t="shared" si="598"/>
        <v/>
      </c>
    </row>
    <row r="519" spans="1:78" outlineLevel="1">
      <c r="A519" t="s">
        <v>50</v>
      </c>
      <c r="B519" t="s">
        <v>1927</v>
      </c>
      <c r="C519">
        <v>2022</v>
      </c>
      <c r="D519" t="s">
        <v>2039</v>
      </c>
      <c r="G519">
        <f t="shared" si="566"/>
        <v>0.4451219512195122</v>
      </c>
      <c r="H519">
        <f t="shared" si="567"/>
        <v>0.50731707317073171</v>
      </c>
      <c r="I519">
        <f t="shared" si="568"/>
        <v>0.24024390243902438</v>
      </c>
      <c r="K519" t="str">
        <f t="shared" si="569"/>
        <v/>
      </c>
      <c r="L519" t="str">
        <f t="shared" si="570"/>
        <v/>
      </c>
      <c r="M519" t="str">
        <f t="shared" si="571"/>
        <v/>
      </c>
      <c r="O519">
        <f t="shared" si="572"/>
        <v>0.48333333333333334</v>
      </c>
      <c r="P519">
        <f t="shared" si="573"/>
        <v>0.51666666666666672</v>
      </c>
      <c r="R519">
        <f t="shared" si="574"/>
        <v>0</v>
      </c>
      <c r="S519">
        <f t="shared" si="575"/>
        <v>0</v>
      </c>
      <c r="T519">
        <f t="shared" si="576"/>
        <v>0</v>
      </c>
      <c r="U519">
        <f t="shared" si="577"/>
        <v>0.7432432432432432</v>
      </c>
      <c r="V519" t="str">
        <f t="shared" si="577"/>
        <v/>
      </c>
      <c r="W519" t="str">
        <f t="shared" si="577"/>
        <v/>
      </c>
      <c r="X519" t="str">
        <f t="shared" si="577"/>
        <v/>
      </c>
      <c r="Y519">
        <f t="shared" si="578"/>
        <v>0.25675675675675674</v>
      </c>
      <c r="Z519" t="str">
        <f t="shared" si="578"/>
        <v/>
      </c>
      <c r="AA519" t="str">
        <f t="shared" si="578"/>
        <v/>
      </c>
      <c r="AB519" t="str">
        <f t="shared" si="578"/>
        <v/>
      </c>
      <c r="AD519">
        <f t="shared" si="579"/>
        <v>0.37669094693028093</v>
      </c>
      <c r="AE519">
        <f t="shared" si="580"/>
        <v>0.55254942767950055</v>
      </c>
      <c r="AF519">
        <f t="shared" si="581"/>
        <v>0.47866805411030178</v>
      </c>
      <c r="AG519">
        <f t="shared" si="582"/>
        <v>0.29344432882414151</v>
      </c>
      <c r="AH519">
        <f t="shared" si="582"/>
        <v>0.40055248618784528</v>
      </c>
      <c r="AI519">
        <f t="shared" si="582"/>
        <v>0.33898305084745761</v>
      </c>
      <c r="AJ519">
        <f t="shared" si="582"/>
        <v>0.28913043478260869</v>
      </c>
      <c r="AK519">
        <f t="shared" si="583"/>
        <v>0.70655567117585849</v>
      </c>
      <c r="AL519">
        <f t="shared" si="583"/>
        <v>0.59944751381215466</v>
      </c>
      <c r="AM519">
        <f t="shared" si="583"/>
        <v>0.66101694915254239</v>
      </c>
      <c r="AN519">
        <f t="shared" si="583"/>
        <v>0.71086956521739131</v>
      </c>
      <c r="AQ519">
        <f t="shared" si="584"/>
        <v>0</v>
      </c>
      <c r="AR519">
        <f t="shared" si="585"/>
        <v>0</v>
      </c>
      <c r="AS519">
        <f t="shared" si="586"/>
        <v>0.8</v>
      </c>
      <c r="AT519">
        <f t="shared" si="587"/>
        <v>1</v>
      </c>
      <c r="AU519" t="str">
        <f t="shared" si="587"/>
        <v/>
      </c>
      <c r="AV519" t="str">
        <f t="shared" si="587"/>
        <v/>
      </c>
      <c r="AW519">
        <f t="shared" si="587"/>
        <v>1</v>
      </c>
      <c r="AX519">
        <f t="shared" si="588"/>
        <v>0</v>
      </c>
      <c r="AY519" t="str">
        <f t="shared" si="588"/>
        <v/>
      </c>
      <c r="AZ519" t="str">
        <f t="shared" si="588"/>
        <v/>
      </c>
      <c r="BA519">
        <f t="shared" si="588"/>
        <v>0</v>
      </c>
      <c r="BC519">
        <f t="shared" si="589"/>
        <v>0.34782608695652173</v>
      </c>
      <c r="BD519">
        <f t="shared" si="590"/>
        <v>0.5843773028739867</v>
      </c>
      <c r="BE519">
        <f t="shared" si="591"/>
        <v>0.35961680176860722</v>
      </c>
      <c r="BF519">
        <f t="shared" si="592"/>
        <v>0.67722918201915994</v>
      </c>
      <c r="BG519">
        <f t="shared" si="592"/>
        <v>0.78601694915254239</v>
      </c>
      <c r="BH519">
        <f t="shared" si="592"/>
        <v>0.67591424968474145</v>
      </c>
      <c r="BI519">
        <f t="shared" si="592"/>
        <v>0.56967213114754101</v>
      </c>
      <c r="BJ519">
        <f t="shared" si="593"/>
        <v>0.32277081798084006</v>
      </c>
      <c r="BK519">
        <f t="shared" si="593"/>
        <v>0.21398305084745764</v>
      </c>
      <c r="BL519">
        <f t="shared" si="593"/>
        <v>0.32408575031525849</v>
      </c>
      <c r="BM519">
        <f t="shared" si="593"/>
        <v>0.43032786885245899</v>
      </c>
      <c r="BP519" t="str">
        <f t="shared" si="594"/>
        <v/>
      </c>
      <c r="BQ519" t="str">
        <f t="shared" si="595"/>
        <v/>
      </c>
      <c r="BR519" t="str">
        <f t="shared" si="596"/>
        <v/>
      </c>
      <c r="BS519" t="str">
        <f t="shared" si="597"/>
        <v/>
      </c>
      <c r="BT519" t="str">
        <f t="shared" si="597"/>
        <v/>
      </c>
      <c r="BU519" t="str">
        <f t="shared" si="597"/>
        <v/>
      </c>
      <c r="BV519" t="str">
        <f t="shared" si="597"/>
        <v/>
      </c>
      <c r="BW519" t="str">
        <f t="shared" si="598"/>
        <v/>
      </c>
      <c r="BX519" t="str">
        <f t="shared" si="598"/>
        <v/>
      </c>
      <c r="BY519" t="str">
        <f t="shared" si="598"/>
        <v/>
      </c>
      <c r="BZ519" t="str">
        <f t="shared" si="598"/>
        <v/>
      </c>
    </row>
    <row r="520" spans="1:78" outlineLevel="1">
      <c r="A520" t="s">
        <v>50</v>
      </c>
      <c r="B520" t="s">
        <v>1927</v>
      </c>
      <c r="C520">
        <v>2023</v>
      </c>
      <c r="D520" t="s">
        <v>2039</v>
      </c>
      <c r="G520">
        <f t="shared" si="566"/>
        <v>0.40437158469945356</v>
      </c>
      <c r="H520">
        <f t="shared" si="567"/>
        <v>0.50136612021857918</v>
      </c>
      <c r="I520">
        <f t="shared" si="568"/>
        <v>0.25956284153005466</v>
      </c>
      <c r="K520" t="str">
        <f t="shared" si="569"/>
        <v/>
      </c>
      <c r="L520" t="str">
        <f t="shared" si="570"/>
        <v/>
      </c>
      <c r="M520" t="str">
        <f t="shared" si="571"/>
        <v/>
      </c>
      <c r="O520" t="str">
        <f t="shared" si="572"/>
        <v/>
      </c>
      <c r="P520" t="str">
        <f t="shared" si="573"/>
        <v/>
      </c>
      <c r="R520">
        <f t="shared" si="574"/>
        <v>0.27522935779816515</v>
      </c>
      <c r="S520">
        <f t="shared" si="575"/>
        <v>0.50458715596330272</v>
      </c>
      <c r="T520">
        <f t="shared" si="576"/>
        <v>0.55963302752293576</v>
      </c>
      <c r="U520">
        <f t="shared" si="577"/>
        <v>0.58715596330275233</v>
      </c>
      <c r="V520">
        <f t="shared" si="577"/>
        <v>0.8</v>
      </c>
      <c r="W520">
        <f t="shared" si="577"/>
        <v>0.81818181818181823</v>
      </c>
      <c r="X520">
        <f t="shared" si="577"/>
        <v>0.52459016393442626</v>
      </c>
      <c r="Y520">
        <f t="shared" si="578"/>
        <v>0.41284403669724773</v>
      </c>
      <c r="Z520">
        <f t="shared" si="578"/>
        <v>0.2</v>
      </c>
      <c r="AA520">
        <f t="shared" si="578"/>
        <v>0.18181818181818182</v>
      </c>
      <c r="AB520">
        <f t="shared" si="578"/>
        <v>0.47540983606557374</v>
      </c>
      <c r="AD520">
        <f t="shared" si="579"/>
        <v>0.39815762538382804</v>
      </c>
      <c r="AE520">
        <f t="shared" si="580"/>
        <v>0.60798362333674516</v>
      </c>
      <c r="AF520">
        <f t="shared" si="581"/>
        <v>0.46161719549641761</v>
      </c>
      <c r="AG520">
        <f t="shared" si="582"/>
        <v>0.30296827021494371</v>
      </c>
      <c r="AH520">
        <f t="shared" si="582"/>
        <v>0.35218508997429304</v>
      </c>
      <c r="AI520">
        <f t="shared" si="582"/>
        <v>0.31313131313131315</v>
      </c>
      <c r="AJ520">
        <f t="shared" si="582"/>
        <v>0.33702882483370289</v>
      </c>
      <c r="AK520">
        <f t="shared" si="583"/>
        <v>0.69703172978505634</v>
      </c>
      <c r="AL520">
        <f t="shared" si="583"/>
        <v>0.6478149100257069</v>
      </c>
      <c r="AM520">
        <f t="shared" si="583"/>
        <v>0.68686868686868685</v>
      </c>
      <c r="AN520">
        <f t="shared" si="583"/>
        <v>0.66297117516629711</v>
      </c>
      <c r="AQ520">
        <f t="shared" si="584"/>
        <v>0</v>
      </c>
      <c r="AR520">
        <f t="shared" si="585"/>
        <v>0</v>
      </c>
      <c r="AS520">
        <f t="shared" si="586"/>
        <v>1</v>
      </c>
      <c r="AT520">
        <f t="shared" si="587"/>
        <v>1</v>
      </c>
      <c r="AU520" t="str">
        <f t="shared" si="587"/>
        <v/>
      </c>
      <c r="AV520" t="str">
        <f t="shared" si="587"/>
        <v/>
      </c>
      <c r="AW520">
        <f t="shared" si="587"/>
        <v>1</v>
      </c>
      <c r="AX520">
        <f t="shared" si="588"/>
        <v>0</v>
      </c>
      <c r="AY520" t="str">
        <f t="shared" si="588"/>
        <v/>
      </c>
      <c r="AZ520" t="str">
        <f t="shared" si="588"/>
        <v/>
      </c>
      <c r="BA520">
        <f t="shared" si="588"/>
        <v>0</v>
      </c>
      <c r="BC520">
        <f t="shared" si="589"/>
        <v>0.31779331779331782</v>
      </c>
      <c r="BD520">
        <f t="shared" si="590"/>
        <v>0.60683760683760679</v>
      </c>
      <c r="BE520">
        <f t="shared" si="591"/>
        <v>0.39083139083139085</v>
      </c>
      <c r="BF520">
        <f t="shared" si="592"/>
        <v>0.68376068376068377</v>
      </c>
      <c r="BG520">
        <f t="shared" si="592"/>
        <v>0.83129584352078245</v>
      </c>
      <c r="BH520">
        <f t="shared" si="592"/>
        <v>0.66965428937259919</v>
      </c>
      <c r="BI520">
        <f t="shared" si="592"/>
        <v>0.55666003976143141</v>
      </c>
      <c r="BJ520">
        <f t="shared" si="593"/>
        <v>0.31623931623931623</v>
      </c>
      <c r="BK520">
        <f t="shared" si="593"/>
        <v>0.1687041564792176</v>
      </c>
      <c r="BL520">
        <f t="shared" si="593"/>
        <v>0.33034571062740076</v>
      </c>
      <c r="BM520">
        <f t="shared" si="593"/>
        <v>0.44333996023856859</v>
      </c>
      <c r="BP520" t="str">
        <f t="shared" si="594"/>
        <v/>
      </c>
      <c r="BQ520" t="str">
        <f t="shared" si="595"/>
        <v/>
      </c>
      <c r="BR520" t="str">
        <f t="shared" si="596"/>
        <v/>
      </c>
      <c r="BS520" t="str">
        <f t="shared" si="597"/>
        <v/>
      </c>
      <c r="BT520" t="str">
        <f t="shared" si="597"/>
        <v/>
      </c>
      <c r="BU520" t="str">
        <f t="shared" si="597"/>
        <v/>
      </c>
      <c r="BV520" t="str">
        <f t="shared" si="597"/>
        <v/>
      </c>
      <c r="BW520" t="str">
        <f t="shared" si="598"/>
        <v/>
      </c>
      <c r="BX520" t="str">
        <f t="shared" si="598"/>
        <v/>
      </c>
      <c r="BY520" t="str">
        <f t="shared" si="598"/>
        <v/>
      </c>
      <c r="BZ520" t="str">
        <f t="shared" si="598"/>
        <v/>
      </c>
    </row>
    <row r="521" spans="1:78" outlineLevel="1">
      <c r="A521" t="s">
        <v>53</v>
      </c>
      <c r="B521" t="s">
        <v>1755</v>
      </c>
      <c r="C521">
        <v>2018</v>
      </c>
      <c r="D521" t="s">
        <v>2039</v>
      </c>
      <c r="G521">
        <f t="shared" ref="G521:G526" si="599">IF(F32&gt;0, G32/F32, "")</f>
        <v>0.46882793017456359</v>
      </c>
      <c r="H521">
        <f t="shared" ref="H521:H526" si="600">IF(F32&gt;0, H32/F32, "")</f>
        <v>0.46882793017456359</v>
      </c>
      <c r="I521">
        <f t="shared" ref="I521:I526" si="601">IF(F32&gt;0, I32/F32, "")</f>
        <v>0.14214463840399003</v>
      </c>
      <c r="K521" t="str">
        <f t="shared" ref="K521:K526" si="602">IF(J32&gt;0, K32/J32, "")</f>
        <v/>
      </c>
      <c r="L521" t="str">
        <f t="shared" ref="L521:L526" si="603">IF(J32&gt;0, L32/J32, "")</f>
        <v/>
      </c>
      <c r="M521" t="str">
        <f t="shared" ref="M521:M526" si="604">IF(J32&gt;0, M32/J32, "")</f>
        <v/>
      </c>
      <c r="O521" t="str">
        <f t="shared" ref="O521:O526" si="605">IF(N32&gt;0, O32/N32, "")</f>
        <v/>
      </c>
      <c r="P521" t="str">
        <f t="shared" ref="P521:P526" si="606">IF(N32&gt;0, P32/N32, "")</f>
        <v/>
      </c>
      <c r="R521" t="str">
        <f t="shared" ref="R521:R526" si="607">IF(Q32&gt;0, R32/Q32, "")</f>
        <v/>
      </c>
      <c r="S521" t="str">
        <f t="shared" ref="S521:S526" si="608">IF(Q32&gt;0, S32/Q32, "")</f>
        <v/>
      </c>
      <c r="T521" t="str">
        <f t="shared" ref="T521:T526" si="609">IF(Q32&gt;0, T32/Q32, "")</f>
        <v/>
      </c>
      <c r="U521" t="str">
        <f t="shared" ref="U521:X526" si="610">IF(Q32&gt;0, U32/Q32, "")</f>
        <v/>
      </c>
      <c r="V521" t="str">
        <f t="shared" si="610"/>
        <v/>
      </c>
      <c r="W521" t="str">
        <f t="shared" si="610"/>
        <v/>
      </c>
      <c r="X521" t="str">
        <f t="shared" si="610"/>
        <v/>
      </c>
      <c r="Y521" t="str">
        <f t="shared" ref="Y521:AB526" si="611">IF(Q32&gt;0, Y32/Q32, "")</f>
        <v/>
      </c>
      <c r="Z521" t="str">
        <f t="shared" si="611"/>
        <v/>
      </c>
      <c r="AA521" t="str">
        <f t="shared" si="611"/>
        <v/>
      </c>
      <c r="AB521" t="str">
        <f t="shared" si="611"/>
        <v/>
      </c>
      <c r="AD521">
        <f t="shared" ref="AD521:AD526" si="612">IF(AC32&gt;0, AD32/AC32, "")</f>
        <v>0.29565217391304349</v>
      </c>
      <c r="AE521">
        <f t="shared" ref="AE521:AE526" si="613">IF(AC32&gt;0, AE32/AC32, "")</f>
        <v>0.56695652173913047</v>
      </c>
      <c r="AF521">
        <f t="shared" ref="AF521:AF526" si="614">IF(AC32&gt;0, AF32/AC32, "")</f>
        <v>0.53739130434782612</v>
      </c>
      <c r="AG521">
        <f t="shared" ref="AG521:AJ526" si="615">IF(AC32&gt;0, AG32/AC32, "")</f>
        <v>0.22260869565217392</v>
      </c>
      <c r="AH521">
        <f t="shared" si="615"/>
        <v>0.22941176470588234</v>
      </c>
      <c r="AI521">
        <f t="shared" si="615"/>
        <v>0.22392638036809817</v>
      </c>
      <c r="AJ521">
        <f t="shared" si="615"/>
        <v>0.21359223300970873</v>
      </c>
      <c r="AK521">
        <f t="shared" ref="AK521:AN526" si="616">IF(AC32&gt;0, AK32/AC32, "")</f>
        <v>0.77739130434782611</v>
      </c>
      <c r="AL521">
        <f t="shared" si="616"/>
        <v>0.77058823529411768</v>
      </c>
      <c r="AM521">
        <f t="shared" si="616"/>
        <v>0.7760736196319018</v>
      </c>
      <c r="AN521">
        <f t="shared" si="616"/>
        <v>0.78640776699029125</v>
      </c>
      <c r="AQ521" t="str">
        <f t="shared" ref="AQ521:AQ526" si="617">IF(AP32&gt;0, AQ32/AP32, "")</f>
        <v/>
      </c>
      <c r="AR521" t="str">
        <f t="shared" ref="AR521:AR526" si="618">IF(AP32&gt;0, AR32/AP32, "")</f>
        <v/>
      </c>
      <c r="AS521" t="str">
        <f t="shared" ref="AS521:AS526" si="619">IF(AP32&gt;0, AS32/AP32, "")</f>
        <v/>
      </c>
      <c r="AT521" t="str">
        <f t="shared" ref="AT521:AW526" si="620">IF(AP32&gt;0, AT32/AP32, "")</f>
        <v/>
      </c>
      <c r="AU521" t="str">
        <f t="shared" si="620"/>
        <v/>
      </c>
      <c r="AV521" t="str">
        <f t="shared" si="620"/>
        <v/>
      </c>
      <c r="AW521" t="str">
        <f t="shared" si="620"/>
        <v/>
      </c>
      <c r="AX521" t="str">
        <f t="shared" ref="AX521:BA526" si="621">IF(AP32&gt;0, AX32/AP32, "")</f>
        <v/>
      </c>
      <c r="AY521" t="str">
        <f t="shared" si="621"/>
        <v/>
      </c>
      <c r="AZ521" t="str">
        <f t="shared" si="621"/>
        <v/>
      </c>
      <c r="BA521" t="str">
        <f t="shared" si="621"/>
        <v/>
      </c>
      <c r="BC521">
        <f t="shared" ref="BC521:BC526" si="622">IF(BB32&gt;0, BC32/BB32, "")</f>
        <v>0.29972752043596729</v>
      </c>
      <c r="BD521">
        <f t="shared" ref="BD521:BD526" si="623">IF(BB32&gt;0, BD32/BB32, "")</f>
        <v>0.57493188010899188</v>
      </c>
      <c r="BE521">
        <f t="shared" ref="BE521:BE526" si="624">IF(BB32&gt;0, BE32/BB32, "")</f>
        <v>0.38692098092643051</v>
      </c>
      <c r="BF521">
        <f t="shared" ref="BF521:BI526" si="625">IF(BB32&gt;0, BF32/BB32, "")</f>
        <v>0.45504087193460491</v>
      </c>
      <c r="BG521">
        <f t="shared" si="625"/>
        <v>0.51818181818181819</v>
      </c>
      <c r="BH521">
        <f t="shared" si="625"/>
        <v>0.46919431279620855</v>
      </c>
      <c r="BI521">
        <f t="shared" si="625"/>
        <v>0.323943661971831</v>
      </c>
      <c r="BJ521">
        <f t="shared" ref="BJ521:BM526" si="626">IF(BB32&gt;0, BJ32/BB32, "")</f>
        <v>0.54495912806539515</v>
      </c>
      <c r="BK521">
        <f t="shared" si="626"/>
        <v>0.48181818181818181</v>
      </c>
      <c r="BL521">
        <f t="shared" si="626"/>
        <v>0.53080568720379151</v>
      </c>
      <c r="BM521">
        <f t="shared" si="626"/>
        <v>0.676056338028169</v>
      </c>
      <c r="BP521" t="str">
        <f t="shared" ref="BP521:BP526" si="627">IF(BO32&gt;0, BP32/BO32, "")</f>
        <v/>
      </c>
      <c r="BQ521" t="str">
        <f t="shared" ref="BQ521:BQ526" si="628">IF(BO32&gt;0, BQ32/BO32, "")</f>
        <v/>
      </c>
      <c r="BR521" t="str">
        <f t="shared" ref="BR521:BR526" si="629">IF(BO32&gt;0, BR32/BO32, "")</f>
        <v/>
      </c>
      <c r="BS521" t="str">
        <f t="shared" ref="BS521:BV526" si="630">IF(BO32&gt;0, BS32/BO32, "")</f>
        <v/>
      </c>
      <c r="BT521" t="str">
        <f t="shared" si="630"/>
        <v/>
      </c>
      <c r="BU521" t="str">
        <f t="shared" si="630"/>
        <v/>
      </c>
      <c r="BV521" t="str">
        <f t="shared" si="630"/>
        <v/>
      </c>
      <c r="BW521" t="str">
        <f t="shared" ref="BW521:BZ526" si="631">IF(BO32&gt;0, BW32/BO32, "")</f>
        <v/>
      </c>
      <c r="BX521" t="str">
        <f t="shared" si="631"/>
        <v/>
      </c>
      <c r="BY521" t="str">
        <f t="shared" si="631"/>
        <v/>
      </c>
      <c r="BZ521" t="str">
        <f t="shared" si="631"/>
        <v/>
      </c>
    </row>
    <row r="522" spans="1:78" outlineLevel="1">
      <c r="A522" t="s">
        <v>53</v>
      </c>
      <c r="B522" t="s">
        <v>1755</v>
      </c>
      <c r="C522">
        <v>2019</v>
      </c>
      <c r="D522" t="s">
        <v>2039</v>
      </c>
      <c r="G522">
        <f t="shared" si="599"/>
        <v>0.51104972375690605</v>
      </c>
      <c r="H522">
        <f t="shared" si="600"/>
        <v>0.39779005524861877</v>
      </c>
      <c r="I522">
        <f t="shared" si="601"/>
        <v>0.16574585635359115</v>
      </c>
      <c r="K522" t="str">
        <f t="shared" si="602"/>
        <v/>
      </c>
      <c r="L522" t="str">
        <f t="shared" si="603"/>
        <v/>
      </c>
      <c r="M522" t="str">
        <f t="shared" si="604"/>
        <v/>
      </c>
      <c r="O522" t="str">
        <f t="shared" si="605"/>
        <v/>
      </c>
      <c r="P522" t="str">
        <f t="shared" si="606"/>
        <v/>
      </c>
      <c r="R522" t="str">
        <f t="shared" si="607"/>
        <v/>
      </c>
      <c r="S522" t="str">
        <f t="shared" si="608"/>
        <v/>
      </c>
      <c r="T522" t="str">
        <f t="shared" si="609"/>
        <v/>
      </c>
      <c r="U522" t="str">
        <f t="shared" si="610"/>
        <v/>
      </c>
      <c r="V522" t="str">
        <f t="shared" si="610"/>
        <v/>
      </c>
      <c r="W522" t="str">
        <f t="shared" si="610"/>
        <v/>
      </c>
      <c r="X522" t="str">
        <f t="shared" si="610"/>
        <v/>
      </c>
      <c r="Y522" t="str">
        <f t="shared" si="611"/>
        <v/>
      </c>
      <c r="Z522" t="str">
        <f t="shared" si="611"/>
        <v/>
      </c>
      <c r="AA522" t="str">
        <f t="shared" si="611"/>
        <v/>
      </c>
      <c r="AB522" t="str">
        <f t="shared" si="611"/>
        <v/>
      </c>
      <c r="AD522">
        <f t="shared" si="612"/>
        <v>0.39285714285714285</v>
      </c>
      <c r="AE522">
        <f t="shared" si="613"/>
        <v>0.55000000000000004</v>
      </c>
      <c r="AF522">
        <f t="shared" si="614"/>
        <v>0.46904761904761905</v>
      </c>
      <c r="AG522">
        <f t="shared" si="615"/>
        <v>0.28809523809523807</v>
      </c>
      <c r="AH522">
        <f t="shared" si="615"/>
        <v>0.3515151515151515</v>
      </c>
      <c r="AI522">
        <f t="shared" si="615"/>
        <v>0.32900432900432902</v>
      </c>
      <c r="AJ522">
        <f t="shared" si="615"/>
        <v>0.34517766497461927</v>
      </c>
      <c r="AK522">
        <f t="shared" si="616"/>
        <v>0.71190476190476193</v>
      </c>
      <c r="AL522">
        <f t="shared" si="616"/>
        <v>0.64848484848484844</v>
      </c>
      <c r="AM522">
        <f t="shared" si="616"/>
        <v>0.67099567099567103</v>
      </c>
      <c r="AN522">
        <f t="shared" si="616"/>
        <v>0.65482233502538068</v>
      </c>
      <c r="AQ522" t="str">
        <f t="shared" si="617"/>
        <v/>
      </c>
      <c r="AR522" t="str">
        <f t="shared" si="618"/>
        <v/>
      </c>
      <c r="AS522" t="str">
        <f t="shared" si="619"/>
        <v/>
      </c>
      <c r="AT522" t="str">
        <f t="shared" si="620"/>
        <v/>
      </c>
      <c r="AU522" t="str">
        <f t="shared" si="620"/>
        <v/>
      </c>
      <c r="AV522" t="str">
        <f t="shared" si="620"/>
        <v/>
      </c>
      <c r="AW522" t="str">
        <f t="shared" si="620"/>
        <v/>
      </c>
      <c r="AX522" t="str">
        <f t="shared" si="621"/>
        <v/>
      </c>
      <c r="AY522" t="str">
        <f t="shared" si="621"/>
        <v/>
      </c>
      <c r="AZ522" t="str">
        <f t="shared" si="621"/>
        <v/>
      </c>
      <c r="BA522" t="str">
        <f t="shared" si="621"/>
        <v/>
      </c>
      <c r="BC522">
        <f t="shared" si="622"/>
        <v>0.37558685446009388</v>
      </c>
      <c r="BD522">
        <f t="shared" si="623"/>
        <v>0.55868544600938963</v>
      </c>
      <c r="BE522">
        <f t="shared" si="624"/>
        <v>0.32159624413145538</v>
      </c>
      <c r="BF522">
        <f t="shared" si="625"/>
        <v>0.59859154929577463</v>
      </c>
      <c r="BG522">
        <f t="shared" si="625"/>
        <v>0.71875</v>
      </c>
      <c r="BH522">
        <f t="shared" si="625"/>
        <v>0.57983193277310929</v>
      </c>
      <c r="BI522">
        <f t="shared" si="625"/>
        <v>0.34306569343065696</v>
      </c>
      <c r="BJ522">
        <f t="shared" si="626"/>
        <v>0.40140845070422537</v>
      </c>
      <c r="BK522">
        <f t="shared" si="626"/>
        <v>0.28125</v>
      </c>
      <c r="BL522">
        <f t="shared" si="626"/>
        <v>0.42016806722689076</v>
      </c>
      <c r="BM522">
        <f t="shared" si="626"/>
        <v>0.65693430656934304</v>
      </c>
      <c r="BP522" t="str">
        <f t="shared" si="627"/>
        <v/>
      </c>
      <c r="BQ522" t="str">
        <f t="shared" si="628"/>
        <v/>
      </c>
      <c r="BR522" t="str">
        <f t="shared" si="629"/>
        <v/>
      </c>
      <c r="BS522" t="str">
        <f t="shared" si="630"/>
        <v/>
      </c>
      <c r="BT522" t="str">
        <f t="shared" si="630"/>
        <v/>
      </c>
      <c r="BU522" t="str">
        <f t="shared" si="630"/>
        <v/>
      </c>
      <c r="BV522" t="str">
        <f t="shared" si="630"/>
        <v/>
      </c>
      <c r="BW522" t="str">
        <f t="shared" si="631"/>
        <v/>
      </c>
      <c r="BX522" t="str">
        <f t="shared" si="631"/>
        <v/>
      </c>
      <c r="BY522" t="str">
        <f t="shared" si="631"/>
        <v/>
      </c>
      <c r="BZ522" t="str">
        <f t="shared" si="631"/>
        <v/>
      </c>
    </row>
    <row r="523" spans="1:78" outlineLevel="1">
      <c r="A523" t="s">
        <v>53</v>
      </c>
      <c r="B523" t="s">
        <v>1755</v>
      </c>
      <c r="C523">
        <v>2020</v>
      </c>
      <c r="D523" t="s">
        <v>2039</v>
      </c>
      <c r="G523">
        <f t="shared" si="599"/>
        <v>0.58448753462603875</v>
      </c>
      <c r="H523">
        <f t="shared" si="600"/>
        <v>0.45706371191135736</v>
      </c>
      <c r="I523">
        <f t="shared" si="601"/>
        <v>0.19390581717451524</v>
      </c>
      <c r="K523" t="str">
        <f t="shared" si="602"/>
        <v/>
      </c>
      <c r="L523" t="str">
        <f t="shared" si="603"/>
        <v/>
      </c>
      <c r="M523" t="str">
        <f t="shared" si="604"/>
        <v/>
      </c>
      <c r="O523" t="str">
        <f t="shared" si="605"/>
        <v/>
      </c>
      <c r="P523" t="str">
        <f t="shared" si="606"/>
        <v/>
      </c>
      <c r="R523">
        <f t="shared" si="607"/>
        <v>0</v>
      </c>
      <c r="S523">
        <f t="shared" si="608"/>
        <v>0</v>
      </c>
      <c r="T523">
        <f t="shared" si="609"/>
        <v>0</v>
      </c>
      <c r="U523">
        <f t="shared" si="610"/>
        <v>0</v>
      </c>
      <c r="V523" t="str">
        <f t="shared" si="610"/>
        <v/>
      </c>
      <c r="W523" t="str">
        <f t="shared" si="610"/>
        <v/>
      </c>
      <c r="X523" t="str">
        <f t="shared" si="610"/>
        <v/>
      </c>
      <c r="Y523">
        <f t="shared" si="611"/>
        <v>1</v>
      </c>
      <c r="Z523" t="str">
        <f t="shared" si="611"/>
        <v/>
      </c>
      <c r="AA523" t="str">
        <f t="shared" si="611"/>
        <v/>
      </c>
      <c r="AB523" t="str">
        <f t="shared" si="611"/>
        <v/>
      </c>
      <c r="AD523">
        <f t="shared" si="612"/>
        <v>0.50980392156862742</v>
      </c>
      <c r="AE523">
        <f t="shared" si="613"/>
        <v>0.5490196078431373</v>
      </c>
      <c r="AF523">
        <f t="shared" si="614"/>
        <v>0.47385620915032678</v>
      </c>
      <c r="AG523">
        <f t="shared" si="615"/>
        <v>0.27124183006535946</v>
      </c>
      <c r="AH523">
        <f t="shared" si="615"/>
        <v>0.27564102564102566</v>
      </c>
      <c r="AI523">
        <f t="shared" si="615"/>
        <v>0.30357142857142855</v>
      </c>
      <c r="AJ523">
        <f t="shared" si="615"/>
        <v>0.27586206896551724</v>
      </c>
      <c r="AK523">
        <f t="shared" si="616"/>
        <v>0.72875816993464049</v>
      </c>
      <c r="AL523">
        <f t="shared" si="616"/>
        <v>0.72435897435897434</v>
      </c>
      <c r="AM523">
        <f t="shared" si="616"/>
        <v>0.6964285714285714</v>
      </c>
      <c r="AN523">
        <f t="shared" si="616"/>
        <v>0.72413793103448276</v>
      </c>
      <c r="AQ523" t="str">
        <f t="shared" si="617"/>
        <v/>
      </c>
      <c r="AR523" t="str">
        <f t="shared" si="618"/>
        <v/>
      </c>
      <c r="AS523" t="str">
        <f t="shared" si="619"/>
        <v/>
      </c>
      <c r="AT523" t="str">
        <f t="shared" si="620"/>
        <v/>
      </c>
      <c r="AU523" t="str">
        <f t="shared" si="620"/>
        <v/>
      </c>
      <c r="AV523" t="str">
        <f t="shared" si="620"/>
        <v/>
      </c>
      <c r="AW523" t="str">
        <f t="shared" si="620"/>
        <v/>
      </c>
      <c r="AX523" t="str">
        <f t="shared" si="621"/>
        <v/>
      </c>
      <c r="AY523" t="str">
        <f t="shared" si="621"/>
        <v/>
      </c>
      <c r="AZ523" t="str">
        <f t="shared" si="621"/>
        <v/>
      </c>
      <c r="BA523" t="str">
        <f t="shared" si="621"/>
        <v/>
      </c>
      <c r="BC523">
        <f t="shared" si="622"/>
        <v>0.59513274336283184</v>
      </c>
      <c r="BD523">
        <f t="shared" si="623"/>
        <v>0.59070796460176989</v>
      </c>
      <c r="BE523">
        <f t="shared" si="624"/>
        <v>0.30973451327433627</v>
      </c>
      <c r="BF523">
        <f t="shared" si="625"/>
        <v>0.63495575221238942</v>
      </c>
      <c r="BG523">
        <f t="shared" si="625"/>
        <v>0.65427509293680297</v>
      </c>
      <c r="BH523">
        <f t="shared" si="625"/>
        <v>0.651685393258427</v>
      </c>
      <c r="BI523">
        <f t="shared" si="625"/>
        <v>0.5</v>
      </c>
      <c r="BJ523">
        <f t="shared" si="626"/>
        <v>0.36504424778761063</v>
      </c>
      <c r="BK523">
        <f t="shared" si="626"/>
        <v>0.34572490706319703</v>
      </c>
      <c r="BL523">
        <f t="shared" si="626"/>
        <v>0.34831460674157305</v>
      </c>
      <c r="BM523">
        <f t="shared" si="626"/>
        <v>0.5</v>
      </c>
      <c r="BP523" t="str">
        <f t="shared" si="627"/>
        <v/>
      </c>
      <c r="BQ523" t="str">
        <f t="shared" si="628"/>
        <v/>
      </c>
      <c r="BR523" t="str">
        <f t="shared" si="629"/>
        <v/>
      </c>
      <c r="BS523" t="str">
        <f t="shared" si="630"/>
        <v/>
      </c>
      <c r="BT523" t="str">
        <f t="shared" si="630"/>
        <v/>
      </c>
      <c r="BU523" t="str">
        <f t="shared" si="630"/>
        <v/>
      </c>
      <c r="BV523" t="str">
        <f t="shared" si="630"/>
        <v/>
      </c>
      <c r="BW523" t="str">
        <f t="shared" si="631"/>
        <v/>
      </c>
      <c r="BX523" t="str">
        <f t="shared" si="631"/>
        <v/>
      </c>
      <c r="BY523" t="str">
        <f t="shared" si="631"/>
        <v/>
      </c>
      <c r="BZ523" t="str">
        <f t="shared" si="631"/>
        <v/>
      </c>
    </row>
    <row r="524" spans="1:78" outlineLevel="1">
      <c r="A524" t="s">
        <v>53</v>
      </c>
      <c r="B524" t="s">
        <v>1755</v>
      </c>
      <c r="C524">
        <v>2021</v>
      </c>
      <c r="D524" t="s">
        <v>2039</v>
      </c>
      <c r="G524">
        <f t="shared" si="599"/>
        <v>0.68156424581005581</v>
      </c>
      <c r="H524">
        <f t="shared" si="600"/>
        <v>0.47206703910614523</v>
      </c>
      <c r="I524">
        <f t="shared" si="601"/>
        <v>0.17318435754189945</v>
      </c>
      <c r="K524" t="str">
        <f t="shared" si="602"/>
        <v/>
      </c>
      <c r="L524" t="str">
        <f t="shared" si="603"/>
        <v/>
      </c>
      <c r="M524" t="str">
        <f t="shared" si="604"/>
        <v/>
      </c>
      <c r="O524" t="str">
        <f t="shared" si="605"/>
        <v/>
      </c>
      <c r="P524" t="str">
        <f t="shared" si="606"/>
        <v/>
      </c>
      <c r="R524">
        <f t="shared" si="607"/>
        <v>0</v>
      </c>
      <c r="S524">
        <f t="shared" si="608"/>
        <v>0</v>
      </c>
      <c r="T524">
        <f t="shared" si="609"/>
        <v>0</v>
      </c>
      <c r="U524">
        <f t="shared" si="610"/>
        <v>0</v>
      </c>
      <c r="V524" t="str">
        <f t="shared" si="610"/>
        <v/>
      </c>
      <c r="W524" t="str">
        <f t="shared" si="610"/>
        <v/>
      </c>
      <c r="X524" t="str">
        <f t="shared" si="610"/>
        <v/>
      </c>
      <c r="Y524">
        <f t="shared" si="611"/>
        <v>1</v>
      </c>
      <c r="Z524" t="str">
        <f t="shared" si="611"/>
        <v/>
      </c>
      <c r="AA524" t="str">
        <f t="shared" si="611"/>
        <v/>
      </c>
      <c r="AB524" t="str">
        <f t="shared" si="611"/>
        <v/>
      </c>
      <c r="AD524">
        <f t="shared" si="612"/>
        <v>0.45601851851851855</v>
      </c>
      <c r="AE524">
        <f t="shared" si="613"/>
        <v>0.54398148148148151</v>
      </c>
      <c r="AF524">
        <f t="shared" si="614"/>
        <v>0.45833333333333331</v>
      </c>
      <c r="AG524">
        <f t="shared" si="615"/>
        <v>0.22222222222222221</v>
      </c>
      <c r="AH524">
        <f t="shared" si="615"/>
        <v>0.22842639593908629</v>
      </c>
      <c r="AI524">
        <f t="shared" si="615"/>
        <v>0.2978723404255319</v>
      </c>
      <c r="AJ524">
        <f t="shared" si="615"/>
        <v>0.24242424242424243</v>
      </c>
      <c r="AK524">
        <f t="shared" si="616"/>
        <v>0.77777777777777779</v>
      </c>
      <c r="AL524">
        <f t="shared" si="616"/>
        <v>0.77157360406091369</v>
      </c>
      <c r="AM524">
        <f t="shared" si="616"/>
        <v>0.7021276595744681</v>
      </c>
      <c r="AN524">
        <f t="shared" si="616"/>
        <v>0.75757575757575757</v>
      </c>
      <c r="AQ524" t="str">
        <f t="shared" si="617"/>
        <v/>
      </c>
      <c r="AR524" t="str">
        <f t="shared" si="618"/>
        <v/>
      </c>
      <c r="AS524" t="str">
        <f t="shared" si="619"/>
        <v/>
      </c>
      <c r="AT524" t="str">
        <f t="shared" si="620"/>
        <v/>
      </c>
      <c r="AU524" t="str">
        <f t="shared" si="620"/>
        <v/>
      </c>
      <c r="AV524" t="str">
        <f t="shared" si="620"/>
        <v/>
      </c>
      <c r="AW524" t="str">
        <f t="shared" si="620"/>
        <v/>
      </c>
      <c r="AX524" t="str">
        <f t="shared" si="621"/>
        <v/>
      </c>
      <c r="AY524" t="str">
        <f t="shared" si="621"/>
        <v/>
      </c>
      <c r="AZ524" t="str">
        <f t="shared" si="621"/>
        <v/>
      </c>
      <c r="BA524" t="str">
        <f t="shared" si="621"/>
        <v/>
      </c>
      <c r="BC524">
        <f t="shared" si="622"/>
        <v>0.63316582914572861</v>
      </c>
      <c r="BD524">
        <f t="shared" si="623"/>
        <v>0.60804020100502509</v>
      </c>
      <c r="BE524">
        <f t="shared" si="624"/>
        <v>0.37688442211055279</v>
      </c>
      <c r="BF524">
        <f t="shared" si="625"/>
        <v>0.58291457286432158</v>
      </c>
      <c r="BG524">
        <f t="shared" si="625"/>
        <v>0.5714285714285714</v>
      </c>
      <c r="BH524">
        <f t="shared" si="625"/>
        <v>0.5950413223140496</v>
      </c>
      <c r="BI524">
        <f t="shared" si="625"/>
        <v>0.49333333333333335</v>
      </c>
      <c r="BJ524">
        <f t="shared" si="626"/>
        <v>0.41708542713567837</v>
      </c>
      <c r="BK524">
        <f t="shared" si="626"/>
        <v>0.42857142857142855</v>
      </c>
      <c r="BL524">
        <f t="shared" si="626"/>
        <v>0.4049586776859504</v>
      </c>
      <c r="BM524">
        <f t="shared" si="626"/>
        <v>0.50666666666666671</v>
      </c>
      <c r="BP524" t="str">
        <f t="shared" si="627"/>
        <v/>
      </c>
      <c r="BQ524" t="str">
        <f t="shared" si="628"/>
        <v/>
      </c>
      <c r="BR524" t="str">
        <f t="shared" si="629"/>
        <v/>
      </c>
      <c r="BS524" t="str">
        <f t="shared" si="630"/>
        <v/>
      </c>
      <c r="BT524" t="str">
        <f t="shared" si="630"/>
        <v/>
      </c>
      <c r="BU524" t="str">
        <f t="shared" si="630"/>
        <v/>
      </c>
      <c r="BV524" t="str">
        <f t="shared" si="630"/>
        <v/>
      </c>
      <c r="BW524" t="str">
        <f t="shared" si="631"/>
        <v/>
      </c>
      <c r="BX524" t="str">
        <f t="shared" si="631"/>
        <v/>
      </c>
      <c r="BY524" t="str">
        <f t="shared" si="631"/>
        <v/>
      </c>
      <c r="BZ524" t="str">
        <f t="shared" si="631"/>
        <v/>
      </c>
    </row>
    <row r="525" spans="1:78" outlineLevel="1">
      <c r="A525" t="s">
        <v>53</v>
      </c>
      <c r="B525" t="s">
        <v>1755</v>
      </c>
      <c r="C525">
        <v>2022</v>
      </c>
      <c r="D525" t="s">
        <v>2039</v>
      </c>
      <c r="G525">
        <f t="shared" si="599"/>
        <v>0.70623145400593468</v>
      </c>
      <c r="H525">
        <f t="shared" si="600"/>
        <v>0.48961424332344211</v>
      </c>
      <c r="I525">
        <f t="shared" si="601"/>
        <v>0.21068249258160238</v>
      </c>
      <c r="K525" t="str">
        <f t="shared" si="602"/>
        <v/>
      </c>
      <c r="L525" t="str">
        <f t="shared" si="603"/>
        <v/>
      </c>
      <c r="M525" t="str">
        <f t="shared" si="604"/>
        <v/>
      </c>
      <c r="O525" t="str">
        <f t="shared" si="605"/>
        <v/>
      </c>
      <c r="P525" t="str">
        <f t="shared" si="606"/>
        <v/>
      </c>
      <c r="R525">
        <f t="shared" si="607"/>
        <v>0</v>
      </c>
      <c r="S525">
        <f t="shared" si="608"/>
        <v>0</v>
      </c>
      <c r="T525">
        <f t="shared" si="609"/>
        <v>0</v>
      </c>
      <c r="U525">
        <f t="shared" si="610"/>
        <v>0</v>
      </c>
      <c r="V525" t="str">
        <f t="shared" si="610"/>
        <v/>
      </c>
      <c r="W525" t="str">
        <f t="shared" si="610"/>
        <v/>
      </c>
      <c r="X525" t="str">
        <f t="shared" si="610"/>
        <v/>
      </c>
      <c r="Y525">
        <f t="shared" si="611"/>
        <v>1</v>
      </c>
      <c r="Z525" t="str">
        <f t="shared" si="611"/>
        <v/>
      </c>
      <c r="AA525" t="str">
        <f t="shared" si="611"/>
        <v/>
      </c>
      <c r="AB525" t="str">
        <f t="shared" si="611"/>
        <v/>
      </c>
      <c r="AD525">
        <f t="shared" si="612"/>
        <v>0.51862464183381085</v>
      </c>
      <c r="AE525">
        <f t="shared" si="613"/>
        <v>0.52435530085959881</v>
      </c>
      <c r="AF525">
        <f t="shared" si="614"/>
        <v>0.47564469914040114</v>
      </c>
      <c r="AG525">
        <f t="shared" si="615"/>
        <v>0.25214899713467048</v>
      </c>
      <c r="AH525">
        <f t="shared" si="615"/>
        <v>0.34806629834254144</v>
      </c>
      <c r="AI525">
        <f t="shared" si="615"/>
        <v>0.38251366120218577</v>
      </c>
      <c r="AJ525">
        <f t="shared" si="615"/>
        <v>0.30120481927710846</v>
      </c>
      <c r="AK525">
        <f t="shared" si="616"/>
        <v>0.74785100286532946</v>
      </c>
      <c r="AL525">
        <f t="shared" si="616"/>
        <v>0.65193370165745856</v>
      </c>
      <c r="AM525">
        <f t="shared" si="616"/>
        <v>0.61748633879781423</v>
      </c>
      <c r="AN525">
        <f t="shared" si="616"/>
        <v>0.6987951807228916</v>
      </c>
      <c r="AQ525" t="str">
        <f t="shared" si="617"/>
        <v/>
      </c>
      <c r="AR525" t="str">
        <f t="shared" si="618"/>
        <v/>
      </c>
      <c r="AS525" t="str">
        <f t="shared" si="619"/>
        <v/>
      </c>
      <c r="AT525" t="str">
        <f t="shared" si="620"/>
        <v/>
      </c>
      <c r="AU525" t="str">
        <f t="shared" si="620"/>
        <v/>
      </c>
      <c r="AV525" t="str">
        <f t="shared" si="620"/>
        <v/>
      </c>
      <c r="AW525" t="str">
        <f t="shared" si="620"/>
        <v/>
      </c>
      <c r="AX525" t="str">
        <f t="shared" si="621"/>
        <v/>
      </c>
      <c r="AY525" t="str">
        <f t="shared" si="621"/>
        <v/>
      </c>
      <c r="AZ525" t="str">
        <f t="shared" si="621"/>
        <v/>
      </c>
      <c r="BA525" t="str">
        <f t="shared" si="621"/>
        <v/>
      </c>
      <c r="BC525">
        <f t="shared" si="622"/>
        <v>0.62823529411764711</v>
      </c>
      <c r="BD525">
        <f t="shared" si="623"/>
        <v>0.54352941176470593</v>
      </c>
      <c r="BE525">
        <f t="shared" si="624"/>
        <v>0.29411764705882354</v>
      </c>
      <c r="BF525">
        <f t="shared" si="625"/>
        <v>0.63529411764705879</v>
      </c>
      <c r="BG525">
        <f t="shared" si="625"/>
        <v>0.6741573033707865</v>
      </c>
      <c r="BH525">
        <f t="shared" si="625"/>
        <v>0.5757575757575758</v>
      </c>
      <c r="BI525">
        <f t="shared" si="625"/>
        <v>0.496</v>
      </c>
      <c r="BJ525">
        <f t="shared" si="626"/>
        <v>0.36470588235294116</v>
      </c>
      <c r="BK525">
        <f t="shared" si="626"/>
        <v>0.3258426966292135</v>
      </c>
      <c r="BL525">
        <f t="shared" si="626"/>
        <v>0.42424242424242425</v>
      </c>
      <c r="BM525">
        <f t="shared" si="626"/>
        <v>0.504</v>
      </c>
      <c r="BP525" t="str">
        <f t="shared" si="627"/>
        <v/>
      </c>
      <c r="BQ525" t="str">
        <f t="shared" si="628"/>
        <v/>
      </c>
      <c r="BR525" t="str">
        <f t="shared" si="629"/>
        <v/>
      </c>
      <c r="BS525" t="str">
        <f t="shared" si="630"/>
        <v/>
      </c>
      <c r="BT525" t="str">
        <f t="shared" si="630"/>
        <v/>
      </c>
      <c r="BU525" t="str">
        <f t="shared" si="630"/>
        <v/>
      </c>
      <c r="BV525" t="str">
        <f t="shared" si="630"/>
        <v/>
      </c>
      <c r="BW525" t="str">
        <f t="shared" si="631"/>
        <v/>
      </c>
      <c r="BX525" t="str">
        <f t="shared" si="631"/>
        <v/>
      </c>
      <c r="BY525" t="str">
        <f t="shared" si="631"/>
        <v/>
      </c>
      <c r="BZ525" t="str">
        <f t="shared" si="631"/>
        <v/>
      </c>
    </row>
    <row r="526" spans="1:78" outlineLevel="1">
      <c r="A526" t="s">
        <v>53</v>
      </c>
      <c r="B526" t="s">
        <v>1755</v>
      </c>
      <c r="C526">
        <v>2023</v>
      </c>
      <c r="D526" t="s">
        <v>2039</v>
      </c>
      <c r="G526">
        <f t="shared" si="599"/>
        <v>0.74590163934426235</v>
      </c>
      <c r="H526">
        <f t="shared" si="600"/>
        <v>0.36338797814207652</v>
      </c>
      <c r="I526">
        <f t="shared" si="601"/>
        <v>0.13661202185792351</v>
      </c>
      <c r="K526" t="str">
        <f t="shared" si="602"/>
        <v/>
      </c>
      <c r="L526" t="str">
        <f t="shared" si="603"/>
        <v/>
      </c>
      <c r="M526" t="str">
        <f t="shared" si="604"/>
        <v/>
      </c>
      <c r="O526">
        <f t="shared" si="605"/>
        <v>4.4642857142857144E-2</v>
      </c>
      <c r="P526">
        <f t="shared" si="606"/>
        <v>0.9553571428571429</v>
      </c>
      <c r="R526">
        <f t="shared" si="607"/>
        <v>0.16129032258064516</v>
      </c>
      <c r="S526">
        <f t="shared" si="608"/>
        <v>6.4516129032258063E-2</v>
      </c>
      <c r="T526">
        <f t="shared" si="609"/>
        <v>0.6</v>
      </c>
      <c r="U526">
        <f t="shared" si="610"/>
        <v>0.12903225806451613</v>
      </c>
      <c r="V526">
        <f t="shared" si="610"/>
        <v>0.12</v>
      </c>
      <c r="W526">
        <f t="shared" si="610"/>
        <v>0.2</v>
      </c>
      <c r="X526">
        <f t="shared" si="610"/>
        <v>0.17204301075268819</v>
      </c>
      <c r="Y526">
        <f t="shared" si="611"/>
        <v>0.87096774193548387</v>
      </c>
      <c r="Z526">
        <f t="shared" si="611"/>
        <v>0.88</v>
      </c>
      <c r="AA526">
        <f t="shared" si="611"/>
        <v>0.8</v>
      </c>
      <c r="AB526">
        <f t="shared" si="611"/>
        <v>0.82795698924731187</v>
      </c>
      <c r="AD526">
        <f t="shared" si="612"/>
        <v>0.58951965065502188</v>
      </c>
      <c r="AE526">
        <f t="shared" si="613"/>
        <v>0.63100436681222705</v>
      </c>
      <c r="AF526">
        <f t="shared" si="614"/>
        <v>0.42576419213973798</v>
      </c>
      <c r="AG526">
        <f t="shared" si="615"/>
        <v>0.33406113537117904</v>
      </c>
      <c r="AH526">
        <f t="shared" si="615"/>
        <v>0.3925925925925926</v>
      </c>
      <c r="AI526">
        <f t="shared" si="615"/>
        <v>0.41176470588235292</v>
      </c>
      <c r="AJ526">
        <f t="shared" si="615"/>
        <v>0.47692307692307695</v>
      </c>
      <c r="AK526">
        <f t="shared" si="616"/>
        <v>0.66593886462882101</v>
      </c>
      <c r="AL526">
        <f t="shared" si="616"/>
        <v>0.6074074074074074</v>
      </c>
      <c r="AM526">
        <f t="shared" si="616"/>
        <v>0.58823529411764708</v>
      </c>
      <c r="AN526">
        <f t="shared" si="616"/>
        <v>0.52307692307692311</v>
      </c>
      <c r="AQ526" t="str">
        <f t="shared" si="617"/>
        <v/>
      </c>
      <c r="AR526" t="str">
        <f t="shared" si="618"/>
        <v/>
      </c>
      <c r="AS526" t="str">
        <f t="shared" si="619"/>
        <v/>
      </c>
      <c r="AT526" t="str">
        <f t="shared" si="620"/>
        <v/>
      </c>
      <c r="AU526" t="str">
        <f t="shared" si="620"/>
        <v/>
      </c>
      <c r="AV526" t="str">
        <f t="shared" si="620"/>
        <v/>
      </c>
      <c r="AW526" t="str">
        <f t="shared" si="620"/>
        <v/>
      </c>
      <c r="AX526" t="str">
        <f t="shared" si="621"/>
        <v/>
      </c>
      <c r="AY526" t="str">
        <f t="shared" si="621"/>
        <v/>
      </c>
      <c r="AZ526" t="str">
        <f t="shared" si="621"/>
        <v/>
      </c>
      <c r="BA526" t="str">
        <f t="shared" si="621"/>
        <v/>
      </c>
      <c r="BC526">
        <f t="shared" si="622"/>
        <v>0.59740259740259738</v>
      </c>
      <c r="BD526">
        <f t="shared" si="623"/>
        <v>0.62121212121212122</v>
      </c>
      <c r="BE526">
        <f t="shared" si="624"/>
        <v>0.31385281385281383</v>
      </c>
      <c r="BF526">
        <f t="shared" si="625"/>
        <v>0.66666666666666663</v>
      </c>
      <c r="BG526">
        <f t="shared" si="625"/>
        <v>0.71014492753623193</v>
      </c>
      <c r="BH526">
        <f t="shared" si="625"/>
        <v>0.64111498257839716</v>
      </c>
      <c r="BI526">
        <f t="shared" si="625"/>
        <v>0.62758620689655176</v>
      </c>
      <c r="BJ526">
        <f t="shared" si="626"/>
        <v>0.33333333333333331</v>
      </c>
      <c r="BK526">
        <f t="shared" si="626"/>
        <v>0.28985507246376813</v>
      </c>
      <c r="BL526">
        <f t="shared" si="626"/>
        <v>0.35888501742160278</v>
      </c>
      <c r="BM526">
        <f t="shared" si="626"/>
        <v>0.3724137931034483</v>
      </c>
      <c r="BP526" t="str">
        <f t="shared" si="627"/>
        <v/>
      </c>
      <c r="BQ526" t="str">
        <f t="shared" si="628"/>
        <v/>
      </c>
      <c r="BR526" t="str">
        <f t="shared" si="629"/>
        <v/>
      </c>
      <c r="BS526" t="str">
        <f t="shared" si="630"/>
        <v/>
      </c>
      <c r="BT526" t="str">
        <f t="shared" si="630"/>
        <v/>
      </c>
      <c r="BU526" t="str">
        <f t="shared" si="630"/>
        <v/>
      </c>
      <c r="BV526" t="str">
        <f t="shared" si="630"/>
        <v/>
      </c>
      <c r="BW526" t="str">
        <f t="shared" si="631"/>
        <v/>
      </c>
      <c r="BX526" t="str">
        <f t="shared" si="631"/>
        <v/>
      </c>
      <c r="BY526" t="str">
        <f t="shared" si="631"/>
        <v/>
      </c>
      <c r="BZ526" t="str">
        <f t="shared" si="631"/>
        <v/>
      </c>
    </row>
    <row r="527" spans="1:78" outlineLevel="1">
      <c r="A527" t="s">
        <v>55</v>
      </c>
      <c r="B527" t="s">
        <v>1757</v>
      </c>
      <c r="C527">
        <v>2018</v>
      </c>
      <c r="D527" t="s">
        <v>2039</v>
      </c>
      <c r="G527">
        <f t="shared" ref="G527:G532" si="632">IF(F42&gt;0, G42/F42, "")</f>
        <v>0.35902883156297422</v>
      </c>
      <c r="H527">
        <f t="shared" ref="H527:H532" si="633">IF(F42&gt;0, H42/F42, "")</f>
        <v>0.29226100151745066</v>
      </c>
      <c r="I527">
        <f t="shared" ref="I527:I532" si="634">IF(F42&gt;0, I42/F42, "")</f>
        <v>0.19514415781487102</v>
      </c>
      <c r="K527">
        <f t="shared" ref="K527:K532" si="635">IF(J42&gt;0, K42/J42, "")</f>
        <v>0.5252525252525253</v>
      </c>
      <c r="L527">
        <f t="shared" ref="L527:L532" si="636">IF(J42&gt;0, L42/J42, "")</f>
        <v>0.51515151515151514</v>
      </c>
      <c r="M527">
        <f t="shared" ref="M527:M532" si="637">IF(J42&gt;0, M42/J42, "")</f>
        <v>0</v>
      </c>
      <c r="O527" t="str">
        <f t="shared" ref="O527:O532" si="638">IF(N42&gt;0, O42/N42, "")</f>
        <v/>
      </c>
      <c r="P527" t="str">
        <f t="shared" ref="P527:P532" si="639">IF(N42&gt;0, P42/N42, "")</f>
        <v/>
      </c>
      <c r="R527" t="str">
        <f t="shared" ref="R527:R532" si="640">IF(Q42&gt;0, R42/Q42, "")</f>
        <v/>
      </c>
      <c r="S527" t="str">
        <f t="shared" ref="S527:S532" si="641">IF(Q42&gt;0, S42/Q42, "")</f>
        <v/>
      </c>
      <c r="T527" t="str">
        <f t="shared" ref="T527:T532" si="642">IF(Q42&gt;0, T42/Q42, "")</f>
        <v/>
      </c>
      <c r="U527" t="str">
        <f t="shared" ref="U527:X532" si="643">IF(Q42&gt;0, U42/Q42, "")</f>
        <v/>
      </c>
      <c r="V527" t="str">
        <f t="shared" si="643"/>
        <v/>
      </c>
      <c r="W527" t="str">
        <f t="shared" si="643"/>
        <v/>
      </c>
      <c r="X527" t="str">
        <f t="shared" si="643"/>
        <v/>
      </c>
      <c r="Y527" t="str">
        <f t="shared" ref="Y527:AB532" si="644">IF(Q42&gt;0, Y42/Q42, "")</f>
        <v/>
      </c>
      <c r="Z527" t="str">
        <f t="shared" si="644"/>
        <v/>
      </c>
      <c r="AA527" t="str">
        <f t="shared" si="644"/>
        <v/>
      </c>
      <c r="AB527" t="str">
        <f t="shared" si="644"/>
        <v/>
      </c>
      <c r="AD527">
        <f t="shared" ref="AD527:AD532" si="645">IF(AC42&gt;0, AD42/AC42, "")</f>
        <v>0.32897603485838778</v>
      </c>
      <c r="AE527">
        <f t="shared" ref="AE527:AE532" si="646">IF(AC42&gt;0, AE42/AC42, "")</f>
        <v>0.27124183006535946</v>
      </c>
      <c r="AF527">
        <f t="shared" ref="AF527:AF532" si="647">IF(AC42&gt;0, AF42/AC42, "")</f>
        <v>0.64379084967320266</v>
      </c>
      <c r="AG527">
        <f t="shared" ref="AG527:AJ532" si="648">IF(AC42&gt;0, AG42/AC42, "")</f>
        <v>0.46514161220043571</v>
      </c>
      <c r="AH527">
        <f t="shared" si="648"/>
        <v>0.48675496688741721</v>
      </c>
      <c r="AI527">
        <f t="shared" si="648"/>
        <v>0.42570281124497994</v>
      </c>
      <c r="AJ527">
        <f t="shared" si="648"/>
        <v>0.45346869712351945</v>
      </c>
      <c r="AK527">
        <f t="shared" ref="AK527:AN532" si="649">IF(AC42&gt;0, AK42/AC42, "")</f>
        <v>0.53485838779956429</v>
      </c>
      <c r="AL527">
        <f t="shared" si="649"/>
        <v>0.51324503311258274</v>
      </c>
      <c r="AM527">
        <f t="shared" si="649"/>
        <v>0.57429718875502012</v>
      </c>
      <c r="AN527">
        <f t="shared" si="649"/>
        <v>0.54653130287648055</v>
      </c>
      <c r="AQ527">
        <f t="shared" ref="AQ527:AQ532" si="650">IF(AP42&gt;0, AQ42/AP42, "")</f>
        <v>7.8947368421052627E-2</v>
      </c>
      <c r="AR527">
        <f t="shared" ref="AR527:AR532" si="651">IF(AP42&gt;0, AR42/AP42, "")</f>
        <v>0.14473684210526316</v>
      </c>
      <c r="AS527">
        <f t="shared" ref="AS527:AS532" si="652">IF(AP42&gt;0, AS42/AP42, "")</f>
        <v>0.93421052631578949</v>
      </c>
      <c r="AT527">
        <f t="shared" ref="AT527:AW532" si="653">IF(AP42&gt;0, AT42/AP42, "")</f>
        <v>0.14473684210526316</v>
      </c>
      <c r="AU527">
        <f t="shared" si="653"/>
        <v>0</v>
      </c>
      <c r="AV527">
        <f t="shared" si="653"/>
        <v>0</v>
      </c>
      <c r="AW527">
        <f t="shared" si="653"/>
        <v>0.15492957746478872</v>
      </c>
      <c r="AX527">
        <f t="shared" ref="AX527:BA532" si="654">IF(AP42&gt;0, AX42/AP42, "")</f>
        <v>0.85526315789473684</v>
      </c>
      <c r="AY527">
        <f t="shared" si="654"/>
        <v>1</v>
      </c>
      <c r="AZ527">
        <f t="shared" si="654"/>
        <v>1</v>
      </c>
      <c r="BA527">
        <f t="shared" si="654"/>
        <v>0.84507042253521125</v>
      </c>
      <c r="BC527">
        <f t="shared" ref="BC527:BC532" si="655">IF(BB42&gt;0, BC42/BB42, "")</f>
        <v>0.26076765309112215</v>
      </c>
      <c r="BD527">
        <f t="shared" ref="BD527:BD532" si="656">IF(BB42&gt;0, BD42/BB42, "")</f>
        <v>0.35745678288895399</v>
      </c>
      <c r="BE527">
        <f t="shared" ref="BE527:BE532" si="657">IF(BB42&gt;0, BE42/BB42, "")</f>
        <v>0.4523879285086434</v>
      </c>
      <c r="BF527">
        <f t="shared" ref="BF527:BI532" si="658">IF(BB42&gt;0, BF42/BB42, "")</f>
        <v>0.7251684734837387</v>
      </c>
      <c r="BG527">
        <f t="shared" si="658"/>
        <v>0.78202247191011232</v>
      </c>
      <c r="BH527">
        <f t="shared" si="658"/>
        <v>0.70081967213114749</v>
      </c>
      <c r="BI527">
        <f t="shared" si="658"/>
        <v>0.57836787564766834</v>
      </c>
      <c r="BJ527">
        <f t="shared" ref="BJ527:BM532" si="659">IF(BB42&gt;0, BJ42/BB42, "")</f>
        <v>0.27483152651626136</v>
      </c>
      <c r="BK527">
        <f t="shared" si="659"/>
        <v>0.21797752808988763</v>
      </c>
      <c r="BL527">
        <f t="shared" si="659"/>
        <v>0.29918032786885246</v>
      </c>
      <c r="BM527">
        <f t="shared" si="659"/>
        <v>0.42163212435233161</v>
      </c>
      <c r="BP527" t="str">
        <f t="shared" ref="BP527:BP532" si="660">IF(BO42&gt;0, BP42/BO42, "")</f>
        <v/>
      </c>
      <c r="BQ527" t="str">
        <f t="shared" ref="BQ527:BQ532" si="661">IF(BO42&gt;0, BQ42/BO42, "")</f>
        <v/>
      </c>
      <c r="BR527" t="str">
        <f t="shared" ref="BR527:BR532" si="662">IF(BO42&gt;0, BR42/BO42, "")</f>
        <v/>
      </c>
      <c r="BS527" t="str">
        <f t="shared" ref="BS527:BV532" si="663">IF(BO42&gt;0, BS42/BO42, "")</f>
        <v/>
      </c>
      <c r="BT527" t="str">
        <f t="shared" si="663"/>
        <v/>
      </c>
      <c r="BU527" t="str">
        <f t="shared" si="663"/>
        <v/>
      </c>
      <c r="BV527" t="str">
        <f t="shared" si="663"/>
        <v/>
      </c>
      <c r="BW527" t="str">
        <f t="shared" ref="BW527:BZ532" si="664">IF(BO42&gt;0, BW42/BO42, "")</f>
        <v/>
      </c>
      <c r="BX527" t="str">
        <f t="shared" si="664"/>
        <v/>
      </c>
      <c r="BY527" t="str">
        <f t="shared" si="664"/>
        <v/>
      </c>
      <c r="BZ527" t="str">
        <f t="shared" si="664"/>
        <v/>
      </c>
    </row>
    <row r="528" spans="1:78" outlineLevel="1">
      <c r="A528" t="s">
        <v>55</v>
      </c>
      <c r="B528" t="s">
        <v>1757</v>
      </c>
      <c r="C528">
        <v>2019</v>
      </c>
      <c r="D528" t="s">
        <v>2039</v>
      </c>
      <c r="G528">
        <f t="shared" si="632"/>
        <v>0.33163102457708266</v>
      </c>
      <c r="H528">
        <f t="shared" si="633"/>
        <v>0.29939355250558569</v>
      </c>
      <c r="I528">
        <f t="shared" si="634"/>
        <v>0.2026811362910948</v>
      </c>
      <c r="K528">
        <f t="shared" si="635"/>
        <v>0.24324324324324326</v>
      </c>
      <c r="L528">
        <f t="shared" si="636"/>
        <v>0.36936936936936937</v>
      </c>
      <c r="M528">
        <f t="shared" si="637"/>
        <v>9.0090090090090089E-3</v>
      </c>
      <c r="O528" t="str">
        <f t="shared" si="638"/>
        <v/>
      </c>
      <c r="P528" t="str">
        <f t="shared" si="639"/>
        <v/>
      </c>
      <c r="R528" t="str">
        <f t="shared" si="640"/>
        <v/>
      </c>
      <c r="S528" t="str">
        <f t="shared" si="641"/>
        <v/>
      </c>
      <c r="T528" t="str">
        <f t="shared" si="642"/>
        <v/>
      </c>
      <c r="U528" t="str">
        <f t="shared" si="643"/>
        <v/>
      </c>
      <c r="V528" t="str">
        <f t="shared" si="643"/>
        <v/>
      </c>
      <c r="W528" t="str">
        <f t="shared" si="643"/>
        <v/>
      </c>
      <c r="X528" t="str">
        <f t="shared" si="643"/>
        <v/>
      </c>
      <c r="Y528" t="str">
        <f t="shared" si="644"/>
        <v/>
      </c>
      <c r="Z528" t="str">
        <f t="shared" si="644"/>
        <v/>
      </c>
      <c r="AA528" t="str">
        <f t="shared" si="644"/>
        <v/>
      </c>
      <c r="AB528" t="str">
        <f t="shared" si="644"/>
        <v/>
      </c>
      <c r="AD528">
        <f t="shared" si="645"/>
        <v>0.31255728689275891</v>
      </c>
      <c r="AE528">
        <f t="shared" si="646"/>
        <v>0.29789184234647115</v>
      </c>
      <c r="AF528">
        <f t="shared" si="647"/>
        <v>0.67369385884509625</v>
      </c>
      <c r="AG528">
        <f t="shared" si="648"/>
        <v>0.45096241979835011</v>
      </c>
      <c r="AH528">
        <f t="shared" si="648"/>
        <v>0.4633431085043988</v>
      </c>
      <c r="AI528">
        <f t="shared" si="648"/>
        <v>0.40307692307692305</v>
      </c>
      <c r="AJ528">
        <f t="shared" si="648"/>
        <v>0.41904761904761906</v>
      </c>
      <c r="AK528">
        <f t="shared" si="649"/>
        <v>0.54903758020164983</v>
      </c>
      <c r="AL528">
        <f t="shared" si="649"/>
        <v>0.53665689149560114</v>
      </c>
      <c r="AM528">
        <f t="shared" si="649"/>
        <v>0.59692307692307689</v>
      </c>
      <c r="AN528">
        <f t="shared" si="649"/>
        <v>0.580952380952381</v>
      </c>
      <c r="AQ528">
        <f t="shared" si="650"/>
        <v>3.7037037037037035E-2</v>
      </c>
      <c r="AR528">
        <f t="shared" si="651"/>
        <v>6.6666666666666666E-2</v>
      </c>
      <c r="AS528">
        <f t="shared" si="652"/>
        <v>0.94074074074074077</v>
      </c>
      <c r="AT528">
        <f t="shared" si="653"/>
        <v>0.24444444444444444</v>
      </c>
      <c r="AU528">
        <f t="shared" si="653"/>
        <v>0.2</v>
      </c>
      <c r="AV528">
        <f t="shared" si="653"/>
        <v>0</v>
      </c>
      <c r="AW528">
        <f t="shared" si="653"/>
        <v>0.24409448818897639</v>
      </c>
      <c r="AX528">
        <f t="shared" si="654"/>
        <v>0.75555555555555554</v>
      </c>
      <c r="AY528">
        <f t="shared" si="654"/>
        <v>0.8</v>
      </c>
      <c r="AZ528">
        <f t="shared" si="654"/>
        <v>1</v>
      </c>
      <c r="BA528">
        <f t="shared" si="654"/>
        <v>0.75590551181102361</v>
      </c>
      <c r="BC528">
        <f t="shared" si="655"/>
        <v>0.24919093851132687</v>
      </c>
      <c r="BD528">
        <f t="shared" si="656"/>
        <v>0.3637042569081404</v>
      </c>
      <c r="BE528">
        <f t="shared" si="657"/>
        <v>0.42170774209609163</v>
      </c>
      <c r="BF528">
        <f t="shared" si="658"/>
        <v>0.74583022155837686</v>
      </c>
      <c r="BG528">
        <f t="shared" si="658"/>
        <v>0.8191808191808192</v>
      </c>
      <c r="BH528">
        <f t="shared" si="658"/>
        <v>0.72553045859000687</v>
      </c>
      <c r="BI528">
        <f t="shared" si="658"/>
        <v>0.61334120425029515</v>
      </c>
      <c r="BJ528">
        <f t="shared" si="659"/>
        <v>0.25416977844162308</v>
      </c>
      <c r="BK528">
        <f t="shared" si="659"/>
        <v>0.18081918081918083</v>
      </c>
      <c r="BL528">
        <f t="shared" si="659"/>
        <v>0.27446954140999313</v>
      </c>
      <c r="BM528">
        <f t="shared" si="659"/>
        <v>0.38665879574970485</v>
      </c>
      <c r="BP528">
        <f t="shared" si="660"/>
        <v>8.6956521739130432E-2</v>
      </c>
      <c r="BQ528">
        <f t="shared" si="661"/>
        <v>0.52173913043478259</v>
      </c>
      <c r="BR528">
        <f t="shared" si="662"/>
        <v>0.78260869565217395</v>
      </c>
      <c r="BS528">
        <f t="shared" si="663"/>
        <v>0</v>
      </c>
      <c r="BT528">
        <f t="shared" si="663"/>
        <v>0</v>
      </c>
      <c r="BU528">
        <f t="shared" si="663"/>
        <v>0</v>
      </c>
      <c r="BV528">
        <f t="shared" si="663"/>
        <v>0</v>
      </c>
      <c r="BW528">
        <f t="shared" si="664"/>
        <v>1</v>
      </c>
      <c r="BX528">
        <f t="shared" si="664"/>
        <v>1</v>
      </c>
      <c r="BY528">
        <f t="shared" si="664"/>
        <v>1</v>
      </c>
      <c r="BZ528">
        <f t="shared" si="664"/>
        <v>1</v>
      </c>
    </row>
    <row r="529" spans="1:78" outlineLevel="1">
      <c r="A529" t="s">
        <v>55</v>
      </c>
      <c r="B529" t="s">
        <v>1757</v>
      </c>
      <c r="C529">
        <v>2020</v>
      </c>
      <c r="D529" t="s">
        <v>2039</v>
      </c>
      <c r="G529">
        <f t="shared" si="632"/>
        <v>0.35912275357904355</v>
      </c>
      <c r="H529">
        <f t="shared" si="633"/>
        <v>0.29363387145903136</v>
      </c>
      <c r="I529">
        <f t="shared" si="634"/>
        <v>0.17636308254645142</v>
      </c>
      <c r="K529">
        <f t="shared" si="635"/>
        <v>0.18461538461538463</v>
      </c>
      <c r="L529">
        <f t="shared" si="636"/>
        <v>0.2153846153846154</v>
      </c>
      <c r="M529">
        <f t="shared" si="637"/>
        <v>0</v>
      </c>
      <c r="O529">
        <f t="shared" si="638"/>
        <v>0</v>
      </c>
      <c r="P529">
        <f t="shared" si="639"/>
        <v>1</v>
      </c>
      <c r="R529">
        <f t="shared" si="640"/>
        <v>0</v>
      </c>
      <c r="S529">
        <f t="shared" si="641"/>
        <v>0</v>
      </c>
      <c r="T529">
        <f t="shared" si="642"/>
        <v>0</v>
      </c>
      <c r="U529">
        <f t="shared" si="643"/>
        <v>0.22564361433619384</v>
      </c>
      <c r="V529" t="str">
        <f t="shared" si="643"/>
        <v/>
      </c>
      <c r="W529" t="str">
        <f t="shared" si="643"/>
        <v/>
      </c>
      <c r="X529" t="str">
        <f t="shared" si="643"/>
        <v/>
      </c>
      <c r="Y529">
        <f t="shared" si="644"/>
        <v>0.77435638566380616</v>
      </c>
      <c r="Z529" t="str">
        <f t="shared" si="644"/>
        <v/>
      </c>
      <c r="AA529" t="str">
        <f t="shared" si="644"/>
        <v/>
      </c>
      <c r="AB529" t="str">
        <f t="shared" si="644"/>
        <v/>
      </c>
      <c r="AD529">
        <f t="shared" si="645"/>
        <v>0.34941912421805182</v>
      </c>
      <c r="AE529">
        <f t="shared" si="646"/>
        <v>0.30563002680965146</v>
      </c>
      <c r="AF529">
        <f t="shared" si="647"/>
        <v>0.64521894548704195</v>
      </c>
      <c r="AG529">
        <f t="shared" si="648"/>
        <v>0.40661304736371762</v>
      </c>
      <c r="AH529">
        <f t="shared" si="648"/>
        <v>0.41176470588235292</v>
      </c>
      <c r="AI529">
        <f t="shared" si="648"/>
        <v>0.35380116959064328</v>
      </c>
      <c r="AJ529">
        <f t="shared" si="648"/>
        <v>0.40304709141274236</v>
      </c>
      <c r="AK529">
        <f t="shared" si="649"/>
        <v>0.59338695263628238</v>
      </c>
      <c r="AL529">
        <f t="shared" si="649"/>
        <v>0.58823529411764708</v>
      </c>
      <c r="AM529">
        <f t="shared" si="649"/>
        <v>0.64619883040935677</v>
      </c>
      <c r="AN529">
        <f t="shared" si="649"/>
        <v>0.59695290858725758</v>
      </c>
      <c r="AQ529">
        <f t="shared" si="650"/>
        <v>3.8216560509554139E-2</v>
      </c>
      <c r="AR529">
        <f t="shared" si="651"/>
        <v>8.9171974522292988E-2</v>
      </c>
      <c r="AS529">
        <f t="shared" si="652"/>
        <v>0.89171974522292996</v>
      </c>
      <c r="AT529">
        <f t="shared" si="653"/>
        <v>0.14012738853503184</v>
      </c>
      <c r="AU529">
        <f t="shared" si="653"/>
        <v>0.16666666666666666</v>
      </c>
      <c r="AV529">
        <f t="shared" si="653"/>
        <v>0</v>
      </c>
      <c r="AW529">
        <f t="shared" si="653"/>
        <v>0.12857142857142856</v>
      </c>
      <c r="AX529">
        <f t="shared" si="654"/>
        <v>0.85987261146496818</v>
      </c>
      <c r="AY529">
        <f t="shared" si="654"/>
        <v>0.83333333333333337</v>
      </c>
      <c r="AZ529">
        <f t="shared" si="654"/>
        <v>1</v>
      </c>
      <c r="BA529">
        <f t="shared" si="654"/>
        <v>0.87142857142857144</v>
      </c>
      <c r="BC529">
        <f t="shared" si="655"/>
        <v>0.27324391907251649</v>
      </c>
      <c r="BD529">
        <f t="shared" si="656"/>
        <v>0.35485337576721981</v>
      </c>
      <c r="BE529">
        <f t="shared" si="657"/>
        <v>0.40668333712207322</v>
      </c>
      <c r="BF529">
        <f t="shared" si="658"/>
        <v>0.74789724937485791</v>
      </c>
      <c r="BG529">
        <f t="shared" si="658"/>
        <v>0.83194675540765395</v>
      </c>
      <c r="BH529">
        <f t="shared" si="658"/>
        <v>0.71620755925688662</v>
      </c>
      <c r="BI529">
        <f t="shared" si="658"/>
        <v>0.59642258244829516</v>
      </c>
      <c r="BJ529">
        <f t="shared" si="659"/>
        <v>0.25210275062514209</v>
      </c>
      <c r="BK529">
        <f t="shared" si="659"/>
        <v>0.16805324459234608</v>
      </c>
      <c r="BL529">
        <f t="shared" si="659"/>
        <v>0.28379244074311338</v>
      </c>
      <c r="BM529">
        <f t="shared" si="659"/>
        <v>0.40357741755170484</v>
      </c>
      <c r="BP529">
        <f t="shared" si="660"/>
        <v>0</v>
      </c>
      <c r="BQ529">
        <f t="shared" si="661"/>
        <v>0.39473684210526316</v>
      </c>
      <c r="BR529">
        <f t="shared" si="662"/>
        <v>0.84210526315789469</v>
      </c>
      <c r="BS529">
        <f t="shared" si="663"/>
        <v>0</v>
      </c>
      <c r="BT529" t="str">
        <f t="shared" si="663"/>
        <v/>
      </c>
      <c r="BU529">
        <f t="shared" si="663"/>
        <v>0</v>
      </c>
      <c r="BV529">
        <f t="shared" si="663"/>
        <v>0</v>
      </c>
      <c r="BW529">
        <f t="shared" si="664"/>
        <v>1</v>
      </c>
      <c r="BX529" t="str">
        <f t="shared" si="664"/>
        <v/>
      </c>
      <c r="BY529">
        <f t="shared" si="664"/>
        <v>1</v>
      </c>
      <c r="BZ529">
        <f t="shared" si="664"/>
        <v>1</v>
      </c>
    </row>
    <row r="530" spans="1:78" outlineLevel="1">
      <c r="A530" t="s">
        <v>55</v>
      </c>
      <c r="B530" t="s">
        <v>1757</v>
      </c>
      <c r="C530">
        <v>2021</v>
      </c>
      <c r="D530" t="s">
        <v>2039</v>
      </c>
      <c r="G530">
        <f t="shared" si="632"/>
        <v>0.39312406576980569</v>
      </c>
      <c r="H530">
        <f t="shared" si="633"/>
        <v>0.3070254110612855</v>
      </c>
      <c r="I530">
        <f t="shared" si="634"/>
        <v>0.18176382660687593</v>
      </c>
      <c r="K530">
        <f t="shared" si="635"/>
        <v>0.15503875968992248</v>
      </c>
      <c r="L530">
        <f t="shared" si="636"/>
        <v>0.24031007751937986</v>
      </c>
      <c r="M530">
        <f t="shared" si="637"/>
        <v>0</v>
      </c>
      <c r="O530">
        <f t="shared" si="638"/>
        <v>0</v>
      </c>
      <c r="P530">
        <f t="shared" si="639"/>
        <v>1</v>
      </c>
      <c r="R530">
        <f t="shared" si="640"/>
        <v>0</v>
      </c>
      <c r="S530">
        <f t="shared" si="641"/>
        <v>0</v>
      </c>
      <c r="T530">
        <f t="shared" si="642"/>
        <v>0</v>
      </c>
      <c r="U530">
        <f t="shared" si="643"/>
        <v>0.19296663660955815</v>
      </c>
      <c r="V530" t="str">
        <f t="shared" si="643"/>
        <v/>
      </c>
      <c r="W530" t="str">
        <f t="shared" si="643"/>
        <v/>
      </c>
      <c r="X530" t="str">
        <f t="shared" si="643"/>
        <v/>
      </c>
      <c r="Y530">
        <f t="shared" si="644"/>
        <v>0.80703336339044185</v>
      </c>
      <c r="Z530" t="str">
        <f t="shared" si="644"/>
        <v/>
      </c>
      <c r="AA530" t="str">
        <f t="shared" si="644"/>
        <v/>
      </c>
      <c r="AB530" t="str">
        <f t="shared" si="644"/>
        <v/>
      </c>
      <c r="AD530">
        <f t="shared" si="645"/>
        <v>0.3549407114624506</v>
      </c>
      <c r="AE530">
        <f t="shared" si="646"/>
        <v>0.32411067193675891</v>
      </c>
      <c r="AF530">
        <f t="shared" si="647"/>
        <v>0.63083003952569172</v>
      </c>
      <c r="AG530">
        <f t="shared" si="648"/>
        <v>0.4316205533596838</v>
      </c>
      <c r="AH530">
        <f t="shared" si="648"/>
        <v>0.43652561247216037</v>
      </c>
      <c r="AI530">
        <f t="shared" si="648"/>
        <v>0.43170731707317073</v>
      </c>
      <c r="AJ530">
        <f t="shared" si="648"/>
        <v>0.41854636591478694</v>
      </c>
      <c r="AK530">
        <f t="shared" si="649"/>
        <v>0.56837944664031625</v>
      </c>
      <c r="AL530">
        <f t="shared" si="649"/>
        <v>0.56347438752783963</v>
      </c>
      <c r="AM530">
        <f t="shared" si="649"/>
        <v>0.56829268292682922</v>
      </c>
      <c r="AN530">
        <f t="shared" si="649"/>
        <v>0.581453634085213</v>
      </c>
      <c r="AQ530">
        <f t="shared" si="650"/>
        <v>4.1322314049586778E-2</v>
      </c>
      <c r="AR530">
        <f t="shared" si="651"/>
        <v>0.12396694214876033</v>
      </c>
      <c r="AS530">
        <f t="shared" si="652"/>
        <v>0.90909090909090906</v>
      </c>
      <c r="AT530">
        <f t="shared" si="653"/>
        <v>0.15702479338842976</v>
      </c>
      <c r="AU530">
        <f t="shared" si="653"/>
        <v>0.2</v>
      </c>
      <c r="AV530">
        <f t="shared" si="653"/>
        <v>6.6666666666666666E-2</v>
      </c>
      <c r="AW530">
        <f t="shared" si="653"/>
        <v>0.14545454545454545</v>
      </c>
      <c r="AX530">
        <f t="shared" si="654"/>
        <v>0.84297520661157022</v>
      </c>
      <c r="AY530">
        <f t="shared" si="654"/>
        <v>0.8</v>
      </c>
      <c r="AZ530">
        <f t="shared" si="654"/>
        <v>0.93333333333333335</v>
      </c>
      <c r="BA530">
        <f t="shared" si="654"/>
        <v>0.8545454545454545</v>
      </c>
      <c r="BC530">
        <f t="shared" si="655"/>
        <v>0.27502194907813871</v>
      </c>
      <c r="BD530">
        <f t="shared" si="656"/>
        <v>0.3560140474100088</v>
      </c>
      <c r="BE530">
        <f t="shared" si="657"/>
        <v>0.38366988586479367</v>
      </c>
      <c r="BF530">
        <f t="shared" si="658"/>
        <v>0.73573309920983321</v>
      </c>
      <c r="BG530">
        <f t="shared" si="658"/>
        <v>0.82761372705506786</v>
      </c>
      <c r="BH530">
        <f t="shared" si="658"/>
        <v>0.69297163995067812</v>
      </c>
      <c r="BI530">
        <f t="shared" si="658"/>
        <v>0.57379862700228834</v>
      </c>
      <c r="BJ530">
        <f t="shared" si="659"/>
        <v>0.26426690079016679</v>
      </c>
      <c r="BK530">
        <f t="shared" si="659"/>
        <v>0.17238627294493217</v>
      </c>
      <c r="BL530">
        <f t="shared" si="659"/>
        <v>0.30702836004932182</v>
      </c>
      <c r="BM530">
        <f t="shared" si="659"/>
        <v>0.42620137299771166</v>
      </c>
      <c r="BP530">
        <f t="shared" si="660"/>
        <v>0</v>
      </c>
      <c r="BQ530">
        <f t="shared" si="661"/>
        <v>0.28260869565217389</v>
      </c>
      <c r="BR530">
        <f t="shared" si="662"/>
        <v>0.82608695652173914</v>
      </c>
      <c r="BS530">
        <f t="shared" si="663"/>
        <v>0</v>
      </c>
      <c r="BT530" t="str">
        <f t="shared" si="663"/>
        <v/>
      </c>
      <c r="BU530">
        <f t="shared" si="663"/>
        <v>0</v>
      </c>
      <c r="BV530">
        <f t="shared" si="663"/>
        <v>0</v>
      </c>
      <c r="BW530">
        <f t="shared" si="664"/>
        <v>1</v>
      </c>
      <c r="BX530" t="str">
        <f t="shared" si="664"/>
        <v/>
      </c>
      <c r="BY530">
        <f t="shared" si="664"/>
        <v>1</v>
      </c>
      <c r="BZ530">
        <f t="shared" si="664"/>
        <v>1</v>
      </c>
    </row>
    <row r="531" spans="1:78" outlineLevel="1">
      <c r="A531" t="s">
        <v>55</v>
      </c>
      <c r="B531" t="s">
        <v>1757</v>
      </c>
      <c r="C531">
        <v>2022</v>
      </c>
      <c r="D531" t="s">
        <v>2039</v>
      </c>
      <c r="G531">
        <f t="shared" si="632"/>
        <v>0.41570141570141572</v>
      </c>
      <c r="H531">
        <f t="shared" si="633"/>
        <v>0.26833976833976836</v>
      </c>
      <c r="I531">
        <f t="shared" si="634"/>
        <v>0.17020592020592021</v>
      </c>
      <c r="K531">
        <f t="shared" si="635"/>
        <v>8.9947089947089942E-2</v>
      </c>
      <c r="L531">
        <f t="shared" si="636"/>
        <v>0.20105820105820105</v>
      </c>
      <c r="M531">
        <f t="shared" si="637"/>
        <v>0</v>
      </c>
      <c r="O531">
        <f t="shared" si="638"/>
        <v>0.12690355329949238</v>
      </c>
      <c r="P531">
        <f t="shared" si="639"/>
        <v>0.87309644670050757</v>
      </c>
      <c r="R531">
        <f t="shared" si="640"/>
        <v>0</v>
      </c>
      <c r="S531">
        <f t="shared" si="641"/>
        <v>0</v>
      </c>
      <c r="T531">
        <f t="shared" si="642"/>
        <v>0</v>
      </c>
      <c r="U531">
        <f t="shared" si="643"/>
        <v>0.19122933141624732</v>
      </c>
      <c r="V531" t="str">
        <f t="shared" si="643"/>
        <v/>
      </c>
      <c r="W531" t="str">
        <f t="shared" si="643"/>
        <v/>
      </c>
      <c r="X531" t="str">
        <f t="shared" si="643"/>
        <v/>
      </c>
      <c r="Y531">
        <f t="shared" si="644"/>
        <v>0.80877066858375268</v>
      </c>
      <c r="Z531" t="str">
        <f t="shared" si="644"/>
        <v/>
      </c>
      <c r="AA531" t="str">
        <f t="shared" si="644"/>
        <v/>
      </c>
      <c r="AB531" t="str">
        <f t="shared" si="644"/>
        <v/>
      </c>
      <c r="AD531">
        <f t="shared" si="645"/>
        <v>0.32959501557632398</v>
      </c>
      <c r="AE531">
        <f t="shared" si="646"/>
        <v>0.30778816199376946</v>
      </c>
      <c r="AF531">
        <f t="shared" si="647"/>
        <v>0.60436137071651086</v>
      </c>
      <c r="AG531">
        <f t="shared" si="648"/>
        <v>0.45358255451713397</v>
      </c>
      <c r="AH531">
        <f t="shared" si="648"/>
        <v>0.50094517958412099</v>
      </c>
      <c r="AI531">
        <f t="shared" si="648"/>
        <v>0.5080971659919028</v>
      </c>
      <c r="AJ531">
        <f t="shared" si="648"/>
        <v>0.4175257731958763</v>
      </c>
      <c r="AK531">
        <f t="shared" si="649"/>
        <v>0.54641744548286608</v>
      </c>
      <c r="AL531">
        <f t="shared" si="649"/>
        <v>0.49905482041587901</v>
      </c>
      <c r="AM531">
        <f t="shared" si="649"/>
        <v>0.49190283400809715</v>
      </c>
      <c r="AN531">
        <f t="shared" si="649"/>
        <v>0.58247422680412375</v>
      </c>
      <c r="AQ531">
        <f t="shared" si="650"/>
        <v>6.2992125984251968E-2</v>
      </c>
      <c r="AR531">
        <f t="shared" si="651"/>
        <v>9.4488188976377951E-2</v>
      </c>
      <c r="AS531">
        <f t="shared" si="652"/>
        <v>0.90551181102362199</v>
      </c>
      <c r="AT531">
        <f t="shared" si="653"/>
        <v>0.15748031496062992</v>
      </c>
      <c r="AU531">
        <f t="shared" si="653"/>
        <v>0.125</v>
      </c>
      <c r="AV531">
        <f t="shared" si="653"/>
        <v>8.3333333333333329E-2</v>
      </c>
      <c r="AW531">
        <f t="shared" si="653"/>
        <v>0.15652173913043479</v>
      </c>
      <c r="AX531">
        <f t="shared" si="654"/>
        <v>0.84251968503937003</v>
      </c>
      <c r="AY531">
        <f t="shared" si="654"/>
        <v>0.875</v>
      </c>
      <c r="AZ531">
        <f t="shared" si="654"/>
        <v>0.91666666666666663</v>
      </c>
      <c r="BA531">
        <f t="shared" si="654"/>
        <v>0.84347826086956523</v>
      </c>
      <c r="BC531">
        <f t="shared" si="655"/>
        <v>0.27322524101665208</v>
      </c>
      <c r="BD531">
        <f t="shared" si="656"/>
        <v>0.35144609991235759</v>
      </c>
      <c r="BE531">
        <f t="shared" si="657"/>
        <v>0.37664329535495178</v>
      </c>
      <c r="BF531">
        <f t="shared" si="658"/>
        <v>0.76489921121822957</v>
      </c>
      <c r="BG531">
        <f t="shared" si="658"/>
        <v>0.84923817161186843</v>
      </c>
      <c r="BH531">
        <f t="shared" si="658"/>
        <v>0.73254364089775559</v>
      </c>
      <c r="BI531">
        <f t="shared" si="658"/>
        <v>0.60500290866783013</v>
      </c>
      <c r="BJ531">
        <f t="shared" si="659"/>
        <v>0.23510078878177038</v>
      </c>
      <c r="BK531">
        <f t="shared" si="659"/>
        <v>0.15076182838813151</v>
      </c>
      <c r="BL531">
        <f t="shared" si="659"/>
        <v>0.26745635910224441</v>
      </c>
      <c r="BM531">
        <f t="shared" si="659"/>
        <v>0.39499709133216987</v>
      </c>
      <c r="BP531">
        <f t="shared" si="660"/>
        <v>0</v>
      </c>
      <c r="BQ531">
        <f t="shared" si="661"/>
        <v>0.36507936507936506</v>
      </c>
      <c r="BR531">
        <f t="shared" si="662"/>
        <v>0.82539682539682535</v>
      </c>
      <c r="BS531">
        <f t="shared" si="663"/>
        <v>0</v>
      </c>
      <c r="BT531" t="str">
        <f t="shared" si="663"/>
        <v/>
      </c>
      <c r="BU531">
        <f t="shared" si="663"/>
        <v>0</v>
      </c>
      <c r="BV531">
        <f t="shared" si="663"/>
        <v>0</v>
      </c>
      <c r="BW531">
        <f t="shared" si="664"/>
        <v>1</v>
      </c>
      <c r="BX531" t="str">
        <f t="shared" si="664"/>
        <v/>
      </c>
      <c r="BY531">
        <f t="shared" si="664"/>
        <v>1</v>
      </c>
      <c r="BZ531">
        <f t="shared" si="664"/>
        <v>1</v>
      </c>
    </row>
    <row r="532" spans="1:78" outlineLevel="1">
      <c r="A532" t="s">
        <v>55</v>
      </c>
      <c r="B532" t="s">
        <v>1757</v>
      </c>
      <c r="C532">
        <v>2023</v>
      </c>
      <c r="D532" t="s">
        <v>2039</v>
      </c>
      <c r="G532">
        <f t="shared" si="632"/>
        <v>0.47974252177205606</v>
      </c>
      <c r="H532">
        <f t="shared" si="633"/>
        <v>0.26997349488829991</v>
      </c>
      <c r="I532">
        <f t="shared" si="634"/>
        <v>0.16584627035213934</v>
      </c>
      <c r="K532">
        <f t="shared" si="635"/>
        <v>0.24731182795698925</v>
      </c>
      <c r="L532">
        <f t="shared" si="636"/>
        <v>0.34408602150537637</v>
      </c>
      <c r="M532">
        <f t="shared" si="637"/>
        <v>0</v>
      </c>
      <c r="O532">
        <f t="shared" si="638"/>
        <v>0</v>
      </c>
      <c r="P532">
        <f t="shared" si="639"/>
        <v>1</v>
      </c>
      <c r="R532">
        <f t="shared" si="640"/>
        <v>0.27781765972720746</v>
      </c>
      <c r="S532">
        <f t="shared" si="641"/>
        <v>0.23546302943287867</v>
      </c>
      <c r="T532">
        <f t="shared" si="642"/>
        <v>0.62383345297918158</v>
      </c>
      <c r="U532">
        <f t="shared" si="643"/>
        <v>0.11773151471643933</v>
      </c>
      <c r="V532">
        <f t="shared" si="643"/>
        <v>0.16279069767441862</v>
      </c>
      <c r="W532">
        <f t="shared" si="643"/>
        <v>0.13414634146341464</v>
      </c>
      <c r="X532">
        <f t="shared" si="643"/>
        <v>8.170310701956271E-2</v>
      </c>
      <c r="Y532">
        <f t="shared" si="644"/>
        <v>0.88226848528356061</v>
      </c>
      <c r="Z532">
        <f t="shared" si="644"/>
        <v>0.83720930232558144</v>
      </c>
      <c r="AA532">
        <f t="shared" si="644"/>
        <v>0.86585365853658536</v>
      </c>
      <c r="AB532">
        <f t="shared" si="644"/>
        <v>0.91829689298043726</v>
      </c>
      <c r="AD532">
        <f t="shared" si="645"/>
        <v>0.37695590327169276</v>
      </c>
      <c r="AE532">
        <f t="shared" si="646"/>
        <v>0.28520625889046941</v>
      </c>
      <c r="AF532">
        <f t="shared" si="647"/>
        <v>0.56187766714082499</v>
      </c>
      <c r="AG532">
        <f t="shared" si="648"/>
        <v>0.49004267425320058</v>
      </c>
      <c r="AH532">
        <f t="shared" si="648"/>
        <v>0.54528301886792452</v>
      </c>
      <c r="AI532">
        <f t="shared" si="648"/>
        <v>0.44887780548628431</v>
      </c>
      <c r="AJ532">
        <f t="shared" si="648"/>
        <v>0.44936708860759494</v>
      </c>
      <c r="AK532">
        <f t="shared" si="649"/>
        <v>0.50995732574679942</v>
      </c>
      <c r="AL532">
        <f t="shared" si="649"/>
        <v>0.45471698113207548</v>
      </c>
      <c r="AM532">
        <f t="shared" si="649"/>
        <v>0.55112219451371569</v>
      </c>
      <c r="AN532">
        <f t="shared" si="649"/>
        <v>0.55063291139240511</v>
      </c>
      <c r="AQ532">
        <f t="shared" si="650"/>
        <v>6.6037735849056603E-2</v>
      </c>
      <c r="AR532">
        <f t="shared" si="651"/>
        <v>0.11320754716981132</v>
      </c>
      <c r="AS532">
        <f t="shared" si="652"/>
        <v>0.86792452830188682</v>
      </c>
      <c r="AT532">
        <f t="shared" si="653"/>
        <v>0.18867924528301888</v>
      </c>
      <c r="AU532">
        <f t="shared" si="653"/>
        <v>0.2857142857142857</v>
      </c>
      <c r="AV532">
        <f t="shared" si="653"/>
        <v>0</v>
      </c>
      <c r="AW532">
        <f t="shared" si="653"/>
        <v>0.19565217391304349</v>
      </c>
      <c r="AX532">
        <f t="shared" si="654"/>
        <v>0.81132075471698117</v>
      </c>
      <c r="AY532">
        <f t="shared" si="654"/>
        <v>0.7142857142857143</v>
      </c>
      <c r="AZ532">
        <f t="shared" si="654"/>
        <v>1</v>
      </c>
      <c r="BA532">
        <f t="shared" si="654"/>
        <v>0.80434782608695654</v>
      </c>
      <c r="BC532">
        <f t="shared" si="655"/>
        <v>0.26868905742145177</v>
      </c>
      <c r="BD532">
        <f t="shared" si="656"/>
        <v>0.34041170097508128</v>
      </c>
      <c r="BE532">
        <f t="shared" si="657"/>
        <v>0.3380281690140845</v>
      </c>
      <c r="BF532">
        <f t="shared" si="658"/>
        <v>0.76359696641386787</v>
      </c>
      <c r="BG532">
        <f t="shared" si="658"/>
        <v>0.84193548387096773</v>
      </c>
      <c r="BH532">
        <f t="shared" si="658"/>
        <v>0.71228516868236791</v>
      </c>
      <c r="BI532">
        <f t="shared" si="658"/>
        <v>0.61410256410256414</v>
      </c>
      <c r="BJ532">
        <f t="shared" si="659"/>
        <v>0.23640303358613218</v>
      </c>
      <c r="BK532">
        <f t="shared" si="659"/>
        <v>0.15806451612903225</v>
      </c>
      <c r="BL532">
        <f t="shared" si="659"/>
        <v>0.28771483131763209</v>
      </c>
      <c r="BM532">
        <f t="shared" si="659"/>
        <v>0.38589743589743591</v>
      </c>
      <c r="BP532">
        <f t="shared" si="660"/>
        <v>0</v>
      </c>
      <c r="BQ532">
        <f t="shared" si="661"/>
        <v>0.34210526315789475</v>
      </c>
      <c r="BR532">
        <f t="shared" si="662"/>
        <v>0.81578947368421051</v>
      </c>
      <c r="BS532">
        <f t="shared" si="663"/>
        <v>0</v>
      </c>
      <c r="BT532" t="str">
        <f t="shared" si="663"/>
        <v/>
      </c>
      <c r="BU532">
        <f t="shared" si="663"/>
        <v>0</v>
      </c>
      <c r="BV532">
        <f t="shared" si="663"/>
        <v>0</v>
      </c>
      <c r="BW532">
        <f t="shared" si="664"/>
        <v>1</v>
      </c>
      <c r="BX532" t="str">
        <f t="shared" si="664"/>
        <v/>
      </c>
      <c r="BY532">
        <f t="shared" si="664"/>
        <v>1</v>
      </c>
      <c r="BZ532">
        <f t="shared" si="664"/>
        <v>1</v>
      </c>
    </row>
    <row r="533" spans="1:78" outlineLevel="1">
      <c r="A533" t="s">
        <v>57</v>
      </c>
      <c r="B533" t="s">
        <v>1972</v>
      </c>
      <c r="C533">
        <v>2018</v>
      </c>
      <c r="D533" t="s">
        <v>2039</v>
      </c>
      <c r="G533">
        <f t="shared" ref="G533:G538" si="665">IF(F52&gt;0, G52/F52, "")</f>
        <v>0.16274509803921569</v>
      </c>
      <c r="H533">
        <f t="shared" ref="H533:H538" si="666">IF(F52&gt;0, H52/F52, "")</f>
        <v>0.19583333333333333</v>
      </c>
      <c r="I533">
        <f t="shared" ref="I533:I538" si="667">IF(F52&gt;0, I52/F52, "")</f>
        <v>3.5539215686274508E-2</v>
      </c>
      <c r="K533">
        <f t="shared" ref="K533:K538" si="668">IF(J52&gt;0, K52/J52, "")</f>
        <v>4.5372050816696917E-3</v>
      </c>
      <c r="L533">
        <f t="shared" ref="L533:L538" si="669">IF(J52&gt;0, L52/J52, "")</f>
        <v>0.18693284936479129</v>
      </c>
      <c r="M533">
        <f t="shared" ref="M533:M538" si="670">IF(J52&gt;0, M52/J52, "")</f>
        <v>0</v>
      </c>
      <c r="O533" t="str">
        <f t="shared" ref="O533:O538" si="671">IF(N52&gt;0, O52/N52, "")</f>
        <v/>
      </c>
      <c r="P533" t="str">
        <f t="shared" ref="P533:P538" si="672">IF(N52&gt;0, P52/N52, "")</f>
        <v/>
      </c>
      <c r="R533" t="str">
        <f t="shared" ref="R533:R538" si="673">IF(Q52&gt;0, R52/Q52, "")</f>
        <v/>
      </c>
      <c r="S533" t="str">
        <f t="shared" ref="S533:S538" si="674">IF(Q52&gt;0, S52/Q52, "")</f>
        <v/>
      </c>
      <c r="T533" t="str">
        <f t="shared" ref="T533:T538" si="675">IF(Q52&gt;0, T52/Q52, "")</f>
        <v/>
      </c>
      <c r="U533" t="str">
        <f t="shared" ref="U533:X538" si="676">IF(Q52&gt;0, U52/Q52, "")</f>
        <v/>
      </c>
      <c r="V533" t="str">
        <f t="shared" si="676"/>
        <v/>
      </c>
      <c r="W533" t="str">
        <f t="shared" si="676"/>
        <v/>
      </c>
      <c r="X533" t="str">
        <f t="shared" si="676"/>
        <v/>
      </c>
      <c r="Y533" t="str">
        <f t="shared" ref="Y533:AB538" si="677">IF(Q52&gt;0, Y52/Q52, "")</f>
        <v/>
      </c>
      <c r="Z533" t="str">
        <f t="shared" si="677"/>
        <v/>
      </c>
      <c r="AA533" t="str">
        <f t="shared" si="677"/>
        <v/>
      </c>
      <c r="AB533" t="str">
        <f t="shared" si="677"/>
        <v/>
      </c>
      <c r="AD533">
        <f t="shared" ref="AD533:AD538" si="678">IF(AC52&gt;0, AD52/AC52, "")</f>
        <v>0.28327645051194539</v>
      </c>
      <c r="AE533">
        <f t="shared" ref="AE533:AE538" si="679">IF(AC52&gt;0, AE52/AC52, "")</f>
        <v>0.34129692832764508</v>
      </c>
      <c r="AF533">
        <f t="shared" ref="AF533:AF538" si="680">IF(AC52&gt;0, AF52/AC52, "")</f>
        <v>0.47440273037542663</v>
      </c>
      <c r="AG533">
        <f t="shared" ref="AG533:AJ538" si="681">IF(AC52&gt;0, AG52/AC52, "")</f>
        <v>0.5460750853242321</v>
      </c>
      <c r="AH533">
        <f t="shared" si="681"/>
        <v>0.63855421686746983</v>
      </c>
      <c r="AI533">
        <f t="shared" si="681"/>
        <v>0.4</v>
      </c>
      <c r="AJ533">
        <f t="shared" si="681"/>
        <v>0.49640287769784175</v>
      </c>
      <c r="AK533">
        <f t="shared" ref="AK533:AN538" si="682">IF(AC52&gt;0, AK52/AC52, "")</f>
        <v>0.4539249146757679</v>
      </c>
      <c r="AL533">
        <f t="shared" si="682"/>
        <v>0.36144578313253012</v>
      </c>
      <c r="AM533">
        <f t="shared" si="682"/>
        <v>0.6</v>
      </c>
      <c r="AN533">
        <f t="shared" si="682"/>
        <v>0.50359712230215825</v>
      </c>
      <c r="AQ533">
        <f t="shared" ref="AQ533:AQ538" si="683">IF(AP52&gt;0, AQ52/AP52, "")</f>
        <v>0</v>
      </c>
      <c r="AR533">
        <f t="shared" ref="AR533:AR538" si="684">IF(AP52&gt;0, AR52/AP52, "")</f>
        <v>0</v>
      </c>
      <c r="AS533">
        <f t="shared" ref="AS533:AS538" si="685">IF(AP52&gt;0, AS52/AP52, "")</f>
        <v>1</v>
      </c>
      <c r="AT533">
        <f t="shared" ref="AT533:AW538" si="686">IF(AP52&gt;0, AT52/AP52, "")</f>
        <v>1</v>
      </c>
      <c r="AU533" t="str">
        <f t="shared" si="686"/>
        <v/>
      </c>
      <c r="AV533" t="str">
        <f t="shared" si="686"/>
        <v/>
      </c>
      <c r="AW533">
        <f t="shared" si="686"/>
        <v>1</v>
      </c>
      <c r="AX533">
        <f t="shared" ref="AX533:BA538" si="687">IF(AP52&gt;0, AX52/AP52, "")</f>
        <v>0</v>
      </c>
      <c r="AY533" t="str">
        <f t="shared" si="687"/>
        <v/>
      </c>
      <c r="AZ533" t="str">
        <f t="shared" si="687"/>
        <v/>
      </c>
      <c r="BA533">
        <f t="shared" si="687"/>
        <v>0</v>
      </c>
      <c r="BC533">
        <f t="shared" ref="BC533:BC538" si="688">IF(BB52&gt;0, BC52/BB52, "")</f>
        <v>0.14814814814814814</v>
      </c>
      <c r="BD533">
        <f t="shared" ref="BD533:BD538" si="689">IF(BB52&gt;0, BD52/BB52, "")</f>
        <v>0.29329329329329329</v>
      </c>
      <c r="BE533">
        <f t="shared" ref="BE533:BE538" si="690">IF(BB52&gt;0, BE52/BB52, "")</f>
        <v>0.13013013013013014</v>
      </c>
      <c r="BF533">
        <f t="shared" ref="BF533:BI538" si="691">IF(BB52&gt;0, BF52/BB52, "")</f>
        <v>0.76576576576576572</v>
      </c>
      <c r="BG533">
        <f t="shared" si="691"/>
        <v>0.83445945945945943</v>
      </c>
      <c r="BH533">
        <f t="shared" si="691"/>
        <v>0.75767918088737196</v>
      </c>
      <c r="BI533">
        <f t="shared" si="691"/>
        <v>0.58846153846153848</v>
      </c>
      <c r="BJ533">
        <f t="shared" ref="BJ533:BM538" si="692">IF(BB52&gt;0, BJ52/BB52, "")</f>
        <v>0.23423423423423423</v>
      </c>
      <c r="BK533">
        <f t="shared" si="692"/>
        <v>0.16554054054054054</v>
      </c>
      <c r="BL533">
        <f t="shared" si="692"/>
        <v>0.24232081911262798</v>
      </c>
      <c r="BM533">
        <f t="shared" si="692"/>
        <v>0.41153846153846152</v>
      </c>
      <c r="BP533" t="str">
        <f t="shared" ref="BP533:BP538" si="693">IF(BO52&gt;0, BP52/BO52, "")</f>
        <v/>
      </c>
      <c r="BQ533" t="str">
        <f t="shared" ref="BQ533:BQ538" si="694">IF(BO52&gt;0, BQ52/BO52, "")</f>
        <v/>
      </c>
      <c r="BR533" t="str">
        <f t="shared" ref="BR533:BR538" si="695">IF(BO52&gt;0, BR52/BO52, "")</f>
        <v/>
      </c>
      <c r="BS533" t="str">
        <f t="shared" ref="BS533:BV538" si="696">IF(BO52&gt;0, BS52/BO52, "")</f>
        <v/>
      </c>
      <c r="BT533" t="str">
        <f t="shared" si="696"/>
        <v/>
      </c>
      <c r="BU533" t="str">
        <f t="shared" si="696"/>
        <v/>
      </c>
      <c r="BV533" t="str">
        <f t="shared" si="696"/>
        <v/>
      </c>
      <c r="BW533" t="str">
        <f t="shared" ref="BW533:BZ538" si="697">IF(BO52&gt;0, BW52/BO52, "")</f>
        <v/>
      </c>
      <c r="BX533" t="str">
        <f t="shared" si="697"/>
        <v/>
      </c>
      <c r="BY533" t="str">
        <f t="shared" si="697"/>
        <v/>
      </c>
      <c r="BZ533" t="str">
        <f t="shared" si="697"/>
        <v/>
      </c>
    </row>
    <row r="534" spans="1:78" outlineLevel="1">
      <c r="A534" t="s">
        <v>57</v>
      </c>
      <c r="B534" t="s">
        <v>1972</v>
      </c>
      <c r="C534">
        <v>2019</v>
      </c>
      <c r="D534" t="s">
        <v>2039</v>
      </c>
      <c r="G534">
        <f t="shared" si="665"/>
        <v>0.19982993197278912</v>
      </c>
      <c r="H534">
        <f t="shared" si="666"/>
        <v>0.21116780045351474</v>
      </c>
      <c r="I534">
        <f t="shared" si="667"/>
        <v>4.5634920634920632E-2</v>
      </c>
      <c r="K534">
        <f t="shared" si="668"/>
        <v>1.2999071494893221E-2</v>
      </c>
      <c r="L534">
        <f t="shared" si="669"/>
        <v>0.16063138347260911</v>
      </c>
      <c r="M534">
        <f t="shared" si="670"/>
        <v>1.8570102135561746E-3</v>
      </c>
      <c r="O534" t="str">
        <f t="shared" si="671"/>
        <v/>
      </c>
      <c r="P534" t="str">
        <f t="shared" si="672"/>
        <v/>
      </c>
      <c r="R534" t="str">
        <f t="shared" si="673"/>
        <v/>
      </c>
      <c r="S534" t="str">
        <f t="shared" si="674"/>
        <v/>
      </c>
      <c r="T534" t="str">
        <f t="shared" si="675"/>
        <v/>
      </c>
      <c r="U534" t="str">
        <f t="shared" si="676"/>
        <v/>
      </c>
      <c r="V534" t="str">
        <f t="shared" si="676"/>
        <v/>
      </c>
      <c r="W534" t="str">
        <f t="shared" si="676"/>
        <v/>
      </c>
      <c r="X534" t="str">
        <f t="shared" si="676"/>
        <v/>
      </c>
      <c r="Y534" t="str">
        <f t="shared" si="677"/>
        <v/>
      </c>
      <c r="Z534" t="str">
        <f t="shared" si="677"/>
        <v/>
      </c>
      <c r="AA534" t="str">
        <f t="shared" si="677"/>
        <v/>
      </c>
      <c r="AB534" t="str">
        <f t="shared" si="677"/>
        <v/>
      </c>
      <c r="AD534">
        <f t="shared" si="678"/>
        <v>0.45229681978798586</v>
      </c>
      <c r="AE534">
        <f t="shared" si="679"/>
        <v>0.38515901060070673</v>
      </c>
      <c r="AF534">
        <f t="shared" si="680"/>
        <v>0.62897526501766787</v>
      </c>
      <c r="AG534">
        <f t="shared" si="681"/>
        <v>0.49469964664310956</v>
      </c>
      <c r="AH534">
        <f t="shared" si="681"/>
        <v>0.5546875</v>
      </c>
      <c r="AI534">
        <f t="shared" si="681"/>
        <v>0.25688073394495414</v>
      </c>
      <c r="AJ534">
        <f t="shared" si="681"/>
        <v>0.48314606741573035</v>
      </c>
      <c r="AK534">
        <f t="shared" si="682"/>
        <v>0.5053003533568905</v>
      </c>
      <c r="AL534">
        <f t="shared" si="682"/>
        <v>0.4453125</v>
      </c>
      <c r="AM534">
        <f t="shared" si="682"/>
        <v>0.74311926605504586</v>
      </c>
      <c r="AN534">
        <f t="shared" si="682"/>
        <v>0.5168539325842697</v>
      </c>
      <c r="AQ534" t="str">
        <f t="shared" si="683"/>
        <v/>
      </c>
      <c r="AR534" t="str">
        <f t="shared" si="684"/>
        <v/>
      </c>
      <c r="AS534" t="str">
        <f t="shared" si="685"/>
        <v/>
      </c>
      <c r="AT534" t="str">
        <f t="shared" si="686"/>
        <v/>
      </c>
      <c r="AU534" t="str">
        <f t="shared" si="686"/>
        <v/>
      </c>
      <c r="AV534" t="str">
        <f t="shared" si="686"/>
        <v/>
      </c>
      <c r="AW534" t="str">
        <f t="shared" si="686"/>
        <v/>
      </c>
      <c r="AX534" t="str">
        <f t="shared" si="687"/>
        <v/>
      </c>
      <c r="AY534" t="str">
        <f t="shared" si="687"/>
        <v/>
      </c>
      <c r="AZ534" t="str">
        <f t="shared" si="687"/>
        <v/>
      </c>
      <c r="BA534" t="str">
        <f t="shared" si="687"/>
        <v/>
      </c>
      <c r="BC534">
        <f t="shared" si="688"/>
        <v>0.17935943060498222</v>
      </c>
      <c r="BD534">
        <f t="shared" si="689"/>
        <v>0.35017793594306051</v>
      </c>
      <c r="BE534">
        <f t="shared" si="690"/>
        <v>0.15587188612099645</v>
      </c>
      <c r="BF534">
        <f t="shared" si="691"/>
        <v>0.74448398576512453</v>
      </c>
      <c r="BG534">
        <f t="shared" si="691"/>
        <v>0.8571428571428571</v>
      </c>
      <c r="BH534">
        <f t="shared" si="691"/>
        <v>0.72764227642276424</v>
      </c>
      <c r="BI534">
        <f t="shared" si="691"/>
        <v>0.55707762557077622</v>
      </c>
      <c r="BJ534">
        <f t="shared" si="692"/>
        <v>0.25551601423487547</v>
      </c>
      <c r="BK534">
        <f t="shared" si="692"/>
        <v>0.14285714285714285</v>
      </c>
      <c r="BL534">
        <f t="shared" si="692"/>
        <v>0.27235772357723576</v>
      </c>
      <c r="BM534">
        <f t="shared" si="692"/>
        <v>0.44292237442922372</v>
      </c>
      <c r="BP534" t="str">
        <f t="shared" si="693"/>
        <v/>
      </c>
      <c r="BQ534" t="str">
        <f t="shared" si="694"/>
        <v/>
      </c>
      <c r="BR534" t="str">
        <f t="shared" si="695"/>
        <v/>
      </c>
      <c r="BS534" t="str">
        <f t="shared" si="696"/>
        <v/>
      </c>
      <c r="BT534" t="str">
        <f t="shared" si="696"/>
        <v/>
      </c>
      <c r="BU534" t="str">
        <f t="shared" si="696"/>
        <v/>
      </c>
      <c r="BV534" t="str">
        <f t="shared" si="696"/>
        <v/>
      </c>
      <c r="BW534" t="str">
        <f t="shared" si="697"/>
        <v/>
      </c>
      <c r="BX534" t="str">
        <f t="shared" si="697"/>
        <v/>
      </c>
      <c r="BY534" t="str">
        <f t="shared" si="697"/>
        <v/>
      </c>
      <c r="BZ534" t="str">
        <f t="shared" si="697"/>
        <v/>
      </c>
    </row>
    <row r="535" spans="1:78" outlineLevel="1">
      <c r="A535" t="s">
        <v>57</v>
      </c>
      <c r="B535" t="s">
        <v>1972</v>
      </c>
      <c r="C535">
        <v>2020</v>
      </c>
      <c r="D535" t="s">
        <v>2039</v>
      </c>
      <c r="G535">
        <f t="shared" si="665"/>
        <v>0.19945945945945945</v>
      </c>
      <c r="H535">
        <f t="shared" si="666"/>
        <v>0.2208108108108108</v>
      </c>
      <c r="I535">
        <f t="shared" si="667"/>
        <v>3.8378378378378375E-2</v>
      </c>
      <c r="K535">
        <f t="shared" si="668"/>
        <v>1.6618497109826588E-2</v>
      </c>
      <c r="L535">
        <f t="shared" si="669"/>
        <v>0.17052023121387283</v>
      </c>
      <c r="M535">
        <f t="shared" si="670"/>
        <v>1.4450867052023121E-3</v>
      </c>
      <c r="O535">
        <f t="shared" si="671"/>
        <v>1.4234875444839857E-2</v>
      </c>
      <c r="P535">
        <f t="shared" si="672"/>
        <v>0.98576512455516019</v>
      </c>
      <c r="R535">
        <f t="shared" si="673"/>
        <v>0</v>
      </c>
      <c r="S535">
        <f t="shared" si="674"/>
        <v>0</v>
      </c>
      <c r="T535">
        <f t="shared" si="675"/>
        <v>0</v>
      </c>
      <c r="U535">
        <f t="shared" si="676"/>
        <v>0.43421052631578949</v>
      </c>
      <c r="V535" t="str">
        <f t="shared" si="676"/>
        <v/>
      </c>
      <c r="W535" t="str">
        <f t="shared" si="676"/>
        <v/>
      </c>
      <c r="X535" t="str">
        <f t="shared" si="676"/>
        <v/>
      </c>
      <c r="Y535">
        <f t="shared" si="677"/>
        <v>0.56578947368421051</v>
      </c>
      <c r="Z535" t="str">
        <f t="shared" si="677"/>
        <v/>
      </c>
      <c r="AA535" t="str">
        <f t="shared" si="677"/>
        <v/>
      </c>
      <c r="AB535" t="str">
        <f t="shared" si="677"/>
        <v/>
      </c>
      <c r="AD535">
        <f t="shared" si="678"/>
        <v>0.22488038277511962</v>
      </c>
      <c r="AE535">
        <f t="shared" si="679"/>
        <v>0.44976076555023925</v>
      </c>
      <c r="AF535">
        <f t="shared" si="680"/>
        <v>0.4784688995215311</v>
      </c>
      <c r="AG535">
        <f t="shared" si="681"/>
        <v>0.47368421052631576</v>
      </c>
      <c r="AH535">
        <f t="shared" si="681"/>
        <v>0.46808510638297873</v>
      </c>
      <c r="AI535">
        <f t="shared" si="681"/>
        <v>0.36170212765957449</v>
      </c>
      <c r="AJ535">
        <f t="shared" si="681"/>
        <v>0.41</v>
      </c>
      <c r="AK535">
        <f t="shared" si="682"/>
        <v>0.52631578947368418</v>
      </c>
      <c r="AL535">
        <f t="shared" si="682"/>
        <v>0.53191489361702127</v>
      </c>
      <c r="AM535">
        <f t="shared" si="682"/>
        <v>0.63829787234042556</v>
      </c>
      <c r="AN535">
        <f t="shared" si="682"/>
        <v>0.59</v>
      </c>
      <c r="AQ535" t="str">
        <f t="shared" si="683"/>
        <v/>
      </c>
      <c r="AR535" t="str">
        <f t="shared" si="684"/>
        <v/>
      </c>
      <c r="AS535" t="str">
        <f t="shared" si="685"/>
        <v/>
      </c>
      <c r="AT535" t="str">
        <f t="shared" si="686"/>
        <v/>
      </c>
      <c r="AU535" t="str">
        <f t="shared" si="686"/>
        <v/>
      </c>
      <c r="AV535" t="str">
        <f t="shared" si="686"/>
        <v/>
      </c>
      <c r="AW535" t="str">
        <f t="shared" si="686"/>
        <v/>
      </c>
      <c r="AX535" t="str">
        <f t="shared" si="687"/>
        <v/>
      </c>
      <c r="AY535" t="str">
        <f t="shared" si="687"/>
        <v/>
      </c>
      <c r="AZ535" t="str">
        <f t="shared" si="687"/>
        <v/>
      </c>
      <c r="BA535" t="str">
        <f t="shared" si="687"/>
        <v/>
      </c>
      <c r="BC535">
        <f t="shared" si="688"/>
        <v>0.20206362854686155</v>
      </c>
      <c r="BD535">
        <f t="shared" si="689"/>
        <v>0.27558039552880481</v>
      </c>
      <c r="BE535">
        <f t="shared" si="690"/>
        <v>9.8452278589853823E-2</v>
      </c>
      <c r="BF535">
        <f t="shared" si="691"/>
        <v>0.87016337059329318</v>
      </c>
      <c r="BG535">
        <f t="shared" si="691"/>
        <v>0.90638297872340423</v>
      </c>
      <c r="BH535">
        <f t="shared" si="691"/>
        <v>0.82527301092043681</v>
      </c>
      <c r="BI535">
        <f t="shared" si="691"/>
        <v>0.51091703056768556</v>
      </c>
      <c r="BJ535">
        <f t="shared" si="692"/>
        <v>0.12983662940670679</v>
      </c>
      <c r="BK535">
        <f t="shared" si="692"/>
        <v>9.3617021276595741E-2</v>
      </c>
      <c r="BL535">
        <f t="shared" si="692"/>
        <v>0.17472698907956319</v>
      </c>
      <c r="BM535">
        <f t="shared" si="692"/>
        <v>0.48908296943231439</v>
      </c>
      <c r="BP535" t="str">
        <f t="shared" si="693"/>
        <v/>
      </c>
      <c r="BQ535" t="str">
        <f t="shared" si="694"/>
        <v/>
      </c>
      <c r="BR535" t="str">
        <f t="shared" si="695"/>
        <v/>
      </c>
      <c r="BS535" t="str">
        <f t="shared" si="696"/>
        <v/>
      </c>
      <c r="BT535" t="str">
        <f t="shared" si="696"/>
        <v/>
      </c>
      <c r="BU535" t="str">
        <f t="shared" si="696"/>
        <v/>
      </c>
      <c r="BV535" t="str">
        <f t="shared" si="696"/>
        <v/>
      </c>
      <c r="BW535" t="str">
        <f t="shared" si="697"/>
        <v/>
      </c>
      <c r="BX535" t="str">
        <f t="shared" si="697"/>
        <v/>
      </c>
      <c r="BY535" t="str">
        <f t="shared" si="697"/>
        <v/>
      </c>
      <c r="BZ535" t="str">
        <f t="shared" si="697"/>
        <v/>
      </c>
    </row>
    <row r="536" spans="1:78" outlineLevel="1">
      <c r="A536" t="s">
        <v>57</v>
      </c>
      <c r="B536" t="s">
        <v>1972</v>
      </c>
      <c r="C536">
        <v>2021</v>
      </c>
      <c r="D536" t="s">
        <v>2039</v>
      </c>
      <c r="G536">
        <f t="shared" si="665"/>
        <v>0.20649281532730177</v>
      </c>
      <c r="H536">
        <f t="shared" si="666"/>
        <v>0.204364023416711</v>
      </c>
      <c r="I536">
        <f t="shared" si="667"/>
        <v>3.9116551357104845E-2</v>
      </c>
      <c r="K536">
        <f t="shared" si="668"/>
        <v>2.05761316872428E-3</v>
      </c>
      <c r="L536">
        <f t="shared" si="669"/>
        <v>0.20370370370370369</v>
      </c>
      <c r="M536">
        <f t="shared" si="670"/>
        <v>0</v>
      </c>
      <c r="O536">
        <f t="shared" si="671"/>
        <v>2.4390243902439025E-2</v>
      </c>
      <c r="P536">
        <f t="shared" si="672"/>
        <v>0.97560975609756095</v>
      </c>
      <c r="R536">
        <f t="shared" si="673"/>
        <v>0</v>
      </c>
      <c r="S536">
        <f t="shared" si="674"/>
        <v>0</v>
      </c>
      <c r="T536">
        <f t="shared" si="675"/>
        <v>0</v>
      </c>
      <c r="U536">
        <f t="shared" si="676"/>
        <v>0.47959183673469385</v>
      </c>
      <c r="V536" t="str">
        <f t="shared" si="676"/>
        <v/>
      </c>
      <c r="W536" t="str">
        <f t="shared" si="676"/>
        <v/>
      </c>
      <c r="X536" t="str">
        <f t="shared" si="676"/>
        <v/>
      </c>
      <c r="Y536">
        <f t="shared" si="677"/>
        <v>0.52040816326530615</v>
      </c>
      <c r="Z536" t="str">
        <f t="shared" si="677"/>
        <v/>
      </c>
      <c r="AA536" t="str">
        <f t="shared" si="677"/>
        <v/>
      </c>
      <c r="AB536" t="str">
        <f t="shared" si="677"/>
        <v/>
      </c>
      <c r="AD536">
        <f t="shared" si="678"/>
        <v>0.42574257425742573</v>
      </c>
      <c r="AE536">
        <f t="shared" si="679"/>
        <v>0.38613861386138615</v>
      </c>
      <c r="AF536">
        <f t="shared" si="680"/>
        <v>0.5</v>
      </c>
      <c r="AG536">
        <f t="shared" si="681"/>
        <v>0.52970297029702973</v>
      </c>
      <c r="AH536">
        <f t="shared" si="681"/>
        <v>0.69767441860465118</v>
      </c>
      <c r="AI536">
        <f t="shared" si="681"/>
        <v>0.42307692307692307</v>
      </c>
      <c r="AJ536">
        <f t="shared" si="681"/>
        <v>0.48514851485148514</v>
      </c>
      <c r="AK536">
        <f t="shared" si="682"/>
        <v>0.47029702970297027</v>
      </c>
      <c r="AL536">
        <f t="shared" si="682"/>
        <v>0.30232558139534882</v>
      </c>
      <c r="AM536">
        <f t="shared" si="682"/>
        <v>0.57692307692307687</v>
      </c>
      <c r="AN536">
        <f t="shared" si="682"/>
        <v>0.51485148514851486</v>
      </c>
      <c r="AQ536">
        <f t="shared" si="683"/>
        <v>0</v>
      </c>
      <c r="AR536">
        <f t="shared" si="684"/>
        <v>0.5</v>
      </c>
      <c r="AS536">
        <f t="shared" si="685"/>
        <v>0.5</v>
      </c>
      <c r="AT536">
        <f t="shared" si="686"/>
        <v>1</v>
      </c>
      <c r="AU536" t="str">
        <f t="shared" si="686"/>
        <v/>
      </c>
      <c r="AV536">
        <f t="shared" si="686"/>
        <v>1</v>
      </c>
      <c r="AW536">
        <f t="shared" si="686"/>
        <v>1</v>
      </c>
      <c r="AX536">
        <f t="shared" si="687"/>
        <v>0</v>
      </c>
      <c r="AY536" t="str">
        <f t="shared" si="687"/>
        <v/>
      </c>
      <c r="AZ536">
        <f t="shared" si="687"/>
        <v>0</v>
      </c>
      <c r="BA536">
        <f t="shared" si="687"/>
        <v>0</v>
      </c>
      <c r="BC536">
        <f t="shared" si="688"/>
        <v>0.21666666666666667</v>
      </c>
      <c r="BD536">
        <f t="shared" si="689"/>
        <v>0.27982456140350875</v>
      </c>
      <c r="BE536">
        <f t="shared" si="690"/>
        <v>0.11140350877192982</v>
      </c>
      <c r="BF536">
        <f t="shared" si="691"/>
        <v>0.82324561403508767</v>
      </c>
      <c r="BG536">
        <f t="shared" si="691"/>
        <v>0.87449392712550611</v>
      </c>
      <c r="BH536">
        <f t="shared" si="691"/>
        <v>0.76645768025078365</v>
      </c>
      <c r="BI536">
        <f t="shared" si="691"/>
        <v>0.58267716535433067</v>
      </c>
      <c r="BJ536">
        <f t="shared" si="692"/>
        <v>0.17675438596491228</v>
      </c>
      <c r="BK536">
        <f t="shared" si="692"/>
        <v>0.12550607287449392</v>
      </c>
      <c r="BL536">
        <f t="shared" si="692"/>
        <v>0.2335423197492163</v>
      </c>
      <c r="BM536">
        <f t="shared" si="692"/>
        <v>0.41732283464566927</v>
      </c>
      <c r="BP536" t="str">
        <f t="shared" si="693"/>
        <v/>
      </c>
      <c r="BQ536" t="str">
        <f t="shared" si="694"/>
        <v/>
      </c>
      <c r="BR536" t="str">
        <f t="shared" si="695"/>
        <v/>
      </c>
      <c r="BS536" t="str">
        <f t="shared" si="696"/>
        <v/>
      </c>
      <c r="BT536" t="str">
        <f t="shared" si="696"/>
        <v/>
      </c>
      <c r="BU536" t="str">
        <f t="shared" si="696"/>
        <v/>
      </c>
      <c r="BV536" t="str">
        <f t="shared" si="696"/>
        <v/>
      </c>
      <c r="BW536" t="str">
        <f t="shared" si="697"/>
        <v/>
      </c>
      <c r="BX536" t="str">
        <f t="shared" si="697"/>
        <v/>
      </c>
      <c r="BY536" t="str">
        <f t="shared" si="697"/>
        <v/>
      </c>
      <c r="BZ536" t="str">
        <f t="shared" si="697"/>
        <v/>
      </c>
    </row>
    <row r="537" spans="1:78" outlineLevel="1">
      <c r="A537" t="s">
        <v>57</v>
      </c>
      <c r="B537" t="s">
        <v>1972</v>
      </c>
      <c r="C537">
        <v>2022</v>
      </c>
      <c r="D537" t="s">
        <v>2039</v>
      </c>
      <c r="G537">
        <f t="shared" si="665"/>
        <v>0.22391857506361323</v>
      </c>
      <c r="H537">
        <f t="shared" si="666"/>
        <v>0.20638959570257281</v>
      </c>
      <c r="I537">
        <f t="shared" si="667"/>
        <v>3.336160588068985E-2</v>
      </c>
      <c r="K537">
        <f t="shared" si="668"/>
        <v>0</v>
      </c>
      <c r="L537">
        <f t="shared" si="669"/>
        <v>0.15422276621787026</v>
      </c>
      <c r="M537">
        <f t="shared" si="670"/>
        <v>0</v>
      </c>
      <c r="O537">
        <f t="shared" si="671"/>
        <v>5.8641975308641972E-2</v>
      </c>
      <c r="P537">
        <f t="shared" si="672"/>
        <v>0.94135802469135799</v>
      </c>
      <c r="R537">
        <f t="shared" si="673"/>
        <v>0</v>
      </c>
      <c r="S537">
        <f t="shared" si="674"/>
        <v>0</v>
      </c>
      <c r="T537">
        <f t="shared" si="675"/>
        <v>0</v>
      </c>
      <c r="U537">
        <f t="shared" si="676"/>
        <v>0.43965517241379309</v>
      </c>
      <c r="V537" t="str">
        <f t="shared" si="676"/>
        <v/>
      </c>
      <c r="W537" t="str">
        <f t="shared" si="676"/>
        <v/>
      </c>
      <c r="X537" t="str">
        <f t="shared" si="676"/>
        <v/>
      </c>
      <c r="Y537">
        <f t="shared" si="677"/>
        <v>0.56034482758620685</v>
      </c>
      <c r="Z537" t="str">
        <f t="shared" si="677"/>
        <v/>
      </c>
      <c r="AA537" t="str">
        <f t="shared" si="677"/>
        <v/>
      </c>
      <c r="AB537" t="str">
        <f t="shared" si="677"/>
        <v/>
      </c>
      <c r="AD537">
        <f t="shared" si="678"/>
        <v>0.36956521739130432</v>
      </c>
      <c r="AE537">
        <f t="shared" si="679"/>
        <v>0.39130434782608697</v>
      </c>
      <c r="AF537">
        <f t="shared" si="680"/>
        <v>0.43478260869565216</v>
      </c>
      <c r="AG537">
        <f t="shared" si="681"/>
        <v>0.58333333333333337</v>
      </c>
      <c r="AH537">
        <f t="shared" si="681"/>
        <v>0.73529411764705888</v>
      </c>
      <c r="AI537">
        <f t="shared" si="681"/>
        <v>0.5</v>
      </c>
      <c r="AJ537">
        <f t="shared" si="681"/>
        <v>0.49166666666666664</v>
      </c>
      <c r="AK537">
        <f t="shared" si="682"/>
        <v>0.41666666666666669</v>
      </c>
      <c r="AL537">
        <f t="shared" si="682"/>
        <v>0.26470588235294118</v>
      </c>
      <c r="AM537">
        <f t="shared" si="682"/>
        <v>0.5</v>
      </c>
      <c r="AN537">
        <f t="shared" si="682"/>
        <v>0.5083333333333333</v>
      </c>
      <c r="AQ537" t="str">
        <f t="shared" si="683"/>
        <v/>
      </c>
      <c r="AR537" t="str">
        <f t="shared" si="684"/>
        <v/>
      </c>
      <c r="AS537" t="str">
        <f t="shared" si="685"/>
        <v/>
      </c>
      <c r="AT537" t="str">
        <f t="shared" si="686"/>
        <v/>
      </c>
      <c r="AU537" t="str">
        <f t="shared" si="686"/>
        <v/>
      </c>
      <c r="AV537" t="str">
        <f t="shared" si="686"/>
        <v/>
      </c>
      <c r="AW537" t="str">
        <f t="shared" si="686"/>
        <v/>
      </c>
      <c r="AX537" t="str">
        <f t="shared" si="687"/>
        <v/>
      </c>
      <c r="AY537" t="str">
        <f t="shared" si="687"/>
        <v/>
      </c>
      <c r="AZ537" t="str">
        <f t="shared" si="687"/>
        <v/>
      </c>
      <c r="BA537" t="str">
        <f t="shared" si="687"/>
        <v/>
      </c>
      <c r="BC537">
        <f t="shared" si="688"/>
        <v>0.24045407636738905</v>
      </c>
      <c r="BD537">
        <f t="shared" si="689"/>
        <v>0.33539731682146545</v>
      </c>
      <c r="BE537">
        <f t="shared" si="690"/>
        <v>0.12641898864809081</v>
      </c>
      <c r="BF537">
        <f t="shared" si="691"/>
        <v>0.80185758513931893</v>
      </c>
      <c r="BG537">
        <f t="shared" si="691"/>
        <v>0.86051502145922742</v>
      </c>
      <c r="BH537">
        <f t="shared" si="691"/>
        <v>0.77538461538461534</v>
      </c>
      <c r="BI537">
        <f t="shared" si="691"/>
        <v>0.57959183673469383</v>
      </c>
      <c r="BJ537">
        <f t="shared" si="692"/>
        <v>0.19814241486068113</v>
      </c>
      <c r="BK537">
        <f t="shared" si="692"/>
        <v>0.13948497854077252</v>
      </c>
      <c r="BL537">
        <f t="shared" si="692"/>
        <v>0.22461538461538461</v>
      </c>
      <c r="BM537">
        <f t="shared" si="692"/>
        <v>0.42040816326530611</v>
      </c>
      <c r="BP537" t="str">
        <f t="shared" si="693"/>
        <v/>
      </c>
      <c r="BQ537" t="str">
        <f t="shared" si="694"/>
        <v/>
      </c>
      <c r="BR537" t="str">
        <f t="shared" si="695"/>
        <v/>
      </c>
      <c r="BS537" t="str">
        <f t="shared" si="696"/>
        <v/>
      </c>
      <c r="BT537" t="str">
        <f t="shared" si="696"/>
        <v/>
      </c>
      <c r="BU537" t="str">
        <f t="shared" si="696"/>
        <v/>
      </c>
      <c r="BV537" t="str">
        <f t="shared" si="696"/>
        <v/>
      </c>
      <c r="BW537" t="str">
        <f t="shared" si="697"/>
        <v/>
      </c>
      <c r="BX537" t="str">
        <f t="shared" si="697"/>
        <v/>
      </c>
      <c r="BY537" t="str">
        <f t="shared" si="697"/>
        <v/>
      </c>
      <c r="BZ537" t="str">
        <f t="shared" si="697"/>
        <v/>
      </c>
    </row>
    <row r="538" spans="1:78" outlineLevel="1">
      <c r="A538" t="s">
        <v>57</v>
      </c>
      <c r="B538" t="s">
        <v>1972</v>
      </c>
      <c r="C538">
        <v>2023</v>
      </c>
      <c r="D538" t="s">
        <v>2039</v>
      </c>
      <c r="G538">
        <f t="shared" si="665"/>
        <v>0.23754556500607532</v>
      </c>
      <c r="H538">
        <f t="shared" si="666"/>
        <v>0.20595382746051033</v>
      </c>
      <c r="I538">
        <f t="shared" si="667"/>
        <v>3.9489671931956259E-2</v>
      </c>
      <c r="K538">
        <f t="shared" si="668"/>
        <v>3.2537960954446853E-3</v>
      </c>
      <c r="L538">
        <f t="shared" si="669"/>
        <v>0.17678958785249457</v>
      </c>
      <c r="M538">
        <f t="shared" si="670"/>
        <v>0</v>
      </c>
      <c r="O538">
        <f t="shared" si="671"/>
        <v>1.8957345971563982E-2</v>
      </c>
      <c r="P538">
        <f t="shared" si="672"/>
        <v>0.98104265402843605</v>
      </c>
      <c r="R538">
        <f t="shared" si="673"/>
        <v>0.4157303370786517</v>
      </c>
      <c r="S538">
        <f t="shared" si="674"/>
        <v>0.48314606741573035</v>
      </c>
      <c r="T538">
        <f t="shared" si="675"/>
        <v>0.4157303370786517</v>
      </c>
      <c r="U538">
        <f t="shared" si="676"/>
        <v>0.7191011235955056</v>
      </c>
      <c r="V538">
        <f t="shared" si="676"/>
        <v>0.7567567567567568</v>
      </c>
      <c r="W538">
        <f t="shared" si="676"/>
        <v>0.7441860465116279</v>
      </c>
      <c r="X538">
        <f t="shared" si="676"/>
        <v>0.59459459459459463</v>
      </c>
      <c r="Y538">
        <f t="shared" si="677"/>
        <v>0.2808988764044944</v>
      </c>
      <c r="Z538">
        <f t="shared" si="677"/>
        <v>0.24324324324324326</v>
      </c>
      <c r="AA538">
        <f t="shared" si="677"/>
        <v>0.2558139534883721</v>
      </c>
      <c r="AB538">
        <f t="shared" si="677"/>
        <v>0.40540540540540543</v>
      </c>
      <c r="AD538">
        <f t="shared" si="678"/>
        <v>0.38</v>
      </c>
      <c r="AE538">
        <f t="shared" si="679"/>
        <v>0.33600000000000002</v>
      </c>
      <c r="AF538">
        <f t="shared" si="680"/>
        <v>0.48799999999999999</v>
      </c>
      <c r="AG538">
        <f t="shared" si="681"/>
        <v>0.61599999999999999</v>
      </c>
      <c r="AH538">
        <f t="shared" si="681"/>
        <v>0.74736842105263157</v>
      </c>
      <c r="AI538">
        <f t="shared" si="681"/>
        <v>0.39285714285714285</v>
      </c>
      <c r="AJ538">
        <f t="shared" si="681"/>
        <v>0.58196721311475408</v>
      </c>
      <c r="AK538">
        <f t="shared" si="682"/>
        <v>0.38400000000000001</v>
      </c>
      <c r="AL538">
        <f t="shared" si="682"/>
        <v>0.25263157894736843</v>
      </c>
      <c r="AM538">
        <f t="shared" si="682"/>
        <v>0.6071428571428571</v>
      </c>
      <c r="AN538">
        <f t="shared" si="682"/>
        <v>0.41803278688524592</v>
      </c>
      <c r="AQ538">
        <f t="shared" si="683"/>
        <v>0</v>
      </c>
      <c r="AR538">
        <f t="shared" si="684"/>
        <v>0</v>
      </c>
      <c r="AS538">
        <f t="shared" si="685"/>
        <v>0</v>
      </c>
      <c r="AT538">
        <f t="shared" si="686"/>
        <v>1</v>
      </c>
      <c r="AU538" t="str">
        <f t="shared" si="686"/>
        <v/>
      </c>
      <c r="AV538" t="str">
        <f t="shared" si="686"/>
        <v/>
      </c>
      <c r="AW538" t="str">
        <f t="shared" si="686"/>
        <v/>
      </c>
      <c r="AX538">
        <f t="shared" si="687"/>
        <v>0</v>
      </c>
      <c r="AY538" t="str">
        <f t="shared" si="687"/>
        <v/>
      </c>
      <c r="AZ538" t="str">
        <f t="shared" si="687"/>
        <v/>
      </c>
      <c r="BA538" t="str">
        <f t="shared" si="687"/>
        <v/>
      </c>
      <c r="BC538">
        <f t="shared" si="688"/>
        <v>0.26685660018993351</v>
      </c>
      <c r="BD538">
        <f t="shared" si="689"/>
        <v>0.29914529914529914</v>
      </c>
      <c r="BE538">
        <f t="shared" si="690"/>
        <v>0.12250712250712251</v>
      </c>
      <c r="BF538">
        <f t="shared" si="691"/>
        <v>0.78205128205128205</v>
      </c>
      <c r="BG538">
        <f t="shared" si="691"/>
        <v>0.85053380782918153</v>
      </c>
      <c r="BH538">
        <f t="shared" si="691"/>
        <v>0.7587301587301587</v>
      </c>
      <c r="BI538">
        <f t="shared" si="691"/>
        <v>0.56589147286821706</v>
      </c>
      <c r="BJ538">
        <f t="shared" si="692"/>
        <v>0.21794871794871795</v>
      </c>
      <c r="BK538">
        <f t="shared" si="692"/>
        <v>0.1494661921708185</v>
      </c>
      <c r="BL538">
        <f t="shared" si="692"/>
        <v>0.24126984126984127</v>
      </c>
      <c r="BM538">
        <f t="shared" si="692"/>
        <v>0.43410852713178294</v>
      </c>
      <c r="BP538" t="str">
        <f t="shared" si="693"/>
        <v/>
      </c>
      <c r="BQ538" t="str">
        <f t="shared" si="694"/>
        <v/>
      </c>
      <c r="BR538" t="str">
        <f t="shared" si="695"/>
        <v/>
      </c>
      <c r="BS538" t="str">
        <f t="shared" si="696"/>
        <v/>
      </c>
      <c r="BT538" t="str">
        <f t="shared" si="696"/>
        <v/>
      </c>
      <c r="BU538" t="str">
        <f t="shared" si="696"/>
        <v/>
      </c>
      <c r="BV538" t="str">
        <f t="shared" si="696"/>
        <v/>
      </c>
      <c r="BW538" t="str">
        <f t="shared" si="697"/>
        <v/>
      </c>
      <c r="BX538" t="str">
        <f t="shared" si="697"/>
        <v/>
      </c>
      <c r="BY538" t="str">
        <f t="shared" si="697"/>
        <v/>
      </c>
      <c r="BZ538" t="str">
        <f t="shared" si="697"/>
        <v/>
      </c>
    </row>
    <row r="539" spans="1:78" outlineLevel="1">
      <c r="A539" t="s">
        <v>59</v>
      </c>
      <c r="B539" t="s">
        <v>1759</v>
      </c>
      <c r="C539">
        <v>2018</v>
      </c>
      <c r="D539" t="s">
        <v>2039</v>
      </c>
      <c r="G539">
        <f t="shared" ref="G539:G544" si="698">IF(F62&gt;0, G62/F62, "")</f>
        <v>0.55960264900662249</v>
      </c>
      <c r="H539">
        <f t="shared" ref="H539:H544" si="699">IF(F62&gt;0, H62/F62, "")</f>
        <v>0.23178807947019867</v>
      </c>
      <c r="I539">
        <f t="shared" ref="I539:I544" si="700">IF(F62&gt;0, I62/F62, "")</f>
        <v>9.9337748344370855E-2</v>
      </c>
      <c r="K539" t="str">
        <f t="shared" ref="K539:K544" si="701">IF(J62&gt;0, K62/J62, "")</f>
        <v/>
      </c>
      <c r="L539" t="str">
        <f t="shared" ref="L539:L544" si="702">IF(J62&gt;0, L62/J62, "")</f>
        <v/>
      </c>
      <c r="M539" t="str">
        <f t="shared" ref="M539:M544" si="703">IF(J62&gt;0, M62/J62, "")</f>
        <v/>
      </c>
      <c r="O539" t="str">
        <f t="shared" ref="O539:O544" si="704">IF(N62&gt;0, O62/N62, "")</f>
        <v/>
      </c>
      <c r="P539" t="str">
        <f t="shared" ref="P539:P544" si="705">IF(N62&gt;0, P62/N62, "")</f>
        <v/>
      </c>
      <c r="R539" t="str">
        <f t="shared" ref="R539:R544" si="706">IF(Q62&gt;0, R62/Q62, "")</f>
        <v/>
      </c>
      <c r="S539" t="str">
        <f t="shared" ref="S539:S544" si="707">IF(Q62&gt;0, S62/Q62, "")</f>
        <v/>
      </c>
      <c r="T539" t="str">
        <f t="shared" ref="T539:T544" si="708">IF(Q62&gt;0, T62/Q62, "")</f>
        <v/>
      </c>
      <c r="U539" t="str">
        <f t="shared" ref="U539:X544" si="709">IF(Q62&gt;0, U62/Q62, "")</f>
        <v/>
      </c>
      <c r="V539" t="str">
        <f t="shared" si="709"/>
        <v/>
      </c>
      <c r="W539" t="str">
        <f t="shared" si="709"/>
        <v/>
      </c>
      <c r="X539" t="str">
        <f t="shared" si="709"/>
        <v/>
      </c>
      <c r="Y539" t="str">
        <f t="shared" ref="Y539:AB544" si="710">IF(Q62&gt;0, Y62/Q62, "")</f>
        <v/>
      </c>
      <c r="Z539" t="str">
        <f t="shared" si="710"/>
        <v/>
      </c>
      <c r="AA539" t="str">
        <f t="shared" si="710"/>
        <v/>
      </c>
      <c r="AB539" t="str">
        <f t="shared" si="710"/>
        <v/>
      </c>
      <c r="AD539">
        <f t="shared" ref="AD539:AD544" si="711">IF(AC62&gt;0, AD62/AC62, "")</f>
        <v>0.1934931506849315</v>
      </c>
      <c r="AE539">
        <f t="shared" ref="AE539:AE544" si="712">IF(AC62&gt;0, AE62/AC62, "")</f>
        <v>0.15582191780821919</v>
      </c>
      <c r="AF539">
        <f t="shared" ref="AF539:AF544" si="713">IF(AC62&gt;0, AF62/AC62, "")</f>
        <v>0.60445205479452058</v>
      </c>
      <c r="AG539">
        <f t="shared" ref="AG539:AJ544" si="714">IF(AC62&gt;0, AG62/AC62, "")</f>
        <v>0.63527397260273977</v>
      </c>
      <c r="AH539">
        <f t="shared" si="714"/>
        <v>0.66371681415929207</v>
      </c>
      <c r="AI539">
        <f t="shared" si="714"/>
        <v>0.50549450549450547</v>
      </c>
      <c r="AJ539">
        <f t="shared" si="714"/>
        <v>0.61473087818696881</v>
      </c>
      <c r="AK539">
        <f t="shared" ref="AK539:AN544" si="715">IF(AC62&gt;0, AK62/AC62, "")</f>
        <v>0.36472602739726029</v>
      </c>
      <c r="AL539">
        <f t="shared" si="715"/>
        <v>0.33628318584070799</v>
      </c>
      <c r="AM539">
        <f t="shared" si="715"/>
        <v>0.49450549450549453</v>
      </c>
      <c r="AN539">
        <f t="shared" si="715"/>
        <v>0.38526912181303113</v>
      </c>
      <c r="AQ539" t="str">
        <f t="shared" ref="AQ539:AQ544" si="716">IF(AP62&gt;0, AQ62/AP62, "")</f>
        <v/>
      </c>
      <c r="AR539" t="str">
        <f t="shared" ref="AR539:AR544" si="717">IF(AP62&gt;0, AR62/AP62, "")</f>
        <v/>
      </c>
      <c r="AS539" t="str">
        <f t="shared" ref="AS539:AS544" si="718">IF(AP62&gt;0, AS62/AP62, "")</f>
        <v/>
      </c>
      <c r="AT539" t="str">
        <f t="shared" ref="AT539:AW544" si="719">IF(AP62&gt;0, AT62/AP62, "")</f>
        <v/>
      </c>
      <c r="AU539" t="str">
        <f t="shared" si="719"/>
        <v/>
      </c>
      <c r="AV539" t="str">
        <f t="shared" si="719"/>
        <v/>
      </c>
      <c r="AW539" t="str">
        <f t="shared" si="719"/>
        <v/>
      </c>
      <c r="AX539" t="str">
        <f t="shared" ref="AX539:BA544" si="720">IF(AP62&gt;0, AX62/AP62, "")</f>
        <v/>
      </c>
      <c r="AY539" t="str">
        <f t="shared" si="720"/>
        <v/>
      </c>
      <c r="AZ539" t="str">
        <f t="shared" si="720"/>
        <v/>
      </c>
      <c r="BA539" t="str">
        <f t="shared" si="720"/>
        <v/>
      </c>
      <c r="BC539">
        <f t="shared" ref="BC539:BC544" si="721">IF(BB62&gt;0, BC62/BB62, "")</f>
        <v>0.37881219903691815</v>
      </c>
      <c r="BD539">
        <f t="shared" ref="BD539:BD544" si="722">IF(BB62&gt;0, BD62/BB62, "")</f>
        <v>0.26163723916532905</v>
      </c>
      <c r="BE539">
        <f t="shared" ref="BE539:BE544" si="723">IF(BB62&gt;0, BE62/BB62, "")</f>
        <v>0.32102728731942215</v>
      </c>
      <c r="BF539">
        <f t="shared" ref="BF539:BI544" si="724">IF(BB62&gt;0, BF62/BB62, "")</f>
        <v>0.7929373996789727</v>
      </c>
      <c r="BG539">
        <f t="shared" si="724"/>
        <v>0.85169491525423724</v>
      </c>
      <c r="BH539">
        <f t="shared" si="724"/>
        <v>0.76073619631901845</v>
      </c>
      <c r="BI539">
        <f t="shared" si="724"/>
        <v>0.625</v>
      </c>
      <c r="BJ539">
        <f t="shared" ref="BJ539:BM544" si="725">IF(BB62&gt;0, BJ62/BB62, "")</f>
        <v>0.20706260032102727</v>
      </c>
      <c r="BK539">
        <f t="shared" si="725"/>
        <v>0.14830508474576271</v>
      </c>
      <c r="BL539">
        <f t="shared" si="725"/>
        <v>0.2392638036809816</v>
      </c>
      <c r="BM539">
        <f t="shared" si="725"/>
        <v>0.375</v>
      </c>
      <c r="BP539">
        <f t="shared" ref="BP539:BP544" si="726">IF(BO62&gt;0, BP62/BO62, "")</f>
        <v>8.0645161290322578E-2</v>
      </c>
      <c r="BQ539">
        <f t="shared" ref="BQ539:BQ544" si="727">IF(BO62&gt;0, BQ62/BO62, "")</f>
        <v>0.40322580645161288</v>
      </c>
      <c r="BR539">
        <f t="shared" ref="BR539:BR544" si="728">IF(BO62&gt;0, BR62/BO62, "")</f>
        <v>0.70967741935483875</v>
      </c>
      <c r="BS539">
        <f t="shared" ref="BS539:BV544" si="729">IF(BO62&gt;0, BS62/BO62, "")</f>
        <v>0.74193548387096775</v>
      </c>
      <c r="BT539">
        <f t="shared" si="729"/>
        <v>0.4</v>
      </c>
      <c r="BU539">
        <f t="shared" si="729"/>
        <v>0.68</v>
      </c>
      <c r="BV539">
        <f t="shared" si="729"/>
        <v>0.77272727272727271</v>
      </c>
      <c r="BW539">
        <f t="shared" ref="BW539:BZ544" si="730">IF(BO62&gt;0, BW62/BO62, "")</f>
        <v>0.25806451612903225</v>
      </c>
      <c r="BX539">
        <f t="shared" si="730"/>
        <v>0.6</v>
      </c>
      <c r="BY539">
        <f t="shared" si="730"/>
        <v>0.32</v>
      </c>
      <c r="BZ539">
        <f t="shared" si="730"/>
        <v>0.22727272727272727</v>
      </c>
    </row>
    <row r="540" spans="1:78" outlineLevel="1">
      <c r="A540" t="s">
        <v>59</v>
      </c>
      <c r="B540" t="s">
        <v>1759</v>
      </c>
      <c r="C540">
        <v>2019</v>
      </c>
      <c r="D540" t="s">
        <v>2039</v>
      </c>
      <c r="G540">
        <f t="shared" si="698"/>
        <v>0.57553956834532372</v>
      </c>
      <c r="H540">
        <f t="shared" si="699"/>
        <v>0.25179856115107913</v>
      </c>
      <c r="I540">
        <f t="shared" si="700"/>
        <v>0.1366906474820144</v>
      </c>
      <c r="K540" t="str">
        <f t="shared" si="701"/>
        <v/>
      </c>
      <c r="L540" t="str">
        <f t="shared" si="702"/>
        <v/>
      </c>
      <c r="M540" t="str">
        <f t="shared" si="703"/>
        <v/>
      </c>
      <c r="O540" t="str">
        <f t="shared" si="704"/>
        <v/>
      </c>
      <c r="P540" t="str">
        <f t="shared" si="705"/>
        <v/>
      </c>
      <c r="R540" t="str">
        <f t="shared" si="706"/>
        <v/>
      </c>
      <c r="S540" t="str">
        <f t="shared" si="707"/>
        <v/>
      </c>
      <c r="T540" t="str">
        <f t="shared" si="708"/>
        <v/>
      </c>
      <c r="U540" t="str">
        <f t="shared" si="709"/>
        <v/>
      </c>
      <c r="V540" t="str">
        <f t="shared" si="709"/>
        <v/>
      </c>
      <c r="W540" t="str">
        <f t="shared" si="709"/>
        <v/>
      </c>
      <c r="X540" t="str">
        <f t="shared" si="709"/>
        <v/>
      </c>
      <c r="Y540" t="str">
        <f t="shared" si="710"/>
        <v/>
      </c>
      <c r="Z540" t="str">
        <f t="shared" si="710"/>
        <v/>
      </c>
      <c r="AA540" t="str">
        <f t="shared" si="710"/>
        <v/>
      </c>
      <c r="AB540" t="str">
        <f t="shared" si="710"/>
        <v/>
      </c>
      <c r="AD540">
        <f t="shared" si="711"/>
        <v>0.22537878787878787</v>
      </c>
      <c r="AE540">
        <f t="shared" si="712"/>
        <v>0.1875</v>
      </c>
      <c r="AF540">
        <f t="shared" si="713"/>
        <v>0.62689393939393945</v>
      </c>
      <c r="AG540">
        <f t="shared" si="714"/>
        <v>0.61363636363636365</v>
      </c>
      <c r="AH540">
        <f t="shared" si="714"/>
        <v>0.56302521008403361</v>
      </c>
      <c r="AI540">
        <f t="shared" si="714"/>
        <v>0.66666666666666663</v>
      </c>
      <c r="AJ540">
        <f t="shared" si="714"/>
        <v>0.62537764350453173</v>
      </c>
      <c r="AK540">
        <f t="shared" si="715"/>
        <v>0.38636363636363635</v>
      </c>
      <c r="AL540">
        <f t="shared" si="715"/>
        <v>0.43697478991596639</v>
      </c>
      <c r="AM540">
        <f t="shared" si="715"/>
        <v>0.33333333333333331</v>
      </c>
      <c r="AN540">
        <f t="shared" si="715"/>
        <v>0.37462235649546827</v>
      </c>
      <c r="AQ540" t="str">
        <f t="shared" si="716"/>
        <v/>
      </c>
      <c r="AR540" t="str">
        <f t="shared" si="717"/>
        <v/>
      </c>
      <c r="AS540" t="str">
        <f t="shared" si="718"/>
        <v/>
      </c>
      <c r="AT540" t="str">
        <f t="shared" si="719"/>
        <v/>
      </c>
      <c r="AU540" t="str">
        <f t="shared" si="719"/>
        <v/>
      </c>
      <c r="AV540" t="str">
        <f t="shared" si="719"/>
        <v/>
      </c>
      <c r="AW540" t="str">
        <f t="shared" si="719"/>
        <v/>
      </c>
      <c r="AX540" t="str">
        <f t="shared" si="720"/>
        <v/>
      </c>
      <c r="AY540" t="str">
        <f t="shared" si="720"/>
        <v/>
      </c>
      <c r="AZ540" t="str">
        <f t="shared" si="720"/>
        <v/>
      </c>
      <c r="BA540" t="str">
        <f t="shared" si="720"/>
        <v/>
      </c>
      <c r="BC540">
        <f t="shared" si="721"/>
        <v>0.36708860759493672</v>
      </c>
      <c r="BD540">
        <f t="shared" si="722"/>
        <v>0.29837251356238698</v>
      </c>
      <c r="BE540">
        <f t="shared" si="723"/>
        <v>0.39059674502712477</v>
      </c>
      <c r="BF540">
        <f t="shared" si="724"/>
        <v>0.7613019891500904</v>
      </c>
      <c r="BG540">
        <f t="shared" si="724"/>
        <v>0.8423645320197044</v>
      </c>
      <c r="BH540">
        <f t="shared" si="724"/>
        <v>0.83636363636363631</v>
      </c>
      <c r="BI540">
        <f t="shared" si="724"/>
        <v>0.64814814814814814</v>
      </c>
      <c r="BJ540">
        <f t="shared" si="725"/>
        <v>0.23869801084990958</v>
      </c>
      <c r="BK540">
        <f t="shared" si="725"/>
        <v>0.15763546798029557</v>
      </c>
      <c r="BL540">
        <f t="shared" si="725"/>
        <v>0.16363636363636364</v>
      </c>
      <c r="BM540">
        <f t="shared" si="725"/>
        <v>0.35185185185185186</v>
      </c>
      <c r="BP540">
        <f t="shared" si="726"/>
        <v>8.6956521739130432E-2</v>
      </c>
      <c r="BQ540">
        <f t="shared" si="727"/>
        <v>0.39130434782608697</v>
      </c>
      <c r="BR540">
        <f t="shared" si="728"/>
        <v>0.71739130434782605</v>
      </c>
      <c r="BS540">
        <f t="shared" si="729"/>
        <v>0.86956521739130432</v>
      </c>
      <c r="BT540">
        <f t="shared" si="729"/>
        <v>1</v>
      </c>
      <c r="BU540">
        <f t="shared" si="729"/>
        <v>0.83333333333333337</v>
      </c>
      <c r="BV540">
        <f t="shared" si="729"/>
        <v>0.90909090909090906</v>
      </c>
      <c r="BW540">
        <f t="shared" si="730"/>
        <v>0.13043478260869565</v>
      </c>
      <c r="BX540">
        <f t="shared" si="730"/>
        <v>0</v>
      </c>
      <c r="BY540">
        <f t="shared" si="730"/>
        <v>0.16666666666666666</v>
      </c>
      <c r="BZ540">
        <f t="shared" si="730"/>
        <v>9.0909090909090912E-2</v>
      </c>
    </row>
    <row r="541" spans="1:78" outlineLevel="1">
      <c r="A541" t="s">
        <v>59</v>
      </c>
      <c r="B541" t="s">
        <v>1759</v>
      </c>
      <c r="C541">
        <v>2020</v>
      </c>
      <c r="D541" t="s">
        <v>2039</v>
      </c>
      <c r="G541">
        <f t="shared" si="698"/>
        <v>0.5460750853242321</v>
      </c>
      <c r="H541">
        <f t="shared" si="699"/>
        <v>0.24573378839590443</v>
      </c>
      <c r="I541">
        <f t="shared" si="700"/>
        <v>0.11604095563139932</v>
      </c>
      <c r="K541" t="str">
        <f t="shared" si="701"/>
        <v/>
      </c>
      <c r="L541" t="str">
        <f t="shared" si="702"/>
        <v/>
      </c>
      <c r="M541" t="str">
        <f t="shared" si="703"/>
        <v/>
      </c>
      <c r="O541">
        <f t="shared" si="704"/>
        <v>5.5555555555555552E-2</v>
      </c>
      <c r="P541">
        <f t="shared" si="705"/>
        <v>0.94444444444444442</v>
      </c>
      <c r="R541">
        <f t="shared" si="706"/>
        <v>0</v>
      </c>
      <c r="S541">
        <f t="shared" si="707"/>
        <v>0</v>
      </c>
      <c r="T541">
        <f t="shared" si="708"/>
        <v>0</v>
      </c>
      <c r="U541">
        <f t="shared" si="709"/>
        <v>1</v>
      </c>
      <c r="V541" t="str">
        <f t="shared" si="709"/>
        <v/>
      </c>
      <c r="W541" t="str">
        <f t="shared" si="709"/>
        <v/>
      </c>
      <c r="X541" t="str">
        <f t="shared" si="709"/>
        <v/>
      </c>
      <c r="Y541">
        <f t="shared" si="710"/>
        <v>0</v>
      </c>
      <c r="Z541" t="str">
        <f t="shared" si="710"/>
        <v/>
      </c>
      <c r="AA541" t="str">
        <f t="shared" si="710"/>
        <v/>
      </c>
      <c r="AB541" t="str">
        <f t="shared" si="710"/>
        <v/>
      </c>
      <c r="AD541">
        <f t="shared" si="711"/>
        <v>0.16535433070866143</v>
      </c>
      <c r="AE541">
        <f t="shared" si="712"/>
        <v>0.1889763779527559</v>
      </c>
      <c r="AF541">
        <f t="shared" si="713"/>
        <v>0.53805774278215224</v>
      </c>
      <c r="AG541">
        <f t="shared" si="714"/>
        <v>0.57480314960629919</v>
      </c>
      <c r="AH541">
        <f t="shared" si="714"/>
        <v>0.5714285714285714</v>
      </c>
      <c r="AI541">
        <f t="shared" si="714"/>
        <v>0.56944444444444442</v>
      </c>
      <c r="AJ541">
        <f t="shared" si="714"/>
        <v>0.52195121951219514</v>
      </c>
      <c r="AK541">
        <f t="shared" si="715"/>
        <v>0.42519685039370081</v>
      </c>
      <c r="AL541">
        <f t="shared" si="715"/>
        <v>0.42857142857142855</v>
      </c>
      <c r="AM541">
        <f t="shared" si="715"/>
        <v>0.43055555555555558</v>
      </c>
      <c r="AN541">
        <f t="shared" si="715"/>
        <v>0.47804878048780486</v>
      </c>
      <c r="AQ541" t="str">
        <f t="shared" si="716"/>
        <v/>
      </c>
      <c r="AR541" t="str">
        <f t="shared" si="717"/>
        <v/>
      </c>
      <c r="AS541" t="str">
        <f t="shared" si="718"/>
        <v/>
      </c>
      <c r="AT541" t="str">
        <f t="shared" si="719"/>
        <v/>
      </c>
      <c r="AU541" t="str">
        <f t="shared" si="719"/>
        <v/>
      </c>
      <c r="AV541" t="str">
        <f t="shared" si="719"/>
        <v/>
      </c>
      <c r="AW541" t="str">
        <f t="shared" si="719"/>
        <v/>
      </c>
      <c r="AX541" t="str">
        <f t="shared" si="720"/>
        <v/>
      </c>
      <c r="AY541" t="str">
        <f t="shared" si="720"/>
        <v/>
      </c>
      <c r="AZ541" t="str">
        <f t="shared" si="720"/>
        <v/>
      </c>
      <c r="BA541" t="str">
        <f t="shared" si="720"/>
        <v/>
      </c>
      <c r="BC541">
        <f t="shared" si="721"/>
        <v>0.42885375494071148</v>
      </c>
      <c r="BD541">
        <f t="shared" si="722"/>
        <v>0.27667984189723321</v>
      </c>
      <c r="BE541">
        <f t="shared" si="723"/>
        <v>0.32608695652173914</v>
      </c>
      <c r="BF541">
        <f t="shared" si="724"/>
        <v>0.77075098814229248</v>
      </c>
      <c r="BG541">
        <f t="shared" si="724"/>
        <v>0.87096774193548387</v>
      </c>
      <c r="BH541">
        <f t="shared" si="724"/>
        <v>0.8</v>
      </c>
      <c r="BI541">
        <f t="shared" si="724"/>
        <v>0.63636363636363635</v>
      </c>
      <c r="BJ541">
        <f t="shared" si="725"/>
        <v>0.22924901185770752</v>
      </c>
      <c r="BK541">
        <f t="shared" si="725"/>
        <v>0.12903225806451613</v>
      </c>
      <c r="BL541">
        <f t="shared" si="725"/>
        <v>0.2</v>
      </c>
      <c r="BM541">
        <f t="shared" si="725"/>
        <v>0.36363636363636365</v>
      </c>
      <c r="BP541">
        <f t="shared" si="726"/>
        <v>6.6666666666666666E-2</v>
      </c>
      <c r="BQ541">
        <f t="shared" si="727"/>
        <v>0.33333333333333331</v>
      </c>
      <c r="BR541">
        <f t="shared" si="728"/>
        <v>0.76666666666666672</v>
      </c>
      <c r="BS541">
        <f t="shared" si="729"/>
        <v>0.8</v>
      </c>
      <c r="BT541">
        <f t="shared" si="729"/>
        <v>0</v>
      </c>
      <c r="BU541">
        <f t="shared" si="729"/>
        <v>0.7</v>
      </c>
      <c r="BV541">
        <f t="shared" si="729"/>
        <v>0.82608695652173914</v>
      </c>
      <c r="BW541">
        <f t="shared" si="730"/>
        <v>0.2</v>
      </c>
      <c r="BX541">
        <f t="shared" si="730"/>
        <v>1</v>
      </c>
      <c r="BY541">
        <f t="shared" si="730"/>
        <v>0.3</v>
      </c>
      <c r="BZ541">
        <f t="shared" si="730"/>
        <v>0.17391304347826086</v>
      </c>
    </row>
    <row r="542" spans="1:78" outlineLevel="1">
      <c r="A542" t="s">
        <v>59</v>
      </c>
      <c r="B542" t="s">
        <v>1759</v>
      </c>
      <c r="C542">
        <v>2021</v>
      </c>
      <c r="D542" t="s">
        <v>2039</v>
      </c>
      <c r="G542">
        <f t="shared" si="698"/>
        <v>0.5173913043478261</v>
      </c>
      <c r="H542">
        <f t="shared" si="699"/>
        <v>0.24347826086956523</v>
      </c>
      <c r="I542">
        <f t="shared" si="700"/>
        <v>0.14782608695652175</v>
      </c>
      <c r="K542" t="str">
        <f t="shared" si="701"/>
        <v/>
      </c>
      <c r="L542" t="str">
        <f t="shared" si="702"/>
        <v/>
      </c>
      <c r="M542" t="str">
        <f t="shared" si="703"/>
        <v/>
      </c>
      <c r="O542">
        <f t="shared" si="704"/>
        <v>0</v>
      </c>
      <c r="P542">
        <f t="shared" si="705"/>
        <v>1</v>
      </c>
      <c r="R542">
        <f t="shared" si="706"/>
        <v>0</v>
      </c>
      <c r="S542">
        <f t="shared" si="707"/>
        <v>0</v>
      </c>
      <c r="T542">
        <f t="shared" si="708"/>
        <v>0</v>
      </c>
      <c r="U542">
        <f t="shared" si="709"/>
        <v>1</v>
      </c>
      <c r="V542" t="str">
        <f t="shared" si="709"/>
        <v/>
      </c>
      <c r="W542" t="str">
        <f t="shared" si="709"/>
        <v/>
      </c>
      <c r="X542" t="str">
        <f t="shared" si="709"/>
        <v/>
      </c>
      <c r="Y542">
        <f t="shared" si="710"/>
        <v>0</v>
      </c>
      <c r="Z542" t="str">
        <f t="shared" si="710"/>
        <v/>
      </c>
      <c r="AA542" t="str">
        <f t="shared" si="710"/>
        <v/>
      </c>
      <c r="AB542" t="str">
        <f t="shared" si="710"/>
        <v/>
      </c>
      <c r="AD542">
        <f t="shared" si="711"/>
        <v>0.21661721068249259</v>
      </c>
      <c r="AE542">
        <f t="shared" si="712"/>
        <v>0.24629080118694363</v>
      </c>
      <c r="AF542">
        <f t="shared" si="713"/>
        <v>0.52818991097922852</v>
      </c>
      <c r="AG542">
        <f t="shared" si="714"/>
        <v>0.66468842729970323</v>
      </c>
      <c r="AH542">
        <f t="shared" si="714"/>
        <v>0.73972602739726023</v>
      </c>
      <c r="AI542">
        <f t="shared" si="714"/>
        <v>0.6987951807228916</v>
      </c>
      <c r="AJ542">
        <f t="shared" si="714"/>
        <v>0.651685393258427</v>
      </c>
      <c r="AK542">
        <f t="shared" si="715"/>
        <v>0.33531157270029671</v>
      </c>
      <c r="AL542">
        <f t="shared" si="715"/>
        <v>0.26027397260273971</v>
      </c>
      <c r="AM542">
        <f t="shared" si="715"/>
        <v>0.30120481927710846</v>
      </c>
      <c r="AN542">
        <f t="shared" si="715"/>
        <v>0.34831460674157305</v>
      </c>
      <c r="AQ542" t="str">
        <f t="shared" si="716"/>
        <v/>
      </c>
      <c r="AR542" t="str">
        <f t="shared" si="717"/>
        <v/>
      </c>
      <c r="AS542" t="str">
        <f t="shared" si="718"/>
        <v/>
      </c>
      <c r="AT542" t="str">
        <f t="shared" si="719"/>
        <v/>
      </c>
      <c r="AU542" t="str">
        <f t="shared" si="719"/>
        <v/>
      </c>
      <c r="AV542" t="str">
        <f t="shared" si="719"/>
        <v/>
      </c>
      <c r="AW542" t="str">
        <f t="shared" si="719"/>
        <v/>
      </c>
      <c r="AX542" t="str">
        <f t="shared" si="720"/>
        <v/>
      </c>
      <c r="AY542" t="str">
        <f t="shared" si="720"/>
        <v/>
      </c>
      <c r="AZ542" t="str">
        <f t="shared" si="720"/>
        <v/>
      </c>
      <c r="BA542" t="str">
        <f t="shared" si="720"/>
        <v/>
      </c>
      <c r="BC542">
        <f t="shared" si="721"/>
        <v>0.38106235565819863</v>
      </c>
      <c r="BD542">
        <f t="shared" si="722"/>
        <v>0.28406466512702078</v>
      </c>
      <c r="BE542">
        <f t="shared" si="723"/>
        <v>0.37182448036951499</v>
      </c>
      <c r="BF542">
        <f t="shared" si="724"/>
        <v>0.7736720554272517</v>
      </c>
      <c r="BG542">
        <f t="shared" si="724"/>
        <v>0.8666666666666667</v>
      </c>
      <c r="BH542">
        <f t="shared" si="724"/>
        <v>0.7967479674796748</v>
      </c>
      <c r="BI542">
        <f t="shared" si="724"/>
        <v>0.63975155279503104</v>
      </c>
      <c r="BJ542">
        <f t="shared" si="725"/>
        <v>0.22632794457274827</v>
      </c>
      <c r="BK542">
        <f t="shared" si="725"/>
        <v>0.13333333333333333</v>
      </c>
      <c r="BL542">
        <f t="shared" si="725"/>
        <v>0.2032520325203252</v>
      </c>
      <c r="BM542">
        <f t="shared" si="725"/>
        <v>0.36024844720496896</v>
      </c>
      <c r="BP542">
        <f t="shared" si="726"/>
        <v>3.5714285714285712E-2</v>
      </c>
      <c r="BQ542">
        <f t="shared" si="727"/>
        <v>0.25</v>
      </c>
      <c r="BR542">
        <f t="shared" si="728"/>
        <v>0.7857142857142857</v>
      </c>
      <c r="BS542">
        <f t="shared" si="729"/>
        <v>0.8035714285714286</v>
      </c>
      <c r="BT542">
        <f t="shared" si="729"/>
        <v>1</v>
      </c>
      <c r="BU542">
        <f t="shared" si="729"/>
        <v>0.7142857142857143</v>
      </c>
      <c r="BV542">
        <f t="shared" si="729"/>
        <v>0.81818181818181823</v>
      </c>
      <c r="BW542">
        <f t="shared" si="730"/>
        <v>0.19642857142857142</v>
      </c>
      <c r="BX542">
        <f t="shared" si="730"/>
        <v>0</v>
      </c>
      <c r="BY542">
        <f t="shared" si="730"/>
        <v>0.2857142857142857</v>
      </c>
      <c r="BZ542">
        <f t="shared" si="730"/>
        <v>0.18181818181818182</v>
      </c>
    </row>
    <row r="543" spans="1:78" outlineLevel="1">
      <c r="A543" t="s">
        <v>59</v>
      </c>
      <c r="B543" t="s">
        <v>1759</v>
      </c>
      <c r="C543">
        <v>2022</v>
      </c>
      <c r="D543" t="s">
        <v>2039</v>
      </c>
      <c r="G543">
        <f t="shared" si="698"/>
        <v>0.41463414634146339</v>
      </c>
      <c r="H543">
        <f t="shared" si="699"/>
        <v>0.2073170731707317</v>
      </c>
      <c r="I543">
        <f t="shared" si="700"/>
        <v>0.12195121951219512</v>
      </c>
      <c r="K543" t="str">
        <f t="shared" si="701"/>
        <v/>
      </c>
      <c r="L543" t="str">
        <f t="shared" si="702"/>
        <v/>
      </c>
      <c r="M543" t="str">
        <f t="shared" si="703"/>
        <v/>
      </c>
      <c r="O543">
        <f t="shared" si="704"/>
        <v>0</v>
      </c>
      <c r="P543">
        <f t="shared" si="705"/>
        <v>1</v>
      </c>
      <c r="R543">
        <f t="shared" si="706"/>
        <v>0</v>
      </c>
      <c r="S543">
        <f t="shared" si="707"/>
        <v>0</v>
      </c>
      <c r="T543">
        <f t="shared" si="708"/>
        <v>0</v>
      </c>
      <c r="U543">
        <f t="shared" si="709"/>
        <v>1</v>
      </c>
      <c r="V543" t="str">
        <f t="shared" si="709"/>
        <v/>
      </c>
      <c r="W543" t="str">
        <f t="shared" si="709"/>
        <v/>
      </c>
      <c r="X543" t="str">
        <f t="shared" si="709"/>
        <v/>
      </c>
      <c r="Y543">
        <f t="shared" si="710"/>
        <v>0</v>
      </c>
      <c r="Z543" t="str">
        <f t="shared" si="710"/>
        <v/>
      </c>
      <c r="AA543" t="str">
        <f t="shared" si="710"/>
        <v/>
      </c>
      <c r="AB543" t="str">
        <f t="shared" si="710"/>
        <v/>
      </c>
      <c r="AD543">
        <f t="shared" si="711"/>
        <v>0.30219780219780218</v>
      </c>
      <c r="AE543">
        <f t="shared" si="712"/>
        <v>0.28846153846153844</v>
      </c>
      <c r="AF543">
        <f t="shared" si="713"/>
        <v>0.50549450549450547</v>
      </c>
      <c r="AG543">
        <f t="shared" si="714"/>
        <v>0.57417582417582413</v>
      </c>
      <c r="AH543">
        <f t="shared" si="714"/>
        <v>0.58181818181818179</v>
      </c>
      <c r="AI543">
        <f t="shared" si="714"/>
        <v>0.64761904761904765</v>
      </c>
      <c r="AJ543">
        <f t="shared" si="714"/>
        <v>0.59782608695652173</v>
      </c>
      <c r="AK543">
        <f t="shared" si="715"/>
        <v>0.42582417582417581</v>
      </c>
      <c r="AL543">
        <f t="shared" si="715"/>
        <v>0.41818181818181815</v>
      </c>
      <c r="AM543">
        <f t="shared" si="715"/>
        <v>0.35238095238095241</v>
      </c>
      <c r="AN543">
        <f t="shared" si="715"/>
        <v>0.40217391304347827</v>
      </c>
      <c r="AQ543" t="str">
        <f t="shared" si="716"/>
        <v/>
      </c>
      <c r="AR543" t="str">
        <f t="shared" si="717"/>
        <v/>
      </c>
      <c r="AS543" t="str">
        <f t="shared" si="718"/>
        <v/>
      </c>
      <c r="AT543" t="str">
        <f t="shared" si="719"/>
        <v/>
      </c>
      <c r="AU543" t="str">
        <f t="shared" si="719"/>
        <v/>
      </c>
      <c r="AV543" t="str">
        <f t="shared" si="719"/>
        <v/>
      </c>
      <c r="AW543" t="str">
        <f t="shared" si="719"/>
        <v/>
      </c>
      <c r="AX543" t="str">
        <f t="shared" si="720"/>
        <v/>
      </c>
      <c r="AY543" t="str">
        <f t="shared" si="720"/>
        <v/>
      </c>
      <c r="AZ543" t="str">
        <f t="shared" si="720"/>
        <v/>
      </c>
      <c r="BA543" t="str">
        <f t="shared" si="720"/>
        <v/>
      </c>
      <c r="BC543">
        <f t="shared" si="721"/>
        <v>0.41056910569105692</v>
      </c>
      <c r="BD543">
        <f t="shared" si="722"/>
        <v>0.32520325203252032</v>
      </c>
      <c r="BE543">
        <f t="shared" si="723"/>
        <v>0.3434959349593496</v>
      </c>
      <c r="BF543">
        <f t="shared" si="724"/>
        <v>0.77439024390243905</v>
      </c>
      <c r="BG543">
        <f t="shared" si="724"/>
        <v>0.82673267326732669</v>
      </c>
      <c r="BH543">
        <f t="shared" si="724"/>
        <v>0.81874999999999998</v>
      </c>
      <c r="BI543">
        <f t="shared" si="724"/>
        <v>0.69230769230769229</v>
      </c>
      <c r="BJ543">
        <f t="shared" si="725"/>
        <v>0.22560975609756098</v>
      </c>
      <c r="BK543">
        <f t="shared" si="725"/>
        <v>0.17326732673267325</v>
      </c>
      <c r="BL543">
        <f t="shared" si="725"/>
        <v>0.18124999999999999</v>
      </c>
      <c r="BM543">
        <f t="shared" si="725"/>
        <v>0.30769230769230771</v>
      </c>
      <c r="BP543">
        <f t="shared" si="726"/>
        <v>0.11864406779661017</v>
      </c>
      <c r="BQ543">
        <f t="shared" si="727"/>
        <v>0.44067796610169491</v>
      </c>
      <c r="BR543">
        <f t="shared" si="728"/>
        <v>0.77966101694915257</v>
      </c>
      <c r="BS543">
        <f t="shared" si="729"/>
        <v>0.71186440677966101</v>
      </c>
      <c r="BT543">
        <f t="shared" si="729"/>
        <v>0.7142857142857143</v>
      </c>
      <c r="BU543">
        <f t="shared" si="729"/>
        <v>0.53846153846153844</v>
      </c>
      <c r="BV543">
        <f t="shared" si="729"/>
        <v>0.78260869565217395</v>
      </c>
      <c r="BW543">
        <f t="shared" si="730"/>
        <v>0.28813559322033899</v>
      </c>
      <c r="BX543">
        <f t="shared" si="730"/>
        <v>0.2857142857142857</v>
      </c>
      <c r="BY543">
        <f t="shared" si="730"/>
        <v>0.46153846153846156</v>
      </c>
      <c r="BZ543">
        <f t="shared" si="730"/>
        <v>0.21739130434782608</v>
      </c>
    </row>
    <row r="544" spans="1:78" outlineLevel="1">
      <c r="A544" t="s">
        <v>59</v>
      </c>
      <c r="B544" t="s">
        <v>1759</v>
      </c>
      <c r="C544">
        <v>2023</v>
      </c>
      <c r="D544" t="s">
        <v>2039</v>
      </c>
      <c r="G544">
        <f t="shared" si="698"/>
        <v>0.34761904761904761</v>
      </c>
      <c r="H544">
        <f t="shared" si="699"/>
        <v>0.20952380952380953</v>
      </c>
      <c r="I544">
        <f t="shared" si="700"/>
        <v>7.6190476190476197E-2</v>
      </c>
      <c r="K544" t="str">
        <f t="shared" si="701"/>
        <v/>
      </c>
      <c r="L544" t="str">
        <f t="shared" si="702"/>
        <v/>
      </c>
      <c r="M544" t="str">
        <f t="shared" si="703"/>
        <v/>
      </c>
      <c r="O544">
        <f t="shared" si="704"/>
        <v>0</v>
      </c>
      <c r="P544">
        <f t="shared" si="705"/>
        <v>1</v>
      </c>
      <c r="R544">
        <f t="shared" si="706"/>
        <v>0.04</v>
      </c>
      <c r="S544">
        <f t="shared" si="707"/>
        <v>0.2</v>
      </c>
      <c r="T544">
        <f t="shared" si="708"/>
        <v>0.56000000000000005</v>
      </c>
      <c r="U544">
        <f t="shared" si="709"/>
        <v>0.6</v>
      </c>
      <c r="V544">
        <f t="shared" si="709"/>
        <v>1</v>
      </c>
      <c r="W544">
        <f t="shared" si="709"/>
        <v>0.8</v>
      </c>
      <c r="X544">
        <f t="shared" si="709"/>
        <v>0.6428571428571429</v>
      </c>
      <c r="Y544">
        <f t="shared" si="710"/>
        <v>0.4</v>
      </c>
      <c r="Z544">
        <f t="shared" si="710"/>
        <v>0</v>
      </c>
      <c r="AA544">
        <f t="shared" si="710"/>
        <v>0.2</v>
      </c>
      <c r="AB544">
        <f t="shared" si="710"/>
        <v>0.35714285714285715</v>
      </c>
      <c r="AD544">
        <f t="shared" si="711"/>
        <v>0.28228782287822879</v>
      </c>
      <c r="AE544">
        <f t="shared" si="712"/>
        <v>0.32841328413284132</v>
      </c>
      <c r="AF544">
        <f t="shared" si="713"/>
        <v>0.49261992619926198</v>
      </c>
      <c r="AG544">
        <f t="shared" si="714"/>
        <v>0.65498154981549817</v>
      </c>
      <c r="AH544">
        <f t="shared" si="714"/>
        <v>0.73202614379084963</v>
      </c>
      <c r="AI544">
        <f t="shared" si="714"/>
        <v>0.7247191011235955</v>
      </c>
      <c r="AJ544">
        <f t="shared" si="714"/>
        <v>0.63295880149812733</v>
      </c>
      <c r="AK544">
        <f t="shared" si="715"/>
        <v>0.34501845018450183</v>
      </c>
      <c r="AL544">
        <f t="shared" si="715"/>
        <v>0.26797385620915032</v>
      </c>
      <c r="AM544">
        <f t="shared" si="715"/>
        <v>0.2752808988764045</v>
      </c>
      <c r="AN544">
        <f t="shared" si="715"/>
        <v>0.36704119850187267</v>
      </c>
      <c r="AQ544" t="str">
        <f t="shared" si="716"/>
        <v/>
      </c>
      <c r="AR544" t="str">
        <f t="shared" si="717"/>
        <v/>
      </c>
      <c r="AS544" t="str">
        <f t="shared" si="718"/>
        <v/>
      </c>
      <c r="AT544" t="str">
        <f t="shared" si="719"/>
        <v/>
      </c>
      <c r="AU544" t="str">
        <f t="shared" si="719"/>
        <v/>
      </c>
      <c r="AV544" t="str">
        <f t="shared" si="719"/>
        <v/>
      </c>
      <c r="AW544" t="str">
        <f t="shared" si="719"/>
        <v/>
      </c>
      <c r="AX544" t="str">
        <f t="shared" si="720"/>
        <v/>
      </c>
      <c r="AY544" t="str">
        <f t="shared" si="720"/>
        <v/>
      </c>
      <c r="AZ544" t="str">
        <f t="shared" si="720"/>
        <v/>
      </c>
      <c r="BA544" t="str">
        <f t="shared" si="720"/>
        <v/>
      </c>
      <c r="BC544">
        <f t="shared" si="721"/>
        <v>0.35740072202166068</v>
      </c>
      <c r="BD544">
        <f t="shared" si="722"/>
        <v>0.34476534296028882</v>
      </c>
      <c r="BE544">
        <f t="shared" si="723"/>
        <v>0.34296028880866425</v>
      </c>
      <c r="BF544">
        <f t="shared" si="724"/>
        <v>0.82490974729241873</v>
      </c>
      <c r="BG544">
        <f t="shared" si="724"/>
        <v>0.86868686868686873</v>
      </c>
      <c r="BH544">
        <f t="shared" si="724"/>
        <v>0.83769633507853403</v>
      </c>
      <c r="BI544">
        <f t="shared" si="724"/>
        <v>0.74210526315789471</v>
      </c>
      <c r="BJ544">
        <f t="shared" si="725"/>
        <v>0.17509025270758122</v>
      </c>
      <c r="BK544">
        <f t="shared" si="725"/>
        <v>0.13131313131313133</v>
      </c>
      <c r="BL544">
        <f t="shared" si="725"/>
        <v>0.16230366492146597</v>
      </c>
      <c r="BM544">
        <f t="shared" si="725"/>
        <v>0.25789473684210529</v>
      </c>
      <c r="BP544">
        <f t="shared" si="726"/>
        <v>0.125</v>
      </c>
      <c r="BQ544">
        <f t="shared" si="727"/>
        <v>0.42045454545454547</v>
      </c>
      <c r="BR544">
        <f t="shared" si="728"/>
        <v>0.78409090909090906</v>
      </c>
      <c r="BS544">
        <f t="shared" si="729"/>
        <v>0.59090909090909094</v>
      </c>
      <c r="BT544">
        <f t="shared" si="729"/>
        <v>0.72727272727272729</v>
      </c>
      <c r="BU544">
        <f t="shared" si="729"/>
        <v>0.43243243243243246</v>
      </c>
      <c r="BV544">
        <f t="shared" si="729"/>
        <v>0.60869565217391308</v>
      </c>
      <c r="BW544">
        <f t="shared" si="730"/>
        <v>0.40909090909090912</v>
      </c>
      <c r="BX544">
        <f t="shared" si="730"/>
        <v>0.27272727272727271</v>
      </c>
      <c r="BY544">
        <f t="shared" si="730"/>
        <v>0.56756756756756754</v>
      </c>
      <c r="BZ544">
        <f t="shared" si="730"/>
        <v>0.39130434782608697</v>
      </c>
    </row>
    <row r="545" spans="1:78" outlineLevel="1">
      <c r="A545" t="s">
        <v>61</v>
      </c>
      <c r="B545" t="s">
        <v>1928</v>
      </c>
      <c r="C545">
        <v>2018</v>
      </c>
      <c r="D545" t="s">
        <v>2039</v>
      </c>
      <c r="G545">
        <f t="shared" ref="G545:G550" si="731">IF(F72&gt;0, G72/F72, "")</f>
        <v>0.5698267074413863</v>
      </c>
      <c r="H545">
        <f t="shared" ref="H545:H550" si="732">IF(F72&gt;0, H72/F72, "")</f>
        <v>0.38837920489296635</v>
      </c>
      <c r="I545">
        <f t="shared" ref="I545:I550" si="733">IF(F72&gt;0, I72/F72, "")</f>
        <v>0.38837920489296635</v>
      </c>
      <c r="K545" t="str">
        <f t="shared" ref="K545:K550" si="734">IF(J72&gt;0, K72/J72, "")</f>
        <v/>
      </c>
      <c r="L545" t="str">
        <f t="shared" ref="L545:L550" si="735">IF(J72&gt;0, L72/J72, "")</f>
        <v/>
      </c>
      <c r="M545" t="str">
        <f t="shared" ref="M545:M550" si="736">IF(J72&gt;0, M72/J72, "")</f>
        <v/>
      </c>
      <c r="O545" t="str">
        <f t="shared" ref="O545:O550" si="737">IF(N72&gt;0, O72/N72, "")</f>
        <v/>
      </c>
      <c r="P545" t="str">
        <f t="shared" ref="P545:P550" si="738">IF(N72&gt;0, P72/N72, "")</f>
        <v/>
      </c>
      <c r="R545" t="str">
        <f t="shared" ref="R545:R550" si="739">IF(Q72&gt;0, R72/Q72, "")</f>
        <v/>
      </c>
      <c r="S545" t="str">
        <f t="shared" ref="S545:S550" si="740">IF(Q72&gt;0, S72/Q72, "")</f>
        <v/>
      </c>
      <c r="T545" t="str">
        <f t="shared" ref="T545:T550" si="741">IF(Q72&gt;0, T72/Q72, "")</f>
        <v/>
      </c>
      <c r="U545" t="str">
        <f t="shared" ref="U545:X550" si="742">IF(Q72&gt;0, U72/Q72, "")</f>
        <v/>
      </c>
      <c r="V545" t="str">
        <f t="shared" si="742"/>
        <v/>
      </c>
      <c r="W545" t="str">
        <f t="shared" si="742"/>
        <v/>
      </c>
      <c r="X545" t="str">
        <f t="shared" si="742"/>
        <v/>
      </c>
      <c r="Y545" t="str">
        <f t="shared" ref="Y545:AB550" si="743">IF(Q72&gt;0, Y72/Q72, "")</f>
        <v/>
      </c>
      <c r="Z545" t="str">
        <f t="shared" si="743"/>
        <v/>
      </c>
      <c r="AA545" t="str">
        <f t="shared" si="743"/>
        <v/>
      </c>
      <c r="AB545" t="str">
        <f t="shared" si="743"/>
        <v/>
      </c>
      <c r="AD545">
        <f t="shared" ref="AD545:AD550" si="744">IF(AC72&gt;0, AD72/AC72, "")</f>
        <v>0.54578754578754574</v>
      </c>
      <c r="AE545">
        <f t="shared" ref="AE545:AE550" si="745">IF(AC72&gt;0, AE72/AC72, "")</f>
        <v>0.43406593406593408</v>
      </c>
      <c r="AF545">
        <f t="shared" ref="AF545:AF550" si="746">IF(AC72&gt;0, AF72/AC72, "")</f>
        <v>0.78754578754578752</v>
      </c>
      <c r="AG545">
        <f t="shared" ref="AG545:AJ550" si="747">IF(AC72&gt;0, AG72/AC72, "")</f>
        <v>0.49084249084249082</v>
      </c>
      <c r="AH545">
        <f t="shared" si="747"/>
        <v>0.51342281879194629</v>
      </c>
      <c r="AI545">
        <f t="shared" si="747"/>
        <v>0.52742616033755274</v>
      </c>
      <c r="AJ545">
        <f t="shared" si="747"/>
        <v>0.49534883720930234</v>
      </c>
      <c r="AK545">
        <f t="shared" ref="AK545:AN550" si="748">IF(AC72&gt;0, AK72/AC72, "")</f>
        <v>0.50915750915750912</v>
      </c>
      <c r="AL545">
        <f t="shared" si="748"/>
        <v>0.48657718120805371</v>
      </c>
      <c r="AM545">
        <f t="shared" si="748"/>
        <v>0.47257383966244726</v>
      </c>
      <c r="AN545">
        <f t="shared" si="748"/>
        <v>0.50465116279069766</v>
      </c>
      <c r="AQ545" t="str">
        <f t="shared" ref="AQ545:AQ550" si="749">IF(AP72&gt;0, AQ72/AP72, "")</f>
        <v/>
      </c>
      <c r="AR545" t="str">
        <f t="shared" ref="AR545:AR550" si="750">IF(AP72&gt;0, AR72/AP72, "")</f>
        <v/>
      </c>
      <c r="AS545" t="str">
        <f t="shared" ref="AS545:AS550" si="751">IF(AP72&gt;0, AS72/AP72, "")</f>
        <v/>
      </c>
      <c r="AT545" t="str">
        <f t="shared" ref="AT545:AW550" si="752">IF(AP72&gt;0, AT72/AP72, "")</f>
        <v/>
      </c>
      <c r="AU545" t="str">
        <f t="shared" si="752"/>
        <v/>
      </c>
      <c r="AV545" t="str">
        <f t="shared" si="752"/>
        <v/>
      </c>
      <c r="AW545" t="str">
        <f t="shared" si="752"/>
        <v/>
      </c>
      <c r="AX545" t="str">
        <f t="shared" ref="AX545:BA550" si="753">IF(AP72&gt;0, AX72/AP72, "")</f>
        <v/>
      </c>
      <c r="AY545" t="str">
        <f t="shared" si="753"/>
        <v/>
      </c>
      <c r="AZ545" t="str">
        <f t="shared" si="753"/>
        <v/>
      </c>
      <c r="BA545" t="str">
        <f t="shared" si="753"/>
        <v/>
      </c>
      <c r="BC545">
        <f t="shared" ref="BC545:BC550" si="754">IF(BB72&gt;0, BC72/BB72, "")</f>
        <v>0.48683440608543005</v>
      </c>
      <c r="BD545">
        <f t="shared" ref="BD545:BD550" si="755">IF(BB72&gt;0, BD72/BB72, "")</f>
        <v>0.44470450555880631</v>
      </c>
      <c r="BE545">
        <f t="shared" ref="BE545:BE550" si="756">IF(BB72&gt;0, BE72/BB72, "")</f>
        <v>0.58045640725570513</v>
      </c>
      <c r="BF545">
        <f t="shared" ref="BF545:BI550" si="757">IF(BB72&gt;0, BF72/BB72, "")</f>
        <v>0.86717378583967231</v>
      </c>
      <c r="BG545">
        <f t="shared" si="757"/>
        <v>0.88221153846153844</v>
      </c>
      <c r="BH545">
        <f t="shared" si="757"/>
        <v>0.86184210526315785</v>
      </c>
      <c r="BI545">
        <f t="shared" si="757"/>
        <v>0.83266129032258063</v>
      </c>
      <c r="BJ545">
        <f t="shared" ref="BJ545:BM550" si="758">IF(BB72&gt;0, BJ72/BB72, "")</f>
        <v>0.13282621416032767</v>
      </c>
      <c r="BK545">
        <f t="shared" si="758"/>
        <v>0.11778846153846154</v>
      </c>
      <c r="BL545">
        <f t="shared" si="758"/>
        <v>0.13815789473684212</v>
      </c>
      <c r="BM545">
        <f t="shared" si="758"/>
        <v>0.16733870967741934</v>
      </c>
      <c r="BP545" t="str">
        <f t="shared" ref="BP545:BP550" si="759">IF(BO72&gt;0, BP72/BO72, "")</f>
        <v/>
      </c>
      <c r="BQ545" t="str">
        <f t="shared" ref="BQ545:BQ550" si="760">IF(BO72&gt;0, BQ72/BO72, "")</f>
        <v/>
      </c>
      <c r="BR545" t="str">
        <f t="shared" ref="BR545:BR550" si="761">IF(BO72&gt;0, BR72/BO72, "")</f>
        <v/>
      </c>
      <c r="BS545" t="str">
        <f t="shared" ref="BS545:BV550" si="762">IF(BO72&gt;0, BS72/BO72, "")</f>
        <v/>
      </c>
      <c r="BT545" t="str">
        <f t="shared" si="762"/>
        <v/>
      </c>
      <c r="BU545" t="str">
        <f t="shared" si="762"/>
        <v/>
      </c>
      <c r="BV545" t="str">
        <f t="shared" si="762"/>
        <v/>
      </c>
      <c r="BW545" t="str">
        <f t="shared" ref="BW545:BZ550" si="763">IF(BO72&gt;0, BW72/BO72, "")</f>
        <v/>
      </c>
      <c r="BX545" t="str">
        <f t="shared" si="763"/>
        <v/>
      </c>
      <c r="BY545" t="str">
        <f t="shared" si="763"/>
        <v/>
      </c>
      <c r="BZ545" t="str">
        <f t="shared" si="763"/>
        <v/>
      </c>
    </row>
    <row r="546" spans="1:78" outlineLevel="1">
      <c r="A546" t="s">
        <v>61</v>
      </c>
      <c r="B546" t="s">
        <v>1928</v>
      </c>
      <c r="C546">
        <v>2019</v>
      </c>
      <c r="D546" t="s">
        <v>2039</v>
      </c>
      <c r="G546">
        <f t="shared" si="731"/>
        <v>0.56375131717597471</v>
      </c>
      <c r="H546">
        <f t="shared" si="732"/>
        <v>0.41201264488935724</v>
      </c>
      <c r="I546">
        <f t="shared" si="733"/>
        <v>0.36775553213909379</v>
      </c>
      <c r="K546" t="str">
        <f t="shared" si="734"/>
        <v/>
      </c>
      <c r="L546" t="str">
        <f t="shared" si="735"/>
        <v/>
      </c>
      <c r="M546" t="str">
        <f t="shared" si="736"/>
        <v/>
      </c>
      <c r="O546" t="str">
        <f t="shared" si="737"/>
        <v/>
      </c>
      <c r="P546" t="str">
        <f t="shared" si="738"/>
        <v/>
      </c>
      <c r="R546" t="str">
        <f t="shared" si="739"/>
        <v/>
      </c>
      <c r="S546" t="str">
        <f t="shared" si="740"/>
        <v/>
      </c>
      <c r="T546" t="str">
        <f t="shared" si="741"/>
        <v/>
      </c>
      <c r="U546" t="str">
        <f t="shared" si="742"/>
        <v/>
      </c>
      <c r="V546" t="str">
        <f t="shared" si="742"/>
        <v/>
      </c>
      <c r="W546" t="str">
        <f t="shared" si="742"/>
        <v/>
      </c>
      <c r="X546" t="str">
        <f t="shared" si="742"/>
        <v/>
      </c>
      <c r="Y546" t="str">
        <f t="shared" si="743"/>
        <v/>
      </c>
      <c r="Z546" t="str">
        <f t="shared" si="743"/>
        <v/>
      </c>
      <c r="AA546" t="str">
        <f t="shared" si="743"/>
        <v/>
      </c>
      <c r="AB546" t="str">
        <f t="shared" si="743"/>
        <v/>
      </c>
      <c r="AD546">
        <f t="shared" si="744"/>
        <v>0.55868544600938963</v>
      </c>
      <c r="AE546">
        <f t="shared" si="745"/>
        <v>0.43974960876369329</v>
      </c>
      <c r="AF546">
        <f t="shared" si="746"/>
        <v>0.81690140845070425</v>
      </c>
      <c r="AG546">
        <f t="shared" si="747"/>
        <v>0.49452269170579027</v>
      </c>
      <c r="AH546">
        <f t="shared" si="747"/>
        <v>0.51820728291316531</v>
      </c>
      <c r="AI546">
        <f t="shared" si="747"/>
        <v>0.46263345195729538</v>
      </c>
      <c r="AJ546">
        <f t="shared" si="747"/>
        <v>0.50191570881226055</v>
      </c>
      <c r="AK546">
        <f t="shared" si="748"/>
        <v>0.50547730829420967</v>
      </c>
      <c r="AL546">
        <f t="shared" si="748"/>
        <v>0.48179271708683474</v>
      </c>
      <c r="AM546">
        <f t="shared" si="748"/>
        <v>0.53736654804270467</v>
      </c>
      <c r="AN546">
        <f t="shared" si="748"/>
        <v>0.49808429118773945</v>
      </c>
      <c r="AQ546" t="str">
        <f t="shared" si="749"/>
        <v/>
      </c>
      <c r="AR546" t="str">
        <f t="shared" si="750"/>
        <v/>
      </c>
      <c r="AS546" t="str">
        <f t="shared" si="751"/>
        <v/>
      </c>
      <c r="AT546" t="str">
        <f t="shared" si="752"/>
        <v/>
      </c>
      <c r="AU546" t="str">
        <f t="shared" si="752"/>
        <v/>
      </c>
      <c r="AV546" t="str">
        <f t="shared" si="752"/>
        <v/>
      </c>
      <c r="AW546" t="str">
        <f t="shared" si="752"/>
        <v/>
      </c>
      <c r="AX546" t="str">
        <f t="shared" si="753"/>
        <v/>
      </c>
      <c r="AY546" t="str">
        <f t="shared" si="753"/>
        <v/>
      </c>
      <c r="AZ546" t="str">
        <f t="shared" si="753"/>
        <v/>
      </c>
      <c r="BA546" t="str">
        <f t="shared" si="753"/>
        <v/>
      </c>
      <c r="BC546">
        <f t="shared" si="754"/>
        <v>0.52577319587628868</v>
      </c>
      <c r="BD546">
        <f t="shared" si="755"/>
        <v>0.43733043950081391</v>
      </c>
      <c r="BE546">
        <f t="shared" si="756"/>
        <v>0.49267498643516006</v>
      </c>
      <c r="BF546">
        <f t="shared" si="757"/>
        <v>0.85784047748236569</v>
      </c>
      <c r="BG546">
        <f t="shared" si="757"/>
        <v>0.8782249742002064</v>
      </c>
      <c r="BH546">
        <f t="shared" si="757"/>
        <v>0.83746898263027292</v>
      </c>
      <c r="BI546">
        <f t="shared" si="757"/>
        <v>0.79955947136563876</v>
      </c>
      <c r="BJ546">
        <f t="shared" si="758"/>
        <v>0.14215952251763428</v>
      </c>
      <c r="BK546">
        <f t="shared" si="758"/>
        <v>0.1217750257997936</v>
      </c>
      <c r="BL546">
        <f t="shared" si="758"/>
        <v>0.16253101736972705</v>
      </c>
      <c r="BM546">
        <f t="shared" si="758"/>
        <v>0.20044052863436124</v>
      </c>
      <c r="BP546" t="str">
        <f t="shared" si="759"/>
        <v/>
      </c>
      <c r="BQ546" t="str">
        <f t="shared" si="760"/>
        <v/>
      </c>
      <c r="BR546" t="str">
        <f t="shared" si="761"/>
        <v/>
      </c>
      <c r="BS546" t="str">
        <f t="shared" si="762"/>
        <v/>
      </c>
      <c r="BT546" t="str">
        <f t="shared" si="762"/>
        <v/>
      </c>
      <c r="BU546" t="str">
        <f t="shared" si="762"/>
        <v/>
      </c>
      <c r="BV546" t="str">
        <f t="shared" si="762"/>
        <v/>
      </c>
      <c r="BW546" t="str">
        <f t="shared" si="763"/>
        <v/>
      </c>
      <c r="BX546" t="str">
        <f t="shared" si="763"/>
        <v/>
      </c>
      <c r="BY546" t="str">
        <f t="shared" si="763"/>
        <v/>
      </c>
      <c r="BZ546" t="str">
        <f t="shared" si="763"/>
        <v/>
      </c>
    </row>
    <row r="547" spans="1:78" outlineLevel="1">
      <c r="A547" t="s">
        <v>61</v>
      </c>
      <c r="B547" t="s">
        <v>1928</v>
      </c>
      <c r="C547">
        <v>2020</v>
      </c>
      <c r="D547" t="s">
        <v>2039</v>
      </c>
      <c r="G547">
        <f t="shared" si="731"/>
        <v>0.62412993039443154</v>
      </c>
      <c r="H547">
        <f t="shared" si="732"/>
        <v>0.40023201856148494</v>
      </c>
      <c r="I547">
        <f t="shared" si="733"/>
        <v>0.35498839907192575</v>
      </c>
      <c r="K547" t="str">
        <f t="shared" si="734"/>
        <v/>
      </c>
      <c r="L547" t="str">
        <f t="shared" si="735"/>
        <v/>
      </c>
      <c r="M547" t="str">
        <f t="shared" si="736"/>
        <v/>
      </c>
      <c r="O547">
        <f t="shared" si="737"/>
        <v>0.6</v>
      </c>
      <c r="P547">
        <f t="shared" si="738"/>
        <v>0.4</v>
      </c>
      <c r="R547">
        <f t="shared" si="739"/>
        <v>0</v>
      </c>
      <c r="S547">
        <f t="shared" si="740"/>
        <v>0</v>
      </c>
      <c r="T547">
        <f t="shared" si="741"/>
        <v>0</v>
      </c>
      <c r="U547">
        <f t="shared" si="742"/>
        <v>0</v>
      </c>
      <c r="V547" t="str">
        <f t="shared" si="742"/>
        <v/>
      </c>
      <c r="W547" t="str">
        <f t="shared" si="742"/>
        <v/>
      </c>
      <c r="X547" t="str">
        <f t="shared" si="742"/>
        <v/>
      </c>
      <c r="Y547">
        <f t="shared" si="743"/>
        <v>1</v>
      </c>
      <c r="Z547" t="str">
        <f t="shared" si="743"/>
        <v/>
      </c>
      <c r="AA547" t="str">
        <f t="shared" si="743"/>
        <v/>
      </c>
      <c r="AB547" t="str">
        <f t="shared" si="743"/>
        <v/>
      </c>
      <c r="AD547">
        <f t="shared" si="744"/>
        <v>0.44919786096256686</v>
      </c>
      <c r="AE547">
        <f t="shared" si="745"/>
        <v>0.39215686274509803</v>
      </c>
      <c r="AF547">
        <f t="shared" si="746"/>
        <v>0.79500891265597151</v>
      </c>
      <c r="AG547">
        <f t="shared" si="747"/>
        <v>0.55614973262032086</v>
      </c>
      <c r="AH547">
        <f t="shared" si="747"/>
        <v>0.52380952380952384</v>
      </c>
      <c r="AI547">
        <f t="shared" si="747"/>
        <v>0.49090909090909091</v>
      </c>
      <c r="AJ547">
        <f t="shared" si="747"/>
        <v>0.55829596412556048</v>
      </c>
      <c r="AK547">
        <f t="shared" si="748"/>
        <v>0.44385026737967914</v>
      </c>
      <c r="AL547">
        <f t="shared" si="748"/>
        <v>0.47619047619047616</v>
      </c>
      <c r="AM547">
        <f t="shared" si="748"/>
        <v>0.50909090909090904</v>
      </c>
      <c r="AN547">
        <f t="shared" si="748"/>
        <v>0.44170403587443946</v>
      </c>
      <c r="AQ547" t="str">
        <f t="shared" si="749"/>
        <v/>
      </c>
      <c r="AR547" t="str">
        <f t="shared" si="750"/>
        <v/>
      </c>
      <c r="AS547" t="str">
        <f t="shared" si="751"/>
        <v/>
      </c>
      <c r="AT547" t="str">
        <f t="shared" si="752"/>
        <v/>
      </c>
      <c r="AU547" t="str">
        <f t="shared" si="752"/>
        <v/>
      </c>
      <c r="AV547" t="str">
        <f t="shared" si="752"/>
        <v/>
      </c>
      <c r="AW547" t="str">
        <f t="shared" si="752"/>
        <v/>
      </c>
      <c r="AX547" t="str">
        <f t="shared" si="753"/>
        <v/>
      </c>
      <c r="AY547" t="str">
        <f t="shared" si="753"/>
        <v/>
      </c>
      <c r="AZ547" t="str">
        <f t="shared" si="753"/>
        <v/>
      </c>
      <c r="BA547" t="str">
        <f t="shared" si="753"/>
        <v/>
      </c>
      <c r="BC547">
        <f t="shared" si="754"/>
        <v>0.53034901365705611</v>
      </c>
      <c r="BD547">
        <f t="shared" si="755"/>
        <v>0.46889226100151743</v>
      </c>
      <c r="BE547">
        <f t="shared" si="756"/>
        <v>0.49468892261001518</v>
      </c>
      <c r="BF547">
        <f t="shared" si="757"/>
        <v>0.83535660091047037</v>
      </c>
      <c r="BG547">
        <f t="shared" si="757"/>
        <v>0.84978540772532185</v>
      </c>
      <c r="BH547">
        <f t="shared" si="757"/>
        <v>0.82200647249190939</v>
      </c>
      <c r="BI547">
        <f t="shared" si="757"/>
        <v>0.78527607361963192</v>
      </c>
      <c r="BJ547">
        <f t="shared" si="758"/>
        <v>0.1646433990895296</v>
      </c>
      <c r="BK547">
        <f t="shared" si="758"/>
        <v>0.15021459227467812</v>
      </c>
      <c r="BL547">
        <f t="shared" si="758"/>
        <v>0.17799352750809061</v>
      </c>
      <c r="BM547">
        <f t="shared" si="758"/>
        <v>0.21472392638036811</v>
      </c>
      <c r="BP547" t="str">
        <f t="shared" si="759"/>
        <v/>
      </c>
      <c r="BQ547" t="str">
        <f t="shared" si="760"/>
        <v/>
      </c>
      <c r="BR547" t="str">
        <f t="shared" si="761"/>
        <v/>
      </c>
      <c r="BS547" t="str">
        <f t="shared" si="762"/>
        <v/>
      </c>
      <c r="BT547" t="str">
        <f t="shared" si="762"/>
        <v/>
      </c>
      <c r="BU547" t="str">
        <f t="shared" si="762"/>
        <v/>
      </c>
      <c r="BV547" t="str">
        <f t="shared" si="762"/>
        <v/>
      </c>
      <c r="BW547" t="str">
        <f t="shared" si="763"/>
        <v/>
      </c>
      <c r="BX547" t="str">
        <f t="shared" si="763"/>
        <v/>
      </c>
      <c r="BY547" t="str">
        <f t="shared" si="763"/>
        <v/>
      </c>
      <c r="BZ547" t="str">
        <f t="shared" si="763"/>
        <v/>
      </c>
    </row>
    <row r="548" spans="1:78" outlineLevel="1">
      <c r="A548" t="s">
        <v>61</v>
      </c>
      <c r="B548" t="s">
        <v>1928</v>
      </c>
      <c r="C548">
        <v>2021</v>
      </c>
      <c r="D548" t="s">
        <v>2039</v>
      </c>
      <c r="G548">
        <f t="shared" si="731"/>
        <v>0.57746478873239437</v>
      </c>
      <c r="H548">
        <f t="shared" si="732"/>
        <v>0.42893725992317544</v>
      </c>
      <c r="I548">
        <f t="shared" si="733"/>
        <v>0.33418693982074266</v>
      </c>
      <c r="K548" t="str">
        <f t="shared" si="734"/>
        <v/>
      </c>
      <c r="L548" t="str">
        <f t="shared" si="735"/>
        <v/>
      </c>
      <c r="M548" t="str">
        <f t="shared" si="736"/>
        <v/>
      </c>
      <c r="O548">
        <f t="shared" si="737"/>
        <v>0.51769911504424782</v>
      </c>
      <c r="P548">
        <f t="shared" si="738"/>
        <v>0.48230088495575218</v>
      </c>
      <c r="R548">
        <f t="shared" si="739"/>
        <v>0</v>
      </c>
      <c r="S548">
        <f t="shared" si="740"/>
        <v>0</v>
      </c>
      <c r="T548">
        <f t="shared" si="741"/>
        <v>0</v>
      </c>
      <c r="U548">
        <f t="shared" si="742"/>
        <v>0</v>
      </c>
      <c r="V548" t="str">
        <f t="shared" si="742"/>
        <v/>
      </c>
      <c r="W548" t="str">
        <f t="shared" si="742"/>
        <v/>
      </c>
      <c r="X548" t="str">
        <f t="shared" si="742"/>
        <v/>
      </c>
      <c r="Y548">
        <f t="shared" si="743"/>
        <v>1</v>
      </c>
      <c r="Z548" t="str">
        <f t="shared" si="743"/>
        <v/>
      </c>
      <c r="AA548" t="str">
        <f t="shared" si="743"/>
        <v/>
      </c>
      <c r="AB548" t="str">
        <f t="shared" si="743"/>
        <v/>
      </c>
      <c r="AD548">
        <f t="shared" si="744"/>
        <v>0.52159090909090911</v>
      </c>
      <c r="AE548">
        <f t="shared" si="745"/>
        <v>0.43409090909090908</v>
      </c>
      <c r="AF548">
        <f t="shared" si="746"/>
        <v>0.78863636363636369</v>
      </c>
      <c r="AG548">
        <f t="shared" si="747"/>
        <v>0.7295454545454545</v>
      </c>
      <c r="AH548">
        <f t="shared" si="747"/>
        <v>0.70152505446623092</v>
      </c>
      <c r="AI548">
        <f t="shared" si="747"/>
        <v>0.68324607329842935</v>
      </c>
      <c r="AJ548">
        <f t="shared" si="747"/>
        <v>0.74495677233429392</v>
      </c>
      <c r="AK548">
        <f t="shared" si="748"/>
        <v>0.27045454545454545</v>
      </c>
      <c r="AL548">
        <f t="shared" si="748"/>
        <v>0.29847494553376908</v>
      </c>
      <c r="AM548">
        <f t="shared" si="748"/>
        <v>0.31675392670157065</v>
      </c>
      <c r="AN548">
        <f t="shared" si="748"/>
        <v>0.25504322766570603</v>
      </c>
      <c r="AQ548" t="str">
        <f t="shared" si="749"/>
        <v/>
      </c>
      <c r="AR548" t="str">
        <f t="shared" si="750"/>
        <v/>
      </c>
      <c r="AS548" t="str">
        <f t="shared" si="751"/>
        <v/>
      </c>
      <c r="AT548" t="str">
        <f t="shared" si="752"/>
        <v/>
      </c>
      <c r="AU548" t="str">
        <f t="shared" si="752"/>
        <v/>
      </c>
      <c r="AV548" t="str">
        <f t="shared" si="752"/>
        <v/>
      </c>
      <c r="AW548" t="str">
        <f t="shared" si="752"/>
        <v/>
      </c>
      <c r="AX548" t="str">
        <f t="shared" si="753"/>
        <v/>
      </c>
      <c r="AY548" t="str">
        <f t="shared" si="753"/>
        <v/>
      </c>
      <c r="AZ548" t="str">
        <f t="shared" si="753"/>
        <v/>
      </c>
      <c r="BA548" t="str">
        <f t="shared" si="753"/>
        <v/>
      </c>
      <c r="BC548">
        <f t="shared" si="754"/>
        <v>0.57938718662952648</v>
      </c>
      <c r="BD548">
        <f t="shared" si="755"/>
        <v>0.48607242339832868</v>
      </c>
      <c r="BE548">
        <f t="shared" si="756"/>
        <v>0.45821727019498609</v>
      </c>
      <c r="BF548">
        <f t="shared" si="757"/>
        <v>0.84401114206128136</v>
      </c>
      <c r="BG548">
        <f t="shared" si="757"/>
        <v>0.86538461538461542</v>
      </c>
      <c r="BH548">
        <f t="shared" si="757"/>
        <v>0.82234957020057309</v>
      </c>
      <c r="BI548">
        <f t="shared" si="757"/>
        <v>0.77051671732522797</v>
      </c>
      <c r="BJ548">
        <f t="shared" si="758"/>
        <v>0.15598885793871867</v>
      </c>
      <c r="BK548">
        <f t="shared" si="758"/>
        <v>0.13461538461538461</v>
      </c>
      <c r="BL548">
        <f t="shared" si="758"/>
        <v>0.17765042979942694</v>
      </c>
      <c r="BM548">
        <f t="shared" si="758"/>
        <v>0.22948328267477203</v>
      </c>
      <c r="BP548" t="str">
        <f t="shared" si="759"/>
        <v/>
      </c>
      <c r="BQ548" t="str">
        <f t="shared" si="760"/>
        <v/>
      </c>
      <c r="BR548" t="str">
        <f t="shared" si="761"/>
        <v/>
      </c>
      <c r="BS548" t="str">
        <f t="shared" si="762"/>
        <v/>
      </c>
      <c r="BT548" t="str">
        <f t="shared" si="762"/>
        <v/>
      </c>
      <c r="BU548" t="str">
        <f t="shared" si="762"/>
        <v/>
      </c>
      <c r="BV548" t="str">
        <f t="shared" si="762"/>
        <v/>
      </c>
      <c r="BW548" t="str">
        <f t="shared" si="763"/>
        <v/>
      </c>
      <c r="BX548" t="str">
        <f t="shared" si="763"/>
        <v/>
      </c>
      <c r="BY548" t="str">
        <f t="shared" si="763"/>
        <v/>
      </c>
      <c r="BZ548" t="str">
        <f t="shared" si="763"/>
        <v/>
      </c>
    </row>
    <row r="549" spans="1:78" outlineLevel="1">
      <c r="A549" t="s">
        <v>61</v>
      </c>
      <c r="B549" t="s">
        <v>1928</v>
      </c>
      <c r="C549">
        <v>2022</v>
      </c>
      <c r="D549" t="s">
        <v>2039</v>
      </c>
      <c r="G549">
        <f t="shared" si="731"/>
        <v>0.57653791130185983</v>
      </c>
      <c r="H549">
        <f t="shared" si="732"/>
        <v>0.41487839771101576</v>
      </c>
      <c r="I549">
        <f t="shared" si="733"/>
        <v>0.30042918454935624</v>
      </c>
      <c r="K549" t="str">
        <f t="shared" si="734"/>
        <v/>
      </c>
      <c r="L549" t="str">
        <f t="shared" si="735"/>
        <v/>
      </c>
      <c r="M549" t="str">
        <f t="shared" si="736"/>
        <v/>
      </c>
      <c r="O549">
        <f t="shared" si="737"/>
        <v>0.38135593220338981</v>
      </c>
      <c r="P549">
        <f t="shared" si="738"/>
        <v>0.61864406779661019</v>
      </c>
      <c r="R549">
        <f t="shared" si="739"/>
        <v>0</v>
      </c>
      <c r="S549">
        <f t="shared" si="740"/>
        <v>0</v>
      </c>
      <c r="T549">
        <f t="shared" si="741"/>
        <v>0</v>
      </c>
      <c r="U549">
        <f t="shared" si="742"/>
        <v>0</v>
      </c>
      <c r="V549" t="str">
        <f t="shared" si="742"/>
        <v/>
      </c>
      <c r="W549" t="str">
        <f t="shared" si="742"/>
        <v/>
      </c>
      <c r="X549" t="str">
        <f t="shared" si="742"/>
        <v/>
      </c>
      <c r="Y549">
        <f t="shared" si="743"/>
        <v>1</v>
      </c>
      <c r="Z549" t="str">
        <f t="shared" si="743"/>
        <v/>
      </c>
      <c r="AA549" t="str">
        <f t="shared" si="743"/>
        <v/>
      </c>
      <c r="AB549" t="str">
        <f t="shared" si="743"/>
        <v/>
      </c>
      <c r="AD549">
        <f t="shared" si="744"/>
        <v>0.48695652173913045</v>
      </c>
      <c r="AE549">
        <f t="shared" si="745"/>
        <v>0.44927536231884058</v>
      </c>
      <c r="AF549">
        <f t="shared" si="746"/>
        <v>0.76811594202898548</v>
      </c>
      <c r="AG549">
        <f t="shared" si="747"/>
        <v>0.6811594202898551</v>
      </c>
      <c r="AH549">
        <f t="shared" si="747"/>
        <v>0.67261904761904767</v>
      </c>
      <c r="AI549">
        <f t="shared" si="747"/>
        <v>0.6225806451612903</v>
      </c>
      <c r="AJ549">
        <f t="shared" si="747"/>
        <v>0.68679245283018864</v>
      </c>
      <c r="AK549">
        <f t="shared" si="748"/>
        <v>0.3188405797101449</v>
      </c>
      <c r="AL549">
        <f t="shared" si="748"/>
        <v>0.32738095238095238</v>
      </c>
      <c r="AM549">
        <f t="shared" si="748"/>
        <v>0.3774193548387097</v>
      </c>
      <c r="AN549">
        <f t="shared" si="748"/>
        <v>0.31320754716981131</v>
      </c>
      <c r="AQ549" t="str">
        <f t="shared" si="749"/>
        <v/>
      </c>
      <c r="AR549" t="str">
        <f t="shared" si="750"/>
        <v/>
      </c>
      <c r="AS549" t="str">
        <f t="shared" si="751"/>
        <v/>
      </c>
      <c r="AT549" t="str">
        <f t="shared" si="752"/>
        <v/>
      </c>
      <c r="AU549" t="str">
        <f t="shared" si="752"/>
        <v/>
      </c>
      <c r="AV549" t="str">
        <f t="shared" si="752"/>
        <v/>
      </c>
      <c r="AW549" t="str">
        <f t="shared" si="752"/>
        <v/>
      </c>
      <c r="AX549" t="str">
        <f t="shared" si="753"/>
        <v/>
      </c>
      <c r="AY549" t="str">
        <f t="shared" si="753"/>
        <v/>
      </c>
      <c r="AZ549" t="str">
        <f t="shared" si="753"/>
        <v/>
      </c>
      <c r="BA549" t="str">
        <f t="shared" si="753"/>
        <v/>
      </c>
      <c r="BC549">
        <f t="shared" si="754"/>
        <v>0.55865463494667755</v>
      </c>
      <c r="BD549">
        <f t="shared" si="755"/>
        <v>0.44298605414273995</v>
      </c>
      <c r="BE549">
        <f t="shared" si="756"/>
        <v>0.45693191140278916</v>
      </c>
      <c r="BF549">
        <f t="shared" si="757"/>
        <v>0.82936833470057425</v>
      </c>
      <c r="BG549">
        <f t="shared" si="757"/>
        <v>0.8458149779735683</v>
      </c>
      <c r="BH549">
        <f t="shared" si="757"/>
        <v>0.7944444444444444</v>
      </c>
      <c r="BI549">
        <f t="shared" si="757"/>
        <v>0.74865350089766602</v>
      </c>
      <c r="BJ549">
        <f t="shared" si="758"/>
        <v>0.17063166529942575</v>
      </c>
      <c r="BK549">
        <f t="shared" si="758"/>
        <v>0.15418502202643172</v>
      </c>
      <c r="BL549">
        <f t="shared" si="758"/>
        <v>0.20555555555555555</v>
      </c>
      <c r="BM549">
        <f t="shared" si="758"/>
        <v>0.25134649910233392</v>
      </c>
      <c r="BP549" t="str">
        <f t="shared" si="759"/>
        <v/>
      </c>
      <c r="BQ549" t="str">
        <f t="shared" si="760"/>
        <v/>
      </c>
      <c r="BR549" t="str">
        <f t="shared" si="761"/>
        <v/>
      </c>
      <c r="BS549" t="str">
        <f t="shared" si="762"/>
        <v/>
      </c>
      <c r="BT549" t="str">
        <f t="shared" si="762"/>
        <v/>
      </c>
      <c r="BU549" t="str">
        <f t="shared" si="762"/>
        <v/>
      </c>
      <c r="BV549" t="str">
        <f t="shared" si="762"/>
        <v/>
      </c>
      <c r="BW549" t="str">
        <f t="shared" si="763"/>
        <v/>
      </c>
      <c r="BX549" t="str">
        <f t="shared" si="763"/>
        <v/>
      </c>
      <c r="BY549" t="str">
        <f t="shared" si="763"/>
        <v/>
      </c>
      <c r="BZ549" t="str">
        <f t="shared" si="763"/>
        <v/>
      </c>
    </row>
    <row r="550" spans="1:78" outlineLevel="1">
      <c r="A550" t="s">
        <v>61</v>
      </c>
      <c r="B550" t="s">
        <v>1928</v>
      </c>
      <c r="C550">
        <v>2023</v>
      </c>
      <c r="D550" t="s">
        <v>2039</v>
      </c>
      <c r="G550">
        <f t="shared" si="731"/>
        <v>0.59520239880059966</v>
      </c>
      <c r="H550">
        <f t="shared" si="732"/>
        <v>0.36281859070464767</v>
      </c>
      <c r="I550">
        <f t="shared" si="733"/>
        <v>0.30434782608695654</v>
      </c>
      <c r="K550" t="str">
        <f t="shared" si="734"/>
        <v/>
      </c>
      <c r="L550" t="str">
        <f t="shared" si="735"/>
        <v/>
      </c>
      <c r="M550" t="str">
        <f t="shared" si="736"/>
        <v/>
      </c>
      <c r="O550">
        <f t="shared" si="737"/>
        <v>0.22598870056497175</v>
      </c>
      <c r="P550">
        <f t="shared" si="738"/>
        <v>0.77401129943502822</v>
      </c>
      <c r="R550">
        <f t="shared" si="739"/>
        <v>0.5</v>
      </c>
      <c r="S550">
        <f t="shared" si="740"/>
        <v>0.83333333333333337</v>
      </c>
      <c r="T550">
        <f t="shared" si="741"/>
        <v>0.66666666666666663</v>
      </c>
      <c r="U550">
        <f t="shared" si="742"/>
        <v>0</v>
      </c>
      <c r="V550">
        <f t="shared" si="742"/>
        <v>0</v>
      </c>
      <c r="W550">
        <f t="shared" si="742"/>
        <v>0</v>
      </c>
      <c r="X550">
        <f t="shared" si="742"/>
        <v>0</v>
      </c>
      <c r="Y550">
        <f t="shared" si="743"/>
        <v>1</v>
      </c>
      <c r="Z550">
        <f t="shared" si="743"/>
        <v>1</v>
      </c>
      <c r="AA550">
        <f t="shared" si="743"/>
        <v>1</v>
      </c>
      <c r="AB550">
        <f t="shared" si="743"/>
        <v>1</v>
      </c>
      <c r="AD550">
        <f t="shared" si="744"/>
        <v>0.52419354838709675</v>
      </c>
      <c r="AE550">
        <f t="shared" si="745"/>
        <v>0.41129032258064518</v>
      </c>
      <c r="AF550">
        <f t="shared" si="746"/>
        <v>0.7857142857142857</v>
      </c>
      <c r="AG550">
        <f t="shared" si="747"/>
        <v>0.59907834101382484</v>
      </c>
      <c r="AH550">
        <f t="shared" si="747"/>
        <v>0.56923076923076921</v>
      </c>
      <c r="AI550">
        <f t="shared" si="747"/>
        <v>0.53501400560224088</v>
      </c>
      <c r="AJ550">
        <f t="shared" si="747"/>
        <v>0.6055718475073314</v>
      </c>
      <c r="AK550">
        <f t="shared" si="748"/>
        <v>0.4009216589861751</v>
      </c>
      <c r="AL550">
        <f t="shared" si="748"/>
        <v>0.43076923076923079</v>
      </c>
      <c r="AM550">
        <f t="shared" si="748"/>
        <v>0.46498599439775912</v>
      </c>
      <c r="AN550">
        <f t="shared" si="748"/>
        <v>0.3944281524926686</v>
      </c>
      <c r="AQ550" t="str">
        <f t="shared" si="749"/>
        <v/>
      </c>
      <c r="AR550" t="str">
        <f t="shared" si="750"/>
        <v/>
      </c>
      <c r="AS550" t="str">
        <f t="shared" si="751"/>
        <v/>
      </c>
      <c r="AT550" t="str">
        <f t="shared" si="752"/>
        <v/>
      </c>
      <c r="AU550" t="str">
        <f t="shared" si="752"/>
        <v/>
      </c>
      <c r="AV550" t="str">
        <f t="shared" si="752"/>
        <v/>
      </c>
      <c r="AW550" t="str">
        <f t="shared" si="752"/>
        <v/>
      </c>
      <c r="AX550" t="str">
        <f t="shared" si="753"/>
        <v/>
      </c>
      <c r="AY550" t="str">
        <f t="shared" si="753"/>
        <v/>
      </c>
      <c r="AZ550" t="str">
        <f t="shared" si="753"/>
        <v/>
      </c>
      <c r="BA550" t="str">
        <f t="shared" si="753"/>
        <v/>
      </c>
      <c r="BC550">
        <f t="shared" si="754"/>
        <v>0.55140186915887845</v>
      </c>
      <c r="BD550">
        <f t="shared" si="755"/>
        <v>0.39953271028037385</v>
      </c>
      <c r="BE550">
        <f t="shared" si="756"/>
        <v>0.39953271028037385</v>
      </c>
      <c r="BF550">
        <f t="shared" si="757"/>
        <v>0.838006230529595</v>
      </c>
      <c r="BG550">
        <f t="shared" si="757"/>
        <v>0.86581920903954801</v>
      </c>
      <c r="BH550">
        <f t="shared" si="757"/>
        <v>0.78947368421052633</v>
      </c>
      <c r="BI550">
        <f t="shared" si="757"/>
        <v>0.74853801169590639</v>
      </c>
      <c r="BJ550">
        <f t="shared" si="758"/>
        <v>0.16199376947040497</v>
      </c>
      <c r="BK550">
        <f t="shared" si="758"/>
        <v>0.13418079096045199</v>
      </c>
      <c r="BL550">
        <f t="shared" si="758"/>
        <v>0.21052631578947367</v>
      </c>
      <c r="BM550">
        <f t="shared" si="758"/>
        <v>0.25146198830409355</v>
      </c>
      <c r="BP550" t="str">
        <f t="shared" si="759"/>
        <v/>
      </c>
      <c r="BQ550" t="str">
        <f t="shared" si="760"/>
        <v/>
      </c>
      <c r="BR550" t="str">
        <f t="shared" si="761"/>
        <v/>
      </c>
      <c r="BS550" t="str">
        <f t="shared" si="762"/>
        <v/>
      </c>
      <c r="BT550" t="str">
        <f t="shared" si="762"/>
        <v/>
      </c>
      <c r="BU550" t="str">
        <f t="shared" si="762"/>
        <v/>
      </c>
      <c r="BV550" t="str">
        <f t="shared" si="762"/>
        <v/>
      </c>
      <c r="BW550" t="str">
        <f t="shared" si="763"/>
        <v/>
      </c>
      <c r="BX550" t="str">
        <f t="shared" si="763"/>
        <v/>
      </c>
      <c r="BY550" t="str">
        <f t="shared" si="763"/>
        <v/>
      </c>
      <c r="BZ550" t="str">
        <f t="shared" si="763"/>
        <v/>
      </c>
    </row>
    <row r="551" spans="1:78" outlineLevel="1">
      <c r="A551" t="s">
        <v>63</v>
      </c>
      <c r="B551" t="s">
        <v>1973</v>
      </c>
      <c r="C551">
        <v>2018</v>
      </c>
      <c r="D551" t="s">
        <v>2039</v>
      </c>
      <c r="G551">
        <f t="shared" ref="G551:G556" si="764">IF(F82&gt;0, G82/F82, "")</f>
        <v>0.45023696682464454</v>
      </c>
      <c r="H551">
        <f t="shared" ref="H551:H556" si="765">IF(F82&gt;0, H82/F82, "")</f>
        <v>0.40284360189573459</v>
      </c>
      <c r="I551">
        <f t="shared" ref="I551:I556" si="766">IF(F82&gt;0, I82/F82, "")</f>
        <v>0.19431279620853081</v>
      </c>
      <c r="K551" t="str">
        <f t="shared" ref="K551:K556" si="767">IF(J82&gt;0, K82/J82, "")</f>
        <v/>
      </c>
      <c r="L551" t="str">
        <f t="shared" ref="L551:L556" si="768">IF(J82&gt;0, L82/J82, "")</f>
        <v/>
      </c>
      <c r="M551" t="str">
        <f t="shared" ref="M551:M556" si="769">IF(J82&gt;0, M82/J82, "")</f>
        <v/>
      </c>
      <c r="O551" t="str">
        <f t="shared" ref="O551:O556" si="770">IF(N82&gt;0, O82/N82, "")</f>
        <v/>
      </c>
      <c r="P551" t="str">
        <f t="shared" ref="P551:P556" si="771">IF(N82&gt;0, P82/N82, "")</f>
        <v/>
      </c>
      <c r="R551" t="str">
        <f t="shared" ref="R551:R556" si="772">IF(Q82&gt;0, R82/Q82, "")</f>
        <v/>
      </c>
      <c r="S551" t="str">
        <f t="shared" ref="S551:S556" si="773">IF(Q82&gt;0, S82/Q82, "")</f>
        <v/>
      </c>
      <c r="T551" t="str">
        <f t="shared" ref="T551:T556" si="774">IF(Q82&gt;0, T82/Q82, "")</f>
        <v/>
      </c>
      <c r="U551" t="str">
        <f t="shared" ref="U551:X556" si="775">IF(Q82&gt;0, U82/Q82, "")</f>
        <v/>
      </c>
      <c r="V551" t="str">
        <f t="shared" si="775"/>
        <v/>
      </c>
      <c r="W551" t="str">
        <f t="shared" si="775"/>
        <v/>
      </c>
      <c r="X551" t="str">
        <f t="shared" si="775"/>
        <v/>
      </c>
      <c r="Y551" t="str">
        <f t="shared" ref="Y551:AB556" si="776">IF(Q82&gt;0, Y82/Q82, "")</f>
        <v/>
      </c>
      <c r="Z551" t="str">
        <f t="shared" si="776"/>
        <v/>
      </c>
      <c r="AA551" t="str">
        <f t="shared" si="776"/>
        <v/>
      </c>
      <c r="AB551" t="str">
        <f t="shared" si="776"/>
        <v/>
      </c>
      <c r="AD551">
        <f t="shared" ref="AD551:AD556" si="777">IF(AC82&gt;0, AD82/AC82, "")</f>
        <v>0.4044943820224719</v>
      </c>
      <c r="AE551">
        <f t="shared" ref="AE551:AE556" si="778">IF(AC82&gt;0, AE82/AC82, "")</f>
        <v>0.5617977528089888</v>
      </c>
      <c r="AF551">
        <f t="shared" ref="AF551:AF556" si="779">IF(AC82&gt;0, AF82/AC82, "")</f>
        <v>0.550561797752809</v>
      </c>
      <c r="AG551">
        <f t="shared" ref="AG551:AJ556" si="780">IF(AC82&gt;0, AG82/AC82, "")</f>
        <v>0.47191011235955055</v>
      </c>
      <c r="AH551">
        <f t="shared" si="780"/>
        <v>0.42592592592592593</v>
      </c>
      <c r="AI551">
        <f t="shared" si="780"/>
        <v>0.35333333333333333</v>
      </c>
      <c r="AJ551">
        <f t="shared" si="780"/>
        <v>0.41496598639455784</v>
      </c>
      <c r="AK551">
        <f t="shared" ref="AK551:AN556" si="781">IF(AC82&gt;0, AK82/AC82, "")</f>
        <v>0.5280898876404494</v>
      </c>
      <c r="AL551">
        <f t="shared" si="781"/>
        <v>0.57407407407407407</v>
      </c>
      <c r="AM551">
        <f t="shared" si="781"/>
        <v>0.64666666666666661</v>
      </c>
      <c r="AN551">
        <f t="shared" si="781"/>
        <v>0.58503401360544216</v>
      </c>
      <c r="AQ551" t="str">
        <f t="shared" ref="AQ551:AQ556" si="782">IF(AP82&gt;0, AQ82/AP82, "")</f>
        <v/>
      </c>
      <c r="AR551" t="str">
        <f t="shared" ref="AR551:AR556" si="783">IF(AP82&gt;0, AR82/AP82, "")</f>
        <v/>
      </c>
      <c r="AS551" t="str">
        <f t="shared" ref="AS551:AS556" si="784">IF(AP82&gt;0, AS82/AP82, "")</f>
        <v/>
      </c>
      <c r="AT551" t="str">
        <f t="shared" ref="AT551:AW556" si="785">IF(AP82&gt;0, AT82/AP82, "")</f>
        <v/>
      </c>
      <c r="AU551" t="str">
        <f t="shared" si="785"/>
        <v/>
      </c>
      <c r="AV551" t="str">
        <f t="shared" si="785"/>
        <v/>
      </c>
      <c r="AW551" t="str">
        <f t="shared" si="785"/>
        <v/>
      </c>
      <c r="AX551" t="str">
        <f t="shared" ref="AX551:BA556" si="786">IF(AP82&gt;0, AX82/AP82, "")</f>
        <v/>
      </c>
      <c r="AY551" t="str">
        <f t="shared" si="786"/>
        <v/>
      </c>
      <c r="AZ551" t="str">
        <f t="shared" si="786"/>
        <v/>
      </c>
      <c r="BA551" t="str">
        <f t="shared" si="786"/>
        <v/>
      </c>
      <c r="BC551">
        <f t="shared" ref="BC551:BC556" si="787">IF(BB82&gt;0, BC82/BB82, "")</f>
        <v>0.4460093896713615</v>
      </c>
      <c r="BD551">
        <f t="shared" ref="BD551:BD556" si="788">IF(BB82&gt;0, BD82/BB82, "")</f>
        <v>0.51643192488262912</v>
      </c>
      <c r="BE551">
        <f t="shared" ref="BE551:BE556" si="789">IF(BB82&gt;0, BE82/BB82, "")</f>
        <v>0.3380281690140845</v>
      </c>
      <c r="BF551">
        <f t="shared" ref="BF551:BI556" si="790">IF(BB82&gt;0, BF82/BB82, "")</f>
        <v>0.79342723004694837</v>
      </c>
      <c r="BG551">
        <f t="shared" si="790"/>
        <v>0.81578947368421051</v>
      </c>
      <c r="BH551">
        <f t="shared" si="790"/>
        <v>0.75</v>
      </c>
      <c r="BI551">
        <f t="shared" si="790"/>
        <v>0.61111111111111116</v>
      </c>
      <c r="BJ551">
        <f t="shared" ref="BJ551:BM556" si="791">IF(BB82&gt;0, BJ82/BB82, "")</f>
        <v>0.20657276995305165</v>
      </c>
      <c r="BK551">
        <f t="shared" si="791"/>
        <v>0.18421052631578946</v>
      </c>
      <c r="BL551">
        <f t="shared" si="791"/>
        <v>0.25</v>
      </c>
      <c r="BM551">
        <f t="shared" si="791"/>
        <v>0.3888888888888889</v>
      </c>
      <c r="BP551" t="str">
        <f t="shared" ref="BP551:BP556" si="792">IF(BO82&gt;0, BP82/BO82, "")</f>
        <v/>
      </c>
      <c r="BQ551" t="str">
        <f t="shared" ref="BQ551:BQ556" si="793">IF(BO82&gt;0, BQ82/BO82, "")</f>
        <v/>
      </c>
      <c r="BR551" t="str">
        <f t="shared" ref="BR551:BR556" si="794">IF(BO82&gt;0, BR82/BO82, "")</f>
        <v/>
      </c>
      <c r="BS551" t="str">
        <f t="shared" ref="BS551:BV556" si="795">IF(BO82&gt;0, BS82/BO82, "")</f>
        <v/>
      </c>
      <c r="BT551" t="str">
        <f t="shared" si="795"/>
        <v/>
      </c>
      <c r="BU551" t="str">
        <f t="shared" si="795"/>
        <v/>
      </c>
      <c r="BV551" t="str">
        <f t="shared" si="795"/>
        <v/>
      </c>
      <c r="BW551" t="str">
        <f t="shared" ref="BW551:BZ556" si="796">IF(BO82&gt;0, BW82/BO82, "")</f>
        <v/>
      </c>
      <c r="BX551" t="str">
        <f t="shared" si="796"/>
        <v/>
      </c>
      <c r="BY551" t="str">
        <f t="shared" si="796"/>
        <v/>
      </c>
      <c r="BZ551" t="str">
        <f t="shared" si="796"/>
        <v/>
      </c>
    </row>
    <row r="552" spans="1:78" outlineLevel="1">
      <c r="A552" t="s">
        <v>63</v>
      </c>
      <c r="B552" t="s">
        <v>1973</v>
      </c>
      <c r="C552">
        <v>2019</v>
      </c>
      <c r="D552" t="s">
        <v>2039</v>
      </c>
      <c r="G552">
        <f t="shared" si="764"/>
        <v>0.61734693877551017</v>
      </c>
      <c r="H552">
        <f t="shared" si="765"/>
        <v>0.35714285714285715</v>
      </c>
      <c r="I552">
        <f t="shared" si="766"/>
        <v>0.14285714285714285</v>
      </c>
      <c r="K552" t="str">
        <f t="shared" si="767"/>
        <v/>
      </c>
      <c r="L552" t="str">
        <f t="shared" si="768"/>
        <v/>
      </c>
      <c r="M552" t="str">
        <f t="shared" si="769"/>
        <v/>
      </c>
      <c r="O552" t="str">
        <f t="shared" si="770"/>
        <v/>
      </c>
      <c r="P552" t="str">
        <f t="shared" si="771"/>
        <v/>
      </c>
      <c r="R552" t="str">
        <f t="shared" si="772"/>
        <v/>
      </c>
      <c r="S552" t="str">
        <f t="shared" si="773"/>
        <v/>
      </c>
      <c r="T552" t="str">
        <f t="shared" si="774"/>
        <v/>
      </c>
      <c r="U552" t="str">
        <f t="shared" si="775"/>
        <v/>
      </c>
      <c r="V552" t="str">
        <f t="shared" si="775"/>
        <v/>
      </c>
      <c r="W552" t="str">
        <f t="shared" si="775"/>
        <v/>
      </c>
      <c r="X552" t="str">
        <f t="shared" si="775"/>
        <v/>
      </c>
      <c r="Y552" t="str">
        <f t="shared" si="776"/>
        <v/>
      </c>
      <c r="Z552" t="str">
        <f t="shared" si="776"/>
        <v/>
      </c>
      <c r="AA552" t="str">
        <f t="shared" si="776"/>
        <v/>
      </c>
      <c r="AB552" t="str">
        <f t="shared" si="776"/>
        <v/>
      </c>
      <c r="AD552">
        <f t="shared" si="777"/>
        <v>0.39299610894941633</v>
      </c>
      <c r="AE552">
        <f t="shared" si="778"/>
        <v>0.56809338521400776</v>
      </c>
      <c r="AF552">
        <f t="shared" si="779"/>
        <v>0.49027237354085601</v>
      </c>
      <c r="AG552">
        <f t="shared" si="780"/>
        <v>0.38132295719844356</v>
      </c>
      <c r="AH552">
        <f t="shared" si="780"/>
        <v>0.31683168316831684</v>
      </c>
      <c r="AI552">
        <f t="shared" si="780"/>
        <v>0.30136986301369861</v>
      </c>
      <c r="AJ552">
        <f t="shared" si="780"/>
        <v>0.30952380952380953</v>
      </c>
      <c r="AK552">
        <f t="shared" si="781"/>
        <v>0.61867704280155644</v>
      </c>
      <c r="AL552">
        <f t="shared" si="781"/>
        <v>0.68316831683168322</v>
      </c>
      <c r="AM552">
        <f t="shared" si="781"/>
        <v>0.69863013698630139</v>
      </c>
      <c r="AN552">
        <f t="shared" si="781"/>
        <v>0.69047619047619047</v>
      </c>
      <c r="AQ552" t="str">
        <f t="shared" si="782"/>
        <v/>
      </c>
      <c r="AR552" t="str">
        <f t="shared" si="783"/>
        <v/>
      </c>
      <c r="AS552" t="str">
        <f t="shared" si="784"/>
        <v/>
      </c>
      <c r="AT552" t="str">
        <f t="shared" si="785"/>
        <v/>
      </c>
      <c r="AU552" t="str">
        <f t="shared" si="785"/>
        <v/>
      </c>
      <c r="AV552" t="str">
        <f t="shared" si="785"/>
        <v/>
      </c>
      <c r="AW552" t="str">
        <f t="shared" si="785"/>
        <v/>
      </c>
      <c r="AX552" t="str">
        <f t="shared" si="786"/>
        <v/>
      </c>
      <c r="AY552" t="str">
        <f t="shared" si="786"/>
        <v/>
      </c>
      <c r="AZ552" t="str">
        <f t="shared" si="786"/>
        <v/>
      </c>
      <c r="BA552" t="str">
        <f t="shared" si="786"/>
        <v/>
      </c>
      <c r="BC552">
        <f t="shared" si="787"/>
        <v>0.47071129707112969</v>
      </c>
      <c r="BD552">
        <f t="shared" si="788"/>
        <v>0.54393305439330542</v>
      </c>
      <c r="BE552">
        <f t="shared" si="789"/>
        <v>0.3682008368200837</v>
      </c>
      <c r="BF552">
        <f t="shared" si="790"/>
        <v>0.78870292887029292</v>
      </c>
      <c r="BG552">
        <f t="shared" si="790"/>
        <v>0.80444444444444441</v>
      </c>
      <c r="BH552">
        <f t="shared" si="790"/>
        <v>0.75769230769230766</v>
      </c>
      <c r="BI552">
        <f t="shared" si="790"/>
        <v>0.53409090909090906</v>
      </c>
      <c r="BJ552">
        <f t="shared" si="791"/>
        <v>0.21129707112970711</v>
      </c>
      <c r="BK552">
        <f t="shared" si="791"/>
        <v>0.19555555555555557</v>
      </c>
      <c r="BL552">
        <f t="shared" si="791"/>
        <v>0.24230769230769231</v>
      </c>
      <c r="BM552">
        <f t="shared" si="791"/>
        <v>0.46590909090909088</v>
      </c>
      <c r="BP552" t="str">
        <f t="shared" si="792"/>
        <v/>
      </c>
      <c r="BQ552" t="str">
        <f t="shared" si="793"/>
        <v/>
      </c>
      <c r="BR552" t="str">
        <f t="shared" si="794"/>
        <v/>
      </c>
      <c r="BS552" t="str">
        <f t="shared" si="795"/>
        <v/>
      </c>
      <c r="BT552" t="str">
        <f t="shared" si="795"/>
        <v/>
      </c>
      <c r="BU552" t="str">
        <f t="shared" si="795"/>
        <v/>
      </c>
      <c r="BV552" t="str">
        <f t="shared" si="795"/>
        <v/>
      </c>
      <c r="BW552" t="str">
        <f t="shared" si="796"/>
        <v/>
      </c>
      <c r="BX552" t="str">
        <f t="shared" si="796"/>
        <v/>
      </c>
      <c r="BY552" t="str">
        <f t="shared" si="796"/>
        <v/>
      </c>
      <c r="BZ552" t="str">
        <f t="shared" si="796"/>
        <v/>
      </c>
    </row>
    <row r="553" spans="1:78" outlineLevel="1">
      <c r="A553" t="s">
        <v>63</v>
      </c>
      <c r="B553" t="s">
        <v>1973</v>
      </c>
      <c r="C553">
        <v>2020</v>
      </c>
      <c r="D553" t="s">
        <v>2039</v>
      </c>
      <c r="G553">
        <f t="shared" si="764"/>
        <v>0.5078125</v>
      </c>
      <c r="H553">
        <f t="shared" si="765"/>
        <v>0.421875</v>
      </c>
      <c r="I553">
        <f t="shared" si="766"/>
        <v>0.1328125</v>
      </c>
      <c r="K553" t="str">
        <f t="shared" si="767"/>
        <v/>
      </c>
      <c r="L553" t="str">
        <f t="shared" si="768"/>
        <v/>
      </c>
      <c r="M553" t="str">
        <f t="shared" si="769"/>
        <v/>
      </c>
      <c r="O553">
        <f t="shared" si="770"/>
        <v>0</v>
      </c>
      <c r="P553">
        <f t="shared" si="771"/>
        <v>1</v>
      </c>
      <c r="R553">
        <f t="shared" si="772"/>
        <v>0</v>
      </c>
      <c r="S553">
        <f t="shared" si="773"/>
        <v>0</v>
      </c>
      <c r="T553">
        <f t="shared" si="774"/>
        <v>0</v>
      </c>
      <c r="U553">
        <f t="shared" si="775"/>
        <v>0.58108108108108103</v>
      </c>
      <c r="V553" t="str">
        <f t="shared" si="775"/>
        <v/>
      </c>
      <c r="W553" t="str">
        <f t="shared" si="775"/>
        <v/>
      </c>
      <c r="X553" t="str">
        <f t="shared" si="775"/>
        <v/>
      </c>
      <c r="Y553">
        <f t="shared" si="776"/>
        <v>0.41891891891891891</v>
      </c>
      <c r="Z553" t="str">
        <f t="shared" si="776"/>
        <v/>
      </c>
      <c r="AA553" t="str">
        <f t="shared" si="776"/>
        <v/>
      </c>
      <c r="AB553" t="str">
        <f t="shared" si="776"/>
        <v/>
      </c>
      <c r="AD553">
        <f t="shared" si="777"/>
        <v>0.53968253968253965</v>
      </c>
      <c r="AE553">
        <f t="shared" si="778"/>
        <v>0.68783068783068779</v>
      </c>
      <c r="AF553">
        <f t="shared" si="779"/>
        <v>0.61375661375661372</v>
      </c>
      <c r="AG553">
        <f t="shared" si="780"/>
        <v>0.2857142857142857</v>
      </c>
      <c r="AH553">
        <f t="shared" si="780"/>
        <v>0.21568627450980393</v>
      </c>
      <c r="AI553">
        <f t="shared" si="780"/>
        <v>0.24615384615384617</v>
      </c>
      <c r="AJ553">
        <f t="shared" si="780"/>
        <v>0.23275862068965517</v>
      </c>
      <c r="AK553">
        <f t="shared" si="781"/>
        <v>0.7142857142857143</v>
      </c>
      <c r="AL553">
        <f t="shared" si="781"/>
        <v>0.78431372549019607</v>
      </c>
      <c r="AM553">
        <f t="shared" si="781"/>
        <v>0.75384615384615383</v>
      </c>
      <c r="AN553">
        <f t="shared" si="781"/>
        <v>0.76724137931034486</v>
      </c>
      <c r="AQ553" t="str">
        <f t="shared" si="782"/>
        <v/>
      </c>
      <c r="AR553" t="str">
        <f t="shared" si="783"/>
        <v/>
      </c>
      <c r="AS553" t="str">
        <f t="shared" si="784"/>
        <v/>
      </c>
      <c r="AT553" t="str">
        <f t="shared" si="785"/>
        <v/>
      </c>
      <c r="AU553" t="str">
        <f t="shared" si="785"/>
        <v/>
      </c>
      <c r="AV553" t="str">
        <f t="shared" si="785"/>
        <v/>
      </c>
      <c r="AW553" t="str">
        <f t="shared" si="785"/>
        <v/>
      </c>
      <c r="AX553" t="str">
        <f t="shared" si="786"/>
        <v/>
      </c>
      <c r="AY553" t="str">
        <f t="shared" si="786"/>
        <v/>
      </c>
      <c r="AZ553" t="str">
        <f t="shared" si="786"/>
        <v/>
      </c>
      <c r="BA553" t="str">
        <f t="shared" si="786"/>
        <v/>
      </c>
      <c r="BC553">
        <f t="shared" si="787"/>
        <v>0.45939675174013922</v>
      </c>
      <c r="BD553">
        <f t="shared" si="788"/>
        <v>0.55916473317865434</v>
      </c>
      <c r="BE553">
        <f t="shared" si="789"/>
        <v>0.345707656612529</v>
      </c>
      <c r="BF553">
        <f t="shared" si="790"/>
        <v>0.77030162412993042</v>
      </c>
      <c r="BG553">
        <f t="shared" si="790"/>
        <v>0.73232323232323238</v>
      </c>
      <c r="BH553">
        <f t="shared" si="790"/>
        <v>0.76763485477178428</v>
      </c>
      <c r="BI553">
        <f t="shared" si="790"/>
        <v>0.59060402684563762</v>
      </c>
      <c r="BJ553">
        <f t="shared" si="791"/>
        <v>0.22969837587006961</v>
      </c>
      <c r="BK553">
        <f t="shared" si="791"/>
        <v>0.26767676767676768</v>
      </c>
      <c r="BL553">
        <f t="shared" si="791"/>
        <v>0.23236514522821577</v>
      </c>
      <c r="BM553">
        <f t="shared" si="791"/>
        <v>0.40939597315436244</v>
      </c>
      <c r="BP553" t="str">
        <f t="shared" si="792"/>
        <v/>
      </c>
      <c r="BQ553" t="str">
        <f t="shared" si="793"/>
        <v/>
      </c>
      <c r="BR553" t="str">
        <f t="shared" si="794"/>
        <v/>
      </c>
      <c r="BS553" t="str">
        <f t="shared" si="795"/>
        <v/>
      </c>
      <c r="BT553" t="str">
        <f t="shared" si="795"/>
        <v/>
      </c>
      <c r="BU553" t="str">
        <f t="shared" si="795"/>
        <v/>
      </c>
      <c r="BV553" t="str">
        <f t="shared" si="795"/>
        <v/>
      </c>
      <c r="BW553" t="str">
        <f t="shared" si="796"/>
        <v/>
      </c>
      <c r="BX553" t="str">
        <f t="shared" si="796"/>
        <v/>
      </c>
      <c r="BY553" t="str">
        <f t="shared" si="796"/>
        <v/>
      </c>
      <c r="BZ553" t="str">
        <f t="shared" si="796"/>
        <v/>
      </c>
    </row>
    <row r="554" spans="1:78" outlineLevel="1">
      <c r="A554" t="s">
        <v>63</v>
      </c>
      <c r="B554" t="s">
        <v>1973</v>
      </c>
      <c r="C554">
        <v>2021</v>
      </c>
      <c r="D554" t="s">
        <v>2039</v>
      </c>
      <c r="G554">
        <f t="shared" si="764"/>
        <v>0.44</v>
      </c>
      <c r="H554">
        <f t="shared" si="765"/>
        <v>0.4</v>
      </c>
      <c r="I554">
        <f t="shared" si="766"/>
        <v>0.16</v>
      </c>
      <c r="K554" t="str">
        <f t="shared" si="767"/>
        <v/>
      </c>
      <c r="L554" t="str">
        <f t="shared" si="768"/>
        <v/>
      </c>
      <c r="M554" t="str">
        <f t="shared" si="769"/>
        <v/>
      </c>
      <c r="O554">
        <f t="shared" si="770"/>
        <v>0</v>
      </c>
      <c r="P554">
        <f t="shared" si="771"/>
        <v>1</v>
      </c>
      <c r="R554">
        <f t="shared" si="772"/>
        <v>0</v>
      </c>
      <c r="S554">
        <f t="shared" si="773"/>
        <v>0</v>
      </c>
      <c r="T554">
        <f t="shared" si="774"/>
        <v>0</v>
      </c>
      <c r="U554">
        <f t="shared" si="775"/>
        <v>0.45238095238095238</v>
      </c>
      <c r="V554" t="str">
        <f t="shared" si="775"/>
        <v/>
      </c>
      <c r="W554" t="str">
        <f t="shared" si="775"/>
        <v/>
      </c>
      <c r="X554" t="str">
        <f t="shared" si="775"/>
        <v/>
      </c>
      <c r="Y554">
        <f t="shared" si="776"/>
        <v>0.54761904761904767</v>
      </c>
      <c r="Z554" t="str">
        <f t="shared" si="776"/>
        <v/>
      </c>
      <c r="AA554" t="str">
        <f t="shared" si="776"/>
        <v/>
      </c>
      <c r="AB554" t="str">
        <f t="shared" si="776"/>
        <v/>
      </c>
      <c r="AD554">
        <f t="shared" si="777"/>
        <v>0.58441558441558439</v>
      </c>
      <c r="AE554">
        <f t="shared" si="778"/>
        <v>0.54545454545454541</v>
      </c>
      <c r="AF554">
        <f t="shared" si="779"/>
        <v>0.55411255411255411</v>
      </c>
      <c r="AG554">
        <f t="shared" si="780"/>
        <v>0.33766233766233766</v>
      </c>
      <c r="AH554">
        <f t="shared" si="780"/>
        <v>0.33333333333333331</v>
      </c>
      <c r="AI554">
        <f t="shared" si="780"/>
        <v>0.23809523809523808</v>
      </c>
      <c r="AJ554">
        <f t="shared" si="780"/>
        <v>0.2890625</v>
      </c>
      <c r="AK554">
        <f t="shared" si="781"/>
        <v>0.66233766233766234</v>
      </c>
      <c r="AL554">
        <f t="shared" si="781"/>
        <v>0.66666666666666663</v>
      </c>
      <c r="AM554">
        <f t="shared" si="781"/>
        <v>0.76190476190476186</v>
      </c>
      <c r="AN554">
        <f t="shared" si="781"/>
        <v>0.7109375</v>
      </c>
      <c r="AQ554" t="str">
        <f t="shared" si="782"/>
        <v/>
      </c>
      <c r="AR554" t="str">
        <f t="shared" si="783"/>
        <v/>
      </c>
      <c r="AS554" t="str">
        <f t="shared" si="784"/>
        <v/>
      </c>
      <c r="AT554" t="str">
        <f t="shared" si="785"/>
        <v/>
      </c>
      <c r="AU554" t="str">
        <f t="shared" si="785"/>
        <v/>
      </c>
      <c r="AV554" t="str">
        <f t="shared" si="785"/>
        <v/>
      </c>
      <c r="AW554" t="str">
        <f t="shared" si="785"/>
        <v/>
      </c>
      <c r="AX554" t="str">
        <f t="shared" si="786"/>
        <v/>
      </c>
      <c r="AY554" t="str">
        <f t="shared" si="786"/>
        <v/>
      </c>
      <c r="AZ554" t="str">
        <f t="shared" si="786"/>
        <v/>
      </c>
      <c r="BA554" t="str">
        <f t="shared" si="786"/>
        <v/>
      </c>
      <c r="BC554">
        <f t="shared" si="787"/>
        <v>0.4697674418604651</v>
      </c>
      <c r="BD554">
        <f t="shared" si="788"/>
        <v>0.45581395348837211</v>
      </c>
      <c r="BE554">
        <f t="shared" si="789"/>
        <v>0.30232558139534882</v>
      </c>
      <c r="BF554">
        <f t="shared" si="790"/>
        <v>0.84418604651162787</v>
      </c>
      <c r="BG554">
        <f t="shared" si="790"/>
        <v>0.90099009900990101</v>
      </c>
      <c r="BH554">
        <f t="shared" si="790"/>
        <v>0.80102040816326525</v>
      </c>
      <c r="BI554">
        <f t="shared" si="790"/>
        <v>0.60769230769230764</v>
      </c>
      <c r="BJ554">
        <f t="shared" si="791"/>
        <v>0.1558139534883721</v>
      </c>
      <c r="BK554">
        <f t="shared" si="791"/>
        <v>9.9009900990099015E-2</v>
      </c>
      <c r="BL554">
        <f t="shared" si="791"/>
        <v>0.19897959183673469</v>
      </c>
      <c r="BM554">
        <f t="shared" si="791"/>
        <v>0.3923076923076923</v>
      </c>
      <c r="BP554" t="str">
        <f t="shared" si="792"/>
        <v/>
      </c>
      <c r="BQ554" t="str">
        <f t="shared" si="793"/>
        <v/>
      </c>
      <c r="BR554" t="str">
        <f t="shared" si="794"/>
        <v/>
      </c>
      <c r="BS554" t="str">
        <f t="shared" si="795"/>
        <v/>
      </c>
      <c r="BT554" t="str">
        <f t="shared" si="795"/>
        <v/>
      </c>
      <c r="BU554" t="str">
        <f t="shared" si="795"/>
        <v/>
      </c>
      <c r="BV554" t="str">
        <f t="shared" si="795"/>
        <v/>
      </c>
      <c r="BW554" t="str">
        <f t="shared" si="796"/>
        <v/>
      </c>
      <c r="BX554" t="str">
        <f t="shared" si="796"/>
        <v/>
      </c>
      <c r="BY554" t="str">
        <f t="shared" si="796"/>
        <v/>
      </c>
      <c r="BZ554" t="str">
        <f t="shared" si="796"/>
        <v/>
      </c>
    </row>
    <row r="555" spans="1:78" outlineLevel="1">
      <c r="A555" t="s">
        <v>63</v>
      </c>
      <c r="B555" t="s">
        <v>1973</v>
      </c>
      <c r="C555">
        <v>2022</v>
      </c>
      <c r="D555" t="s">
        <v>2039</v>
      </c>
      <c r="G555">
        <f t="shared" si="764"/>
        <v>0.43089430894308944</v>
      </c>
      <c r="H555">
        <f t="shared" si="765"/>
        <v>0.33739837398373984</v>
      </c>
      <c r="I555">
        <f t="shared" si="766"/>
        <v>0.14227642276422764</v>
      </c>
      <c r="K555" t="str">
        <f t="shared" si="767"/>
        <v/>
      </c>
      <c r="L555" t="str">
        <f t="shared" si="768"/>
        <v/>
      </c>
      <c r="M555" t="str">
        <f t="shared" si="769"/>
        <v/>
      </c>
      <c r="O555">
        <f t="shared" si="770"/>
        <v>0</v>
      </c>
      <c r="P555">
        <f t="shared" si="771"/>
        <v>1</v>
      </c>
      <c r="R555">
        <f t="shared" si="772"/>
        <v>0</v>
      </c>
      <c r="S555">
        <f t="shared" si="773"/>
        <v>0</v>
      </c>
      <c r="T555">
        <f t="shared" si="774"/>
        <v>0</v>
      </c>
      <c r="U555">
        <f t="shared" si="775"/>
        <v>0.55882352941176472</v>
      </c>
      <c r="V555" t="str">
        <f t="shared" si="775"/>
        <v/>
      </c>
      <c r="W555" t="str">
        <f t="shared" si="775"/>
        <v/>
      </c>
      <c r="X555" t="str">
        <f t="shared" si="775"/>
        <v/>
      </c>
      <c r="Y555">
        <f t="shared" si="776"/>
        <v>0.44117647058823528</v>
      </c>
      <c r="Z555" t="str">
        <f t="shared" si="776"/>
        <v/>
      </c>
      <c r="AA555" t="str">
        <f t="shared" si="776"/>
        <v/>
      </c>
      <c r="AB555" t="str">
        <f t="shared" si="776"/>
        <v/>
      </c>
      <c r="AD555">
        <f t="shared" si="777"/>
        <v>0.5781990521327014</v>
      </c>
      <c r="AE555">
        <f t="shared" si="778"/>
        <v>0.51658767772511849</v>
      </c>
      <c r="AF555">
        <f t="shared" si="779"/>
        <v>0.46919431279620855</v>
      </c>
      <c r="AG555">
        <f t="shared" si="780"/>
        <v>0.46919431279620855</v>
      </c>
      <c r="AH555">
        <f t="shared" si="780"/>
        <v>0.47540983606557374</v>
      </c>
      <c r="AI555">
        <f t="shared" si="780"/>
        <v>0.27522935779816515</v>
      </c>
      <c r="AJ555">
        <f t="shared" si="780"/>
        <v>0.39393939393939392</v>
      </c>
      <c r="AK555">
        <f t="shared" si="781"/>
        <v>0.53080568720379151</v>
      </c>
      <c r="AL555">
        <f t="shared" si="781"/>
        <v>0.52459016393442626</v>
      </c>
      <c r="AM555">
        <f t="shared" si="781"/>
        <v>0.72477064220183485</v>
      </c>
      <c r="AN555">
        <f t="shared" si="781"/>
        <v>0.60606060606060608</v>
      </c>
      <c r="AQ555" t="str">
        <f t="shared" si="782"/>
        <v/>
      </c>
      <c r="AR555" t="str">
        <f t="shared" si="783"/>
        <v/>
      </c>
      <c r="AS555" t="str">
        <f t="shared" si="784"/>
        <v/>
      </c>
      <c r="AT555" t="str">
        <f t="shared" si="785"/>
        <v/>
      </c>
      <c r="AU555" t="str">
        <f t="shared" si="785"/>
        <v/>
      </c>
      <c r="AV555" t="str">
        <f t="shared" si="785"/>
        <v/>
      </c>
      <c r="AW555" t="str">
        <f t="shared" si="785"/>
        <v/>
      </c>
      <c r="AX555" t="str">
        <f t="shared" si="786"/>
        <v/>
      </c>
      <c r="AY555" t="str">
        <f t="shared" si="786"/>
        <v/>
      </c>
      <c r="AZ555" t="str">
        <f t="shared" si="786"/>
        <v/>
      </c>
      <c r="BA555" t="str">
        <f t="shared" si="786"/>
        <v/>
      </c>
      <c r="BC555">
        <f t="shared" si="787"/>
        <v>0.46904761904761905</v>
      </c>
      <c r="BD555">
        <f t="shared" si="788"/>
        <v>0.48571428571428571</v>
      </c>
      <c r="BE555">
        <f t="shared" si="789"/>
        <v>0.32857142857142857</v>
      </c>
      <c r="BF555">
        <f t="shared" si="790"/>
        <v>0.75714285714285712</v>
      </c>
      <c r="BG555">
        <f t="shared" si="790"/>
        <v>0.80203045685279184</v>
      </c>
      <c r="BH555">
        <f t="shared" si="790"/>
        <v>0.65686274509803921</v>
      </c>
      <c r="BI555">
        <f t="shared" si="790"/>
        <v>0.46376811594202899</v>
      </c>
      <c r="BJ555">
        <f t="shared" si="791"/>
        <v>0.24285714285714285</v>
      </c>
      <c r="BK555">
        <f t="shared" si="791"/>
        <v>0.19796954314720813</v>
      </c>
      <c r="BL555">
        <f t="shared" si="791"/>
        <v>0.34313725490196079</v>
      </c>
      <c r="BM555">
        <f t="shared" si="791"/>
        <v>0.53623188405797106</v>
      </c>
      <c r="BP555" t="str">
        <f t="shared" si="792"/>
        <v/>
      </c>
      <c r="BQ555" t="str">
        <f t="shared" si="793"/>
        <v/>
      </c>
      <c r="BR555" t="str">
        <f t="shared" si="794"/>
        <v/>
      </c>
      <c r="BS555" t="str">
        <f t="shared" si="795"/>
        <v/>
      </c>
      <c r="BT555" t="str">
        <f t="shared" si="795"/>
        <v/>
      </c>
      <c r="BU555" t="str">
        <f t="shared" si="795"/>
        <v/>
      </c>
      <c r="BV555" t="str">
        <f t="shared" si="795"/>
        <v/>
      </c>
      <c r="BW555" t="str">
        <f t="shared" si="796"/>
        <v/>
      </c>
      <c r="BX555" t="str">
        <f t="shared" si="796"/>
        <v/>
      </c>
      <c r="BY555" t="str">
        <f t="shared" si="796"/>
        <v/>
      </c>
      <c r="BZ555" t="str">
        <f t="shared" si="796"/>
        <v/>
      </c>
    </row>
    <row r="556" spans="1:78" outlineLevel="1">
      <c r="A556" t="s">
        <v>63</v>
      </c>
      <c r="B556" t="s">
        <v>1973</v>
      </c>
      <c r="C556">
        <v>2023</v>
      </c>
      <c r="D556" t="s">
        <v>2039</v>
      </c>
      <c r="G556">
        <f t="shared" si="764"/>
        <v>0.42622950819672129</v>
      </c>
      <c r="H556">
        <f t="shared" si="765"/>
        <v>0.36065573770491804</v>
      </c>
      <c r="I556">
        <f t="shared" si="766"/>
        <v>9.4262295081967207E-2</v>
      </c>
      <c r="K556" t="str">
        <f t="shared" si="767"/>
        <v/>
      </c>
      <c r="L556" t="str">
        <f t="shared" si="768"/>
        <v/>
      </c>
      <c r="M556" t="str">
        <f t="shared" si="769"/>
        <v/>
      </c>
      <c r="O556">
        <f t="shared" si="770"/>
        <v>3.4482758620689655E-2</v>
      </c>
      <c r="P556">
        <f t="shared" si="771"/>
        <v>0.96551724137931039</v>
      </c>
      <c r="R556">
        <f t="shared" si="772"/>
        <v>0.8666666666666667</v>
      </c>
      <c r="S556">
        <f t="shared" si="773"/>
        <v>0.8</v>
      </c>
      <c r="T556">
        <f t="shared" si="774"/>
        <v>0.66666666666666663</v>
      </c>
      <c r="U556">
        <f t="shared" si="775"/>
        <v>0</v>
      </c>
      <c r="V556">
        <f t="shared" si="775"/>
        <v>0</v>
      </c>
      <c r="W556">
        <f t="shared" si="775"/>
        <v>0</v>
      </c>
      <c r="X556">
        <f t="shared" si="775"/>
        <v>0</v>
      </c>
      <c r="Y556">
        <f t="shared" si="776"/>
        <v>1</v>
      </c>
      <c r="Z556">
        <f t="shared" si="776"/>
        <v>1</v>
      </c>
      <c r="AA556">
        <f t="shared" si="776"/>
        <v>1</v>
      </c>
      <c r="AB556">
        <f t="shared" si="776"/>
        <v>1</v>
      </c>
      <c r="AD556">
        <f t="shared" si="777"/>
        <v>0.61499999999999999</v>
      </c>
      <c r="AE556">
        <f t="shared" si="778"/>
        <v>0.57499999999999996</v>
      </c>
      <c r="AF556">
        <f t="shared" si="779"/>
        <v>0.5</v>
      </c>
      <c r="AG556">
        <f t="shared" si="780"/>
        <v>0.39500000000000002</v>
      </c>
      <c r="AH556">
        <f t="shared" si="780"/>
        <v>0.38211382113821141</v>
      </c>
      <c r="AI556">
        <f t="shared" si="780"/>
        <v>0.30434782608695654</v>
      </c>
      <c r="AJ556">
        <f t="shared" si="780"/>
        <v>0.42</v>
      </c>
      <c r="AK556">
        <f t="shared" si="781"/>
        <v>0.60499999999999998</v>
      </c>
      <c r="AL556">
        <f t="shared" si="781"/>
        <v>0.61788617886178865</v>
      </c>
      <c r="AM556">
        <f t="shared" si="781"/>
        <v>0.69565217391304346</v>
      </c>
      <c r="AN556">
        <f t="shared" si="781"/>
        <v>0.57999999999999996</v>
      </c>
      <c r="AQ556" t="str">
        <f t="shared" si="782"/>
        <v/>
      </c>
      <c r="AR556" t="str">
        <f t="shared" si="783"/>
        <v/>
      </c>
      <c r="AS556" t="str">
        <f t="shared" si="784"/>
        <v/>
      </c>
      <c r="AT556" t="str">
        <f t="shared" si="785"/>
        <v/>
      </c>
      <c r="AU556" t="str">
        <f t="shared" si="785"/>
        <v/>
      </c>
      <c r="AV556" t="str">
        <f t="shared" si="785"/>
        <v/>
      </c>
      <c r="AW556" t="str">
        <f t="shared" si="785"/>
        <v/>
      </c>
      <c r="AX556" t="str">
        <f t="shared" si="786"/>
        <v/>
      </c>
      <c r="AY556" t="str">
        <f t="shared" si="786"/>
        <v/>
      </c>
      <c r="AZ556" t="str">
        <f t="shared" si="786"/>
        <v/>
      </c>
      <c r="BA556" t="str">
        <f t="shared" si="786"/>
        <v/>
      </c>
      <c r="BC556">
        <f t="shared" si="787"/>
        <v>0.47671840354767187</v>
      </c>
      <c r="BD556">
        <f t="shared" si="788"/>
        <v>0.41685144124168516</v>
      </c>
      <c r="BE556">
        <f t="shared" si="789"/>
        <v>0.31263858093126384</v>
      </c>
      <c r="BF556">
        <f t="shared" si="790"/>
        <v>0.83148558758314861</v>
      </c>
      <c r="BG556">
        <f t="shared" si="790"/>
        <v>0.88837209302325582</v>
      </c>
      <c r="BH556">
        <f t="shared" si="790"/>
        <v>0.78191489361702127</v>
      </c>
      <c r="BI556">
        <f t="shared" si="790"/>
        <v>0.64539007092198586</v>
      </c>
      <c r="BJ556">
        <f t="shared" si="791"/>
        <v>0.16851441241685144</v>
      </c>
      <c r="BK556">
        <f t="shared" si="791"/>
        <v>0.11162790697674418</v>
      </c>
      <c r="BL556">
        <f t="shared" si="791"/>
        <v>0.21808510638297873</v>
      </c>
      <c r="BM556">
        <f t="shared" si="791"/>
        <v>0.3546099290780142</v>
      </c>
      <c r="BP556" t="str">
        <f t="shared" si="792"/>
        <v/>
      </c>
      <c r="BQ556" t="str">
        <f t="shared" si="793"/>
        <v/>
      </c>
      <c r="BR556" t="str">
        <f t="shared" si="794"/>
        <v/>
      </c>
      <c r="BS556" t="str">
        <f t="shared" si="795"/>
        <v/>
      </c>
      <c r="BT556" t="str">
        <f t="shared" si="795"/>
        <v/>
      </c>
      <c r="BU556" t="str">
        <f t="shared" si="795"/>
        <v/>
      </c>
      <c r="BV556" t="str">
        <f t="shared" si="795"/>
        <v/>
      </c>
      <c r="BW556" t="str">
        <f t="shared" si="796"/>
        <v/>
      </c>
      <c r="BX556" t="str">
        <f t="shared" si="796"/>
        <v/>
      </c>
      <c r="BY556" t="str">
        <f t="shared" si="796"/>
        <v/>
      </c>
      <c r="BZ556" t="str">
        <f t="shared" si="796"/>
        <v/>
      </c>
    </row>
    <row r="557" spans="1:78" outlineLevel="1">
      <c r="A557" t="s">
        <v>65</v>
      </c>
      <c r="B557" t="s">
        <v>1929</v>
      </c>
      <c r="C557">
        <v>2018</v>
      </c>
      <c r="D557" t="s">
        <v>2039</v>
      </c>
      <c r="G557">
        <f t="shared" ref="G557:G562" si="797">IF(F92&gt;0, G92/F92, "")</f>
        <v>0.83333333333333337</v>
      </c>
      <c r="H557">
        <f t="shared" ref="H557:H562" si="798">IF(F92&gt;0, H92/F92, "")</f>
        <v>0.26515151515151514</v>
      </c>
      <c r="I557">
        <f t="shared" ref="I557:I562" si="799">IF(F92&gt;0, I92/F92, "")</f>
        <v>0.14393939393939395</v>
      </c>
      <c r="K557" t="str">
        <f t="shared" ref="K557:K562" si="800">IF(J92&gt;0, K92/J92, "")</f>
        <v/>
      </c>
      <c r="L557" t="str">
        <f t="shared" ref="L557:L562" si="801">IF(J92&gt;0, L92/J92, "")</f>
        <v/>
      </c>
      <c r="M557" t="str">
        <f t="shared" ref="M557:M562" si="802">IF(J92&gt;0, M92/J92, "")</f>
        <v/>
      </c>
      <c r="O557" t="str">
        <f t="shared" ref="O557:O562" si="803">IF(N92&gt;0, O92/N92, "")</f>
        <v/>
      </c>
      <c r="P557" t="str">
        <f t="shared" ref="P557:P562" si="804">IF(N92&gt;0, P92/N92, "")</f>
        <v/>
      </c>
      <c r="R557" t="str">
        <f t="shared" ref="R557:R562" si="805">IF(Q92&gt;0, R92/Q92, "")</f>
        <v/>
      </c>
      <c r="S557" t="str">
        <f t="shared" ref="S557:S562" si="806">IF(Q92&gt;0, S92/Q92, "")</f>
        <v/>
      </c>
      <c r="T557" t="str">
        <f t="shared" ref="T557:T562" si="807">IF(Q92&gt;0, T92/Q92, "")</f>
        <v/>
      </c>
      <c r="U557" t="str">
        <f t="shared" ref="U557:X562" si="808">IF(Q92&gt;0, U92/Q92, "")</f>
        <v/>
      </c>
      <c r="V557" t="str">
        <f t="shared" si="808"/>
        <v/>
      </c>
      <c r="W557" t="str">
        <f t="shared" si="808"/>
        <v/>
      </c>
      <c r="X557" t="str">
        <f t="shared" si="808"/>
        <v/>
      </c>
      <c r="Y557" t="str">
        <f t="shared" ref="Y557:AB562" si="809">IF(Q92&gt;0, Y92/Q92, "")</f>
        <v/>
      </c>
      <c r="Z557" t="str">
        <f t="shared" si="809"/>
        <v/>
      </c>
      <c r="AA557" t="str">
        <f t="shared" si="809"/>
        <v/>
      </c>
      <c r="AB557" t="str">
        <f t="shared" si="809"/>
        <v/>
      </c>
      <c r="AD557">
        <f t="shared" ref="AD557:AD562" si="810">IF(AC92&gt;0, AD92/AC92, "")</f>
        <v>0.90845070422535212</v>
      </c>
      <c r="AE557">
        <f t="shared" ref="AE557:AE562" si="811">IF(AC92&gt;0, AE92/AC92, "")</f>
        <v>0.54225352112676062</v>
      </c>
      <c r="AF557">
        <f t="shared" ref="AF557:AF562" si="812">IF(AC92&gt;0, AF92/AC92, "")</f>
        <v>0.30281690140845069</v>
      </c>
      <c r="AG557">
        <f t="shared" ref="AG557:AJ562" si="813">IF(AC92&gt;0, AG92/AC92, "")</f>
        <v>0.22535211267605634</v>
      </c>
      <c r="AH557">
        <f t="shared" si="813"/>
        <v>0.24806201550387597</v>
      </c>
      <c r="AI557">
        <f t="shared" si="813"/>
        <v>0.23376623376623376</v>
      </c>
      <c r="AJ557">
        <f t="shared" si="813"/>
        <v>0.11627906976744186</v>
      </c>
      <c r="AK557">
        <f t="shared" ref="AK557:AN562" si="814">IF(AC92&gt;0, AK92/AC92, "")</f>
        <v>0.77464788732394363</v>
      </c>
      <c r="AL557">
        <f t="shared" si="814"/>
        <v>0.75193798449612403</v>
      </c>
      <c r="AM557">
        <f t="shared" si="814"/>
        <v>0.76623376623376627</v>
      </c>
      <c r="AN557">
        <f t="shared" si="814"/>
        <v>0.88372093023255816</v>
      </c>
      <c r="AQ557" t="str">
        <f t="shared" ref="AQ557:AQ562" si="815">IF(AP92&gt;0, AQ92/AP92, "")</f>
        <v/>
      </c>
      <c r="AR557" t="str">
        <f t="shared" ref="AR557:AR562" si="816">IF(AP92&gt;0, AR92/AP92, "")</f>
        <v/>
      </c>
      <c r="AS557" t="str">
        <f t="shared" ref="AS557:AS562" si="817">IF(AP92&gt;0, AS92/AP92, "")</f>
        <v/>
      </c>
      <c r="AT557" t="str">
        <f t="shared" ref="AT557:AW562" si="818">IF(AP92&gt;0, AT92/AP92, "")</f>
        <v/>
      </c>
      <c r="AU557" t="str">
        <f t="shared" si="818"/>
        <v/>
      </c>
      <c r="AV557" t="str">
        <f t="shared" si="818"/>
        <v/>
      </c>
      <c r="AW557" t="str">
        <f t="shared" si="818"/>
        <v/>
      </c>
      <c r="AX557" t="str">
        <f t="shared" ref="AX557:BA562" si="819">IF(AP92&gt;0, AX92/AP92, "")</f>
        <v/>
      </c>
      <c r="AY557" t="str">
        <f t="shared" si="819"/>
        <v/>
      </c>
      <c r="AZ557" t="str">
        <f t="shared" si="819"/>
        <v/>
      </c>
      <c r="BA557" t="str">
        <f t="shared" si="819"/>
        <v/>
      </c>
      <c r="BC557">
        <f t="shared" ref="BC557:BC562" si="820">IF(BB92&gt;0, BC92/BB92, "")</f>
        <v>0.82389937106918243</v>
      </c>
      <c r="BD557">
        <f t="shared" ref="BD557:BD562" si="821">IF(BB92&gt;0, BD92/BB92, "")</f>
        <v>0.56603773584905659</v>
      </c>
      <c r="BE557">
        <f t="shared" ref="BE557:BE562" si="822">IF(BB92&gt;0, BE92/BB92, "")</f>
        <v>0.37106918238993708</v>
      </c>
      <c r="BF557">
        <f t="shared" ref="BF557:BI562" si="823">IF(BB92&gt;0, BF92/BB92, "")</f>
        <v>0.66666666666666663</v>
      </c>
      <c r="BG557">
        <f t="shared" si="823"/>
        <v>0.64122137404580148</v>
      </c>
      <c r="BH557">
        <f t="shared" si="823"/>
        <v>0.67777777777777781</v>
      </c>
      <c r="BI557">
        <f t="shared" si="823"/>
        <v>0.6271186440677966</v>
      </c>
      <c r="BJ557">
        <f t="shared" ref="BJ557:BM562" si="824">IF(BB92&gt;0, BJ92/BB92, "")</f>
        <v>0.33333333333333331</v>
      </c>
      <c r="BK557">
        <f t="shared" si="824"/>
        <v>0.35877862595419846</v>
      </c>
      <c r="BL557">
        <f t="shared" si="824"/>
        <v>0.32222222222222224</v>
      </c>
      <c r="BM557">
        <f t="shared" si="824"/>
        <v>0.3728813559322034</v>
      </c>
      <c r="BP557" t="str">
        <f t="shared" ref="BP557:BP562" si="825">IF(BO92&gt;0, BP92/BO92, "")</f>
        <v/>
      </c>
      <c r="BQ557" t="str">
        <f t="shared" ref="BQ557:BQ562" si="826">IF(BO92&gt;0, BQ92/BO92, "")</f>
        <v/>
      </c>
      <c r="BR557" t="str">
        <f t="shared" ref="BR557:BR562" si="827">IF(BO92&gt;0, BR92/BO92, "")</f>
        <v/>
      </c>
      <c r="BS557" t="str">
        <f t="shared" ref="BS557:BV562" si="828">IF(BO92&gt;0, BS92/BO92, "")</f>
        <v/>
      </c>
      <c r="BT557" t="str">
        <f t="shared" si="828"/>
        <v/>
      </c>
      <c r="BU557" t="str">
        <f t="shared" si="828"/>
        <v/>
      </c>
      <c r="BV557" t="str">
        <f t="shared" si="828"/>
        <v/>
      </c>
      <c r="BW557" t="str">
        <f t="shared" ref="BW557:BZ562" si="829">IF(BO92&gt;0, BW92/BO92, "")</f>
        <v/>
      </c>
      <c r="BX557" t="str">
        <f t="shared" si="829"/>
        <v/>
      </c>
      <c r="BY557" t="str">
        <f t="shared" si="829"/>
        <v/>
      </c>
      <c r="BZ557" t="str">
        <f t="shared" si="829"/>
        <v/>
      </c>
    </row>
    <row r="558" spans="1:78" outlineLevel="1">
      <c r="A558" t="s">
        <v>65</v>
      </c>
      <c r="B558" t="s">
        <v>1929</v>
      </c>
      <c r="C558">
        <v>2019</v>
      </c>
      <c r="D558" t="s">
        <v>2039</v>
      </c>
      <c r="G558">
        <f t="shared" si="797"/>
        <v>0.79130434782608694</v>
      </c>
      <c r="H558">
        <f t="shared" si="798"/>
        <v>0.44347826086956521</v>
      </c>
      <c r="I558">
        <f t="shared" si="799"/>
        <v>0.13043478260869565</v>
      </c>
      <c r="K558" t="str">
        <f t="shared" si="800"/>
        <v/>
      </c>
      <c r="L558" t="str">
        <f t="shared" si="801"/>
        <v/>
      </c>
      <c r="M558" t="str">
        <f t="shared" si="802"/>
        <v/>
      </c>
      <c r="O558" t="str">
        <f t="shared" si="803"/>
        <v/>
      </c>
      <c r="P558" t="str">
        <f t="shared" si="804"/>
        <v/>
      </c>
      <c r="R558" t="str">
        <f t="shared" si="805"/>
        <v/>
      </c>
      <c r="S558" t="str">
        <f t="shared" si="806"/>
        <v/>
      </c>
      <c r="T558" t="str">
        <f t="shared" si="807"/>
        <v/>
      </c>
      <c r="U558" t="str">
        <f t="shared" si="808"/>
        <v/>
      </c>
      <c r="V558" t="str">
        <f t="shared" si="808"/>
        <v/>
      </c>
      <c r="W558" t="str">
        <f t="shared" si="808"/>
        <v/>
      </c>
      <c r="X558" t="str">
        <f t="shared" si="808"/>
        <v/>
      </c>
      <c r="Y558" t="str">
        <f t="shared" si="809"/>
        <v/>
      </c>
      <c r="Z558" t="str">
        <f t="shared" si="809"/>
        <v/>
      </c>
      <c r="AA558" t="str">
        <f t="shared" si="809"/>
        <v/>
      </c>
      <c r="AB558" t="str">
        <f t="shared" si="809"/>
        <v/>
      </c>
      <c r="AD558">
        <f t="shared" si="810"/>
        <v>0.91812865497076024</v>
      </c>
      <c r="AE558">
        <f t="shared" si="811"/>
        <v>0.54385964912280704</v>
      </c>
      <c r="AF558">
        <f t="shared" si="812"/>
        <v>0.30409356725146197</v>
      </c>
      <c r="AG558">
        <f t="shared" si="813"/>
        <v>0.21637426900584794</v>
      </c>
      <c r="AH558">
        <f t="shared" si="813"/>
        <v>0.22929936305732485</v>
      </c>
      <c r="AI558">
        <f t="shared" si="813"/>
        <v>0.23655913978494625</v>
      </c>
      <c r="AJ558">
        <f t="shared" si="813"/>
        <v>0.25</v>
      </c>
      <c r="AK558">
        <f t="shared" si="814"/>
        <v>0.783625730994152</v>
      </c>
      <c r="AL558">
        <f t="shared" si="814"/>
        <v>0.77070063694267521</v>
      </c>
      <c r="AM558">
        <f t="shared" si="814"/>
        <v>0.76344086021505375</v>
      </c>
      <c r="AN558">
        <f t="shared" si="814"/>
        <v>0.75</v>
      </c>
      <c r="AQ558" t="str">
        <f t="shared" si="815"/>
        <v/>
      </c>
      <c r="AR558" t="str">
        <f t="shared" si="816"/>
        <v/>
      </c>
      <c r="AS558" t="str">
        <f t="shared" si="817"/>
        <v/>
      </c>
      <c r="AT558" t="str">
        <f t="shared" si="818"/>
        <v/>
      </c>
      <c r="AU558" t="str">
        <f t="shared" si="818"/>
        <v/>
      </c>
      <c r="AV558" t="str">
        <f t="shared" si="818"/>
        <v/>
      </c>
      <c r="AW558" t="str">
        <f t="shared" si="818"/>
        <v/>
      </c>
      <c r="AX558" t="str">
        <f t="shared" si="819"/>
        <v/>
      </c>
      <c r="AY558" t="str">
        <f t="shared" si="819"/>
        <v/>
      </c>
      <c r="AZ558" t="str">
        <f t="shared" si="819"/>
        <v/>
      </c>
      <c r="BA558" t="str">
        <f t="shared" si="819"/>
        <v/>
      </c>
      <c r="BC558">
        <f t="shared" si="820"/>
        <v>0.77192982456140347</v>
      </c>
      <c r="BD558">
        <f t="shared" si="821"/>
        <v>0.63157894736842102</v>
      </c>
      <c r="BE558">
        <f t="shared" si="822"/>
        <v>0.35672514619883039</v>
      </c>
      <c r="BF558">
        <f t="shared" si="823"/>
        <v>0.83625730994152048</v>
      </c>
      <c r="BG558">
        <f t="shared" si="823"/>
        <v>0.84848484848484851</v>
      </c>
      <c r="BH558">
        <f t="shared" si="823"/>
        <v>0.81481481481481477</v>
      </c>
      <c r="BI558">
        <f t="shared" si="823"/>
        <v>0.75409836065573765</v>
      </c>
      <c r="BJ558">
        <f t="shared" si="824"/>
        <v>0.16374269005847952</v>
      </c>
      <c r="BK558">
        <f t="shared" si="824"/>
        <v>0.15151515151515152</v>
      </c>
      <c r="BL558">
        <f t="shared" si="824"/>
        <v>0.18518518518518517</v>
      </c>
      <c r="BM558">
        <f t="shared" si="824"/>
        <v>0.24590163934426229</v>
      </c>
      <c r="BP558" t="str">
        <f t="shared" si="825"/>
        <v/>
      </c>
      <c r="BQ558" t="str">
        <f t="shared" si="826"/>
        <v/>
      </c>
      <c r="BR558" t="str">
        <f t="shared" si="827"/>
        <v/>
      </c>
      <c r="BS558" t="str">
        <f t="shared" si="828"/>
        <v/>
      </c>
      <c r="BT558" t="str">
        <f t="shared" si="828"/>
        <v/>
      </c>
      <c r="BU558" t="str">
        <f t="shared" si="828"/>
        <v/>
      </c>
      <c r="BV558" t="str">
        <f t="shared" si="828"/>
        <v/>
      </c>
      <c r="BW558" t="str">
        <f t="shared" si="829"/>
        <v/>
      </c>
      <c r="BX558" t="str">
        <f t="shared" si="829"/>
        <v/>
      </c>
      <c r="BY558" t="str">
        <f t="shared" si="829"/>
        <v/>
      </c>
      <c r="BZ558" t="str">
        <f t="shared" si="829"/>
        <v/>
      </c>
    </row>
    <row r="559" spans="1:78" outlineLevel="1">
      <c r="A559" t="s">
        <v>65</v>
      </c>
      <c r="B559" t="s">
        <v>1929</v>
      </c>
      <c r="C559">
        <v>2020</v>
      </c>
      <c r="D559" t="s">
        <v>2039</v>
      </c>
      <c r="G559">
        <f t="shared" si="797"/>
        <v>0.73484848484848486</v>
      </c>
      <c r="H559">
        <f t="shared" si="798"/>
        <v>0.32575757575757575</v>
      </c>
      <c r="I559">
        <f t="shared" si="799"/>
        <v>9.0909090909090912E-2</v>
      </c>
      <c r="K559" t="str">
        <f t="shared" si="800"/>
        <v/>
      </c>
      <c r="L559" t="str">
        <f t="shared" si="801"/>
        <v/>
      </c>
      <c r="M559" t="str">
        <f t="shared" si="802"/>
        <v/>
      </c>
      <c r="O559">
        <f t="shared" si="803"/>
        <v>0</v>
      </c>
      <c r="P559">
        <f t="shared" si="804"/>
        <v>1</v>
      </c>
      <c r="R559">
        <f t="shared" si="805"/>
        <v>0</v>
      </c>
      <c r="S559">
        <f t="shared" si="806"/>
        <v>0</v>
      </c>
      <c r="T559">
        <f t="shared" si="807"/>
        <v>0</v>
      </c>
      <c r="U559">
        <f t="shared" si="808"/>
        <v>1</v>
      </c>
      <c r="V559" t="str">
        <f t="shared" si="808"/>
        <v/>
      </c>
      <c r="W559" t="str">
        <f t="shared" si="808"/>
        <v/>
      </c>
      <c r="X559" t="str">
        <f t="shared" si="808"/>
        <v/>
      </c>
      <c r="Y559">
        <f t="shared" si="809"/>
        <v>0</v>
      </c>
      <c r="Z559" t="str">
        <f t="shared" si="809"/>
        <v/>
      </c>
      <c r="AA559" t="str">
        <f t="shared" si="809"/>
        <v/>
      </c>
      <c r="AB559" t="str">
        <f t="shared" si="809"/>
        <v/>
      </c>
      <c r="AD559">
        <f t="shared" si="810"/>
        <v>0.95512820512820518</v>
      </c>
      <c r="AE559">
        <f t="shared" si="811"/>
        <v>0.50641025641025639</v>
      </c>
      <c r="AF559">
        <f t="shared" si="812"/>
        <v>0.26282051282051283</v>
      </c>
      <c r="AG559">
        <f t="shared" si="813"/>
        <v>0.34615384615384615</v>
      </c>
      <c r="AH559">
        <f t="shared" si="813"/>
        <v>0.34228187919463088</v>
      </c>
      <c r="AI559">
        <f t="shared" si="813"/>
        <v>0.30379746835443039</v>
      </c>
      <c r="AJ559">
        <f t="shared" si="813"/>
        <v>0.17073170731707318</v>
      </c>
      <c r="AK559">
        <f t="shared" si="814"/>
        <v>0.65384615384615385</v>
      </c>
      <c r="AL559">
        <f t="shared" si="814"/>
        <v>0.65771812080536918</v>
      </c>
      <c r="AM559">
        <f t="shared" si="814"/>
        <v>0.69620253164556967</v>
      </c>
      <c r="AN559">
        <f t="shared" si="814"/>
        <v>0.82926829268292679</v>
      </c>
      <c r="AQ559" t="str">
        <f t="shared" si="815"/>
        <v/>
      </c>
      <c r="AR559" t="str">
        <f t="shared" si="816"/>
        <v/>
      </c>
      <c r="AS559" t="str">
        <f t="shared" si="817"/>
        <v/>
      </c>
      <c r="AT559" t="str">
        <f t="shared" si="818"/>
        <v/>
      </c>
      <c r="AU559" t="str">
        <f t="shared" si="818"/>
        <v/>
      </c>
      <c r="AV559" t="str">
        <f t="shared" si="818"/>
        <v/>
      </c>
      <c r="AW559" t="str">
        <f t="shared" si="818"/>
        <v/>
      </c>
      <c r="AX559" t="str">
        <f t="shared" si="819"/>
        <v/>
      </c>
      <c r="AY559" t="str">
        <f t="shared" si="819"/>
        <v/>
      </c>
      <c r="AZ559" t="str">
        <f t="shared" si="819"/>
        <v/>
      </c>
      <c r="BA559" t="str">
        <f t="shared" si="819"/>
        <v/>
      </c>
      <c r="BC559">
        <f t="shared" si="820"/>
        <v>0.8202247191011236</v>
      </c>
      <c r="BD559">
        <f t="shared" si="821"/>
        <v>0.6404494382022472</v>
      </c>
      <c r="BE559">
        <f t="shared" si="822"/>
        <v>0.3651685393258427</v>
      </c>
      <c r="BF559">
        <f t="shared" si="823"/>
        <v>0.7696629213483146</v>
      </c>
      <c r="BG559">
        <f t="shared" si="823"/>
        <v>0.83561643835616439</v>
      </c>
      <c r="BH559">
        <f t="shared" si="823"/>
        <v>0.77192982456140347</v>
      </c>
      <c r="BI559">
        <f t="shared" si="823"/>
        <v>0.6</v>
      </c>
      <c r="BJ559">
        <f t="shared" si="824"/>
        <v>0.2303370786516854</v>
      </c>
      <c r="BK559">
        <f t="shared" si="824"/>
        <v>0.16438356164383561</v>
      </c>
      <c r="BL559">
        <f t="shared" si="824"/>
        <v>0.22807017543859648</v>
      </c>
      <c r="BM559">
        <f t="shared" si="824"/>
        <v>0.4</v>
      </c>
      <c r="BP559" t="str">
        <f t="shared" si="825"/>
        <v/>
      </c>
      <c r="BQ559" t="str">
        <f t="shared" si="826"/>
        <v/>
      </c>
      <c r="BR559" t="str">
        <f t="shared" si="827"/>
        <v/>
      </c>
      <c r="BS559" t="str">
        <f t="shared" si="828"/>
        <v/>
      </c>
      <c r="BT559" t="str">
        <f t="shared" si="828"/>
        <v/>
      </c>
      <c r="BU559" t="str">
        <f t="shared" si="828"/>
        <v/>
      </c>
      <c r="BV559" t="str">
        <f t="shared" si="828"/>
        <v/>
      </c>
      <c r="BW559" t="str">
        <f t="shared" si="829"/>
        <v/>
      </c>
      <c r="BX559" t="str">
        <f t="shared" si="829"/>
        <v/>
      </c>
      <c r="BY559" t="str">
        <f t="shared" si="829"/>
        <v/>
      </c>
      <c r="BZ559" t="str">
        <f t="shared" si="829"/>
        <v/>
      </c>
    </row>
    <row r="560" spans="1:78" outlineLevel="1">
      <c r="A560" t="s">
        <v>65</v>
      </c>
      <c r="B560" t="s">
        <v>1929</v>
      </c>
      <c r="C560">
        <v>2021</v>
      </c>
      <c r="D560" t="s">
        <v>2039</v>
      </c>
      <c r="G560">
        <f t="shared" si="797"/>
        <v>0.76223776223776218</v>
      </c>
      <c r="H560">
        <f t="shared" si="798"/>
        <v>0.32167832167832167</v>
      </c>
      <c r="I560">
        <f t="shared" si="799"/>
        <v>8.3916083916083919E-2</v>
      </c>
      <c r="K560" t="str">
        <f t="shared" si="800"/>
        <v/>
      </c>
      <c r="L560" t="str">
        <f t="shared" si="801"/>
        <v/>
      </c>
      <c r="M560" t="str">
        <f t="shared" si="802"/>
        <v/>
      </c>
      <c r="O560">
        <f t="shared" si="803"/>
        <v>0</v>
      </c>
      <c r="P560">
        <f t="shared" si="804"/>
        <v>1</v>
      </c>
      <c r="R560">
        <f t="shared" si="805"/>
        <v>0</v>
      </c>
      <c r="S560">
        <f t="shared" si="806"/>
        <v>0</v>
      </c>
      <c r="T560">
        <f t="shared" si="807"/>
        <v>0</v>
      </c>
      <c r="U560">
        <f t="shared" si="808"/>
        <v>1</v>
      </c>
      <c r="V560" t="str">
        <f t="shared" si="808"/>
        <v/>
      </c>
      <c r="W560" t="str">
        <f t="shared" si="808"/>
        <v/>
      </c>
      <c r="X560" t="str">
        <f t="shared" si="808"/>
        <v/>
      </c>
      <c r="Y560">
        <f t="shared" si="809"/>
        <v>0</v>
      </c>
      <c r="Z560" t="str">
        <f t="shared" si="809"/>
        <v/>
      </c>
      <c r="AA560" t="str">
        <f t="shared" si="809"/>
        <v/>
      </c>
      <c r="AB560" t="str">
        <f t="shared" si="809"/>
        <v/>
      </c>
      <c r="AD560">
        <f t="shared" si="810"/>
        <v>0.96052631578947367</v>
      </c>
      <c r="AE560">
        <f t="shared" si="811"/>
        <v>0.50657894736842102</v>
      </c>
      <c r="AF560">
        <f t="shared" si="812"/>
        <v>0.28289473684210525</v>
      </c>
      <c r="AG560">
        <f t="shared" si="813"/>
        <v>0.14473684210526316</v>
      </c>
      <c r="AH560">
        <f t="shared" si="813"/>
        <v>0.15068493150684931</v>
      </c>
      <c r="AI560">
        <f t="shared" si="813"/>
        <v>9.0909090909090912E-2</v>
      </c>
      <c r="AJ560">
        <f t="shared" si="813"/>
        <v>0</v>
      </c>
      <c r="AK560">
        <f t="shared" si="814"/>
        <v>0.85526315789473684</v>
      </c>
      <c r="AL560">
        <f t="shared" si="814"/>
        <v>0.84931506849315064</v>
      </c>
      <c r="AM560">
        <f t="shared" si="814"/>
        <v>0.90909090909090906</v>
      </c>
      <c r="AN560">
        <f t="shared" si="814"/>
        <v>1</v>
      </c>
      <c r="AQ560" t="str">
        <f t="shared" si="815"/>
        <v/>
      </c>
      <c r="AR560" t="str">
        <f t="shared" si="816"/>
        <v/>
      </c>
      <c r="AS560" t="str">
        <f t="shared" si="817"/>
        <v/>
      </c>
      <c r="AT560" t="str">
        <f t="shared" si="818"/>
        <v/>
      </c>
      <c r="AU560" t="str">
        <f t="shared" si="818"/>
        <v/>
      </c>
      <c r="AV560" t="str">
        <f t="shared" si="818"/>
        <v/>
      </c>
      <c r="AW560" t="str">
        <f t="shared" si="818"/>
        <v/>
      </c>
      <c r="AX560" t="str">
        <f t="shared" si="819"/>
        <v/>
      </c>
      <c r="AY560" t="str">
        <f t="shared" si="819"/>
        <v/>
      </c>
      <c r="AZ560" t="str">
        <f t="shared" si="819"/>
        <v/>
      </c>
      <c r="BA560" t="str">
        <f t="shared" si="819"/>
        <v/>
      </c>
      <c r="BC560">
        <f t="shared" si="820"/>
        <v>0.8314606741573034</v>
      </c>
      <c r="BD560">
        <f t="shared" si="821"/>
        <v>0.5898876404494382</v>
      </c>
      <c r="BE560">
        <f t="shared" si="822"/>
        <v>0.398876404494382</v>
      </c>
      <c r="BF560">
        <f t="shared" si="823"/>
        <v>0.7640449438202247</v>
      </c>
      <c r="BG560">
        <f t="shared" si="823"/>
        <v>0.81081081081081086</v>
      </c>
      <c r="BH560">
        <f t="shared" si="823"/>
        <v>0.77142857142857146</v>
      </c>
      <c r="BI560">
        <f t="shared" si="823"/>
        <v>0.60563380281690138</v>
      </c>
      <c r="BJ560">
        <f t="shared" si="824"/>
        <v>0.23595505617977527</v>
      </c>
      <c r="BK560">
        <f t="shared" si="824"/>
        <v>0.1891891891891892</v>
      </c>
      <c r="BL560">
        <f t="shared" si="824"/>
        <v>0.22857142857142856</v>
      </c>
      <c r="BM560">
        <f t="shared" si="824"/>
        <v>0.39436619718309857</v>
      </c>
      <c r="BP560" t="str">
        <f t="shared" si="825"/>
        <v/>
      </c>
      <c r="BQ560" t="str">
        <f t="shared" si="826"/>
        <v/>
      </c>
      <c r="BR560" t="str">
        <f t="shared" si="827"/>
        <v/>
      </c>
      <c r="BS560" t="str">
        <f t="shared" si="828"/>
        <v/>
      </c>
      <c r="BT560" t="str">
        <f t="shared" si="828"/>
        <v/>
      </c>
      <c r="BU560" t="str">
        <f t="shared" si="828"/>
        <v/>
      </c>
      <c r="BV560" t="str">
        <f t="shared" si="828"/>
        <v/>
      </c>
      <c r="BW560" t="str">
        <f t="shared" si="829"/>
        <v/>
      </c>
      <c r="BX560" t="str">
        <f t="shared" si="829"/>
        <v/>
      </c>
      <c r="BY560" t="str">
        <f t="shared" si="829"/>
        <v/>
      </c>
      <c r="BZ560" t="str">
        <f t="shared" si="829"/>
        <v/>
      </c>
    </row>
    <row r="561" spans="1:78" outlineLevel="1">
      <c r="A561" t="s">
        <v>65</v>
      </c>
      <c r="B561" t="s">
        <v>1929</v>
      </c>
      <c r="C561">
        <v>2022</v>
      </c>
      <c r="D561" t="s">
        <v>2039</v>
      </c>
      <c r="G561">
        <f t="shared" si="797"/>
        <v>0.80916030534351147</v>
      </c>
      <c r="H561">
        <f t="shared" si="798"/>
        <v>0.35877862595419846</v>
      </c>
      <c r="I561">
        <f t="shared" si="799"/>
        <v>0.12213740458015267</v>
      </c>
      <c r="K561" t="str">
        <f t="shared" si="800"/>
        <v/>
      </c>
      <c r="L561" t="str">
        <f t="shared" si="801"/>
        <v/>
      </c>
      <c r="M561" t="str">
        <f t="shared" si="802"/>
        <v/>
      </c>
      <c r="O561">
        <f t="shared" si="803"/>
        <v>0</v>
      </c>
      <c r="P561">
        <f t="shared" si="804"/>
        <v>1</v>
      </c>
      <c r="R561">
        <f t="shared" si="805"/>
        <v>0</v>
      </c>
      <c r="S561">
        <f t="shared" si="806"/>
        <v>0</v>
      </c>
      <c r="T561">
        <f t="shared" si="807"/>
        <v>0</v>
      </c>
      <c r="U561">
        <f t="shared" si="808"/>
        <v>1</v>
      </c>
      <c r="V561" t="str">
        <f t="shared" si="808"/>
        <v/>
      </c>
      <c r="W561" t="str">
        <f t="shared" si="808"/>
        <v/>
      </c>
      <c r="X561" t="str">
        <f t="shared" si="808"/>
        <v/>
      </c>
      <c r="Y561">
        <f t="shared" si="809"/>
        <v>0</v>
      </c>
      <c r="Z561" t="str">
        <f t="shared" si="809"/>
        <v/>
      </c>
      <c r="AA561" t="str">
        <f t="shared" si="809"/>
        <v/>
      </c>
      <c r="AB561" t="str">
        <f t="shared" si="809"/>
        <v/>
      </c>
      <c r="AD561">
        <f t="shared" si="810"/>
        <v>0.93525179856115104</v>
      </c>
      <c r="AE561">
        <f t="shared" si="811"/>
        <v>0.46762589928057552</v>
      </c>
      <c r="AF561">
        <f t="shared" si="812"/>
        <v>0.26618705035971224</v>
      </c>
      <c r="AG561">
        <f t="shared" si="813"/>
        <v>0.12949640287769784</v>
      </c>
      <c r="AH561">
        <f t="shared" si="813"/>
        <v>0.13076923076923078</v>
      </c>
      <c r="AI561">
        <f t="shared" si="813"/>
        <v>7.6923076923076927E-2</v>
      </c>
      <c r="AJ561">
        <f t="shared" si="813"/>
        <v>5.4054054054054057E-2</v>
      </c>
      <c r="AK561">
        <f t="shared" si="814"/>
        <v>0.87050359712230219</v>
      </c>
      <c r="AL561">
        <f t="shared" si="814"/>
        <v>0.86923076923076925</v>
      </c>
      <c r="AM561">
        <f t="shared" si="814"/>
        <v>0.92307692307692313</v>
      </c>
      <c r="AN561">
        <f t="shared" si="814"/>
        <v>0.94594594594594594</v>
      </c>
      <c r="AQ561" t="str">
        <f t="shared" si="815"/>
        <v/>
      </c>
      <c r="AR561" t="str">
        <f t="shared" si="816"/>
        <v/>
      </c>
      <c r="AS561" t="str">
        <f t="shared" si="817"/>
        <v/>
      </c>
      <c r="AT561" t="str">
        <f t="shared" si="818"/>
        <v/>
      </c>
      <c r="AU561" t="str">
        <f t="shared" si="818"/>
        <v/>
      </c>
      <c r="AV561" t="str">
        <f t="shared" si="818"/>
        <v/>
      </c>
      <c r="AW561" t="str">
        <f t="shared" si="818"/>
        <v/>
      </c>
      <c r="AX561" t="str">
        <f t="shared" si="819"/>
        <v/>
      </c>
      <c r="AY561" t="str">
        <f t="shared" si="819"/>
        <v/>
      </c>
      <c r="AZ561" t="str">
        <f t="shared" si="819"/>
        <v/>
      </c>
      <c r="BA561" t="str">
        <f t="shared" si="819"/>
        <v/>
      </c>
      <c r="BC561">
        <f t="shared" si="820"/>
        <v>0.8932584269662921</v>
      </c>
      <c r="BD561">
        <f t="shared" si="821"/>
        <v>0.5056179775280899</v>
      </c>
      <c r="BE561">
        <f t="shared" si="822"/>
        <v>0.34269662921348315</v>
      </c>
      <c r="BF561">
        <f t="shared" si="823"/>
        <v>0.7078651685393258</v>
      </c>
      <c r="BG561">
        <f t="shared" si="823"/>
        <v>0.71069182389937102</v>
      </c>
      <c r="BH561">
        <f t="shared" si="823"/>
        <v>0.65555555555555556</v>
      </c>
      <c r="BI561">
        <f t="shared" si="823"/>
        <v>0.44262295081967212</v>
      </c>
      <c r="BJ561">
        <f t="shared" si="824"/>
        <v>0.29213483146067415</v>
      </c>
      <c r="BK561">
        <f t="shared" si="824"/>
        <v>0.28930817610062892</v>
      </c>
      <c r="BL561">
        <f t="shared" si="824"/>
        <v>0.34444444444444444</v>
      </c>
      <c r="BM561">
        <f t="shared" si="824"/>
        <v>0.55737704918032782</v>
      </c>
      <c r="BP561" t="str">
        <f t="shared" si="825"/>
        <v/>
      </c>
      <c r="BQ561" t="str">
        <f t="shared" si="826"/>
        <v/>
      </c>
      <c r="BR561" t="str">
        <f t="shared" si="827"/>
        <v/>
      </c>
      <c r="BS561" t="str">
        <f t="shared" si="828"/>
        <v/>
      </c>
      <c r="BT561" t="str">
        <f t="shared" si="828"/>
        <v/>
      </c>
      <c r="BU561" t="str">
        <f t="shared" si="828"/>
        <v/>
      </c>
      <c r="BV561" t="str">
        <f t="shared" si="828"/>
        <v/>
      </c>
      <c r="BW561" t="str">
        <f t="shared" si="829"/>
        <v/>
      </c>
      <c r="BX561" t="str">
        <f t="shared" si="829"/>
        <v/>
      </c>
      <c r="BY561" t="str">
        <f t="shared" si="829"/>
        <v/>
      </c>
      <c r="BZ561" t="str">
        <f t="shared" si="829"/>
        <v/>
      </c>
    </row>
    <row r="562" spans="1:78" outlineLevel="1">
      <c r="A562" t="s">
        <v>65</v>
      </c>
      <c r="B562" t="s">
        <v>1929</v>
      </c>
      <c r="C562">
        <v>2023</v>
      </c>
      <c r="D562" t="s">
        <v>2039</v>
      </c>
      <c r="G562">
        <f t="shared" si="797"/>
        <v>0.9107142857142857</v>
      </c>
      <c r="H562">
        <f t="shared" si="798"/>
        <v>0.33035714285714285</v>
      </c>
      <c r="I562">
        <f t="shared" si="799"/>
        <v>0.10714285714285714</v>
      </c>
      <c r="K562" t="str">
        <f t="shared" si="800"/>
        <v/>
      </c>
      <c r="L562" t="str">
        <f t="shared" si="801"/>
        <v/>
      </c>
      <c r="M562" t="str">
        <f t="shared" si="802"/>
        <v/>
      </c>
      <c r="O562">
        <f t="shared" si="803"/>
        <v>0</v>
      </c>
      <c r="P562">
        <f t="shared" si="804"/>
        <v>1</v>
      </c>
      <c r="R562" t="str">
        <f t="shared" si="805"/>
        <v/>
      </c>
      <c r="S562" t="str">
        <f t="shared" si="806"/>
        <v/>
      </c>
      <c r="T562" t="str">
        <f t="shared" si="807"/>
        <v/>
      </c>
      <c r="U562" t="str">
        <f t="shared" si="808"/>
        <v/>
      </c>
      <c r="V562" t="str">
        <f t="shared" si="808"/>
        <v/>
      </c>
      <c r="W562" t="str">
        <f t="shared" si="808"/>
        <v/>
      </c>
      <c r="X562" t="str">
        <f t="shared" si="808"/>
        <v/>
      </c>
      <c r="Y562" t="str">
        <f t="shared" si="809"/>
        <v/>
      </c>
      <c r="Z562" t="str">
        <f t="shared" si="809"/>
        <v/>
      </c>
      <c r="AA562" t="str">
        <f t="shared" si="809"/>
        <v/>
      </c>
      <c r="AB562" t="str">
        <f t="shared" si="809"/>
        <v/>
      </c>
      <c r="AD562">
        <f t="shared" si="810"/>
        <v>0.96354166666666663</v>
      </c>
      <c r="AE562">
        <f t="shared" si="811"/>
        <v>0.49479166666666669</v>
      </c>
      <c r="AF562">
        <f t="shared" si="812"/>
        <v>0.17708333333333334</v>
      </c>
      <c r="AG562">
        <f t="shared" si="813"/>
        <v>0.171875</v>
      </c>
      <c r="AH562">
        <f t="shared" si="813"/>
        <v>0.17837837837837839</v>
      </c>
      <c r="AI562">
        <f t="shared" si="813"/>
        <v>0.22105263157894736</v>
      </c>
      <c r="AJ562">
        <f t="shared" si="813"/>
        <v>2.9411764705882353E-2</v>
      </c>
      <c r="AK562">
        <f t="shared" si="814"/>
        <v>0.828125</v>
      </c>
      <c r="AL562">
        <f t="shared" si="814"/>
        <v>0.82162162162162167</v>
      </c>
      <c r="AM562">
        <f t="shared" si="814"/>
        <v>0.77894736842105261</v>
      </c>
      <c r="AN562">
        <f t="shared" si="814"/>
        <v>0.97058823529411764</v>
      </c>
      <c r="AQ562" t="str">
        <f t="shared" si="815"/>
        <v/>
      </c>
      <c r="AR562" t="str">
        <f t="shared" si="816"/>
        <v/>
      </c>
      <c r="AS562" t="str">
        <f t="shared" si="817"/>
        <v/>
      </c>
      <c r="AT562" t="str">
        <f t="shared" si="818"/>
        <v/>
      </c>
      <c r="AU562" t="str">
        <f t="shared" si="818"/>
        <v/>
      </c>
      <c r="AV562" t="str">
        <f t="shared" si="818"/>
        <v/>
      </c>
      <c r="AW562" t="str">
        <f t="shared" si="818"/>
        <v/>
      </c>
      <c r="AX562" t="str">
        <f t="shared" si="819"/>
        <v/>
      </c>
      <c r="AY562" t="str">
        <f t="shared" si="819"/>
        <v/>
      </c>
      <c r="AZ562" t="str">
        <f t="shared" si="819"/>
        <v/>
      </c>
      <c r="BA562" t="str">
        <f t="shared" si="819"/>
        <v/>
      </c>
      <c r="BC562">
        <f t="shared" si="820"/>
        <v>0.87591240875912413</v>
      </c>
      <c r="BD562">
        <f t="shared" si="821"/>
        <v>0.54744525547445255</v>
      </c>
      <c r="BE562">
        <f t="shared" si="822"/>
        <v>0.26277372262773724</v>
      </c>
      <c r="BF562">
        <f t="shared" si="823"/>
        <v>0.79562043795620441</v>
      </c>
      <c r="BG562">
        <f t="shared" si="823"/>
        <v>0.82499999999999996</v>
      </c>
      <c r="BH562">
        <f t="shared" si="823"/>
        <v>0.72</v>
      </c>
      <c r="BI562">
        <f t="shared" si="823"/>
        <v>0.5</v>
      </c>
      <c r="BJ562">
        <f t="shared" si="824"/>
        <v>0.20437956204379562</v>
      </c>
      <c r="BK562">
        <f t="shared" si="824"/>
        <v>0.17499999999999999</v>
      </c>
      <c r="BL562">
        <f t="shared" si="824"/>
        <v>0.28000000000000003</v>
      </c>
      <c r="BM562">
        <f t="shared" si="824"/>
        <v>0.5</v>
      </c>
      <c r="BP562" t="str">
        <f t="shared" si="825"/>
        <v/>
      </c>
      <c r="BQ562" t="str">
        <f t="shared" si="826"/>
        <v/>
      </c>
      <c r="BR562" t="str">
        <f t="shared" si="827"/>
        <v/>
      </c>
      <c r="BS562" t="str">
        <f t="shared" si="828"/>
        <v/>
      </c>
      <c r="BT562" t="str">
        <f t="shared" si="828"/>
        <v/>
      </c>
      <c r="BU562" t="str">
        <f t="shared" si="828"/>
        <v/>
      </c>
      <c r="BV562" t="str">
        <f t="shared" si="828"/>
        <v/>
      </c>
      <c r="BW562" t="str">
        <f t="shared" si="829"/>
        <v/>
      </c>
      <c r="BX562" t="str">
        <f t="shared" si="829"/>
        <v/>
      </c>
      <c r="BY562" t="str">
        <f t="shared" si="829"/>
        <v/>
      </c>
      <c r="BZ562" t="str">
        <f t="shared" si="829"/>
        <v/>
      </c>
    </row>
    <row r="563" spans="1:78" outlineLevel="1">
      <c r="A563" t="s">
        <v>67</v>
      </c>
      <c r="B563" t="s">
        <v>1974</v>
      </c>
      <c r="C563">
        <v>2018</v>
      </c>
      <c r="D563" t="s">
        <v>2039</v>
      </c>
      <c r="G563">
        <f t="shared" ref="G563:G568" si="830">IF(F102&gt;0, G102/F102, "")</f>
        <v>0.609375</v>
      </c>
      <c r="H563">
        <f t="shared" ref="H563:H568" si="831">IF(F102&gt;0, H102/F102, "")</f>
        <v>0.3046875</v>
      </c>
      <c r="I563">
        <f t="shared" ref="I563:I568" si="832">IF(F102&gt;0, I102/F102, "")</f>
        <v>0.109375</v>
      </c>
      <c r="K563" t="str">
        <f t="shared" ref="K563:K568" si="833">IF(J102&gt;0, K102/J102, "")</f>
        <v/>
      </c>
      <c r="L563" t="str">
        <f t="shared" ref="L563:L568" si="834">IF(J102&gt;0, L102/J102, "")</f>
        <v/>
      </c>
      <c r="M563" t="str">
        <f t="shared" ref="M563:M568" si="835">IF(J102&gt;0, M102/J102, "")</f>
        <v/>
      </c>
      <c r="O563" t="str">
        <f t="shared" ref="O563:O568" si="836">IF(N102&gt;0, O102/N102, "")</f>
        <v/>
      </c>
      <c r="P563" t="str">
        <f t="shared" ref="P563:P568" si="837">IF(N102&gt;0, P102/N102, "")</f>
        <v/>
      </c>
      <c r="R563" t="str">
        <f t="shared" ref="R563:R568" si="838">IF(Q102&gt;0, R102/Q102, "")</f>
        <v/>
      </c>
      <c r="S563" t="str">
        <f t="shared" ref="S563:S568" si="839">IF(Q102&gt;0, S102/Q102, "")</f>
        <v/>
      </c>
      <c r="T563" t="str">
        <f t="shared" ref="T563:T568" si="840">IF(Q102&gt;0, T102/Q102, "")</f>
        <v/>
      </c>
      <c r="U563" t="str">
        <f t="shared" ref="U563:X568" si="841">IF(Q102&gt;0, U102/Q102, "")</f>
        <v/>
      </c>
      <c r="V563" t="str">
        <f t="shared" si="841"/>
        <v/>
      </c>
      <c r="W563" t="str">
        <f t="shared" si="841"/>
        <v/>
      </c>
      <c r="X563" t="str">
        <f t="shared" si="841"/>
        <v/>
      </c>
      <c r="Y563" t="str">
        <f t="shared" ref="Y563:AB568" si="842">IF(Q102&gt;0, Y102/Q102, "")</f>
        <v/>
      </c>
      <c r="Z563" t="str">
        <f t="shared" si="842"/>
        <v/>
      </c>
      <c r="AA563" t="str">
        <f t="shared" si="842"/>
        <v/>
      </c>
      <c r="AB563" t="str">
        <f t="shared" si="842"/>
        <v/>
      </c>
      <c r="AD563">
        <f t="shared" ref="AD563:AD568" si="843">IF(AC102&gt;0, AD102/AC102, "")</f>
        <v>0.7975206611570248</v>
      </c>
      <c r="AE563">
        <f t="shared" ref="AE563:AE568" si="844">IF(AC102&gt;0, AE102/AC102, "")</f>
        <v>0.45661157024793386</v>
      </c>
      <c r="AF563">
        <f t="shared" ref="AF563:AF568" si="845">IF(AC102&gt;0, AF102/AC102, "")</f>
        <v>0.29132231404958675</v>
      </c>
      <c r="AG563">
        <f t="shared" ref="AG563:AJ568" si="846">IF(AC102&gt;0, AG102/AC102, "")</f>
        <v>0.61570247933884292</v>
      </c>
      <c r="AH563">
        <f t="shared" si="846"/>
        <v>0.68393782383419688</v>
      </c>
      <c r="AI563">
        <f t="shared" si="846"/>
        <v>0.48868778280542985</v>
      </c>
      <c r="AJ563">
        <f t="shared" si="846"/>
        <v>0.41843971631205673</v>
      </c>
      <c r="AK563">
        <f t="shared" ref="AK563:AN568" si="847">IF(AC102&gt;0, AK102/AC102, "")</f>
        <v>0.38429752066115702</v>
      </c>
      <c r="AL563">
        <f t="shared" si="847"/>
        <v>0.31606217616580312</v>
      </c>
      <c r="AM563">
        <f t="shared" si="847"/>
        <v>0.5113122171945701</v>
      </c>
      <c r="AN563">
        <f t="shared" si="847"/>
        <v>0.58156028368794321</v>
      </c>
      <c r="AQ563" t="str">
        <f t="shared" ref="AQ563:AQ568" si="848">IF(AP102&gt;0, AQ102/AP102, "")</f>
        <v/>
      </c>
      <c r="AR563" t="str">
        <f t="shared" ref="AR563:AR568" si="849">IF(AP102&gt;0, AR102/AP102, "")</f>
        <v/>
      </c>
      <c r="AS563" t="str">
        <f t="shared" ref="AS563:AS568" si="850">IF(AP102&gt;0, AS102/AP102, "")</f>
        <v/>
      </c>
      <c r="AT563" t="str">
        <f t="shared" ref="AT563:AW568" si="851">IF(AP102&gt;0, AT102/AP102, "")</f>
        <v/>
      </c>
      <c r="AU563" t="str">
        <f t="shared" si="851"/>
        <v/>
      </c>
      <c r="AV563" t="str">
        <f t="shared" si="851"/>
        <v/>
      </c>
      <c r="AW563" t="str">
        <f t="shared" si="851"/>
        <v/>
      </c>
      <c r="AX563" t="str">
        <f t="shared" ref="AX563:BA568" si="852">IF(AP102&gt;0, AX102/AP102, "")</f>
        <v/>
      </c>
      <c r="AY563" t="str">
        <f t="shared" si="852"/>
        <v/>
      </c>
      <c r="AZ563" t="str">
        <f t="shared" si="852"/>
        <v/>
      </c>
      <c r="BA563" t="str">
        <f t="shared" si="852"/>
        <v/>
      </c>
      <c r="BC563">
        <f t="shared" ref="BC563:BC568" si="853">IF(BB102&gt;0, BC102/BB102, "")</f>
        <v>0.51116625310173702</v>
      </c>
      <c r="BD563">
        <f t="shared" ref="BD563:BD568" si="854">IF(BB102&gt;0, BD102/BB102, "")</f>
        <v>0.53846153846153844</v>
      </c>
      <c r="BE563">
        <f t="shared" ref="BE563:BE568" si="855">IF(BB102&gt;0, BE102/BB102, "")</f>
        <v>0.35235732009925558</v>
      </c>
      <c r="BF563">
        <f t="shared" ref="BF563:BI568" si="856">IF(BB102&gt;0, BF102/BB102, "")</f>
        <v>0.68734491315136481</v>
      </c>
      <c r="BG563">
        <f t="shared" si="856"/>
        <v>0.83495145631067957</v>
      </c>
      <c r="BH563">
        <f t="shared" si="856"/>
        <v>0.68663594470046085</v>
      </c>
      <c r="BI563">
        <f t="shared" si="856"/>
        <v>0.4859154929577465</v>
      </c>
      <c r="BJ563">
        <f t="shared" ref="BJ563:BM568" si="857">IF(BB102&gt;0, BJ102/BB102, "")</f>
        <v>0.31265508684863524</v>
      </c>
      <c r="BK563">
        <f t="shared" si="857"/>
        <v>0.1650485436893204</v>
      </c>
      <c r="BL563">
        <f t="shared" si="857"/>
        <v>0.31336405529953915</v>
      </c>
      <c r="BM563">
        <f t="shared" si="857"/>
        <v>0.5140845070422535</v>
      </c>
      <c r="BP563" t="str">
        <f t="shared" ref="BP563:BP568" si="858">IF(BO102&gt;0, BP102/BO102, "")</f>
        <v/>
      </c>
      <c r="BQ563" t="str">
        <f t="shared" ref="BQ563:BQ568" si="859">IF(BO102&gt;0, BQ102/BO102, "")</f>
        <v/>
      </c>
      <c r="BR563" t="str">
        <f t="shared" ref="BR563:BR568" si="860">IF(BO102&gt;0, BR102/BO102, "")</f>
        <v/>
      </c>
      <c r="BS563" t="str">
        <f t="shared" ref="BS563:BV568" si="861">IF(BO102&gt;0, BS102/BO102, "")</f>
        <v/>
      </c>
      <c r="BT563" t="str">
        <f t="shared" si="861"/>
        <v/>
      </c>
      <c r="BU563" t="str">
        <f t="shared" si="861"/>
        <v/>
      </c>
      <c r="BV563" t="str">
        <f t="shared" si="861"/>
        <v/>
      </c>
      <c r="BW563" t="str">
        <f t="shared" ref="BW563:BZ568" si="862">IF(BO102&gt;0, BW102/BO102, "")</f>
        <v/>
      </c>
      <c r="BX563" t="str">
        <f t="shared" si="862"/>
        <v/>
      </c>
      <c r="BY563" t="str">
        <f t="shared" si="862"/>
        <v/>
      </c>
      <c r="BZ563" t="str">
        <f t="shared" si="862"/>
        <v/>
      </c>
    </row>
    <row r="564" spans="1:78" outlineLevel="1">
      <c r="A564" t="s">
        <v>67</v>
      </c>
      <c r="B564" t="s">
        <v>1974</v>
      </c>
      <c r="C564">
        <v>2019</v>
      </c>
      <c r="D564" t="s">
        <v>2039</v>
      </c>
      <c r="G564">
        <f t="shared" si="830"/>
        <v>0.72162162162162158</v>
      </c>
      <c r="H564">
        <f t="shared" si="831"/>
        <v>0.36216216216216218</v>
      </c>
      <c r="I564">
        <f t="shared" si="832"/>
        <v>0.15675675675675677</v>
      </c>
      <c r="K564" t="str">
        <f t="shared" si="833"/>
        <v/>
      </c>
      <c r="L564" t="str">
        <f t="shared" si="834"/>
        <v/>
      </c>
      <c r="M564" t="str">
        <f t="shared" si="835"/>
        <v/>
      </c>
      <c r="O564" t="str">
        <f t="shared" si="836"/>
        <v/>
      </c>
      <c r="P564" t="str">
        <f t="shared" si="837"/>
        <v/>
      </c>
      <c r="R564" t="str">
        <f t="shared" si="838"/>
        <v/>
      </c>
      <c r="S564" t="str">
        <f t="shared" si="839"/>
        <v/>
      </c>
      <c r="T564" t="str">
        <f t="shared" si="840"/>
        <v/>
      </c>
      <c r="U564" t="str">
        <f t="shared" si="841"/>
        <v/>
      </c>
      <c r="V564" t="str">
        <f t="shared" si="841"/>
        <v/>
      </c>
      <c r="W564" t="str">
        <f t="shared" si="841"/>
        <v/>
      </c>
      <c r="X564" t="str">
        <f t="shared" si="841"/>
        <v/>
      </c>
      <c r="Y564" t="str">
        <f t="shared" si="842"/>
        <v/>
      </c>
      <c r="Z564" t="str">
        <f t="shared" si="842"/>
        <v/>
      </c>
      <c r="AA564" t="str">
        <f t="shared" si="842"/>
        <v/>
      </c>
      <c r="AB564" t="str">
        <f t="shared" si="842"/>
        <v/>
      </c>
      <c r="AD564">
        <f t="shared" si="843"/>
        <v>0.99527186761229314</v>
      </c>
      <c r="AE564">
        <f t="shared" si="844"/>
        <v>0.45153664302600471</v>
      </c>
      <c r="AF564">
        <f t="shared" si="845"/>
        <v>0.2458628841607565</v>
      </c>
      <c r="AG564">
        <f t="shared" si="846"/>
        <v>0.69267139479905437</v>
      </c>
      <c r="AH564">
        <f t="shared" si="846"/>
        <v>0.69121140142517812</v>
      </c>
      <c r="AI564">
        <f t="shared" si="846"/>
        <v>0.56020942408376961</v>
      </c>
      <c r="AJ564">
        <f t="shared" si="846"/>
        <v>0.36538461538461536</v>
      </c>
      <c r="AK564">
        <f t="shared" si="847"/>
        <v>0.30732860520094563</v>
      </c>
      <c r="AL564">
        <f t="shared" si="847"/>
        <v>0.30878859857482183</v>
      </c>
      <c r="AM564">
        <f t="shared" si="847"/>
        <v>0.43979057591623039</v>
      </c>
      <c r="AN564">
        <f t="shared" si="847"/>
        <v>0.63461538461538458</v>
      </c>
      <c r="AQ564" t="str">
        <f t="shared" si="848"/>
        <v/>
      </c>
      <c r="AR564" t="str">
        <f t="shared" si="849"/>
        <v/>
      </c>
      <c r="AS564" t="str">
        <f t="shared" si="850"/>
        <v/>
      </c>
      <c r="AT564" t="str">
        <f t="shared" si="851"/>
        <v/>
      </c>
      <c r="AU564" t="str">
        <f t="shared" si="851"/>
        <v/>
      </c>
      <c r="AV564" t="str">
        <f t="shared" si="851"/>
        <v/>
      </c>
      <c r="AW564" t="str">
        <f t="shared" si="851"/>
        <v/>
      </c>
      <c r="AX564" t="str">
        <f t="shared" si="852"/>
        <v/>
      </c>
      <c r="AY564" t="str">
        <f t="shared" si="852"/>
        <v/>
      </c>
      <c r="AZ564" t="str">
        <f t="shared" si="852"/>
        <v/>
      </c>
      <c r="BA564" t="str">
        <f t="shared" si="852"/>
        <v/>
      </c>
      <c r="BC564">
        <f t="shared" si="853"/>
        <v>0.96741854636591473</v>
      </c>
      <c r="BD564">
        <f t="shared" si="854"/>
        <v>0.51629072681704258</v>
      </c>
      <c r="BE564">
        <f t="shared" si="855"/>
        <v>0.33333333333333331</v>
      </c>
      <c r="BF564">
        <f t="shared" si="856"/>
        <v>0.65413533834586468</v>
      </c>
      <c r="BG564">
        <f t="shared" si="856"/>
        <v>0.64766839378238339</v>
      </c>
      <c r="BH564">
        <f t="shared" si="856"/>
        <v>0.62135922330097082</v>
      </c>
      <c r="BI564">
        <f t="shared" si="856"/>
        <v>0.31578947368421051</v>
      </c>
      <c r="BJ564">
        <f t="shared" si="857"/>
        <v>0.34586466165413532</v>
      </c>
      <c r="BK564">
        <f t="shared" si="857"/>
        <v>0.35233160621761656</v>
      </c>
      <c r="BL564">
        <f t="shared" si="857"/>
        <v>0.37864077669902912</v>
      </c>
      <c r="BM564">
        <f t="shared" si="857"/>
        <v>0.68421052631578949</v>
      </c>
      <c r="BP564" t="str">
        <f t="shared" si="858"/>
        <v/>
      </c>
      <c r="BQ564" t="str">
        <f t="shared" si="859"/>
        <v/>
      </c>
      <c r="BR564" t="str">
        <f t="shared" si="860"/>
        <v/>
      </c>
      <c r="BS564" t="str">
        <f t="shared" si="861"/>
        <v/>
      </c>
      <c r="BT564" t="str">
        <f t="shared" si="861"/>
        <v/>
      </c>
      <c r="BU564" t="str">
        <f t="shared" si="861"/>
        <v/>
      </c>
      <c r="BV564" t="str">
        <f t="shared" si="861"/>
        <v/>
      </c>
      <c r="BW564" t="str">
        <f t="shared" si="862"/>
        <v/>
      </c>
      <c r="BX564" t="str">
        <f t="shared" si="862"/>
        <v/>
      </c>
      <c r="BY564" t="str">
        <f t="shared" si="862"/>
        <v/>
      </c>
      <c r="BZ564" t="str">
        <f t="shared" si="862"/>
        <v/>
      </c>
    </row>
    <row r="565" spans="1:78" outlineLevel="1">
      <c r="A565" t="s">
        <v>67</v>
      </c>
      <c r="B565" t="s">
        <v>1974</v>
      </c>
      <c r="C565">
        <v>2020</v>
      </c>
      <c r="D565" t="s">
        <v>2039</v>
      </c>
      <c r="G565">
        <f t="shared" si="830"/>
        <v>0.93220338983050843</v>
      </c>
      <c r="H565">
        <f t="shared" si="831"/>
        <v>0.25988700564971751</v>
      </c>
      <c r="I565">
        <f t="shared" si="832"/>
        <v>0.1271186440677966</v>
      </c>
      <c r="K565" t="str">
        <f t="shared" si="833"/>
        <v/>
      </c>
      <c r="L565" t="str">
        <f t="shared" si="834"/>
        <v/>
      </c>
      <c r="M565" t="str">
        <f t="shared" si="835"/>
        <v/>
      </c>
      <c r="O565" t="str">
        <f t="shared" si="836"/>
        <v/>
      </c>
      <c r="P565" t="str">
        <f t="shared" si="837"/>
        <v/>
      </c>
      <c r="R565" t="str">
        <f t="shared" si="838"/>
        <v/>
      </c>
      <c r="S565" t="str">
        <f t="shared" si="839"/>
        <v/>
      </c>
      <c r="T565" t="str">
        <f t="shared" si="840"/>
        <v/>
      </c>
      <c r="U565" t="str">
        <f t="shared" si="841"/>
        <v/>
      </c>
      <c r="V565" t="str">
        <f t="shared" si="841"/>
        <v/>
      </c>
      <c r="W565" t="str">
        <f t="shared" si="841"/>
        <v/>
      </c>
      <c r="X565" t="str">
        <f t="shared" si="841"/>
        <v/>
      </c>
      <c r="Y565" t="str">
        <f t="shared" si="842"/>
        <v/>
      </c>
      <c r="Z565" t="str">
        <f t="shared" si="842"/>
        <v/>
      </c>
      <c r="AA565" t="str">
        <f t="shared" si="842"/>
        <v/>
      </c>
      <c r="AB565" t="str">
        <f t="shared" si="842"/>
        <v/>
      </c>
      <c r="AD565">
        <f t="shared" si="843"/>
        <v>0.99263351749539597</v>
      </c>
      <c r="AE565">
        <f t="shared" si="844"/>
        <v>0.39594843462246776</v>
      </c>
      <c r="AF565">
        <f t="shared" si="845"/>
        <v>0.24861878453038674</v>
      </c>
      <c r="AG565">
        <f t="shared" si="846"/>
        <v>0.6372007366482505</v>
      </c>
      <c r="AH565">
        <f t="shared" si="846"/>
        <v>0.63821892393320967</v>
      </c>
      <c r="AI565">
        <f t="shared" si="846"/>
        <v>0.31627906976744186</v>
      </c>
      <c r="AJ565">
        <f t="shared" si="846"/>
        <v>0.2</v>
      </c>
      <c r="AK565">
        <f t="shared" si="847"/>
        <v>0.36279926335174956</v>
      </c>
      <c r="AL565">
        <f t="shared" si="847"/>
        <v>0.36178107606679033</v>
      </c>
      <c r="AM565">
        <f t="shared" si="847"/>
        <v>0.68372093023255809</v>
      </c>
      <c r="AN565">
        <f t="shared" si="847"/>
        <v>0.8</v>
      </c>
      <c r="AQ565" t="str">
        <f t="shared" si="848"/>
        <v/>
      </c>
      <c r="AR565" t="str">
        <f t="shared" si="849"/>
        <v/>
      </c>
      <c r="AS565" t="str">
        <f t="shared" si="850"/>
        <v/>
      </c>
      <c r="AT565" t="str">
        <f t="shared" si="851"/>
        <v/>
      </c>
      <c r="AU565" t="str">
        <f t="shared" si="851"/>
        <v/>
      </c>
      <c r="AV565" t="str">
        <f t="shared" si="851"/>
        <v/>
      </c>
      <c r="AW565" t="str">
        <f t="shared" si="851"/>
        <v/>
      </c>
      <c r="AX565" t="str">
        <f t="shared" si="852"/>
        <v/>
      </c>
      <c r="AY565" t="str">
        <f t="shared" si="852"/>
        <v/>
      </c>
      <c r="AZ565" t="str">
        <f t="shared" si="852"/>
        <v/>
      </c>
      <c r="BA565" t="str">
        <f t="shared" si="852"/>
        <v/>
      </c>
      <c r="BC565">
        <f t="shared" si="853"/>
        <v>0.97690531177829099</v>
      </c>
      <c r="BD565">
        <f t="shared" si="854"/>
        <v>0.50346420323325636</v>
      </c>
      <c r="BE565">
        <f t="shared" si="855"/>
        <v>0.36951501154734412</v>
      </c>
      <c r="BF565">
        <f t="shared" si="856"/>
        <v>0.63972286374133946</v>
      </c>
      <c r="BG565">
        <f t="shared" si="856"/>
        <v>0.63829787234042556</v>
      </c>
      <c r="BH565">
        <f t="shared" si="856"/>
        <v>0.65137614678899081</v>
      </c>
      <c r="BI565">
        <f t="shared" si="856"/>
        <v>0.40625</v>
      </c>
      <c r="BJ565">
        <f t="shared" si="857"/>
        <v>0.36027713625866054</v>
      </c>
      <c r="BK565">
        <f t="shared" si="857"/>
        <v>0.36170212765957449</v>
      </c>
      <c r="BL565">
        <f t="shared" si="857"/>
        <v>0.34862385321100919</v>
      </c>
      <c r="BM565">
        <f t="shared" si="857"/>
        <v>0.59375</v>
      </c>
      <c r="BP565" t="str">
        <f t="shared" si="858"/>
        <v/>
      </c>
      <c r="BQ565" t="str">
        <f t="shared" si="859"/>
        <v/>
      </c>
      <c r="BR565" t="str">
        <f t="shared" si="860"/>
        <v/>
      </c>
      <c r="BS565" t="str">
        <f t="shared" si="861"/>
        <v/>
      </c>
      <c r="BT565" t="str">
        <f t="shared" si="861"/>
        <v/>
      </c>
      <c r="BU565" t="str">
        <f t="shared" si="861"/>
        <v/>
      </c>
      <c r="BV565" t="str">
        <f t="shared" si="861"/>
        <v/>
      </c>
      <c r="BW565" t="str">
        <f t="shared" si="862"/>
        <v/>
      </c>
      <c r="BX565" t="str">
        <f t="shared" si="862"/>
        <v/>
      </c>
      <c r="BY565" t="str">
        <f t="shared" si="862"/>
        <v/>
      </c>
      <c r="BZ565" t="str">
        <f t="shared" si="862"/>
        <v/>
      </c>
    </row>
    <row r="566" spans="1:78" outlineLevel="1">
      <c r="A566" t="s">
        <v>67</v>
      </c>
      <c r="B566" t="s">
        <v>1974</v>
      </c>
      <c r="C566">
        <v>2021</v>
      </c>
      <c r="D566" t="s">
        <v>2039</v>
      </c>
      <c r="G566">
        <f t="shared" si="830"/>
        <v>0.94444444444444442</v>
      </c>
      <c r="H566">
        <f t="shared" si="831"/>
        <v>0.37037037037037035</v>
      </c>
      <c r="I566">
        <f t="shared" si="832"/>
        <v>0.17460317460317459</v>
      </c>
      <c r="K566" t="str">
        <f t="shared" si="833"/>
        <v/>
      </c>
      <c r="L566" t="str">
        <f t="shared" si="834"/>
        <v/>
      </c>
      <c r="M566" t="str">
        <f t="shared" si="835"/>
        <v/>
      </c>
      <c r="O566" t="str">
        <f t="shared" si="836"/>
        <v/>
      </c>
      <c r="P566" t="str">
        <f t="shared" si="837"/>
        <v/>
      </c>
      <c r="R566" t="str">
        <f t="shared" si="838"/>
        <v/>
      </c>
      <c r="S566" t="str">
        <f t="shared" si="839"/>
        <v/>
      </c>
      <c r="T566" t="str">
        <f t="shared" si="840"/>
        <v/>
      </c>
      <c r="U566" t="str">
        <f t="shared" si="841"/>
        <v/>
      </c>
      <c r="V566" t="str">
        <f t="shared" si="841"/>
        <v/>
      </c>
      <c r="W566" t="str">
        <f t="shared" si="841"/>
        <v/>
      </c>
      <c r="X566" t="str">
        <f t="shared" si="841"/>
        <v/>
      </c>
      <c r="Y566" t="str">
        <f t="shared" si="842"/>
        <v/>
      </c>
      <c r="Z566" t="str">
        <f t="shared" si="842"/>
        <v/>
      </c>
      <c r="AA566" t="str">
        <f t="shared" si="842"/>
        <v/>
      </c>
      <c r="AB566" t="str">
        <f t="shared" si="842"/>
        <v/>
      </c>
      <c r="AD566">
        <f t="shared" si="843"/>
        <v>0.98412698412698407</v>
      </c>
      <c r="AE566">
        <f t="shared" si="844"/>
        <v>0.34920634920634919</v>
      </c>
      <c r="AF566">
        <f t="shared" si="845"/>
        <v>0.21693121693121692</v>
      </c>
      <c r="AG566">
        <f t="shared" si="846"/>
        <v>0.61904761904761907</v>
      </c>
      <c r="AH566">
        <f t="shared" si="846"/>
        <v>0.62903225806451613</v>
      </c>
      <c r="AI566">
        <f t="shared" si="846"/>
        <v>0.37878787878787878</v>
      </c>
      <c r="AJ566">
        <f t="shared" si="846"/>
        <v>0.3902439024390244</v>
      </c>
      <c r="AK566">
        <f t="shared" si="847"/>
        <v>0.38095238095238093</v>
      </c>
      <c r="AL566">
        <f t="shared" si="847"/>
        <v>0.37096774193548387</v>
      </c>
      <c r="AM566">
        <f t="shared" si="847"/>
        <v>0.62121212121212122</v>
      </c>
      <c r="AN566">
        <f t="shared" si="847"/>
        <v>0.6097560975609756</v>
      </c>
      <c r="AQ566">
        <f t="shared" si="848"/>
        <v>0</v>
      </c>
      <c r="AR566">
        <f t="shared" si="849"/>
        <v>1</v>
      </c>
      <c r="AS566">
        <f t="shared" si="850"/>
        <v>0</v>
      </c>
      <c r="AT566">
        <f t="shared" si="851"/>
        <v>0</v>
      </c>
      <c r="AU566" t="str">
        <f t="shared" si="851"/>
        <v/>
      </c>
      <c r="AV566">
        <f t="shared" si="851"/>
        <v>0</v>
      </c>
      <c r="AW566" t="str">
        <f t="shared" si="851"/>
        <v/>
      </c>
      <c r="AX566">
        <f t="shared" si="852"/>
        <v>1</v>
      </c>
      <c r="AY566" t="str">
        <f t="shared" si="852"/>
        <v/>
      </c>
      <c r="AZ566">
        <f t="shared" si="852"/>
        <v>1</v>
      </c>
      <c r="BA566" t="str">
        <f t="shared" si="852"/>
        <v/>
      </c>
      <c r="BC566">
        <f t="shared" si="853"/>
        <v>0.94117647058823528</v>
      </c>
      <c r="BD566">
        <f t="shared" si="854"/>
        <v>0.58056265984654731</v>
      </c>
      <c r="BE566">
        <f t="shared" si="855"/>
        <v>0.38618925831202044</v>
      </c>
      <c r="BF566">
        <f t="shared" si="856"/>
        <v>0.64450127877237851</v>
      </c>
      <c r="BG566">
        <f t="shared" si="856"/>
        <v>0.64402173913043481</v>
      </c>
      <c r="BH566">
        <f t="shared" si="856"/>
        <v>0.64317180616740088</v>
      </c>
      <c r="BI566">
        <f t="shared" si="856"/>
        <v>0.46357615894039733</v>
      </c>
      <c r="BJ566">
        <f t="shared" si="857"/>
        <v>0.35549872122762149</v>
      </c>
      <c r="BK566">
        <f t="shared" si="857"/>
        <v>0.35597826086956524</v>
      </c>
      <c r="BL566">
        <f t="shared" si="857"/>
        <v>0.35682819383259912</v>
      </c>
      <c r="BM566">
        <f t="shared" si="857"/>
        <v>0.53642384105960261</v>
      </c>
      <c r="BP566" t="str">
        <f t="shared" si="858"/>
        <v/>
      </c>
      <c r="BQ566" t="str">
        <f t="shared" si="859"/>
        <v/>
      </c>
      <c r="BR566" t="str">
        <f t="shared" si="860"/>
        <v/>
      </c>
      <c r="BS566" t="str">
        <f t="shared" si="861"/>
        <v/>
      </c>
      <c r="BT566" t="str">
        <f t="shared" si="861"/>
        <v/>
      </c>
      <c r="BU566" t="str">
        <f t="shared" si="861"/>
        <v/>
      </c>
      <c r="BV566" t="str">
        <f t="shared" si="861"/>
        <v/>
      </c>
      <c r="BW566" t="str">
        <f t="shared" si="862"/>
        <v/>
      </c>
      <c r="BX566" t="str">
        <f t="shared" si="862"/>
        <v/>
      </c>
      <c r="BY566" t="str">
        <f t="shared" si="862"/>
        <v/>
      </c>
      <c r="BZ566" t="str">
        <f t="shared" si="862"/>
        <v/>
      </c>
    </row>
    <row r="567" spans="1:78" outlineLevel="1">
      <c r="A567" t="s">
        <v>67</v>
      </c>
      <c r="B567" t="s">
        <v>1974</v>
      </c>
      <c r="C567">
        <v>2022</v>
      </c>
      <c r="D567" t="s">
        <v>2039</v>
      </c>
      <c r="G567">
        <f t="shared" si="830"/>
        <v>0.93674698795180722</v>
      </c>
      <c r="H567">
        <f t="shared" si="831"/>
        <v>0.30722891566265059</v>
      </c>
      <c r="I567">
        <f t="shared" si="832"/>
        <v>0.13855421686746988</v>
      </c>
      <c r="K567" t="str">
        <f t="shared" si="833"/>
        <v/>
      </c>
      <c r="L567" t="str">
        <f t="shared" si="834"/>
        <v/>
      </c>
      <c r="M567" t="str">
        <f t="shared" si="835"/>
        <v/>
      </c>
      <c r="O567">
        <f t="shared" si="836"/>
        <v>0</v>
      </c>
      <c r="P567">
        <f t="shared" si="837"/>
        <v>1</v>
      </c>
      <c r="R567">
        <f t="shared" si="838"/>
        <v>0</v>
      </c>
      <c r="S567">
        <f t="shared" si="839"/>
        <v>0</v>
      </c>
      <c r="T567">
        <f t="shared" si="840"/>
        <v>0</v>
      </c>
      <c r="U567">
        <f t="shared" si="841"/>
        <v>0.6386554621848739</v>
      </c>
      <c r="V567" t="str">
        <f t="shared" si="841"/>
        <v/>
      </c>
      <c r="W567" t="str">
        <f t="shared" si="841"/>
        <v/>
      </c>
      <c r="X567" t="str">
        <f t="shared" si="841"/>
        <v/>
      </c>
      <c r="Y567">
        <f t="shared" si="842"/>
        <v>0.36134453781512604</v>
      </c>
      <c r="Z567" t="str">
        <f t="shared" si="842"/>
        <v/>
      </c>
      <c r="AA567" t="str">
        <f t="shared" si="842"/>
        <v/>
      </c>
      <c r="AB567" t="str">
        <f t="shared" si="842"/>
        <v/>
      </c>
      <c r="AD567">
        <f t="shared" si="843"/>
        <v>0.85496183206106868</v>
      </c>
      <c r="AE567">
        <f t="shared" si="844"/>
        <v>0.48091603053435117</v>
      </c>
      <c r="AF567">
        <f t="shared" si="845"/>
        <v>0.3282442748091603</v>
      </c>
      <c r="AG567">
        <f t="shared" si="846"/>
        <v>0.41221374045801529</v>
      </c>
      <c r="AH567">
        <f t="shared" si="846"/>
        <v>0.4642857142857143</v>
      </c>
      <c r="AI567">
        <f t="shared" si="846"/>
        <v>0.20634920634920634</v>
      </c>
      <c r="AJ567">
        <f t="shared" si="846"/>
        <v>6.9767441860465115E-2</v>
      </c>
      <c r="AK567">
        <f t="shared" si="847"/>
        <v>0.58778625954198471</v>
      </c>
      <c r="AL567">
        <f t="shared" si="847"/>
        <v>0.5357142857142857</v>
      </c>
      <c r="AM567">
        <f t="shared" si="847"/>
        <v>0.79365079365079361</v>
      </c>
      <c r="AN567">
        <f t="shared" si="847"/>
        <v>0.93023255813953487</v>
      </c>
      <c r="AQ567" t="str">
        <f t="shared" si="848"/>
        <v/>
      </c>
      <c r="AR567" t="str">
        <f t="shared" si="849"/>
        <v/>
      </c>
      <c r="AS567" t="str">
        <f t="shared" si="850"/>
        <v/>
      </c>
      <c r="AT567" t="str">
        <f t="shared" si="851"/>
        <v/>
      </c>
      <c r="AU567" t="str">
        <f t="shared" si="851"/>
        <v/>
      </c>
      <c r="AV567" t="str">
        <f t="shared" si="851"/>
        <v/>
      </c>
      <c r="AW567" t="str">
        <f t="shared" si="851"/>
        <v/>
      </c>
      <c r="AX567" t="str">
        <f t="shared" si="852"/>
        <v/>
      </c>
      <c r="AY567" t="str">
        <f t="shared" si="852"/>
        <v/>
      </c>
      <c r="AZ567" t="str">
        <f t="shared" si="852"/>
        <v/>
      </c>
      <c r="BA567" t="str">
        <f t="shared" si="852"/>
        <v/>
      </c>
      <c r="BC567">
        <f t="shared" si="853"/>
        <v>0.72484599589322385</v>
      </c>
      <c r="BD567">
        <f t="shared" si="854"/>
        <v>0.6078028747433265</v>
      </c>
      <c r="BE567">
        <f t="shared" si="855"/>
        <v>0.35728952772073924</v>
      </c>
      <c r="BF567">
        <f t="shared" si="856"/>
        <v>0.63039014373716629</v>
      </c>
      <c r="BG567">
        <f t="shared" si="856"/>
        <v>0.70821529745042489</v>
      </c>
      <c r="BH567">
        <f t="shared" si="856"/>
        <v>0.57094594594594594</v>
      </c>
      <c r="BI567">
        <f t="shared" si="856"/>
        <v>0.3045977011494253</v>
      </c>
      <c r="BJ567">
        <f t="shared" si="857"/>
        <v>0.36960985626283366</v>
      </c>
      <c r="BK567">
        <f t="shared" si="857"/>
        <v>0.29178470254957506</v>
      </c>
      <c r="BL567">
        <f t="shared" si="857"/>
        <v>0.42905405405405406</v>
      </c>
      <c r="BM567">
        <f t="shared" si="857"/>
        <v>0.6954022988505747</v>
      </c>
      <c r="BP567" t="str">
        <f t="shared" si="858"/>
        <v/>
      </c>
      <c r="BQ567" t="str">
        <f t="shared" si="859"/>
        <v/>
      </c>
      <c r="BR567" t="str">
        <f t="shared" si="860"/>
        <v/>
      </c>
      <c r="BS567" t="str">
        <f t="shared" si="861"/>
        <v/>
      </c>
      <c r="BT567" t="str">
        <f t="shared" si="861"/>
        <v/>
      </c>
      <c r="BU567" t="str">
        <f t="shared" si="861"/>
        <v/>
      </c>
      <c r="BV567" t="str">
        <f t="shared" si="861"/>
        <v/>
      </c>
      <c r="BW567" t="str">
        <f t="shared" si="862"/>
        <v/>
      </c>
      <c r="BX567" t="str">
        <f t="shared" si="862"/>
        <v/>
      </c>
      <c r="BY567" t="str">
        <f t="shared" si="862"/>
        <v/>
      </c>
      <c r="BZ567" t="str">
        <f t="shared" si="862"/>
        <v/>
      </c>
    </row>
    <row r="568" spans="1:78" outlineLevel="1">
      <c r="A568" t="s">
        <v>67</v>
      </c>
      <c r="B568" t="s">
        <v>1974</v>
      </c>
      <c r="C568">
        <v>2023</v>
      </c>
      <c r="D568" t="s">
        <v>2039</v>
      </c>
      <c r="G568">
        <f t="shared" si="830"/>
        <v>0.84756097560975607</v>
      </c>
      <c r="H568">
        <f t="shared" si="831"/>
        <v>0.34451219512195119</v>
      </c>
      <c r="I568">
        <f t="shared" si="832"/>
        <v>0.17682926829268292</v>
      </c>
      <c r="K568" t="str">
        <f t="shared" si="833"/>
        <v/>
      </c>
      <c r="L568" t="str">
        <f t="shared" si="834"/>
        <v/>
      </c>
      <c r="M568" t="str">
        <f t="shared" si="835"/>
        <v/>
      </c>
      <c r="O568">
        <f t="shared" si="836"/>
        <v>0.22535211267605634</v>
      </c>
      <c r="P568">
        <f t="shared" si="837"/>
        <v>0.77464788732394363</v>
      </c>
      <c r="R568" t="str">
        <f t="shared" si="838"/>
        <v/>
      </c>
      <c r="S568" t="str">
        <f t="shared" si="839"/>
        <v/>
      </c>
      <c r="T568" t="str">
        <f t="shared" si="840"/>
        <v/>
      </c>
      <c r="U568" t="str">
        <f t="shared" si="841"/>
        <v/>
      </c>
      <c r="V568" t="str">
        <f t="shared" si="841"/>
        <v/>
      </c>
      <c r="W568" t="str">
        <f t="shared" si="841"/>
        <v/>
      </c>
      <c r="X568" t="str">
        <f t="shared" si="841"/>
        <v/>
      </c>
      <c r="Y568" t="str">
        <f t="shared" si="842"/>
        <v/>
      </c>
      <c r="Z568" t="str">
        <f t="shared" si="842"/>
        <v/>
      </c>
      <c r="AA568" t="str">
        <f t="shared" si="842"/>
        <v/>
      </c>
      <c r="AB568" t="str">
        <f t="shared" si="842"/>
        <v/>
      </c>
      <c r="AD568">
        <f t="shared" si="843"/>
        <v>0.82200647249190939</v>
      </c>
      <c r="AE568">
        <f t="shared" si="844"/>
        <v>0.46601941747572817</v>
      </c>
      <c r="AF568">
        <f t="shared" si="845"/>
        <v>0.20711974110032363</v>
      </c>
      <c r="AG568">
        <f t="shared" si="846"/>
        <v>0.22006472491909385</v>
      </c>
      <c r="AH568">
        <f t="shared" si="846"/>
        <v>0.26771653543307089</v>
      </c>
      <c r="AI568">
        <f t="shared" si="846"/>
        <v>5.5555555555555552E-2</v>
      </c>
      <c r="AJ568">
        <f t="shared" si="846"/>
        <v>7.8125E-2</v>
      </c>
      <c r="AK568">
        <f t="shared" si="847"/>
        <v>0.7799352750809061</v>
      </c>
      <c r="AL568">
        <f t="shared" si="847"/>
        <v>0.73228346456692917</v>
      </c>
      <c r="AM568">
        <f t="shared" si="847"/>
        <v>0.94444444444444442</v>
      </c>
      <c r="AN568">
        <f t="shared" si="847"/>
        <v>0.921875</v>
      </c>
      <c r="AQ568" t="str">
        <f t="shared" si="848"/>
        <v/>
      </c>
      <c r="AR568" t="str">
        <f t="shared" si="849"/>
        <v/>
      </c>
      <c r="AS568" t="str">
        <f t="shared" si="850"/>
        <v/>
      </c>
      <c r="AT568" t="str">
        <f t="shared" si="851"/>
        <v/>
      </c>
      <c r="AU568" t="str">
        <f t="shared" si="851"/>
        <v/>
      </c>
      <c r="AV568" t="str">
        <f t="shared" si="851"/>
        <v/>
      </c>
      <c r="AW568" t="str">
        <f t="shared" si="851"/>
        <v/>
      </c>
      <c r="AX568" t="str">
        <f t="shared" si="852"/>
        <v/>
      </c>
      <c r="AY568" t="str">
        <f t="shared" si="852"/>
        <v/>
      </c>
      <c r="AZ568" t="str">
        <f t="shared" si="852"/>
        <v/>
      </c>
      <c r="BA568" t="str">
        <f t="shared" si="852"/>
        <v/>
      </c>
      <c r="BC568">
        <f t="shared" si="853"/>
        <v>0.67529411764705882</v>
      </c>
      <c r="BD568">
        <f t="shared" si="854"/>
        <v>0.50588235294117645</v>
      </c>
      <c r="BE568">
        <f t="shared" si="855"/>
        <v>0.36705882352941177</v>
      </c>
      <c r="BF568">
        <f t="shared" si="856"/>
        <v>0.65176470588235291</v>
      </c>
      <c r="BG568">
        <f t="shared" si="856"/>
        <v>0.78048780487804881</v>
      </c>
      <c r="BH568">
        <f t="shared" si="856"/>
        <v>0.586046511627907</v>
      </c>
      <c r="BI568">
        <f t="shared" si="856"/>
        <v>0.36538461538461536</v>
      </c>
      <c r="BJ568">
        <f t="shared" si="857"/>
        <v>0.34823529411764703</v>
      </c>
      <c r="BK568">
        <f t="shared" si="857"/>
        <v>0.21951219512195122</v>
      </c>
      <c r="BL568">
        <f t="shared" si="857"/>
        <v>0.413953488372093</v>
      </c>
      <c r="BM568">
        <f t="shared" si="857"/>
        <v>0.63461538461538458</v>
      </c>
      <c r="BP568" t="str">
        <f t="shared" si="858"/>
        <v/>
      </c>
      <c r="BQ568" t="str">
        <f t="shared" si="859"/>
        <v/>
      </c>
      <c r="BR568" t="str">
        <f t="shared" si="860"/>
        <v/>
      </c>
      <c r="BS568" t="str">
        <f t="shared" si="861"/>
        <v/>
      </c>
      <c r="BT568" t="str">
        <f t="shared" si="861"/>
        <v/>
      </c>
      <c r="BU568" t="str">
        <f t="shared" si="861"/>
        <v/>
      </c>
      <c r="BV568" t="str">
        <f t="shared" si="861"/>
        <v/>
      </c>
      <c r="BW568" t="str">
        <f t="shared" si="862"/>
        <v/>
      </c>
      <c r="BX568" t="str">
        <f t="shared" si="862"/>
        <v/>
      </c>
      <c r="BY568" t="str">
        <f t="shared" si="862"/>
        <v/>
      </c>
      <c r="BZ568" t="str">
        <f t="shared" si="862"/>
        <v/>
      </c>
    </row>
    <row r="569" spans="1:78" outlineLevel="1">
      <c r="A569" t="s">
        <v>69</v>
      </c>
      <c r="B569" t="s">
        <v>1930</v>
      </c>
      <c r="C569">
        <v>2018</v>
      </c>
      <c r="D569" t="s">
        <v>2039</v>
      </c>
      <c r="G569">
        <f t="shared" ref="G569:G574" si="863">IF(F112&gt;0, G112/F112, "")</f>
        <v>0.46616541353383456</v>
      </c>
      <c r="H569">
        <f t="shared" ref="H569:H574" si="864">IF(F112&gt;0, H112/F112, "")</f>
        <v>0.2857142857142857</v>
      </c>
      <c r="I569">
        <f t="shared" ref="I569:I574" si="865">IF(F112&gt;0, I112/F112, "")</f>
        <v>0.22556390977443608</v>
      </c>
      <c r="K569" t="str">
        <f t="shared" ref="K569:K574" si="866">IF(J112&gt;0, K112/J112, "")</f>
        <v/>
      </c>
      <c r="L569" t="str">
        <f t="shared" ref="L569:L574" si="867">IF(J112&gt;0, L112/J112, "")</f>
        <v/>
      </c>
      <c r="M569" t="str">
        <f t="shared" ref="M569:M574" si="868">IF(J112&gt;0, M112/J112, "")</f>
        <v/>
      </c>
      <c r="O569" t="str">
        <f t="shared" ref="O569:O574" si="869">IF(N112&gt;0, O112/N112, "")</f>
        <v/>
      </c>
      <c r="P569" t="str">
        <f t="shared" ref="P569:P574" si="870">IF(N112&gt;0, P112/N112, "")</f>
        <v/>
      </c>
      <c r="R569" t="str">
        <f t="shared" ref="R569:R574" si="871">IF(Q112&gt;0, R112/Q112, "")</f>
        <v/>
      </c>
      <c r="S569" t="str">
        <f t="shared" ref="S569:S574" si="872">IF(Q112&gt;0, S112/Q112, "")</f>
        <v/>
      </c>
      <c r="T569" t="str">
        <f t="shared" ref="T569:T574" si="873">IF(Q112&gt;0, T112/Q112, "")</f>
        <v/>
      </c>
      <c r="U569" t="str">
        <f t="shared" ref="U569:X574" si="874">IF(Q112&gt;0, U112/Q112, "")</f>
        <v/>
      </c>
      <c r="V569" t="str">
        <f t="shared" si="874"/>
        <v/>
      </c>
      <c r="W569" t="str">
        <f t="shared" si="874"/>
        <v/>
      </c>
      <c r="X569" t="str">
        <f t="shared" si="874"/>
        <v/>
      </c>
      <c r="Y569" t="str">
        <f t="shared" ref="Y569:AB574" si="875">IF(Q112&gt;0, Y112/Q112, "")</f>
        <v/>
      </c>
      <c r="Z569" t="str">
        <f t="shared" si="875"/>
        <v/>
      </c>
      <c r="AA569" t="str">
        <f t="shared" si="875"/>
        <v/>
      </c>
      <c r="AB569" t="str">
        <f t="shared" si="875"/>
        <v/>
      </c>
      <c r="AD569">
        <f t="shared" ref="AD569:AD574" si="876">IF(AC112&gt;0, AD112/AC112, "")</f>
        <v>0.44137931034482758</v>
      </c>
      <c r="AE569">
        <f t="shared" ref="AE569:AE574" si="877">IF(AC112&gt;0, AE112/AC112, "")</f>
        <v>0.30689655172413793</v>
      </c>
      <c r="AF569">
        <f t="shared" ref="AF569:AF574" si="878">IF(AC112&gt;0, AF112/AC112, "")</f>
        <v>0.65172413793103445</v>
      </c>
      <c r="AG569">
        <f t="shared" ref="AG569:AJ574" si="879">IF(AC112&gt;0, AG112/AC112, "")</f>
        <v>0.53793103448275859</v>
      </c>
      <c r="AH569">
        <f t="shared" si="879"/>
        <v>0.3984375</v>
      </c>
      <c r="AI569">
        <f t="shared" si="879"/>
        <v>0.33707865168539325</v>
      </c>
      <c r="AJ569">
        <f t="shared" si="879"/>
        <v>0.52380952380952384</v>
      </c>
      <c r="AK569">
        <f t="shared" ref="AK569:AN574" si="880">IF(AC112&gt;0, AK112/AC112, "")</f>
        <v>0.46206896551724136</v>
      </c>
      <c r="AL569">
        <f t="shared" si="880"/>
        <v>0.6015625</v>
      </c>
      <c r="AM569">
        <f t="shared" si="880"/>
        <v>0.6629213483146067</v>
      </c>
      <c r="AN569">
        <f t="shared" si="880"/>
        <v>0.47619047619047616</v>
      </c>
      <c r="AQ569" t="str">
        <f t="shared" ref="AQ569:AQ574" si="881">IF(AP112&gt;0, AQ112/AP112, "")</f>
        <v/>
      </c>
      <c r="AR569" t="str">
        <f t="shared" ref="AR569:AR574" si="882">IF(AP112&gt;0, AR112/AP112, "")</f>
        <v/>
      </c>
      <c r="AS569" t="str">
        <f t="shared" ref="AS569:AS574" si="883">IF(AP112&gt;0, AS112/AP112, "")</f>
        <v/>
      </c>
      <c r="AT569" t="str">
        <f t="shared" ref="AT569:AW574" si="884">IF(AP112&gt;0, AT112/AP112, "")</f>
        <v/>
      </c>
      <c r="AU569" t="str">
        <f t="shared" si="884"/>
        <v/>
      </c>
      <c r="AV569" t="str">
        <f t="shared" si="884"/>
        <v/>
      </c>
      <c r="AW569" t="str">
        <f t="shared" si="884"/>
        <v/>
      </c>
      <c r="AX569" t="str">
        <f t="shared" ref="AX569:BA574" si="885">IF(AP112&gt;0, AX112/AP112, "")</f>
        <v/>
      </c>
      <c r="AY569" t="str">
        <f t="shared" si="885"/>
        <v/>
      </c>
      <c r="AZ569" t="str">
        <f t="shared" si="885"/>
        <v/>
      </c>
      <c r="BA569" t="str">
        <f t="shared" si="885"/>
        <v/>
      </c>
      <c r="BC569">
        <f t="shared" ref="BC569:BC574" si="886">IF(BB112&gt;0, BC112/BB112, "")</f>
        <v>0.28452579034941766</v>
      </c>
      <c r="BD569">
        <f t="shared" ref="BD569:BD574" si="887">IF(BB112&gt;0, BD112/BB112, "")</f>
        <v>0.37936772046589018</v>
      </c>
      <c r="BE569">
        <f t="shared" ref="BE569:BE574" si="888">IF(BB112&gt;0, BE112/BB112, "")</f>
        <v>0.38935108153078202</v>
      </c>
      <c r="BF569">
        <f t="shared" ref="BF569:BI574" si="889">IF(BB112&gt;0, BF112/BB112, "")</f>
        <v>0.83527454242928456</v>
      </c>
      <c r="BG569">
        <f t="shared" si="889"/>
        <v>0.89473684210526316</v>
      </c>
      <c r="BH569">
        <f t="shared" si="889"/>
        <v>0.82894736842105265</v>
      </c>
      <c r="BI569">
        <f t="shared" si="889"/>
        <v>0.65811965811965811</v>
      </c>
      <c r="BJ569">
        <f t="shared" ref="BJ569:BM574" si="890">IF(BB112&gt;0, BJ112/BB112, "")</f>
        <v>0.16472545757071547</v>
      </c>
      <c r="BK569">
        <f t="shared" si="890"/>
        <v>0.10526315789473684</v>
      </c>
      <c r="BL569">
        <f t="shared" si="890"/>
        <v>0.17105263157894737</v>
      </c>
      <c r="BM569">
        <f t="shared" si="890"/>
        <v>0.34188034188034189</v>
      </c>
      <c r="BP569" t="str">
        <f t="shared" ref="BP569:BP574" si="891">IF(BO112&gt;0, BP112/BO112, "")</f>
        <v/>
      </c>
      <c r="BQ569" t="str">
        <f t="shared" ref="BQ569:BQ574" si="892">IF(BO112&gt;0, BQ112/BO112, "")</f>
        <v/>
      </c>
      <c r="BR569" t="str">
        <f t="shared" ref="BR569:BR574" si="893">IF(BO112&gt;0, BR112/BO112, "")</f>
        <v/>
      </c>
      <c r="BS569" t="str">
        <f t="shared" ref="BS569:BV574" si="894">IF(BO112&gt;0, BS112/BO112, "")</f>
        <v/>
      </c>
      <c r="BT569" t="str">
        <f t="shared" si="894"/>
        <v/>
      </c>
      <c r="BU569" t="str">
        <f t="shared" si="894"/>
        <v/>
      </c>
      <c r="BV569" t="str">
        <f t="shared" si="894"/>
        <v/>
      </c>
      <c r="BW569" t="str">
        <f t="shared" ref="BW569:BZ574" si="895">IF(BO112&gt;0, BW112/BO112, "")</f>
        <v/>
      </c>
      <c r="BX569" t="str">
        <f t="shared" si="895"/>
        <v/>
      </c>
      <c r="BY569" t="str">
        <f t="shared" si="895"/>
        <v/>
      </c>
      <c r="BZ569" t="str">
        <f t="shared" si="895"/>
        <v/>
      </c>
    </row>
    <row r="570" spans="1:78" outlineLevel="1">
      <c r="A570" t="s">
        <v>69</v>
      </c>
      <c r="B570" t="s">
        <v>1930</v>
      </c>
      <c r="C570">
        <v>2019</v>
      </c>
      <c r="D570" t="s">
        <v>2039</v>
      </c>
      <c r="G570">
        <f t="shared" si="863"/>
        <v>0.38585209003215432</v>
      </c>
      <c r="H570">
        <f t="shared" si="864"/>
        <v>0.33440514469453375</v>
      </c>
      <c r="I570">
        <f t="shared" si="865"/>
        <v>0.26366559485530544</v>
      </c>
      <c r="K570" t="str">
        <f t="shared" si="866"/>
        <v/>
      </c>
      <c r="L570" t="str">
        <f t="shared" si="867"/>
        <v/>
      </c>
      <c r="M570" t="str">
        <f t="shared" si="868"/>
        <v/>
      </c>
      <c r="O570" t="str">
        <f t="shared" si="869"/>
        <v/>
      </c>
      <c r="P570" t="str">
        <f t="shared" si="870"/>
        <v/>
      </c>
      <c r="R570" t="str">
        <f t="shared" si="871"/>
        <v/>
      </c>
      <c r="S570" t="str">
        <f t="shared" si="872"/>
        <v/>
      </c>
      <c r="T570" t="str">
        <f t="shared" si="873"/>
        <v/>
      </c>
      <c r="U570" t="str">
        <f t="shared" si="874"/>
        <v/>
      </c>
      <c r="V570" t="str">
        <f t="shared" si="874"/>
        <v/>
      </c>
      <c r="W570" t="str">
        <f t="shared" si="874"/>
        <v/>
      </c>
      <c r="X570" t="str">
        <f t="shared" si="874"/>
        <v/>
      </c>
      <c r="Y570" t="str">
        <f t="shared" si="875"/>
        <v/>
      </c>
      <c r="Z570" t="str">
        <f t="shared" si="875"/>
        <v/>
      </c>
      <c r="AA570" t="str">
        <f t="shared" si="875"/>
        <v/>
      </c>
      <c r="AB570" t="str">
        <f t="shared" si="875"/>
        <v/>
      </c>
      <c r="AD570">
        <f t="shared" si="876"/>
        <v>0.48909657320872274</v>
      </c>
      <c r="AE570">
        <f t="shared" si="877"/>
        <v>0.3364485981308411</v>
      </c>
      <c r="AF570">
        <f t="shared" si="878"/>
        <v>0.58566978193146413</v>
      </c>
      <c r="AG570">
        <f t="shared" si="879"/>
        <v>0.5109034267912772</v>
      </c>
      <c r="AH570">
        <f t="shared" si="879"/>
        <v>0.45859872611464969</v>
      </c>
      <c r="AI570">
        <f t="shared" si="879"/>
        <v>0.43518518518518517</v>
      </c>
      <c r="AJ570">
        <f t="shared" si="879"/>
        <v>0.5</v>
      </c>
      <c r="AK570">
        <f t="shared" si="880"/>
        <v>0.48909657320872274</v>
      </c>
      <c r="AL570">
        <f t="shared" si="880"/>
        <v>0.54140127388535031</v>
      </c>
      <c r="AM570">
        <f t="shared" si="880"/>
        <v>0.56481481481481477</v>
      </c>
      <c r="AN570">
        <f t="shared" si="880"/>
        <v>0.5</v>
      </c>
      <c r="AQ570" t="str">
        <f t="shared" si="881"/>
        <v/>
      </c>
      <c r="AR570" t="str">
        <f t="shared" si="882"/>
        <v/>
      </c>
      <c r="AS570" t="str">
        <f t="shared" si="883"/>
        <v/>
      </c>
      <c r="AT570" t="str">
        <f t="shared" si="884"/>
        <v/>
      </c>
      <c r="AU570" t="str">
        <f t="shared" si="884"/>
        <v/>
      </c>
      <c r="AV570" t="str">
        <f t="shared" si="884"/>
        <v/>
      </c>
      <c r="AW570" t="str">
        <f t="shared" si="884"/>
        <v/>
      </c>
      <c r="AX570" t="str">
        <f t="shared" si="885"/>
        <v/>
      </c>
      <c r="AY570" t="str">
        <f t="shared" si="885"/>
        <v/>
      </c>
      <c r="AZ570" t="str">
        <f t="shared" si="885"/>
        <v/>
      </c>
      <c r="BA570" t="str">
        <f t="shared" si="885"/>
        <v/>
      </c>
      <c r="BC570">
        <f t="shared" si="886"/>
        <v>0.3392857142857143</v>
      </c>
      <c r="BD570">
        <f t="shared" si="887"/>
        <v>0.36249999999999999</v>
      </c>
      <c r="BE570">
        <f t="shared" si="888"/>
        <v>0.42678571428571427</v>
      </c>
      <c r="BF570">
        <f t="shared" si="889"/>
        <v>0.82321428571428568</v>
      </c>
      <c r="BG570">
        <f t="shared" si="889"/>
        <v>0.93684210526315792</v>
      </c>
      <c r="BH570">
        <f t="shared" si="889"/>
        <v>0.82758620689655171</v>
      </c>
      <c r="BI570">
        <f t="shared" si="889"/>
        <v>0.66108786610878656</v>
      </c>
      <c r="BJ570">
        <f t="shared" si="890"/>
        <v>0.1767857142857143</v>
      </c>
      <c r="BK570">
        <f t="shared" si="890"/>
        <v>6.3157894736842107E-2</v>
      </c>
      <c r="BL570">
        <f t="shared" si="890"/>
        <v>0.17241379310344829</v>
      </c>
      <c r="BM570">
        <f t="shared" si="890"/>
        <v>0.33891213389121339</v>
      </c>
      <c r="BP570" t="str">
        <f t="shared" si="891"/>
        <v/>
      </c>
      <c r="BQ570" t="str">
        <f t="shared" si="892"/>
        <v/>
      </c>
      <c r="BR570" t="str">
        <f t="shared" si="893"/>
        <v/>
      </c>
      <c r="BS570" t="str">
        <f t="shared" si="894"/>
        <v/>
      </c>
      <c r="BT570" t="str">
        <f t="shared" si="894"/>
        <v/>
      </c>
      <c r="BU570" t="str">
        <f t="shared" si="894"/>
        <v/>
      </c>
      <c r="BV570" t="str">
        <f t="shared" si="894"/>
        <v/>
      </c>
      <c r="BW570" t="str">
        <f t="shared" si="895"/>
        <v/>
      </c>
      <c r="BX570" t="str">
        <f t="shared" si="895"/>
        <v/>
      </c>
      <c r="BY570" t="str">
        <f t="shared" si="895"/>
        <v/>
      </c>
      <c r="BZ570" t="str">
        <f t="shared" si="895"/>
        <v/>
      </c>
    </row>
    <row r="571" spans="1:78" outlineLevel="1">
      <c r="A571" t="s">
        <v>69</v>
      </c>
      <c r="B571" t="s">
        <v>1930</v>
      </c>
      <c r="C571">
        <v>2020</v>
      </c>
      <c r="D571" t="s">
        <v>2039</v>
      </c>
      <c r="G571">
        <f t="shared" si="863"/>
        <v>0.40584415584415584</v>
      </c>
      <c r="H571">
        <f t="shared" si="864"/>
        <v>0.34415584415584416</v>
      </c>
      <c r="I571">
        <f t="shared" si="865"/>
        <v>0.19155844155844157</v>
      </c>
      <c r="K571" t="str">
        <f t="shared" si="866"/>
        <v/>
      </c>
      <c r="L571" t="str">
        <f t="shared" si="867"/>
        <v/>
      </c>
      <c r="M571" t="str">
        <f t="shared" si="868"/>
        <v/>
      </c>
      <c r="O571" t="str">
        <f t="shared" si="869"/>
        <v/>
      </c>
      <c r="P571" t="str">
        <f t="shared" si="870"/>
        <v/>
      </c>
      <c r="R571" t="str">
        <f t="shared" si="871"/>
        <v/>
      </c>
      <c r="S571" t="str">
        <f t="shared" si="872"/>
        <v/>
      </c>
      <c r="T571" t="str">
        <f t="shared" si="873"/>
        <v/>
      </c>
      <c r="U571" t="str">
        <f t="shared" si="874"/>
        <v/>
      </c>
      <c r="V571" t="str">
        <f t="shared" si="874"/>
        <v/>
      </c>
      <c r="W571" t="str">
        <f t="shared" si="874"/>
        <v/>
      </c>
      <c r="X571" t="str">
        <f t="shared" si="874"/>
        <v/>
      </c>
      <c r="Y571" t="str">
        <f t="shared" si="875"/>
        <v/>
      </c>
      <c r="Z571" t="str">
        <f t="shared" si="875"/>
        <v/>
      </c>
      <c r="AA571" t="str">
        <f t="shared" si="875"/>
        <v/>
      </c>
      <c r="AB571" t="str">
        <f t="shared" si="875"/>
        <v/>
      </c>
      <c r="AD571">
        <f t="shared" si="876"/>
        <v>0.41409691629955947</v>
      </c>
      <c r="AE571">
        <f t="shared" si="877"/>
        <v>0.3964757709251101</v>
      </c>
      <c r="AF571">
        <f t="shared" si="878"/>
        <v>0.66519823788546251</v>
      </c>
      <c r="AG571">
        <f t="shared" si="879"/>
        <v>0.5506607929515418</v>
      </c>
      <c r="AH571">
        <f t="shared" si="879"/>
        <v>0.44680851063829785</v>
      </c>
      <c r="AI571">
        <f t="shared" si="879"/>
        <v>0.45555555555555555</v>
      </c>
      <c r="AJ571">
        <f t="shared" si="879"/>
        <v>0.5629139072847682</v>
      </c>
      <c r="AK571">
        <f t="shared" si="880"/>
        <v>0.44933920704845814</v>
      </c>
      <c r="AL571">
        <f t="shared" si="880"/>
        <v>0.55319148936170215</v>
      </c>
      <c r="AM571">
        <f t="shared" si="880"/>
        <v>0.5444444444444444</v>
      </c>
      <c r="AN571">
        <f t="shared" si="880"/>
        <v>0.4370860927152318</v>
      </c>
      <c r="AQ571" t="str">
        <f t="shared" si="881"/>
        <v/>
      </c>
      <c r="AR571" t="str">
        <f t="shared" si="882"/>
        <v/>
      </c>
      <c r="AS571" t="str">
        <f t="shared" si="883"/>
        <v/>
      </c>
      <c r="AT571" t="str">
        <f t="shared" si="884"/>
        <v/>
      </c>
      <c r="AU571" t="str">
        <f t="shared" si="884"/>
        <v/>
      </c>
      <c r="AV571" t="str">
        <f t="shared" si="884"/>
        <v/>
      </c>
      <c r="AW571" t="str">
        <f t="shared" si="884"/>
        <v/>
      </c>
      <c r="AX571" t="str">
        <f t="shared" si="885"/>
        <v/>
      </c>
      <c r="AY571" t="str">
        <f t="shared" si="885"/>
        <v/>
      </c>
      <c r="AZ571" t="str">
        <f t="shared" si="885"/>
        <v/>
      </c>
      <c r="BA571" t="str">
        <f t="shared" si="885"/>
        <v/>
      </c>
      <c r="BC571">
        <f t="shared" si="886"/>
        <v>0.36082474226804123</v>
      </c>
      <c r="BD571">
        <f t="shared" si="887"/>
        <v>0.33676975945017185</v>
      </c>
      <c r="BE571">
        <f t="shared" si="888"/>
        <v>0.40549828178694158</v>
      </c>
      <c r="BF571">
        <f t="shared" si="889"/>
        <v>0.80756013745704469</v>
      </c>
      <c r="BG571">
        <f t="shared" si="889"/>
        <v>0.93333333333333335</v>
      </c>
      <c r="BH571">
        <f t="shared" si="889"/>
        <v>0.7857142857142857</v>
      </c>
      <c r="BI571">
        <f t="shared" si="889"/>
        <v>0.63983050847457623</v>
      </c>
      <c r="BJ571">
        <f t="shared" si="890"/>
        <v>0.19243986254295534</v>
      </c>
      <c r="BK571">
        <f t="shared" si="890"/>
        <v>6.6666666666666666E-2</v>
      </c>
      <c r="BL571">
        <f t="shared" si="890"/>
        <v>0.21428571428571427</v>
      </c>
      <c r="BM571">
        <f t="shared" si="890"/>
        <v>0.36016949152542371</v>
      </c>
      <c r="BP571" t="str">
        <f t="shared" si="891"/>
        <v/>
      </c>
      <c r="BQ571" t="str">
        <f t="shared" si="892"/>
        <v/>
      </c>
      <c r="BR571" t="str">
        <f t="shared" si="893"/>
        <v/>
      </c>
      <c r="BS571" t="str">
        <f t="shared" si="894"/>
        <v/>
      </c>
      <c r="BT571" t="str">
        <f t="shared" si="894"/>
        <v/>
      </c>
      <c r="BU571" t="str">
        <f t="shared" si="894"/>
        <v/>
      </c>
      <c r="BV571" t="str">
        <f t="shared" si="894"/>
        <v/>
      </c>
      <c r="BW571" t="str">
        <f t="shared" si="895"/>
        <v/>
      </c>
      <c r="BX571" t="str">
        <f t="shared" si="895"/>
        <v/>
      </c>
      <c r="BY571" t="str">
        <f t="shared" si="895"/>
        <v/>
      </c>
      <c r="BZ571" t="str">
        <f t="shared" si="895"/>
        <v/>
      </c>
    </row>
    <row r="572" spans="1:78" outlineLevel="1">
      <c r="A572" t="s">
        <v>69</v>
      </c>
      <c r="B572" t="s">
        <v>1930</v>
      </c>
      <c r="C572">
        <v>2021</v>
      </c>
      <c r="D572" t="s">
        <v>2039</v>
      </c>
      <c r="G572">
        <f t="shared" si="863"/>
        <v>0.39130434782608697</v>
      </c>
      <c r="H572">
        <f t="shared" si="864"/>
        <v>0.26708074534161491</v>
      </c>
      <c r="I572">
        <f t="shared" si="865"/>
        <v>0.21739130434782608</v>
      </c>
      <c r="K572" t="str">
        <f t="shared" si="866"/>
        <v/>
      </c>
      <c r="L572" t="str">
        <f t="shared" si="867"/>
        <v/>
      </c>
      <c r="M572" t="str">
        <f t="shared" si="868"/>
        <v/>
      </c>
      <c r="O572" t="str">
        <f t="shared" si="869"/>
        <v/>
      </c>
      <c r="P572" t="str">
        <f t="shared" si="870"/>
        <v/>
      </c>
      <c r="R572">
        <f t="shared" si="871"/>
        <v>0</v>
      </c>
      <c r="S572">
        <f t="shared" si="872"/>
        <v>0</v>
      </c>
      <c r="T572">
        <f t="shared" si="873"/>
        <v>0</v>
      </c>
      <c r="U572">
        <f t="shared" si="874"/>
        <v>0</v>
      </c>
      <c r="V572" t="str">
        <f t="shared" si="874"/>
        <v/>
      </c>
      <c r="W572" t="str">
        <f t="shared" si="874"/>
        <v/>
      </c>
      <c r="X572" t="str">
        <f t="shared" si="874"/>
        <v/>
      </c>
      <c r="Y572">
        <f t="shared" si="875"/>
        <v>1</v>
      </c>
      <c r="Z572" t="str">
        <f t="shared" si="875"/>
        <v/>
      </c>
      <c r="AA572" t="str">
        <f t="shared" si="875"/>
        <v/>
      </c>
      <c r="AB572" t="str">
        <f t="shared" si="875"/>
        <v/>
      </c>
      <c r="AD572">
        <f t="shared" si="876"/>
        <v>0.4</v>
      </c>
      <c r="AE572">
        <f t="shared" si="877"/>
        <v>0.31034482758620691</v>
      </c>
      <c r="AF572">
        <f t="shared" si="878"/>
        <v>0.69195402298850572</v>
      </c>
      <c r="AG572">
        <f t="shared" si="879"/>
        <v>0.56091954022988511</v>
      </c>
      <c r="AH572">
        <f t="shared" si="879"/>
        <v>0.48275862068965519</v>
      </c>
      <c r="AI572">
        <f t="shared" si="879"/>
        <v>0.42962962962962964</v>
      </c>
      <c r="AJ572">
        <f t="shared" si="879"/>
        <v>0.60465116279069764</v>
      </c>
      <c r="AK572">
        <f t="shared" si="880"/>
        <v>0.43908045977011495</v>
      </c>
      <c r="AL572">
        <f t="shared" si="880"/>
        <v>0.51724137931034486</v>
      </c>
      <c r="AM572">
        <f t="shared" si="880"/>
        <v>0.57037037037037042</v>
      </c>
      <c r="AN572">
        <f t="shared" si="880"/>
        <v>0.39534883720930231</v>
      </c>
      <c r="AQ572" t="str">
        <f t="shared" si="881"/>
        <v/>
      </c>
      <c r="AR572" t="str">
        <f t="shared" si="882"/>
        <v/>
      </c>
      <c r="AS572" t="str">
        <f t="shared" si="883"/>
        <v/>
      </c>
      <c r="AT572" t="str">
        <f t="shared" si="884"/>
        <v/>
      </c>
      <c r="AU572" t="str">
        <f t="shared" si="884"/>
        <v/>
      </c>
      <c r="AV572" t="str">
        <f t="shared" si="884"/>
        <v/>
      </c>
      <c r="AW572" t="str">
        <f t="shared" si="884"/>
        <v/>
      </c>
      <c r="AX572" t="str">
        <f t="shared" si="885"/>
        <v/>
      </c>
      <c r="AY572" t="str">
        <f t="shared" si="885"/>
        <v/>
      </c>
      <c r="AZ572" t="str">
        <f t="shared" si="885"/>
        <v/>
      </c>
      <c r="BA572" t="str">
        <f t="shared" si="885"/>
        <v/>
      </c>
      <c r="BC572">
        <f t="shared" si="886"/>
        <v>0.33333333333333331</v>
      </c>
      <c r="BD572">
        <f t="shared" si="887"/>
        <v>0.34855403348554032</v>
      </c>
      <c r="BE572">
        <f t="shared" si="888"/>
        <v>0.38660578386605782</v>
      </c>
      <c r="BF572">
        <f t="shared" si="889"/>
        <v>0.81430745814307459</v>
      </c>
      <c r="BG572">
        <f t="shared" si="889"/>
        <v>0.9452054794520548</v>
      </c>
      <c r="BH572">
        <f t="shared" si="889"/>
        <v>0.79912663755458513</v>
      </c>
      <c r="BI572">
        <f t="shared" si="889"/>
        <v>0.61811023622047245</v>
      </c>
      <c r="BJ572">
        <f t="shared" si="890"/>
        <v>0.18569254185692541</v>
      </c>
      <c r="BK572">
        <f t="shared" si="890"/>
        <v>5.4794520547945202E-2</v>
      </c>
      <c r="BL572">
        <f t="shared" si="890"/>
        <v>0.20087336244541484</v>
      </c>
      <c r="BM572">
        <f t="shared" si="890"/>
        <v>0.38188976377952755</v>
      </c>
      <c r="BP572" t="str">
        <f t="shared" si="891"/>
        <v/>
      </c>
      <c r="BQ572" t="str">
        <f t="shared" si="892"/>
        <v/>
      </c>
      <c r="BR572" t="str">
        <f t="shared" si="893"/>
        <v/>
      </c>
      <c r="BS572" t="str">
        <f t="shared" si="894"/>
        <v/>
      </c>
      <c r="BT572" t="str">
        <f t="shared" si="894"/>
        <v/>
      </c>
      <c r="BU572" t="str">
        <f t="shared" si="894"/>
        <v/>
      </c>
      <c r="BV572" t="str">
        <f t="shared" si="894"/>
        <v/>
      </c>
      <c r="BW572" t="str">
        <f t="shared" si="895"/>
        <v/>
      </c>
      <c r="BX572" t="str">
        <f t="shared" si="895"/>
        <v/>
      </c>
      <c r="BY572" t="str">
        <f t="shared" si="895"/>
        <v/>
      </c>
      <c r="BZ572" t="str">
        <f t="shared" si="895"/>
        <v/>
      </c>
    </row>
    <row r="573" spans="1:78" outlineLevel="1">
      <c r="A573" t="s">
        <v>69</v>
      </c>
      <c r="B573" t="s">
        <v>1930</v>
      </c>
      <c r="C573">
        <v>2022</v>
      </c>
      <c r="D573" t="s">
        <v>2039</v>
      </c>
      <c r="G573">
        <f t="shared" si="863"/>
        <v>0.48757763975155277</v>
      </c>
      <c r="H573">
        <f t="shared" si="864"/>
        <v>0.29192546583850931</v>
      </c>
      <c r="I573">
        <f t="shared" si="865"/>
        <v>0.19875776397515527</v>
      </c>
      <c r="K573" t="str">
        <f t="shared" si="866"/>
        <v/>
      </c>
      <c r="L573" t="str">
        <f t="shared" si="867"/>
        <v/>
      </c>
      <c r="M573" t="str">
        <f t="shared" si="868"/>
        <v/>
      </c>
      <c r="O573">
        <f t="shared" si="869"/>
        <v>0</v>
      </c>
      <c r="P573">
        <f t="shared" si="870"/>
        <v>1</v>
      </c>
      <c r="R573">
        <f t="shared" si="871"/>
        <v>0</v>
      </c>
      <c r="S573">
        <f t="shared" si="872"/>
        <v>0</v>
      </c>
      <c r="T573">
        <f t="shared" si="873"/>
        <v>0</v>
      </c>
      <c r="U573">
        <f t="shared" si="874"/>
        <v>0</v>
      </c>
      <c r="V573" t="str">
        <f t="shared" si="874"/>
        <v/>
      </c>
      <c r="W573" t="str">
        <f t="shared" si="874"/>
        <v/>
      </c>
      <c r="X573" t="str">
        <f t="shared" si="874"/>
        <v/>
      </c>
      <c r="Y573">
        <f t="shared" si="875"/>
        <v>1</v>
      </c>
      <c r="Z573" t="str">
        <f t="shared" si="875"/>
        <v/>
      </c>
      <c r="AA573" t="str">
        <f t="shared" si="875"/>
        <v/>
      </c>
      <c r="AB573" t="str">
        <f t="shared" si="875"/>
        <v/>
      </c>
      <c r="AD573">
        <f t="shared" si="876"/>
        <v>0.5544554455445545</v>
      </c>
      <c r="AE573">
        <f t="shared" si="877"/>
        <v>0.38613861386138615</v>
      </c>
      <c r="AF573">
        <f t="shared" si="878"/>
        <v>0.62376237623762376</v>
      </c>
      <c r="AG573">
        <f t="shared" si="879"/>
        <v>0.49009900990099009</v>
      </c>
      <c r="AH573">
        <f t="shared" si="879"/>
        <v>0.5178571428571429</v>
      </c>
      <c r="AI573">
        <f t="shared" si="879"/>
        <v>0.52564102564102566</v>
      </c>
      <c r="AJ573">
        <f t="shared" si="879"/>
        <v>0.48412698412698413</v>
      </c>
      <c r="AK573">
        <f t="shared" si="880"/>
        <v>0.50990099009900991</v>
      </c>
      <c r="AL573">
        <f t="shared" si="880"/>
        <v>0.48214285714285715</v>
      </c>
      <c r="AM573">
        <f t="shared" si="880"/>
        <v>0.47435897435897434</v>
      </c>
      <c r="AN573">
        <f t="shared" si="880"/>
        <v>0.51587301587301593</v>
      </c>
      <c r="AQ573" t="str">
        <f t="shared" si="881"/>
        <v/>
      </c>
      <c r="AR573" t="str">
        <f t="shared" si="882"/>
        <v/>
      </c>
      <c r="AS573" t="str">
        <f t="shared" si="883"/>
        <v/>
      </c>
      <c r="AT573" t="str">
        <f t="shared" si="884"/>
        <v/>
      </c>
      <c r="AU573" t="str">
        <f t="shared" si="884"/>
        <v/>
      </c>
      <c r="AV573" t="str">
        <f t="shared" si="884"/>
        <v/>
      </c>
      <c r="AW573" t="str">
        <f t="shared" si="884"/>
        <v/>
      </c>
      <c r="AX573" t="str">
        <f t="shared" si="885"/>
        <v/>
      </c>
      <c r="AY573" t="str">
        <f t="shared" si="885"/>
        <v/>
      </c>
      <c r="AZ573" t="str">
        <f t="shared" si="885"/>
        <v/>
      </c>
      <c r="BA573" t="str">
        <f t="shared" si="885"/>
        <v/>
      </c>
      <c r="BC573">
        <f t="shared" si="886"/>
        <v>0.43165467625899279</v>
      </c>
      <c r="BD573">
        <f t="shared" si="887"/>
        <v>0.38129496402877699</v>
      </c>
      <c r="BE573">
        <f t="shared" si="888"/>
        <v>0.38129496402877699</v>
      </c>
      <c r="BF573">
        <f t="shared" si="889"/>
        <v>0.82194244604316546</v>
      </c>
      <c r="BG573">
        <f t="shared" si="889"/>
        <v>0.9458333333333333</v>
      </c>
      <c r="BH573">
        <f t="shared" si="889"/>
        <v>0.80188679245283023</v>
      </c>
      <c r="BI573">
        <f t="shared" si="889"/>
        <v>0.65094339622641506</v>
      </c>
      <c r="BJ573">
        <f t="shared" si="890"/>
        <v>0.17805755395683454</v>
      </c>
      <c r="BK573">
        <f t="shared" si="890"/>
        <v>5.4166666666666669E-2</v>
      </c>
      <c r="BL573">
        <f t="shared" si="890"/>
        <v>0.19811320754716982</v>
      </c>
      <c r="BM573">
        <f t="shared" si="890"/>
        <v>0.34905660377358488</v>
      </c>
      <c r="BP573" t="str">
        <f t="shared" si="891"/>
        <v/>
      </c>
      <c r="BQ573" t="str">
        <f t="shared" si="892"/>
        <v/>
      </c>
      <c r="BR573" t="str">
        <f t="shared" si="893"/>
        <v/>
      </c>
      <c r="BS573" t="str">
        <f t="shared" si="894"/>
        <v/>
      </c>
      <c r="BT573" t="str">
        <f t="shared" si="894"/>
        <v/>
      </c>
      <c r="BU573" t="str">
        <f t="shared" si="894"/>
        <v/>
      </c>
      <c r="BV573" t="str">
        <f t="shared" si="894"/>
        <v/>
      </c>
      <c r="BW573" t="str">
        <f t="shared" si="895"/>
        <v/>
      </c>
      <c r="BX573" t="str">
        <f t="shared" si="895"/>
        <v/>
      </c>
      <c r="BY573" t="str">
        <f t="shared" si="895"/>
        <v/>
      </c>
      <c r="BZ573" t="str">
        <f t="shared" si="895"/>
        <v/>
      </c>
    </row>
    <row r="574" spans="1:78" outlineLevel="1">
      <c r="A574" t="s">
        <v>69</v>
      </c>
      <c r="B574" t="s">
        <v>1930</v>
      </c>
      <c r="C574">
        <v>2023</v>
      </c>
      <c r="D574" t="s">
        <v>2039</v>
      </c>
      <c r="G574">
        <f t="shared" si="863"/>
        <v>0.51916376306620204</v>
      </c>
      <c r="H574">
        <f t="shared" si="864"/>
        <v>0.31358885017421601</v>
      </c>
      <c r="I574">
        <f t="shared" si="865"/>
        <v>0.18815331010452963</v>
      </c>
      <c r="K574" t="str">
        <f t="shared" si="866"/>
        <v/>
      </c>
      <c r="L574" t="str">
        <f t="shared" si="867"/>
        <v/>
      </c>
      <c r="M574" t="str">
        <f t="shared" si="868"/>
        <v/>
      </c>
      <c r="O574">
        <f t="shared" si="869"/>
        <v>0</v>
      </c>
      <c r="P574">
        <f t="shared" si="870"/>
        <v>1</v>
      </c>
      <c r="R574">
        <f t="shared" si="871"/>
        <v>1</v>
      </c>
      <c r="S574">
        <f t="shared" si="872"/>
        <v>0</v>
      </c>
      <c r="T574">
        <f t="shared" si="873"/>
        <v>0</v>
      </c>
      <c r="U574">
        <f t="shared" si="874"/>
        <v>0</v>
      </c>
      <c r="V574">
        <f t="shared" si="874"/>
        <v>0</v>
      </c>
      <c r="W574" t="str">
        <f t="shared" si="874"/>
        <v/>
      </c>
      <c r="X574" t="str">
        <f t="shared" si="874"/>
        <v/>
      </c>
      <c r="Y574">
        <f t="shared" si="875"/>
        <v>1</v>
      </c>
      <c r="Z574">
        <f t="shared" si="875"/>
        <v>1</v>
      </c>
      <c r="AA574" t="str">
        <f t="shared" si="875"/>
        <v/>
      </c>
      <c r="AB574" t="str">
        <f t="shared" si="875"/>
        <v/>
      </c>
      <c r="AD574">
        <f t="shared" si="876"/>
        <v>0.6253968253968254</v>
      </c>
      <c r="AE574">
        <f t="shared" si="877"/>
        <v>0.41269841269841268</v>
      </c>
      <c r="AF574">
        <f t="shared" si="878"/>
        <v>0.49841269841269842</v>
      </c>
      <c r="AG574">
        <f t="shared" si="879"/>
        <v>0.3396825396825397</v>
      </c>
      <c r="AH574">
        <f t="shared" si="879"/>
        <v>0.31472081218274112</v>
      </c>
      <c r="AI574">
        <f t="shared" si="879"/>
        <v>0.23846153846153847</v>
      </c>
      <c r="AJ574">
        <f t="shared" si="879"/>
        <v>0.38216560509554143</v>
      </c>
      <c r="AK574">
        <f t="shared" si="880"/>
        <v>0.6603174603174603</v>
      </c>
      <c r="AL574">
        <f t="shared" si="880"/>
        <v>0.68527918781725883</v>
      </c>
      <c r="AM574">
        <f t="shared" si="880"/>
        <v>0.7615384615384615</v>
      </c>
      <c r="AN574">
        <f t="shared" si="880"/>
        <v>0.61783439490445857</v>
      </c>
      <c r="AQ574" t="str">
        <f t="shared" si="881"/>
        <v/>
      </c>
      <c r="AR574" t="str">
        <f t="shared" si="882"/>
        <v/>
      </c>
      <c r="AS574" t="str">
        <f t="shared" si="883"/>
        <v/>
      </c>
      <c r="AT574" t="str">
        <f t="shared" si="884"/>
        <v/>
      </c>
      <c r="AU574" t="str">
        <f t="shared" si="884"/>
        <v/>
      </c>
      <c r="AV574" t="str">
        <f t="shared" si="884"/>
        <v/>
      </c>
      <c r="AW574" t="str">
        <f t="shared" si="884"/>
        <v/>
      </c>
      <c r="AX574" t="str">
        <f t="shared" si="885"/>
        <v/>
      </c>
      <c r="AY574" t="str">
        <f t="shared" si="885"/>
        <v/>
      </c>
      <c r="AZ574" t="str">
        <f t="shared" si="885"/>
        <v/>
      </c>
      <c r="BA574" t="str">
        <f t="shared" si="885"/>
        <v/>
      </c>
      <c r="BC574">
        <f t="shared" si="886"/>
        <v>0.44036697247706424</v>
      </c>
      <c r="BD574">
        <f t="shared" si="887"/>
        <v>0.40550458715596333</v>
      </c>
      <c r="BE574">
        <f t="shared" si="888"/>
        <v>0.34495412844036699</v>
      </c>
      <c r="BF574">
        <f t="shared" si="889"/>
        <v>0.78899082568807344</v>
      </c>
      <c r="BG574">
        <f t="shared" si="889"/>
        <v>0.92083333333333328</v>
      </c>
      <c r="BH574">
        <f t="shared" si="889"/>
        <v>0.76923076923076927</v>
      </c>
      <c r="BI574">
        <f t="shared" si="889"/>
        <v>0.59042553191489366</v>
      </c>
      <c r="BJ574">
        <f t="shared" si="890"/>
        <v>0.21100917431192662</v>
      </c>
      <c r="BK574">
        <f t="shared" si="890"/>
        <v>7.9166666666666663E-2</v>
      </c>
      <c r="BL574">
        <f t="shared" si="890"/>
        <v>0.23076923076923078</v>
      </c>
      <c r="BM574">
        <f t="shared" si="890"/>
        <v>0.40957446808510639</v>
      </c>
      <c r="BP574">
        <f t="shared" si="891"/>
        <v>0</v>
      </c>
      <c r="BQ574">
        <f t="shared" si="892"/>
        <v>0.125</v>
      </c>
      <c r="BR574">
        <f t="shared" si="893"/>
        <v>1</v>
      </c>
      <c r="BS574">
        <f t="shared" si="894"/>
        <v>0</v>
      </c>
      <c r="BT574" t="str">
        <f t="shared" si="894"/>
        <v/>
      </c>
      <c r="BU574">
        <f t="shared" si="894"/>
        <v>0</v>
      </c>
      <c r="BV574">
        <f t="shared" si="894"/>
        <v>0</v>
      </c>
      <c r="BW574">
        <f t="shared" si="895"/>
        <v>1</v>
      </c>
      <c r="BX574" t="str">
        <f t="shared" si="895"/>
        <v/>
      </c>
      <c r="BY574">
        <f t="shared" si="895"/>
        <v>1</v>
      </c>
      <c r="BZ574">
        <f t="shared" si="895"/>
        <v>1</v>
      </c>
    </row>
    <row r="575" spans="1:78" outlineLevel="1">
      <c r="A575" t="s">
        <v>71</v>
      </c>
      <c r="B575" t="s">
        <v>1931</v>
      </c>
      <c r="C575">
        <v>2018</v>
      </c>
      <c r="D575" t="s">
        <v>2039</v>
      </c>
      <c r="G575">
        <f t="shared" ref="G575:G580" si="896">IF(F122&gt;0, G122/F122, "")</f>
        <v>0.27607154910563619</v>
      </c>
      <c r="H575">
        <f t="shared" ref="H575:H580" si="897">IF(F122&gt;0, H122/F122, "")</f>
        <v>0.2885588930138373</v>
      </c>
      <c r="I575">
        <f t="shared" ref="I575:I580" si="898">IF(F122&gt;0, I122/F122, "")</f>
        <v>0.1522105973675329</v>
      </c>
      <c r="K575" t="str">
        <f t="shared" ref="K575:K580" si="899">IF(J122&gt;0, K122/J122, "")</f>
        <v/>
      </c>
      <c r="L575" t="str">
        <f t="shared" ref="L575:L580" si="900">IF(J122&gt;0, L122/J122, "")</f>
        <v/>
      </c>
      <c r="M575" t="str">
        <f t="shared" ref="M575:M580" si="901">IF(J122&gt;0, M122/J122, "")</f>
        <v/>
      </c>
      <c r="O575" t="str">
        <f t="shared" ref="O575:O580" si="902">IF(N122&gt;0, O122/N122, "")</f>
        <v/>
      </c>
      <c r="P575" t="str">
        <f t="shared" ref="P575:P580" si="903">IF(N122&gt;0, P122/N122, "")</f>
        <v/>
      </c>
      <c r="R575" t="str">
        <f t="shared" ref="R575:R580" si="904">IF(Q122&gt;0, R122/Q122, "")</f>
        <v/>
      </c>
      <c r="S575" t="str">
        <f t="shared" ref="S575:S580" si="905">IF(Q122&gt;0, S122/Q122, "")</f>
        <v/>
      </c>
      <c r="T575" t="str">
        <f t="shared" ref="T575:T580" si="906">IF(Q122&gt;0, T122/Q122, "")</f>
        <v/>
      </c>
      <c r="U575" t="str">
        <f t="shared" ref="U575:X580" si="907">IF(Q122&gt;0, U122/Q122, "")</f>
        <v/>
      </c>
      <c r="V575" t="str">
        <f t="shared" si="907"/>
        <v/>
      </c>
      <c r="W575" t="str">
        <f t="shared" si="907"/>
        <v/>
      </c>
      <c r="X575" t="str">
        <f t="shared" si="907"/>
        <v/>
      </c>
      <c r="Y575" t="str">
        <f t="shared" ref="Y575:AB580" si="908">IF(Q122&gt;0, Y122/Q122, "")</f>
        <v/>
      </c>
      <c r="Z575" t="str">
        <f t="shared" si="908"/>
        <v/>
      </c>
      <c r="AA575" t="str">
        <f t="shared" si="908"/>
        <v/>
      </c>
      <c r="AB575" t="str">
        <f t="shared" si="908"/>
        <v/>
      </c>
      <c r="AD575">
        <f t="shared" ref="AD575:AD580" si="909">IF(AC122&gt;0, AD122/AC122, "")</f>
        <v>0.35518474374255066</v>
      </c>
      <c r="AE575">
        <f t="shared" ref="AE575:AE580" si="910">IF(AC122&gt;0, AE122/AC122, "")</f>
        <v>0.23599523241954709</v>
      </c>
      <c r="AF575">
        <f t="shared" ref="AF575:AF580" si="911">IF(AC122&gt;0, AF122/AC122, "")</f>
        <v>0.53754469606674615</v>
      </c>
      <c r="AG575">
        <f t="shared" ref="AG575:AJ580" si="912">IF(AC122&gt;0, AG122/AC122, "")</f>
        <v>0.72467222884386173</v>
      </c>
      <c r="AH575">
        <f t="shared" si="912"/>
        <v>0.74832214765100669</v>
      </c>
      <c r="AI575">
        <f t="shared" si="912"/>
        <v>0.67171717171717171</v>
      </c>
      <c r="AJ575">
        <f t="shared" si="912"/>
        <v>0.66518847006651882</v>
      </c>
      <c r="AK575">
        <f t="shared" ref="AK575:AN580" si="913">IF(AC122&gt;0, AK122/AC122, "")</f>
        <v>0.27532777115613827</v>
      </c>
      <c r="AL575">
        <f t="shared" si="913"/>
        <v>0.25167785234899331</v>
      </c>
      <c r="AM575">
        <f t="shared" si="913"/>
        <v>0.32828282828282829</v>
      </c>
      <c r="AN575">
        <f t="shared" si="913"/>
        <v>0.33481152993348118</v>
      </c>
      <c r="AQ575" t="str">
        <f t="shared" ref="AQ575:AQ580" si="914">IF(AP122&gt;0, AQ122/AP122, "")</f>
        <v/>
      </c>
      <c r="AR575" t="str">
        <f t="shared" ref="AR575:AR580" si="915">IF(AP122&gt;0, AR122/AP122, "")</f>
        <v/>
      </c>
      <c r="AS575" t="str">
        <f t="shared" ref="AS575:AS580" si="916">IF(AP122&gt;0, AS122/AP122, "")</f>
        <v/>
      </c>
      <c r="AT575" t="str">
        <f t="shared" ref="AT575:AW580" si="917">IF(AP122&gt;0, AT122/AP122, "")</f>
        <v/>
      </c>
      <c r="AU575" t="str">
        <f t="shared" si="917"/>
        <v/>
      </c>
      <c r="AV575" t="str">
        <f t="shared" si="917"/>
        <v/>
      </c>
      <c r="AW575" t="str">
        <f t="shared" si="917"/>
        <v/>
      </c>
      <c r="AX575" t="str">
        <f t="shared" ref="AX575:BA580" si="918">IF(AP122&gt;0, AX122/AP122, "")</f>
        <v/>
      </c>
      <c r="AY575" t="str">
        <f t="shared" si="918"/>
        <v/>
      </c>
      <c r="AZ575" t="str">
        <f t="shared" si="918"/>
        <v/>
      </c>
      <c r="BA575" t="str">
        <f t="shared" si="918"/>
        <v/>
      </c>
      <c r="BC575">
        <f t="shared" ref="BC575:BC580" si="919">IF(BB122&gt;0, BC122/BB122, "")</f>
        <v>0.22838807097017744</v>
      </c>
      <c r="BD575">
        <f t="shared" ref="BD575:BD580" si="920">IF(BB122&gt;0, BD122/BB122, "")</f>
        <v>0.29973574933937336</v>
      </c>
      <c r="BE575">
        <f t="shared" ref="BE575:BE580" si="921">IF(BB122&gt;0, BE122/BB122, "")</f>
        <v>0.33446583616459041</v>
      </c>
      <c r="BF575">
        <f t="shared" ref="BF575:BI580" si="922">IF(BB122&gt;0, BF122/BB122, "")</f>
        <v>0.83956209890524724</v>
      </c>
      <c r="BG575">
        <f t="shared" si="922"/>
        <v>0.88760330578512392</v>
      </c>
      <c r="BH575">
        <f t="shared" si="922"/>
        <v>0.82493702770780852</v>
      </c>
      <c r="BI575">
        <f t="shared" si="922"/>
        <v>0.71218961625282162</v>
      </c>
      <c r="BJ575">
        <f t="shared" ref="BJ575:BM580" si="923">IF(BB122&gt;0, BJ122/BB122, "")</f>
        <v>0.16043790109475273</v>
      </c>
      <c r="BK575">
        <f t="shared" si="923"/>
        <v>0.11239669421487604</v>
      </c>
      <c r="BL575">
        <f t="shared" si="923"/>
        <v>0.17506297229219145</v>
      </c>
      <c r="BM575">
        <f t="shared" si="923"/>
        <v>0.28781038374717832</v>
      </c>
      <c r="BP575" t="str">
        <f t="shared" ref="BP575:BP580" si="924">IF(BO122&gt;0, BP122/BO122, "")</f>
        <v/>
      </c>
      <c r="BQ575" t="str">
        <f t="shared" ref="BQ575:BQ580" si="925">IF(BO122&gt;0, BQ122/BO122, "")</f>
        <v/>
      </c>
      <c r="BR575" t="str">
        <f t="shared" ref="BR575:BR580" si="926">IF(BO122&gt;0, BR122/BO122, "")</f>
        <v/>
      </c>
      <c r="BS575" t="str">
        <f t="shared" ref="BS575:BV580" si="927">IF(BO122&gt;0, BS122/BO122, "")</f>
        <v/>
      </c>
      <c r="BT575" t="str">
        <f t="shared" si="927"/>
        <v/>
      </c>
      <c r="BU575" t="str">
        <f t="shared" si="927"/>
        <v/>
      </c>
      <c r="BV575" t="str">
        <f t="shared" si="927"/>
        <v/>
      </c>
      <c r="BW575" t="str">
        <f t="shared" ref="BW575:BZ580" si="928">IF(BO122&gt;0, BW122/BO122, "")</f>
        <v/>
      </c>
      <c r="BX575" t="str">
        <f t="shared" si="928"/>
        <v/>
      </c>
      <c r="BY575" t="str">
        <f t="shared" si="928"/>
        <v/>
      </c>
      <c r="BZ575" t="str">
        <f t="shared" si="928"/>
        <v/>
      </c>
    </row>
    <row r="576" spans="1:78" outlineLevel="1">
      <c r="A576" t="s">
        <v>71</v>
      </c>
      <c r="B576" t="s">
        <v>1931</v>
      </c>
      <c r="C576">
        <v>2019</v>
      </c>
      <c r="D576" t="s">
        <v>2039</v>
      </c>
      <c r="G576">
        <f t="shared" si="896"/>
        <v>0.29391359192683697</v>
      </c>
      <c r="H576">
        <f t="shared" si="897"/>
        <v>0.26080100914538001</v>
      </c>
      <c r="I576">
        <f t="shared" si="898"/>
        <v>0.13686534216335541</v>
      </c>
      <c r="K576" t="str">
        <f t="shared" si="899"/>
        <v/>
      </c>
      <c r="L576" t="str">
        <f t="shared" si="900"/>
        <v/>
      </c>
      <c r="M576" t="str">
        <f t="shared" si="901"/>
        <v/>
      </c>
      <c r="O576" t="str">
        <f t="shared" si="902"/>
        <v/>
      </c>
      <c r="P576" t="str">
        <f t="shared" si="903"/>
        <v/>
      </c>
      <c r="R576" t="str">
        <f t="shared" si="904"/>
        <v/>
      </c>
      <c r="S576" t="str">
        <f t="shared" si="905"/>
        <v/>
      </c>
      <c r="T576" t="str">
        <f t="shared" si="906"/>
        <v/>
      </c>
      <c r="U576" t="str">
        <f t="shared" si="907"/>
        <v/>
      </c>
      <c r="V576" t="str">
        <f t="shared" si="907"/>
        <v/>
      </c>
      <c r="W576" t="str">
        <f t="shared" si="907"/>
        <v/>
      </c>
      <c r="X576" t="str">
        <f t="shared" si="907"/>
        <v/>
      </c>
      <c r="Y576" t="str">
        <f t="shared" si="908"/>
        <v/>
      </c>
      <c r="Z576" t="str">
        <f t="shared" si="908"/>
        <v/>
      </c>
      <c r="AA576" t="str">
        <f t="shared" si="908"/>
        <v/>
      </c>
      <c r="AB576" t="str">
        <f t="shared" si="908"/>
        <v/>
      </c>
      <c r="AD576">
        <f t="shared" si="909"/>
        <v>0.30601092896174864</v>
      </c>
      <c r="AE576">
        <f t="shared" si="910"/>
        <v>0.22814207650273224</v>
      </c>
      <c r="AF576">
        <f t="shared" si="911"/>
        <v>0.56420765027322406</v>
      </c>
      <c r="AG576">
        <f t="shared" si="912"/>
        <v>0.60928961748633881</v>
      </c>
      <c r="AH576">
        <f t="shared" si="912"/>
        <v>0.5714285714285714</v>
      </c>
      <c r="AI576">
        <f t="shared" si="912"/>
        <v>0.59281437125748504</v>
      </c>
      <c r="AJ576">
        <f t="shared" si="912"/>
        <v>0.60290556900726389</v>
      </c>
      <c r="AK576">
        <f t="shared" si="913"/>
        <v>0.39071038251366119</v>
      </c>
      <c r="AL576">
        <f t="shared" si="913"/>
        <v>0.42857142857142855</v>
      </c>
      <c r="AM576">
        <f t="shared" si="913"/>
        <v>0.40718562874251496</v>
      </c>
      <c r="AN576">
        <f t="shared" si="913"/>
        <v>0.39709443099273606</v>
      </c>
      <c r="AQ576" t="str">
        <f t="shared" si="914"/>
        <v/>
      </c>
      <c r="AR576" t="str">
        <f t="shared" si="915"/>
        <v/>
      </c>
      <c r="AS576" t="str">
        <f t="shared" si="916"/>
        <v/>
      </c>
      <c r="AT576" t="str">
        <f t="shared" si="917"/>
        <v/>
      </c>
      <c r="AU576" t="str">
        <f t="shared" si="917"/>
        <v/>
      </c>
      <c r="AV576" t="str">
        <f t="shared" si="917"/>
        <v/>
      </c>
      <c r="AW576" t="str">
        <f t="shared" si="917"/>
        <v/>
      </c>
      <c r="AX576" t="str">
        <f t="shared" si="918"/>
        <v/>
      </c>
      <c r="AY576" t="str">
        <f t="shared" si="918"/>
        <v/>
      </c>
      <c r="AZ576" t="str">
        <f t="shared" si="918"/>
        <v/>
      </c>
      <c r="BA576" t="str">
        <f t="shared" si="918"/>
        <v/>
      </c>
      <c r="BC576">
        <f t="shared" si="919"/>
        <v>0.25864123957091778</v>
      </c>
      <c r="BD576">
        <f t="shared" si="920"/>
        <v>0.28873659117997619</v>
      </c>
      <c r="BE576">
        <f t="shared" si="921"/>
        <v>0.31793802145411204</v>
      </c>
      <c r="BF576">
        <f t="shared" si="922"/>
        <v>0.84684147794994036</v>
      </c>
      <c r="BG576">
        <f t="shared" si="922"/>
        <v>0.89746543778801846</v>
      </c>
      <c r="BH576">
        <f t="shared" si="922"/>
        <v>0.85036119711042313</v>
      </c>
      <c r="BI576">
        <f t="shared" si="922"/>
        <v>0.72446110590440482</v>
      </c>
      <c r="BJ576">
        <f t="shared" si="923"/>
        <v>0.15315852205005959</v>
      </c>
      <c r="BK576">
        <f t="shared" si="923"/>
        <v>0.10253456221198157</v>
      </c>
      <c r="BL576">
        <f t="shared" si="923"/>
        <v>0.14963880288957687</v>
      </c>
      <c r="BM576">
        <f t="shared" si="923"/>
        <v>0.27553889409559512</v>
      </c>
      <c r="BP576" t="str">
        <f t="shared" si="924"/>
        <v/>
      </c>
      <c r="BQ576" t="str">
        <f t="shared" si="925"/>
        <v/>
      </c>
      <c r="BR576" t="str">
        <f t="shared" si="926"/>
        <v/>
      </c>
      <c r="BS576" t="str">
        <f t="shared" si="927"/>
        <v/>
      </c>
      <c r="BT576" t="str">
        <f t="shared" si="927"/>
        <v/>
      </c>
      <c r="BU576" t="str">
        <f t="shared" si="927"/>
        <v/>
      </c>
      <c r="BV576" t="str">
        <f t="shared" si="927"/>
        <v/>
      </c>
      <c r="BW576" t="str">
        <f t="shared" si="928"/>
        <v/>
      </c>
      <c r="BX576" t="str">
        <f t="shared" si="928"/>
        <v/>
      </c>
      <c r="BY576" t="str">
        <f t="shared" si="928"/>
        <v/>
      </c>
      <c r="BZ576" t="str">
        <f t="shared" si="928"/>
        <v/>
      </c>
    </row>
    <row r="577" spans="1:78" outlineLevel="1">
      <c r="A577" t="s">
        <v>71</v>
      </c>
      <c r="B577" t="s">
        <v>1931</v>
      </c>
      <c r="C577">
        <v>2020</v>
      </c>
      <c r="D577" t="s">
        <v>2039</v>
      </c>
      <c r="G577">
        <f t="shared" si="896"/>
        <v>0.3147410358565737</v>
      </c>
      <c r="H577">
        <f t="shared" si="897"/>
        <v>0.25526465566306206</v>
      </c>
      <c r="I577">
        <f t="shared" si="898"/>
        <v>0.1309049516220831</v>
      </c>
      <c r="K577" t="str">
        <f t="shared" si="899"/>
        <v/>
      </c>
      <c r="L577" t="str">
        <f t="shared" si="900"/>
        <v/>
      </c>
      <c r="M577" t="str">
        <f t="shared" si="901"/>
        <v/>
      </c>
      <c r="O577" t="str">
        <f t="shared" si="902"/>
        <v/>
      </c>
      <c r="P577" t="str">
        <f t="shared" si="903"/>
        <v/>
      </c>
      <c r="R577">
        <f t="shared" si="904"/>
        <v>0</v>
      </c>
      <c r="S577">
        <f t="shared" si="905"/>
        <v>0</v>
      </c>
      <c r="T577">
        <f t="shared" si="906"/>
        <v>0</v>
      </c>
      <c r="U577">
        <f t="shared" si="907"/>
        <v>0.31325301204819278</v>
      </c>
      <c r="V577" t="str">
        <f t="shared" si="907"/>
        <v/>
      </c>
      <c r="W577" t="str">
        <f t="shared" si="907"/>
        <v/>
      </c>
      <c r="X577" t="str">
        <f t="shared" si="907"/>
        <v/>
      </c>
      <c r="Y577">
        <f t="shared" si="908"/>
        <v>0.68674698795180722</v>
      </c>
      <c r="Z577" t="str">
        <f t="shared" si="908"/>
        <v/>
      </c>
      <c r="AA577" t="str">
        <f t="shared" si="908"/>
        <v/>
      </c>
      <c r="AB577" t="str">
        <f t="shared" si="908"/>
        <v/>
      </c>
      <c r="AD577">
        <f t="shared" si="909"/>
        <v>0.39724310776942356</v>
      </c>
      <c r="AE577">
        <f t="shared" si="910"/>
        <v>0.23809523809523808</v>
      </c>
      <c r="AF577">
        <f t="shared" si="911"/>
        <v>0.52130325814536338</v>
      </c>
      <c r="AG577">
        <f t="shared" si="912"/>
        <v>0.67167919799498743</v>
      </c>
      <c r="AH577">
        <f t="shared" si="912"/>
        <v>0.70662460567823349</v>
      </c>
      <c r="AI577">
        <f t="shared" si="912"/>
        <v>0.7</v>
      </c>
      <c r="AJ577">
        <f t="shared" si="912"/>
        <v>0.625</v>
      </c>
      <c r="AK577">
        <f t="shared" si="913"/>
        <v>0.32832080200501251</v>
      </c>
      <c r="AL577">
        <f t="shared" si="913"/>
        <v>0.29337539432176657</v>
      </c>
      <c r="AM577">
        <f t="shared" si="913"/>
        <v>0.3</v>
      </c>
      <c r="AN577">
        <f t="shared" si="913"/>
        <v>0.375</v>
      </c>
      <c r="AQ577">
        <f t="shared" si="914"/>
        <v>0</v>
      </c>
      <c r="AR577">
        <f t="shared" si="915"/>
        <v>0</v>
      </c>
      <c r="AS577">
        <f t="shared" si="916"/>
        <v>1</v>
      </c>
      <c r="AT577">
        <f t="shared" si="917"/>
        <v>0</v>
      </c>
      <c r="AU577" t="str">
        <f t="shared" si="917"/>
        <v/>
      </c>
      <c r="AV577" t="str">
        <f t="shared" si="917"/>
        <v/>
      </c>
      <c r="AW577">
        <f t="shared" si="917"/>
        <v>0</v>
      </c>
      <c r="AX577">
        <f t="shared" si="918"/>
        <v>1</v>
      </c>
      <c r="AY577" t="str">
        <f t="shared" si="918"/>
        <v/>
      </c>
      <c r="AZ577" t="str">
        <f t="shared" si="918"/>
        <v/>
      </c>
      <c r="BA577">
        <f t="shared" si="918"/>
        <v>1</v>
      </c>
      <c r="BC577">
        <f t="shared" si="919"/>
        <v>0.2712020225235578</v>
      </c>
      <c r="BD577">
        <f t="shared" si="920"/>
        <v>0.29533440588370491</v>
      </c>
      <c r="BE577">
        <f t="shared" si="921"/>
        <v>0.24615031027350034</v>
      </c>
      <c r="BF577">
        <f t="shared" si="922"/>
        <v>0.87887841875430939</v>
      </c>
      <c r="BG577">
        <f t="shared" si="922"/>
        <v>0.91949152542372881</v>
      </c>
      <c r="BH577">
        <f t="shared" si="922"/>
        <v>0.88871595330739295</v>
      </c>
      <c r="BI577">
        <f t="shared" si="922"/>
        <v>0.77591036414565828</v>
      </c>
      <c r="BJ577">
        <f t="shared" si="923"/>
        <v>0.12112158124569064</v>
      </c>
      <c r="BK577">
        <f t="shared" si="923"/>
        <v>8.050847457627118E-2</v>
      </c>
      <c r="BL577">
        <f t="shared" si="923"/>
        <v>0.111284046692607</v>
      </c>
      <c r="BM577">
        <f t="shared" si="923"/>
        <v>0.22408963585434175</v>
      </c>
      <c r="BP577" t="str">
        <f t="shared" si="924"/>
        <v/>
      </c>
      <c r="BQ577" t="str">
        <f t="shared" si="925"/>
        <v/>
      </c>
      <c r="BR577" t="str">
        <f t="shared" si="926"/>
        <v/>
      </c>
      <c r="BS577" t="str">
        <f t="shared" si="927"/>
        <v/>
      </c>
      <c r="BT577" t="str">
        <f t="shared" si="927"/>
        <v/>
      </c>
      <c r="BU577" t="str">
        <f t="shared" si="927"/>
        <v/>
      </c>
      <c r="BV577" t="str">
        <f t="shared" si="927"/>
        <v/>
      </c>
      <c r="BW577" t="str">
        <f t="shared" si="928"/>
        <v/>
      </c>
      <c r="BX577" t="str">
        <f t="shared" si="928"/>
        <v/>
      </c>
      <c r="BY577" t="str">
        <f t="shared" si="928"/>
        <v/>
      </c>
      <c r="BZ577" t="str">
        <f t="shared" si="928"/>
        <v/>
      </c>
    </row>
    <row r="578" spans="1:78" outlineLevel="1">
      <c r="A578" t="s">
        <v>71</v>
      </c>
      <c r="B578" t="s">
        <v>1931</v>
      </c>
      <c r="C578">
        <v>2021</v>
      </c>
      <c r="D578" t="s">
        <v>2039</v>
      </c>
      <c r="G578">
        <f t="shared" si="896"/>
        <v>0.33986928104575165</v>
      </c>
      <c r="H578">
        <f t="shared" si="897"/>
        <v>0.27985739750445632</v>
      </c>
      <c r="I578">
        <f t="shared" si="898"/>
        <v>0.13279857397504458</v>
      </c>
      <c r="K578" t="str">
        <f t="shared" si="899"/>
        <v/>
      </c>
      <c r="L578" t="str">
        <f t="shared" si="900"/>
        <v/>
      </c>
      <c r="M578" t="str">
        <f t="shared" si="901"/>
        <v/>
      </c>
      <c r="O578" t="str">
        <f t="shared" si="902"/>
        <v/>
      </c>
      <c r="P578" t="str">
        <f t="shared" si="903"/>
        <v/>
      </c>
      <c r="R578">
        <f t="shared" si="904"/>
        <v>0</v>
      </c>
      <c r="S578">
        <f t="shared" si="905"/>
        <v>0</v>
      </c>
      <c r="T578">
        <f t="shared" si="906"/>
        <v>0</v>
      </c>
      <c r="U578">
        <f t="shared" si="907"/>
        <v>0.13629402756508421</v>
      </c>
      <c r="V578" t="str">
        <f t="shared" si="907"/>
        <v/>
      </c>
      <c r="W578" t="str">
        <f t="shared" si="907"/>
        <v/>
      </c>
      <c r="X578" t="str">
        <f t="shared" si="907"/>
        <v/>
      </c>
      <c r="Y578">
        <f t="shared" si="908"/>
        <v>0.86370597243491576</v>
      </c>
      <c r="Z578" t="str">
        <f t="shared" si="908"/>
        <v/>
      </c>
      <c r="AA578" t="str">
        <f t="shared" si="908"/>
        <v/>
      </c>
      <c r="AB578" t="str">
        <f t="shared" si="908"/>
        <v/>
      </c>
      <c r="AD578">
        <f t="shared" si="909"/>
        <v>0.36585365853658536</v>
      </c>
      <c r="AE578">
        <f t="shared" si="910"/>
        <v>0.22822299651567945</v>
      </c>
      <c r="AF578">
        <f t="shared" si="911"/>
        <v>0.53222996515679444</v>
      </c>
      <c r="AG578">
        <f t="shared" si="912"/>
        <v>0.6149825783972126</v>
      </c>
      <c r="AH578">
        <f t="shared" si="912"/>
        <v>0.60238095238095235</v>
      </c>
      <c r="AI578">
        <f t="shared" si="912"/>
        <v>0.60687022900763354</v>
      </c>
      <c r="AJ578">
        <f t="shared" si="912"/>
        <v>0.56628477905073649</v>
      </c>
      <c r="AK578">
        <f t="shared" si="913"/>
        <v>0.38501742160278746</v>
      </c>
      <c r="AL578">
        <f t="shared" si="913"/>
        <v>0.39761904761904759</v>
      </c>
      <c r="AM578">
        <f t="shared" si="913"/>
        <v>0.3931297709923664</v>
      </c>
      <c r="AN578">
        <f t="shared" si="913"/>
        <v>0.43371522094926351</v>
      </c>
      <c r="AQ578">
        <f t="shared" si="914"/>
        <v>0</v>
      </c>
      <c r="AR578">
        <f t="shared" si="915"/>
        <v>0.2</v>
      </c>
      <c r="AS578">
        <f t="shared" si="916"/>
        <v>1</v>
      </c>
      <c r="AT578">
        <f t="shared" si="917"/>
        <v>0</v>
      </c>
      <c r="AU578" t="str">
        <f t="shared" si="917"/>
        <v/>
      </c>
      <c r="AV578">
        <f t="shared" si="917"/>
        <v>0</v>
      </c>
      <c r="AW578">
        <f t="shared" si="917"/>
        <v>0</v>
      </c>
      <c r="AX578">
        <f t="shared" si="918"/>
        <v>1</v>
      </c>
      <c r="AY578" t="str">
        <f t="shared" si="918"/>
        <v/>
      </c>
      <c r="AZ578">
        <f t="shared" si="918"/>
        <v>1</v>
      </c>
      <c r="BA578">
        <f t="shared" si="918"/>
        <v>1</v>
      </c>
      <c r="BC578">
        <f t="shared" si="919"/>
        <v>0.31242431581496732</v>
      </c>
      <c r="BD578">
        <f t="shared" si="920"/>
        <v>0.28481472511503997</v>
      </c>
      <c r="BE578">
        <f t="shared" si="921"/>
        <v>0.2467909905546137</v>
      </c>
      <c r="BF578">
        <f t="shared" si="922"/>
        <v>0.87745216759505928</v>
      </c>
      <c r="BG578">
        <f t="shared" si="922"/>
        <v>0.9</v>
      </c>
      <c r="BH578">
        <f t="shared" si="922"/>
        <v>0.87670068027210879</v>
      </c>
      <c r="BI578">
        <f t="shared" si="922"/>
        <v>0.75073601570166826</v>
      </c>
      <c r="BJ578">
        <f t="shared" si="923"/>
        <v>0.12254783240494066</v>
      </c>
      <c r="BK578">
        <f t="shared" si="923"/>
        <v>0.1</v>
      </c>
      <c r="BL578">
        <f t="shared" si="923"/>
        <v>0.12329931972789115</v>
      </c>
      <c r="BM578">
        <f t="shared" si="923"/>
        <v>0.24926398429833169</v>
      </c>
      <c r="BP578">
        <f t="shared" si="924"/>
        <v>0</v>
      </c>
      <c r="BQ578">
        <f t="shared" si="925"/>
        <v>0.17857142857142858</v>
      </c>
      <c r="BR578">
        <f t="shared" si="926"/>
        <v>0.8214285714285714</v>
      </c>
      <c r="BS578">
        <f t="shared" si="927"/>
        <v>0</v>
      </c>
      <c r="BT578" t="str">
        <f t="shared" si="927"/>
        <v/>
      </c>
      <c r="BU578">
        <f t="shared" si="927"/>
        <v>0</v>
      </c>
      <c r="BV578">
        <f t="shared" si="927"/>
        <v>0</v>
      </c>
      <c r="BW578">
        <f t="shared" si="928"/>
        <v>1</v>
      </c>
      <c r="BX578" t="str">
        <f t="shared" si="928"/>
        <v/>
      </c>
      <c r="BY578">
        <f t="shared" si="928"/>
        <v>1</v>
      </c>
      <c r="BZ578">
        <f t="shared" si="928"/>
        <v>1</v>
      </c>
    </row>
    <row r="579" spans="1:78" outlineLevel="1">
      <c r="A579" t="s">
        <v>71</v>
      </c>
      <c r="B579" t="s">
        <v>1931</v>
      </c>
      <c r="C579">
        <v>2022</v>
      </c>
      <c r="D579" t="s">
        <v>2039</v>
      </c>
      <c r="G579">
        <f t="shared" si="896"/>
        <v>0.39077185986898322</v>
      </c>
      <c r="H579">
        <f t="shared" si="897"/>
        <v>0.25833095984050131</v>
      </c>
      <c r="I579">
        <f t="shared" si="898"/>
        <v>0.10737681572201652</v>
      </c>
      <c r="K579">
        <f t="shared" si="899"/>
        <v>0.125</v>
      </c>
      <c r="L579">
        <f t="shared" si="900"/>
        <v>0.375</v>
      </c>
      <c r="M579">
        <f t="shared" si="901"/>
        <v>0</v>
      </c>
      <c r="O579" t="str">
        <f t="shared" si="902"/>
        <v/>
      </c>
      <c r="P579" t="str">
        <f t="shared" si="903"/>
        <v/>
      </c>
      <c r="R579">
        <f t="shared" si="904"/>
        <v>0</v>
      </c>
      <c r="S579">
        <f t="shared" si="905"/>
        <v>0</v>
      </c>
      <c r="T579">
        <f t="shared" si="906"/>
        <v>0</v>
      </c>
      <c r="U579">
        <f t="shared" si="907"/>
        <v>0.24900398406374502</v>
      </c>
      <c r="V579" t="str">
        <f t="shared" si="907"/>
        <v/>
      </c>
      <c r="W579" t="str">
        <f t="shared" si="907"/>
        <v/>
      </c>
      <c r="X579" t="str">
        <f t="shared" si="907"/>
        <v/>
      </c>
      <c r="Y579">
        <f t="shared" si="908"/>
        <v>0.75099601593625498</v>
      </c>
      <c r="Z579" t="str">
        <f t="shared" si="908"/>
        <v/>
      </c>
      <c r="AA579" t="str">
        <f t="shared" si="908"/>
        <v/>
      </c>
      <c r="AB579" t="str">
        <f t="shared" si="908"/>
        <v/>
      </c>
      <c r="AD579">
        <f t="shared" si="909"/>
        <v>0.38835500282645563</v>
      </c>
      <c r="AE579">
        <f t="shared" si="910"/>
        <v>0.26794799321650647</v>
      </c>
      <c r="AF579">
        <f t="shared" si="911"/>
        <v>0.47654041831543242</v>
      </c>
      <c r="AG579">
        <f t="shared" si="912"/>
        <v>0.51102317693612209</v>
      </c>
      <c r="AH579">
        <f t="shared" si="912"/>
        <v>0.55167394468704511</v>
      </c>
      <c r="AI579">
        <f t="shared" si="912"/>
        <v>0.48945147679324896</v>
      </c>
      <c r="AJ579">
        <f t="shared" si="912"/>
        <v>0.4804270462633452</v>
      </c>
      <c r="AK579">
        <f t="shared" si="913"/>
        <v>0.48897682306387791</v>
      </c>
      <c r="AL579">
        <f t="shared" si="913"/>
        <v>0.44832605531295489</v>
      </c>
      <c r="AM579">
        <f t="shared" si="913"/>
        <v>0.51054852320675104</v>
      </c>
      <c r="AN579">
        <f t="shared" si="913"/>
        <v>0.5195729537366548</v>
      </c>
      <c r="AQ579">
        <f t="shared" si="914"/>
        <v>0.1111111111111111</v>
      </c>
      <c r="AR579">
        <f t="shared" si="915"/>
        <v>0.22222222222222221</v>
      </c>
      <c r="AS579">
        <f t="shared" si="916"/>
        <v>0.88888888888888884</v>
      </c>
      <c r="AT579">
        <f t="shared" si="917"/>
        <v>0</v>
      </c>
      <c r="AU579">
        <f t="shared" si="917"/>
        <v>0</v>
      </c>
      <c r="AV579">
        <f t="shared" si="917"/>
        <v>0</v>
      </c>
      <c r="AW579">
        <f t="shared" si="917"/>
        <v>0</v>
      </c>
      <c r="AX579">
        <f t="shared" si="918"/>
        <v>1</v>
      </c>
      <c r="AY579">
        <f t="shared" si="918"/>
        <v>1</v>
      </c>
      <c r="AZ579">
        <f t="shared" si="918"/>
        <v>1</v>
      </c>
      <c r="BA579">
        <f t="shared" si="918"/>
        <v>1</v>
      </c>
      <c r="BC579">
        <f t="shared" si="919"/>
        <v>0.33851224105461392</v>
      </c>
      <c r="BD579">
        <f t="shared" si="920"/>
        <v>0.3027306967984934</v>
      </c>
      <c r="BE579">
        <f t="shared" si="921"/>
        <v>0.2638888888888889</v>
      </c>
      <c r="BF579">
        <f t="shared" si="922"/>
        <v>0.82980225988700562</v>
      </c>
      <c r="BG579">
        <f t="shared" si="922"/>
        <v>0.87134909596662036</v>
      </c>
      <c r="BH579">
        <f t="shared" si="922"/>
        <v>0.82426127527216175</v>
      </c>
      <c r="BI579">
        <f t="shared" si="922"/>
        <v>0.69045495093666365</v>
      </c>
      <c r="BJ579">
        <f t="shared" si="923"/>
        <v>0.17019774011299435</v>
      </c>
      <c r="BK579">
        <f t="shared" si="923"/>
        <v>0.1286509040333797</v>
      </c>
      <c r="BL579">
        <f t="shared" si="923"/>
        <v>0.17573872472783825</v>
      </c>
      <c r="BM579">
        <f t="shared" si="923"/>
        <v>0.3095450490633363</v>
      </c>
      <c r="BP579">
        <f t="shared" si="924"/>
        <v>2.9411764705882353E-2</v>
      </c>
      <c r="BQ579">
        <f t="shared" si="925"/>
        <v>0.23529411764705882</v>
      </c>
      <c r="BR579">
        <f t="shared" si="926"/>
        <v>0.61764705882352944</v>
      </c>
      <c r="BS579">
        <f t="shared" si="927"/>
        <v>0</v>
      </c>
      <c r="BT579">
        <f t="shared" si="927"/>
        <v>0</v>
      </c>
      <c r="BU579">
        <f t="shared" si="927"/>
        <v>0</v>
      </c>
      <c r="BV579">
        <f t="shared" si="927"/>
        <v>0</v>
      </c>
      <c r="BW579">
        <f t="shared" si="928"/>
        <v>1</v>
      </c>
      <c r="BX579">
        <f t="shared" si="928"/>
        <v>1</v>
      </c>
      <c r="BY579">
        <f t="shared" si="928"/>
        <v>1</v>
      </c>
      <c r="BZ579">
        <f t="shared" si="928"/>
        <v>1</v>
      </c>
    </row>
    <row r="580" spans="1:78" outlineLevel="1">
      <c r="A580" t="s">
        <v>71</v>
      </c>
      <c r="B580" t="s">
        <v>1931</v>
      </c>
      <c r="C580">
        <v>2023</v>
      </c>
      <c r="D580" t="s">
        <v>2039</v>
      </c>
      <c r="G580">
        <f t="shared" si="896"/>
        <v>0.44814378314672954</v>
      </c>
      <c r="H580">
        <f t="shared" si="897"/>
        <v>0.25427224513847968</v>
      </c>
      <c r="I580">
        <f t="shared" si="898"/>
        <v>9.4578668238067182E-2</v>
      </c>
      <c r="K580" t="str">
        <f t="shared" si="899"/>
        <v/>
      </c>
      <c r="L580" t="str">
        <f t="shared" si="900"/>
        <v/>
      </c>
      <c r="M580" t="str">
        <f t="shared" si="901"/>
        <v/>
      </c>
      <c r="O580" t="str">
        <f t="shared" si="902"/>
        <v/>
      </c>
      <c r="P580" t="str">
        <f t="shared" si="903"/>
        <v/>
      </c>
      <c r="R580">
        <f t="shared" si="904"/>
        <v>0.46387832699619774</v>
      </c>
      <c r="S580">
        <f t="shared" si="905"/>
        <v>0.20152091254752852</v>
      </c>
      <c r="T580">
        <f t="shared" si="906"/>
        <v>0.27946768060836502</v>
      </c>
      <c r="U580">
        <f t="shared" si="907"/>
        <v>0.36787072243346008</v>
      </c>
      <c r="V580">
        <f t="shared" si="907"/>
        <v>0.40368852459016391</v>
      </c>
      <c r="W580">
        <f t="shared" si="907"/>
        <v>0.32075471698113206</v>
      </c>
      <c r="X580">
        <f t="shared" si="907"/>
        <v>0.38095238095238093</v>
      </c>
      <c r="Y580">
        <f t="shared" si="908"/>
        <v>0.63212927756653992</v>
      </c>
      <c r="Z580">
        <f t="shared" si="908"/>
        <v>0.59631147540983609</v>
      </c>
      <c r="AA580">
        <f t="shared" si="908"/>
        <v>0.67924528301886788</v>
      </c>
      <c r="AB580">
        <f t="shared" si="908"/>
        <v>0.61904761904761907</v>
      </c>
      <c r="AD580">
        <f t="shared" si="909"/>
        <v>0.44058500914076781</v>
      </c>
      <c r="AE580">
        <f t="shared" si="910"/>
        <v>0.24542961608775138</v>
      </c>
      <c r="AF580">
        <f t="shared" si="911"/>
        <v>0.40265082266910418</v>
      </c>
      <c r="AG580">
        <f t="shared" si="912"/>
        <v>0.53107861060329065</v>
      </c>
      <c r="AH580">
        <f t="shared" si="912"/>
        <v>0.54668049792531115</v>
      </c>
      <c r="AI580">
        <f t="shared" si="912"/>
        <v>0.5065176908752328</v>
      </c>
      <c r="AJ580">
        <f t="shared" si="912"/>
        <v>0.51759364358683313</v>
      </c>
      <c r="AK580">
        <f t="shared" si="913"/>
        <v>0.4689213893967093</v>
      </c>
      <c r="AL580">
        <f t="shared" si="913"/>
        <v>0.4533195020746888</v>
      </c>
      <c r="AM580">
        <f t="shared" si="913"/>
        <v>0.4934823091247672</v>
      </c>
      <c r="AN580">
        <f t="shared" si="913"/>
        <v>0.48240635641316687</v>
      </c>
      <c r="AQ580">
        <f t="shared" si="914"/>
        <v>0</v>
      </c>
      <c r="AR580">
        <f t="shared" si="915"/>
        <v>0.25</v>
      </c>
      <c r="AS580">
        <f t="shared" si="916"/>
        <v>1</v>
      </c>
      <c r="AT580">
        <f t="shared" si="917"/>
        <v>0</v>
      </c>
      <c r="AU580" t="str">
        <f t="shared" si="917"/>
        <v/>
      </c>
      <c r="AV580">
        <f t="shared" si="917"/>
        <v>0</v>
      </c>
      <c r="AW580">
        <f t="shared" si="917"/>
        <v>0</v>
      </c>
      <c r="AX580">
        <f t="shared" si="918"/>
        <v>1</v>
      </c>
      <c r="AY580" t="str">
        <f t="shared" si="918"/>
        <v/>
      </c>
      <c r="AZ580">
        <f t="shared" si="918"/>
        <v>1</v>
      </c>
      <c r="BA580">
        <f t="shared" si="918"/>
        <v>1</v>
      </c>
      <c r="BC580">
        <f t="shared" si="919"/>
        <v>0.36943251186977166</v>
      </c>
      <c r="BD580">
        <f t="shared" si="920"/>
        <v>0.3004747908659281</v>
      </c>
      <c r="BE580">
        <f t="shared" si="921"/>
        <v>0.23287361519330771</v>
      </c>
      <c r="BF580">
        <f t="shared" si="922"/>
        <v>0.81550983495365137</v>
      </c>
      <c r="BG580">
        <f t="shared" si="922"/>
        <v>0.86903304773561807</v>
      </c>
      <c r="BH580">
        <f t="shared" si="922"/>
        <v>0.8148984198645598</v>
      </c>
      <c r="BI580">
        <f t="shared" si="922"/>
        <v>0.67087378640776696</v>
      </c>
      <c r="BJ580">
        <f t="shared" si="923"/>
        <v>0.18449016504634863</v>
      </c>
      <c r="BK580">
        <f t="shared" si="923"/>
        <v>0.13096695226438188</v>
      </c>
      <c r="BL580">
        <f t="shared" si="923"/>
        <v>0.18510158013544017</v>
      </c>
      <c r="BM580">
        <f t="shared" si="923"/>
        <v>0.32912621359223299</v>
      </c>
      <c r="BP580">
        <f t="shared" si="924"/>
        <v>0.14545454545454545</v>
      </c>
      <c r="BQ580">
        <f t="shared" si="925"/>
        <v>0.29090909090909089</v>
      </c>
      <c r="BR580">
        <f t="shared" si="926"/>
        <v>0.5</v>
      </c>
      <c r="BS580">
        <f t="shared" si="927"/>
        <v>0</v>
      </c>
      <c r="BT580">
        <f t="shared" si="927"/>
        <v>0</v>
      </c>
      <c r="BU580">
        <f t="shared" si="927"/>
        <v>0</v>
      </c>
      <c r="BV580">
        <f t="shared" si="927"/>
        <v>0</v>
      </c>
      <c r="BW580">
        <f t="shared" si="928"/>
        <v>1</v>
      </c>
      <c r="BX580">
        <f t="shared" si="928"/>
        <v>1</v>
      </c>
      <c r="BY580">
        <f t="shared" si="928"/>
        <v>1</v>
      </c>
      <c r="BZ580">
        <f t="shared" si="928"/>
        <v>1</v>
      </c>
    </row>
    <row r="581" spans="1:78" outlineLevel="1">
      <c r="A581" t="s">
        <v>73</v>
      </c>
      <c r="B581" t="s">
        <v>1975</v>
      </c>
      <c r="C581">
        <v>2018</v>
      </c>
      <c r="D581" t="s">
        <v>2039</v>
      </c>
      <c r="G581">
        <f t="shared" ref="G581:G586" si="929">IF(F132&gt;0, G132/F132, "")</f>
        <v>0.44962752749201845</v>
      </c>
      <c r="H581">
        <f t="shared" ref="H581:H586" si="930">IF(F132&gt;0, H132/F132, "")</f>
        <v>0.39428875487761617</v>
      </c>
      <c r="I581">
        <f t="shared" ref="I581:I586" si="931">IF(F132&gt;0, I132/F132, "")</f>
        <v>0.21301880099326001</v>
      </c>
      <c r="K581" t="str">
        <f t="shared" ref="K581:K586" si="932">IF(J132&gt;0, K132/J132, "")</f>
        <v/>
      </c>
      <c r="L581" t="str">
        <f t="shared" ref="L581:L586" si="933">IF(J132&gt;0, L132/J132, "")</f>
        <v/>
      </c>
      <c r="M581" t="str">
        <f t="shared" ref="M581:M586" si="934">IF(J132&gt;0, M132/J132, "")</f>
        <v/>
      </c>
      <c r="O581" t="str">
        <f t="shared" ref="O581:O586" si="935">IF(N132&gt;0, O132/N132, "")</f>
        <v/>
      </c>
      <c r="P581" t="str">
        <f t="shared" ref="P581:P586" si="936">IF(N132&gt;0, P132/N132, "")</f>
        <v/>
      </c>
      <c r="R581" t="str">
        <f t="shared" ref="R581:R586" si="937">IF(Q132&gt;0, R132/Q132, "")</f>
        <v/>
      </c>
      <c r="S581" t="str">
        <f t="shared" ref="S581:S586" si="938">IF(Q132&gt;0, S132/Q132, "")</f>
        <v/>
      </c>
      <c r="T581" t="str">
        <f t="shared" ref="T581:T586" si="939">IF(Q132&gt;0, T132/Q132, "")</f>
        <v/>
      </c>
      <c r="U581" t="str">
        <f t="shared" ref="U581:X586" si="940">IF(Q132&gt;0, U132/Q132, "")</f>
        <v/>
      </c>
      <c r="V581" t="str">
        <f t="shared" si="940"/>
        <v/>
      </c>
      <c r="W581" t="str">
        <f t="shared" si="940"/>
        <v/>
      </c>
      <c r="X581" t="str">
        <f t="shared" si="940"/>
        <v/>
      </c>
      <c r="Y581" t="str">
        <f t="shared" ref="Y581:AB586" si="941">IF(Q132&gt;0, Y132/Q132, "")</f>
        <v/>
      </c>
      <c r="Z581" t="str">
        <f t="shared" si="941"/>
        <v/>
      </c>
      <c r="AA581" t="str">
        <f t="shared" si="941"/>
        <v/>
      </c>
      <c r="AB581" t="str">
        <f t="shared" si="941"/>
        <v/>
      </c>
      <c r="AD581">
        <f t="shared" ref="AD581:AD586" si="942">IF(AC132&gt;0, AD132/AC132, "")</f>
        <v>0.50773993808049533</v>
      </c>
      <c r="AE581">
        <f t="shared" ref="AE581:AE586" si="943">IF(AC132&gt;0, AE132/AC132, "")</f>
        <v>0.36643078283945157</v>
      </c>
      <c r="AF581">
        <f t="shared" ref="AF581:AF586" si="944">IF(AC132&gt;0, AF132/AC132, "")</f>
        <v>0.59199469261388771</v>
      </c>
      <c r="AG581">
        <f t="shared" ref="AG581:AJ586" si="945">IF(AC132&gt;0, AG132/AC132, "")</f>
        <v>0.45555064130915524</v>
      </c>
      <c r="AH581">
        <f t="shared" si="945"/>
        <v>0.44425087108013939</v>
      </c>
      <c r="AI581">
        <f t="shared" si="945"/>
        <v>0.45745322872661437</v>
      </c>
      <c r="AJ581">
        <f t="shared" si="945"/>
        <v>0.46469929025028017</v>
      </c>
      <c r="AK581">
        <f t="shared" ref="AK581:AN586" si="946">IF(AC132&gt;0, AK132/AC132, "")</f>
        <v>0.54444935869084476</v>
      </c>
      <c r="AL581">
        <f t="shared" si="946"/>
        <v>0.55574912891986061</v>
      </c>
      <c r="AM581">
        <f t="shared" si="946"/>
        <v>0.54254677127338569</v>
      </c>
      <c r="AN581">
        <f t="shared" si="946"/>
        <v>0.53530070974971988</v>
      </c>
      <c r="AQ581">
        <f t="shared" ref="AQ581:AQ586" si="947">IF(AP132&gt;0, AQ132/AP132, "")</f>
        <v>0.10526315789473684</v>
      </c>
      <c r="AR581">
        <f t="shared" ref="AR581:AR586" si="948">IF(AP132&gt;0, AR132/AP132, "")</f>
        <v>0.11842105263157894</v>
      </c>
      <c r="AS581">
        <f t="shared" ref="AS581:AS586" si="949">IF(AP132&gt;0, AS132/AP132, "")</f>
        <v>0.93421052631578949</v>
      </c>
      <c r="AT581">
        <f t="shared" ref="AT581:AW586" si="950">IF(AP132&gt;0, AT132/AP132, "")</f>
        <v>1.3157894736842105E-2</v>
      </c>
      <c r="AU581">
        <f t="shared" si="950"/>
        <v>0</v>
      </c>
      <c r="AV581">
        <f t="shared" si="950"/>
        <v>0</v>
      </c>
      <c r="AW581">
        <f t="shared" si="950"/>
        <v>1.4084507042253521E-2</v>
      </c>
      <c r="AX581">
        <f t="shared" ref="AX581:BA586" si="951">IF(AP132&gt;0, AX132/AP132, "")</f>
        <v>0.98684210526315785</v>
      </c>
      <c r="AY581">
        <f t="shared" si="951"/>
        <v>1</v>
      </c>
      <c r="AZ581">
        <f t="shared" si="951"/>
        <v>1</v>
      </c>
      <c r="BA581">
        <f t="shared" si="951"/>
        <v>0.9859154929577465</v>
      </c>
      <c r="BC581">
        <f t="shared" ref="BC581:BC586" si="952">IF(BB132&gt;0, BC132/BB132, "")</f>
        <v>0.36867329047340736</v>
      </c>
      <c r="BD581">
        <f t="shared" ref="BD581:BD586" si="953">IF(BB132&gt;0, BD132/BB132, "")</f>
        <v>0.38141437755698421</v>
      </c>
      <c r="BE581">
        <f t="shared" ref="BE581:BE586" si="954">IF(BB132&gt;0, BE132/BB132, "")</f>
        <v>0.33652834599649328</v>
      </c>
      <c r="BF581">
        <f t="shared" ref="BF581:BI586" si="955">IF(BB132&gt;0, BF132/BB132, "")</f>
        <v>0.86487434248977202</v>
      </c>
      <c r="BG581">
        <f t="shared" si="955"/>
        <v>0.88332276474318328</v>
      </c>
      <c r="BH581">
        <f t="shared" si="955"/>
        <v>0.84676677903769537</v>
      </c>
      <c r="BI581">
        <f t="shared" si="955"/>
        <v>0.75720736366794028</v>
      </c>
      <c r="BJ581">
        <f t="shared" ref="BJ581:BM586" si="956">IF(BB132&gt;0, BJ132/BB132, "")</f>
        <v>0.13512565751022793</v>
      </c>
      <c r="BK581">
        <f t="shared" si="956"/>
        <v>0.11667723525681674</v>
      </c>
      <c r="BL581">
        <f t="shared" si="956"/>
        <v>0.15323322096230463</v>
      </c>
      <c r="BM581">
        <f t="shared" si="956"/>
        <v>0.24279263633205975</v>
      </c>
      <c r="BP581" t="str">
        <f t="shared" ref="BP581:BP586" si="957">IF(BO132&gt;0, BP132/BO132, "")</f>
        <v/>
      </c>
      <c r="BQ581" t="str">
        <f t="shared" ref="BQ581:BQ586" si="958">IF(BO132&gt;0, BQ132/BO132, "")</f>
        <v/>
      </c>
      <c r="BR581" t="str">
        <f t="shared" ref="BR581:BR586" si="959">IF(BO132&gt;0, BR132/BO132, "")</f>
        <v/>
      </c>
      <c r="BS581" t="str">
        <f t="shared" ref="BS581:BV586" si="960">IF(BO132&gt;0, BS132/BO132, "")</f>
        <v/>
      </c>
      <c r="BT581" t="str">
        <f t="shared" si="960"/>
        <v/>
      </c>
      <c r="BU581" t="str">
        <f t="shared" si="960"/>
        <v/>
      </c>
      <c r="BV581" t="str">
        <f t="shared" si="960"/>
        <v/>
      </c>
      <c r="BW581" t="str">
        <f t="shared" ref="BW581:BZ586" si="961">IF(BO132&gt;0, BW132/BO132, "")</f>
        <v/>
      </c>
      <c r="BX581" t="str">
        <f t="shared" si="961"/>
        <v/>
      </c>
      <c r="BY581" t="str">
        <f t="shared" si="961"/>
        <v/>
      </c>
      <c r="BZ581" t="str">
        <f t="shared" si="961"/>
        <v/>
      </c>
    </row>
    <row r="582" spans="1:78" outlineLevel="1">
      <c r="A582" t="s">
        <v>73</v>
      </c>
      <c r="B582" t="s">
        <v>1975</v>
      </c>
      <c r="C582">
        <v>2019</v>
      </c>
      <c r="D582" t="s">
        <v>2039</v>
      </c>
      <c r="G582">
        <f t="shared" si="929"/>
        <v>0.49234289737722231</v>
      </c>
      <c r="H582">
        <f t="shared" si="930"/>
        <v>0.38039077627178314</v>
      </c>
      <c r="I582">
        <f t="shared" si="931"/>
        <v>0.197148389368069</v>
      </c>
      <c r="K582" t="str">
        <f t="shared" si="932"/>
        <v/>
      </c>
      <c r="L582" t="str">
        <f t="shared" si="933"/>
        <v/>
      </c>
      <c r="M582" t="str">
        <f t="shared" si="934"/>
        <v/>
      </c>
      <c r="O582" t="str">
        <f t="shared" si="935"/>
        <v/>
      </c>
      <c r="P582" t="str">
        <f t="shared" si="936"/>
        <v/>
      </c>
      <c r="R582" t="str">
        <f t="shared" si="937"/>
        <v/>
      </c>
      <c r="S582" t="str">
        <f t="shared" si="938"/>
        <v/>
      </c>
      <c r="T582" t="str">
        <f t="shared" si="939"/>
        <v/>
      </c>
      <c r="U582" t="str">
        <f t="shared" si="940"/>
        <v/>
      </c>
      <c r="V582" t="str">
        <f t="shared" si="940"/>
        <v/>
      </c>
      <c r="W582" t="str">
        <f t="shared" si="940"/>
        <v/>
      </c>
      <c r="X582" t="str">
        <f t="shared" si="940"/>
        <v/>
      </c>
      <c r="Y582" t="str">
        <f t="shared" si="941"/>
        <v/>
      </c>
      <c r="Z582" t="str">
        <f t="shared" si="941"/>
        <v/>
      </c>
      <c r="AA582" t="str">
        <f t="shared" si="941"/>
        <v/>
      </c>
      <c r="AB582" t="str">
        <f t="shared" si="941"/>
        <v/>
      </c>
      <c r="AD582">
        <f t="shared" si="942"/>
        <v>0.5432172869147659</v>
      </c>
      <c r="AE582">
        <f t="shared" si="943"/>
        <v>0.31792717086834732</v>
      </c>
      <c r="AF582">
        <f t="shared" si="944"/>
        <v>0.52701080432172864</v>
      </c>
      <c r="AG582">
        <f t="shared" si="945"/>
        <v>0.48179271708683474</v>
      </c>
      <c r="AH582">
        <f t="shared" si="945"/>
        <v>0.46003683241252302</v>
      </c>
      <c r="AI582">
        <f t="shared" si="945"/>
        <v>0.46696035242290751</v>
      </c>
      <c r="AJ582">
        <f t="shared" si="945"/>
        <v>0.50265755504935461</v>
      </c>
      <c r="AK582">
        <f t="shared" si="946"/>
        <v>0.51820728291316531</v>
      </c>
      <c r="AL582">
        <f t="shared" si="946"/>
        <v>0.53996316758747698</v>
      </c>
      <c r="AM582">
        <f t="shared" si="946"/>
        <v>0.53303964757709255</v>
      </c>
      <c r="AN582">
        <f t="shared" si="946"/>
        <v>0.49734244495064539</v>
      </c>
      <c r="AQ582">
        <f t="shared" si="947"/>
        <v>4.1666666666666664E-2</v>
      </c>
      <c r="AR582">
        <f t="shared" si="948"/>
        <v>0.3125</v>
      </c>
      <c r="AS582">
        <f t="shared" si="949"/>
        <v>0.9375</v>
      </c>
      <c r="AT582">
        <f t="shared" si="950"/>
        <v>0</v>
      </c>
      <c r="AU582">
        <f t="shared" si="950"/>
        <v>0</v>
      </c>
      <c r="AV582">
        <f t="shared" si="950"/>
        <v>0</v>
      </c>
      <c r="AW582">
        <f t="shared" si="950"/>
        <v>0</v>
      </c>
      <c r="AX582">
        <f t="shared" si="951"/>
        <v>1</v>
      </c>
      <c r="AY582">
        <f t="shared" si="951"/>
        <v>1</v>
      </c>
      <c r="AZ582">
        <f t="shared" si="951"/>
        <v>1</v>
      </c>
      <c r="BA582">
        <f t="shared" si="951"/>
        <v>1</v>
      </c>
      <c r="BC582">
        <f t="shared" si="952"/>
        <v>0.40545670225385527</v>
      </c>
      <c r="BD582">
        <f t="shared" si="953"/>
        <v>0.35634638196915774</v>
      </c>
      <c r="BE582">
        <f t="shared" si="954"/>
        <v>0.30889679715302493</v>
      </c>
      <c r="BF582">
        <f t="shared" si="955"/>
        <v>0.86465005931198102</v>
      </c>
      <c r="BG582">
        <f t="shared" si="955"/>
        <v>0.88443534230544174</v>
      </c>
      <c r="BH582">
        <f t="shared" si="955"/>
        <v>0.83788282290279625</v>
      </c>
      <c r="BI582">
        <f t="shared" si="955"/>
        <v>0.75614439324116745</v>
      </c>
      <c r="BJ582">
        <f t="shared" si="956"/>
        <v>0.13534994068801898</v>
      </c>
      <c r="BK582">
        <f t="shared" si="956"/>
        <v>0.11556465769455822</v>
      </c>
      <c r="BL582">
        <f t="shared" si="956"/>
        <v>0.16211717709720372</v>
      </c>
      <c r="BM582">
        <f t="shared" si="956"/>
        <v>0.24385560675883255</v>
      </c>
      <c r="BP582" t="str">
        <f t="shared" si="957"/>
        <v/>
      </c>
      <c r="BQ582" t="str">
        <f t="shared" si="958"/>
        <v/>
      </c>
      <c r="BR582" t="str">
        <f t="shared" si="959"/>
        <v/>
      </c>
      <c r="BS582" t="str">
        <f t="shared" si="960"/>
        <v/>
      </c>
      <c r="BT582" t="str">
        <f t="shared" si="960"/>
        <v/>
      </c>
      <c r="BU582" t="str">
        <f t="shared" si="960"/>
        <v/>
      </c>
      <c r="BV582" t="str">
        <f t="shared" si="960"/>
        <v/>
      </c>
      <c r="BW582" t="str">
        <f t="shared" si="961"/>
        <v/>
      </c>
      <c r="BX582" t="str">
        <f t="shared" si="961"/>
        <v/>
      </c>
      <c r="BY582" t="str">
        <f t="shared" si="961"/>
        <v/>
      </c>
      <c r="BZ582" t="str">
        <f t="shared" si="961"/>
        <v/>
      </c>
    </row>
    <row r="583" spans="1:78" outlineLevel="1">
      <c r="A583" t="s">
        <v>73</v>
      </c>
      <c r="B583" t="s">
        <v>1975</v>
      </c>
      <c r="C583">
        <v>2020</v>
      </c>
      <c r="D583" t="s">
        <v>2039</v>
      </c>
      <c r="G583">
        <f t="shared" si="929"/>
        <v>0.5072538860103627</v>
      </c>
      <c r="H583">
        <f t="shared" si="930"/>
        <v>0.36994818652849742</v>
      </c>
      <c r="I583">
        <f t="shared" si="931"/>
        <v>0.19654576856649394</v>
      </c>
      <c r="K583" t="str">
        <f t="shared" si="932"/>
        <v/>
      </c>
      <c r="L583" t="str">
        <f t="shared" si="933"/>
        <v/>
      </c>
      <c r="M583" t="str">
        <f t="shared" si="934"/>
        <v/>
      </c>
      <c r="O583">
        <f t="shared" si="935"/>
        <v>0.54812834224598928</v>
      </c>
      <c r="P583">
        <f t="shared" si="936"/>
        <v>0.45187165775401067</v>
      </c>
      <c r="R583">
        <f t="shared" si="937"/>
        <v>0</v>
      </c>
      <c r="S583">
        <f t="shared" si="938"/>
        <v>0</v>
      </c>
      <c r="T583">
        <f t="shared" si="939"/>
        <v>0</v>
      </c>
      <c r="U583">
        <f t="shared" si="940"/>
        <v>0.13274336283185842</v>
      </c>
      <c r="V583" t="str">
        <f t="shared" si="940"/>
        <v/>
      </c>
      <c r="W583" t="str">
        <f t="shared" si="940"/>
        <v/>
      </c>
      <c r="X583" t="str">
        <f t="shared" si="940"/>
        <v/>
      </c>
      <c r="Y583">
        <f t="shared" si="941"/>
        <v>0.86725663716814161</v>
      </c>
      <c r="Z583" t="str">
        <f t="shared" si="941"/>
        <v/>
      </c>
      <c r="AA583" t="str">
        <f t="shared" si="941"/>
        <v/>
      </c>
      <c r="AB583" t="str">
        <f t="shared" si="941"/>
        <v/>
      </c>
      <c r="AD583">
        <f t="shared" si="942"/>
        <v>0.59783315276273019</v>
      </c>
      <c r="AE583">
        <f t="shared" si="943"/>
        <v>0.27215601300108344</v>
      </c>
      <c r="AF583">
        <f t="shared" si="944"/>
        <v>0.4429035752979415</v>
      </c>
      <c r="AG583">
        <f t="shared" si="945"/>
        <v>0.54517876489707473</v>
      </c>
      <c r="AH583">
        <f t="shared" si="945"/>
        <v>0.52700253715114176</v>
      </c>
      <c r="AI583">
        <f t="shared" si="945"/>
        <v>0.52627388535031849</v>
      </c>
      <c r="AJ583">
        <f t="shared" si="945"/>
        <v>0.58757338551859095</v>
      </c>
      <c r="AK583">
        <f t="shared" si="946"/>
        <v>0.45482123510292527</v>
      </c>
      <c r="AL583">
        <f t="shared" si="946"/>
        <v>0.4729974628488583</v>
      </c>
      <c r="AM583">
        <f t="shared" si="946"/>
        <v>0.47372611464968151</v>
      </c>
      <c r="AN583">
        <f t="shared" si="946"/>
        <v>0.41242661448140899</v>
      </c>
      <c r="AQ583">
        <f t="shared" si="947"/>
        <v>0.2</v>
      </c>
      <c r="AR583">
        <f t="shared" si="948"/>
        <v>8.3333333333333329E-2</v>
      </c>
      <c r="AS583">
        <f t="shared" si="949"/>
        <v>0.96666666666666667</v>
      </c>
      <c r="AT583">
        <f t="shared" si="950"/>
        <v>0</v>
      </c>
      <c r="AU583">
        <f t="shared" si="950"/>
        <v>0</v>
      </c>
      <c r="AV583">
        <f t="shared" si="950"/>
        <v>0</v>
      </c>
      <c r="AW583">
        <f t="shared" si="950"/>
        <v>0</v>
      </c>
      <c r="AX583">
        <f t="shared" si="951"/>
        <v>1</v>
      </c>
      <c r="AY583">
        <f t="shared" si="951"/>
        <v>1</v>
      </c>
      <c r="AZ583">
        <f t="shared" si="951"/>
        <v>1</v>
      </c>
      <c r="BA583">
        <f t="shared" si="951"/>
        <v>1</v>
      </c>
      <c r="BC583">
        <f t="shared" si="952"/>
        <v>0.49817238533191843</v>
      </c>
      <c r="BD583">
        <f t="shared" si="953"/>
        <v>0.35738710057776207</v>
      </c>
      <c r="BE583">
        <f t="shared" si="954"/>
        <v>0.30350194552529181</v>
      </c>
      <c r="BF583">
        <f t="shared" si="955"/>
        <v>0.87006249263058599</v>
      </c>
      <c r="BG583">
        <f t="shared" si="955"/>
        <v>0.88733727810650886</v>
      </c>
      <c r="BH583">
        <f t="shared" si="955"/>
        <v>0.86077202243483997</v>
      </c>
      <c r="BI583">
        <f t="shared" si="955"/>
        <v>0.78515928515928513</v>
      </c>
      <c r="BJ583">
        <f t="shared" si="956"/>
        <v>0.12993750736941398</v>
      </c>
      <c r="BK583">
        <f t="shared" si="956"/>
        <v>0.11266272189349112</v>
      </c>
      <c r="BL583">
        <f t="shared" si="956"/>
        <v>0.13922797756516</v>
      </c>
      <c r="BM583">
        <f t="shared" si="956"/>
        <v>0.21484071484071485</v>
      </c>
      <c r="BP583" t="str">
        <f t="shared" si="957"/>
        <v/>
      </c>
      <c r="BQ583" t="str">
        <f t="shared" si="958"/>
        <v/>
      </c>
      <c r="BR583" t="str">
        <f t="shared" si="959"/>
        <v/>
      </c>
      <c r="BS583" t="str">
        <f t="shared" si="960"/>
        <v/>
      </c>
      <c r="BT583" t="str">
        <f t="shared" si="960"/>
        <v/>
      </c>
      <c r="BU583" t="str">
        <f t="shared" si="960"/>
        <v/>
      </c>
      <c r="BV583" t="str">
        <f t="shared" si="960"/>
        <v/>
      </c>
      <c r="BW583" t="str">
        <f t="shared" si="961"/>
        <v/>
      </c>
      <c r="BX583" t="str">
        <f t="shared" si="961"/>
        <v/>
      </c>
      <c r="BY583" t="str">
        <f t="shared" si="961"/>
        <v/>
      </c>
      <c r="BZ583" t="str">
        <f t="shared" si="961"/>
        <v/>
      </c>
    </row>
    <row r="584" spans="1:78" outlineLevel="1">
      <c r="A584" t="s">
        <v>73</v>
      </c>
      <c r="B584" t="s">
        <v>1975</v>
      </c>
      <c r="C584">
        <v>2021</v>
      </c>
      <c r="D584" t="s">
        <v>2039</v>
      </c>
      <c r="G584">
        <f t="shared" si="929"/>
        <v>0.53782072642452516</v>
      </c>
      <c r="H584">
        <f t="shared" si="930"/>
        <v>0.36004665111629458</v>
      </c>
      <c r="I584">
        <f t="shared" si="931"/>
        <v>0.19360213262245918</v>
      </c>
      <c r="K584" t="str">
        <f t="shared" si="932"/>
        <v/>
      </c>
      <c r="L584" t="str">
        <f t="shared" si="933"/>
        <v/>
      </c>
      <c r="M584" t="str">
        <f t="shared" si="934"/>
        <v/>
      </c>
      <c r="O584">
        <f t="shared" si="935"/>
        <v>3.015075376884422E-2</v>
      </c>
      <c r="P584">
        <f t="shared" si="936"/>
        <v>0.96984924623115576</v>
      </c>
      <c r="R584">
        <f t="shared" si="937"/>
        <v>0</v>
      </c>
      <c r="S584">
        <f t="shared" si="938"/>
        <v>0</v>
      </c>
      <c r="T584">
        <f t="shared" si="939"/>
        <v>0</v>
      </c>
      <c r="U584">
        <f t="shared" si="940"/>
        <v>0.3</v>
      </c>
      <c r="V584" t="str">
        <f t="shared" si="940"/>
        <v/>
      </c>
      <c r="W584" t="str">
        <f t="shared" si="940"/>
        <v/>
      </c>
      <c r="X584" t="str">
        <f t="shared" si="940"/>
        <v/>
      </c>
      <c r="Y584">
        <f t="shared" si="941"/>
        <v>0.7</v>
      </c>
      <c r="Z584" t="str">
        <f t="shared" si="941"/>
        <v/>
      </c>
      <c r="AA584" t="str">
        <f t="shared" si="941"/>
        <v/>
      </c>
      <c r="AB584" t="str">
        <f t="shared" si="941"/>
        <v/>
      </c>
      <c r="AD584">
        <f t="shared" si="942"/>
        <v>0.60137795275590555</v>
      </c>
      <c r="AE584">
        <f t="shared" si="943"/>
        <v>0.28051181102362205</v>
      </c>
      <c r="AF584">
        <f t="shared" si="944"/>
        <v>0.47244094488188976</v>
      </c>
      <c r="AG584">
        <f t="shared" si="945"/>
        <v>0.53149606299212604</v>
      </c>
      <c r="AH584">
        <f t="shared" si="945"/>
        <v>0.51554828150572829</v>
      </c>
      <c r="AI584">
        <f t="shared" si="945"/>
        <v>0.55321637426900583</v>
      </c>
      <c r="AJ584">
        <f t="shared" si="945"/>
        <v>0.58333333333333337</v>
      </c>
      <c r="AK584">
        <f t="shared" si="946"/>
        <v>0.46850393700787402</v>
      </c>
      <c r="AL584">
        <f t="shared" si="946"/>
        <v>0.48445171849427171</v>
      </c>
      <c r="AM584">
        <f t="shared" si="946"/>
        <v>0.44678362573099417</v>
      </c>
      <c r="AN584">
        <f t="shared" si="946"/>
        <v>0.41666666666666669</v>
      </c>
      <c r="AQ584">
        <f t="shared" si="947"/>
        <v>0.20754716981132076</v>
      </c>
      <c r="AR584">
        <f t="shared" si="948"/>
        <v>0.30188679245283018</v>
      </c>
      <c r="AS584">
        <f t="shared" si="949"/>
        <v>0.79245283018867929</v>
      </c>
      <c r="AT584">
        <f t="shared" si="950"/>
        <v>1.8867924528301886E-2</v>
      </c>
      <c r="AU584">
        <f t="shared" si="950"/>
        <v>0</v>
      </c>
      <c r="AV584">
        <f t="shared" si="950"/>
        <v>0</v>
      </c>
      <c r="AW584">
        <f t="shared" si="950"/>
        <v>0</v>
      </c>
      <c r="AX584">
        <f t="shared" si="951"/>
        <v>0.98113207547169812</v>
      </c>
      <c r="AY584">
        <f t="shared" si="951"/>
        <v>1</v>
      </c>
      <c r="AZ584">
        <f t="shared" si="951"/>
        <v>1</v>
      </c>
      <c r="BA584">
        <f t="shared" si="951"/>
        <v>1</v>
      </c>
      <c r="BC584">
        <f t="shared" si="952"/>
        <v>0.51810101885974424</v>
      </c>
      <c r="BD584">
        <f t="shared" si="953"/>
        <v>0.34760459570778235</v>
      </c>
      <c r="BE584">
        <f t="shared" si="954"/>
        <v>0.28679817905918059</v>
      </c>
      <c r="BF584">
        <f t="shared" si="955"/>
        <v>0.8646217212226317</v>
      </c>
      <c r="BG584">
        <f t="shared" si="955"/>
        <v>0.87196652719665269</v>
      </c>
      <c r="BH584">
        <f t="shared" si="955"/>
        <v>0.84720922980979108</v>
      </c>
      <c r="BI584">
        <f t="shared" si="955"/>
        <v>0.7781557067271353</v>
      </c>
      <c r="BJ584">
        <f t="shared" si="956"/>
        <v>0.1353782787773683</v>
      </c>
      <c r="BK584">
        <f t="shared" si="956"/>
        <v>0.12803347280334729</v>
      </c>
      <c r="BL584">
        <f t="shared" si="956"/>
        <v>0.15279077019020892</v>
      </c>
      <c r="BM584">
        <f t="shared" si="956"/>
        <v>0.2218442932728647</v>
      </c>
      <c r="BP584" t="str">
        <f t="shared" si="957"/>
        <v/>
      </c>
      <c r="BQ584" t="str">
        <f t="shared" si="958"/>
        <v/>
      </c>
      <c r="BR584" t="str">
        <f t="shared" si="959"/>
        <v/>
      </c>
      <c r="BS584" t="str">
        <f t="shared" si="960"/>
        <v/>
      </c>
      <c r="BT584" t="str">
        <f t="shared" si="960"/>
        <v/>
      </c>
      <c r="BU584" t="str">
        <f t="shared" si="960"/>
        <v/>
      </c>
      <c r="BV584" t="str">
        <f t="shared" si="960"/>
        <v/>
      </c>
      <c r="BW584" t="str">
        <f t="shared" si="961"/>
        <v/>
      </c>
      <c r="BX584" t="str">
        <f t="shared" si="961"/>
        <v/>
      </c>
      <c r="BY584" t="str">
        <f t="shared" si="961"/>
        <v/>
      </c>
      <c r="BZ584" t="str">
        <f t="shared" si="961"/>
        <v/>
      </c>
    </row>
    <row r="585" spans="1:78" outlineLevel="1">
      <c r="A585" t="s">
        <v>73</v>
      </c>
      <c r="B585" t="s">
        <v>1975</v>
      </c>
      <c r="C585">
        <v>2022</v>
      </c>
      <c r="D585" t="s">
        <v>2039</v>
      </c>
      <c r="G585">
        <f t="shared" si="929"/>
        <v>0.60264084507042248</v>
      </c>
      <c r="H585">
        <f t="shared" si="930"/>
        <v>0.36478873239436621</v>
      </c>
      <c r="I585">
        <f t="shared" si="931"/>
        <v>0.15968309859154931</v>
      </c>
      <c r="K585">
        <f t="shared" si="932"/>
        <v>0.33333333333333331</v>
      </c>
      <c r="L585">
        <f t="shared" si="933"/>
        <v>0.44444444444444442</v>
      </c>
      <c r="M585">
        <f t="shared" si="934"/>
        <v>0</v>
      </c>
      <c r="O585">
        <f t="shared" si="935"/>
        <v>3.1088082901554404E-2</v>
      </c>
      <c r="P585">
        <f t="shared" si="936"/>
        <v>0.9689119170984456</v>
      </c>
      <c r="R585">
        <f t="shared" si="937"/>
        <v>0</v>
      </c>
      <c r="S585">
        <f t="shared" si="938"/>
        <v>0</v>
      </c>
      <c r="T585">
        <f t="shared" si="939"/>
        <v>0</v>
      </c>
      <c r="U585">
        <f t="shared" si="940"/>
        <v>0.49707602339181284</v>
      </c>
      <c r="V585" t="str">
        <f t="shared" si="940"/>
        <v/>
      </c>
      <c r="W585" t="str">
        <f t="shared" si="940"/>
        <v/>
      </c>
      <c r="X585" t="str">
        <f t="shared" si="940"/>
        <v/>
      </c>
      <c r="Y585">
        <f t="shared" si="941"/>
        <v>0.50292397660818711</v>
      </c>
      <c r="Z585" t="str">
        <f t="shared" si="941"/>
        <v/>
      </c>
      <c r="AA585" t="str">
        <f t="shared" si="941"/>
        <v/>
      </c>
      <c r="AB585" t="str">
        <f t="shared" si="941"/>
        <v/>
      </c>
      <c r="AD585">
        <f t="shared" si="942"/>
        <v>0.64315454322801857</v>
      </c>
      <c r="AE585">
        <f t="shared" si="943"/>
        <v>0.34264021552779816</v>
      </c>
      <c r="AF585">
        <f t="shared" si="944"/>
        <v>0.43791329904481996</v>
      </c>
      <c r="AG585">
        <f t="shared" si="945"/>
        <v>0.46901787901053149</v>
      </c>
      <c r="AH585">
        <f t="shared" si="945"/>
        <v>0.47867479055597867</v>
      </c>
      <c r="AI585">
        <f t="shared" si="945"/>
        <v>0.50964974982130096</v>
      </c>
      <c r="AJ585">
        <f t="shared" si="945"/>
        <v>0.49608501118568232</v>
      </c>
      <c r="AK585">
        <f t="shared" si="946"/>
        <v>0.53098212098946851</v>
      </c>
      <c r="AL585">
        <f t="shared" si="946"/>
        <v>0.52132520944402128</v>
      </c>
      <c r="AM585">
        <f t="shared" si="946"/>
        <v>0.49035025017869904</v>
      </c>
      <c r="AN585">
        <f t="shared" si="946"/>
        <v>0.50391498881431762</v>
      </c>
      <c r="AQ585">
        <f t="shared" si="947"/>
        <v>0.29166666666666669</v>
      </c>
      <c r="AR585">
        <f t="shared" si="948"/>
        <v>0.14583333333333334</v>
      </c>
      <c r="AS585">
        <f t="shared" si="949"/>
        <v>0.91666666666666663</v>
      </c>
      <c r="AT585">
        <f t="shared" si="950"/>
        <v>8.3333333333333329E-2</v>
      </c>
      <c r="AU585">
        <f t="shared" si="950"/>
        <v>0.14285714285714285</v>
      </c>
      <c r="AV585">
        <f t="shared" si="950"/>
        <v>0.14285714285714285</v>
      </c>
      <c r="AW585">
        <f t="shared" si="950"/>
        <v>6.8181818181818177E-2</v>
      </c>
      <c r="AX585">
        <f t="shared" si="951"/>
        <v>0.91666666666666663</v>
      </c>
      <c r="AY585">
        <f t="shared" si="951"/>
        <v>0.8571428571428571</v>
      </c>
      <c r="AZ585">
        <f t="shared" si="951"/>
        <v>0.8571428571428571</v>
      </c>
      <c r="BA585">
        <f t="shared" si="951"/>
        <v>0.93181818181818177</v>
      </c>
      <c r="BC585">
        <f t="shared" si="952"/>
        <v>0.58695080242041564</v>
      </c>
      <c r="BD585">
        <f t="shared" si="953"/>
        <v>0.39779005524861877</v>
      </c>
      <c r="BE585">
        <f t="shared" si="954"/>
        <v>0.28492501973164958</v>
      </c>
      <c r="BF585">
        <f t="shared" si="955"/>
        <v>0.84227834780320965</v>
      </c>
      <c r="BG585">
        <f t="shared" si="955"/>
        <v>0.87270282384580911</v>
      </c>
      <c r="BH585">
        <f t="shared" si="955"/>
        <v>0.83664021164021163</v>
      </c>
      <c r="BI585">
        <f t="shared" si="955"/>
        <v>0.71514312096029553</v>
      </c>
      <c r="BJ585">
        <f t="shared" si="956"/>
        <v>0.15772165219679032</v>
      </c>
      <c r="BK585">
        <f t="shared" si="956"/>
        <v>0.12729717615419095</v>
      </c>
      <c r="BL585">
        <f t="shared" si="956"/>
        <v>0.16335978835978837</v>
      </c>
      <c r="BM585">
        <f t="shared" si="956"/>
        <v>0.28485687903970452</v>
      </c>
      <c r="BP585" t="str">
        <f t="shared" si="957"/>
        <v/>
      </c>
      <c r="BQ585" t="str">
        <f t="shared" si="958"/>
        <v/>
      </c>
      <c r="BR585" t="str">
        <f t="shared" si="959"/>
        <v/>
      </c>
      <c r="BS585" t="str">
        <f t="shared" si="960"/>
        <v/>
      </c>
      <c r="BT585" t="str">
        <f t="shared" si="960"/>
        <v/>
      </c>
      <c r="BU585" t="str">
        <f t="shared" si="960"/>
        <v/>
      </c>
      <c r="BV585" t="str">
        <f t="shared" si="960"/>
        <v/>
      </c>
      <c r="BW585" t="str">
        <f t="shared" si="961"/>
        <v/>
      </c>
      <c r="BX585" t="str">
        <f t="shared" si="961"/>
        <v/>
      </c>
      <c r="BY585" t="str">
        <f t="shared" si="961"/>
        <v/>
      </c>
      <c r="BZ585" t="str">
        <f t="shared" si="961"/>
        <v/>
      </c>
    </row>
    <row r="586" spans="1:78" outlineLevel="1">
      <c r="A586" t="s">
        <v>73</v>
      </c>
      <c r="B586" t="s">
        <v>1975</v>
      </c>
      <c r="C586">
        <v>2023</v>
      </c>
      <c r="D586" t="s">
        <v>2039</v>
      </c>
      <c r="G586">
        <f t="shared" si="929"/>
        <v>0.64615384615384619</v>
      </c>
      <c r="H586">
        <f t="shared" si="930"/>
        <v>0.34741966893865628</v>
      </c>
      <c r="I586">
        <f t="shared" si="931"/>
        <v>0.14021421616358326</v>
      </c>
      <c r="K586">
        <f t="shared" si="932"/>
        <v>1</v>
      </c>
      <c r="L586">
        <f t="shared" si="933"/>
        <v>1</v>
      </c>
      <c r="M586">
        <f t="shared" si="934"/>
        <v>0</v>
      </c>
      <c r="O586">
        <f t="shared" si="935"/>
        <v>0.20393811533052039</v>
      </c>
      <c r="P586">
        <f t="shared" si="936"/>
        <v>0.79606188466947958</v>
      </c>
      <c r="R586">
        <f t="shared" si="937"/>
        <v>0.83529411764705885</v>
      </c>
      <c r="S586">
        <f t="shared" si="938"/>
        <v>0.25882352941176473</v>
      </c>
      <c r="T586">
        <f t="shared" si="939"/>
        <v>0.24705882352941178</v>
      </c>
      <c r="U586">
        <f t="shared" si="940"/>
        <v>0.10588235294117647</v>
      </c>
      <c r="V586">
        <f t="shared" si="940"/>
        <v>8.4507042253521125E-2</v>
      </c>
      <c r="W586">
        <f t="shared" si="940"/>
        <v>0.18181818181818182</v>
      </c>
      <c r="X586">
        <f t="shared" si="940"/>
        <v>0.2857142857142857</v>
      </c>
      <c r="Y586">
        <f t="shared" si="941"/>
        <v>0.89411764705882357</v>
      </c>
      <c r="Z586">
        <f t="shared" si="941"/>
        <v>0.91549295774647887</v>
      </c>
      <c r="AA586">
        <f t="shared" si="941"/>
        <v>0.81818181818181823</v>
      </c>
      <c r="AB586">
        <f t="shared" si="941"/>
        <v>0.7142857142857143</v>
      </c>
      <c r="AD586">
        <f t="shared" si="942"/>
        <v>0.6405990016638935</v>
      </c>
      <c r="AE586">
        <f t="shared" si="943"/>
        <v>0.34418825766579508</v>
      </c>
      <c r="AF586">
        <f t="shared" si="944"/>
        <v>0.3843594009983361</v>
      </c>
      <c r="AG586">
        <f t="shared" si="945"/>
        <v>0.36914666032802473</v>
      </c>
      <c r="AH586">
        <f t="shared" si="945"/>
        <v>0.35732838589981447</v>
      </c>
      <c r="AI586">
        <f t="shared" si="945"/>
        <v>0.43646408839779005</v>
      </c>
      <c r="AJ586">
        <f t="shared" si="945"/>
        <v>0.40816326530612246</v>
      </c>
      <c r="AK586">
        <f t="shared" si="946"/>
        <v>0.63085333967197532</v>
      </c>
      <c r="AL586">
        <f t="shared" si="946"/>
        <v>0.64267161410018558</v>
      </c>
      <c r="AM586">
        <f t="shared" si="946"/>
        <v>0.56353591160220995</v>
      </c>
      <c r="AN586">
        <f t="shared" si="946"/>
        <v>0.59183673469387754</v>
      </c>
      <c r="AQ586">
        <f t="shared" si="947"/>
        <v>0.39130434782608697</v>
      </c>
      <c r="AR586">
        <f t="shared" si="948"/>
        <v>8.6956521739130432E-2</v>
      </c>
      <c r="AS586">
        <f t="shared" si="949"/>
        <v>0.95652173913043481</v>
      </c>
      <c r="AT586">
        <f t="shared" si="950"/>
        <v>4.3478260869565216E-2</v>
      </c>
      <c r="AU586">
        <f t="shared" si="950"/>
        <v>0</v>
      </c>
      <c r="AV586">
        <f t="shared" si="950"/>
        <v>0</v>
      </c>
      <c r="AW586">
        <f t="shared" si="950"/>
        <v>4.5454545454545456E-2</v>
      </c>
      <c r="AX586">
        <f t="shared" si="951"/>
        <v>0.95652173913043481</v>
      </c>
      <c r="AY586">
        <f t="shared" si="951"/>
        <v>1</v>
      </c>
      <c r="AZ586">
        <f t="shared" si="951"/>
        <v>1</v>
      </c>
      <c r="BA586">
        <f t="shared" si="951"/>
        <v>0.95454545454545459</v>
      </c>
      <c r="BC586">
        <f t="shared" si="952"/>
        <v>0.61790131666445003</v>
      </c>
      <c r="BD586">
        <f t="shared" si="953"/>
        <v>0.37465088442612049</v>
      </c>
      <c r="BE586">
        <f t="shared" si="954"/>
        <v>0.26253491155738795</v>
      </c>
      <c r="BF586">
        <f t="shared" si="955"/>
        <v>0.82032185131001467</v>
      </c>
      <c r="BG586">
        <f t="shared" si="955"/>
        <v>0.85686612139474816</v>
      </c>
      <c r="BH586">
        <f t="shared" si="955"/>
        <v>0.81043663471778493</v>
      </c>
      <c r="BI586">
        <f t="shared" si="955"/>
        <v>0.66869300911854102</v>
      </c>
      <c r="BJ586">
        <f t="shared" si="956"/>
        <v>0.17967814868998538</v>
      </c>
      <c r="BK586">
        <f t="shared" si="956"/>
        <v>0.14313387860525184</v>
      </c>
      <c r="BL586">
        <f t="shared" si="956"/>
        <v>0.18956336528221512</v>
      </c>
      <c r="BM586">
        <f t="shared" si="956"/>
        <v>0.33130699088145898</v>
      </c>
      <c r="BP586">
        <f t="shared" si="957"/>
        <v>0.39772727272727271</v>
      </c>
      <c r="BQ586">
        <f t="shared" si="958"/>
        <v>0.59090909090909094</v>
      </c>
      <c r="BR586">
        <f t="shared" si="959"/>
        <v>0.46590909090909088</v>
      </c>
      <c r="BS586">
        <f t="shared" si="960"/>
        <v>0</v>
      </c>
      <c r="BT586">
        <f t="shared" si="960"/>
        <v>0</v>
      </c>
      <c r="BU586">
        <f t="shared" si="960"/>
        <v>0</v>
      </c>
      <c r="BV586">
        <f t="shared" si="960"/>
        <v>0</v>
      </c>
      <c r="BW586">
        <f t="shared" si="961"/>
        <v>1</v>
      </c>
      <c r="BX586">
        <f t="shared" si="961"/>
        <v>1</v>
      </c>
      <c r="BY586">
        <f t="shared" si="961"/>
        <v>1</v>
      </c>
      <c r="BZ586">
        <f t="shared" si="961"/>
        <v>1</v>
      </c>
    </row>
    <row r="587" spans="1:78" outlineLevel="1">
      <c r="A587" t="s">
        <v>75</v>
      </c>
      <c r="B587" t="s">
        <v>1932</v>
      </c>
      <c r="C587">
        <v>2018</v>
      </c>
      <c r="D587" t="s">
        <v>2039</v>
      </c>
      <c r="G587">
        <f t="shared" ref="G587:G592" si="962">IF(F142&gt;0, G142/F142, "")</f>
        <v>0.41737891737891736</v>
      </c>
      <c r="H587">
        <f t="shared" ref="H587:H592" si="963">IF(F142&gt;0, H142/F142, "")</f>
        <v>0.40740740740740738</v>
      </c>
      <c r="I587">
        <f t="shared" ref="I587:I592" si="964">IF(F142&gt;0, I142/F142, "")</f>
        <v>0.26638176638176636</v>
      </c>
      <c r="K587">
        <f t="shared" ref="K587:K592" si="965">IF(J142&gt;0, K142/J142, "")</f>
        <v>1</v>
      </c>
      <c r="L587">
        <f t="shared" ref="L587:L592" si="966">IF(J142&gt;0, L142/J142, "")</f>
        <v>0</v>
      </c>
      <c r="M587">
        <f t="shared" ref="M587:M592" si="967">IF(J142&gt;0, M142/J142, "")</f>
        <v>0</v>
      </c>
      <c r="O587" t="str">
        <f t="shared" ref="O587:O592" si="968">IF(N142&gt;0, O142/N142, "")</f>
        <v/>
      </c>
      <c r="P587" t="str">
        <f t="shared" ref="P587:P592" si="969">IF(N142&gt;0, P142/N142, "")</f>
        <v/>
      </c>
      <c r="R587" t="str">
        <f t="shared" ref="R587:R592" si="970">IF(Q142&gt;0, R142/Q142, "")</f>
        <v/>
      </c>
      <c r="S587" t="str">
        <f t="shared" ref="S587:S592" si="971">IF(Q142&gt;0, S142/Q142, "")</f>
        <v/>
      </c>
      <c r="T587" t="str">
        <f t="shared" ref="T587:T592" si="972">IF(Q142&gt;0, T142/Q142, "")</f>
        <v/>
      </c>
      <c r="U587" t="str">
        <f t="shared" ref="U587:X592" si="973">IF(Q142&gt;0, U142/Q142, "")</f>
        <v/>
      </c>
      <c r="V587" t="str">
        <f t="shared" si="973"/>
        <v/>
      </c>
      <c r="W587" t="str">
        <f t="shared" si="973"/>
        <v/>
      </c>
      <c r="X587" t="str">
        <f t="shared" si="973"/>
        <v/>
      </c>
      <c r="Y587" t="str">
        <f t="shared" ref="Y587:AB592" si="974">IF(Q142&gt;0, Y142/Q142, "")</f>
        <v/>
      </c>
      <c r="Z587" t="str">
        <f t="shared" si="974"/>
        <v/>
      </c>
      <c r="AA587" t="str">
        <f t="shared" si="974"/>
        <v/>
      </c>
      <c r="AB587" t="str">
        <f t="shared" si="974"/>
        <v/>
      </c>
      <c r="AD587">
        <f t="shared" ref="AD587:AD592" si="975">IF(AC142&gt;0, AD142/AC142, "")</f>
        <v>0.62333333333333329</v>
      </c>
      <c r="AE587">
        <f t="shared" ref="AE587:AE592" si="976">IF(AC142&gt;0, AE142/AC142, "")</f>
        <v>0.43333333333333335</v>
      </c>
      <c r="AF587">
        <f t="shared" ref="AF587:AF592" si="977">IF(AC142&gt;0, AF142/AC142, "")</f>
        <v>0.53500000000000003</v>
      </c>
      <c r="AG587">
        <f t="shared" ref="AG587:AJ592" si="978">IF(AC142&gt;0, AG142/AC142, "")</f>
        <v>0.49</v>
      </c>
      <c r="AH587">
        <f t="shared" si="978"/>
        <v>0.48930481283422461</v>
      </c>
      <c r="AI587">
        <f t="shared" si="978"/>
        <v>0.36923076923076925</v>
      </c>
      <c r="AJ587">
        <f t="shared" si="978"/>
        <v>0.47040498442367601</v>
      </c>
      <c r="AK587">
        <f t="shared" ref="AK587:AN592" si="979">IF(AC142&gt;0, AK142/AC142, "")</f>
        <v>0.51</v>
      </c>
      <c r="AL587">
        <f t="shared" si="979"/>
        <v>0.51069518716577544</v>
      </c>
      <c r="AM587">
        <f t="shared" si="979"/>
        <v>0.63076923076923075</v>
      </c>
      <c r="AN587">
        <f t="shared" si="979"/>
        <v>0.52959501557632394</v>
      </c>
      <c r="AQ587">
        <f t="shared" ref="AQ587:AQ592" si="980">IF(AP142&gt;0, AQ142/AP142, "")</f>
        <v>0</v>
      </c>
      <c r="AR587">
        <f t="shared" ref="AR587:AR592" si="981">IF(AP142&gt;0, AR142/AP142, "")</f>
        <v>0</v>
      </c>
      <c r="AS587">
        <f t="shared" ref="AS587:AS592" si="982">IF(AP142&gt;0, AS142/AP142, "")</f>
        <v>0.66666666666666663</v>
      </c>
      <c r="AT587">
        <f t="shared" ref="AT587:AW592" si="983">IF(AP142&gt;0, AT142/AP142, "")</f>
        <v>0</v>
      </c>
      <c r="AU587" t="str">
        <f t="shared" si="983"/>
        <v/>
      </c>
      <c r="AV587" t="str">
        <f t="shared" si="983"/>
        <v/>
      </c>
      <c r="AW587">
        <f t="shared" si="983"/>
        <v>0</v>
      </c>
      <c r="AX587">
        <f t="shared" ref="AX587:BA592" si="984">IF(AP142&gt;0, AX142/AP142, "")</f>
        <v>1</v>
      </c>
      <c r="AY587" t="str">
        <f t="shared" si="984"/>
        <v/>
      </c>
      <c r="AZ587" t="str">
        <f t="shared" si="984"/>
        <v/>
      </c>
      <c r="BA587">
        <f t="shared" si="984"/>
        <v>1</v>
      </c>
      <c r="BC587">
        <f t="shared" ref="BC587:BC592" si="985">IF(BB142&gt;0, BC142/BB142, "")</f>
        <v>0.39521800281293951</v>
      </c>
      <c r="BD587">
        <f t="shared" ref="BD587:BD592" si="986">IF(BB142&gt;0, BD142/BB142, "")</f>
        <v>0.49578059071729957</v>
      </c>
      <c r="BE587">
        <f t="shared" ref="BE587:BE592" si="987">IF(BB142&gt;0, BE142/BB142, "")</f>
        <v>0.47187060478199716</v>
      </c>
      <c r="BF587">
        <f t="shared" ref="BF587:BI592" si="988">IF(BB142&gt;0, BF142/BB142, "")</f>
        <v>0.57454289732770747</v>
      </c>
      <c r="BG587">
        <f t="shared" si="988"/>
        <v>0.64234875444839856</v>
      </c>
      <c r="BH587">
        <f t="shared" si="988"/>
        <v>0.54609929078014185</v>
      </c>
      <c r="BI587">
        <f t="shared" si="988"/>
        <v>0.49329359165424741</v>
      </c>
      <c r="BJ587">
        <f t="shared" ref="BJ587:BM592" si="989">IF(BB142&gt;0, BJ142/BB142, "")</f>
        <v>0.42545710267229253</v>
      </c>
      <c r="BK587">
        <f t="shared" si="989"/>
        <v>0.35765124555160144</v>
      </c>
      <c r="BL587">
        <f t="shared" si="989"/>
        <v>0.45390070921985815</v>
      </c>
      <c r="BM587">
        <f t="shared" si="989"/>
        <v>0.50670640834575265</v>
      </c>
      <c r="BP587" t="str">
        <f t="shared" ref="BP587:BP592" si="990">IF(BO142&gt;0, BP142/BO142, "")</f>
        <v/>
      </c>
      <c r="BQ587" t="str">
        <f t="shared" ref="BQ587:BQ592" si="991">IF(BO142&gt;0, BQ142/BO142, "")</f>
        <v/>
      </c>
      <c r="BR587" t="str">
        <f t="shared" ref="BR587:BR592" si="992">IF(BO142&gt;0, BR142/BO142, "")</f>
        <v/>
      </c>
      <c r="BS587" t="str">
        <f t="shared" ref="BS587:BV592" si="993">IF(BO142&gt;0, BS142/BO142, "")</f>
        <v/>
      </c>
      <c r="BT587" t="str">
        <f t="shared" si="993"/>
        <v/>
      </c>
      <c r="BU587" t="str">
        <f t="shared" si="993"/>
        <v/>
      </c>
      <c r="BV587" t="str">
        <f t="shared" si="993"/>
        <v/>
      </c>
      <c r="BW587" t="str">
        <f t="shared" ref="BW587:BZ592" si="994">IF(BO142&gt;0, BW142/BO142, "")</f>
        <v/>
      </c>
      <c r="BX587" t="str">
        <f t="shared" si="994"/>
        <v/>
      </c>
      <c r="BY587" t="str">
        <f t="shared" si="994"/>
        <v/>
      </c>
      <c r="BZ587" t="str">
        <f t="shared" si="994"/>
        <v/>
      </c>
    </row>
    <row r="588" spans="1:78" outlineLevel="1">
      <c r="A588" t="s">
        <v>75</v>
      </c>
      <c r="B588" t="s">
        <v>1932</v>
      </c>
      <c r="C588">
        <v>2019</v>
      </c>
      <c r="D588" t="s">
        <v>2039</v>
      </c>
      <c r="G588">
        <f t="shared" si="962"/>
        <v>0.41519674355495251</v>
      </c>
      <c r="H588">
        <f t="shared" si="963"/>
        <v>0.3812754409769335</v>
      </c>
      <c r="I588">
        <f t="shared" si="964"/>
        <v>0.23880597014925373</v>
      </c>
      <c r="K588">
        <f t="shared" si="965"/>
        <v>1</v>
      </c>
      <c r="L588">
        <f t="shared" si="966"/>
        <v>1</v>
      </c>
      <c r="M588">
        <f t="shared" si="967"/>
        <v>0</v>
      </c>
      <c r="O588" t="str">
        <f t="shared" si="968"/>
        <v/>
      </c>
      <c r="P588" t="str">
        <f t="shared" si="969"/>
        <v/>
      </c>
      <c r="R588" t="str">
        <f t="shared" si="970"/>
        <v/>
      </c>
      <c r="S588" t="str">
        <f t="shared" si="971"/>
        <v/>
      </c>
      <c r="T588" t="str">
        <f t="shared" si="972"/>
        <v/>
      </c>
      <c r="U588" t="str">
        <f t="shared" si="973"/>
        <v/>
      </c>
      <c r="V588" t="str">
        <f t="shared" si="973"/>
        <v/>
      </c>
      <c r="W588" t="str">
        <f t="shared" si="973"/>
        <v/>
      </c>
      <c r="X588" t="str">
        <f t="shared" si="973"/>
        <v/>
      </c>
      <c r="Y588" t="str">
        <f t="shared" si="974"/>
        <v/>
      </c>
      <c r="Z588" t="str">
        <f t="shared" si="974"/>
        <v/>
      </c>
      <c r="AA588" t="str">
        <f t="shared" si="974"/>
        <v/>
      </c>
      <c r="AB588" t="str">
        <f t="shared" si="974"/>
        <v/>
      </c>
      <c r="AD588">
        <f t="shared" si="975"/>
        <v>0.63673469387755099</v>
      </c>
      <c r="AE588">
        <f t="shared" si="976"/>
        <v>0.41020408163265304</v>
      </c>
      <c r="AF588">
        <f t="shared" si="977"/>
        <v>0.46938775510204084</v>
      </c>
      <c r="AG588">
        <f t="shared" si="978"/>
        <v>0.50204081632653064</v>
      </c>
      <c r="AH588">
        <f t="shared" si="978"/>
        <v>0.49038461538461536</v>
      </c>
      <c r="AI588">
        <f t="shared" si="978"/>
        <v>0.46268656716417911</v>
      </c>
      <c r="AJ588">
        <f t="shared" si="978"/>
        <v>0.5043478260869565</v>
      </c>
      <c r="AK588">
        <f t="shared" si="979"/>
        <v>0.49795918367346936</v>
      </c>
      <c r="AL588">
        <f t="shared" si="979"/>
        <v>0.50961538461538458</v>
      </c>
      <c r="AM588">
        <f t="shared" si="979"/>
        <v>0.53731343283582089</v>
      </c>
      <c r="AN588">
        <f t="shared" si="979"/>
        <v>0.4956521739130435</v>
      </c>
      <c r="AQ588">
        <f t="shared" si="980"/>
        <v>0.5</v>
      </c>
      <c r="AR588">
        <f t="shared" si="981"/>
        <v>0</v>
      </c>
      <c r="AS588">
        <f t="shared" si="982"/>
        <v>1</v>
      </c>
      <c r="AT588">
        <f t="shared" si="983"/>
        <v>0</v>
      </c>
      <c r="AU588">
        <f t="shared" si="983"/>
        <v>0</v>
      </c>
      <c r="AV588" t="str">
        <f t="shared" si="983"/>
        <v/>
      </c>
      <c r="AW588">
        <f t="shared" si="983"/>
        <v>0</v>
      </c>
      <c r="AX588">
        <f t="shared" si="984"/>
        <v>1</v>
      </c>
      <c r="AY588">
        <f t="shared" si="984"/>
        <v>1</v>
      </c>
      <c r="AZ588" t="str">
        <f t="shared" si="984"/>
        <v/>
      </c>
      <c r="BA588">
        <f t="shared" si="984"/>
        <v>1</v>
      </c>
      <c r="BC588">
        <f t="shared" si="985"/>
        <v>0.34859675036927623</v>
      </c>
      <c r="BD588">
        <f t="shared" si="986"/>
        <v>0.48227474150664695</v>
      </c>
      <c r="BE588">
        <f t="shared" si="987"/>
        <v>0.46824224519940916</v>
      </c>
      <c r="BF588">
        <f t="shared" si="988"/>
        <v>0.5214180206794683</v>
      </c>
      <c r="BG588">
        <f t="shared" si="988"/>
        <v>0.59322033898305082</v>
      </c>
      <c r="BH588">
        <f t="shared" si="988"/>
        <v>0.4777947932618683</v>
      </c>
      <c r="BI588">
        <f t="shared" si="988"/>
        <v>0.44164037854889587</v>
      </c>
      <c r="BJ588">
        <f t="shared" si="989"/>
        <v>0.47858197932053176</v>
      </c>
      <c r="BK588">
        <f t="shared" si="989"/>
        <v>0.40677966101694918</v>
      </c>
      <c r="BL588">
        <f t="shared" si="989"/>
        <v>0.52220520673813176</v>
      </c>
      <c r="BM588">
        <f t="shared" si="989"/>
        <v>0.55835962145110407</v>
      </c>
      <c r="BP588" t="str">
        <f t="shared" si="990"/>
        <v/>
      </c>
      <c r="BQ588" t="str">
        <f t="shared" si="991"/>
        <v/>
      </c>
      <c r="BR588" t="str">
        <f t="shared" si="992"/>
        <v/>
      </c>
      <c r="BS588" t="str">
        <f t="shared" si="993"/>
        <v/>
      </c>
      <c r="BT588" t="str">
        <f t="shared" si="993"/>
        <v/>
      </c>
      <c r="BU588" t="str">
        <f t="shared" si="993"/>
        <v/>
      </c>
      <c r="BV588" t="str">
        <f t="shared" si="993"/>
        <v/>
      </c>
      <c r="BW588" t="str">
        <f t="shared" si="994"/>
        <v/>
      </c>
      <c r="BX588" t="str">
        <f t="shared" si="994"/>
        <v/>
      </c>
      <c r="BY588" t="str">
        <f t="shared" si="994"/>
        <v/>
      </c>
      <c r="BZ588" t="str">
        <f t="shared" si="994"/>
        <v/>
      </c>
    </row>
    <row r="589" spans="1:78" outlineLevel="1">
      <c r="A589" t="s">
        <v>75</v>
      </c>
      <c r="B589" t="s">
        <v>1932</v>
      </c>
      <c r="C589">
        <v>2020</v>
      </c>
      <c r="D589" t="s">
        <v>2039</v>
      </c>
      <c r="G589">
        <f t="shared" si="962"/>
        <v>0.44782034346103039</v>
      </c>
      <c r="H589">
        <f t="shared" si="963"/>
        <v>0.39365918097754293</v>
      </c>
      <c r="I589">
        <f t="shared" si="964"/>
        <v>0.25759577278731838</v>
      </c>
      <c r="K589" t="str">
        <f t="shared" si="965"/>
        <v/>
      </c>
      <c r="L589" t="str">
        <f t="shared" si="966"/>
        <v/>
      </c>
      <c r="M589" t="str">
        <f t="shared" si="967"/>
        <v/>
      </c>
      <c r="O589">
        <f t="shared" si="968"/>
        <v>0</v>
      </c>
      <c r="P589">
        <f t="shared" si="969"/>
        <v>1</v>
      </c>
      <c r="R589">
        <f t="shared" si="970"/>
        <v>0</v>
      </c>
      <c r="S589">
        <f t="shared" si="971"/>
        <v>0</v>
      </c>
      <c r="T589">
        <f t="shared" si="972"/>
        <v>0</v>
      </c>
      <c r="U589">
        <f t="shared" si="973"/>
        <v>0.55882352941176472</v>
      </c>
      <c r="V589" t="str">
        <f t="shared" si="973"/>
        <v/>
      </c>
      <c r="W589" t="str">
        <f t="shared" si="973"/>
        <v/>
      </c>
      <c r="X589" t="str">
        <f t="shared" si="973"/>
        <v/>
      </c>
      <c r="Y589">
        <f t="shared" si="974"/>
        <v>0.44117647058823528</v>
      </c>
      <c r="Z589" t="str">
        <f t="shared" si="974"/>
        <v/>
      </c>
      <c r="AA589" t="str">
        <f t="shared" si="974"/>
        <v/>
      </c>
      <c r="AB589" t="str">
        <f t="shared" si="974"/>
        <v/>
      </c>
      <c r="AD589">
        <f t="shared" si="975"/>
        <v>0.64311594202898548</v>
      </c>
      <c r="AE589">
        <f t="shared" si="976"/>
        <v>0.40579710144927539</v>
      </c>
      <c r="AF589">
        <f t="shared" si="977"/>
        <v>0.47644927536231885</v>
      </c>
      <c r="AG589">
        <f t="shared" si="978"/>
        <v>0.47826086956521741</v>
      </c>
      <c r="AH589">
        <f t="shared" si="978"/>
        <v>0.41126760563380282</v>
      </c>
      <c r="AI589">
        <f t="shared" si="978"/>
        <v>0.34375</v>
      </c>
      <c r="AJ589">
        <f t="shared" si="978"/>
        <v>0.44486692015209123</v>
      </c>
      <c r="AK589">
        <f t="shared" si="979"/>
        <v>0.52173913043478259</v>
      </c>
      <c r="AL589">
        <f t="shared" si="979"/>
        <v>0.58873239436619718</v>
      </c>
      <c r="AM589">
        <f t="shared" si="979"/>
        <v>0.65625</v>
      </c>
      <c r="AN589">
        <f t="shared" si="979"/>
        <v>0.55513307984790872</v>
      </c>
      <c r="AQ589">
        <f t="shared" si="980"/>
        <v>0</v>
      </c>
      <c r="AR589">
        <f t="shared" si="981"/>
        <v>0</v>
      </c>
      <c r="AS589">
        <f t="shared" si="982"/>
        <v>1</v>
      </c>
      <c r="AT589">
        <f t="shared" si="983"/>
        <v>0</v>
      </c>
      <c r="AU589" t="str">
        <f t="shared" si="983"/>
        <v/>
      </c>
      <c r="AV589" t="str">
        <f t="shared" si="983"/>
        <v/>
      </c>
      <c r="AW589">
        <f t="shared" si="983"/>
        <v>0</v>
      </c>
      <c r="AX589">
        <f t="shared" si="984"/>
        <v>1</v>
      </c>
      <c r="AY589" t="str">
        <f t="shared" si="984"/>
        <v/>
      </c>
      <c r="AZ589" t="str">
        <f t="shared" si="984"/>
        <v/>
      </c>
      <c r="BA589">
        <f t="shared" si="984"/>
        <v>1</v>
      </c>
      <c r="BC589">
        <f t="shared" si="985"/>
        <v>0.36925647451963239</v>
      </c>
      <c r="BD589">
        <f t="shared" si="986"/>
        <v>0.4803675856307435</v>
      </c>
      <c r="BE589">
        <f t="shared" si="987"/>
        <v>0.49373433583959897</v>
      </c>
      <c r="BF589">
        <f t="shared" si="988"/>
        <v>0.52464494569757725</v>
      </c>
      <c r="BG589">
        <f t="shared" si="988"/>
        <v>0.65610859728506787</v>
      </c>
      <c r="BH589">
        <f t="shared" si="988"/>
        <v>0.49043478260869566</v>
      </c>
      <c r="BI589">
        <f t="shared" si="988"/>
        <v>0.45008460236886633</v>
      </c>
      <c r="BJ589">
        <f t="shared" si="989"/>
        <v>0.4753550543024227</v>
      </c>
      <c r="BK589">
        <f t="shared" si="989"/>
        <v>0.34389140271493213</v>
      </c>
      <c r="BL589">
        <f t="shared" si="989"/>
        <v>0.50956521739130434</v>
      </c>
      <c r="BM589">
        <f t="shared" si="989"/>
        <v>0.54991539763113362</v>
      </c>
      <c r="BP589" t="str">
        <f t="shared" si="990"/>
        <v/>
      </c>
      <c r="BQ589" t="str">
        <f t="shared" si="991"/>
        <v/>
      </c>
      <c r="BR589" t="str">
        <f t="shared" si="992"/>
        <v/>
      </c>
      <c r="BS589" t="str">
        <f t="shared" si="993"/>
        <v/>
      </c>
      <c r="BT589" t="str">
        <f t="shared" si="993"/>
        <v/>
      </c>
      <c r="BU589" t="str">
        <f t="shared" si="993"/>
        <v/>
      </c>
      <c r="BV589" t="str">
        <f t="shared" si="993"/>
        <v/>
      </c>
      <c r="BW589" t="str">
        <f t="shared" si="994"/>
        <v/>
      </c>
      <c r="BX589" t="str">
        <f t="shared" si="994"/>
        <v/>
      </c>
      <c r="BY589" t="str">
        <f t="shared" si="994"/>
        <v/>
      </c>
      <c r="BZ589" t="str">
        <f t="shared" si="994"/>
        <v/>
      </c>
    </row>
    <row r="590" spans="1:78" outlineLevel="1">
      <c r="A590" t="s">
        <v>75</v>
      </c>
      <c r="B590" t="s">
        <v>1932</v>
      </c>
      <c r="C590">
        <v>2021</v>
      </c>
      <c r="D590" t="s">
        <v>2039</v>
      </c>
      <c r="G590">
        <f t="shared" si="962"/>
        <v>0.49136786188579018</v>
      </c>
      <c r="H590">
        <f t="shared" si="963"/>
        <v>0.40239043824701193</v>
      </c>
      <c r="I590">
        <f t="shared" si="964"/>
        <v>0.27091633466135456</v>
      </c>
      <c r="K590" t="str">
        <f t="shared" si="965"/>
        <v/>
      </c>
      <c r="L590" t="str">
        <f t="shared" si="966"/>
        <v/>
      </c>
      <c r="M590" t="str">
        <f t="shared" si="967"/>
        <v/>
      </c>
      <c r="O590">
        <f t="shared" si="968"/>
        <v>5.7594579333709768E-2</v>
      </c>
      <c r="P590">
        <f t="shared" si="969"/>
        <v>0.94240542066629018</v>
      </c>
      <c r="R590">
        <f t="shared" si="970"/>
        <v>0</v>
      </c>
      <c r="S590">
        <f t="shared" si="971"/>
        <v>0</v>
      </c>
      <c r="T590">
        <f t="shared" si="972"/>
        <v>0</v>
      </c>
      <c r="U590">
        <f t="shared" si="973"/>
        <v>0.77272727272727271</v>
      </c>
      <c r="V590" t="str">
        <f t="shared" si="973"/>
        <v/>
      </c>
      <c r="W590" t="str">
        <f t="shared" si="973"/>
        <v/>
      </c>
      <c r="X590" t="str">
        <f t="shared" si="973"/>
        <v/>
      </c>
      <c r="Y590">
        <f t="shared" si="974"/>
        <v>0.22727272727272727</v>
      </c>
      <c r="Z590" t="str">
        <f t="shared" si="974"/>
        <v/>
      </c>
      <c r="AA590" t="str">
        <f t="shared" si="974"/>
        <v/>
      </c>
      <c r="AB590" t="str">
        <f t="shared" si="974"/>
        <v/>
      </c>
      <c r="AD590">
        <f t="shared" si="975"/>
        <v>0.60323886639676116</v>
      </c>
      <c r="AE590">
        <f t="shared" si="976"/>
        <v>0.45951417004048584</v>
      </c>
      <c r="AF590">
        <f t="shared" si="977"/>
        <v>0.46963562753036436</v>
      </c>
      <c r="AG590">
        <f t="shared" si="978"/>
        <v>0.38259109311740891</v>
      </c>
      <c r="AH590">
        <f t="shared" si="978"/>
        <v>0.36577181208053694</v>
      </c>
      <c r="AI590">
        <f t="shared" si="978"/>
        <v>0.28193832599118945</v>
      </c>
      <c r="AJ590">
        <f t="shared" si="978"/>
        <v>0.34482758620689657</v>
      </c>
      <c r="AK590">
        <f t="shared" si="979"/>
        <v>0.61740890688259109</v>
      </c>
      <c r="AL590">
        <f t="shared" si="979"/>
        <v>0.63422818791946312</v>
      </c>
      <c r="AM590">
        <f t="shared" si="979"/>
        <v>0.7180616740088106</v>
      </c>
      <c r="AN590">
        <f t="shared" si="979"/>
        <v>0.65517241379310343</v>
      </c>
      <c r="AQ590">
        <f t="shared" si="980"/>
        <v>0</v>
      </c>
      <c r="AR590">
        <f t="shared" si="981"/>
        <v>0</v>
      </c>
      <c r="AS590">
        <f t="shared" si="982"/>
        <v>1</v>
      </c>
      <c r="AT590">
        <f t="shared" si="983"/>
        <v>0</v>
      </c>
      <c r="AU590" t="str">
        <f t="shared" si="983"/>
        <v/>
      </c>
      <c r="AV590" t="str">
        <f t="shared" si="983"/>
        <v/>
      </c>
      <c r="AW590">
        <f t="shared" si="983"/>
        <v>0</v>
      </c>
      <c r="AX590">
        <f t="shared" si="984"/>
        <v>1</v>
      </c>
      <c r="AY590" t="str">
        <f t="shared" si="984"/>
        <v/>
      </c>
      <c r="AZ590" t="str">
        <f t="shared" si="984"/>
        <v/>
      </c>
      <c r="BA590">
        <f t="shared" si="984"/>
        <v>1</v>
      </c>
      <c r="BC590">
        <f t="shared" si="985"/>
        <v>0.39776119402985077</v>
      </c>
      <c r="BD590">
        <f t="shared" si="986"/>
        <v>0.52985074626865669</v>
      </c>
      <c r="BE590">
        <f t="shared" si="987"/>
        <v>0.4761194029850746</v>
      </c>
      <c r="BF590">
        <f t="shared" si="988"/>
        <v>0.53507462686567164</v>
      </c>
      <c r="BG590">
        <f t="shared" si="988"/>
        <v>0.61163227016885557</v>
      </c>
      <c r="BH590">
        <f t="shared" si="988"/>
        <v>0.45915492957746479</v>
      </c>
      <c r="BI590">
        <f t="shared" si="988"/>
        <v>0.45297805642633227</v>
      </c>
      <c r="BJ590">
        <f t="shared" si="989"/>
        <v>0.46492537313432836</v>
      </c>
      <c r="BK590">
        <f t="shared" si="989"/>
        <v>0.38836772983114448</v>
      </c>
      <c r="BL590">
        <f t="shared" si="989"/>
        <v>0.54084507042253516</v>
      </c>
      <c r="BM590">
        <f t="shared" si="989"/>
        <v>0.54702194357366773</v>
      </c>
      <c r="BP590" t="str">
        <f t="shared" si="990"/>
        <v/>
      </c>
      <c r="BQ590" t="str">
        <f t="shared" si="991"/>
        <v/>
      </c>
      <c r="BR590" t="str">
        <f t="shared" si="992"/>
        <v/>
      </c>
      <c r="BS590" t="str">
        <f t="shared" si="993"/>
        <v/>
      </c>
      <c r="BT590" t="str">
        <f t="shared" si="993"/>
        <v/>
      </c>
      <c r="BU590" t="str">
        <f t="shared" si="993"/>
        <v/>
      </c>
      <c r="BV590" t="str">
        <f t="shared" si="993"/>
        <v/>
      </c>
      <c r="BW590" t="str">
        <f t="shared" si="994"/>
        <v/>
      </c>
      <c r="BX590" t="str">
        <f t="shared" si="994"/>
        <v/>
      </c>
      <c r="BY590" t="str">
        <f t="shared" si="994"/>
        <v/>
      </c>
      <c r="BZ590" t="str">
        <f t="shared" si="994"/>
        <v/>
      </c>
    </row>
    <row r="591" spans="1:78" outlineLevel="1">
      <c r="A591" t="s">
        <v>75</v>
      </c>
      <c r="B591" t="s">
        <v>1932</v>
      </c>
      <c r="C591">
        <v>2022</v>
      </c>
      <c r="D591" t="s">
        <v>2039</v>
      </c>
      <c r="G591">
        <f t="shared" si="962"/>
        <v>0.44558823529411767</v>
      </c>
      <c r="H591">
        <f t="shared" si="963"/>
        <v>0.38970588235294118</v>
      </c>
      <c r="I591">
        <f t="shared" si="964"/>
        <v>0.20147058823529412</v>
      </c>
      <c r="K591">
        <f t="shared" si="965"/>
        <v>0.4</v>
      </c>
      <c r="L591">
        <f t="shared" si="966"/>
        <v>0.6</v>
      </c>
      <c r="M591">
        <f t="shared" si="967"/>
        <v>0</v>
      </c>
      <c r="O591">
        <f t="shared" si="968"/>
        <v>4.4130626654898501E-4</v>
      </c>
      <c r="P591">
        <f t="shared" si="969"/>
        <v>0.99955869373345096</v>
      </c>
      <c r="R591">
        <f t="shared" si="970"/>
        <v>0</v>
      </c>
      <c r="S591">
        <f t="shared" si="971"/>
        <v>0</v>
      </c>
      <c r="T591">
        <f t="shared" si="972"/>
        <v>0</v>
      </c>
      <c r="U591">
        <f t="shared" si="973"/>
        <v>8.3333333333333329E-2</v>
      </c>
      <c r="V591" t="str">
        <f t="shared" si="973"/>
        <v/>
      </c>
      <c r="W591" t="str">
        <f t="shared" si="973"/>
        <v/>
      </c>
      <c r="X591" t="str">
        <f t="shared" si="973"/>
        <v/>
      </c>
      <c r="Y591">
        <f t="shared" si="974"/>
        <v>0.91666666666666663</v>
      </c>
      <c r="Z591" t="str">
        <f t="shared" si="974"/>
        <v/>
      </c>
      <c r="AA591" t="str">
        <f t="shared" si="974"/>
        <v/>
      </c>
      <c r="AB591" t="str">
        <f t="shared" si="974"/>
        <v/>
      </c>
      <c r="AD591">
        <f t="shared" si="975"/>
        <v>0.63023679417122036</v>
      </c>
      <c r="AE591">
        <f t="shared" si="976"/>
        <v>0.42258652094717669</v>
      </c>
      <c r="AF591">
        <f t="shared" si="977"/>
        <v>0.40801457194899821</v>
      </c>
      <c r="AG591">
        <f t="shared" si="978"/>
        <v>0.44444444444444442</v>
      </c>
      <c r="AH591">
        <f t="shared" si="978"/>
        <v>0.48265895953757226</v>
      </c>
      <c r="AI591">
        <f t="shared" si="978"/>
        <v>0.32758620689655171</v>
      </c>
      <c r="AJ591">
        <f t="shared" si="978"/>
        <v>0.35714285714285715</v>
      </c>
      <c r="AK591">
        <f t="shared" si="979"/>
        <v>0.55555555555555558</v>
      </c>
      <c r="AL591">
        <f t="shared" si="979"/>
        <v>0.51734104046242779</v>
      </c>
      <c r="AM591">
        <f t="shared" si="979"/>
        <v>0.67241379310344829</v>
      </c>
      <c r="AN591">
        <f t="shared" si="979"/>
        <v>0.6428571428571429</v>
      </c>
      <c r="AQ591">
        <f t="shared" si="980"/>
        <v>0</v>
      </c>
      <c r="AR591">
        <f t="shared" si="981"/>
        <v>0</v>
      </c>
      <c r="AS591">
        <f t="shared" si="982"/>
        <v>1</v>
      </c>
      <c r="AT591">
        <f t="shared" si="983"/>
        <v>0</v>
      </c>
      <c r="AU591" t="str">
        <f t="shared" si="983"/>
        <v/>
      </c>
      <c r="AV591" t="str">
        <f t="shared" si="983"/>
        <v/>
      </c>
      <c r="AW591">
        <f t="shared" si="983"/>
        <v>0</v>
      </c>
      <c r="AX591">
        <f t="shared" si="984"/>
        <v>1</v>
      </c>
      <c r="AY591" t="str">
        <f t="shared" si="984"/>
        <v/>
      </c>
      <c r="AZ591" t="str">
        <f t="shared" si="984"/>
        <v/>
      </c>
      <c r="BA591">
        <f t="shared" si="984"/>
        <v>1</v>
      </c>
      <c r="BC591">
        <f t="shared" si="985"/>
        <v>0.39924242424242423</v>
      </c>
      <c r="BD591">
        <f t="shared" si="986"/>
        <v>0.52348484848484844</v>
      </c>
      <c r="BE591">
        <f t="shared" si="987"/>
        <v>0.44015151515151513</v>
      </c>
      <c r="BF591">
        <f t="shared" si="988"/>
        <v>0.49621212121212122</v>
      </c>
      <c r="BG591">
        <f t="shared" si="988"/>
        <v>0.5597722960151803</v>
      </c>
      <c r="BH591">
        <f t="shared" si="988"/>
        <v>0.44573082489146165</v>
      </c>
      <c r="BI591">
        <f t="shared" si="988"/>
        <v>0.3993115318416523</v>
      </c>
      <c r="BJ591">
        <f t="shared" si="989"/>
        <v>0.50378787878787878</v>
      </c>
      <c r="BK591">
        <f t="shared" si="989"/>
        <v>0.44022770398481975</v>
      </c>
      <c r="BL591">
        <f t="shared" si="989"/>
        <v>0.55426917510853835</v>
      </c>
      <c r="BM591">
        <f t="shared" si="989"/>
        <v>0.60068846815834764</v>
      </c>
      <c r="BP591">
        <f t="shared" si="990"/>
        <v>7.1428571428571425E-2</v>
      </c>
      <c r="BQ591">
        <f t="shared" si="991"/>
        <v>0.5714285714285714</v>
      </c>
      <c r="BR591">
        <f t="shared" si="992"/>
        <v>0.8571428571428571</v>
      </c>
      <c r="BS591">
        <f t="shared" si="993"/>
        <v>0</v>
      </c>
      <c r="BT591">
        <f t="shared" si="993"/>
        <v>0</v>
      </c>
      <c r="BU591">
        <f t="shared" si="993"/>
        <v>0</v>
      </c>
      <c r="BV591">
        <f t="shared" si="993"/>
        <v>0</v>
      </c>
      <c r="BW591">
        <f t="shared" si="994"/>
        <v>1</v>
      </c>
      <c r="BX591">
        <f t="shared" si="994"/>
        <v>1</v>
      </c>
      <c r="BY591">
        <f t="shared" si="994"/>
        <v>1</v>
      </c>
      <c r="BZ591">
        <f t="shared" si="994"/>
        <v>1</v>
      </c>
    </row>
    <row r="592" spans="1:78" outlineLevel="1">
      <c r="A592" t="s">
        <v>75</v>
      </c>
      <c r="B592" t="s">
        <v>1932</v>
      </c>
      <c r="C592">
        <v>2023</v>
      </c>
      <c r="D592" t="s">
        <v>2039</v>
      </c>
      <c r="G592">
        <f t="shared" si="962"/>
        <v>0.42002989536621821</v>
      </c>
      <c r="H592">
        <f t="shared" si="963"/>
        <v>0.43049327354260092</v>
      </c>
      <c r="I592">
        <f t="shared" si="964"/>
        <v>0.23019431988041852</v>
      </c>
      <c r="K592">
        <f t="shared" si="965"/>
        <v>1</v>
      </c>
      <c r="L592">
        <f t="shared" si="966"/>
        <v>0</v>
      </c>
      <c r="M592">
        <f t="shared" si="967"/>
        <v>0</v>
      </c>
      <c r="O592">
        <f t="shared" si="968"/>
        <v>7.1657325860688556E-2</v>
      </c>
      <c r="P592">
        <f t="shared" si="969"/>
        <v>0.92834267413931149</v>
      </c>
      <c r="R592">
        <f t="shared" si="970"/>
        <v>0.25563909774436089</v>
      </c>
      <c r="S592">
        <f t="shared" si="971"/>
        <v>0.19548872180451127</v>
      </c>
      <c r="T592">
        <f t="shared" si="972"/>
        <v>0.77443609022556392</v>
      </c>
      <c r="U592">
        <f t="shared" si="973"/>
        <v>0.36842105263157893</v>
      </c>
      <c r="V592">
        <f t="shared" si="973"/>
        <v>0.44117647058823528</v>
      </c>
      <c r="W592">
        <f t="shared" si="973"/>
        <v>0.38461538461538464</v>
      </c>
      <c r="X592">
        <f t="shared" si="973"/>
        <v>0.3300970873786408</v>
      </c>
      <c r="Y592">
        <f t="shared" si="974"/>
        <v>0.63157894736842102</v>
      </c>
      <c r="Z592">
        <f t="shared" si="974"/>
        <v>0.55882352941176472</v>
      </c>
      <c r="AA592">
        <f t="shared" si="974"/>
        <v>0.61538461538461542</v>
      </c>
      <c r="AB592">
        <f t="shared" si="974"/>
        <v>0.66990291262135926</v>
      </c>
      <c r="AD592">
        <f t="shared" si="975"/>
        <v>0.67582417582417587</v>
      </c>
      <c r="AE592">
        <f t="shared" si="976"/>
        <v>0.43223443223443225</v>
      </c>
      <c r="AF592">
        <f t="shared" si="977"/>
        <v>0.3608058608058608</v>
      </c>
      <c r="AG592">
        <f t="shared" si="978"/>
        <v>0.5073260073260073</v>
      </c>
      <c r="AH592">
        <f t="shared" si="978"/>
        <v>0.61246612466124661</v>
      </c>
      <c r="AI592">
        <f t="shared" si="978"/>
        <v>0.36864406779661019</v>
      </c>
      <c r="AJ592">
        <f t="shared" si="978"/>
        <v>0.39086294416243655</v>
      </c>
      <c r="AK592">
        <f t="shared" si="979"/>
        <v>0.4926739926739927</v>
      </c>
      <c r="AL592">
        <f t="shared" si="979"/>
        <v>0.38753387533875339</v>
      </c>
      <c r="AM592">
        <f t="shared" si="979"/>
        <v>0.63135593220338981</v>
      </c>
      <c r="AN592">
        <f t="shared" si="979"/>
        <v>0.6091370558375635</v>
      </c>
      <c r="AQ592" t="str">
        <f t="shared" si="980"/>
        <v/>
      </c>
      <c r="AR592" t="str">
        <f t="shared" si="981"/>
        <v/>
      </c>
      <c r="AS592" t="str">
        <f t="shared" si="982"/>
        <v/>
      </c>
      <c r="AT592" t="str">
        <f t="shared" si="983"/>
        <v/>
      </c>
      <c r="AU592" t="str">
        <f t="shared" si="983"/>
        <v/>
      </c>
      <c r="AV592" t="str">
        <f t="shared" si="983"/>
        <v/>
      </c>
      <c r="AW592" t="str">
        <f t="shared" si="983"/>
        <v/>
      </c>
      <c r="AX592" t="str">
        <f t="shared" si="984"/>
        <v/>
      </c>
      <c r="AY592" t="str">
        <f t="shared" si="984"/>
        <v/>
      </c>
      <c r="AZ592" t="str">
        <f t="shared" si="984"/>
        <v/>
      </c>
      <c r="BA592" t="str">
        <f t="shared" si="984"/>
        <v/>
      </c>
      <c r="BC592">
        <f t="shared" si="985"/>
        <v>0.36465116279069765</v>
      </c>
      <c r="BD592">
        <f t="shared" si="986"/>
        <v>0.53767441860465115</v>
      </c>
      <c r="BE592">
        <f t="shared" si="987"/>
        <v>0.46697674418604651</v>
      </c>
      <c r="BF592">
        <f t="shared" si="988"/>
        <v>0.41116279069767442</v>
      </c>
      <c r="BG592">
        <f t="shared" si="988"/>
        <v>0.49234693877551022</v>
      </c>
      <c r="BH592">
        <f t="shared" si="988"/>
        <v>0.37370242214532873</v>
      </c>
      <c r="BI592">
        <f t="shared" si="988"/>
        <v>0.29482071713147412</v>
      </c>
      <c r="BJ592">
        <f t="shared" si="989"/>
        <v>0.58883720930232553</v>
      </c>
      <c r="BK592">
        <f t="shared" si="989"/>
        <v>0.50765306122448983</v>
      </c>
      <c r="BL592">
        <f t="shared" si="989"/>
        <v>0.62629757785467133</v>
      </c>
      <c r="BM592">
        <f t="shared" si="989"/>
        <v>0.70517928286852594</v>
      </c>
      <c r="BP592">
        <f t="shared" si="990"/>
        <v>8.3333333333333329E-2</v>
      </c>
      <c r="BQ592">
        <f t="shared" si="991"/>
        <v>0.5</v>
      </c>
      <c r="BR592">
        <f t="shared" si="992"/>
        <v>0.75</v>
      </c>
      <c r="BS592">
        <f t="shared" si="993"/>
        <v>0</v>
      </c>
      <c r="BT592">
        <f t="shared" si="993"/>
        <v>0</v>
      </c>
      <c r="BU592">
        <f t="shared" si="993"/>
        <v>0</v>
      </c>
      <c r="BV592">
        <f t="shared" si="993"/>
        <v>0</v>
      </c>
      <c r="BW592">
        <f t="shared" si="994"/>
        <v>1</v>
      </c>
      <c r="BX592">
        <f t="shared" si="994"/>
        <v>1</v>
      </c>
      <c r="BY592">
        <f t="shared" si="994"/>
        <v>1</v>
      </c>
      <c r="BZ592">
        <f t="shared" si="994"/>
        <v>1</v>
      </c>
    </row>
    <row r="593" spans="1:78" outlineLevel="1">
      <c r="A593" t="s">
        <v>77</v>
      </c>
      <c r="B593" t="s">
        <v>1976</v>
      </c>
      <c r="C593">
        <v>2018</v>
      </c>
      <c r="D593" t="s">
        <v>2039</v>
      </c>
      <c r="G593">
        <f t="shared" ref="G593:G598" si="995">IF(F152&gt;0, G152/F152, "")</f>
        <v>0.56450351837372947</v>
      </c>
      <c r="H593">
        <f t="shared" ref="H593:H598" si="996">IF(F152&gt;0, H152/F152, "")</f>
        <v>0.56098514464425331</v>
      </c>
      <c r="I593">
        <f t="shared" ref="I593:I598" si="997">IF(F152&gt;0, I152/F152, "")</f>
        <v>0.17552775605942142</v>
      </c>
      <c r="K593">
        <f t="shared" ref="K593:K598" si="998">IF(J152&gt;0, K152/J152, "")</f>
        <v>0.77272727272727271</v>
      </c>
      <c r="L593">
        <f t="shared" ref="L593:L598" si="999">IF(J152&gt;0, L152/J152, "")</f>
        <v>0.5</v>
      </c>
      <c r="M593">
        <f t="shared" ref="M593:M598" si="1000">IF(J152&gt;0, M152/J152, "")</f>
        <v>0</v>
      </c>
      <c r="O593" t="str">
        <f t="shared" ref="O593:O598" si="1001">IF(N152&gt;0, O152/N152, "")</f>
        <v/>
      </c>
      <c r="P593" t="str">
        <f t="shared" ref="P593:P598" si="1002">IF(N152&gt;0, P152/N152, "")</f>
        <v/>
      </c>
      <c r="R593" t="str">
        <f t="shared" ref="R593:R598" si="1003">IF(Q152&gt;0, R152/Q152, "")</f>
        <v/>
      </c>
      <c r="S593" t="str">
        <f t="shared" ref="S593:S598" si="1004">IF(Q152&gt;0, S152/Q152, "")</f>
        <v/>
      </c>
      <c r="T593" t="str">
        <f t="shared" ref="T593:T598" si="1005">IF(Q152&gt;0, T152/Q152, "")</f>
        <v/>
      </c>
      <c r="U593" t="str">
        <f t="shared" ref="U593:X598" si="1006">IF(Q152&gt;0, U152/Q152, "")</f>
        <v/>
      </c>
      <c r="V593" t="str">
        <f t="shared" si="1006"/>
        <v/>
      </c>
      <c r="W593" t="str">
        <f t="shared" si="1006"/>
        <v/>
      </c>
      <c r="X593" t="str">
        <f t="shared" si="1006"/>
        <v/>
      </c>
      <c r="Y593" t="str">
        <f t="shared" ref="Y593:AB598" si="1007">IF(Q152&gt;0, Y152/Q152, "")</f>
        <v/>
      </c>
      <c r="Z593" t="str">
        <f t="shared" si="1007"/>
        <v/>
      </c>
      <c r="AA593" t="str">
        <f t="shared" si="1007"/>
        <v/>
      </c>
      <c r="AB593" t="str">
        <f t="shared" si="1007"/>
        <v/>
      </c>
      <c r="AD593">
        <f t="shared" ref="AD593:AD598" si="1008">IF(AC152&gt;0, AD152/AC152, "")</f>
        <v>0.37898465171192441</v>
      </c>
      <c r="AE593">
        <f t="shared" ref="AE593:AE598" si="1009">IF(AC152&gt;0, AE152/AC152, "")</f>
        <v>0.58441558441558439</v>
      </c>
      <c r="AF593">
        <f t="shared" ref="AF593:AF598" si="1010">IF(AC152&gt;0, AF152/AC152, "")</f>
        <v>0.57378984651711928</v>
      </c>
      <c r="AG593">
        <f t="shared" ref="AG593:AJ598" si="1011">IF(AC152&gt;0, AG152/AC152, "")</f>
        <v>0.33530106257378983</v>
      </c>
      <c r="AH593">
        <f t="shared" si="1011"/>
        <v>0.34890965732087226</v>
      </c>
      <c r="AI593">
        <f t="shared" si="1011"/>
        <v>0.31313131313131315</v>
      </c>
      <c r="AJ593">
        <f t="shared" si="1011"/>
        <v>0.2839506172839506</v>
      </c>
      <c r="AK593">
        <f t="shared" ref="AK593:AN598" si="1012">IF(AC152&gt;0, AK152/AC152, "")</f>
        <v>0.66469893742621011</v>
      </c>
      <c r="AL593">
        <f t="shared" si="1012"/>
        <v>0.65109034267912769</v>
      </c>
      <c r="AM593">
        <f t="shared" si="1012"/>
        <v>0.68686868686868685</v>
      </c>
      <c r="AN593">
        <f t="shared" si="1012"/>
        <v>0.71604938271604934</v>
      </c>
      <c r="AQ593" t="str">
        <f t="shared" ref="AQ593:AQ598" si="1013">IF(AP152&gt;0, AQ152/AP152, "")</f>
        <v/>
      </c>
      <c r="AR593" t="str">
        <f t="shared" ref="AR593:AR598" si="1014">IF(AP152&gt;0, AR152/AP152, "")</f>
        <v/>
      </c>
      <c r="AS593" t="str">
        <f t="shared" ref="AS593:AS598" si="1015">IF(AP152&gt;0, AS152/AP152, "")</f>
        <v/>
      </c>
      <c r="AT593" t="str">
        <f t="shared" ref="AT593:AW598" si="1016">IF(AP152&gt;0, AT152/AP152, "")</f>
        <v/>
      </c>
      <c r="AU593" t="str">
        <f t="shared" si="1016"/>
        <v/>
      </c>
      <c r="AV593" t="str">
        <f t="shared" si="1016"/>
        <v/>
      </c>
      <c r="AW593" t="str">
        <f t="shared" si="1016"/>
        <v/>
      </c>
      <c r="AX593" t="str">
        <f t="shared" ref="AX593:BA598" si="1017">IF(AP152&gt;0, AX152/AP152, "")</f>
        <v/>
      </c>
      <c r="AY593" t="str">
        <f t="shared" si="1017"/>
        <v/>
      </c>
      <c r="AZ593" t="str">
        <f t="shared" si="1017"/>
        <v/>
      </c>
      <c r="BA593" t="str">
        <f t="shared" si="1017"/>
        <v/>
      </c>
      <c r="BC593">
        <f t="shared" ref="BC593:BC598" si="1018">IF(BB152&gt;0, BC152/BB152, "")</f>
        <v>0.52192125104719356</v>
      </c>
      <c r="BD593">
        <f t="shared" ref="BD593:BD598" si="1019">IF(BB152&gt;0, BD152/BB152, "")</f>
        <v>0.55710695336498184</v>
      </c>
      <c r="BE593">
        <f t="shared" ref="BE593:BE598" si="1020">IF(BB152&gt;0, BE152/BB152, "")</f>
        <v>0.29349343758726615</v>
      </c>
      <c r="BF593">
        <f t="shared" ref="BF593:BI598" si="1021">IF(BB152&gt;0, BF152/BB152, "")</f>
        <v>0.80536163082937728</v>
      </c>
      <c r="BG593">
        <f t="shared" si="1021"/>
        <v>0.8394863563402889</v>
      </c>
      <c r="BH593">
        <f t="shared" si="1021"/>
        <v>0.76040100250626563</v>
      </c>
      <c r="BI593">
        <f t="shared" si="1021"/>
        <v>0.68220742150333014</v>
      </c>
      <c r="BJ593">
        <f t="shared" ref="BJ593:BM598" si="1022">IF(BB152&gt;0, BJ152/BB152, "")</f>
        <v>0.19463836917062274</v>
      </c>
      <c r="BK593">
        <f t="shared" si="1022"/>
        <v>0.16051364365971107</v>
      </c>
      <c r="BL593">
        <f t="shared" si="1022"/>
        <v>0.23959899749373434</v>
      </c>
      <c r="BM593">
        <f t="shared" si="1022"/>
        <v>0.31779257849666986</v>
      </c>
      <c r="BP593" t="str">
        <f t="shared" ref="BP593:BP598" si="1023">IF(BO152&gt;0, BP152/BO152, "")</f>
        <v/>
      </c>
      <c r="BQ593" t="str">
        <f t="shared" ref="BQ593:BQ598" si="1024">IF(BO152&gt;0, BQ152/BO152, "")</f>
        <v/>
      </c>
      <c r="BR593" t="str">
        <f t="shared" ref="BR593:BR598" si="1025">IF(BO152&gt;0, BR152/BO152, "")</f>
        <v/>
      </c>
      <c r="BS593" t="str">
        <f t="shared" ref="BS593:BV598" si="1026">IF(BO152&gt;0, BS152/BO152, "")</f>
        <v/>
      </c>
      <c r="BT593" t="str">
        <f t="shared" si="1026"/>
        <v/>
      </c>
      <c r="BU593" t="str">
        <f t="shared" si="1026"/>
        <v/>
      </c>
      <c r="BV593" t="str">
        <f t="shared" si="1026"/>
        <v/>
      </c>
      <c r="BW593" t="str">
        <f t="shared" ref="BW593:BZ598" si="1027">IF(BO152&gt;0, BW152/BO152, "")</f>
        <v/>
      </c>
      <c r="BX593" t="str">
        <f t="shared" si="1027"/>
        <v/>
      </c>
      <c r="BY593" t="str">
        <f t="shared" si="1027"/>
        <v/>
      </c>
      <c r="BZ593" t="str">
        <f t="shared" si="1027"/>
        <v/>
      </c>
    </row>
    <row r="594" spans="1:78" outlineLevel="1">
      <c r="A594" t="s">
        <v>77</v>
      </c>
      <c r="B594" t="s">
        <v>1976</v>
      </c>
      <c r="C594">
        <v>2019</v>
      </c>
      <c r="D594" t="s">
        <v>2039</v>
      </c>
      <c r="G594">
        <f t="shared" si="995"/>
        <v>0.57430830039525693</v>
      </c>
      <c r="H594">
        <f t="shared" si="996"/>
        <v>0.59802371541501975</v>
      </c>
      <c r="I594">
        <f t="shared" si="997"/>
        <v>0.16324110671936759</v>
      </c>
      <c r="K594">
        <f t="shared" si="998"/>
        <v>0.42857142857142855</v>
      </c>
      <c r="L594">
        <f t="shared" si="999"/>
        <v>0.6071428571428571</v>
      </c>
      <c r="M594">
        <f t="shared" si="1000"/>
        <v>0</v>
      </c>
      <c r="O594" t="str">
        <f t="shared" si="1001"/>
        <v/>
      </c>
      <c r="P594" t="str">
        <f t="shared" si="1002"/>
        <v/>
      </c>
      <c r="R594" t="str">
        <f t="shared" si="1003"/>
        <v/>
      </c>
      <c r="S594" t="str">
        <f t="shared" si="1004"/>
        <v/>
      </c>
      <c r="T594" t="str">
        <f t="shared" si="1005"/>
        <v/>
      </c>
      <c r="U594" t="str">
        <f t="shared" si="1006"/>
        <v/>
      </c>
      <c r="V594" t="str">
        <f t="shared" si="1006"/>
        <v/>
      </c>
      <c r="W594" t="str">
        <f t="shared" si="1006"/>
        <v/>
      </c>
      <c r="X594" t="str">
        <f t="shared" si="1006"/>
        <v/>
      </c>
      <c r="Y594" t="str">
        <f t="shared" si="1007"/>
        <v/>
      </c>
      <c r="Z594" t="str">
        <f t="shared" si="1007"/>
        <v/>
      </c>
      <c r="AA594" t="str">
        <f t="shared" si="1007"/>
        <v/>
      </c>
      <c r="AB594" t="str">
        <f t="shared" si="1007"/>
        <v/>
      </c>
      <c r="AD594">
        <f t="shared" si="1008"/>
        <v>0.37780548628428928</v>
      </c>
      <c r="AE594">
        <f t="shared" si="1009"/>
        <v>0.59725685785536164</v>
      </c>
      <c r="AF594">
        <f t="shared" si="1010"/>
        <v>0.54862842892768082</v>
      </c>
      <c r="AG594">
        <f t="shared" si="1011"/>
        <v>0.31296758104738154</v>
      </c>
      <c r="AH594">
        <f t="shared" si="1011"/>
        <v>0.34983498349834985</v>
      </c>
      <c r="AI594">
        <f t="shared" si="1011"/>
        <v>0.32359081419624219</v>
      </c>
      <c r="AJ594">
        <f t="shared" si="1011"/>
        <v>0.28636363636363638</v>
      </c>
      <c r="AK594">
        <f t="shared" si="1012"/>
        <v>0.68703241895261846</v>
      </c>
      <c r="AL594">
        <f t="shared" si="1012"/>
        <v>0.65016501650165015</v>
      </c>
      <c r="AM594">
        <f t="shared" si="1012"/>
        <v>0.67640918580375786</v>
      </c>
      <c r="AN594">
        <f t="shared" si="1012"/>
        <v>0.71363636363636362</v>
      </c>
      <c r="AQ594" t="str">
        <f t="shared" si="1013"/>
        <v/>
      </c>
      <c r="AR594" t="str">
        <f t="shared" si="1014"/>
        <v/>
      </c>
      <c r="AS594" t="str">
        <f t="shared" si="1015"/>
        <v/>
      </c>
      <c r="AT594" t="str">
        <f t="shared" si="1016"/>
        <v/>
      </c>
      <c r="AU594" t="str">
        <f t="shared" si="1016"/>
        <v/>
      </c>
      <c r="AV594" t="str">
        <f t="shared" si="1016"/>
        <v/>
      </c>
      <c r="AW594" t="str">
        <f t="shared" si="1016"/>
        <v/>
      </c>
      <c r="AX594" t="str">
        <f t="shared" si="1017"/>
        <v/>
      </c>
      <c r="AY594" t="str">
        <f t="shared" si="1017"/>
        <v/>
      </c>
      <c r="AZ594" t="str">
        <f t="shared" si="1017"/>
        <v/>
      </c>
      <c r="BA594" t="str">
        <f t="shared" si="1017"/>
        <v/>
      </c>
      <c r="BC594">
        <f t="shared" si="1018"/>
        <v>0.54834136660051036</v>
      </c>
      <c r="BD594">
        <f t="shared" si="1019"/>
        <v>0.55372838106039124</v>
      </c>
      <c r="BE594">
        <f t="shared" si="1020"/>
        <v>0.27984122483697194</v>
      </c>
      <c r="BF594">
        <f t="shared" si="1021"/>
        <v>0.79529345052452505</v>
      </c>
      <c r="BG594">
        <f t="shared" si="1021"/>
        <v>0.83867631851085833</v>
      </c>
      <c r="BH594">
        <f t="shared" si="1021"/>
        <v>0.73937532002048134</v>
      </c>
      <c r="BI594">
        <f t="shared" si="1021"/>
        <v>0.6707193515704154</v>
      </c>
      <c r="BJ594">
        <f t="shared" si="1022"/>
        <v>0.2047065494754749</v>
      </c>
      <c r="BK594">
        <f t="shared" si="1022"/>
        <v>0.16132368148914167</v>
      </c>
      <c r="BL594">
        <f t="shared" si="1022"/>
        <v>0.26062467997951871</v>
      </c>
      <c r="BM594">
        <f t="shared" si="1022"/>
        <v>0.3292806484295846</v>
      </c>
      <c r="BP594" t="str">
        <f t="shared" si="1023"/>
        <v/>
      </c>
      <c r="BQ594" t="str">
        <f t="shared" si="1024"/>
        <v/>
      </c>
      <c r="BR594" t="str">
        <f t="shared" si="1025"/>
        <v/>
      </c>
      <c r="BS594" t="str">
        <f t="shared" si="1026"/>
        <v/>
      </c>
      <c r="BT594" t="str">
        <f t="shared" si="1026"/>
        <v/>
      </c>
      <c r="BU594" t="str">
        <f t="shared" si="1026"/>
        <v/>
      </c>
      <c r="BV594" t="str">
        <f t="shared" si="1026"/>
        <v/>
      </c>
      <c r="BW594" t="str">
        <f t="shared" si="1027"/>
        <v/>
      </c>
      <c r="BX594" t="str">
        <f t="shared" si="1027"/>
        <v/>
      </c>
      <c r="BY594" t="str">
        <f t="shared" si="1027"/>
        <v/>
      </c>
      <c r="BZ594" t="str">
        <f t="shared" si="1027"/>
        <v/>
      </c>
    </row>
    <row r="595" spans="1:78" outlineLevel="1">
      <c r="A595" t="s">
        <v>77</v>
      </c>
      <c r="B595" t="s">
        <v>1976</v>
      </c>
      <c r="C595">
        <v>2020</v>
      </c>
      <c r="D595" t="s">
        <v>2039</v>
      </c>
      <c r="G595">
        <f t="shared" si="995"/>
        <v>0.59846547314578002</v>
      </c>
      <c r="H595">
        <f t="shared" si="996"/>
        <v>0.61295822676896849</v>
      </c>
      <c r="I595">
        <f t="shared" si="997"/>
        <v>0.17860187553282184</v>
      </c>
      <c r="K595">
        <f t="shared" si="998"/>
        <v>0.33333333333333331</v>
      </c>
      <c r="L595">
        <f t="shared" si="999"/>
        <v>0.5714285714285714</v>
      </c>
      <c r="M595">
        <f t="shared" si="1000"/>
        <v>0</v>
      </c>
      <c r="O595">
        <f t="shared" si="1001"/>
        <v>0.51157894736842102</v>
      </c>
      <c r="P595">
        <f t="shared" si="1002"/>
        <v>0.48842105263157892</v>
      </c>
      <c r="R595" t="str">
        <f t="shared" si="1003"/>
        <v/>
      </c>
      <c r="S595" t="str">
        <f t="shared" si="1004"/>
        <v/>
      </c>
      <c r="T595" t="str">
        <f t="shared" si="1005"/>
        <v/>
      </c>
      <c r="U595" t="str">
        <f t="shared" si="1006"/>
        <v/>
      </c>
      <c r="V595" t="str">
        <f t="shared" si="1006"/>
        <v/>
      </c>
      <c r="W595" t="str">
        <f t="shared" si="1006"/>
        <v/>
      </c>
      <c r="X595" t="str">
        <f t="shared" si="1006"/>
        <v/>
      </c>
      <c r="Y595" t="str">
        <f t="shared" si="1007"/>
        <v/>
      </c>
      <c r="Z595" t="str">
        <f t="shared" si="1007"/>
        <v/>
      </c>
      <c r="AA595" t="str">
        <f t="shared" si="1007"/>
        <v/>
      </c>
      <c r="AB595" t="str">
        <f t="shared" si="1007"/>
        <v/>
      </c>
      <c r="AD595">
        <f t="shared" si="1008"/>
        <v>0.37117903930131002</v>
      </c>
      <c r="AE595">
        <f t="shared" si="1009"/>
        <v>0.54475982532751088</v>
      </c>
      <c r="AF595">
        <f t="shared" si="1010"/>
        <v>0.57423580786026196</v>
      </c>
      <c r="AG595">
        <f t="shared" si="1011"/>
        <v>0.32532751091703055</v>
      </c>
      <c r="AH595">
        <f t="shared" si="1011"/>
        <v>0.32941176470588235</v>
      </c>
      <c r="AI595">
        <f t="shared" si="1011"/>
        <v>0.29058116232464931</v>
      </c>
      <c r="AJ595">
        <f t="shared" si="1011"/>
        <v>0.31749049429657794</v>
      </c>
      <c r="AK595">
        <f t="shared" si="1012"/>
        <v>0.6746724890829694</v>
      </c>
      <c r="AL595">
        <f t="shared" si="1012"/>
        <v>0.6705882352941176</v>
      </c>
      <c r="AM595">
        <f t="shared" si="1012"/>
        <v>0.70941883767535074</v>
      </c>
      <c r="AN595">
        <f t="shared" si="1012"/>
        <v>0.68250950570342206</v>
      </c>
      <c r="AQ595" t="str">
        <f t="shared" si="1013"/>
        <v/>
      </c>
      <c r="AR595" t="str">
        <f t="shared" si="1014"/>
        <v/>
      </c>
      <c r="AS595" t="str">
        <f t="shared" si="1015"/>
        <v/>
      </c>
      <c r="AT595" t="str">
        <f t="shared" si="1016"/>
        <v/>
      </c>
      <c r="AU595" t="str">
        <f t="shared" si="1016"/>
        <v/>
      </c>
      <c r="AV595" t="str">
        <f t="shared" si="1016"/>
        <v/>
      </c>
      <c r="AW595" t="str">
        <f t="shared" si="1016"/>
        <v/>
      </c>
      <c r="AX595" t="str">
        <f t="shared" si="1017"/>
        <v/>
      </c>
      <c r="AY595" t="str">
        <f t="shared" si="1017"/>
        <v/>
      </c>
      <c r="AZ595" t="str">
        <f t="shared" si="1017"/>
        <v/>
      </c>
      <c r="BA595" t="str">
        <f t="shared" si="1017"/>
        <v/>
      </c>
      <c r="BC595">
        <f t="shared" si="1018"/>
        <v>0.55103227682465838</v>
      </c>
      <c r="BD595">
        <f t="shared" si="1019"/>
        <v>0.54289037510904337</v>
      </c>
      <c r="BE595">
        <f t="shared" si="1020"/>
        <v>0.27711544053503928</v>
      </c>
      <c r="BF595">
        <f t="shared" si="1021"/>
        <v>0.80052340796743238</v>
      </c>
      <c r="BG595">
        <f t="shared" si="1021"/>
        <v>0.845910290237467</v>
      </c>
      <c r="BH595">
        <f t="shared" si="1021"/>
        <v>0.76539903588644886</v>
      </c>
      <c r="BI595">
        <f t="shared" si="1021"/>
        <v>0.64218258132214057</v>
      </c>
      <c r="BJ595">
        <f t="shared" si="1022"/>
        <v>0.1994765920325676</v>
      </c>
      <c r="BK595">
        <f t="shared" si="1022"/>
        <v>0.15408970976253297</v>
      </c>
      <c r="BL595">
        <f t="shared" si="1022"/>
        <v>0.23460096411355116</v>
      </c>
      <c r="BM595">
        <f t="shared" si="1022"/>
        <v>0.35781741867785938</v>
      </c>
      <c r="BP595" t="str">
        <f t="shared" si="1023"/>
        <v/>
      </c>
      <c r="BQ595" t="str">
        <f t="shared" si="1024"/>
        <v/>
      </c>
      <c r="BR595" t="str">
        <f t="shared" si="1025"/>
        <v/>
      </c>
      <c r="BS595" t="str">
        <f t="shared" si="1026"/>
        <v/>
      </c>
      <c r="BT595" t="str">
        <f t="shared" si="1026"/>
        <v/>
      </c>
      <c r="BU595" t="str">
        <f t="shared" si="1026"/>
        <v/>
      </c>
      <c r="BV595" t="str">
        <f t="shared" si="1026"/>
        <v/>
      </c>
      <c r="BW595" t="str">
        <f t="shared" si="1027"/>
        <v/>
      </c>
      <c r="BX595" t="str">
        <f t="shared" si="1027"/>
        <v/>
      </c>
      <c r="BY595" t="str">
        <f t="shared" si="1027"/>
        <v/>
      </c>
      <c r="BZ595" t="str">
        <f t="shared" si="1027"/>
        <v/>
      </c>
    </row>
    <row r="596" spans="1:78" outlineLevel="1">
      <c r="A596" t="s">
        <v>77</v>
      </c>
      <c r="B596" t="s">
        <v>1976</v>
      </c>
      <c r="C596">
        <v>2021</v>
      </c>
      <c r="D596" t="s">
        <v>2039</v>
      </c>
      <c r="G596">
        <f t="shared" si="995"/>
        <v>0.57255107386066006</v>
      </c>
      <c r="H596">
        <f t="shared" si="996"/>
        <v>0.65322158198009428</v>
      </c>
      <c r="I596">
        <f t="shared" si="997"/>
        <v>0.19015191199580933</v>
      </c>
      <c r="K596" t="str">
        <f t="shared" si="998"/>
        <v/>
      </c>
      <c r="L596" t="str">
        <f t="shared" si="999"/>
        <v/>
      </c>
      <c r="M596" t="str">
        <f t="shared" si="1000"/>
        <v/>
      </c>
      <c r="O596">
        <f t="shared" si="1001"/>
        <v>0.51508620689655171</v>
      </c>
      <c r="P596">
        <f t="shared" si="1002"/>
        <v>0.48491379310344829</v>
      </c>
      <c r="R596" t="str">
        <f t="shared" si="1003"/>
        <v/>
      </c>
      <c r="S596" t="str">
        <f t="shared" si="1004"/>
        <v/>
      </c>
      <c r="T596" t="str">
        <f t="shared" si="1005"/>
        <v/>
      </c>
      <c r="U596" t="str">
        <f t="shared" si="1006"/>
        <v/>
      </c>
      <c r="V596" t="str">
        <f t="shared" si="1006"/>
        <v/>
      </c>
      <c r="W596" t="str">
        <f t="shared" si="1006"/>
        <v/>
      </c>
      <c r="X596" t="str">
        <f t="shared" si="1006"/>
        <v/>
      </c>
      <c r="Y596" t="str">
        <f t="shared" si="1007"/>
        <v/>
      </c>
      <c r="Z596" t="str">
        <f t="shared" si="1007"/>
        <v/>
      </c>
      <c r="AA596" t="str">
        <f t="shared" si="1007"/>
        <v/>
      </c>
      <c r="AB596" t="str">
        <f t="shared" si="1007"/>
        <v/>
      </c>
      <c r="AD596">
        <f t="shared" si="1008"/>
        <v>0.34850455136540964</v>
      </c>
      <c r="AE596">
        <f t="shared" si="1009"/>
        <v>0.5422626788036411</v>
      </c>
      <c r="AF596">
        <f t="shared" si="1010"/>
        <v>0.58647594278283488</v>
      </c>
      <c r="AG596">
        <f t="shared" si="1011"/>
        <v>0.34070221066319895</v>
      </c>
      <c r="AH596">
        <f t="shared" si="1011"/>
        <v>0.38059701492537312</v>
      </c>
      <c r="AI596">
        <f t="shared" si="1011"/>
        <v>0.33093525179856115</v>
      </c>
      <c r="AJ596">
        <f t="shared" si="1011"/>
        <v>0.31042128603104213</v>
      </c>
      <c r="AK596">
        <f t="shared" si="1012"/>
        <v>0.65929778933680105</v>
      </c>
      <c r="AL596">
        <f t="shared" si="1012"/>
        <v>0.61940298507462688</v>
      </c>
      <c r="AM596">
        <f t="shared" si="1012"/>
        <v>0.6690647482014388</v>
      </c>
      <c r="AN596">
        <f t="shared" si="1012"/>
        <v>0.68957871396895787</v>
      </c>
      <c r="AQ596">
        <f t="shared" si="1013"/>
        <v>0.33333333333333331</v>
      </c>
      <c r="AR596">
        <f t="shared" si="1014"/>
        <v>0.66666666666666663</v>
      </c>
      <c r="AS596">
        <f t="shared" si="1015"/>
        <v>1</v>
      </c>
      <c r="AT596">
        <f t="shared" si="1016"/>
        <v>1</v>
      </c>
      <c r="AU596">
        <f t="shared" si="1016"/>
        <v>1</v>
      </c>
      <c r="AV596">
        <f t="shared" si="1016"/>
        <v>1</v>
      </c>
      <c r="AW596">
        <f t="shared" si="1016"/>
        <v>1</v>
      </c>
      <c r="AX596">
        <f t="shared" si="1017"/>
        <v>0</v>
      </c>
      <c r="AY596">
        <f t="shared" si="1017"/>
        <v>0</v>
      </c>
      <c r="AZ596">
        <f t="shared" si="1017"/>
        <v>0</v>
      </c>
      <c r="BA596">
        <f t="shared" si="1017"/>
        <v>0</v>
      </c>
      <c r="BC596">
        <f t="shared" si="1018"/>
        <v>0.5586607636967349</v>
      </c>
      <c r="BD596">
        <f t="shared" si="1019"/>
        <v>0.52379634753735471</v>
      </c>
      <c r="BE596">
        <f t="shared" si="1020"/>
        <v>0.26009961261759823</v>
      </c>
      <c r="BF596">
        <f t="shared" si="1021"/>
        <v>0.80575539568345322</v>
      </c>
      <c r="BG596">
        <f t="shared" si="1021"/>
        <v>0.85091629519564138</v>
      </c>
      <c r="BH596">
        <f t="shared" si="1021"/>
        <v>0.75118858954041201</v>
      </c>
      <c r="BI596">
        <f t="shared" si="1021"/>
        <v>0.64255319148936174</v>
      </c>
      <c r="BJ596">
        <f t="shared" si="1022"/>
        <v>0.19424460431654678</v>
      </c>
      <c r="BK596">
        <f t="shared" si="1022"/>
        <v>0.14908370480435859</v>
      </c>
      <c r="BL596">
        <f t="shared" si="1022"/>
        <v>0.24881141045958796</v>
      </c>
      <c r="BM596">
        <f t="shared" si="1022"/>
        <v>0.35744680851063831</v>
      </c>
      <c r="BP596" t="str">
        <f t="shared" si="1023"/>
        <v/>
      </c>
      <c r="BQ596" t="str">
        <f t="shared" si="1024"/>
        <v/>
      </c>
      <c r="BR596" t="str">
        <f t="shared" si="1025"/>
        <v/>
      </c>
      <c r="BS596" t="str">
        <f t="shared" si="1026"/>
        <v/>
      </c>
      <c r="BT596" t="str">
        <f t="shared" si="1026"/>
        <v/>
      </c>
      <c r="BU596" t="str">
        <f t="shared" si="1026"/>
        <v/>
      </c>
      <c r="BV596" t="str">
        <f t="shared" si="1026"/>
        <v/>
      </c>
      <c r="BW596" t="str">
        <f t="shared" si="1027"/>
        <v/>
      </c>
      <c r="BX596" t="str">
        <f t="shared" si="1027"/>
        <v/>
      </c>
      <c r="BY596" t="str">
        <f t="shared" si="1027"/>
        <v/>
      </c>
      <c r="BZ596" t="str">
        <f t="shared" si="1027"/>
        <v/>
      </c>
    </row>
    <row r="597" spans="1:78" outlineLevel="1">
      <c r="A597" t="s">
        <v>77</v>
      </c>
      <c r="B597" t="s">
        <v>1976</v>
      </c>
      <c r="C597">
        <v>2022</v>
      </c>
      <c r="D597" t="s">
        <v>2039</v>
      </c>
      <c r="G597">
        <f t="shared" si="995"/>
        <v>0.56505771248688352</v>
      </c>
      <c r="H597">
        <f t="shared" si="996"/>
        <v>0.65477439664218262</v>
      </c>
      <c r="I597">
        <f t="shared" si="997"/>
        <v>0.17103882476390347</v>
      </c>
      <c r="K597" t="str">
        <f t="shared" si="998"/>
        <v/>
      </c>
      <c r="L597" t="str">
        <f t="shared" si="999"/>
        <v/>
      </c>
      <c r="M597" t="str">
        <f t="shared" si="1000"/>
        <v/>
      </c>
      <c r="O597">
        <f t="shared" si="1001"/>
        <v>0.51969592259847963</v>
      </c>
      <c r="P597">
        <f t="shared" si="1002"/>
        <v>0.48030407740152037</v>
      </c>
      <c r="R597" t="str">
        <f t="shared" si="1003"/>
        <v/>
      </c>
      <c r="S597" t="str">
        <f t="shared" si="1004"/>
        <v/>
      </c>
      <c r="T597" t="str">
        <f t="shared" si="1005"/>
        <v/>
      </c>
      <c r="U597" t="str">
        <f t="shared" si="1006"/>
        <v/>
      </c>
      <c r="V597" t="str">
        <f t="shared" si="1006"/>
        <v/>
      </c>
      <c r="W597" t="str">
        <f t="shared" si="1006"/>
        <v/>
      </c>
      <c r="X597" t="str">
        <f t="shared" si="1006"/>
        <v/>
      </c>
      <c r="Y597" t="str">
        <f t="shared" si="1007"/>
        <v/>
      </c>
      <c r="Z597" t="str">
        <f t="shared" si="1007"/>
        <v/>
      </c>
      <c r="AA597" t="str">
        <f t="shared" si="1007"/>
        <v/>
      </c>
      <c r="AB597" t="str">
        <f t="shared" si="1007"/>
        <v/>
      </c>
      <c r="AD597">
        <f t="shared" si="1008"/>
        <v>0.39393939393939392</v>
      </c>
      <c r="AE597">
        <f t="shared" si="1009"/>
        <v>0.6</v>
      </c>
      <c r="AF597">
        <f t="shared" si="1010"/>
        <v>0.53181818181818186</v>
      </c>
      <c r="AG597">
        <f t="shared" si="1011"/>
        <v>0.26969696969696971</v>
      </c>
      <c r="AH597">
        <f t="shared" si="1011"/>
        <v>0.35384615384615387</v>
      </c>
      <c r="AI597">
        <f t="shared" si="1011"/>
        <v>0.28030303030303028</v>
      </c>
      <c r="AJ597">
        <f t="shared" si="1011"/>
        <v>0.25071225071225073</v>
      </c>
      <c r="AK597">
        <f t="shared" si="1012"/>
        <v>0.73030303030303034</v>
      </c>
      <c r="AL597">
        <f t="shared" si="1012"/>
        <v>0.64615384615384619</v>
      </c>
      <c r="AM597">
        <f t="shared" si="1012"/>
        <v>0.71969696969696972</v>
      </c>
      <c r="AN597">
        <f t="shared" si="1012"/>
        <v>0.74928774928774933</v>
      </c>
      <c r="AQ597">
        <f t="shared" si="1013"/>
        <v>0.36363636363636365</v>
      </c>
      <c r="AR597">
        <f t="shared" si="1014"/>
        <v>0.63636363636363635</v>
      </c>
      <c r="AS597">
        <f t="shared" si="1015"/>
        <v>0.72727272727272729</v>
      </c>
      <c r="AT597">
        <f t="shared" si="1016"/>
        <v>0.5</v>
      </c>
      <c r="AU597">
        <f t="shared" si="1016"/>
        <v>0.625</v>
      </c>
      <c r="AV597">
        <f t="shared" si="1016"/>
        <v>0.5714285714285714</v>
      </c>
      <c r="AW597">
        <f t="shared" si="1016"/>
        <v>0.625</v>
      </c>
      <c r="AX597">
        <f t="shared" si="1017"/>
        <v>0.5</v>
      </c>
      <c r="AY597">
        <f t="shared" si="1017"/>
        <v>0.375</v>
      </c>
      <c r="AZ597">
        <f t="shared" si="1017"/>
        <v>0.42857142857142855</v>
      </c>
      <c r="BA597">
        <f t="shared" si="1017"/>
        <v>0.375</v>
      </c>
      <c r="BC597">
        <f t="shared" si="1018"/>
        <v>0.54794099569760291</v>
      </c>
      <c r="BD597">
        <f t="shared" si="1019"/>
        <v>0.50368776889981559</v>
      </c>
      <c r="BE597">
        <f t="shared" si="1020"/>
        <v>0.26889981561155502</v>
      </c>
      <c r="BF597">
        <f t="shared" si="1021"/>
        <v>0.80823601720958815</v>
      </c>
      <c r="BG597">
        <f t="shared" si="1021"/>
        <v>0.85866517106001117</v>
      </c>
      <c r="BH597">
        <f t="shared" si="1021"/>
        <v>0.75594874923733979</v>
      </c>
      <c r="BI597">
        <f t="shared" si="1021"/>
        <v>0.66285714285714281</v>
      </c>
      <c r="BJ597">
        <f t="shared" si="1022"/>
        <v>0.19176398279041179</v>
      </c>
      <c r="BK597">
        <f t="shared" si="1022"/>
        <v>0.14133482893998878</v>
      </c>
      <c r="BL597">
        <f t="shared" si="1022"/>
        <v>0.24405125076266015</v>
      </c>
      <c r="BM597">
        <f t="shared" si="1022"/>
        <v>0.33714285714285713</v>
      </c>
      <c r="BP597" t="str">
        <f t="shared" si="1023"/>
        <v/>
      </c>
      <c r="BQ597" t="str">
        <f t="shared" si="1024"/>
        <v/>
      </c>
      <c r="BR597" t="str">
        <f t="shared" si="1025"/>
        <v/>
      </c>
      <c r="BS597" t="str">
        <f t="shared" si="1026"/>
        <v/>
      </c>
      <c r="BT597" t="str">
        <f t="shared" si="1026"/>
        <v/>
      </c>
      <c r="BU597" t="str">
        <f t="shared" si="1026"/>
        <v/>
      </c>
      <c r="BV597" t="str">
        <f t="shared" si="1026"/>
        <v/>
      </c>
      <c r="BW597" t="str">
        <f t="shared" si="1027"/>
        <v/>
      </c>
      <c r="BX597" t="str">
        <f t="shared" si="1027"/>
        <v/>
      </c>
      <c r="BY597" t="str">
        <f t="shared" si="1027"/>
        <v/>
      </c>
      <c r="BZ597" t="str">
        <f t="shared" si="1027"/>
        <v/>
      </c>
    </row>
    <row r="598" spans="1:78" outlineLevel="1">
      <c r="A598" t="s">
        <v>77</v>
      </c>
      <c r="B598" t="s">
        <v>1976</v>
      </c>
      <c r="C598">
        <v>2023</v>
      </c>
      <c r="D598" t="s">
        <v>2039</v>
      </c>
      <c r="G598">
        <f t="shared" si="995"/>
        <v>0.564873417721519</v>
      </c>
      <c r="H598">
        <f t="shared" si="996"/>
        <v>0.59546413502109707</v>
      </c>
      <c r="I598">
        <f t="shared" si="997"/>
        <v>0.15137130801687765</v>
      </c>
      <c r="K598" t="str">
        <f t="shared" si="998"/>
        <v/>
      </c>
      <c r="L598" t="str">
        <f t="shared" si="999"/>
        <v/>
      </c>
      <c r="M598" t="str">
        <f t="shared" si="1000"/>
        <v/>
      </c>
      <c r="O598">
        <f t="shared" si="1001"/>
        <v>1</v>
      </c>
      <c r="P598">
        <f t="shared" si="1002"/>
        <v>0</v>
      </c>
      <c r="R598" t="str">
        <f t="shared" si="1003"/>
        <v/>
      </c>
      <c r="S598" t="str">
        <f t="shared" si="1004"/>
        <v/>
      </c>
      <c r="T598" t="str">
        <f t="shared" si="1005"/>
        <v/>
      </c>
      <c r="U598" t="str">
        <f t="shared" si="1006"/>
        <v/>
      </c>
      <c r="V598" t="str">
        <f t="shared" si="1006"/>
        <v/>
      </c>
      <c r="W598" t="str">
        <f t="shared" si="1006"/>
        <v/>
      </c>
      <c r="X598" t="str">
        <f t="shared" si="1006"/>
        <v/>
      </c>
      <c r="Y598" t="str">
        <f t="shared" si="1007"/>
        <v/>
      </c>
      <c r="Z598" t="str">
        <f t="shared" si="1007"/>
        <v/>
      </c>
      <c r="AA598" t="str">
        <f t="shared" si="1007"/>
        <v/>
      </c>
      <c r="AB598" t="str">
        <f t="shared" si="1007"/>
        <v/>
      </c>
      <c r="AD598">
        <f t="shared" si="1008"/>
        <v>0.35638921453692851</v>
      </c>
      <c r="AE598">
        <f t="shared" si="1009"/>
        <v>0.58264947245017584</v>
      </c>
      <c r="AF598">
        <f t="shared" si="1010"/>
        <v>0.49589683470105511</v>
      </c>
      <c r="AG598">
        <f t="shared" si="1011"/>
        <v>0.2989449003516999</v>
      </c>
      <c r="AH598">
        <f t="shared" si="1011"/>
        <v>0.33552631578947367</v>
      </c>
      <c r="AI598">
        <f t="shared" si="1011"/>
        <v>0.28370221327967809</v>
      </c>
      <c r="AJ598">
        <f t="shared" si="1011"/>
        <v>0.25059101654846333</v>
      </c>
      <c r="AK598">
        <f t="shared" si="1012"/>
        <v>0.70105509964830015</v>
      </c>
      <c r="AL598">
        <f t="shared" si="1012"/>
        <v>0.66447368421052633</v>
      </c>
      <c r="AM598">
        <f t="shared" si="1012"/>
        <v>0.71629778672032196</v>
      </c>
      <c r="AN598">
        <f t="shared" si="1012"/>
        <v>0.74940898345153661</v>
      </c>
      <c r="AQ598">
        <f t="shared" si="1013"/>
        <v>0.75</v>
      </c>
      <c r="AR598">
        <f t="shared" si="1014"/>
        <v>0.5</v>
      </c>
      <c r="AS598">
        <f t="shared" si="1015"/>
        <v>1</v>
      </c>
      <c r="AT598">
        <f t="shared" si="1016"/>
        <v>1</v>
      </c>
      <c r="AU598">
        <f t="shared" si="1016"/>
        <v>1</v>
      </c>
      <c r="AV598">
        <f t="shared" si="1016"/>
        <v>1</v>
      </c>
      <c r="AW598">
        <f t="shared" si="1016"/>
        <v>1</v>
      </c>
      <c r="AX598">
        <f t="shared" si="1017"/>
        <v>0</v>
      </c>
      <c r="AY598">
        <f t="shared" si="1017"/>
        <v>0</v>
      </c>
      <c r="AZ598">
        <f t="shared" si="1017"/>
        <v>0</v>
      </c>
      <c r="BA598">
        <f t="shared" si="1017"/>
        <v>0</v>
      </c>
      <c r="BC598">
        <f t="shared" si="1018"/>
        <v>0.57199877187595949</v>
      </c>
      <c r="BD598">
        <f t="shared" si="1019"/>
        <v>0.4688363524715996</v>
      </c>
      <c r="BE598">
        <f t="shared" si="1020"/>
        <v>0.24224746699416641</v>
      </c>
      <c r="BF598">
        <f t="shared" si="1021"/>
        <v>0.82038685907276632</v>
      </c>
      <c r="BG598">
        <f t="shared" si="1021"/>
        <v>0.87493290391841116</v>
      </c>
      <c r="BH598">
        <f t="shared" si="1021"/>
        <v>0.76162409954158483</v>
      </c>
      <c r="BI598">
        <f t="shared" si="1021"/>
        <v>0.63498098859315588</v>
      </c>
      <c r="BJ598">
        <f t="shared" si="1022"/>
        <v>0.17961314092723366</v>
      </c>
      <c r="BK598">
        <f t="shared" si="1022"/>
        <v>0.12506709608158884</v>
      </c>
      <c r="BL598">
        <f t="shared" si="1022"/>
        <v>0.2383759004584152</v>
      </c>
      <c r="BM598">
        <f t="shared" si="1022"/>
        <v>0.36501901140684412</v>
      </c>
      <c r="BP598" t="str">
        <f t="shared" si="1023"/>
        <v/>
      </c>
      <c r="BQ598" t="str">
        <f t="shared" si="1024"/>
        <v/>
      </c>
      <c r="BR598" t="str">
        <f t="shared" si="1025"/>
        <v/>
      </c>
      <c r="BS598" t="str">
        <f t="shared" si="1026"/>
        <v/>
      </c>
      <c r="BT598" t="str">
        <f t="shared" si="1026"/>
        <v/>
      </c>
      <c r="BU598" t="str">
        <f t="shared" si="1026"/>
        <v/>
      </c>
      <c r="BV598" t="str">
        <f t="shared" si="1026"/>
        <v/>
      </c>
      <c r="BW598" t="str">
        <f t="shared" si="1027"/>
        <v/>
      </c>
      <c r="BX598" t="str">
        <f t="shared" si="1027"/>
        <v/>
      </c>
      <c r="BY598" t="str">
        <f t="shared" si="1027"/>
        <v/>
      </c>
      <c r="BZ598" t="str">
        <f t="shared" si="1027"/>
        <v/>
      </c>
    </row>
    <row r="599" spans="1:78" outlineLevel="1">
      <c r="A599" t="s">
        <v>79</v>
      </c>
      <c r="B599" t="s">
        <v>1933</v>
      </c>
      <c r="C599">
        <v>2018</v>
      </c>
      <c r="D599" t="s">
        <v>2039</v>
      </c>
      <c r="G599">
        <f t="shared" ref="G599:G604" si="1028">IF(F162&gt;0, G162/F162, "")</f>
        <v>0.85849056603773588</v>
      </c>
      <c r="H599">
        <f t="shared" ref="H599:H604" si="1029">IF(F162&gt;0, H162/F162, "")</f>
        <v>0.31132075471698112</v>
      </c>
      <c r="I599">
        <f t="shared" ref="I599:I604" si="1030">IF(F162&gt;0, I162/F162, "")</f>
        <v>0.10377358490566038</v>
      </c>
      <c r="K599" t="str">
        <f t="shared" ref="K599:K604" si="1031">IF(J162&gt;0, K162/J162, "")</f>
        <v/>
      </c>
      <c r="L599" t="str">
        <f t="shared" ref="L599:L604" si="1032">IF(J162&gt;0, L162/J162, "")</f>
        <v/>
      </c>
      <c r="M599" t="str">
        <f t="shared" ref="M599:M604" si="1033">IF(J162&gt;0, M162/J162, "")</f>
        <v/>
      </c>
      <c r="O599" t="str">
        <f t="shared" ref="O599:O604" si="1034">IF(N162&gt;0, O162/N162, "")</f>
        <v/>
      </c>
      <c r="P599" t="str">
        <f t="shared" ref="P599:P604" si="1035">IF(N162&gt;0, P162/N162, "")</f>
        <v/>
      </c>
      <c r="R599" t="str">
        <f t="shared" ref="R599:R604" si="1036">IF(Q162&gt;0, R162/Q162, "")</f>
        <v/>
      </c>
      <c r="S599" t="str">
        <f t="shared" ref="S599:S604" si="1037">IF(Q162&gt;0, S162/Q162, "")</f>
        <v/>
      </c>
      <c r="T599" t="str">
        <f t="shared" ref="T599:T604" si="1038">IF(Q162&gt;0, T162/Q162, "")</f>
        <v/>
      </c>
      <c r="U599" t="str">
        <f t="shared" ref="U599:X604" si="1039">IF(Q162&gt;0, U162/Q162, "")</f>
        <v/>
      </c>
      <c r="V599" t="str">
        <f t="shared" si="1039"/>
        <v/>
      </c>
      <c r="W599" t="str">
        <f t="shared" si="1039"/>
        <v/>
      </c>
      <c r="X599" t="str">
        <f t="shared" si="1039"/>
        <v/>
      </c>
      <c r="Y599" t="str">
        <f t="shared" ref="Y599:AB604" si="1040">IF(Q162&gt;0, Y162/Q162, "")</f>
        <v/>
      </c>
      <c r="Z599" t="str">
        <f t="shared" si="1040"/>
        <v/>
      </c>
      <c r="AA599" t="str">
        <f t="shared" si="1040"/>
        <v/>
      </c>
      <c r="AB599" t="str">
        <f t="shared" si="1040"/>
        <v/>
      </c>
      <c r="AD599">
        <f t="shared" ref="AD599:AD604" si="1041">IF(AC162&gt;0, AD162/AC162, "")</f>
        <v>0.93069306930693074</v>
      </c>
      <c r="AE599">
        <f t="shared" ref="AE599:AE604" si="1042">IF(AC162&gt;0, AE162/AC162, "")</f>
        <v>0.59405940594059403</v>
      </c>
      <c r="AF599">
        <f t="shared" ref="AF599:AF604" si="1043">IF(AC162&gt;0, AF162/AC162, "")</f>
        <v>0.53465346534653468</v>
      </c>
      <c r="AG599">
        <f t="shared" ref="AG599:AJ604" si="1044">IF(AC162&gt;0, AG162/AC162, "")</f>
        <v>0.14851485148514851</v>
      </c>
      <c r="AH599">
        <f t="shared" si="1044"/>
        <v>0.15957446808510639</v>
      </c>
      <c r="AI599">
        <f t="shared" si="1044"/>
        <v>0.18333333333333332</v>
      </c>
      <c r="AJ599">
        <f t="shared" si="1044"/>
        <v>0.12962962962962962</v>
      </c>
      <c r="AK599">
        <f t="shared" ref="AK599:AN604" si="1045">IF(AC162&gt;0, AK162/AC162, "")</f>
        <v>0.85148514851485146</v>
      </c>
      <c r="AL599">
        <f t="shared" si="1045"/>
        <v>0.84042553191489366</v>
      </c>
      <c r="AM599">
        <f t="shared" si="1045"/>
        <v>0.81666666666666665</v>
      </c>
      <c r="AN599">
        <f t="shared" si="1045"/>
        <v>0.87037037037037035</v>
      </c>
      <c r="AQ599" t="str">
        <f t="shared" ref="AQ599:AQ604" si="1046">IF(AP162&gt;0, AQ162/AP162, "")</f>
        <v/>
      </c>
      <c r="AR599" t="str">
        <f t="shared" ref="AR599:AR604" si="1047">IF(AP162&gt;0, AR162/AP162, "")</f>
        <v/>
      </c>
      <c r="AS599" t="str">
        <f t="shared" ref="AS599:AS604" si="1048">IF(AP162&gt;0, AS162/AP162, "")</f>
        <v/>
      </c>
      <c r="AT599" t="str">
        <f t="shared" ref="AT599:AW604" si="1049">IF(AP162&gt;0, AT162/AP162, "")</f>
        <v/>
      </c>
      <c r="AU599" t="str">
        <f t="shared" si="1049"/>
        <v/>
      </c>
      <c r="AV599" t="str">
        <f t="shared" si="1049"/>
        <v/>
      </c>
      <c r="AW599" t="str">
        <f t="shared" si="1049"/>
        <v/>
      </c>
      <c r="AX599" t="str">
        <f t="shared" ref="AX599:BA604" si="1050">IF(AP162&gt;0, AX162/AP162, "")</f>
        <v/>
      </c>
      <c r="AY599" t="str">
        <f t="shared" si="1050"/>
        <v/>
      </c>
      <c r="AZ599" t="str">
        <f t="shared" si="1050"/>
        <v/>
      </c>
      <c r="BA599" t="str">
        <f t="shared" si="1050"/>
        <v/>
      </c>
      <c r="BC599">
        <f t="shared" ref="BC599:BC604" si="1051">IF(BB162&gt;0, BC162/BB162, "")</f>
        <v>0.89873417721518989</v>
      </c>
      <c r="BD599">
        <f t="shared" ref="BD599:BD604" si="1052">IF(BB162&gt;0, BD162/BB162, "")</f>
        <v>0.45569620253164556</v>
      </c>
      <c r="BE599">
        <f t="shared" ref="BE599:BE604" si="1053">IF(BB162&gt;0, BE162/BB162, "")</f>
        <v>0.20253164556962025</v>
      </c>
      <c r="BF599">
        <f t="shared" ref="BF599:BI604" si="1054">IF(BB162&gt;0, BF162/BB162, "")</f>
        <v>0.88607594936708856</v>
      </c>
      <c r="BG599">
        <f t="shared" si="1054"/>
        <v>0.88732394366197187</v>
      </c>
      <c r="BH599">
        <f t="shared" si="1054"/>
        <v>0.77777777777777779</v>
      </c>
      <c r="BI599">
        <f t="shared" si="1054"/>
        <v>0.8125</v>
      </c>
      <c r="BJ599">
        <f t="shared" ref="BJ599:BM604" si="1055">IF(BB162&gt;0, BJ162/BB162, "")</f>
        <v>0.11392405063291139</v>
      </c>
      <c r="BK599">
        <f t="shared" si="1055"/>
        <v>0.11267605633802817</v>
      </c>
      <c r="BL599">
        <f t="shared" si="1055"/>
        <v>0.22222222222222221</v>
      </c>
      <c r="BM599">
        <f t="shared" si="1055"/>
        <v>0.1875</v>
      </c>
      <c r="BP599" t="str">
        <f t="shared" ref="BP599:BP604" si="1056">IF(BO162&gt;0, BP162/BO162, "")</f>
        <v/>
      </c>
      <c r="BQ599" t="str">
        <f t="shared" ref="BQ599:BQ604" si="1057">IF(BO162&gt;0, BQ162/BO162, "")</f>
        <v/>
      </c>
      <c r="BR599" t="str">
        <f t="shared" ref="BR599:BR604" si="1058">IF(BO162&gt;0, BR162/BO162, "")</f>
        <v/>
      </c>
      <c r="BS599" t="str">
        <f t="shared" ref="BS599:BV604" si="1059">IF(BO162&gt;0, BS162/BO162, "")</f>
        <v/>
      </c>
      <c r="BT599" t="str">
        <f t="shared" si="1059"/>
        <v/>
      </c>
      <c r="BU599" t="str">
        <f t="shared" si="1059"/>
        <v/>
      </c>
      <c r="BV599" t="str">
        <f t="shared" si="1059"/>
        <v/>
      </c>
      <c r="BW599" t="str">
        <f t="shared" ref="BW599:BZ604" si="1060">IF(BO162&gt;0, BW162/BO162, "")</f>
        <v/>
      </c>
      <c r="BX599" t="str">
        <f t="shared" si="1060"/>
        <v/>
      </c>
      <c r="BY599" t="str">
        <f t="shared" si="1060"/>
        <v/>
      </c>
      <c r="BZ599" t="str">
        <f t="shared" si="1060"/>
        <v/>
      </c>
    </row>
    <row r="600" spans="1:78" outlineLevel="1">
      <c r="A600" t="s">
        <v>79</v>
      </c>
      <c r="B600" t="s">
        <v>1933</v>
      </c>
      <c r="C600">
        <v>2019</v>
      </c>
      <c r="D600" t="s">
        <v>2039</v>
      </c>
      <c r="G600">
        <f t="shared" si="1028"/>
        <v>0.94067796610169496</v>
      </c>
      <c r="H600">
        <f t="shared" si="1029"/>
        <v>0.20338983050847459</v>
      </c>
      <c r="I600">
        <f t="shared" si="1030"/>
        <v>0.11016949152542373</v>
      </c>
      <c r="K600" t="str">
        <f t="shared" si="1031"/>
        <v/>
      </c>
      <c r="L600" t="str">
        <f t="shared" si="1032"/>
        <v/>
      </c>
      <c r="M600" t="str">
        <f t="shared" si="1033"/>
        <v/>
      </c>
      <c r="O600" t="str">
        <f t="shared" si="1034"/>
        <v/>
      </c>
      <c r="P600" t="str">
        <f t="shared" si="1035"/>
        <v/>
      </c>
      <c r="R600" t="str">
        <f t="shared" si="1036"/>
        <v/>
      </c>
      <c r="S600" t="str">
        <f t="shared" si="1037"/>
        <v/>
      </c>
      <c r="T600" t="str">
        <f t="shared" si="1038"/>
        <v/>
      </c>
      <c r="U600" t="str">
        <f t="shared" si="1039"/>
        <v/>
      </c>
      <c r="V600" t="str">
        <f t="shared" si="1039"/>
        <v/>
      </c>
      <c r="W600" t="str">
        <f t="shared" si="1039"/>
        <v/>
      </c>
      <c r="X600" t="str">
        <f t="shared" si="1039"/>
        <v/>
      </c>
      <c r="Y600" t="str">
        <f t="shared" si="1040"/>
        <v/>
      </c>
      <c r="Z600" t="str">
        <f t="shared" si="1040"/>
        <v/>
      </c>
      <c r="AA600" t="str">
        <f t="shared" si="1040"/>
        <v/>
      </c>
      <c r="AB600" t="str">
        <f t="shared" si="1040"/>
        <v/>
      </c>
      <c r="AD600">
        <f t="shared" si="1041"/>
        <v>0.94495412844036697</v>
      </c>
      <c r="AE600">
        <f t="shared" si="1042"/>
        <v>0.52293577981651373</v>
      </c>
      <c r="AF600">
        <f t="shared" si="1043"/>
        <v>0.44954128440366975</v>
      </c>
      <c r="AG600">
        <f t="shared" si="1044"/>
        <v>8.2568807339449546E-2</v>
      </c>
      <c r="AH600">
        <f t="shared" si="1044"/>
        <v>8.7378640776699032E-2</v>
      </c>
      <c r="AI600">
        <f t="shared" si="1044"/>
        <v>8.771929824561403E-2</v>
      </c>
      <c r="AJ600">
        <f t="shared" si="1044"/>
        <v>2.0408163265306121E-2</v>
      </c>
      <c r="AK600">
        <f t="shared" si="1045"/>
        <v>0.91743119266055051</v>
      </c>
      <c r="AL600">
        <f t="shared" si="1045"/>
        <v>0.91262135922330101</v>
      </c>
      <c r="AM600">
        <f t="shared" si="1045"/>
        <v>0.91228070175438591</v>
      </c>
      <c r="AN600">
        <f t="shared" si="1045"/>
        <v>0.97959183673469385</v>
      </c>
      <c r="AQ600" t="str">
        <f t="shared" si="1046"/>
        <v/>
      </c>
      <c r="AR600" t="str">
        <f t="shared" si="1047"/>
        <v/>
      </c>
      <c r="AS600" t="str">
        <f t="shared" si="1048"/>
        <v/>
      </c>
      <c r="AT600" t="str">
        <f t="shared" si="1049"/>
        <v/>
      </c>
      <c r="AU600" t="str">
        <f t="shared" si="1049"/>
        <v/>
      </c>
      <c r="AV600" t="str">
        <f t="shared" si="1049"/>
        <v/>
      </c>
      <c r="AW600" t="str">
        <f t="shared" si="1049"/>
        <v/>
      </c>
      <c r="AX600" t="str">
        <f t="shared" si="1050"/>
        <v/>
      </c>
      <c r="AY600" t="str">
        <f t="shared" si="1050"/>
        <v/>
      </c>
      <c r="AZ600" t="str">
        <f t="shared" si="1050"/>
        <v/>
      </c>
      <c r="BA600" t="str">
        <f t="shared" si="1050"/>
        <v/>
      </c>
      <c r="BC600">
        <f t="shared" si="1051"/>
        <v>0.9375</v>
      </c>
      <c r="BD600">
        <f t="shared" si="1052"/>
        <v>0.45535714285714285</v>
      </c>
      <c r="BE600">
        <f t="shared" si="1053"/>
        <v>0.16071428571428573</v>
      </c>
      <c r="BF600">
        <f t="shared" si="1054"/>
        <v>0.8303571428571429</v>
      </c>
      <c r="BG600">
        <f t="shared" si="1054"/>
        <v>0.82857142857142863</v>
      </c>
      <c r="BH600">
        <f t="shared" si="1054"/>
        <v>0.84313725490196079</v>
      </c>
      <c r="BI600">
        <f t="shared" si="1054"/>
        <v>0.72222222222222221</v>
      </c>
      <c r="BJ600">
        <f t="shared" si="1055"/>
        <v>0.16964285714285715</v>
      </c>
      <c r="BK600">
        <f t="shared" si="1055"/>
        <v>0.17142857142857143</v>
      </c>
      <c r="BL600">
        <f t="shared" si="1055"/>
        <v>0.15686274509803921</v>
      </c>
      <c r="BM600">
        <f t="shared" si="1055"/>
        <v>0.27777777777777779</v>
      </c>
      <c r="BP600" t="str">
        <f t="shared" si="1056"/>
        <v/>
      </c>
      <c r="BQ600" t="str">
        <f t="shared" si="1057"/>
        <v/>
      </c>
      <c r="BR600" t="str">
        <f t="shared" si="1058"/>
        <v/>
      </c>
      <c r="BS600" t="str">
        <f t="shared" si="1059"/>
        <v/>
      </c>
      <c r="BT600" t="str">
        <f t="shared" si="1059"/>
        <v/>
      </c>
      <c r="BU600" t="str">
        <f t="shared" si="1059"/>
        <v/>
      </c>
      <c r="BV600" t="str">
        <f t="shared" si="1059"/>
        <v/>
      </c>
      <c r="BW600" t="str">
        <f t="shared" si="1060"/>
        <v/>
      </c>
      <c r="BX600" t="str">
        <f t="shared" si="1060"/>
        <v/>
      </c>
      <c r="BY600" t="str">
        <f t="shared" si="1060"/>
        <v/>
      </c>
      <c r="BZ600" t="str">
        <f t="shared" si="1060"/>
        <v/>
      </c>
    </row>
    <row r="601" spans="1:78" outlineLevel="1">
      <c r="A601" t="s">
        <v>79</v>
      </c>
      <c r="B601" t="s">
        <v>1933</v>
      </c>
      <c r="C601">
        <v>2020</v>
      </c>
      <c r="D601" t="s">
        <v>2039</v>
      </c>
      <c r="G601">
        <f t="shared" si="1028"/>
        <v>0.96296296296296291</v>
      </c>
      <c r="H601">
        <f t="shared" si="1029"/>
        <v>0.41666666666666669</v>
      </c>
      <c r="I601">
        <f t="shared" si="1030"/>
        <v>8.3333333333333329E-2</v>
      </c>
      <c r="K601" t="str">
        <f t="shared" si="1031"/>
        <v/>
      </c>
      <c r="L601" t="str">
        <f t="shared" si="1032"/>
        <v/>
      </c>
      <c r="M601" t="str">
        <f t="shared" si="1033"/>
        <v/>
      </c>
      <c r="O601">
        <f t="shared" si="1034"/>
        <v>0.24285714285714285</v>
      </c>
      <c r="P601">
        <f t="shared" si="1035"/>
        <v>0.75714285714285712</v>
      </c>
      <c r="R601">
        <f t="shared" si="1036"/>
        <v>0</v>
      </c>
      <c r="S601">
        <f t="shared" si="1037"/>
        <v>0</v>
      </c>
      <c r="T601">
        <f t="shared" si="1038"/>
        <v>0</v>
      </c>
      <c r="U601">
        <f t="shared" si="1039"/>
        <v>0.52542372881355937</v>
      </c>
      <c r="V601" t="str">
        <f t="shared" si="1039"/>
        <v/>
      </c>
      <c r="W601" t="str">
        <f t="shared" si="1039"/>
        <v/>
      </c>
      <c r="X601" t="str">
        <f t="shared" si="1039"/>
        <v/>
      </c>
      <c r="Y601">
        <f t="shared" si="1040"/>
        <v>0.47457627118644069</v>
      </c>
      <c r="Z601" t="str">
        <f t="shared" si="1040"/>
        <v/>
      </c>
      <c r="AA601" t="str">
        <f t="shared" si="1040"/>
        <v/>
      </c>
      <c r="AB601" t="str">
        <f t="shared" si="1040"/>
        <v/>
      </c>
      <c r="AD601">
        <f t="shared" si="1041"/>
        <v>0.88034188034188032</v>
      </c>
      <c r="AE601">
        <f t="shared" si="1042"/>
        <v>0.4358974358974359</v>
      </c>
      <c r="AF601">
        <f t="shared" si="1043"/>
        <v>0.3247863247863248</v>
      </c>
      <c r="AG601">
        <f t="shared" si="1044"/>
        <v>3.4188034188034191E-2</v>
      </c>
      <c r="AH601">
        <f t="shared" si="1044"/>
        <v>3.8834951456310676E-2</v>
      </c>
      <c r="AI601">
        <f t="shared" si="1044"/>
        <v>1.9607843137254902E-2</v>
      </c>
      <c r="AJ601">
        <f t="shared" si="1044"/>
        <v>2.6315789473684209E-2</v>
      </c>
      <c r="AK601">
        <f t="shared" si="1045"/>
        <v>0.96581196581196582</v>
      </c>
      <c r="AL601">
        <f t="shared" si="1045"/>
        <v>0.96116504854368934</v>
      </c>
      <c r="AM601">
        <f t="shared" si="1045"/>
        <v>0.98039215686274506</v>
      </c>
      <c r="AN601">
        <f t="shared" si="1045"/>
        <v>0.97368421052631582</v>
      </c>
      <c r="AQ601" t="str">
        <f t="shared" si="1046"/>
        <v/>
      </c>
      <c r="AR601" t="str">
        <f t="shared" si="1047"/>
        <v/>
      </c>
      <c r="AS601" t="str">
        <f t="shared" si="1048"/>
        <v/>
      </c>
      <c r="AT601" t="str">
        <f t="shared" si="1049"/>
        <v/>
      </c>
      <c r="AU601" t="str">
        <f t="shared" si="1049"/>
        <v/>
      </c>
      <c r="AV601" t="str">
        <f t="shared" si="1049"/>
        <v/>
      </c>
      <c r="AW601" t="str">
        <f t="shared" si="1049"/>
        <v/>
      </c>
      <c r="AX601" t="str">
        <f t="shared" si="1050"/>
        <v/>
      </c>
      <c r="AY601" t="str">
        <f t="shared" si="1050"/>
        <v/>
      </c>
      <c r="AZ601" t="str">
        <f t="shared" si="1050"/>
        <v/>
      </c>
      <c r="BA601" t="str">
        <f t="shared" si="1050"/>
        <v/>
      </c>
      <c r="BC601">
        <f t="shared" si="1051"/>
        <v>0.90400000000000003</v>
      </c>
      <c r="BD601">
        <f t="shared" si="1052"/>
        <v>0.42399999999999999</v>
      </c>
      <c r="BE601">
        <f t="shared" si="1053"/>
        <v>0.17599999999999999</v>
      </c>
      <c r="BF601">
        <f t="shared" si="1054"/>
        <v>0.92</v>
      </c>
      <c r="BG601">
        <f t="shared" si="1054"/>
        <v>0.92035398230088494</v>
      </c>
      <c r="BH601">
        <f t="shared" si="1054"/>
        <v>0.90566037735849059</v>
      </c>
      <c r="BI601">
        <f t="shared" si="1054"/>
        <v>0.86363636363636365</v>
      </c>
      <c r="BJ601">
        <f t="shared" si="1055"/>
        <v>0.08</v>
      </c>
      <c r="BK601">
        <f t="shared" si="1055"/>
        <v>7.9646017699115043E-2</v>
      </c>
      <c r="BL601">
        <f t="shared" si="1055"/>
        <v>9.4339622641509441E-2</v>
      </c>
      <c r="BM601">
        <f t="shared" si="1055"/>
        <v>0.13636363636363635</v>
      </c>
      <c r="BP601" t="str">
        <f t="shared" si="1056"/>
        <v/>
      </c>
      <c r="BQ601" t="str">
        <f t="shared" si="1057"/>
        <v/>
      </c>
      <c r="BR601" t="str">
        <f t="shared" si="1058"/>
        <v/>
      </c>
      <c r="BS601" t="str">
        <f t="shared" si="1059"/>
        <v/>
      </c>
      <c r="BT601" t="str">
        <f t="shared" si="1059"/>
        <v/>
      </c>
      <c r="BU601" t="str">
        <f t="shared" si="1059"/>
        <v/>
      </c>
      <c r="BV601" t="str">
        <f t="shared" si="1059"/>
        <v/>
      </c>
      <c r="BW601" t="str">
        <f t="shared" si="1060"/>
        <v/>
      </c>
      <c r="BX601" t="str">
        <f t="shared" si="1060"/>
        <v/>
      </c>
      <c r="BY601" t="str">
        <f t="shared" si="1060"/>
        <v/>
      </c>
      <c r="BZ601" t="str">
        <f t="shared" si="1060"/>
        <v/>
      </c>
    </row>
    <row r="602" spans="1:78" outlineLevel="1">
      <c r="A602" t="s">
        <v>79</v>
      </c>
      <c r="B602" t="s">
        <v>1933</v>
      </c>
      <c r="C602">
        <v>2021</v>
      </c>
      <c r="D602" t="s">
        <v>2039</v>
      </c>
      <c r="G602">
        <f t="shared" si="1028"/>
        <v>0.96385542168674698</v>
      </c>
      <c r="H602">
        <f t="shared" si="1029"/>
        <v>0.28915662650602408</v>
      </c>
      <c r="I602">
        <f t="shared" si="1030"/>
        <v>7.2289156626506021E-2</v>
      </c>
      <c r="K602" t="str">
        <f t="shared" si="1031"/>
        <v/>
      </c>
      <c r="L602" t="str">
        <f t="shared" si="1032"/>
        <v/>
      </c>
      <c r="M602" t="str">
        <f t="shared" si="1033"/>
        <v/>
      </c>
      <c r="O602">
        <f t="shared" si="1034"/>
        <v>0.21739130434782608</v>
      </c>
      <c r="P602">
        <f t="shared" si="1035"/>
        <v>0.78260869565217395</v>
      </c>
      <c r="R602">
        <f t="shared" si="1036"/>
        <v>0</v>
      </c>
      <c r="S602">
        <f t="shared" si="1037"/>
        <v>0</v>
      </c>
      <c r="T602">
        <f t="shared" si="1038"/>
        <v>0</v>
      </c>
      <c r="U602">
        <f t="shared" si="1039"/>
        <v>0.52459016393442626</v>
      </c>
      <c r="V602" t="str">
        <f t="shared" si="1039"/>
        <v/>
      </c>
      <c r="W602" t="str">
        <f t="shared" si="1039"/>
        <v/>
      </c>
      <c r="X602" t="str">
        <f t="shared" si="1039"/>
        <v/>
      </c>
      <c r="Y602">
        <f t="shared" si="1040"/>
        <v>0.47540983606557374</v>
      </c>
      <c r="Z602" t="str">
        <f t="shared" si="1040"/>
        <v/>
      </c>
      <c r="AA602" t="str">
        <f t="shared" si="1040"/>
        <v/>
      </c>
      <c r="AB602" t="str">
        <f t="shared" si="1040"/>
        <v/>
      </c>
      <c r="AD602">
        <f t="shared" si="1041"/>
        <v>0.891156462585034</v>
      </c>
      <c r="AE602">
        <f t="shared" si="1042"/>
        <v>0.57823129251700678</v>
      </c>
      <c r="AF602">
        <f t="shared" si="1043"/>
        <v>0.36734693877551022</v>
      </c>
      <c r="AG602">
        <f t="shared" si="1044"/>
        <v>0.10884353741496598</v>
      </c>
      <c r="AH602">
        <f t="shared" si="1044"/>
        <v>0.12213740458015267</v>
      </c>
      <c r="AI602">
        <f t="shared" si="1044"/>
        <v>0.10588235294117647</v>
      </c>
      <c r="AJ602">
        <f t="shared" si="1044"/>
        <v>7.407407407407407E-2</v>
      </c>
      <c r="AK602">
        <f t="shared" si="1045"/>
        <v>0.891156462585034</v>
      </c>
      <c r="AL602">
        <f t="shared" si="1045"/>
        <v>0.87786259541984735</v>
      </c>
      <c r="AM602">
        <f t="shared" si="1045"/>
        <v>0.89411764705882357</v>
      </c>
      <c r="AN602">
        <f t="shared" si="1045"/>
        <v>0.92592592592592593</v>
      </c>
      <c r="AQ602" t="str">
        <f t="shared" si="1046"/>
        <v/>
      </c>
      <c r="AR602" t="str">
        <f t="shared" si="1047"/>
        <v/>
      </c>
      <c r="AS602" t="str">
        <f t="shared" si="1048"/>
        <v/>
      </c>
      <c r="AT602" t="str">
        <f t="shared" si="1049"/>
        <v/>
      </c>
      <c r="AU602" t="str">
        <f t="shared" si="1049"/>
        <v/>
      </c>
      <c r="AV602" t="str">
        <f t="shared" si="1049"/>
        <v/>
      </c>
      <c r="AW602" t="str">
        <f t="shared" si="1049"/>
        <v/>
      </c>
      <c r="AX602" t="str">
        <f t="shared" si="1050"/>
        <v/>
      </c>
      <c r="AY602" t="str">
        <f t="shared" si="1050"/>
        <v/>
      </c>
      <c r="AZ602" t="str">
        <f t="shared" si="1050"/>
        <v/>
      </c>
      <c r="BA602" t="str">
        <f t="shared" si="1050"/>
        <v/>
      </c>
      <c r="BC602">
        <f t="shared" si="1051"/>
        <v>0.87681159420289856</v>
      </c>
      <c r="BD602">
        <f t="shared" si="1052"/>
        <v>0.3188405797101449</v>
      </c>
      <c r="BE602">
        <f t="shared" si="1053"/>
        <v>0.15942028985507245</v>
      </c>
      <c r="BF602">
        <f t="shared" si="1054"/>
        <v>0.92753623188405798</v>
      </c>
      <c r="BG602">
        <f t="shared" si="1054"/>
        <v>0.94214876033057848</v>
      </c>
      <c r="BH602">
        <f t="shared" si="1054"/>
        <v>0.88636363636363635</v>
      </c>
      <c r="BI602">
        <f t="shared" si="1054"/>
        <v>0.81818181818181823</v>
      </c>
      <c r="BJ602">
        <f t="shared" si="1055"/>
        <v>7.2463768115942032E-2</v>
      </c>
      <c r="BK602">
        <f t="shared" si="1055"/>
        <v>5.7851239669421489E-2</v>
      </c>
      <c r="BL602">
        <f t="shared" si="1055"/>
        <v>0.11363636363636363</v>
      </c>
      <c r="BM602">
        <f t="shared" si="1055"/>
        <v>0.18181818181818182</v>
      </c>
      <c r="BP602" t="str">
        <f t="shared" si="1056"/>
        <v/>
      </c>
      <c r="BQ602" t="str">
        <f t="shared" si="1057"/>
        <v/>
      </c>
      <c r="BR602" t="str">
        <f t="shared" si="1058"/>
        <v/>
      </c>
      <c r="BS602" t="str">
        <f t="shared" si="1059"/>
        <v/>
      </c>
      <c r="BT602" t="str">
        <f t="shared" si="1059"/>
        <v/>
      </c>
      <c r="BU602" t="str">
        <f t="shared" si="1059"/>
        <v/>
      </c>
      <c r="BV602" t="str">
        <f t="shared" si="1059"/>
        <v/>
      </c>
      <c r="BW602" t="str">
        <f t="shared" si="1060"/>
        <v/>
      </c>
      <c r="BX602" t="str">
        <f t="shared" si="1060"/>
        <v/>
      </c>
      <c r="BY602" t="str">
        <f t="shared" si="1060"/>
        <v/>
      </c>
      <c r="BZ602" t="str">
        <f t="shared" si="1060"/>
        <v/>
      </c>
    </row>
    <row r="603" spans="1:78" outlineLevel="1">
      <c r="A603" t="s">
        <v>79</v>
      </c>
      <c r="B603" t="s">
        <v>1933</v>
      </c>
      <c r="C603">
        <v>2022</v>
      </c>
      <c r="D603" t="s">
        <v>2039</v>
      </c>
      <c r="G603">
        <f t="shared" si="1028"/>
        <v>0.9285714285714286</v>
      </c>
      <c r="H603">
        <f t="shared" si="1029"/>
        <v>0.25</v>
      </c>
      <c r="I603">
        <f t="shared" si="1030"/>
        <v>8.9285714285714288E-2</v>
      </c>
      <c r="K603" t="str">
        <f t="shared" si="1031"/>
        <v/>
      </c>
      <c r="L603" t="str">
        <f t="shared" si="1032"/>
        <v/>
      </c>
      <c r="M603" t="str">
        <f t="shared" si="1033"/>
        <v/>
      </c>
      <c r="O603">
        <f t="shared" si="1034"/>
        <v>0.22689075630252101</v>
      </c>
      <c r="P603">
        <f t="shared" si="1035"/>
        <v>0.77310924369747902</v>
      </c>
      <c r="R603">
        <f t="shared" si="1036"/>
        <v>0</v>
      </c>
      <c r="S603">
        <f t="shared" si="1037"/>
        <v>0</v>
      </c>
      <c r="T603">
        <f t="shared" si="1038"/>
        <v>0</v>
      </c>
      <c r="U603">
        <f t="shared" si="1039"/>
        <v>0.43137254901960786</v>
      </c>
      <c r="V603" t="str">
        <f t="shared" si="1039"/>
        <v/>
      </c>
      <c r="W603" t="str">
        <f t="shared" si="1039"/>
        <v/>
      </c>
      <c r="X603" t="str">
        <f t="shared" si="1039"/>
        <v/>
      </c>
      <c r="Y603">
        <f t="shared" si="1040"/>
        <v>0.56862745098039214</v>
      </c>
      <c r="Z603" t="str">
        <f t="shared" si="1040"/>
        <v/>
      </c>
      <c r="AA603" t="str">
        <f t="shared" si="1040"/>
        <v/>
      </c>
      <c r="AB603" t="str">
        <f t="shared" si="1040"/>
        <v/>
      </c>
      <c r="AD603">
        <f t="shared" si="1041"/>
        <v>0.98529411764705888</v>
      </c>
      <c r="AE603">
        <f t="shared" si="1042"/>
        <v>0.49264705882352944</v>
      </c>
      <c r="AF603">
        <f t="shared" si="1043"/>
        <v>0.38970588235294118</v>
      </c>
      <c r="AG603">
        <f t="shared" si="1044"/>
        <v>0.17647058823529413</v>
      </c>
      <c r="AH603">
        <f t="shared" si="1044"/>
        <v>0.17910447761194029</v>
      </c>
      <c r="AI603">
        <f t="shared" si="1044"/>
        <v>0.16417910447761194</v>
      </c>
      <c r="AJ603">
        <f t="shared" si="1044"/>
        <v>5.6603773584905662E-2</v>
      </c>
      <c r="AK603">
        <f t="shared" si="1045"/>
        <v>0.82352941176470584</v>
      </c>
      <c r="AL603">
        <f t="shared" si="1045"/>
        <v>0.82089552238805974</v>
      </c>
      <c r="AM603">
        <f t="shared" si="1045"/>
        <v>0.83582089552238803</v>
      </c>
      <c r="AN603">
        <f t="shared" si="1045"/>
        <v>0.94339622641509435</v>
      </c>
      <c r="AQ603" t="str">
        <f t="shared" si="1046"/>
        <v/>
      </c>
      <c r="AR603" t="str">
        <f t="shared" si="1047"/>
        <v/>
      </c>
      <c r="AS603" t="str">
        <f t="shared" si="1048"/>
        <v/>
      </c>
      <c r="AT603" t="str">
        <f t="shared" si="1049"/>
        <v/>
      </c>
      <c r="AU603" t="str">
        <f t="shared" si="1049"/>
        <v/>
      </c>
      <c r="AV603" t="str">
        <f t="shared" si="1049"/>
        <v/>
      </c>
      <c r="AW603" t="str">
        <f t="shared" si="1049"/>
        <v/>
      </c>
      <c r="AX603" t="str">
        <f t="shared" si="1050"/>
        <v/>
      </c>
      <c r="AY603" t="str">
        <f t="shared" si="1050"/>
        <v/>
      </c>
      <c r="AZ603" t="str">
        <f t="shared" si="1050"/>
        <v/>
      </c>
      <c r="BA603" t="str">
        <f t="shared" si="1050"/>
        <v/>
      </c>
      <c r="BC603">
        <f t="shared" si="1051"/>
        <v>0.9779411764705882</v>
      </c>
      <c r="BD603">
        <f t="shared" si="1052"/>
        <v>0.38235294117647056</v>
      </c>
      <c r="BE603">
        <f t="shared" si="1053"/>
        <v>0.16911764705882354</v>
      </c>
      <c r="BF603">
        <f t="shared" si="1054"/>
        <v>0.875</v>
      </c>
      <c r="BG603">
        <f t="shared" si="1054"/>
        <v>0.87969924812030076</v>
      </c>
      <c r="BH603">
        <f t="shared" si="1054"/>
        <v>0.88461538461538458</v>
      </c>
      <c r="BI603">
        <f t="shared" si="1054"/>
        <v>0.69565217391304346</v>
      </c>
      <c r="BJ603">
        <f t="shared" si="1055"/>
        <v>0.125</v>
      </c>
      <c r="BK603">
        <f t="shared" si="1055"/>
        <v>0.12030075187969924</v>
      </c>
      <c r="BL603">
        <f t="shared" si="1055"/>
        <v>0.11538461538461539</v>
      </c>
      <c r="BM603">
        <f t="shared" si="1055"/>
        <v>0.30434782608695654</v>
      </c>
      <c r="BP603" t="str">
        <f t="shared" si="1056"/>
        <v/>
      </c>
      <c r="BQ603" t="str">
        <f t="shared" si="1057"/>
        <v/>
      </c>
      <c r="BR603" t="str">
        <f t="shared" si="1058"/>
        <v/>
      </c>
      <c r="BS603" t="str">
        <f t="shared" si="1059"/>
        <v/>
      </c>
      <c r="BT603" t="str">
        <f t="shared" si="1059"/>
        <v/>
      </c>
      <c r="BU603" t="str">
        <f t="shared" si="1059"/>
        <v/>
      </c>
      <c r="BV603" t="str">
        <f t="shared" si="1059"/>
        <v/>
      </c>
      <c r="BW603" t="str">
        <f t="shared" si="1060"/>
        <v/>
      </c>
      <c r="BX603" t="str">
        <f t="shared" si="1060"/>
        <v/>
      </c>
      <c r="BY603" t="str">
        <f t="shared" si="1060"/>
        <v/>
      </c>
      <c r="BZ603" t="str">
        <f t="shared" si="1060"/>
        <v/>
      </c>
    </row>
    <row r="604" spans="1:78" outlineLevel="1">
      <c r="A604" t="s">
        <v>79</v>
      </c>
      <c r="B604" t="s">
        <v>1933</v>
      </c>
      <c r="C604">
        <v>2023</v>
      </c>
      <c r="D604" t="s">
        <v>2039</v>
      </c>
      <c r="G604">
        <f t="shared" si="1028"/>
        <v>0.96363636363636362</v>
      </c>
      <c r="H604">
        <f t="shared" si="1029"/>
        <v>0.24545454545454545</v>
      </c>
      <c r="I604">
        <f t="shared" si="1030"/>
        <v>0.1</v>
      </c>
      <c r="K604" t="str">
        <f t="shared" si="1031"/>
        <v/>
      </c>
      <c r="L604" t="str">
        <f t="shared" si="1032"/>
        <v/>
      </c>
      <c r="M604" t="str">
        <f t="shared" si="1033"/>
        <v/>
      </c>
      <c r="O604">
        <f t="shared" si="1034"/>
        <v>0</v>
      </c>
      <c r="P604">
        <f t="shared" si="1035"/>
        <v>1</v>
      </c>
      <c r="R604">
        <f t="shared" si="1036"/>
        <v>0.89743589743589747</v>
      </c>
      <c r="S604">
        <f t="shared" si="1037"/>
        <v>8.3333333333333329E-2</v>
      </c>
      <c r="T604">
        <f t="shared" si="1038"/>
        <v>3.2051282051282048E-2</v>
      </c>
      <c r="U604">
        <f t="shared" si="1039"/>
        <v>0.75</v>
      </c>
      <c r="V604">
        <f t="shared" si="1039"/>
        <v>0.75</v>
      </c>
      <c r="W604">
        <f t="shared" si="1039"/>
        <v>0.61538461538461542</v>
      </c>
      <c r="X604">
        <f t="shared" si="1039"/>
        <v>0.4</v>
      </c>
      <c r="Y604">
        <f t="shared" si="1040"/>
        <v>0.25</v>
      </c>
      <c r="Z604">
        <f t="shared" si="1040"/>
        <v>0.25</v>
      </c>
      <c r="AA604">
        <f t="shared" si="1040"/>
        <v>0.38461538461538464</v>
      </c>
      <c r="AB604">
        <f t="shared" si="1040"/>
        <v>0.6</v>
      </c>
      <c r="AD604">
        <f t="shared" si="1041"/>
        <v>0.81751824817518248</v>
      </c>
      <c r="AE604">
        <f t="shared" si="1042"/>
        <v>0.40875912408759124</v>
      </c>
      <c r="AF604">
        <f t="shared" si="1043"/>
        <v>0.28467153284671531</v>
      </c>
      <c r="AG604">
        <f t="shared" si="1044"/>
        <v>0.29927007299270075</v>
      </c>
      <c r="AH604">
        <f t="shared" si="1044"/>
        <v>0.2857142857142857</v>
      </c>
      <c r="AI604">
        <f t="shared" si="1044"/>
        <v>0.19642857142857142</v>
      </c>
      <c r="AJ604">
        <f t="shared" si="1044"/>
        <v>0.10256410256410256</v>
      </c>
      <c r="AK604">
        <f t="shared" si="1045"/>
        <v>0.7007299270072993</v>
      </c>
      <c r="AL604">
        <f t="shared" si="1045"/>
        <v>0.7142857142857143</v>
      </c>
      <c r="AM604">
        <f t="shared" si="1045"/>
        <v>0.8035714285714286</v>
      </c>
      <c r="AN604">
        <f t="shared" si="1045"/>
        <v>0.89743589743589747</v>
      </c>
      <c r="AQ604" t="str">
        <f t="shared" si="1046"/>
        <v/>
      </c>
      <c r="AR604" t="str">
        <f t="shared" si="1047"/>
        <v/>
      </c>
      <c r="AS604" t="str">
        <f t="shared" si="1048"/>
        <v/>
      </c>
      <c r="AT604" t="str">
        <f t="shared" si="1049"/>
        <v/>
      </c>
      <c r="AU604" t="str">
        <f t="shared" si="1049"/>
        <v/>
      </c>
      <c r="AV604" t="str">
        <f t="shared" si="1049"/>
        <v/>
      </c>
      <c r="AW604" t="str">
        <f t="shared" si="1049"/>
        <v/>
      </c>
      <c r="AX604" t="str">
        <f t="shared" si="1050"/>
        <v/>
      </c>
      <c r="AY604" t="str">
        <f t="shared" si="1050"/>
        <v/>
      </c>
      <c r="AZ604" t="str">
        <f t="shared" si="1050"/>
        <v/>
      </c>
      <c r="BA604" t="str">
        <f t="shared" si="1050"/>
        <v/>
      </c>
      <c r="BC604">
        <f t="shared" si="1051"/>
        <v>0.94630872483221473</v>
      </c>
      <c r="BD604">
        <f t="shared" si="1052"/>
        <v>0.39597315436241609</v>
      </c>
      <c r="BE604">
        <f t="shared" si="1053"/>
        <v>4.0268456375838924E-2</v>
      </c>
      <c r="BF604">
        <f t="shared" si="1054"/>
        <v>0.91946308724832215</v>
      </c>
      <c r="BG604">
        <f t="shared" si="1054"/>
        <v>0.93617021276595747</v>
      </c>
      <c r="BH604">
        <f t="shared" si="1054"/>
        <v>0.89830508474576276</v>
      </c>
      <c r="BI604">
        <f t="shared" si="1054"/>
        <v>1</v>
      </c>
      <c r="BJ604">
        <f t="shared" si="1055"/>
        <v>8.0536912751677847E-2</v>
      </c>
      <c r="BK604">
        <f t="shared" si="1055"/>
        <v>6.3829787234042548E-2</v>
      </c>
      <c r="BL604">
        <f t="shared" si="1055"/>
        <v>0.10169491525423729</v>
      </c>
      <c r="BM604">
        <f t="shared" si="1055"/>
        <v>0</v>
      </c>
      <c r="BP604" t="str">
        <f t="shared" si="1056"/>
        <v/>
      </c>
      <c r="BQ604" t="str">
        <f t="shared" si="1057"/>
        <v/>
      </c>
      <c r="BR604" t="str">
        <f t="shared" si="1058"/>
        <v/>
      </c>
      <c r="BS604" t="str">
        <f t="shared" si="1059"/>
        <v/>
      </c>
      <c r="BT604" t="str">
        <f t="shared" si="1059"/>
        <v/>
      </c>
      <c r="BU604" t="str">
        <f t="shared" si="1059"/>
        <v/>
      </c>
      <c r="BV604" t="str">
        <f t="shared" si="1059"/>
        <v/>
      </c>
      <c r="BW604" t="str">
        <f t="shared" si="1060"/>
        <v/>
      </c>
      <c r="BX604" t="str">
        <f t="shared" si="1060"/>
        <v/>
      </c>
      <c r="BY604" t="str">
        <f t="shared" si="1060"/>
        <v/>
      </c>
      <c r="BZ604" t="str">
        <f t="shared" si="1060"/>
        <v/>
      </c>
    </row>
    <row r="605" spans="1:78" outlineLevel="1">
      <c r="A605" t="s">
        <v>81</v>
      </c>
      <c r="B605" t="s">
        <v>1934</v>
      </c>
      <c r="C605">
        <v>2018</v>
      </c>
      <c r="D605" t="s">
        <v>2039</v>
      </c>
      <c r="G605">
        <f t="shared" ref="G605:G610" si="1061">IF(F172&gt;0, G172/F172, "")</f>
        <v>0.53363228699551568</v>
      </c>
      <c r="H605">
        <f t="shared" ref="H605:H610" si="1062">IF(F172&gt;0, H172/F172, "")</f>
        <v>0.3632286995515695</v>
      </c>
      <c r="I605">
        <f t="shared" ref="I605:I610" si="1063">IF(F172&gt;0, I172/F172, "")</f>
        <v>0.21973094170403587</v>
      </c>
      <c r="K605" t="str">
        <f t="shared" ref="K605:K610" si="1064">IF(J172&gt;0, K172/J172, "")</f>
        <v/>
      </c>
      <c r="L605" t="str">
        <f t="shared" ref="L605:L610" si="1065">IF(J172&gt;0, L172/J172, "")</f>
        <v/>
      </c>
      <c r="M605" t="str">
        <f t="shared" ref="M605:M610" si="1066">IF(J172&gt;0, M172/J172, "")</f>
        <v/>
      </c>
      <c r="O605" t="str">
        <f t="shared" ref="O605:O610" si="1067">IF(N172&gt;0, O172/N172, "")</f>
        <v/>
      </c>
      <c r="P605" t="str">
        <f t="shared" ref="P605:P610" si="1068">IF(N172&gt;0, P172/N172, "")</f>
        <v/>
      </c>
      <c r="R605" t="str">
        <f t="shared" ref="R605:R610" si="1069">IF(Q172&gt;0, R172/Q172, "")</f>
        <v/>
      </c>
      <c r="S605" t="str">
        <f t="shared" ref="S605:S610" si="1070">IF(Q172&gt;0, S172/Q172, "")</f>
        <v/>
      </c>
      <c r="T605" t="str">
        <f t="shared" ref="T605:T610" si="1071">IF(Q172&gt;0, T172/Q172, "")</f>
        <v/>
      </c>
      <c r="U605" t="str">
        <f t="shared" ref="U605:X610" si="1072">IF(Q172&gt;0, U172/Q172, "")</f>
        <v/>
      </c>
      <c r="V605" t="str">
        <f t="shared" si="1072"/>
        <v/>
      </c>
      <c r="W605" t="str">
        <f t="shared" si="1072"/>
        <v/>
      </c>
      <c r="X605" t="str">
        <f t="shared" si="1072"/>
        <v/>
      </c>
      <c r="Y605" t="str">
        <f t="shared" ref="Y605:AB610" si="1073">IF(Q172&gt;0, Y172/Q172, "")</f>
        <v/>
      </c>
      <c r="Z605" t="str">
        <f t="shared" si="1073"/>
        <v/>
      </c>
      <c r="AA605" t="str">
        <f t="shared" si="1073"/>
        <v/>
      </c>
      <c r="AB605" t="str">
        <f t="shared" si="1073"/>
        <v/>
      </c>
      <c r="AD605">
        <f t="shared" ref="AD605:AD610" si="1074">IF(AC172&gt;0, AD172/AC172, "")</f>
        <v>0.64031620553359681</v>
      </c>
      <c r="AE605">
        <f t="shared" ref="AE605:AE610" si="1075">IF(AC172&gt;0, AE172/AC172, "")</f>
        <v>0.46245059288537549</v>
      </c>
      <c r="AF605">
        <f t="shared" ref="AF605:AF610" si="1076">IF(AC172&gt;0, AF172/AC172, "")</f>
        <v>0.48221343873517786</v>
      </c>
      <c r="AG605">
        <f t="shared" ref="AG605:AJ610" si="1077">IF(AC172&gt;0, AG172/AC172, "")</f>
        <v>0.33596837944664032</v>
      </c>
      <c r="AH605">
        <f t="shared" si="1077"/>
        <v>0.37654320987654322</v>
      </c>
      <c r="AI605">
        <f t="shared" si="1077"/>
        <v>0.3247863247863248</v>
      </c>
      <c r="AJ605">
        <f t="shared" si="1077"/>
        <v>0.22131147540983606</v>
      </c>
      <c r="AK605">
        <f t="shared" ref="AK605:AN610" si="1078">IF(AC172&gt;0, AK172/AC172, "")</f>
        <v>0.66403162055335974</v>
      </c>
      <c r="AL605">
        <f t="shared" si="1078"/>
        <v>0.62345679012345678</v>
      </c>
      <c r="AM605">
        <f t="shared" si="1078"/>
        <v>0.67521367521367526</v>
      </c>
      <c r="AN605">
        <f t="shared" si="1078"/>
        <v>0.77868852459016391</v>
      </c>
      <c r="AQ605">
        <f t="shared" ref="AQ605:AQ610" si="1079">IF(AP172&gt;0, AQ172/AP172, "")</f>
        <v>5.6179775280898875E-2</v>
      </c>
      <c r="AR605">
        <f t="shared" ref="AR605:AR610" si="1080">IF(AP172&gt;0, AR172/AP172, "")</f>
        <v>0.14606741573033707</v>
      </c>
      <c r="AS605">
        <f t="shared" ref="AS605:AS610" si="1081">IF(AP172&gt;0, AS172/AP172, "")</f>
        <v>0.8202247191011236</v>
      </c>
      <c r="AT605">
        <f t="shared" ref="AT605:AW610" si="1082">IF(AP172&gt;0, AT172/AP172, "")</f>
        <v>0</v>
      </c>
      <c r="AU605">
        <f t="shared" si="1082"/>
        <v>0</v>
      </c>
      <c r="AV605">
        <f t="shared" si="1082"/>
        <v>0</v>
      </c>
      <c r="AW605">
        <f t="shared" si="1082"/>
        <v>0</v>
      </c>
      <c r="AX605">
        <f t="shared" ref="AX605:BA610" si="1083">IF(AP172&gt;0, AX172/AP172, "")</f>
        <v>1</v>
      </c>
      <c r="AY605">
        <f t="shared" si="1083"/>
        <v>1</v>
      </c>
      <c r="AZ605">
        <f t="shared" si="1083"/>
        <v>1</v>
      </c>
      <c r="BA605">
        <f t="shared" si="1083"/>
        <v>1</v>
      </c>
      <c r="BC605">
        <f t="shared" ref="BC605:BC610" si="1084">IF(BB172&gt;0, BC172/BB172, "")</f>
        <v>0.34129692832764508</v>
      </c>
      <c r="BD605">
        <f t="shared" ref="BD605:BD610" si="1085">IF(BB172&gt;0, BD172/BB172, "")</f>
        <v>0.45733788395904434</v>
      </c>
      <c r="BE605">
        <f t="shared" ref="BE605:BE610" si="1086">IF(BB172&gt;0, BE172/BB172, "")</f>
        <v>0.48464163822525597</v>
      </c>
      <c r="BF605">
        <f t="shared" ref="BF605:BI610" si="1087">IF(BB172&gt;0, BF172/BB172, "")</f>
        <v>0.60409556313993173</v>
      </c>
      <c r="BG605">
        <f t="shared" si="1087"/>
        <v>0.66</v>
      </c>
      <c r="BH605">
        <f t="shared" si="1087"/>
        <v>0.63432835820895528</v>
      </c>
      <c r="BI605">
        <f t="shared" si="1087"/>
        <v>0.46478873239436619</v>
      </c>
      <c r="BJ605">
        <f t="shared" ref="BJ605:BM610" si="1088">IF(BB172&gt;0, BJ172/BB172, "")</f>
        <v>0.39590443686006827</v>
      </c>
      <c r="BK605">
        <f t="shared" si="1088"/>
        <v>0.34</v>
      </c>
      <c r="BL605">
        <f t="shared" si="1088"/>
        <v>0.36567164179104478</v>
      </c>
      <c r="BM605">
        <f t="shared" si="1088"/>
        <v>0.53521126760563376</v>
      </c>
      <c r="BP605" t="str">
        <f t="shared" ref="BP605:BP610" si="1089">IF(BO172&gt;0, BP172/BO172, "")</f>
        <v/>
      </c>
      <c r="BQ605" t="str">
        <f t="shared" ref="BQ605:BQ610" si="1090">IF(BO172&gt;0, BQ172/BO172, "")</f>
        <v/>
      </c>
      <c r="BR605" t="str">
        <f t="shared" ref="BR605:BR610" si="1091">IF(BO172&gt;0, BR172/BO172, "")</f>
        <v/>
      </c>
      <c r="BS605" t="str">
        <f t="shared" ref="BS605:BV610" si="1092">IF(BO172&gt;0, BS172/BO172, "")</f>
        <v/>
      </c>
      <c r="BT605" t="str">
        <f t="shared" si="1092"/>
        <v/>
      </c>
      <c r="BU605" t="str">
        <f t="shared" si="1092"/>
        <v/>
      </c>
      <c r="BV605" t="str">
        <f t="shared" si="1092"/>
        <v/>
      </c>
      <c r="BW605" t="str">
        <f t="shared" ref="BW605:BZ610" si="1093">IF(BO172&gt;0, BW172/BO172, "")</f>
        <v/>
      </c>
      <c r="BX605" t="str">
        <f t="shared" si="1093"/>
        <v/>
      </c>
      <c r="BY605" t="str">
        <f t="shared" si="1093"/>
        <v/>
      </c>
      <c r="BZ605" t="str">
        <f t="shared" si="1093"/>
        <v/>
      </c>
    </row>
    <row r="606" spans="1:78" outlineLevel="1">
      <c r="A606" t="s">
        <v>81</v>
      </c>
      <c r="B606" t="s">
        <v>1934</v>
      </c>
      <c r="C606">
        <v>2019</v>
      </c>
      <c r="D606" t="s">
        <v>2039</v>
      </c>
      <c r="G606">
        <f t="shared" si="1061"/>
        <v>0.37362637362637363</v>
      </c>
      <c r="H606">
        <f t="shared" si="1062"/>
        <v>0.34615384615384615</v>
      </c>
      <c r="I606">
        <f t="shared" si="1063"/>
        <v>0.21428571428571427</v>
      </c>
      <c r="K606" t="str">
        <f t="shared" si="1064"/>
        <v/>
      </c>
      <c r="L606" t="str">
        <f t="shared" si="1065"/>
        <v/>
      </c>
      <c r="M606" t="str">
        <f t="shared" si="1066"/>
        <v/>
      </c>
      <c r="O606" t="str">
        <f t="shared" si="1067"/>
        <v/>
      </c>
      <c r="P606" t="str">
        <f t="shared" si="1068"/>
        <v/>
      </c>
      <c r="R606" t="str">
        <f t="shared" si="1069"/>
        <v/>
      </c>
      <c r="S606" t="str">
        <f t="shared" si="1070"/>
        <v/>
      </c>
      <c r="T606" t="str">
        <f t="shared" si="1071"/>
        <v/>
      </c>
      <c r="U606" t="str">
        <f t="shared" si="1072"/>
        <v/>
      </c>
      <c r="V606" t="str">
        <f t="shared" si="1072"/>
        <v/>
      </c>
      <c r="W606" t="str">
        <f t="shared" si="1072"/>
        <v/>
      </c>
      <c r="X606" t="str">
        <f t="shared" si="1072"/>
        <v/>
      </c>
      <c r="Y606" t="str">
        <f t="shared" si="1073"/>
        <v/>
      </c>
      <c r="Z606" t="str">
        <f t="shared" si="1073"/>
        <v/>
      </c>
      <c r="AA606" t="str">
        <f t="shared" si="1073"/>
        <v/>
      </c>
      <c r="AB606" t="str">
        <f t="shared" si="1073"/>
        <v/>
      </c>
      <c r="AD606">
        <f t="shared" si="1074"/>
        <v>0.60559006211180122</v>
      </c>
      <c r="AE606">
        <f t="shared" si="1075"/>
        <v>0.38198757763975155</v>
      </c>
      <c r="AF606">
        <f t="shared" si="1076"/>
        <v>0.43167701863354035</v>
      </c>
      <c r="AG606">
        <f t="shared" si="1077"/>
        <v>0.50621118012422361</v>
      </c>
      <c r="AH606">
        <f t="shared" si="1077"/>
        <v>0.61025641025641031</v>
      </c>
      <c r="AI606">
        <f t="shared" si="1077"/>
        <v>0.30894308943089432</v>
      </c>
      <c r="AJ606">
        <f t="shared" si="1077"/>
        <v>0.31654676258992803</v>
      </c>
      <c r="AK606">
        <f t="shared" si="1078"/>
        <v>0.49378881987577639</v>
      </c>
      <c r="AL606">
        <f t="shared" si="1078"/>
        <v>0.38974358974358975</v>
      </c>
      <c r="AM606">
        <f t="shared" si="1078"/>
        <v>0.69105691056910568</v>
      </c>
      <c r="AN606">
        <f t="shared" si="1078"/>
        <v>0.68345323741007191</v>
      </c>
      <c r="AQ606">
        <f t="shared" si="1079"/>
        <v>0.02</v>
      </c>
      <c r="AR606">
        <f t="shared" si="1080"/>
        <v>0.12</v>
      </c>
      <c r="AS606">
        <f t="shared" si="1081"/>
        <v>0.8</v>
      </c>
      <c r="AT606">
        <f t="shared" si="1082"/>
        <v>0</v>
      </c>
      <c r="AU606">
        <f t="shared" si="1082"/>
        <v>0</v>
      </c>
      <c r="AV606">
        <f t="shared" si="1082"/>
        <v>0</v>
      </c>
      <c r="AW606">
        <f t="shared" si="1082"/>
        <v>0</v>
      </c>
      <c r="AX606">
        <f t="shared" si="1083"/>
        <v>1</v>
      </c>
      <c r="AY606">
        <f t="shared" si="1083"/>
        <v>1</v>
      </c>
      <c r="AZ606">
        <f t="shared" si="1083"/>
        <v>1</v>
      </c>
      <c r="BA606">
        <f t="shared" si="1083"/>
        <v>1</v>
      </c>
      <c r="BC606">
        <f t="shared" si="1084"/>
        <v>0.33582089552238809</v>
      </c>
      <c r="BD606">
        <f t="shared" si="1085"/>
        <v>0.55597014925373134</v>
      </c>
      <c r="BE606">
        <f t="shared" si="1086"/>
        <v>0.41044776119402987</v>
      </c>
      <c r="BF606">
        <f t="shared" si="1087"/>
        <v>0.52985074626865669</v>
      </c>
      <c r="BG606">
        <f t="shared" si="1087"/>
        <v>0.64444444444444449</v>
      </c>
      <c r="BH606">
        <f t="shared" si="1087"/>
        <v>0.55033557046979864</v>
      </c>
      <c r="BI606">
        <f t="shared" si="1087"/>
        <v>0.31818181818181818</v>
      </c>
      <c r="BJ606">
        <f t="shared" si="1088"/>
        <v>0.47014925373134331</v>
      </c>
      <c r="BK606">
        <f t="shared" si="1088"/>
        <v>0.35555555555555557</v>
      </c>
      <c r="BL606">
        <f t="shared" si="1088"/>
        <v>0.44966442953020136</v>
      </c>
      <c r="BM606">
        <f t="shared" si="1088"/>
        <v>0.68181818181818177</v>
      </c>
      <c r="BP606" t="str">
        <f t="shared" si="1089"/>
        <v/>
      </c>
      <c r="BQ606" t="str">
        <f t="shared" si="1090"/>
        <v/>
      </c>
      <c r="BR606" t="str">
        <f t="shared" si="1091"/>
        <v/>
      </c>
      <c r="BS606" t="str">
        <f t="shared" si="1092"/>
        <v/>
      </c>
      <c r="BT606" t="str">
        <f t="shared" si="1092"/>
        <v/>
      </c>
      <c r="BU606" t="str">
        <f t="shared" si="1092"/>
        <v/>
      </c>
      <c r="BV606" t="str">
        <f t="shared" si="1092"/>
        <v/>
      </c>
      <c r="BW606" t="str">
        <f t="shared" si="1093"/>
        <v/>
      </c>
      <c r="BX606" t="str">
        <f t="shared" si="1093"/>
        <v/>
      </c>
      <c r="BY606" t="str">
        <f t="shared" si="1093"/>
        <v/>
      </c>
      <c r="BZ606" t="str">
        <f t="shared" si="1093"/>
        <v/>
      </c>
    </row>
    <row r="607" spans="1:78" outlineLevel="1">
      <c r="A607" t="s">
        <v>81</v>
      </c>
      <c r="B607" t="s">
        <v>1934</v>
      </c>
      <c r="C607">
        <v>2020</v>
      </c>
      <c r="D607" t="s">
        <v>2039</v>
      </c>
      <c r="G607">
        <f t="shared" si="1061"/>
        <v>0.38194444444444442</v>
      </c>
      <c r="H607">
        <f t="shared" si="1062"/>
        <v>0.46527777777777779</v>
      </c>
      <c r="I607">
        <f t="shared" si="1063"/>
        <v>0.22916666666666666</v>
      </c>
      <c r="K607" t="str">
        <f t="shared" si="1064"/>
        <v/>
      </c>
      <c r="L607" t="str">
        <f t="shared" si="1065"/>
        <v/>
      </c>
      <c r="M607" t="str">
        <f t="shared" si="1066"/>
        <v/>
      </c>
      <c r="O607">
        <f t="shared" si="1067"/>
        <v>0</v>
      </c>
      <c r="P607">
        <f t="shared" si="1068"/>
        <v>1</v>
      </c>
      <c r="R607">
        <f t="shared" si="1069"/>
        <v>0</v>
      </c>
      <c r="S607">
        <f t="shared" si="1070"/>
        <v>0</v>
      </c>
      <c r="T607">
        <f t="shared" si="1071"/>
        <v>0</v>
      </c>
      <c r="U607">
        <f t="shared" si="1072"/>
        <v>0.31578947368421051</v>
      </c>
      <c r="V607" t="str">
        <f t="shared" si="1072"/>
        <v/>
      </c>
      <c r="W607" t="str">
        <f t="shared" si="1072"/>
        <v/>
      </c>
      <c r="X607" t="str">
        <f t="shared" si="1072"/>
        <v/>
      </c>
      <c r="Y607">
        <f t="shared" si="1073"/>
        <v>0.68421052631578949</v>
      </c>
      <c r="Z607" t="str">
        <f t="shared" si="1073"/>
        <v/>
      </c>
      <c r="AA607" t="str">
        <f t="shared" si="1073"/>
        <v/>
      </c>
      <c r="AB607" t="str">
        <f t="shared" si="1073"/>
        <v/>
      </c>
      <c r="AD607">
        <f t="shared" si="1074"/>
        <v>0.62549800796812749</v>
      </c>
      <c r="AE607">
        <f t="shared" si="1075"/>
        <v>0.46215139442231074</v>
      </c>
      <c r="AF607">
        <f t="shared" si="1076"/>
        <v>0.47808764940239046</v>
      </c>
      <c r="AG607">
        <f t="shared" si="1077"/>
        <v>0.40239043824701193</v>
      </c>
      <c r="AH607">
        <f t="shared" si="1077"/>
        <v>0.43949044585987262</v>
      </c>
      <c r="AI607">
        <f t="shared" si="1077"/>
        <v>0.29310344827586204</v>
      </c>
      <c r="AJ607">
        <f t="shared" si="1077"/>
        <v>0.25833333333333336</v>
      </c>
      <c r="AK607">
        <f t="shared" si="1078"/>
        <v>0.59760956175298807</v>
      </c>
      <c r="AL607">
        <f t="shared" si="1078"/>
        <v>0.56050955414012738</v>
      </c>
      <c r="AM607">
        <f t="shared" si="1078"/>
        <v>0.7068965517241379</v>
      </c>
      <c r="AN607">
        <f t="shared" si="1078"/>
        <v>0.7416666666666667</v>
      </c>
      <c r="AQ607">
        <f t="shared" si="1079"/>
        <v>2.8169014084507043E-2</v>
      </c>
      <c r="AR607">
        <f t="shared" si="1080"/>
        <v>0.18309859154929578</v>
      </c>
      <c r="AS607">
        <f t="shared" si="1081"/>
        <v>0.74647887323943662</v>
      </c>
      <c r="AT607">
        <f t="shared" si="1082"/>
        <v>0</v>
      </c>
      <c r="AU607">
        <f t="shared" si="1082"/>
        <v>0</v>
      </c>
      <c r="AV607">
        <f t="shared" si="1082"/>
        <v>0</v>
      </c>
      <c r="AW607">
        <f t="shared" si="1082"/>
        <v>0</v>
      </c>
      <c r="AX607">
        <f t="shared" si="1083"/>
        <v>1</v>
      </c>
      <c r="AY607">
        <f t="shared" si="1083"/>
        <v>1</v>
      </c>
      <c r="AZ607">
        <f t="shared" si="1083"/>
        <v>1</v>
      </c>
      <c r="BA607">
        <f t="shared" si="1083"/>
        <v>1</v>
      </c>
      <c r="BC607">
        <f t="shared" si="1084"/>
        <v>0.38345864661654133</v>
      </c>
      <c r="BD607">
        <f t="shared" si="1085"/>
        <v>0.59022556390977443</v>
      </c>
      <c r="BE607">
        <f t="shared" si="1086"/>
        <v>0.46240601503759399</v>
      </c>
      <c r="BF607">
        <f t="shared" si="1087"/>
        <v>0.51503759398496241</v>
      </c>
      <c r="BG607">
        <f t="shared" si="1087"/>
        <v>0.55882352941176472</v>
      </c>
      <c r="BH607">
        <f t="shared" si="1087"/>
        <v>0.50955414012738853</v>
      </c>
      <c r="BI607">
        <f t="shared" si="1087"/>
        <v>0.4065040650406504</v>
      </c>
      <c r="BJ607">
        <f t="shared" si="1088"/>
        <v>0.48496240601503759</v>
      </c>
      <c r="BK607">
        <f t="shared" si="1088"/>
        <v>0.44117647058823528</v>
      </c>
      <c r="BL607">
        <f t="shared" si="1088"/>
        <v>0.49044585987261147</v>
      </c>
      <c r="BM607">
        <f t="shared" si="1088"/>
        <v>0.5934959349593496</v>
      </c>
      <c r="BP607" t="str">
        <f t="shared" si="1089"/>
        <v/>
      </c>
      <c r="BQ607" t="str">
        <f t="shared" si="1090"/>
        <v/>
      </c>
      <c r="BR607" t="str">
        <f t="shared" si="1091"/>
        <v/>
      </c>
      <c r="BS607" t="str">
        <f t="shared" si="1092"/>
        <v/>
      </c>
      <c r="BT607" t="str">
        <f t="shared" si="1092"/>
        <v/>
      </c>
      <c r="BU607" t="str">
        <f t="shared" si="1092"/>
        <v/>
      </c>
      <c r="BV607" t="str">
        <f t="shared" si="1092"/>
        <v/>
      </c>
      <c r="BW607" t="str">
        <f t="shared" si="1093"/>
        <v/>
      </c>
      <c r="BX607" t="str">
        <f t="shared" si="1093"/>
        <v/>
      </c>
      <c r="BY607" t="str">
        <f t="shared" si="1093"/>
        <v/>
      </c>
      <c r="BZ607" t="str">
        <f t="shared" si="1093"/>
        <v/>
      </c>
    </row>
    <row r="608" spans="1:78" outlineLevel="1">
      <c r="A608" t="s">
        <v>81</v>
      </c>
      <c r="B608" t="s">
        <v>1934</v>
      </c>
      <c r="C608">
        <v>2021</v>
      </c>
      <c r="D608" t="s">
        <v>2039</v>
      </c>
      <c r="G608">
        <f t="shared" si="1061"/>
        <v>0.42941176470588233</v>
      </c>
      <c r="H608">
        <f t="shared" si="1062"/>
        <v>0.41176470588235292</v>
      </c>
      <c r="I608">
        <f t="shared" si="1063"/>
        <v>0.26470588235294118</v>
      </c>
      <c r="K608" t="str">
        <f t="shared" si="1064"/>
        <v/>
      </c>
      <c r="L608" t="str">
        <f t="shared" si="1065"/>
        <v/>
      </c>
      <c r="M608" t="str">
        <f t="shared" si="1066"/>
        <v/>
      </c>
      <c r="O608" t="str">
        <f t="shared" si="1067"/>
        <v/>
      </c>
      <c r="P608" t="str">
        <f t="shared" si="1068"/>
        <v/>
      </c>
      <c r="R608">
        <f t="shared" si="1069"/>
        <v>0</v>
      </c>
      <c r="S608">
        <f t="shared" si="1070"/>
        <v>0</v>
      </c>
      <c r="T608">
        <f t="shared" si="1071"/>
        <v>0</v>
      </c>
      <c r="U608">
        <f t="shared" si="1072"/>
        <v>0.29333333333333333</v>
      </c>
      <c r="V608" t="str">
        <f t="shared" si="1072"/>
        <v/>
      </c>
      <c r="W608" t="str">
        <f t="shared" si="1072"/>
        <v/>
      </c>
      <c r="X608" t="str">
        <f t="shared" si="1072"/>
        <v/>
      </c>
      <c r="Y608">
        <f t="shared" si="1073"/>
        <v>0.70666666666666667</v>
      </c>
      <c r="Z608" t="str">
        <f t="shared" si="1073"/>
        <v/>
      </c>
      <c r="AA608" t="str">
        <f t="shared" si="1073"/>
        <v/>
      </c>
      <c r="AB608" t="str">
        <f t="shared" si="1073"/>
        <v/>
      </c>
      <c r="AD608">
        <f t="shared" si="1074"/>
        <v>0.53608247422680411</v>
      </c>
      <c r="AE608">
        <f t="shared" si="1075"/>
        <v>0.42268041237113402</v>
      </c>
      <c r="AF608">
        <f t="shared" si="1076"/>
        <v>0.51890034364261173</v>
      </c>
      <c r="AG608">
        <f t="shared" si="1077"/>
        <v>0.31958762886597936</v>
      </c>
      <c r="AH608">
        <f t="shared" si="1077"/>
        <v>0.39743589743589741</v>
      </c>
      <c r="AI608">
        <f t="shared" si="1077"/>
        <v>0.1951219512195122</v>
      </c>
      <c r="AJ608">
        <f t="shared" si="1077"/>
        <v>0.20529801324503311</v>
      </c>
      <c r="AK608">
        <f t="shared" si="1078"/>
        <v>0.68041237113402064</v>
      </c>
      <c r="AL608">
        <f t="shared" si="1078"/>
        <v>0.60256410256410253</v>
      </c>
      <c r="AM608">
        <f t="shared" si="1078"/>
        <v>0.80487804878048785</v>
      </c>
      <c r="AN608">
        <f t="shared" si="1078"/>
        <v>0.79470198675496684</v>
      </c>
      <c r="AQ608">
        <f t="shared" si="1079"/>
        <v>1.8181818181818181E-2</v>
      </c>
      <c r="AR608">
        <f t="shared" si="1080"/>
        <v>0.12727272727272726</v>
      </c>
      <c r="AS608">
        <f t="shared" si="1081"/>
        <v>0.8</v>
      </c>
      <c r="AT608">
        <f t="shared" si="1082"/>
        <v>0</v>
      </c>
      <c r="AU608">
        <f t="shared" si="1082"/>
        <v>0</v>
      </c>
      <c r="AV608">
        <f t="shared" si="1082"/>
        <v>0</v>
      </c>
      <c r="AW608">
        <f t="shared" si="1082"/>
        <v>0</v>
      </c>
      <c r="AX608">
        <f t="shared" si="1083"/>
        <v>1</v>
      </c>
      <c r="AY608">
        <f t="shared" si="1083"/>
        <v>1</v>
      </c>
      <c r="AZ608">
        <f t="shared" si="1083"/>
        <v>1</v>
      </c>
      <c r="BA608">
        <f t="shared" si="1083"/>
        <v>1</v>
      </c>
      <c r="BC608">
        <f t="shared" si="1084"/>
        <v>0.30592105263157893</v>
      </c>
      <c r="BD608">
        <f t="shared" si="1085"/>
        <v>0.48684210526315791</v>
      </c>
      <c r="BE608">
        <f t="shared" si="1086"/>
        <v>0.40460526315789475</v>
      </c>
      <c r="BF608">
        <f t="shared" si="1087"/>
        <v>0.51315789473684215</v>
      </c>
      <c r="BG608">
        <f t="shared" si="1087"/>
        <v>0.67741935483870963</v>
      </c>
      <c r="BH608">
        <f t="shared" si="1087"/>
        <v>0.47972972972972971</v>
      </c>
      <c r="BI608">
        <f t="shared" si="1087"/>
        <v>0.36585365853658536</v>
      </c>
      <c r="BJ608">
        <f t="shared" si="1088"/>
        <v>0.48684210526315791</v>
      </c>
      <c r="BK608">
        <f t="shared" si="1088"/>
        <v>0.32258064516129031</v>
      </c>
      <c r="BL608">
        <f t="shared" si="1088"/>
        <v>0.52027027027027029</v>
      </c>
      <c r="BM608">
        <f t="shared" si="1088"/>
        <v>0.63414634146341464</v>
      </c>
      <c r="BP608">
        <f t="shared" si="1089"/>
        <v>6.25E-2</v>
      </c>
      <c r="BQ608">
        <f t="shared" si="1090"/>
        <v>0.6875</v>
      </c>
      <c r="BR608">
        <f t="shared" si="1091"/>
        <v>0.9375</v>
      </c>
      <c r="BS608">
        <f t="shared" si="1092"/>
        <v>0</v>
      </c>
      <c r="BT608">
        <f t="shared" si="1092"/>
        <v>0</v>
      </c>
      <c r="BU608">
        <f t="shared" si="1092"/>
        <v>0</v>
      </c>
      <c r="BV608">
        <f t="shared" si="1092"/>
        <v>0</v>
      </c>
      <c r="BW608">
        <f t="shared" si="1093"/>
        <v>1</v>
      </c>
      <c r="BX608">
        <f t="shared" si="1093"/>
        <v>1</v>
      </c>
      <c r="BY608">
        <f t="shared" si="1093"/>
        <v>1</v>
      </c>
      <c r="BZ608">
        <f t="shared" si="1093"/>
        <v>1</v>
      </c>
    </row>
    <row r="609" spans="1:78" outlineLevel="1">
      <c r="A609" t="s">
        <v>81</v>
      </c>
      <c r="B609" t="s">
        <v>1934</v>
      </c>
      <c r="C609">
        <v>2022</v>
      </c>
      <c r="D609" t="s">
        <v>2039</v>
      </c>
      <c r="G609">
        <f t="shared" si="1061"/>
        <v>0.42953020134228187</v>
      </c>
      <c r="H609">
        <f t="shared" si="1062"/>
        <v>0.29530201342281881</v>
      </c>
      <c r="I609">
        <f t="shared" si="1063"/>
        <v>0.13422818791946309</v>
      </c>
      <c r="K609" t="str">
        <f t="shared" si="1064"/>
        <v/>
      </c>
      <c r="L609" t="str">
        <f t="shared" si="1065"/>
        <v/>
      </c>
      <c r="M609" t="str">
        <f t="shared" si="1066"/>
        <v/>
      </c>
      <c r="O609" t="str">
        <f t="shared" si="1067"/>
        <v/>
      </c>
      <c r="P609" t="str">
        <f t="shared" si="1068"/>
        <v/>
      </c>
      <c r="R609">
        <f t="shared" si="1069"/>
        <v>0</v>
      </c>
      <c r="S609">
        <f t="shared" si="1070"/>
        <v>0</v>
      </c>
      <c r="T609">
        <f t="shared" si="1071"/>
        <v>0</v>
      </c>
      <c r="U609">
        <f t="shared" si="1072"/>
        <v>0.16233766233766234</v>
      </c>
      <c r="V609" t="str">
        <f t="shared" si="1072"/>
        <v/>
      </c>
      <c r="W609" t="str">
        <f t="shared" si="1072"/>
        <v/>
      </c>
      <c r="X609" t="str">
        <f t="shared" si="1072"/>
        <v/>
      </c>
      <c r="Y609">
        <f t="shared" si="1073"/>
        <v>0.83766233766233766</v>
      </c>
      <c r="Z609" t="str">
        <f t="shared" si="1073"/>
        <v/>
      </c>
      <c r="AA609" t="str">
        <f t="shared" si="1073"/>
        <v/>
      </c>
      <c r="AB609" t="str">
        <f t="shared" si="1073"/>
        <v/>
      </c>
      <c r="AD609">
        <f t="shared" si="1074"/>
        <v>0.61349693251533743</v>
      </c>
      <c r="AE609">
        <f t="shared" si="1075"/>
        <v>0.45705521472392641</v>
      </c>
      <c r="AF609">
        <f t="shared" si="1076"/>
        <v>0.43865030674846628</v>
      </c>
      <c r="AG609">
        <f t="shared" si="1077"/>
        <v>0.29141104294478526</v>
      </c>
      <c r="AH609">
        <f t="shared" si="1077"/>
        <v>0.34499999999999997</v>
      </c>
      <c r="AI609">
        <f t="shared" si="1077"/>
        <v>0.2348993288590604</v>
      </c>
      <c r="AJ609">
        <f t="shared" si="1077"/>
        <v>0.14685314685314685</v>
      </c>
      <c r="AK609">
        <f t="shared" si="1078"/>
        <v>0.70858895705521474</v>
      </c>
      <c r="AL609">
        <f t="shared" si="1078"/>
        <v>0.65500000000000003</v>
      </c>
      <c r="AM609">
        <f t="shared" si="1078"/>
        <v>0.7651006711409396</v>
      </c>
      <c r="AN609">
        <f t="shared" si="1078"/>
        <v>0.85314685314685312</v>
      </c>
      <c r="AQ609">
        <f t="shared" si="1079"/>
        <v>4.4776119402985072E-2</v>
      </c>
      <c r="AR609">
        <f t="shared" si="1080"/>
        <v>0.22388059701492538</v>
      </c>
      <c r="AS609">
        <f t="shared" si="1081"/>
        <v>0.70149253731343286</v>
      </c>
      <c r="AT609">
        <f t="shared" si="1082"/>
        <v>0</v>
      </c>
      <c r="AU609">
        <f t="shared" si="1082"/>
        <v>0</v>
      </c>
      <c r="AV609">
        <f t="shared" si="1082"/>
        <v>0</v>
      </c>
      <c r="AW609">
        <f t="shared" si="1082"/>
        <v>0</v>
      </c>
      <c r="AX609">
        <f t="shared" si="1083"/>
        <v>1</v>
      </c>
      <c r="AY609">
        <f t="shared" si="1083"/>
        <v>1</v>
      </c>
      <c r="AZ609">
        <f t="shared" si="1083"/>
        <v>1</v>
      </c>
      <c r="BA609">
        <f t="shared" si="1083"/>
        <v>1</v>
      </c>
      <c r="BC609">
        <f t="shared" si="1084"/>
        <v>0.3864306784660767</v>
      </c>
      <c r="BD609">
        <f t="shared" si="1085"/>
        <v>0.471976401179941</v>
      </c>
      <c r="BE609">
        <f t="shared" si="1086"/>
        <v>0.36873156342182889</v>
      </c>
      <c r="BF609">
        <f t="shared" si="1087"/>
        <v>0.59292035398230092</v>
      </c>
      <c r="BG609">
        <f t="shared" si="1087"/>
        <v>0.67938931297709926</v>
      </c>
      <c r="BH609">
        <f t="shared" si="1087"/>
        <v>0.58125000000000004</v>
      </c>
      <c r="BI609">
        <f t="shared" si="1087"/>
        <v>0.36799999999999999</v>
      </c>
      <c r="BJ609">
        <f t="shared" si="1088"/>
        <v>0.40707964601769914</v>
      </c>
      <c r="BK609">
        <f t="shared" si="1088"/>
        <v>0.32061068702290074</v>
      </c>
      <c r="BL609">
        <f t="shared" si="1088"/>
        <v>0.41875000000000001</v>
      </c>
      <c r="BM609">
        <f t="shared" si="1088"/>
        <v>0.63200000000000001</v>
      </c>
      <c r="BP609">
        <f t="shared" si="1089"/>
        <v>0</v>
      </c>
      <c r="BQ609">
        <f t="shared" si="1090"/>
        <v>0.2857142857142857</v>
      </c>
      <c r="BR609">
        <f t="shared" si="1091"/>
        <v>0.7142857142857143</v>
      </c>
      <c r="BS609">
        <f t="shared" si="1092"/>
        <v>0</v>
      </c>
      <c r="BT609" t="str">
        <f t="shared" si="1092"/>
        <v/>
      </c>
      <c r="BU609">
        <f t="shared" si="1092"/>
        <v>0</v>
      </c>
      <c r="BV609">
        <f t="shared" si="1092"/>
        <v>0</v>
      </c>
      <c r="BW609">
        <f t="shared" si="1093"/>
        <v>1</v>
      </c>
      <c r="BX609" t="str">
        <f t="shared" si="1093"/>
        <v/>
      </c>
      <c r="BY609">
        <f t="shared" si="1093"/>
        <v>1</v>
      </c>
      <c r="BZ609">
        <f t="shared" si="1093"/>
        <v>1</v>
      </c>
    </row>
    <row r="610" spans="1:78" outlineLevel="1">
      <c r="A610" t="s">
        <v>81</v>
      </c>
      <c r="B610" t="s">
        <v>1934</v>
      </c>
      <c r="C610">
        <v>2023</v>
      </c>
      <c r="D610" t="s">
        <v>2039</v>
      </c>
      <c r="G610">
        <f t="shared" si="1061"/>
        <v>0.45864661654135336</v>
      </c>
      <c r="H610">
        <f t="shared" si="1062"/>
        <v>0.33082706766917291</v>
      </c>
      <c r="I610">
        <f t="shared" si="1063"/>
        <v>0.17293233082706766</v>
      </c>
      <c r="K610" t="str">
        <f t="shared" si="1064"/>
        <v/>
      </c>
      <c r="L610" t="str">
        <f t="shared" si="1065"/>
        <v/>
      </c>
      <c r="M610" t="str">
        <f t="shared" si="1066"/>
        <v/>
      </c>
      <c r="O610" t="str">
        <f t="shared" si="1067"/>
        <v/>
      </c>
      <c r="P610" t="str">
        <f t="shared" si="1068"/>
        <v/>
      </c>
      <c r="R610">
        <f t="shared" si="1069"/>
        <v>0.55128205128205132</v>
      </c>
      <c r="S610">
        <f t="shared" si="1070"/>
        <v>6.4102564102564097E-2</v>
      </c>
      <c r="T610">
        <f t="shared" si="1071"/>
        <v>8.3333333333333329E-2</v>
      </c>
      <c r="U610">
        <f t="shared" si="1072"/>
        <v>0</v>
      </c>
      <c r="V610">
        <f t="shared" si="1072"/>
        <v>0</v>
      </c>
      <c r="W610">
        <f t="shared" si="1072"/>
        <v>0</v>
      </c>
      <c r="X610">
        <f t="shared" si="1072"/>
        <v>0</v>
      </c>
      <c r="Y610">
        <f t="shared" si="1073"/>
        <v>1</v>
      </c>
      <c r="Z610">
        <f t="shared" si="1073"/>
        <v>1</v>
      </c>
      <c r="AA610">
        <f t="shared" si="1073"/>
        <v>1</v>
      </c>
      <c r="AB610">
        <f t="shared" si="1073"/>
        <v>1</v>
      </c>
      <c r="AD610">
        <f t="shared" si="1074"/>
        <v>0.63568773234200748</v>
      </c>
      <c r="AE610">
        <f t="shared" si="1075"/>
        <v>0.55762081784386619</v>
      </c>
      <c r="AF610">
        <f t="shared" si="1076"/>
        <v>0.49442379182156132</v>
      </c>
      <c r="AG610">
        <f t="shared" si="1077"/>
        <v>0.29368029739776952</v>
      </c>
      <c r="AH610">
        <f t="shared" si="1077"/>
        <v>0.40350877192982454</v>
      </c>
      <c r="AI610">
        <f t="shared" si="1077"/>
        <v>0.25333333333333335</v>
      </c>
      <c r="AJ610">
        <f t="shared" si="1077"/>
        <v>0.15789473684210525</v>
      </c>
      <c r="AK610">
        <f t="shared" si="1078"/>
        <v>0.70631970260223054</v>
      </c>
      <c r="AL610">
        <f t="shared" si="1078"/>
        <v>0.59649122807017541</v>
      </c>
      <c r="AM610">
        <f t="shared" si="1078"/>
        <v>0.7466666666666667</v>
      </c>
      <c r="AN610">
        <f t="shared" si="1078"/>
        <v>0.84210526315789469</v>
      </c>
      <c r="AQ610">
        <f t="shared" si="1079"/>
        <v>3.5087719298245612E-2</v>
      </c>
      <c r="AR610">
        <f t="shared" si="1080"/>
        <v>0.35087719298245612</v>
      </c>
      <c r="AS610">
        <f t="shared" si="1081"/>
        <v>0.70175438596491224</v>
      </c>
      <c r="AT610">
        <f t="shared" si="1082"/>
        <v>0</v>
      </c>
      <c r="AU610">
        <f t="shared" si="1082"/>
        <v>0</v>
      </c>
      <c r="AV610">
        <f t="shared" si="1082"/>
        <v>0</v>
      </c>
      <c r="AW610">
        <f t="shared" si="1082"/>
        <v>0</v>
      </c>
      <c r="AX610">
        <f t="shared" si="1083"/>
        <v>1</v>
      </c>
      <c r="AY610">
        <f t="shared" si="1083"/>
        <v>1</v>
      </c>
      <c r="AZ610">
        <f t="shared" si="1083"/>
        <v>1</v>
      </c>
      <c r="BA610">
        <f t="shared" si="1083"/>
        <v>1</v>
      </c>
      <c r="BC610">
        <f t="shared" si="1084"/>
        <v>0.34346504559270519</v>
      </c>
      <c r="BD610">
        <f t="shared" si="1085"/>
        <v>0.52887537993920974</v>
      </c>
      <c r="BE610">
        <f t="shared" si="1086"/>
        <v>0.40425531914893614</v>
      </c>
      <c r="BF610">
        <f t="shared" si="1087"/>
        <v>0.5714285714285714</v>
      </c>
      <c r="BG610">
        <f t="shared" si="1087"/>
        <v>0.74336283185840712</v>
      </c>
      <c r="BH610">
        <f t="shared" si="1087"/>
        <v>0.55747126436781613</v>
      </c>
      <c r="BI610">
        <f t="shared" si="1087"/>
        <v>0.35338345864661652</v>
      </c>
      <c r="BJ610">
        <f t="shared" si="1088"/>
        <v>0.42857142857142855</v>
      </c>
      <c r="BK610">
        <f t="shared" si="1088"/>
        <v>0.25663716814159293</v>
      </c>
      <c r="BL610">
        <f t="shared" si="1088"/>
        <v>0.44252873563218392</v>
      </c>
      <c r="BM610">
        <f t="shared" si="1088"/>
        <v>0.64661654135338342</v>
      </c>
      <c r="BP610">
        <f t="shared" si="1089"/>
        <v>0.13043478260869565</v>
      </c>
      <c r="BQ610">
        <f t="shared" si="1090"/>
        <v>0.47826086956521741</v>
      </c>
      <c r="BR610">
        <f t="shared" si="1091"/>
        <v>0.86956521739130432</v>
      </c>
      <c r="BS610">
        <f t="shared" si="1092"/>
        <v>0</v>
      </c>
      <c r="BT610">
        <f t="shared" si="1092"/>
        <v>0</v>
      </c>
      <c r="BU610">
        <f t="shared" si="1092"/>
        <v>0</v>
      </c>
      <c r="BV610">
        <f t="shared" si="1092"/>
        <v>0</v>
      </c>
      <c r="BW610">
        <f t="shared" si="1093"/>
        <v>1</v>
      </c>
      <c r="BX610">
        <f t="shared" si="1093"/>
        <v>1</v>
      </c>
      <c r="BY610">
        <f t="shared" si="1093"/>
        <v>1</v>
      </c>
      <c r="BZ610">
        <f t="shared" si="1093"/>
        <v>1</v>
      </c>
    </row>
    <row r="611" spans="1:78" outlineLevel="1">
      <c r="A611" t="s">
        <v>83</v>
      </c>
      <c r="B611" t="s">
        <v>1977</v>
      </c>
      <c r="C611">
        <v>2018</v>
      </c>
      <c r="D611" t="s">
        <v>2039</v>
      </c>
      <c r="G611">
        <f t="shared" ref="G611:G616" si="1094">IF(F182&gt;0, G182/F182, "")</f>
        <v>0.84240687679083093</v>
      </c>
      <c r="H611">
        <f t="shared" ref="H611:H616" si="1095">IF(F182&gt;0, H182/F182, "")</f>
        <v>0.33237822349570201</v>
      </c>
      <c r="I611">
        <f t="shared" ref="I611:I616" si="1096">IF(F182&gt;0, I182/F182, "")</f>
        <v>0.20916905444126074</v>
      </c>
      <c r="K611" t="str">
        <f t="shared" ref="K611:K616" si="1097">IF(J182&gt;0, K182/J182, "")</f>
        <v/>
      </c>
      <c r="L611" t="str">
        <f t="shared" ref="L611:L616" si="1098">IF(J182&gt;0, L182/J182, "")</f>
        <v/>
      </c>
      <c r="M611" t="str">
        <f t="shared" ref="M611:M616" si="1099">IF(J182&gt;0, M182/J182, "")</f>
        <v/>
      </c>
      <c r="O611" t="str">
        <f t="shared" ref="O611:O616" si="1100">IF(N182&gt;0, O182/N182, "")</f>
        <v/>
      </c>
      <c r="P611" t="str">
        <f t="shared" ref="P611:P616" si="1101">IF(N182&gt;0, P182/N182, "")</f>
        <v/>
      </c>
      <c r="R611" t="str">
        <f t="shared" ref="R611:R616" si="1102">IF(Q182&gt;0, R182/Q182, "")</f>
        <v/>
      </c>
      <c r="S611" t="str">
        <f t="shared" ref="S611:S616" si="1103">IF(Q182&gt;0, S182/Q182, "")</f>
        <v/>
      </c>
      <c r="T611" t="str">
        <f t="shared" ref="T611:T616" si="1104">IF(Q182&gt;0, T182/Q182, "")</f>
        <v/>
      </c>
      <c r="U611" t="str">
        <f t="shared" ref="U611:X616" si="1105">IF(Q182&gt;0, U182/Q182, "")</f>
        <v/>
      </c>
      <c r="V611" t="str">
        <f t="shared" si="1105"/>
        <v/>
      </c>
      <c r="W611" t="str">
        <f t="shared" si="1105"/>
        <v/>
      </c>
      <c r="X611" t="str">
        <f t="shared" si="1105"/>
        <v/>
      </c>
      <c r="Y611" t="str">
        <f t="shared" ref="Y611:AB616" si="1106">IF(Q182&gt;0, Y182/Q182, "")</f>
        <v/>
      </c>
      <c r="Z611" t="str">
        <f t="shared" si="1106"/>
        <v/>
      </c>
      <c r="AA611" t="str">
        <f t="shared" si="1106"/>
        <v/>
      </c>
      <c r="AB611" t="str">
        <f t="shared" si="1106"/>
        <v/>
      </c>
      <c r="AD611">
        <f t="shared" ref="AD611:AD616" si="1107">IF(AC182&gt;0, AD182/AC182, "")</f>
        <v>0.90746268656716422</v>
      </c>
      <c r="AE611">
        <f t="shared" ref="AE611:AE616" si="1108">IF(AC182&gt;0, AE182/AC182, "")</f>
        <v>0.61791044776119408</v>
      </c>
      <c r="AF611">
        <f t="shared" ref="AF611:AF616" si="1109">IF(AC182&gt;0, AF182/AC182, "")</f>
        <v>0.5014925373134328</v>
      </c>
      <c r="AG611">
        <f t="shared" ref="AG611:AJ616" si="1110">IF(AC182&gt;0, AG182/AC182, "")</f>
        <v>0.5194029850746269</v>
      </c>
      <c r="AH611">
        <f t="shared" si="1110"/>
        <v>0.50657894736842102</v>
      </c>
      <c r="AI611">
        <f t="shared" si="1110"/>
        <v>0.53140096618357491</v>
      </c>
      <c r="AJ611">
        <f t="shared" si="1110"/>
        <v>0.52380952380952384</v>
      </c>
      <c r="AK611">
        <f t="shared" ref="AK611:AN616" si="1111">IF(AC182&gt;0, AK182/AC182, "")</f>
        <v>0.48059701492537316</v>
      </c>
      <c r="AL611">
        <f t="shared" si="1111"/>
        <v>0.49342105263157893</v>
      </c>
      <c r="AM611">
        <f t="shared" si="1111"/>
        <v>0.46859903381642515</v>
      </c>
      <c r="AN611">
        <f t="shared" si="1111"/>
        <v>0.47619047619047616</v>
      </c>
      <c r="AQ611" t="str">
        <f t="shared" ref="AQ611:AQ616" si="1112">IF(AP182&gt;0, AQ182/AP182, "")</f>
        <v/>
      </c>
      <c r="AR611" t="str">
        <f t="shared" ref="AR611:AR616" si="1113">IF(AP182&gt;0, AR182/AP182, "")</f>
        <v/>
      </c>
      <c r="AS611" t="str">
        <f t="shared" ref="AS611:AS616" si="1114">IF(AP182&gt;0, AS182/AP182, "")</f>
        <v/>
      </c>
      <c r="AT611" t="str">
        <f t="shared" ref="AT611:AW616" si="1115">IF(AP182&gt;0, AT182/AP182, "")</f>
        <v/>
      </c>
      <c r="AU611" t="str">
        <f t="shared" si="1115"/>
        <v/>
      </c>
      <c r="AV611" t="str">
        <f t="shared" si="1115"/>
        <v/>
      </c>
      <c r="AW611" t="str">
        <f t="shared" si="1115"/>
        <v/>
      </c>
      <c r="AX611" t="str">
        <f t="shared" ref="AX611:BA616" si="1116">IF(AP182&gt;0, AX182/AP182, "")</f>
        <v/>
      </c>
      <c r="AY611" t="str">
        <f t="shared" si="1116"/>
        <v/>
      </c>
      <c r="AZ611" t="str">
        <f t="shared" si="1116"/>
        <v/>
      </c>
      <c r="BA611" t="str">
        <f t="shared" si="1116"/>
        <v/>
      </c>
      <c r="BC611">
        <f t="shared" ref="BC611:BC616" si="1117">IF(BB182&gt;0, BC182/BB182, "")</f>
        <v>0.79151943462897523</v>
      </c>
      <c r="BD611">
        <f t="shared" ref="BD611:BD616" si="1118">IF(BB182&gt;0, BD182/BB182, "")</f>
        <v>0.54063604240282681</v>
      </c>
      <c r="BE611">
        <f t="shared" ref="BE611:BE616" si="1119">IF(BB182&gt;0, BE182/BB182, "")</f>
        <v>0.42756183745583037</v>
      </c>
      <c r="BF611">
        <f t="shared" ref="BF611:BI616" si="1120">IF(BB182&gt;0, BF182/BB182, "")</f>
        <v>0.63074204946996471</v>
      </c>
      <c r="BG611">
        <f t="shared" si="1120"/>
        <v>0.6383928571428571</v>
      </c>
      <c r="BH611">
        <f t="shared" si="1120"/>
        <v>0.6143790849673203</v>
      </c>
      <c r="BI611">
        <f t="shared" si="1120"/>
        <v>0.52066115702479343</v>
      </c>
      <c r="BJ611">
        <f t="shared" ref="BJ611:BM616" si="1121">IF(BB182&gt;0, BJ182/BB182, "")</f>
        <v>0.36925795053003535</v>
      </c>
      <c r="BK611">
        <f t="shared" si="1121"/>
        <v>0.36160714285714285</v>
      </c>
      <c r="BL611">
        <f t="shared" si="1121"/>
        <v>0.38562091503267976</v>
      </c>
      <c r="BM611">
        <f t="shared" si="1121"/>
        <v>0.47933884297520662</v>
      </c>
      <c r="BP611" t="str">
        <f t="shared" ref="BP611:BP616" si="1122">IF(BO182&gt;0, BP182/BO182, "")</f>
        <v/>
      </c>
      <c r="BQ611" t="str">
        <f t="shared" ref="BQ611:BQ616" si="1123">IF(BO182&gt;0, BQ182/BO182, "")</f>
        <v/>
      </c>
      <c r="BR611" t="str">
        <f t="shared" ref="BR611:BR616" si="1124">IF(BO182&gt;0, BR182/BO182, "")</f>
        <v/>
      </c>
      <c r="BS611" t="str">
        <f t="shared" ref="BS611:BV616" si="1125">IF(BO182&gt;0, BS182/BO182, "")</f>
        <v/>
      </c>
      <c r="BT611" t="str">
        <f t="shared" si="1125"/>
        <v/>
      </c>
      <c r="BU611" t="str">
        <f t="shared" si="1125"/>
        <v/>
      </c>
      <c r="BV611" t="str">
        <f t="shared" si="1125"/>
        <v/>
      </c>
      <c r="BW611" t="str">
        <f t="shared" ref="BW611:BZ616" si="1126">IF(BO182&gt;0, BW182/BO182, "")</f>
        <v/>
      </c>
      <c r="BX611" t="str">
        <f t="shared" si="1126"/>
        <v/>
      </c>
      <c r="BY611" t="str">
        <f t="shared" si="1126"/>
        <v/>
      </c>
      <c r="BZ611" t="str">
        <f t="shared" si="1126"/>
        <v/>
      </c>
    </row>
    <row r="612" spans="1:78" outlineLevel="1">
      <c r="A612" t="s">
        <v>83</v>
      </c>
      <c r="B612" t="s">
        <v>1977</v>
      </c>
      <c r="C612">
        <v>2019</v>
      </c>
      <c r="D612" t="s">
        <v>2039</v>
      </c>
      <c r="G612">
        <f t="shared" si="1094"/>
        <v>0.8257575757575758</v>
      </c>
      <c r="H612">
        <f t="shared" si="1095"/>
        <v>0.33333333333333331</v>
      </c>
      <c r="I612">
        <f t="shared" si="1096"/>
        <v>0.20454545454545456</v>
      </c>
      <c r="K612" t="str">
        <f t="shared" si="1097"/>
        <v/>
      </c>
      <c r="L612" t="str">
        <f t="shared" si="1098"/>
        <v/>
      </c>
      <c r="M612" t="str">
        <f t="shared" si="1099"/>
        <v/>
      </c>
      <c r="O612" t="str">
        <f t="shared" si="1100"/>
        <v/>
      </c>
      <c r="P612" t="str">
        <f t="shared" si="1101"/>
        <v/>
      </c>
      <c r="R612" t="str">
        <f t="shared" si="1102"/>
        <v/>
      </c>
      <c r="S612" t="str">
        <f t="shared" si="1103"/>
        <v/>
      </c>
      <c r="T612" t="str">
        <f t="shared" si="1104"/>
        <v/>
      </c>
      <c r="U612" t="str">
        <f t="shared" si="1105"/>
        <v/>
      </c>
      <c r="V612" t="str">
        <f t="shared" si="1105"/>
        <v/>
      </c>
      <c r="W612" t="str">
        <f t="shared" si="1105"/>
        <v/>
      </c>
      <c r="X612" t="str">
        <f t="shared" si="1105"/>
        <v/>
      </c>
      <c r="Y612" t="str">
        <f t="shared" si="1106"/>
        <v/>
      </c>
      <c r="Z612" t="str">
        <f t="shared" si="1106"/>
        <v/>
      </c>
      <c r="AA612" t="str">
        <f t="shared" si="1106"/>
        <v/>
      </c>
      <c r="AB612" t="str">
        <f t="shared" si="1106"/>
        <v/>
      </c>
      <c r="AD612">
        <f t="shared" si="1107"/>
        <v>0.77685950413223137</v>
      </c>
      <c r="AE612">
        <f t="shared" si="1108"/>
        <v>0.41735537190082644</v>
      </c>
      <c r="AF612">
        <f t="shared" si="1109"/>
        <v>0.54545454545454541</v>
      </c>
      <c r="AG612">
        <f t="shared" si="1110"/>
        <v>0.46900826446280991</v>
      </c>
      <c r="AH612">
        <f t="shared" si="1110"/>
        <v>0.51329787234042556</v>
      </c>
      <c r="AI612">
        <f t="shared" si="1110"/>
        <v>0.43564356435643564</v>
      </c>
      <c r="AJ612">
        <f t="shared" si="1110"/>
        <v>0.44318181818181818</v>
      </c>
      <c r="AK612">
        <f t="shared" si="1111"/>
        <v>0.53099173553719003</v>
      </c>
      <c r="AL612">
        <f t="shared" si="1111"/>
        <v>0.48670212765957449</v>
      </c>
      <c r="AM612">
        <f t="shared" si="1111"/>
        <v>0.5643564356435643</v>
      </c>
      <c r="AN612">
        <f t="shared" si="1111"/>
        <v>0.55681818181818177</v>
      </c>
      <c r="AQ612" t="str">
        <f t="shared" si="1112"/>
        <v/>
      </c>
      <c r="AR612" t="str">
        <f t="shared" si="1113"/>
        <v/>
      </c>
      <c r="AS612" t="str">
        <f t="shared" si="1114"/>
        <v/>
      </c>
      <c r="AT612" t="str">
        <f t="shared" si="1115"/>
        <v/>
      </c>
      <c r="AU612" t="str">
        <f t="shared" si="1115"/>
        <v/>
      </c>
      <c r="AV612" t="str">
        <f t="shared" si="1115"/>
        <v/>
      </c>
      <c r="AW612" t="str">
        <f t="shared" si="1115"/>
        <v/>
      </c>
      <c r="AX612" t="str">
        <f t="shared" si="1116"/>
        <v/>
      </c>
      <c r="AY612" t="str">
        <f t="shared" si="1116"/>
        <v/>
      </c>
      <c r="AZ612" t="str">
        <f t="shared" si="1116"/>
        <v/>
      </c>
      <c r="BA612" t="str">
        <f t="shared" si="1116"/>
        <v/>
      </c>
      <c r="BC612">
        <f t="shared" si="1117"/>
        <v>0.75454545454545452</v>
      </c>
      <c r="BD612">
        <f t="shared" si="1118"/>
        <v>0.49242424242424243</v>
      </c>
      <c r="BE612">
        <f t="shared" si="1119"/>
        <v>0.4212121212121212</v>
      </c>
      <c r="BF612">
        <f t="shared" si="1120"/>
        <v>0.66060606060606064</v>
      </c>
      <c r="BG612">
        <f t="shared" si="1120"/>
        <v>0.65863453815261042</v>
      </c>
      <c r="BH612">
        <f t="shared" si="1120"/>
        <v>0.65230769230769226</v>
      </c>
      <c r="BI612">
        <f t="shared" si="1120"/>
        <v>0.55035971223021585</v>
      </c>
      <c r="BJ612">
        <f t="shared" si="1121"/>
        <v>0.33939393939393941</v>
      </c>
      <c r="BK612">
        <f t="shared" si="1121"/>
        <v>0.34136546184738958</v>
      </c>
      <c r="BL612">
        <f t="shared" si="1121"/>
        <v>0.34769230769230769</v>
      </c>
      <c r="BM612">
        <f t="shared" si="1121"/>
        <v>0.44964028776978415</v>
      </c>
      <c r="BP612" t="str">
        <f t="shared" si="1122"/>
        <v/>
      </c>
      <c r="BQ612" t="str">
        <f t="shared" si="1123"/>
        <v/>
      </c>
      <c r="BR612" t="str">
        <f t="shared" si="1124"/>
        <v/>
      </c>
      <c r="BS612" t="str">
        <f t="shared" si="1125"/>
        <v/>
      </c>
      <c r="BT612" t="str">
        <f t="shared" si="1125"/>
        <v/>
      </c>
      <c r="BU612" t="str">
        <f t="shared" si="1125"/>
        <v/>
      </c>
      <c r="BV612" t="str">
        <f t="shared" si="1125"/>
        <v/>
      </c>
      <c r="BW612" t="str">
        <f t="shared" si="1126"/>
        <v/>
      </c>
      <c r="BX612" t="str">
        <f t="shared" si="1126"/>
        <v/>
      </c>
      <c r="BY612" t="str">
        <f t="shared" si="1126"/>
        <v/>
      </c>
      <c r="BZ612" t="str">
        <f t="shared" si="1126"/>
        <v/>
      </c>
    </row>
    <row r="613" spans="1:78" outlineLevel="1">
      <c r="A613" t="s">
        <v>83</v>
      </c>
      <c r="B613" t="s">
        <v>1977</v>
      </c>
      <c r="C613">
        <v>2020</v>
      </c>
      <c r="D613" t="s">
        <v>2039</v>
      </c>
      <c r="G613">
        <f t="shared" si="1094"/>
        <v>0.79668049792531115</v>
      </c>
      <c r="H613">
        <f t="shared" si="1095"/>
        <v>0.41908713692946059</v>
      </c>
      <c r="I613">
        <f t="shared" si="1096"/>
        <v>0.23236514522821577</v>
      </c>
      <c r="K613" t="str">
        <f t="shared" si="1097"/>
        <v/>
      </c>
      <c r="L613" t="str">
        <f t="shared" si="1098"/>
        <v/>
      </c>
      <c r="M613" t="str">
        <f t="shared" si="1099"/>
        <v/>
      </c>
      <c r="O613">
        <f t="shared" si="1100"/>
        <v>0</v>
      </c>
      <c r="P613">
        <f t="shared" si="1101"/>
        <v>1</v>
      </c>
      <c r="R613" t="str">
        <f t="shared" si="1102"/>
        <v/>
      </c>
      <c r="S613" t="str">
        <f t="shared" si="1103"/>
        <v/>
      </c>
      <c r="T613" t="str">
        <f t="shared" si="1104"/>
        <v/>
      </c>
      <c r="U613" t="str">
        <f t="shared" si="1105"/>
        <v/>
      </c>
      <c r="V613" t="str">
        <f t="shared" si="1105"/>
        <v/>
      </c>
      <c r="W613" t="str">
        <f t="shared" si="1105"/>
        <v/>
      </c>
      <c r="X613" t="str">
        <f t="shared" si="1105"/>
        <v/>
      </c>
      <c r="Y613" t="str">
        <f t="shared" si="1106"/>
        <v/>
      </c>
      <c r="Z613" t="str">
        <f t="shared" si="1106"/>
        <v/>
      </c>
      <c r="AA613" t="str">
        <f t="shared" si="1106"/>
        <v/>
      </c>
      <c r="AB613" t="str">
        <f t="shared" si="1106"/>
        <v/>
      </c>
      <c r="AD613">
        <f t="shared" si="1107"/>
        <v>0.70526315789473681</v>
      </c>
      <c r="AE613">
        <f t="shared" si="1108"/>
        <v>0.45964912280701753</v>
      </c>
      <c r="AF613">
        <f t="shared" si="1109"/>
        <v>0.49473684210526314</v>
      </c>
      <c r="AG613">
        <f t="shared" si="1110"/>
        <v>0.31228070175438599</v>
      </c>
      <c r="AH613">
        <f t="shared" si="1110"/>
        <v>0.29850746268656714</v>
      </c>
      <c r="AI613">
        <f t="shared" si="1110"/>
        <v>0.29770992366412213</v>
      </c>
      <c r="AJ613">
        <f t="shared" si="1110"/>
        <v>0.32624113475177308</v>
      </c>
      <c r="AK613">
        <f t="shared" si="1111"/>
        <v>0.68771929824561406</v>
      </c>
      <c r="AL613">
        <f t="shared" si="1111"/>
        <v>0.70149253731343286</v>
      </c>
      <c r="AM613">
        <f t="shared" si="1111"/>
        <v>0.70229007633587781</v>
      </c>
      <c r="AN613">
        <f t="shared" si="1111"/>
        <v>0.67375886524822692</v>
      </c>
      <c r="AQ613" t="str">
        <f t="shared" si="1112"/>
        <v/>
      </c>
      <c r="AR613" t="str">
        <f t="shared" si="1113"/>
        <v/>
      </c>
      <c r="AS613" t="str">
        <f t="shared" si="1114"/>
        <v/>
      </c>
      <c r="AT613" t="str">
        <f t="shared" si="1115"/>
        <v/>
      </c>
      <c r="AU613" t="str">
        <f t="shared" si="1115"/>
        <v/>
      </c>
      <c r="AV613" t="str">
        <f t="shared" si="1115"/>
        <v/>
      </c>
      <c r="AW613" t="str">
        <f t="shared" si="1115"/>
        <v/>
      </c>
      <c r="AX613" t="str">
        <f t="shared" si="1116"/>
        <v/>
      </c>
      <c r="AY613" t="str">
        <f t="shared" si="1116"/>
        <v/>
      </c>
      <c r="AZ613" t="str">
        <f t="shared" si="1116"/>
        <v/>
      </c>
      <c r="BA613" t="str">
        <f t="shared" si="1116"/>
        <v/>
      </c>
      <c r="BC613">
        <f t="shared" si="1117"/>
        <v>0.76555716353111436</v>
      </c>
      <c r="BD613">
        <f t="shared" si="1118"/>
        <v>0.50795947901591898</v>
      </c>
      <c r="BE613">
        <f t="shared" si="1119"/>
        <v>0.40520984081041966</v>
      </c>
      <c r="BF613">
        <f t="shared" si="1120"/>
        <v>0.56295224312590453</v>
      </c>
      <c r="BG613">
        <f t="shared" si="1120"/>
        <v>0.56521739130434778</v>
      </c>
      <c r="BH613">
        <f t="shared" si="1120"/>
        <v>0.54700854700854706</v>
      </c>
      <c r="BI613">
        <f t="shared" si="1120"/>
        <v>0.40357142857142858</v>
      </c>
      <c r="BJ613">
        <f t="shared" si="1121"/>
        <v>0.43704775687409553</v>
      </c>
      <c r="BK613">
        <f t="shared" si="1121"/>
        <v>0.43478260869565216</v>
      </c>
      <c r="BL613">
        <f t="shared" si="1121"/>
        <v>0.45299145299145299</v>
      </c>
      <c r="BM613">
        <f t="shared" si="1121"/>
        <v>0.59642857142857142</v>
      </c>
      <c r="BP613">
        <f t="shared" si="1122"/>
        <v>0.42857142857142855</v>
      </c>
      <c r="BQ613">
        <f t="shared" si="1123"/>
        <v>0.32653061224489793</v>
      </c>
      <c r="BR613">
        <f t="shared" si="1124"/>
        <v>0.73469387755102045</v>
      </c>
      <c r="BS613">
        <f t="shared" si="1125"/>
        <v>0</v>
      </c>
      <c r="BT613">
        <f t="shared" si="1125"/>
        <v>0</v>
      </c>
      <c r="BU613">
        <f t="shared" si="1125"/>
        <v>0</v>
      </c>
      <c r="BV613">
        <f t="shared" si="1125"/>
        <v>0</v>
      </c>
      <c r="BW613">
        <f t="shared" si="1126"/>
        <v>1</v>
      </c>
      <c r="BX613">
        <f t="shared" si="1126"/>
        <v>1</v>
      </c>
      <c r="BY613">
        <f t="shared" si="1126"/>
        <v>1</v>
      </c>
      <c r="BZ613">
        <f t="shared" si="1126"/>
        <v>1</v>
      </c>
    </row>
    <row r="614" spans="1:78" outlineLevel="1">
      <c r="A614" t="s">
        <v>83</v>
      </c>
      <c r="B614" t="s">
        <v>1977</v>
      </c>
      <c r="C614">
        <v>2021</v>
      </c>
      <c r="D614" t="s">
        <v>2039</v>
      </c>
      <c r="G614">
        <f t="shared" si="1094"/>
        <v>0.68965517241379315</v>
      </c>
      <c r="H614">
        <f t="shared" si="1095"/>
        <v>0.42857142857142855</v>
      </c>
      <c r="I614">
        <f t="shared" si="1096"/>
        <v>0.22167487684729065</v>
      </c>
      <c r="K614" t="str">
        <f t="shared" si="1097"/>
        <v/>
      </c>
      <c r="L614" t="str">
        <f t="shared" si="1098"/>
        <v/>
      </c>
      <c r="M614" t="str">
        <f t="shared" si="1099"/>
        <v/>
      </c>
      <c r="O614">
        <f t="shared" si="1100"/>
        <v>0</v>
      </c>
      <c r="P614">
        <f t="shared" si="1101"/>
        <v>1</v>
      </c>
      <c r="R614" t="str">
        <f t="shared" si="1102"/>
        <v/>
      </c>
      <c r="S614" t="str">
        <f t="shared" si="1103"/>
        <v/>
      </c>
      <c r="T614" t="str">
        <f t="shared" si="1104"/>
        <v/>
      </c>
      <c r="U614" t="str">
        <f t="shared" si="1105"/>
        <v/>
      </c>
      <c r="V614" t="str">
        <f t="shared" si="1105"/>
        <v/>
      </c>
      <c r="W614" t="str">
        <f t="shared" si="1105"/>
        <v/>
      </c>
      <c r="X614" t="str">
        <f t="shared" si="1105"/>
        <v/>
      </c>
      <c r="Y614" t="str">
        <f t="shared" si="1106"/>
        <v/>
      </c>
      <c r="Z614" t="str">
        <f t="shared" si="1106"/>
        <v/>
      </c>
      <c r="AA614" t="str">
        <f t="shared" si="1106"/>
        <v/>
      </c>
      <c r="AB614" t="str">
        <f t="shared" si="1106"/>
        <v/>
      </c>
      <c r="AD614">
        <f t="shared" si="1107"/>
        <v>0.66367713004484308</v>
      </c>
      <c r="AE614">
        <f t="shared" si="1108"/>
        <v>0.5246636771300448</v>
      </c>
      <c r="AF614">
        <f t="shared" si="1109"/>
        <v>0.47982062780269058</v>
      </c>
      <c r="AG614">
        <f t="shared" si="1110"/>
        <v>0.34977578475336324</v>
      </c>
      <c r="AH614">
        <f t="shared" si="1110"/>
        <v>0.35135135135135137</v>
      </c>
      <c r="AI614">
        <f t="shared" si="1110"/>
        <v>0.28205128205128205</v>
      </c>
      <c r="AJ614">
        <f t="shared" si="1110"/>
        <v>0.29906542056074764</v>
      </c>
      <c r="AK614">
        <f t="shared" si="1111"/>
        <v>0.65022421524663676</v>
      </c>
      <c r="AL614">
        <f t="shared" si="1111"/>
        <v>0.64864864864864868</v>
      </c>
      <c r="AM614">
        <f t="shared" si="1111"/>
        <v>0.71794871794871795</v>
      </c>
      <c r="AN614">
        <f t="shared" si="1111"/>
        <v>0.7009345794392523</v>
      </c>
      <c r="AQ614" t="str">
        <f t="shared" si="1112"/>
        <v/>
      </c>
      <c r="AR614" t="str">
        <f t="shared" si="1113"/>
        <v/>
      </c>
      <c r="AS614" t="str">
        <f t="shared" si="1114"/>
        <v/>
      </c>
      <c r="AT614" t="str">
        <f t="shared" si="1115"/>
        <v/>
      </c>
      <c r="AU614" t="str">
        <f t="shared" si="1115"/>
        <v/>
      </c>
      <c r="AV614" t="str">
        <f t="shared" si="1115"/>
        <v/>
      </c>
      <c r="AW614" t="str">
        <f t="shared" si="1115"/>
        <v/>
      </c>
      <c r="AX614" t="str">
        <f t="shared" si="1116"/>
        <v/>
      </c>
      <c r="AY614" t="str">
        <f t="shared" si="1116"/>
        <v/>
      </c>
      <c r="AZ614" t="str">
        <f t="shared" si="1116"/>
        <v/>
      </c>
      <c r="BA614" t="str">
        <f t="shared" si="1116"/>
        <v/>
      </c>
      <c r="BC614">
        <f t="shared" si="1117"/>
        <v>0.64656964656964655</v>
      </c>
      <c r="BD614">
        <f t="shared" si="1118"/>
        <v>0.52598752598752596</v>
      </c>
      <c r="BE614">
        <f t="shared" si="1119"/>
        <v>0.42203742203742206</v>
      </c>
      <c r="BF614">
        <f t="shared" si="1120"/>
        <v>0.48648648648648651</v>
      </c>
      <c r="BG614">
        <f t="shared" si="1120"/>
        <v>0.50482315112540188</v>
      </c>
      <c r="BH614">
        <f t="shared" si="1120"/>
        <v>0.43083003952569171</v>
      </c>
      <c r="BI614">
        <f t="shared" si="1120"/>
        <v>0.3251231527093596</v>
      </c>
      <c r="BJ614">
        <f t="shared" si="1121"/>
        <v>0.51351351351351349</v>
      </c>
      <c r="BK614">
        <f t="shared" si="1121"/>
        <v>0.49517684887459806</v>
      </c>
      <c r="BL614">
        <f t="shared" si="1121"/>
        <v>0.56916996047430835</v>
      </c>
      <c r="BM614">
        <f t="shared" si="1121"/>
        <v>0.67487684729064035</v>
      </c>
      <c r="BP614">
        <f t="shared" si="1122"/>
        <v>0.44262295081967212</v>
      </c>
      <c r="BQ614">
        <f t="shared" si="1123"/>
        <v>0.37704918032786883</v>
      </c>
      <c r="BR614">
        <f t="shared" si="1124"/>
        <v>0.65573770491803274</v>
      </c>
      <c r="BS614">
        <f t="shared" si="1125"/>
        <v>0</v>
      </c>
      <c r="BT614">
        <f t="shared" si="1125"/>
        <v>0</v>
      </c>
      <c r="BU614">
        <f t="shared" si="1125"/>
        <v>0</v>
      </c>
      <c r="BV614">
        <f t="shared" si="1125"/>
        <v>0</v>
      </c>
      <c r="BW614">
        <f t="shared" si="1126"/>
        <v>1</v>
      </c>
      <c r="BX614">
        <f t="shared" si="1126"/>
        <v>1</v>
      </c>
      <c r="BY614">
        <f t="shared" si="1126"/>
        <v>1</v>
      </c>
      <c r="BZ614">
        <f t="shared" si="1126"/>
        <v>1</v>
      </c>
    </row>
    <row r="615" spans="1:78" outlineLevel="1">
      <c r="A615" t="s">
        <v>83</v>
      </c>
      <c r="B615" t="s">
        <v>1977</v>
      </c>
      <c r="C615">
        <v>2022</v>
      </c>
      <c r="D615" t="s">
        <v>2039</v>
      </c>
      <c r="G615">
        <f t="shared" si="1094"/>
        <v>0.66666666666666663</v>
      </c>
      <c r="H615">
        <f t="shared" si="1095"/>
        <v>0.43333333333333335</v>
      </c>
      <c r="I615">
        <f t="shared" si="1096"/>
        <v>0.22222222222222221</v>
      </c>
      <c r="K615" t="str">
        <f t="shared" si="1097"/>
        <v/>
      </c>
      <c r="L615" t="str">
        <f t="shared" si="1098"/>
        <v/>
      </c>
      <c r="M615" t="str">
        <f t="shared" si="1099"/>
        <v/>
      </c>
      <c r="O615">
        <f t="shared" si="1100"/>
        <v>0</v>
      </c>
      <c r="P615">
        <f t="shared" si="1101"/>
        <v>1</v>
      </c>
      <c r="R615" t="str">
        <f t="shared" si="1102"/>
        <v/>
      </c>
      <c r="S615" t="str">
        <f t="shared" si="1103"/>
        <v/>
      </c>
      <c r="T615" t="str">
        <f t="shared" si="1104"/>
        <v/>
      </c>
      <c r="U615" t="str">
        <f t="shared" si="1105"/>
        <v/>
      </c>
      <c r="V615" t="str">
        <f t="shared" si="1105"/>
        <v/>
      </c>
      <c r="W615" t="str">
        <f t="shared" si="1105"/>
        <v/>
      </c>
      <c r="X615" t="str">
        <f t="shared" si="1105"/>
        <v/>
      </c>
      <c r="Y615" t="str">
        <f t="shared" si="1106"/>
        <v/>
      </c>
      <c r="Z615" t="str">
        <f t="shared" si="1106"/>
        <v/>
      </c>
      <c r="AA615" t="str">
        <f t="shared" si="1106"/>
        <v/>
      </c>
      <c r="AB615" t="str">
        <f t="shared" si="1106"/>
        <v/>
      </c>
      <c r="AD615">
        <f t="shared" si="1107"/>
        <v>0.45475113122171945</v>
      </c>
      <c r="AE615">
        <f t="shared" si="1108"/>
        <v>0.51583710407239824</v>
      </c>
      <c r="AF615">
        <f t="shared" si="1109"/>
        <v>0.48416289592760181</v>
      </c>
      <c r="AG615">
        <f t="shared" si="1110"/>
        <v>0.45475113122171945</v>
      </c>
      <c r="AH615">
        <f t="shared" si="1110"/>
        <v>0.50248756218905477</v>
      </c>
      <c r="AI615">
        <f t="shared" si="1110"/>
        <v>0.39912280701754388</v>
      </c>
      <c r="AJ615">
        <f t="shared" si="1110"/>
        <v>0.44859813084112149</v>
      </c>
      <c r="AK615">
        <f t="shared" si="1111"/>
        <v>0.54524886877828049</v>
      </c>
      <c r="AL615">
        <f t="shared" si="1111"/>
        <v>0.49751243781094528</v>
      </c>
      <c r="AM615">
        <f t="shared" si="1111"/>
        <v>0.60087719298245612</v>
      </c>
      <c r="AN615">
        <f t="shared" si="1111"/>
        <v>0.55140186915887845</v>
      </c>
      <c r="AQ615" t="str">
        <f t="shared" si="1112"/>
        <v/>
      </c>
      <c r="AR615" t="str">
        <f t="shared" si="1113"/>
        <v/>
      </c>
      <c r="AS615" t="str">
        <f t="shared" si="1114"/>
        <v/>
      </c>
      <c r="AT615" t="str">
        <f t="shared" si="1115"/>
        <v/>
      </c>
      <c r="AU615" t="str">
        <f t="shared" si="1115"/>
        <v/>
      </c>
      <c r="AV615" t="str">
        <f t="shared" si="1115"/>
        <v/>
      </c>
      <c r="AW615" t="str">
        <f t="shared" si="1115"/>
        <v/>
      </c>
      <c r="AX615" t="str">
        <f t="shared" si="1116"/>
        <v/>
      </c>
      <c r="AY615" t="str">
        <f t="shared" si="1116"/>
        <v/>
      </c>
      <c r="AZ615" t="str">
        <f t="shared" si="1116"/>
        <v/>
      </c>
      <c r="BA615" t="str">
        <f t="shared" si="1116"/>
        <v/>
      </c>
      <c r="BC615">
        <f t="shared" si="1117"/>
        <v>0.50641025641025639</v>
      </c>
      <c r="BD615">
        <f t="shared" si="1118"/>
        <v>0.48557692307692307</v>
      </c>
      <c r="BE615">
        <f t="shared" si="1119"/>
        <v>0.37820512820512819</v>
      </c>
      <c r="BF615">
        <f t="shared" si="1120"/>
        <v>0.6266025641025641</v>
      </c>
      <c r="BG615">
        <f t="shared" si="1120"/>
        <v>0.66139240506329111</v>
      </c>
      <c r="BH615">
        <f t="shared" si="1120"/>
        <v>0.57425742574257421</v>
      </c>
      <c r="BI615">
        <f t="shared" si="1120"/>
        <v>0.52542372881355937</v>
      </c>
      <c r="BJ615">
        <f t="shared" si="1121"/>
        <v>0.3733974358974359</v>
      </c>
      <c r="BK615">
        <f t="shared" si="1121"/>
        <v>0.33860759493670883</v>
      </c>
      <c r="BL615">
        <f t="shared" si="1121"/>
        <v>0.42574257425742573</v>
      </c>
      <c r="BM615">
        <f t="shared" si="1121"/>
        <v>0.47457627118644069</v>
      </c>
      <c r="BP615">
        <f t="shared" si="1122"/>
        <v>0.42222222222222222</v>
      </c>
      <c r="BQ615">
        <f t="shared" si="1123"/>
        <v>0.53333333333333333</v>
      </c>
      <c r="BR615">
        <f t="shared" si="1124"/>
        <v>0.64444444444444449</v>
      </c>
      <c r="BS615">
        <f t="shared" si="1125"/>
        <v>0</v>
      </c>
      <c r="BT615">
        <f t="shared" si="1125"/>
        <v>0</v>
      </c>
      <c r="BU615">
        <f t="shared" si="1125"/>
        <v>0</v>
      </c>
      <c r="BV615">
        <f t="shared" si="1125"/>
        <v>0</v>
      </c>
      <c r="BW615">
        <f t="shared" si="1126"/>
        <v>1</v>
      </c>
      <c r="BX615">
        <f t="shared" si="1126"/>
        <v>1</v>
      </c>
      <c r="BY615">
        <f t="shared" si="1126"/>
        <v>1</v>
      </c>
      <c r="BZ615">
        <f t="shared" si="1126"/>
        <v>1</v>
      </c>
    </row>
    <row r="616" spans="1:78" outlineLevel="1">
      <c r="A616" t="s">
        <v>83</v>
      </c>
      <c r="B616" t="s">
        <v>1977</v>
      </c>
      <c r="C616">
        <v>2023</v>
      </c>
      <c r="D616" t="s">
        <v>2039</v>
      </c>
      <c r="G616">
        <f t="shared" si="1094"/>
        <v>0.61375661375661372</v>
      </c>
      <c r="H616">
        <f t="shared" si="1095"/>
        <v>0.40211640211640209</v>
      </c>
      <c r="I616">
        <f t="shared" si="1096"/>
        <v>0.14285714285714285</v>
      </c>
      <c r="K616" t="str">
        <f t="shared" si="1097"/>
        <v/>
      </c>
      <c r="L616" t="str">
        <f t="shared" si="1098"/>
        <v/>
      </c>
      <c r="M616" t="str">
        <f t="shared" si="1099"/>
        <v/>
      </c>
      <c r="O616">
        <f t="shared" si="1100"/>
        <v>0</v>
      </c>
      <c r="P616">
        <f t="shared" si="1101"/>
        <v>1</v>
      </c>
      <c r="R616">
        <f t="shared" si="1102"/>
        <v>0.22142857142857142</v>
      </c>
      <c r="S616">
        <f t="shared" si="1103"/>
        <v>0.20714285714285716</v>
      </c>
      <c r="T616">
        <f t="shared" si="1104"/>
        <v>0.52142857142857146</v>
      </c>
      <c r="U616">
        <f t="shared" si="1105"/>
        <v>3.5714285714285712E-2</v>
      </c>
      <c r="V616">
        <f t="shared" si="1105"/>
        <v>6.4516129032258063E-2</v>
      </c>
      <c r="W616">
        <f t="shared" si="1105"/>
        <v>0.13793103448275862</v>
      </c>
      <c r="X616">
        <f t="shared" si="1105"/>
        <v>5.4794520547945202E-2</v>
      </c>
      <c r="Y616">
        <f t="shared" si="1106"/>
        <v>0.9642857142857143</v>
      </c>
      <c r="Z616">
        <f t="shared" si="1106"/>
        <v>0.93548387096774188</v>
      </c>
      <c r="AA616">
        <f t="shared" si="1106"/>
        <v>0.86206896551724133</v>
      </c>
      <c r="AB616">
        <f t="shared" si="1106"/>
        <v>0.9452054794520548</v>
      </c>
      <c r="AD616">
        <f t="shared" si="1107"/>
        <v>0.33776595744680848</v>
      </c>
      <c r="AE616">
        <f t="shared" si="1108"/>
        <v>0.49734042553191488</v>
      </c>
      <c r="AF616">
        <f t="shared" si="1109"/>
        <v>0.44946808510638298</v>
      </c>
      <c r="AG616">
        <f t="shared" si="1110"/>
        <v>0.46276595744680848</v>
      </c>
      <c r="AH616">
        <f t="shared" si="1110"/>
        <v>0.48031496062992124</v>
      </c>
      <c r="AI616">
        <f t="shared" si="1110"/>
        <v>0.40641711229946526</v>
      </c>
      <c r="AJ616">
        <f t="shared" si="1110"/>
        <v>0.43786982248520712</v>
      </c>
      <c r="AK616">
        <f t="shared" si="1111"/>
        <v>0.53723404255319152</v>
      </c>
      <c r="AL616">
        <f t="shared" si="1111"/>
        <v>0.51968503937007871</v>
      </c>
      <c r="AM616">
        <f t="shared" si="1111"/>
        <v>0.5935828877005348</v>
      </c>
      <c r="AN616">
        <f t="shared" si="1111"/>
        <v>0.56213017751479288</v>
      </c>
      <c r="AQ616" t="str">
        <f t="shared" si="1112"/>
        <v/>
      </c>
      <c r="AR616" t="str">
        <f t="shared" si="1113"/>
        <v/>
      </c>
      <c r="AS616" t="str">
        <f t="shared" si="1114"/>
        <v/>
      </c>
      <c r="AT616" t="str">
        <f t="shared" si="1115"/>
        <v/>
      </c>
      <c r="AU616" t="str">
        <f t="shared" si="1115"/>
        <v/>
      </c>
      <c r="AV616" t="str">
        <f t="shared" si="1115"/>
        <v/>
      </c>
      <c r="AW616" t="str">
        <f t="shared" si="1115"/>
        <v/>
      </c>
      <c r="AX616" t="str">
        <f t="shared" si="1116"/>
        <v/>
      </c>
      <c r="AY616" t="str">
        <f t="shared" si="1116"/>
        <v/>
      </c>
      <c r="AZ616" t="str">
        <f t="shared" si="1116"/>
        <v/>
      </c>
      <c r="BA616" t="str">
        <f t="shared" si="1116"/>
        <v/>
      </c>
      <c r="BC616">
        <f t="shared" si="1117"/>
        <v>0.42832469775474957</v>
      </c>
      <c r="BD616">
        <f t="shared" si="1118"/>
        <v>0.48877374784110533</v>
      </c>
      <c r="BE616">
        <f t="shared" si="1119"/>
        <v>0.35060449050086356</v>
      </c>
      <c r="BF616">
        <f t="shared" si="1120"/>
        <v>0.55613126079447328</v>
      </c>
      <c r="BG616">
        <f t="shared" si="1120"/>
        <v>0.58870967741935487</v>
      </c>
      <c r="BH616">
        <f t="shared" si="1120"/>
        <v>0.49469964664310956</v>
      </c>
      <c r="BI616">
        <f t="shared" si="1120"/>
        <v>0.34975369458128081</v>
      </c>
      <c r="BJ616">
        <f t="shared" si="1121"/>
        <v>0.44386873920552677</v>
      </c>
      <c r="BK616">
        <f t="shared" si="1121"/>
        <v>0.41129032258064518</v>
      </c>
      <c r="BL616">
        <f t="shared" si="1121"/>
        <v>0.5053003533568905</v>
      </c>
      <c r="BM616">
        <f t="shared" si="1121"/>
        <v>0.65024630541871919</v>
      </c>
      <c r="BP616">
        <f t="shared" si="1122"/>
        <v>0.18</v>
      </c>
      <c r="BQ616">
        <f t="shared" si="1123"/>
        <v>0.32</v>
      </c>
      <c r="BR616">
        <f t="shared" si="1124"/>
        <v>0.5</v>
      </c>
      <c r="BS616">
        <f t="shared" si="1125"/>
        <v>0</v>
      </c>
      <c r="BT616">
        <f t="shared" si="1125"/>
        <v>0</v>
      </c>
      <c r="BU616">
        <f t="shared" si="1125"/>
        <v>0</v>
      </c>
      <c r="BV616">
        <f t="shared" si="1125"/>
        <v>0</v>
      </c>
      <c r="BW616">
        <f t="shared" si="1126"/>
        <v>1</v>
      </c>
      <c r="BX616">
        <f t="shared" si="1126"/>
        <v>1</v>
      </c>
      <c r="BY616">
        <f t="shared" si="1126"/>
        <v>1</v>
      </c>
      <c r="BZ616">
        <f t="shared" si="1126"/>
        <v>1</v>
      </c>
    </row>
    <row r="617" spans="1:78" outlineLevel="1">
      <c r="A617" t="s">
        <v>85</v>
      </c>
      <c r="B617" t="s">
        <v>1766</v>
      </c>
      <c r="C617">
        <v>2018</v>
      </c>
      <c r="D617" t="s">
        <v>2039</v>
      </c>
      <c r="G617">
        <f t="shared" ref="G617:G622" si="1127">IF(F192&gt;0, G192/F192, "")</f>
        <v>0.35654596100278552</v>
      </c>
      <c r="H617">
        <f t="shared" ref="H617:H622" si="1128">IF(F192&gt;0, H192/F192, "")</f>
        <v>0.31476323119777161</v>
      </c>
      <c r="I617">
        <f t="shared" ref="I617:I622" si="1129">IF(F192&gt;0, I192/F192, "")</f>
        <v>0.17827298050139276</v>
      </c>
      <c r="K617" t="str">
        <f t="shared" ref="K617:K622" si="1130">IF(J192&gt;0, K192/J192, "")</f>
        <v/>
      </c>
      <c r="L617" t="str">
        <f t="shared" ref="L617:L622" si="1131">IF(J192&gt;0, L192/J192, "")</f>
        <v/>
      </c>
      <c r="M617" t="str">
        <f t="shared" ref="M617:M622" si="1132">IF(J192&gt;0, M192/J192, "")</f>
        <v/>
      </c>
      <c r="O617" t="str">
        <f t="shared" ref="O617:O622" si="1133">IF(N192&gt;0, O192/N192, "")</f>
        <v/>
      </c>
      <c r="P617" t="str">
        <f t="shared" ref="P617:P622" si="1134">IF(N192&gt;0, P192/N192, "")</f>
        <v/>
      </c>
      <c r="R617" t="str">
        <f t="shared" ref="R617:R622" si="1135">IF(Q192&gt;0, R192/Q192, "")</f>
        <v/>
      </c>
      <c r="S617" t="str">
        <f t="shared" ref="S617:S622" si="1136">IF(Q192&gt;0, S192/Q192, "")</f>
        <v/>
      </c>
      <c r="T617" t="str">
        <f t="shared" ref="T617:T622" si="1137">IF(Q192&gt;0, T192/Q192, "")</f>
        <v/>
      </c>
      <c r="U617" t="str">
        <f t="shared" ref="U617:X622" si="1138">IF(Q192&gt;0, U192/Q192, "")</f>
        <v/>
      </c>
      <c r="V617" t="str">
        <f t="shared" si="1138"/>
        <v/>
      </c>
      <c r="W617" t="str">
        <f t="shared" si="1138"/>
        <v/>
      </c>
      <c r="X617" t="str">
        <f t="shared" si="1138"/>
        <v/>
      </c>
      <c r="Y617" t="str">
        <f t="shared" ref="Y617:AB622" si="1139">IF(Q192&gt;0, Y192/Q192, "")</f>
        <v/>
      </c>
      <c r="Z617" t="str">
        <f t="shared" si="1139"/>
        <v/>
      </c>
      <c r="AA617" t="str">
        <f t="shared" si="1139"/>
        <v/>
      </c>
      <c r="AB617" t="str">
        <f t="shared" si="1139"/>
        <v/>
      </c>
      <c r="AD617">
        <f t="shared" ref="AD617:AD622" si="1140">IF(AC192&gt;0, AD192/AC192, "")</f>
        <v>0.37979094076655051</v>
      </c>
      <c r="AE617">
        <f t="shared" ref="AE617:AE622" si="1141">IF(AC192&gt;0, AE192/AC192, "")</f>
        <v>0.5331010452961672</v>
      </c>
      <c r="AF617">
        <f t="shared" ref="AF617:AF622" si="1142">IF(AC192&gt;0, AF192/AC192, "")</f>
        <v>0.4808362369337979</v>
      </c>
      <c r="AG617">
        <f t="shared" ref="AG617:AJ622" si="1143">IF(AC192&gt;0, AG192/AC192, "")</f>
        <v>0.56097560975609762</v>
      </c>
      <c r="AH617">
        <f t="shared" si="1143"/>
        <v>0.56880733944954132</v>
      </c>
      <c r="AI617">
        <f t="shared" si="1143"/>
        <v>0.5490196078431373</v>
      </c>
      <c r="AJ617">
        <f t="shared" si="1143"/>
        <v>0.52898550724637683</v>
      </c>
      <c r="AK617">
        <f t="shared" ref="AK617:AN622" si="1144">IF(AC192&gt;0, AK192/AC192, "")</f>
        <v>0.43902439024390244</v>
      </c>
      <c r="AL617">
        <f t="shared" si="1144"/>
        <v>0.43119266055045874</v>
      </c>
      <c r="AM617">
        <f t="shared" si="1144"/>
        <v>0.45098039215686275</v>
      </c>
      <c r="AN617">
        <f t="shared" si="1144"/>
        <v>0.47101449275362317</v>
      </c>
      <c r="AQ617" t="str">
        <f t="shared" ref="AQ617:AQ622" si="1145">IF(AP192&gt;0, AQ192/AP192, "")</f>
        <v/>
      </c>
      <c r="AR617" t="str">
        <f t="shared" ref="AR617:AR622" si="1146">IF(AP192&gt;0, AR192/AP192, "")</f>
        <v/>
      </c>
      <c r="AS617" t="str">
        <f t="shared" ref="AS617:AS622" si="1147">IF(AP192&gt;0, AS192/AP192, "")</f>
        <v/>
      </c>
      <c r="AT617" t="str">
        <f t="shared" ref="AT617:AW622" si="1148">IF(AP192&gt;0, AT192/AP192, "")</f>
        <v/>
      </c>
      <c r="AU617" t="str">
        <f t="shared" si="1148"/>
        <v/>
      </c>
      <c r="AV617" t="str">
        <f t="shared" si="1148"/>
        <v/>
      </c>
      <c r="AW617" t="str">
        <f t="shared" si="1148"/>
        <v/>
      </c>
      <c r="AX617" t="str">
        <f t="shared" ref="AX617:BA622" si="1149">IF(AP192&gt;0, AX192/AP192, "")</f>
        <v/>
      </c>
      <c r="AY617" t="str">
        <f t="shared" si="1149"/>
        <v/>
      </c>
      <c r="AZ617" t="str">
        <f t="shared" si="1149"/>
        <v/>
      </c>
      <c r="BA617" t="str">
        <f t="shared" si="1149"/>
        <v/>
      </c>
      <c r="BC617">
        <f t="shared" ref="BC617:BC622" si="1150">IF(BB192&gt;0, BC192/BB192, "")</f>
        <v>0.41545893719806765</v>
      </c>
      <c r="BD617">
        <f t="shared" ref="BD617:BD622" si="1151">IF(BB192&gt;0, BD192/BB192, "")</f>
        <v>0.50724637681159424</v>
      </c>
      <c r="BE617">
        <f t="shared" ref="BE617:BE622" si="1152">IF(BB192&gt;0, BE192/BB192, "")</f>
        <v>0.33816425120772947</v>
      </c>
      <c r="BF617">
        <f t="shared" ref="BF617:BI622" si="1153">IF(BB192&gt;0, BF192/BB192, "")</f>
        <v>0.86956521739130432</v>
      </c>
      <c r="BG617">
        <f t="shared" si="1153"/>
        <v>0.88372093023255816</v>
      </c>
      <c r="BH617">
        <f t="shared" si="1153"/>
        <v>0.85238095238095235</v>
      </c>
      <c r="BI617">
        <f t="shared" si="1153"/>
        <v>0.79285714285714282</v>
      </c>
      <c r="BJ617">
        <f t="shared" ref="BJ617:BM622" si="1154">IF(BB192&gt;0, BJ192/BB192, "")</f>
        <v>0.13043478260869565</v>
      </c>
      <c r="BK617">
        <f t="shared" si="1154"/>
        <v>0.11627906976744186</v>
      </c>
      <c r="BL617">
        <f t="shared" si="1154"/>
        <v>0.14761904761904762</v>
      </c>
      <c r="BM617">
        <f t="shared" si="1154"/>
        <v>0.20714285714285716</v>
      </c>
      <c r="BP617" t="str">
        <f t="shared" ref="BP617:BP622" si="1155">IF(BO192&gt;0, BP192/BO192, "")</f>
        <v/>
      </c>
      <c r="BQ617" t="str">
        <f t="shared" ref="BQ617:BQ622" si="1156">IF(BO192&gt;0, BQ192/BO192, "")</f>
        <v/>
      </c>
      <c r="BR617" t="str">
        <f t="shared" ref="BR617:BR622" si="1157">IF(BO192&gt;0, BR192/BO192, "")</f>
        <v/>
      </c>
      <c r="BS617" t="str">
        <f t="shared" ref="BS617:BV622" si="1158">IF(BO192&gt;0, BS192/BO192, "")</f>
        <v/>
      </c>
      <c r="BT617" t="str">
        <f t="shared" si="1158"/>
        <v/>
      </c>
      <c r="BU617" t="str">
        <f t="shared" si="1158"/>
        <v/>
      </c>
      <c r="BV617" t="str">
        <f t="shared" si="1158"/>
        <v/>
      </c>
      <c r="BW617" t="str">
        <f t="shared" ref="BW617:BZ622" si="1159">IF(BO192&gt;0, BW192/BO192, "")</f>
        <v/>
      </c>
      <c r="BX617" t="str">
        <f t="shared" si="1159"/>
        <v/>
      </c>
      <c r="BY617" t="str">
        <f t="shared" si="1159"/>
        <v/>
      </c>
      <c r="BZ617" t="str">
        <f t="shared" si="1159"/>
        <v/>
      </c>
    </row>
    <row r="618" spans="1:78" outlineLevel="1">
      <c r="A618" t="s">
        <v>85</v>
      </c>
      <c r="B618" t="s">
        <v>1766</v>
      </c>
      <c r="C618">
        <v>2019</v>
      </c>
      <c r="D618" t="s">
        <v>2039</v>
      </c>
      <c r="G618">
        <f t="shared" si="1127"/>
        <v>0.42105263157894735</v>
      </c>
      <c r="H618">
        <f t="shared" si="1128"/>
        <v>0.33240997229916897</v>
      </c>
      <c r="I618">
        <f t="shared" si="1129"/>
        <v>0.16897506925207756</v>
      </c>
      <c r="K618" t="str">
        <f t="shared" si="1130"/>
        <v/>
      </c>
      <c r="L618" t="str">
        <f t="shared" si="1131"/>
        <v/>
      </c>
      <c r="M618" t="str">
        <f t="shared" si="1132"/>
        <v/>
      </c>
      <c r="O618" t="str">
        <f t="shared" si="1133"/>
        <v/>
      </c>
      <c r="P618" t="str">
        <f t="shared" si="1134"/>
        <v/>
      </c>
      <c r="R618" t="str">
        <f t="shared" si="1135"/>
        <v/>
      </c>
      <c r="S618" t="str">
        <f t="shared" si="1136"/>
        <v/>
      </c>
      <c r="T618" t="str">
        <f t="shared" si="1137"/>
        <v/>
      </c>
      <c r="U618" t="str">
        <f t="shared" si="1138"/>
        <v/>
      </c>
      <c r="V618" t="str">
        <f t="shared" si="1138"/>
        <v/>
      </c>
      <c r="W618" t="str">
        <f t="shared" si="1138"/>
        <v/>
      </c>
      <c r="X618" t="str">
        <f t="shared" si="1138"/>
        <v/>
      </c>
      <c r="Y618" t="str">
        <f t="shared" si="1139"/>
        <v/>
      </c>
      <c r="Z618" t="str">
        <f t="shared" si="1139"/>
        <v/>
      </c>
      <c r="AA618" t="str">
        <f t="shared" si="1139"/>
        <v/>
      </c>
      <c r="AB618" t="str">
        <f t="shared" si="1139"/>
        <v/>
      </c>
      <c r="AD618">
        <f t="shared" si="1140"/>
        <v>0.3569230769230769</v>
      </c>
      <c r="AE618">
        <f t="shared" si="1141"/>
        <v>0.54153846153846152</v>
      </c>
      <c r="AF618">
        <f t="shared" si="1142"/>
        <v>0.39692307692307693</v>
      </c>
      <c r="AG618">
        <f t="shared" si="1143"/>
        <v>0.52615384615384619</v>
      </c>
      <c r="AH618">
        <f t="shared" si="1143"/>
        <v>0.58620689655172409</v>
      </c>
      <c r="AI618">
        <f t="shared" si="1143"/>
        <v>0.55681818181818177</v>
      </c>
      <c r="AJ618">
        <f t="shared" si="1143"/>
        <v>0.49612403100775193</v>
      </c>
      <c r="AK618">
        <f t="shared" si="1144"/>
        <v>0.47384615384615386</v>
      </c>
      <c r="AL618">
        <f t="shared" si="1144"/>
        <v>0.41379310344827586</v>
      </c>
      <c r="AM618">
        <f t="shared" si="1144"/>
        <v>0.44318181818181818</v>
      </c>
      <c r="AN618">
        <f t="shared" si="1144"/>
        <v>0.50387596899224807</v>
      </c>
      <c r="AQ618" t="str">
        <f t="shared" si="1145"/>
        <v/>
      </c>
      <c r="AR618" t="str">
        <f t="shared" si="1146"/>
        <v/>
      </c>
      <c r="AS618" t="str">
        <f t="shared" si="1147"/>
        <v/>
      </c>
      <c r="AT618" t="str">
        <f t="shared" si="1148"/>
        <v/>
      </c>
      <c r="AU618" t="str">
        <f t="shared" si="1148"/>
        <v/>
      </c>
      <c r="AV618" t="str">
        <f t="shared" si="1148"/>
        <v/>
      </c>
      <c r="AW618" t="str">
        <f t="shared" si="1148"/>
        <v/>
      </c>
      <c r="AX618" t="str">
        <f t="shared" si="1149"/>
        <v/>
      </c>
      <c r="AY618" t="str">
        <f t="shared" si="1149"/>
        <v/>
      </c>
      <c r="AZ618" t="str">
        <f t="shared" si="1149"/>
        <v/>
      </c>
      <c r="BA618" t="str">
        <f t="shared" si="1149"/>
        <v/>
      </c>
      <c r="BC618">
        <f t="shared" si="1150"/>
        <v>0.44708423326133911</v>
      </c>
      <c r="BD618">
        <f t="shared" si="1151"/>
        <v>0.56803455723542118</v>
      </c>
      <c r="BE618">
        <f t="shared" si="1152"/>
        <v>0.30885529157667385</v>
      </c>
      <c r="BF618">
        <f t="shared" si="1153"/>
        <v>0.79481641468682507</v>
      </c>
      <c r="BG618">
        <f t="shared" si="1153"/>
        <v>0.86956521739130432</v>
      </c>
      <c r="BH618">
        <f t="shared" si="1153"/>
        <v>0.81368821292775662</v>
      </c>
      <c r="BI618">
        <f t="shared" si="1153"/>
        <v>0.67832167832167833</v>
      </c>
      <c r="BJ618">
        <f t="shared" si="1154"/>
        <v>0.20518358531317496</v>
      </c>
      <c r="BK618">
        <f t="shared" si="1154"/>
        <v>0.13043478260869565</v>
      </c>
      <c r="BL618">
        <f t="shared" si="1154"/>
        <v>0.18631178707224336</v>
      </c>
      <c r="BM618">
        <f t="shared" si="1154"/>
        <v>0.32167832167832167</v>
      </c>
      <c r="BP618" t="str">
        <f t="shared" si="1155"/>
        <v/>
      </c>
      <c r="BQ618" t="str">
        <f t="shared" si="1156"/>
        <v/>
      </c>
      <c r="BR618" t="str">
        <f t="shared" si="1157"/>
        <v/>
      </c>
      <c r="BS618" t="str">
        <f t="shared" si="1158"/>
        <v/>
      </c>
      <c r="BT618" t="str">
        <f t="shared" si="1158"/>
        <v/>
      </c>
      <c r="BU618" t="str">
        <f t="shared" si="1158"/>
        <v/>
      </c>
      <c r="BV618" t="str">
        <f t="shared" si="1158"/>
        <v/>
      </c>
      <c r="BW618" t="str">
        <f t="shared" si="1159"/>
        <v/>
      </c>
      <c r="BX618" t="str">
        <f t="shared" si="1159"/>
        <v/>
      </c>
      <c r="BY618" t="str">
        <f t="shared" si="1159"/>
        <v/>
      </c>
      <c r="BZ618" t="str">
        <f t="shared" si="1159"/>
        <v/>
      </c>
    </row>
    <row r="619" spans="1:78" outlineLevel="1">
      <c r="A619" t="s">
        <v>85</v>
      </c>
      <c r="B619" t="s">
        <v>1766</v>
      </c>
      <c r="C619">
        <v>2020</v>
      </c>
      <c r="D619" t="s">
        <v>2039</v>
      </c>
      <c r="G619">
        <f t="shared" si="1127"/>
        <v>0.47872340425531917</v>
      </c>
      <c r="H619">
        <f t="shared" si="1128"/>
        <v>0.31382978723404253</v>
      </c>
      <c r="I619">
        <f t="shared" si="1129"/>
        <v>0.14361702127659576</v>
      </c>
      <c r="K619" t="str">
        <f t="shared" si="1130"/>
        <v/>
      </c>
      <c r="L619" t="str">
        <f t="shared" si="1131"/>
        <v/>
      </c>
      <c r="M619" t="str">
        <f t="shared" si="1132"/>
        <v/>
      </c>
      <c r="O619">
        <f t="shared" si="1133"/>
        <v>0</v>
      </c>
      <c r="P619">
        <f t="shared" si="1134"/>
        <v>1</v>
      </c>
      <c r="R619">
        <f t="shared" si="1135"/>
        <v>0</v>
      </c>
      <c r="S619">
        <f t="shared" si="1136"/>
        <v>0</v>
      </c>
      <c r="T619">
        <f t="shared" si="1137"/>
        <v>0</v>
      </c>
      <c r="U619">
        <f t="shared" si="1138"/>
        <v>1</v>
      </c>
      <c r="V619" t="str">
        <f t="shared" si="1138"/>
        <v/>
      </c>
      <c r="W619" t="str">
        <f t="shared" si="1138"/>
        <v/>
      </c>
      <c r="X619" t="str">
        <f t="shared" si="1138"/>
        <v/>
      </c>
      <c r="Y619">
        <f t="shared" si="1139"/>
        <v>0</v>
      </c>
      <c r="Z619" t="str">
        <f t="shared" si="1139"/>
        <v/>
      </c>
      <c r="AA619" t="str">
        <f t="shared" si="1139"/>
        <v/>
      </c>
      <c r="AB619" t="str">
        <f t="shared" si="1139"/>
        <v/>
      </c>
      <c r="AD619">
        <f t="shared" si="1140"/>
        <v>0.34074074074074073</v>
      </c>
      <c r="AE619">
        <f t="shared" si="1141"/>
        <v>0.50370370370370365</v>
      </c>
      <c r="AF619">
        <f t="shared" si="1142"/>
        <v>0.40370370370370373</v>
      </c>
      <c r="AG619">
        <f t="shared" si="1143"/>
        <v>0.5444444444444444</v>
      </c>
      <c r="AH619">
        <f t="shared" si="1143"/>
        <v>0.56521739130434778</v>
      </c>
      <c r="AI619">
        <f t="shared" si="1143"/>
        <v>0.55882352941176472</v>
      </c>
      <c r="AJ619">
        <f t="shared" si="1143"/>
        <v>0.52293577981651373</v>
      </c>
      <c r="AK619">
        <f t="shared" si="1144"/>
        <v>0.45555555555555555</v>
      </c>
      <c r="AL619">
        <f t="shared" si="1144"/>
        <v>0.43478260869565216</v>
      </c>
      <c r="AM619">
        <f t="shared" si="1144"/>
        <v>0.44117647058823528</v>
      </c>
      <c r="AN619">
        <f t="shared" si="1144"/>
        <v>0.47706422018348627</v>
      </c>
      <c r="AQ619" t="str">
        <f t="shared" si="1145"/>
        <v/>
      </c>
      <c r="AR619" t="str">
        <f t="shared" si="1146"/>
        <v/>
      </c>
      <c r="AS619" t="str">
        <f t="shared" si="1147"/>
        <v/>
      </c>
      <c r="AT619" t="str">
        <f t="shared" si="1148"/>
        <v/>
      </c>
      <c r="AU619" t="str">
        <f t="shared" si="1148"/>
        <v/>
      </c>
      <c r="AV619" t="str">
        <f t="shared" si="1148"/>
        <v/>
      </c>
      <c r="AW619" t="str">
        <f t="shared" si="1148"/>
        <v/>
      </c>
      <c r="AX619" t="str">
        <f t="shared" si="1149"/>
        <v/>
      </c>
      <c r="AY619" t="str">
        <f t="shared" si="1149"/>
        <v/>
      </c>
      <c r="AZ619" t="str">
        <f t="shared" si="1149"/>
        <v/>
      </c>
      <c r="BA619" t="str">
        <f t="shared" si="1149"/>
        <v/>
      </c>
      <c r="BC619">
        <f t="shared" si="1150"/>
        <v>0.49480249480249483</v>
      </c>
      <c r="BD619">
        <f t="shared" si="1151"/>
        <v>0.47193347193347196</v>
      </c>
      <c r="BE619">
        <f t="shared" si="1152"/>
        <v>0.28274428274428276</v>
      </c>
      <c r="BF619">
        <f t="shared" si="1153"/>
        <v>0.81496881496881501</v>
      </c>
      <c r="BG619">
        <f t="shared" si="1153"/>
        <v>0.83613445378151263</v>
      </c>
      <c r="BH619">
        <f t="shared" si="1153"/>
        <v>0.80616740088105732</v>
      </c>
      <c r="BI619">
        <f t="shared" si="1153"/>
        <v>0.77941176470588236</v>
      </c>
      <c r="BJ619">
        <f t="shared" si="1154"/>
        <v>0.18503118503118504</v>
      </c>
      <c r="BK619">
        <f t="shared" si="1154"/>
        <v>0.1638655462184874</v>
      </c>
      <c r="BL619">
        <f t="shared" si="1154"/>
        <v>0.19383259911894274</v>
      </c>
      <c r="BM619">
        <f t="shared" si="1154"/>
        <v>0.22058823529411764</v>
      </c>
      <c r="BP619" t="str">
        <f t="shared" si="1155"/>
        <v/>
      </c>
      <c r="BQ619" t="str">
        <f t="shared" si="1156"/>
        <v/>
      </c>
      <c r="BR619" t="str">
        <f t="shared" si="1157"/>
        <v/>
      </c>
      <c r="BS619" t="str">
        <f t="shared" si="1158"/>
        <v/>
      </c>
      <c r="BT619" t="str">
        <f t="shared" si="1158"/>
        <v/>
      </c>
      <c r="BU619" t="str">
        <f t="shared" si="1158"/>
        <v/>
      </c>
      <c r="BV619" t="str">
        <f t="shared" si="1158"/>
        <v/>
      </c>
      <c r="BW619" t="str">
        <f t="shared" si="1159"/>
        <v/>
      </c>
      <c r="BX619" t="str">
        <f t="shared" si="1159"/>
        <v/>
      </c>
      <c r="BY619" t="str">
        <f t="shared" si="1159"/>
        <v/>
      </c>
      <c r="BZ619" t="str">
        <f t="shared" si="1159"/>
        <v/>
      </c>
    </row>
    <row r="620" spans="1:78" outlineLevel="1">
      <c r="A620" t="s">
        <v>85</v>
      </c>
      <c r="B620" t="s">
        <v>1766</v>
      </c>
      <c r="C620">
        <v>2021</v>
      </c>
      <c r="D620" t="s">
        <v>2039</v>
      </c>
      <c r="G620">
        <f t="shared" si="1127"/>
        <v>0.43163538873994639</v>
      </c>
      <c r="H620">
        <f t="shared" si="1128"/>
        <v>0.31903485254691688</v>
      </c>
      <c r="I620">
        <f t="shared" si="1129"/>
        <v>0.12868632707774799</v>
      </c>
      <c r="K620" t="str">
        <f t="shared" si="1130"/>
        <v/>
      </c>
      <c r="L620" t="str">
        <f t="shared" si="1131"/>
        <v/>
      </c>
      <c r="M620" t="str">
        <f t="shared" si="1132"/>
        <v/>
      </c>
      <c r="O620">
        <f t="shared" si="1133"/>
        <v>0</v>
      </c>
      <c r="P620">
        <f t="shared" si="1134"/>
        <v>1</v>
      </c>
      <c r="R620">
        <f t="shared" si="1135"/>
        <v>0</v>
      </c>
      <c r="S620">
        <f t="shared" si="1136"/>
        <v>0</v>
      </c>
      <c r="T620">
        <f t="shared" si="1137"/>
        <v>0</v>
      </c>
      <c r="U620">
        <f t="shared" si="1138"/>
        <v>1</v>
      </c>
      <c r="V620" t="str">
        <f t="shared" si="1138"/>
        <v/>
      </c>
      <c r="W620" t="str">
        <f t="shared" si="1138"/>
        <v/>
      </c>
      <c r="X620" t="str">
        <f t="shared" si="1138"/>
        <v/>
      </c>
      <c r="Y620">
        <f t="shared" si="1139"/>
        <v>0</v>
      </c>
      <c r="Z620" t="str">
        <f t="shared" si="1139"/>
        <v/>
      </c>
      <c r="AA620" t="str">
        <f t="shared" si="1139"/>
        <v/>
      </c>
      <c r="AB620" t="str">
        <f t="shared" si="1139"/>
        <v/>
      </c>
      <c r="AD620">
        <f t="shared" si="1140"/>
        <v>0.30706521739130432</v>
      </c>
      <c r="AE620">
        <f t="shared" si="1141"/>
        <v>0.46739130434782611</v>
      </c>
      <c r="AF620">
        <f t="shared" si="1142"/>
        <v>0.40489130434782611</v>
      </c>
      <c r="AG620">
        <f t="shared" si="1143"/>
        <v>0.51358695652173914</v>
      </c>
      <c r="AH620">
        <f t="shared" si="1143"/>
        <v>0.46902654867256638</v>
      </c>
      <c r="AI620">
        <f t="shared" si="1143"/>
        <v>0.54651162790697672</v>
      </c>
      <c r="AJ620">
        <f t="shared" si="1143"/>
        <v>0.53020134228187921</v>
      </c>
      <c r="AK620">
        <f t="shared" si="1144"/>
        <v>0.48641304347826086</v>
      </c>
      <c r="AL620">
        <f t="shared" si="1144"/>
        <v>0.53097345132743368</v>
      </c>
      <c r="AM620">
        <f t="shared" si="1144"/>
        <v>0.45348837209302323</v>
      </c>
      <c r="AN620">
        <f t="shared" si="1144"/>
        <v>0.46979865771812079</v>
      </c>
      <c r="AQ620" t="str">
        <f t="shared" si="1145"/>
        <v/>
      </c>
      <c r="AR620" t="str">
        <f t="shared" si="1146"/>
        <v/>
      </c>
      <c r="AS620" t="str">
        <f t="shared" si="1147"/>
        <v/>
      </c>
      <c r="AT620" t="str">
        <f t="shared" si="1148"/>
        <v/>
      </c>
      <c r="AU620" t="str">
        <f t="shared" si="1148"/>
        <v/>
      </c>
      <c r="AV620" t="str">
        <f t="shared" si="1148"/>
        <v/>
      </c>
      <c r="AW620" t="str">
        <f t="shared" si="1148"/>
        <v/>
      </c>
      <c r="AX620" t="str">
        <f t="shared" si="1149"/>
        <v/>
      </c>
      <c r="AY620" t="str">
        <f t="shared" si="1149"/>
        <v/>
      </c>
      <c r="AZ620" t="str">
        <f t="shared" si="1149"/>
        <v/>
      </c>
      <c r="BA620" t="str">
        <f t="shared" si="1149"/>
        <v/>
      </c>
      <c r="BC620">
        <f t="shared" si="1150"/>
        <v>0.46756152125279643</v>
      </c>
      <c r="BD620">
        <f t="shared" si="1151"/>
        <v>0.44742729306487694</v>
      </c>
      <c r="BE620">
        <f t="shared" si="1152"/>
        <v>0.23937360178970918</v>
      </c>
      <c r="BF620">
        <f t="shared" si="1153"/>
        <v>0.78299776286353473</v>
      </c>
      <c r="BG620">
        <f t="shared" si="1153"/>
        <v>0.83732057416267947</v>
      </c>
      <c r="BH620">
        <f t="shared" si="1153"/>
        <v>0.73499999999999999</v>
      </c>
      <c r="BI620">
        <f t="shared" si="1153"/>
        <v>0.69158878504672894</v>
      </c>
      <c r="BJ620">
        <f t="shared" si="1154"/>
        <v>0.21700223713646533</v>
      </c>
      <c r="BK620">
        <f t="shared" si="1154"/>
        <v>0.16267942583732056</v>
      </c>
      <c r="BL620">
        <f t="shared" si="1154"/>
        <v>0.26500000000000001</v>
      </c>
      <c r="BM620">
        <f t="shared" si="1154"/>
        <v>0.30841121495327101</v>
      </c>
      <c r="BP620" t="str">
        <f t="shared" si="1155"/>
        <v/>
      </c>
      <c r="BQ620" t="str">
        <f t="shared" si="1156"/>
        <v/>
      </c>
      <c r="BR620" t="str">
        <f t="shared" si="1157"/>
        <v/>
      </c>
      <c r="BS620" t="str">
        <f t="shared" si="1158"/>
        <v/>
      </c>
      <c r="BT620" t="str">
        <f t="shared" si="1158"/>
        <v/>
      </c>
      <c r="BU620" t="str">
        <f t="shared" si="1158"/>
        <v/>
      </c>
      <c r="BV620" t="str">
        <f t="shared" si="1158"/>
        <v/>
      </c>
      <c r="BW620" t="str">
        <f t="shared" si="1159"/>
        <v/>
      </c>
      <c r="BX620" t="str">
        <f t="shared" si="1159"/>
        <v/>
      </c>
      <c r="BY620" t="str">
        <f t="shared" si="1159"/>
        <v/>
      </c>
      <c r="BZ620" t="str">
        <f t="shared" si="1159"/>
        <v/>
      </c>
    </row>
    <row r="621" spans="1:78" outlineLevel="1">
      <c r="A621" t="s">
        <v>85</v>
      </c>
      <c r="B621" t="s">
        <v>1766</v>
      </c>
      <c r="C621">
        <v>2022</v>
      </c>
      <c r="D621" t="s">
        <v>2039</v>
      </c>
      <c r="G621">
        <f t="shared" si="1127"/>
        <v>0.54145077720207258</v>
      </c>
      <c r="H621">
        <f t="shared" si="1128"/>
        <v>0.24093264248704663</v>
      </c>
      <c r="I621">
        <f t="shared" si="1129"/>
        <v>8.8082901554404139E-2</v>
      </c>
      <c r="K621" t="str">
        <f t="shared" si="1130"/>
        <v/>
      </c>
      <c r="L621" t="str">
        <f t="shared" si="1131"/>
        <v/>
      </c>
      <c r="M621" t="str">
        <f t="shared" si="1132"/>
        <v/>
      </c>
      <c r="O621">
        <f t="shared" si="1133"/>
        <v>0</v>
      </c>
      <c r="P621">
        <f t="shared" si="1134"/>
        <v>1</v>
      </c>
      <c r="R621">
        <f t="shared" si="1135"/>
        <v>0</v>
      </c>
      <c r="S621">
        <f t="shared" si="1136"/>
        <v>0</v>
      </c>
      <c r="T621">
        <f t="shared" si="1137"/>
        <v>0</v>
      </c>
      <c r="U621">
        <f t="shared" si="1138"/>
        <v>1</v>
      </c>
      <c r="V621" t="str">
        <f t="shared" si="1138"/>
        <v/>
      </c>
      <c r="W621" t="str">
        <f t="shared" si="1138"/>
        <v/>
      </c>
      <c r="X621" t="str">
        <f t="shared" si="1138"/>
        <v/>
      </c>
      <c r="Y621">
        <f t="shared" si="1139"/>
        <v>0</v>
      </c>
      <c r="Z621" t="str">
        <f t="shared" si="1139"/>
        <v/>
      </c>
      <c r="AA621" t="str">
        <f t="shared" si="1139"/>
        <v/>
      </c>
      <c r="AB621" t="str">
        <f t="shared" si="1139"/>
        <v/>
      </c>
      <c r="AD621">
        <f t="shared" si="1140"/>
        <v>0.84063745019920322</v>
      </c>
      <c r="AE621">
        <f t="shared" si="1141"/>
        <v>0.44621513944223107</v>
      </c>
      <c r="AF621">
        <f t="shared" si="1142"/>
        <v>0.37848605577689243</v>
      </c>
      <c r="AG621">
        <f t="shared" si="1143"/>
        <v>0.45816733067729082</v>
      </c>
      <c r="AH621">
        <f t="shared" si="1143"/>
        <v>0.43601895734597157</v>
      </c>
      <c r="AI621">
        <f t="shared" si="1143"/>
        <v>0.38392857142857145</v>
      </c>
      <c r="AJ621">
        <f t="shared" si="1143"/>
        <v>0.44210526315789472</v>
      </c>
      <c r="AK621">
        <f t="shared" si="1144"/>
        <v>0.54183266932270913</v>
      </c>
      <c r="AL621">
        <f t="shared" si="1144"/>
        <v>0.56398104265402849</v>
      </c>
      <c r="AM621">
        <f t="shared" si="1144"/>
        <v>0.6160714285714286</v>
      </c>
      <c r="AN621">
        <f t="shared" si="1144"/>
        <v>0.55789473684210522</v>
      </c>
      <c r="AQ621" t="str">
        <f t="shared" si="1145"/>
        <v/>
      </c>
      <c r="AR621" t="str">
        <f t="shared" si="1146"/>
        <v/>
      </c>
      <c r="AS621" t="str">
        <f t="shared" si="1147"/>
        <v/>
      </c>
      <c r="AT621" t="str">
        <f t="shared" si="1148"/>
        <v/>
      </c>
      <c r="AU621" t="str">
        <f t="shared" si="1148"/>
        <v/>
      </c>
      <c r="AV621" t="str">
        <f t="shared" si="1148"/>
        <v/>
      </c>
      <c r="AW621" t="str">
        <f t="shared" si="1148"/>
        <v/>
      </c>
      <c r="AX621" t="str">
        <f t="shared" si="1149"/>
        <v/>
      </c>
      <c r="AY621" t="str">
        <f t="shared" si="1149"/>
        <v/>
      </c>
      <c r="AZ621" t="str">
        <f t="shared" si="1149"/>
        <v/>
      </c>
      <c r="BA621" t="str">
        <f t="shared" si="1149"/>
        <v/>
      </c>
      <c r="BC621">
        <f t="shared" si="1150"/>
        <v>0.88421052631578945</v>
      </c>
      <c r="BD621">
        <f t="shared" si="1151"/>
        <v>0.38421052631578945</v>
      </c>
      <c r="BE621">
        <f t="shared" si="1152"/>
        <v>0.22368421052631579</v>
      </c>
      <c r="BF621">
        <f t="shared" si="1153"/>
        <v>0.76052631578947372</v>
      </c>
      <c r="BG621">
        <f t="shared" si="1153"/>
        <v>0.76488095238095233</v>
      </c>
      <c r="BH621">
        <f t="shared" si="1153"/>
        <v>0.70547945205479456</v>
      </c>
      <c r="BI621">
        <f t="shared" si="1153"/>
        <v>0.6588235294117647</v>
      </c>
      <c r="BJ621">
        <f t="shared" si="1154"/>
        <v>0.23947368421052631</v>
      </c>
      <c r="BK621">
        <f t="shared" si="1154"/>
        <v>0.23511904761904762</v>
      </c>
      <c r="BL621">
        <f t="shared" si="1154"/>
        <v>0.29452054794520549</v>
      </c>
      <c r="BM621">
        <f t="shared" si="1154"/>
        <v>0.3411764705882353</v>
      </c>
      <c r="BP621" t="str">
        <f t="shared" si="1155"/>
        <v/>
      </c>
      <c r="BQ621" t="str">
        <f t="shared" si="1156"/>
        <v/>
      </c>
      <c r="BR621" t="str">
        <f t="shared" si="1157"/>
        <v/>
      </c>
      <c r="BS621" t="str">
        <f t="shared" si="1158"/>
        <v/>
      </c>
      <c r="BT621" t="str">
        <f t="shared" si="1158"/>
        <v/>
      </c>
      <c r="BU621" t="str">
        <f t="shared" si="1158"/>
        <v/>
      </c>
      <c r="BV621" t="str">
        <f t="shared" si="1158"/>
        <v/>
      </c>
      <c r="BW621" t="str">
        <f t="shared" si="1159"/>
        <v/>
      </c>
      <c r="BX621" t="str">
        <f t="shared" si="1159"/>
        <v/>
      </c>
      <c r="BY621" t="str">
        <f t="shared" si="1159"/>
        <v/>
      </c>
      <c r="BZ621" t="str">
        <f t="shared" si="1159"/>
        <v/>
      </c>
    </row>
    <row r="622" spans="1:78" outlineLevel="1">
      <c r="A622" t="s">
        <v>85</v>
      </c>
      <c r="B622" t="s">
        <v>1766</v>
      </c>
      <c r="C622">
        <v>2023</v>
      </c>
      <c r="D622" t="s">
        <v>2039</v>
      </c>
      <c r="G622">
        <f t="shared" si="1127"/>
        <v>0.84411764705882353</v>
      </c>
      <c r="H622">
        <f t="shared" si="1128"/>
        <v>0.23529411764705882</v>
      </c>
      <c r="I622">
        <f t="shared" si="1129"/>
        <v>9.7058823529411767E-2</v>
      </c>
      <c r="K622" t="str">
        <f t="shared" si="1130"/>
        <v/>
      </c>
      <c r="L622" t="str">
        <f t="shared" si="1131"/>
        <v/>
      </c>
      <c r="M622" t="str">
        <f t="shared" si="1132"/>
        <v/>
      </c>
      <c r="O622">
        <f t="shared" si="1133"/>
        <v>0</v>
      </c>
      <c r="P622">
        <f t="shared" si="1134"/>
        <v>1</v>
      </c>
      <c r="R622">
        <f t="shared" si="1135"/>
        <v>0.6404494382022472</v>
      </c>
      <c r="S622">
        <f t="shared" si="1136"/>
        <v>0.24719101123595505</v>
      </c>
      <c r="T622">
        <f t="shared" si="1137"/>
        <v>0.10112359550561797</v>
      </c>
      <c r="U622">
        <f t="shared" si="1138"/>
        <v>1</v>
      </c>
      <c r="V622">
        <f t="shared" si="1138"/>
        <v>1</v>
      </c>
      <c r="W622">
        <f t="shared" si="1138"/>
        <v>1</v>
      </c>
      <c r="X622">
        <f t="shared" si="1138"/>
        <v>1</v>
      </c>
      <c r="Y622">
        <f t="shared" si="1139"/>
        <v>0</v>
      </c>
      <c r="Z622">
        <f t="shared" si="1139"/>
        <v>0</v>
      </c>
      <c r="AA622">
        <f t="shared" si="1139"/>
        <v>0</v>
      </c>
      <c r="AB622">
        <f t="shared" si="1139"/>
        <v>0</v>
      </c>
      <c r="AD622">
        <f t="shared" si="1140"/>
        <v>0.66834170854271358</v>
      </c>
      <c r="AE622">
        <f t="shared" si="1141"/>
        <v>0.38190954773869346</v>
      </c>
      <c r="AF622">
        <f t="shared" si="1142"/>
        <v>0.30653266331658291</v>
      </c>
      <c r="AG622">
        <f t="shared" si="1143"/>
        <v>0.55778894472361806</v>
      </c>
      <c r="AH622">
        <f t="shared" si="1143"/>
        <v>0.54887218045112784</v>
      </c>
      <c r="AI622">
        <f t="shared" si="1143"/>
        <v>0.5</v>
      </c>
      <c r="AJ622">
        <f t="shared" si="1143"/>
        <v>0.50819672131147542</v>
      </c>
      <c r="AK622">
        <f t="shared" si="1144"/>
        <v>0.44221105527638194</v>
      </c>
      <c r="AL622">
        <f t="shared" si="1144"/>
        <v>0.45112781954887216</v>
      </c>
      <c r="AM622">
        <f t="shared" si="1144"/>
        <v>0.5</v>
      </c>
      <c r="AN622">
        <f t="shared" si="1144"/>
        <v>0.49180327868852458</v>
      </c>
      <c r="AQ622" t="str">
        <f t="shared" si="1145"/>
        <v/>
      </c>
      <c r="AR622" t="str">
        <f t="shared" si="1146"/>
        <v/>
      </c>
      <c r="AS622" t="str">
        <f t="shared" si="1147"/>
        <v/>
      </c>
      <c r="AT622" t="str">
        <f t="shared" si="1148"/>
        <v/>
      </c>
      <c r="AU622" t="str">
        <f t="shared" si="1148"/>
        <v/>
      </c>
      <c r="AV622" t="str">
        <f t="shared" si="1148"/>
        <v/>
      </c>
      <c r="AW622" t="str">
        <f t="shared" si="1148"/>
        <v/>
      </c>
      <c r="AX622" t="str">
        <f t="shared" si="1149"/>
        <v/>
      </c>
      <c r="AY622" t="str">
        <f t="shared" si="1149"/>
        <v/>
      </c>
      <c r="AZ622" t="str">
        <f t="shared" si="1149"/>
        <v/>
      </c>
      <c r="BA622" t="str">
        <f t="shared" si="1149"/>
        <v/>
      </c>
      <c r="BC622">
        <f t="shared" si="1150"/>
        <v>0.83622828784119108</v>
      </c>
      <c r="BD622">
        <f t="shared" si="1151"/>
        <v>0.37468982630272951</v>
      </c>
      <c r="BE622">
        <f t="shared" si="1152"/>
        <v>0.25062034739454092</v>
      </c>
      <c r="BF622">
        <f t="shared" si="1153"/>
        <v>0.77915632754342434</v>
      </c>
      <c r="BG622">
        <f t="shared" si="1153"/>
        <v>0.77448071216617209</v>
      </c>
      <c r="BH622">
        <f t="shared" si="1153"/>
        <v>0.66225165562913912</v>
      </c>
      <c r="BI622">
        <f t="shared" si="1153"/>
        <v>0.58415841584158412</v>
      </c>
      <c r="BJ622">
        <f t="shared" si="1154"/>
        <v>0.22084367245657568</v>
      </c>
      <c r="BK622">
        <f t="shared" si="1154"/>
        <v>0.22551928783382788</v>
      </c>
      <c r="BL622">
        <f t="shared" si="1154"/>
        <v>0.33774834437086093</v>
      </c>
      <c r="BM622">
        <f t="shared" si="1154"/>
        <v>0.41584158415841582</v>
      </c>
      <c r="BP622" t="str">
        <f t="shared" si="1155"/>
        <v/>
      </c>
      <c r="BQ622" t="str">
        <f t="shared" si="1156"/>
        <v/>
      </c>
      <c r="BR622" t="str">
        <f t="shared" si="1157"/>
        <v/>
      </c>
      <c r="BS622" t="str">
        <f t="shared" si="1158"/>
        <v/>
      </c>
      <c r="BT622" t="str">
        <f t="shared" si="1158"/>
        <v/>
      </c>
      <c r="BU622" t="str">
        <f t="shared" si="1158"/>
        <v/>
      </c>
      <c r="BV622" t="str">
        <f t="shared" si="1158"/>
        <v/>
      </c>
      <c r="BW622" t="str">
        <f t="shared" si="1159"/>
        <v/>
      </c>
      <c r="BX622" t="str">
        <f t="shared" si="1159"/>
        <v/>
      </c>
      <c r="BY622" t="str">
        <f t="shared" si="1159"/>
        <v/>
      </c>
      <c r="BZ622" t="str">
        <f t="shared" si="1159"/>
        <v/>
      </c>
    </row>
    <row r="623" spans="1:78" outlineLevel="1">
      <c r="A623" t="s">
        <v>87</v>
      </c>
      <c r="B623" t="s">
        <v>1767</v>
      </c>
      <c r="C623">
        <v>2018</v>
      </c>
      <c r="D623" t="s">
        <v>2039</v>
      </c>
      <c r="G623">
        <f t="shared" ref="G623:G628" si="1160">IF(F202&gt;0, G202/F202, "")</f>
        <v>0.66782092505565172</v>
      </c>
      <c r="H623">
        <f t="shared" ref="H623:H628" si="1161">IF(F202&gt;0, H202/F202, "")</f>
        <v>0.53920356171160033</v>
      </c>
      <c r="I623">
        <f t="shared" ref="I623:I628" si="1162">IF(F202&gt;0, I202/F202, "")</f>
        <v>0.2933465248577789</v>
      </c>
      <c r="K623" t="str">
        <f t="shared" ref="K623:K628" si="1163">IF(J202&gt;0, K202/J202, "")</f>
        <v/>
      </c>
      <c r="L623" t="str">
        <f t="shared" ref="L623:L628" si="1164">IF(J202&gt;0, L202/J202, "")</f>
        <v/>
      </c>
      <c r="M623" t="str">
        <f t="shared" ref="M623:M628" si="1165">IF(J202&gt;0, M202/J202, "")</f>
        <v/>
      </c>
      <c r="O623" t="str">
        <f t="shared" ref="O623:O628" si="1166">IF(N202&gt;0, O202/N202, "")</f>
        <v/>
      </c>
      <c r="P623" t="str">
        <f t="shared" ref="P623:P628" si="1167">IF(N202&gt;0, P202/N202, "")</f>
        <v/>
      </c>
      <c r="R623" t="str">
        <f t="shared" ref="R623:R628" si="1168">IF(Q202&gt;0, R202/Q202, "")</f>
        <v/>
      </c>
      <c r="S623" t="str">
        <f t="shared" ref="S623:S628" si="1169">IF(Q202&gt;0, S202/Q202, "")</f>
        <v/>
      </c>
      <c r="T623" t="str">
        <f t="shared" ref="T623:T628" si="1170">IF(Q202&gt;0, T202/Q202, "")</f>
        <v/>
      </c>
      <c r="U623" t="str">
        <f t="shared" ref="U623:X628" si="1171">IF(Q202&gt;0, U202/Q202, "")</f>
        <v/>
      </c>
      <c r="V623" t="str">
        <f t="shared" si="1171"/>
        <v/>
      </c>
      <c r="W623" t="str">
        <f t="shared" si="1171"/>
        <v/>
      </c>
      <c r="X623" t="str">
        <f t="shared" si="1171"/>
        <v/>
      </c>
      <c r="Y623" t="str">
        <f t="shared" ref="Y623:AB628" si="1172">IF(Q202&gt;0, Y202/Q202, "")</f>
        <v/>
      </c>
      <c r="Z623" t="str">
        <f t="shared" si="1172"/>
        <v/>
      </c>
      <c r="AA623" t="str">
        <f t="shared" si="1172"/>
        <v/>
      </c>
      <c r="AB623" t="str">
        <f t="shared" si="1172"/>
        <v/>
      </c>
      <c r="AD623">
        <f t="shared" ref="AD623:AD628" si="1173">IF(AC202&gt;0, AD202/AC202, "")</f>
        <v>0.3908216136195411</v>
      </c>
      <c r="AE623">
        <f t="shared" ref="AE623:AE628" si="1174">IF(AC202&gt;0, AE202/AC202, "")</f>
        <v>0.48926720947446334</v>
      </c>
      <c r="AF623">
        <f t="shared" ref="AF623:AF628" si="1175">IF(AC202&gt;0, AF202/AC202, "")</f>
        <v>0.62768319763138414</v>
      </c>
      <c r="AG623">
        <f t="shared" ref="AG623:AJ628" si="1176">IF(AC202&gt;0, AG202/AC202, "")</f>
        <v>0.49592894152479644</v>
      </c>
      <c r="AH623">
        <f t="shared" si="1176"/>
        <v>0.46780303030303028</v>
      </c>
      <c r="AI623">
        <f t="shared" si="1176"/>
        <v>0.48108925869894098</v>
      </c>
      <c r="AJ623">
        <f t="shared" si="1176"/>
        <v>0.51061320754716977</v>
      </c>
      <c r="AK623">
        <f t="shared" ref="AK623:AN628" si="1177">IF(AC202&gt;0, AK202/AC202, "")</f>
        <v>0.5040710584752035</v>
      </c>
      <c r="AL623">
        <f t="shared" si="1177"/>
        <v>0.53219696969696972</v>
      </c>
      <c r="AM623">
        <f t="shared" si="1177"/>
        <v>0.51891074130105896</v>
      </c>
      <c r="AN623">
        <f t="shared" si="1177"/>
        <v>0.48938679245283018</v>
      </c>
      <c r="AQ623">
        <f t="shared" ref="AQ623:AQ628" si="1178">IF(AP202&gt;0, AQ202/AP202, "")</f>
        <v>0</v>
      </c>
      <c r="AR623">
        <f t="shared" ref="AR623:AR628" si="1179">IF(AP202&gt;0, AR202/AP202, "")</f>
        <v>0</v>
      </c>
      <c r="AS623">
        <f t="shared" ref="AS623:AS628" si="1180">IF(AP202&gt;0, AS202/AP202, "")</f>
        <v>0.8571428571428571</v>
      </c>
      <c r="AT623">
        <f t="shared" ref="AT623:AW628" si="1181">IF(AP202&gt;0, AT202/AP202, "")</f>
        <v>0</v>
      </c>
      <c r="AU623" t="str">
        <f t="shared" si="1181"/>
        <v/>
      </c>
      <c r="AV623" t="str">
        <f t="shared" si="1181"/>
        <v/>
      </c>
      <c r="AW623">
        <f t="shared" si="1181"/>
        <v>0</v>
      </c>
      <c r="AX623">
        <f t="shared" ref="AX623:BA628" si="1182">IF(AP202&gt;0, AX202/AP202, "")</f>
        <v>1</v>
      </c>
      <c r="AY623" t="str">
        <f t="shared" si="1182"/>
        <v/>
      </c>
      <c r="AZ623" t="str">
        <f t="shared" si="1182"/>
        <v/>
      </c>
      <c r="BA623">
        <f t="shared" si="1182"/>
        <v>1</v>
      </c>
      <c r="BC623">
        <f t="shared" ref="BC623:BC628" si="1183">IF(BB202&gt;0, BC202/BB202, "")</f>
        <v>0.61592707258341928</v>
      </c>
      <c r="BD623">
        <f t="shared" ref="BD623:BD628" si="1184">IF(BB202&gt;0, BD202/BB202, "")</f>
        <v>0.4588923288613691</v>
      </c>
      <c r="BE623">
        <f t="shared" ref="BE623:BE628" si="1185">IF(BB202&gt;0, BE202/BB202, "")</f>
        <v>0.44358445132438939</v>
      </c>
      <c r="BF623">
        <f t="shared" ref="BF623:BI628" si="1186">IF(BB202&gt;0, BF202/BB202, "")</f>
        <v>0.890608875128999</v>
      </c>
      <c r="BG623">
        <f t="shared" si="1186"/>
        <v>0.9232058084333985</v>
      </c>
      <c r="BH623">
        <f t="shared" si="1186"/>
        <v>0.89617691154422785</v>
      </c>
      <c r="BI623">
        <f t="shared" si="1186"/>
        <v>0.83753392787902292</v>
      </c>
      <c r="BJ623">
        <f t="shared" ref="BJ623:BM628" si="1187">IF(BB202&gt;0, BJ202/BB202, "")</f>
        <v>0.10939112487100103</v>
      </c>
      <c r="BK623">
        <f t="shared" si="1187"/>
        <v>7.6794191566601513E-2</v>
      </c>
      <c r="BL623">
        <f t="shared" si="1187"/>
        <v>0.10382308845577211</v>
      </c>
      <c r="BM623">
        <f t="shared" si="1187"/>
        <v>0.16246607212097713</v>
      </c>
      <c r="BP623" t="str">
        <f t="shared" ref="BP623:BP628" si="1188">IF(BO202&gt;0, BP202/BO202, "")</f>
        <v/>
      </c>
      <c r="BQ623" t="str">
        <f t="shared" ref="BQ623:BQ628" si="1189">IF(BO202&gt;0, BQ202/BO202, "")</f>
        <v/>
      </c>
      <c r="BR623" t="str">
        <f t="shared" ref="BR623:BR628" si="1190">IF(BO202&gt;0, BR202/BO202, "")</f>
        <v/>
      </c>
      <c r="BS623" t="str">
        <f t="shared" ref="BS623:BV628" si="1191">IF(BO202&gt;0, BS202/BO202, "")</f>
        <v/>
      </c>
      <c r="BT623" t="str">
        <f t="shared" si="1191"/>
        <v/>
      </c>
      <c r="BU623" t="str">
        <f t="shared" si="1191"/>
        <v/>
      </c>
      <c r="BV623" t="str">
        <f t="shared" si="1191"/>
        <v/>
      </c>
      <c r="BW623" t="str">
        <f t="shared" ref="BW623:BZ628" si="1192">IF(BO202&gt;0, BW202/BO202, "")</f>
        <v/>
      </c>
      <c r="BX623" t="str">
        <f t="shared" si="1192"/>
        <v/>
      </c>
      <c r="BY623" t="str">
        <f t="shared" si="1192"/>
        <v/>
      </c>
      <c r="BZ623" t="str">
        <f t="shared" si="1192"/>
        <v/>
      </c>
    </row>
    <row r="624" spans="1:78" outlineLevel="1">
      <c r="A624" t="s">
        <v>87</v>
      </c>
      <c r="B624" t="s">
        <v>1767</v>
      </c>
      <c r="C624">
        <v>2019</v>
      </c>
      <c r="D624" t="s">
        <v>2039</v>
      </c>
      <c r="G624">
        <f t="shared" si="1160"/>
        <v>0.736734170725455</v>
      </c>
      <c r="H624">
        <f t="shared" si="1161"/>
        <v>0.50192258395283262</v>
      </c>
      <c r="I624">
        <f t="shared" si="1162"/>
        <v>0.28582414765444758</v>
      </c>
      <c r="K624" t="str">
        <f t="shared" si="1163"/>
        <v/>
      </c>
      <c r="L624" t="str">
        <f t="shared" si="1164"/>
        <v/>
      </c>
      <c r="M624" t="str">
        <f t="shared" si="1165"/>
        <v/>
      </c>
      <c r="O624" t="str">
        <f t="shared" si="1166"/>
        <v/>
      </c>
      <c r="P624" t="str">
        <f t="shared" si="1167"/>
        <v/>
      </c>
      <c r="R624" t="str">
        <f t="shared" si="1168"/>
        <v/>
      </c>
      <c r="S624" t="str">
        <f t="shared" si="1169"/>
        <v/>
      </c>
      <c r="T624" t="str">
        <f t="shared" si="1170"/>
        <v/>
      </c>
      <c r="U624" t="str">
        <f t="shared" si="1171"/>
        <v/>
      </c>
      <c r="V624" t="str">
        <f t="shared" si="1171"/>
        <v/>
      </c>
      <c r="W624" t="str">
        <f t="shared" si="1171"/>
        <v/>
      </c>
      <c r="X624" t="str">
        <f t="shared" si="1171"/>
        <v/>
      </c>
      <c r="Y624" t="str">
        <f t="shared" si="1172"/>
        <v/>
      </c>
      <c r="Z624" t="str">
        <f t="shared" si="1172"/>
        <v/>
      </c>
      <c r="AA624" t="str">
        <f t="shared" si="1172"/>
        <v/>
      </c>
      <c r="AB624" t="str">
        <f t="shared" si="1172"/>
        <v/>
      </c>
      <c r="AD624">
        <f t="shared" si="1173"/>
        <v>0.38543140028288542</v>
      </c>
      <c r="AE624">
        <f t="shared" si="1174"/>
        <v>0.44130127298444133</v>
      </c>
      <c r="AF624">
        <f t="shared" si="1175"/>
        <v>0.56647807637906644</v>
      </c>
      <c r="AG624">
        <f t="shared" si="1176"/>
        <v>0.48090523338048091</v>
      </c>
      <c r="AH624">
        <f t="shared" si="1176"/>
        <v>0.39816513761467892</v>
      </c>
      <c r="AI624">
        <f t="shared" si="1176"/>
        <v>0.47275641025641024</v>
      </c>
      <c r="AJ624">
        <f t="shared" si="1176"/>
        <v>0.49563046192259674</v>
      </c>
      <c r="AK624">
        <f t="shared" si="1177"/>
        <v>0.51909476661951914</v>
      </c>
      <c r="AL624">
        <f t="shared" si="1177"/>
        <v>0.60183486238532113</v>
      </c>
      <c r="AM624">
        <f t="shared" si="1177"/>
        <v>0.52724358974358976</v>
      </c>
      <c r="AN624">
        <f t="shared" si="1177"/>
        <v>0.50436953807740326</v>
      </c>
      <c r="AQ624">
        <f t="shared" si="1178"/>
        <v>0.15384615384615385</v>
      </c>
      <c r="AR624">
        <f t="shared" si="1179"/>
        <v>0</v>
      </c>
      <c r="AS624">
        <f t="shared" si="1180"/>
        <v>0.84615384615384615</v>
      </c>
      <c r="AT624">
        <f t="shared" si="1181"/>
        <v>0</v>
      </c>
      <c r="AU624">
        <f t="shared" si="1181"/>
        <v>0</v>
      </c>
      <c r="AV624" t="str">
        <f t="shared" si="1181"/>
        <v/>
      </c>
      <c r="AW624">
        <f t="shared" si="1181"/>
        <v>0</v>
      </c>
      <c r="AX624">
        <f t="shared" si="1182"/>
        <v>1</v>
      </c>
      <c r="AY624">
        <f t="shared" si="1182"/>
        <v>1</v>
      </c>
      <c r="AZ624" t="str">
        <f t="shared" si="1182"/>
        <v/>
      </c>
      <c r="BA624">
        <f t="shared" si="1182"/>
        <v>1</v>
      </c>
      <c r="BC624">
        <f t="shared" si="1183"/>
        <v>0.72106461215198736</v>
      </c>
      <c r="BD624">
        <f t="shared" si="1184"/>
        <v>0.44965855366835933</v>
      </c>
      <c r="BE624">
        <f t="shared" si="1185"/>
        <v>0.44353002976711609</v>
      </c>
      <c r="BF624">
        <f t="shared" si="1186"/>
        <v>0.87848012607249171</v>
      </c>
      <c r="BG624">
        <f t="shared" si="1186"/>
        <v>0.90407965031568727</v>
      </c>
      <c r="BH624">
        <f t="shared" si="1186"/>
        <v>0.87850467289719625</v>
      </c>
      <c r="BI624">
        <f t="shared" si="1186"/>
        <v>0.83024082116067899</v>
      </c>
      <c r="BJ624">
        <f t="shared" si="1187"/>
        <v>0.12151987392750832</v>
      </c>
      <c r="BK624">
        <f t="shared" si="1187"/>
        <v>9.5920349684312775E-2</v>
      </c>
      <c r="BL624">
        <f t="shared" si="1187"/>
        <v>0.12149532710280374</v>
      </c>
      <c r="BM624">
        <f t="shared" si="1187"/>
        <v>0.16975917883932096</v>
      </c>
      <c r="BP624" t="str">
        <f t="shared" si="1188"/>
        <v/>
      </c>
      <c r="BQ624" t="str">
        <f t="shared" si="1189"/>
        <v/>
      </c>
      <c r="BR624" t="str">
        <f t="shared" si="1190"/>
        <v/>
      </c>
      <c r="BS624" t="str">
        <f t="shared" si="1191"/>
        <v/>
      </c>
      <c r="BT624" t="str">
        <f t="shared" si="1191"/>
        <v/>
      </c>
      <c r="BU624" t="str">
        <f t="shared" si="1191"/>
        <v/>
      </c>
      <c r="BV624" t="str">
        <f t="shared" si="1191"/>
        <v/>
      </c>
      <c r="BW624" t="str">
        <f t="shared" si="1192"/>
        <v/>
      </c>
      <c r="BX624" t="str">
        <f t="shared" si="1192"/>
        <v/>
      </c>
      <c r="BY624" t="str">
        <f t="shared" si="1192"/>
        <v/>
      </c>
      <c r="BZ624" t="str">
        <f t="shared" si="1192"/>
        <v/>
      </c>
    </row>
    <row r="625" spans="1:78" outlineLevel="1">
      <c r="A625" t="s">
        <v>87</v>
      </c>
      <c r="B625" t="s">
        <v>1767</v>
      </c>
      <c r="C625">
        <v>2020</v>
      </c>
      <c r="D625" t="s">
        <v>2039</v>
      </c>
      <c r="G625">
        <f t="shared" si="1160"/>
        <v>0.71432305279665442</v>
      </c>
      <c r="H625">
        <f t="shared" si="1161"/>
        <v>0.50365917407213801</v>
      </c>
      <c r="I625">
        <f t="shared" si="1162"/>
        <v>0.28410872974385781</v>
      </c>
      <c r="K625" t="str">
        <f t="shared" si="1163"/>
        <v/>
      </c>
      <c r="L625" t="str">
        <f t="shared" si="1164"/>
        <v/>
      </c>
      <c r="M625" t="str">
        <f t="shared" si="1165"/>
        <v/>
      </c>
      <c r="O625">
        <f t="shared" si="1166"/>
        <v>0.52567975830815705</v>
      </c>
      <c r="P625">
        <f t="shared" si="1167"/>
        <v>0.47432024169184289</v>
      </c>
      <c r="R625">
        <f t="shared" si="1168"/>
        <v>0</v>
      </c>
      <c r="S625">
        <f t="shared" si="1169"/>
        <v>0</v>
      </c>
      <c r="T625">
        <f t="shared" si="1170"/>
        <v>0</v>
      </c>
      <c r="U625">
        <f t="shared" si="1171"/>
        <v>0.18235877106045589</v>
      </c>
      <c r="V625" t="str">
        <f t="shared" si="1171"/>
        <v/>
      </c>
      <c r="W625" t="str">
        <f t="shared" si="1171"/>
        <v/>
      </c>
      <c r="X625" t="str">
        <f t="shared" si="1171"/>
        <v/>
      </c>
      <c r="Y625">
        <f t="shared" si="1172"/>
        <v>0.81764122893954405</v>
      </c>
      <c r="Z625" t="str">
        <f t="shared" si="1172"/>
        <v/>
      </c>
      <c r="AA625" t="str">
        <f t="shared" si="1172"/>
        <v/>
      </c>
      <c r="AB625" t="str">
        <f t="shared" si="1172"/>
        <v/>
      </c>
      <c r="AD625">
        <f t="shared" si="1173"/>
        <v>0.34262948207171312</v>
      </c>
      <c r="AE625">
        <f t="shared" si="1174"/>
        <v>0.42629482071713148</v>
      </c>
      <c r="AF625">
        <f t="shared" si="1175"/>
        <v>0.56254980079681272</v>
      </c>
      <c r="AG625">
        <f t="shared" si="1176"/>
        <v>0.48446215139442234</v>
      </c>
      <c r="AH625">
        <f t="shared" si="1176"/>
        <v>0.42790697674418604</v>
      </c>
      <c r="AI625">
        <f t="shared" si="1176"/>
        <v>0.48785046728971965</v>
      </c>
      <c r="AJ625">
        <f t="shared" si="1176"/>
        <v>0.49150141643059492</v>
      </c>
      <c r="AK625">
        <f t="shared" si="1177"/>
        <v>0.51553784860557772</v>
      </c>
      <c r="AL625">
        <f t="shared" si="1177"/>
        <v>0.5720930232558139</v>
      </c>
      <c r="AM625">
        <f t="shared" si="1177"/>
        <v>0.51214953271028041</v>
      </c>
      <c r="AN625">
        <f t="shared" si="1177"/>
        <v>0.50849858356940514</v>
      </c>
      <c r="AQ625">
        <f t="shared" si="1178"/>
        <v>0.24</v>
      </c>
      <c r="AR625">
        <f t="shared" si="1179"/>
        <v>0.12</v>
      </c>
      <c r="AS625">
        <f t="shared" si="1180"/>
        <v>1</v>
      </c>
      <c r="AT625">
        <f t="shared" si="1181"/>
        <v>0</v>
      </c>
      <c r="AU625">
        <f t="shared" si="1181"/>
        <v>0</v>
      </c>
      <c r="AV625">
        <f t="shared" si="1181"/>
        <v>0</v>
      </c>
      <c r="AW625">
        <f t="shared" si="1181"/>
        <v>0</v>
      </c>
      <c r="AX625">
        <f t="shared" si="1182"/>
        <v>1</v>
      </c>
      <c r="AY625">
        <f t="shared" si="1182"/>
        <v>1</v>
      </c>
      <c r="AZ625">
        <f t="shared" si="1182"/>
        <v>1</v>
      </c>
      <c r="BA625">
        <f t="shared" si="1182"/>
        <v>1</v>
      </c>
      <c r="BC625">
        <f t="shared" si="1183"/>
        <v>0.68752196836555357</v>
      </c>
      <c r="BD625">
        <f t="shared" si="1184"/>
        <v>0.45641476274165205</v>
      </c>
      <c r="BE625">
        <f t="shared" si="1185"/>
        <v>0.44745166959578209</v>
      </c>
      <c r="BF625">
        <f t="shared" si="1186"/>
        <v>0.85202108963093148</v>
      </c>
      <c r="BG625">
        <f t="shared" si="1186"/>
        <v>0.87985685071574637</v>
      </c>
      <c r="BH625">
        <f t="shared" si="1186"/>
        <v>0.87216018482864843</v>
      </c>
      <c r="BI625">
        <f t="shared" si="1186"/>
        <v>0.78476040848389628</v>
      </c>
      <c r="BJ625">
        <f t="shared" si="1187"/>
        <v>0.14797891036906854</v>
      </c>
      <c r="BK625">
        <f t="shared" si="1187"/>
        <v>0.12014314928425358</v>
      </c>
      <c r="BL625">
        <f t="shared" si="1187"/>
        <v>0.12783981517135157</v>
      </c>
      <c r="BM625">
        <f t="shared" si="1187"/>
        <v>0.2152395915161037</v>
      </c>
      <c r="BP625" t="str">
        <f t="shared" si="1188"/>
        <v/>
      </c>
      <c r="BQ625" t="str">
        <f t="shared" si="1189"/>
        <v/>
      </c>
      <c r="BR625" t="str">
        <f t="shared" si="1190"/>
        <v/>
      </c>
      <c r="BS625" t="str">
        <f t="shared" si="1191"/>
        <v/>
      </c>
      <c r="BT625" t="str">
        <f t="shared" si="1191"/>
        <v/>
      </c>
      <c r="BU625" t="str">
        <f t="shared" si="1191"/>
        <v/>
      </c>
      <c r="BV625" t="str">
        <f t="shared" si="1191"/>
        <v/>
      </c>
      <c r="BW625" t="str">
        <f t="shared" si="1192"/>
        <v/>
      </c>
      <c r="BX625" t="str">
        <f t="shared" si="1192"/>
        <v/>
      </c>
      <c r="BY625" t="str">
        <f t="shared" si="1192"/>
        <v/>
      </c>
      <c r="BZ625" t="str">
        <f t="shared" si="1192"/>
        <v/>
      </c>
    </row>
    <row r="626" spans="1:78" outlineLevel="1">
      <c r="A626" t="s">
        <v>87</v>
      </c>
      <c r="B626" t="s">
        <v>1767</v>
      </c>
      <c r="C626">
        <v>2021</v>
      </c>
      <c r="D626" t="s">
        <v>2039</v>
      </c>
      <c r="G626">
        <f t="shared" si="1160"/>
        <v>0.63486757521213677</v>
      </c>
      <c r="H626">
        <f t="shared" si="1161"/>
        <v>0.51607096940087427</v>
      </c>
      <c r="I626">
        <f t="shared" si="1162"/>
        <v>0.30521985086140396</v>
      </c>
      <c r="K626" t="str">
        <f t="shared" si="1163"/>
        <v/>
      </c>
      <c r="L626" t="str">
        <f t="shared" si="1164"/>
        <v/>
      </c>
      <c r="M626" t="str">
        <f t="shared" si="1165"/>
        <v/>
      </c>
      <c r="O626">
        <f t="shared" si="1166"/>
        <v>0.28238039673278881</v>
      </c>
      <c r="P626">
        <f t="shared" si="1167"/>
        <v>0.71761960326721119</v>
      </c>
      <c r="R626">
        <f t="shared" si="1168"/>
        <v>0</v>
      </c>
      <c r="S626">
        <f t="shared" si="1169"/>
        <v>0</v>
      </c>
      <c r="T626">
        <f t="shared" si="1170"/>
        <v>0</v>
      </c>
      <c r="U626">
        <f t="shared" si="1171"/>
        <v>0.23869801084990958</v>
      </c>
      <c r="V626" t="str">
        <f t="shared" si="1171"/>
        <v/>
      </c>
      <c r="W626" t="str">
        <f t="shared" si="1171"/>
        <v/>
      </c>
      <c r="X626" t="str">
        <f t="shared" si="1171"/>
        <v/>
      </c>
      <c r="Y626">
        <f t="shared" si="1172"/>
        <v>0.7613019891500904</v>
      </c>
      <c r="Z626" t="str">
        <f t="shared" si="1172"/>
        <v/>
      </c>
      <c r="AA626" t="str">
        <f t="shared" si="1172"/>
        <v/>
      </c>
      <c r="AB626" t="str">
        <f t="shared" si="1172"/>
        <v/>
      </c>
      <c r="AD626">
        <f t="shared" si="1173"/>
        <v>0.32368225686711211</v>
      </c>
      <c r="AE626">
        <f t="shared" si="1174"/>
        <v>0.41573867854491464</v>
      </c>
      <c r="AF626">
        <f t="shared" si="1175"/>
        <v>0.55308092056421676</v>
      </c>
      <c r="AG626">
        <f t="shared" si="1176"/>
        <v>0.40089086859688194</v>
      </c>
      <c r="AH626">
        <f t="shared" si="1176"/>
        <v>0.25458715596330272</v>
      </c>
      <c r="AI626">
        <f t="shared" si="1176"/>
        <v>0.37678571428571428</v>
      </c>
      <c r="AJ626">
        <f t="shared" si="1176"/>
        <v>0.39060402684563761</v>
      </c>
      <c r="AK626">
        <f t="shared" si="1177"/>
        <v>0.59910913140311806</v>
      </c>
      <c r="AL626">
        <f t="shared" si="1177"/>
        <v>0.74541284403669728</v>
      </c>
      <c r="AM626">
        <f t="shared" si="1177"/>
        <v>0.62321428571428572</v>
      </c>
      <c r="AN626">
        <f t="shared" si="1177"/>
        <v>0.60939597315436245</v>
      </c>
      <c r="AQ626">
        <f t="shared" si="1178"/>
        <v>0.15</v>
      </c>
      <c r="AR626">
        <f t="shared" si="1179"/>
        <v>0.1</v>
      </c>
      <c r="AS626">
        <f t="shared" si="1180"/>
        <v>0.85</v>
      </c>
      <c r="AT626">
        <f t="shared" si="1181"/>
        <v>0</v>
      </c>
      <c r="AU626">
        <f t="shared" si="1181"/>
        <v>0</v>
      </c>
      <c r="AV626">
        <f t="shared" si="1181"/>
        <v>0</v>
      </c>
      <c r="AW626">
        <f t="shared" si="1181"/>
        <v>0</v>
      </c>
      <c r="AX626">
        <f t="shared" si="1182"/>
        <v>1</v>
      </c>
      <c r="AY626">
        <f t="shared" si="1182"/>
        <v>1</v>
      </c>
      <c r="AZ626">
        <f t="shared" si="1182"/>
        <v>1</v>
      </c>
      <c r="BA626">
        <f t="shared" si="1182"/>
        <v>1</v>
      </c>
      <c r="BC626">
        <f t="shared" si="1183"/>
        <v>0.57017070979335127</v>
      </c>
      <c r="BD626">
        <f t="shared" si="1184"/>
        <v>0.46181491464510332</v>
      </c>
      <c r="BE626">
        <f t="shared" si="1185"/>
        <v>0.4407906558849955</v>
      </c>
      <c r="BF626">
        <f t="shared" si="1186"/>
        <v>0.83468104222821204</v>
      </c>
      <c r="BG626">
        <f t="shared" si="1186"/>
        <v>0.85754806177119447</v>
      </c>
      <c r="BH626">
        <f t="shared" si="1186"/>
        <v>0.84552529182879377</v>
      </c>
      <c r="BI626">
        <f t="shared" si="1186"/>
        <v>0.76396249490419899</v>
      </c>
      <c r="BJ626">
        <f t="shared" si="1187"/>
        <v>0.16531895777178796</v>
      </c>
      <c r="BK626">
        <f t="shared" si="1187"/>
        <v>0.14245193822880556</v>
      </c>
      <c r="BL626">
        <f t="shared" si="1187"/>
        <v>0.15447470817120623</v>
      </c>
      <c r="BM626">
        <f t="shared" si="1187"/>
        <v>0.23603750509580107</v>
      </c>
      <c r="BP626" t="str">
        <f t="shared" si="1188"/>
        <v/>
      </c>
      <c r="BQ626" t="str">
        <f t="shared" si="1189"/>
        <v/>
      </c>
      <c r="BR626" t="str">
        <f t="shared" si="1190"/>
        <v/>
      </c>
      <c r="BS626" t="str">
        <f t="shared" si="1191"/>
        <v/>
      </c>
      <c r="BT626" t="str">
        <f t="shared" si="1191"/>
        <v/>
      </c>
      <c r="BU626" t="str">
        <f t="shared" si="1191"/>
        <v/>
      </c>
      <c r="BV626" t="str">
        <f t="shared" si="1191"/>
        <v/>
      </c>
      <c r="BW626" t="str">
        <f t="shared" si="1192"/>
        <v/>
      </c>
      <c r="BX626" t="str">
        <f t="shared" si="1192"/>
        <v/>
      </c>
      <c r="BY626" t="str">
        <f t="shared" si="1192"/>
        <v/>
      </c>
      <c r="BZ626" t="str">
        <f t="shared" si="1192"/>
        <v/>
      </c>
    </row>
    <row r="627" spans="1:78" outlineLevel="1">
      <c r="A627" t="s">
        <v>87</v>
      </c>
      <c r="B627" t="s">
        <v>1767</v>
      </c>
      <c r="C627">
        <v>2022</v>
      </c>
      <c r="D627" t="s">
        <v>2039</v>
      </c>
      <c r="G627">
        <f t="shared" si="1160"/>
        <v>0.55503833515881706</v>
      </c>
      <c r="H627">
        <f t="shared" si="1161"/>
        <v>0.53477546549835708</v>
      </c>
      <c r="I627">
        <f t="shared" si="1162"/>
        <v>0.27272727272727271</v>
      </c>
      <c r="K627" t="str">
        <f t="shared" si="1163"/>
        <v/>
      </c>
      <c r="L627" t="str">
        <f t="shared" si="1164"/>
        <v/>
      </c>
      <c r="M627" t="str">
        <f t="shared" si="1165"/>
        <v/>
      </c>
      <c r="O627">
        <f t="shared" si="1166"/>
        <v>0.4370860927152318</v>
      </c>
      <c r="P627">
        <f t="shared" si="1167"/>
        <v>0.5629139072847682</v>
      </c>
      <c r="R627">
        <f t="shared" si="1168"/>
        <v>0</v>
      </c>
      <c r="S627">
        <f t="shared" si="1169"/>
        <v>0</v>
      </c>
      <c r="T627">
        <f t="shared" si="1170"/>
        <v>0</v>
      </c>
      <c r="U627">
        <f t="shared" si="1171"/>
        <v>0.19720496894409939</v>
      </c>
      <c r="V627" t="str">
        <f t="shared" si="1171"/>
        <v/>
      </c>
      <c r="W627" t="str">
        <f t="shared" si="1171"/>
        <v/>
      </c>
      <c r="X627" t="str">
        <f t="shared" si="1171"/>
        <v/>
      </c>
      <c r="Y627">
        <f t="shared" si="1172"/>
        <v>0.80279503105590067</v>
      </c>
      <c r="Z627" t="str">
        <f t="shared" si="1172"/>
        <v/>
      </c>
      <c r="AA627" t="str">
        <f t="shared" si="1172"/>
        <v/>
      </c>
      <c r="AB627" t="str">
        <f t="shared" si="1172"/>
        <v/>
      </c>
      <c r="AD627">
        <f t="shared" si="1173"/>
        <v>0.31215250198570293</v>
      </c>
      <c r="AE627">
        <f t="shared" si="1174"/>
        <v>0.46465448768864176</v>
      </c>
      <c r="AF627">
        <f t="shared" si="1175"/>
        <v>0.53137410643367755</v>
      </c>
      <c r="AG627">
        <f t="shared" si="1176"/>
        <v>0.40667196187450355</v>
      </c>
      <c r="AH627">
        <f t="shared" si="1176"/>
        <v>0.27989821882951654</v>
      </c>
      <c r="AI627">
        <f t="shared" si="1176"/>
        <v>0.35897435897435898</v>
      </c>
      <c r="AJ627">
        <f t="shared" si="1176"/>
        <v>0.37070254110612855</v>
      </c>
      <c r="AK627">
        <f t="shared" si="1177"/>
        <v>0.59332803812549639</v>
      </c>
      <c r="AL627">
        <f t="shared" si="1177"/>
        <v>0.72010178117048351</v>
      </c>
      <c r="AM627">
        <f t="shared" si="1177"/>
        <v>0.64102564102564108</v>
      </c>
      <c r="AN627">
        <f t="shared" si="1177"/>
        <v>0.62929745889387145</v>
      </c>
      <c r="AQ627">
        <f t="shared" si="1178"/>
        <v>0.15789473684210525</v>
      </c>
      <c r="AR627">
        <f t="shared" si="1179"/>
        <v>0</v>
      </c>
      <c r="AS627">
        <f t="shared" si="1180"/>
        <v>0.84210526315789469</v>
      </c>
      <c r="AT627">
        <f t="shared" si="1181"/>
        <v>0</v>
      </c>
      <c r="AU627">
        <f t="shared" si="1181"/>
        <v>0</v>
      </c>
      <c r="AV627" t="str">
        <f t="shared" si="1181"/>
        <v/>
      </c>
      <c r="AW627">
        <f t="shared" si="1181"/>
        <v>0</v>
      </c>
      <c r="AX627">
        <f t="shared" si="1182"/>
        <v>1</v>
      </c>
      <c r="AY627">
        <f t="shared" si="1182"/>
        <v>1</v>
      </c>
      <c r="AZ627" t="str">
        <f t="shared" si="1182"/>
        <v/>
      </c>
      <c r="BA627">
        <f t="shared" si="1182"/>
        <v>1</v>
      </c>
      <c r="BC627">
        <f t="shared" si="1183"/>
        <v>0.51051920478672075</v>
      </c>
      <c r="BD627">
        <f t="shared" si="1184"/>
        <v>0.4972013124879367</v>
      </c>
      <c r="BE627">
        <f t="shared" si="1185"/>
        <v>0.44084153638293766</v>
      </c>
      <c r="BF627">
        <f t="shared" si="1186"/>
        <v>0.82706041304767419</v>
      </c>
      <c r="BG627">
        <f t="shared" si="1186"/>
        <v>0.85066162570888471</v>
      </c>
      <c r="BH627">
        <f t="shared" si="1186"/>
        <v>0.8354037267080745</v>
      </c>
      <c r="BI627">
        <f t="shared" si="1186"/>
        <v>0.75700525394045537</v>
      </c>
      <c r="BJ627">
        <f t="shared" si="1187"/>
        <v>0.17293958695232581</v>
      </c>
      <c r="BK627">
        <f t="shared" si="1187"/>
        <v>0.14933837429111532</v>
      </c>
      <c r="BL627">
        <f t="shared" si="1187"/>
        <v>0.16459627329192547</v>
      </c>
      <c r="BM627">
        <f t="shared" si="1187"/>
        <v>0.24299474605954466</v>
      </c>
      <c r="BP627" t="str">
        <f t="shared" si="1188"/>
        <v/>
      </c>
      <c r="BQ627" t="str">
        <f t="shared" si="1189"/>
        <v/>
      </c>
      <c r="BR627" t="str">
        <f t="shared" si="1190"/>
        <v/>
      </c>
      <c r="BS627" t="str">
        <f t="shared" si="1191"/>
        <v/>
      </c>
      <c r="BT627" t="str">
        <f t="shared" si="1191"/>
        <v/>
      </c>
      <c r="BU627" t="str">
        <f t="shared" si="1191"/>
        <v/>
      </c>
      <c r="BV627" t="str">
        <f t="shared" si="1191"/>
        <v/>
      </c>
      <c r="BW627" t="str">
        <f t="shared" si="1192"/>
        <v/>
      </c>
      <c r="BX627" t="str">
        <f t="shared" si="1192"/>
        <v/>
      </c>
      <c r="BY627" t="str">
        <f t="shared" si="1192"/>
        <v/>
      </c>
      <c r="BZ627" t="str">
        <f t="shared" si="1192"/>
        <v/>
      </c>
    </row>
    <row r="628" spans="1:78" outlineLevel="1">
      <c r="A628" t="s">
        <v>87</v>
      </c>
      <c r="B628" t="s">
        <v>1767</v>
      </c>
      <c r="C628">
        <v>2023</v>
      </c>
      <c r="D628" t="s">
        <v>2039</v>
      </c>
      <c r="G628">
        <f t="shared" si="1160"/>
        <v>0.49971623155505107</v>
      </c>
      <c r="H628">
        <f t="shared" si="1161"/>
        <v>0.52099886492622016</v>
      </c>
      <c r="I628">
        <f t="shared" si="1162"/>
        <v>0.25113507377979571</v>
      </c>
      <c r="K628">
        <f t="shared" si="1163"/>
        <v>0.30158730158730157</v>
      </c>
      <c r="L628">
        <f t="shared" si="1164"/>
        <v>0.23809523809523808</v>
      </c>
      <c r="M628">
        <f t="shared" si="1165"/>
        <v>0</v>
      </c>
      <c r="O628">
        <f t="shared" si="1166"/>
        <v>0.30856553147574817</v>
      </c>
      <c r="P628">
        <f t="shared" si="1167"/>
        <v>0.69143446852425183</v>
      </c>
      <c r="R628">
        <f t="shared" si="1168"/>
        <v>0.15170278637770898</v>
      </c>
      <c r="S628">
        <f t="shared" si="1169"/>
        <v>0.14035087719298245</v>
      </c>
      <c r="T628">
        <f t="shared" si="1170"/>
        <v>0.66976264189886481</v>
      </c>
      <c r="U628">
        <f t="shared" si="1171"/>
        <v>6.2951496388028896E-2</v>
      </c>
      <c r="V628">
        <f t="shared" si="1171"/>
        <v>3.4013605442176874E-2</v>
      </c>
      <c r="W628">
        <f t="shared" si="1171"/>
        <v>2.2058823529411766E-2</v>
      </c>
      <c r="X628">
        <f t="shared" si="1171"/>
        <v>5.0847457627118647E-2</v>
      </c>
      <c r="Y628">
        <f t="shared" si="1172"/>
        <v>0.93704850361197112</v>
      </c>
      <c r="Z628">
        <f t="shared" si="1172"/>
        <v>0.96598639455782309</v>
      </c>
      <c r="AA628">
        <f t="shared" si="1172"/>
        <v>0.9779411764705882</v>
      </c>
      <c r="AB628">
        <f t="shared" si="1172"/>
        <v>0.94915254237288138</v>
      </c>
      <c r="AD628">
        <f t="shared" si="1173"/>
        <v>0.31694695989650712</v>
      </c>
      <c r="AE628">
        <f t="shared" si="1174"/>
        <v>0.41591203104786545</v>
      </c>
      <c r="AF628">
        <f t="shared" si="1175"/>
        <v>0.50258732212160417</v>
      </c>
      <c r="AG628">
        <f t="shared" si="1176"/>
        <v>0.52846054333764558</v>
      </c>
      <c r="AH628">
        <f t="shared" si="1176"/>
        <v>0.38979591836734695</v>
      </c>
      <c r="AI628">
        <f t="shared" si="1176"/>
        <v>0.45256609642301709</v>
      </c>
      <c r="AJ628">
        <f t="shared" si="1176"/>
        <v>0.51480051480051481</v>
      </c>
      <c r="AK628">
        <f t="shared" si="1177"/>
        <v>0.47153945666235447</v>
      </c>
      <c r="AL628">
        <f t="shared" si="1177"/>
        <v>0.61020408163265305</v>
      </c>
      <c r="AM628">
        <f t="shared" si="1177"/>
        <v>0.54743390357698285</v>
      </c>
      <c r="AN628">
        <f t="shared" si="1177"/>
        <v>0.48519948519948519</v>
      </c>
      <c r="AQ628">
        <f t="shared" si="1178"/>
        <v>0.1</v>
      </c>
      <c r="AR628">
        <f t="shared" si="1179"/>
        <v>0.2</v>
      </c>
      <c r="AS628">
        <f t="shared" si="1180"/>
        <v>0.83333333333333337</v>
      </c>
      <c r="AT628">
        <f t="shared" si="1181"/>
        <v>0.13333333333333333</v>
      </c>
      <c r="AU628">
        <f t="shared" si="1181"/>
        <v>0</v>
      </c>
      <c r="AV628">
        <f t="shared" si="1181"/>
        <v>0</v>
      </c>
      <c r="AW628">
        <f t="shared" si="1181"/>
        <v>0.16</v>
      </c>
      <c r="AX628">
        <f t="shared" si="1182"/>
        <v>0.8666666666666667</v>
      </c>
      <c r="AY628">
        <f t="shared" si="1182"/>
        <v>1</v>
      </c>
      <c r="AZ628">
        <f t="shared" si="1182"/>
        <v>1</v>
      </c>
      <c r="BA628">
        <f t="shared" si="1182"/>
        <v>0.84</v>
      </c>
      <c r="BC628">
        <f t="shared" si="1183"/>
        <v>0.46671782083253405</v>
      </c>
      <c r="BD628">
        <f t="shared" si="1184"/>
        <v>0.49990408593899865</v>
      </c>
      <c r="BE628">
        <f t="shared" si="1185"/>
        <v>0.40705927488969884</v>
      </c>
      <c r="BF628">
        <f t="shared" si="1186"/>
        <v>0.82927297141760981</v>
      </c>
      <c r="BG628">
        <f t="shared" si="1186"/>
        <v>0.86642005754212903</v>
      </c>
      <c r="BH628">
        <f t="shared" si="1186"/>
        <v>0.83729854182655405</v>
      </c>
      <c r="BI628">
        <f t="shared" si="1186"/>
        <v>0.76248821866163996</v>
      </c>
      <c r="BJ628">
        <f t="shared" si="1187"/>
        <v>0.17072702858239017</v>
      </c>
      <c r="BK628">
        <f t="shared" si="1187"/>
        <v>0.13357994245787094</v>
      </c>
      <c r="BL628">
        <f t="shared" si="1187"/>
        <v>0.16270145817344589</v>
      </c>
      <c r="BM628">
        <f t="shared" si="1187"/>
        <v>0.23751178133836004</v>
      </c>
      <c r="BP628" t="str">
        <f t="shared" si="1188"/>
        <v/>
      </c>
      <c r="BQ628" t="str">
        <f t="shared" si="1189"/>
        <v/>
      </c>
      <c r="BR628" t="str">
        <f t="shared" si="1190"/>
        <v/>
      </c>
      <c r="BS628" t="str">
        <f t="shared" si="1191"/>
        <v/>
      </c>
      <c r="BT628" t="str">
        <f t="shared" si="1191"/>
        <v/>
      </c>
      <c r="BU628" t="str">
        <f t="shared" si="1191"/>
        <v/>
      </c>
      <c r="BV628" t="str">
        <f t="shared" si="1191"/>
        <v/>
      </c>
      <c r="BW628" t="str">
        <f t="shared" si="1192"/>
        <v/>
      </c>
      <c r="BX628" t="str">
        <f t="shared" si="1192"/>
        <v/>
      </c>
      <c r="BY628" t="str">
        <f t="shared" si="1192"/>
        <v/>
      </c>
      <c r="BZ628" t="str">
        <f t="shared" si="1192"/>
        <v/>
      </c>
    </row>
    <row r="629" spans="1:78" outlineLevel="1">
      <c r="A629" t="s">
        <v>89</v>
      </c>
      <c r="B629" t="s">
        <v>1769</v>
      </c>
      <c r="C629">
        <v>2018</v>
      </c>
      <c r="D629" t="s">
        <v>2039</v>
      </c>
      <c r="G629">
        <f t="shared" ref="G629:G634" si="1193">IF(F212&gt;0, G212/F212, "")</f>
        <v>0.49637681159420288</v>
      </c>
      <c r="H629">
        <f t="shared" ref="H629:H634" si="1194">IF(F212&gt;0, H212/F212, "")</f>
        <v>0.40217391304347827</v>
      </c>
      <c r="I629">
        <f t="shared" ref="I629:I634" si="1195">IF(F212&gt;0, I212/F212, "")</f>
        <v>0.25</v>
      </c>
      <c r="K629" t="str">
        <f t="shared" ref="K629:K634" si="1196">IF(J212&gt;0, K212/J212, "")</f>
        <v/>
      </c>
      <c r="L629" t="str">
        <f t="shared" ref="L629:L634" si="1197">IF(J212&gt;0, L212/J212, "")</f>
        <v/>
      </c>
      <c r="M629" t="str">
        <f t="shared" ref="M629:M634" si="1198">IF(J212&gt;0, M212/J212, "")</f>
        <v/>
      </c>
      <c r="O629" t="str">
        <f t="shared" ref="O629:O634" si="1199">IF(N212&gt;0, O212/N212, "")</f>
        <v/>
      </c>
      <c r="P629" t="str">
        <f t="shared" ref="P629:P634" si="1200">IF(N212&gt;0, P212/N212, "")</f>
        <v/>
      </c>
      <c r="R629" t="str">
        <f t="shared" ref="R629:R634" si="1201">IF(Q212&gt;0, R212/Q212, "")</f>
        <v/>
      </c>
      <c r="S629" t="str">
        <f t="shared" ref="S629:S634" si="1202">IF(Q212&gt;0, S212/Q212, "")</f>
        <v/>
      </c>
      <c r="T629" t="str">
        <f t="shared" ref="T629:T634" si="1203">IF(Q212&gt;0, T212/Q212, "")</f>
        <v/>
      </c>
      <c r="U629" t="str">
        <f t="shared" ref="U629:X634" si="1204">IF(Q212&gt;0, U212/Q212, "")</f>
        <v/>
      </c>
      <c r="V629" t="str">
        <f t="shared" si="1204"/>
        <v/>
      </c>
      <c r="W629" t="str">
        <f t="shared" si="1204"/>
        <v/>
      </c>
      <c r="X629" t="str">
        <f t="shared" si="1204"/>
        <v/>
      </c>
      <c r="Y629" t="str">
        <f t="shared" ref="Y629:AB634" si="1205">IF(Q212&gt;0, Y212/Q212, "")</f>
        <v/>
      </c>
      <c r="Z629" t="str">
        <f t="shared" si="1205"/>
        <v/>
      </c>
      <c r="AA629" t="str">
        <f t="shared" si="1205"/>
        <v/>
      </c>
      <c r="AB629" t="str">
        <f t="shared" si="1205"/>
        <v/>
      </c>
      <c r="AD629">
        <f t="shared" ref="AD629:AD634" si="1206">IF(AC212&gt;0, AD212/AC212, "")</f>
        <v>0.33132530120481929</v>
      </c>
      <c r="AE629">
        <f t="shared" ref="AE629:AE634" si="1207">IF(AC212&gt;0, AE212/AC212, "")</f>
        <v>0.53012048192771088</v>
      </c>
      <c r="AF629">
        <f t="shared" ref="AF629:AF634" si="1208">IF(AC212&gt;0, AF212/AC212, "")</f>
        <v>0.45783132530120479</v>
      </c>
      <c r="AG629">
        <f t="shared" ref="AG629:AJ634" si="1209">IF(AC212&gt;0, AG212/AC212, "")</f>
        <v>7.2289156626506021E-2</v>
      </c>
      <c r="AH629">
        <f t="shared" si="1209"/>
        <v>0.14545454545454545</v>
      </c>
      <c r="AI629">
        <f t="shared" si="1209"/>
        <v>0.11363636363636363</v>
      </c>
      <c r="AJ629">
        <f t="shared" si="1209"/>
        <v>0.13157894736842105</v>
      </c>
      <c r="AK629">
        <f t="shared" ref="AK629:AN634" si="1210">IF(AC212&gt;0, AK212/AC212, "")</f>
        <v>0.92771084337349397</v>
      </c>
      <c r="AL629">
        <f t="shared" si="1210"/>
        <v>0.8545454545454545</v>
      </c>
      <c r="AM629">
        <f t="shared" si="1210"/>
        <v>0.88636363636363635</v>
      </c>
      <c r="AN629">
        <f t="shared" si="1210"/>
        <v>0.86842105263157898</v>
      </c>
      <c r="AQ629" t="str">
        <f t="shared" ref="AQ629:AQ634" si="1211">IF(AP212&gt;0, AQ212/AP212, "")</f>
        <v/>
      </c>
      <c r="AR629" t="str">
        <f t="shared" ref="AR629:AR634" si="1212">IF(AP212&gt;0, AR212/AP212, "")</f>
        <v/>
      </c>
      <c r="AS629" t="str">
        <f t="shared" ref="AS629:AS634" si="1213">IF(AP212&gt;0, AS212/AP212, "")</f>
        <v/>
      </c>
      <c r="AT629" t="str">
        <f t="shared" ref="AT629:AW634" si="1214">IF(AP212&gt;0, AT212/AP212, "")</f>
        <v/>
      </c>
      <c r="AU629" t="str">
        <f t="shared" si="1214"/>
        <v/>
      </c>
      <c r="AV629" t="str">
        <f t="shared" si="1214"/>
        <v/>
      </c>
      <c r="AW629" t="str">
        <f t="shared" si="1214"/>
        <v/>
      </c>
      <c r="AX629" t="str">
        <f t="shared" ref="AX629:BA634" si="1215">IF(AP212&gt;0, AX212/AP212, "")</f>
        <v/>
      </c>
      <c r="AY629" t="str">
        <f t="shared" si="1215"/>
        <v/>
      </c>
      <c r="AZ629" t="str">
        <f t="shared" si="1215"/>
        <v/>
      </c>
      <c r="BA629" t="str">
        <f t="shared" si="1215"/>
        <v/>
      </c>
      <c r="BC629">
        <f t="shared" ref="BC629:BC634" si="1216">IF(BB212&gt;0, BC212/BB212, "")</f>
        <v>0.33128834355828218</v>
      </c>
      <c r="BD629">
        <f t="shared" ref="BD629:BD634" si="1217">IF(BB212&gt;0, BD212/BB212, "")</f>
        <v>0.47648261758691207</v>
      </c>
      <c r="BE629">
        <f t="shared" ref="BE629:BE634" si="1218">IF(BB212&gt;0, BE212/BB212, "")</f>
        <v>0.33742331288343558</v>
      </c>
      <c r="BF629">
        <f t="shared" ref="BF629:BI634" si="1219">IF(BB212&gt;0, BF212/BB212, "")</f>
        <v>0.71983640081799594</v>
      </c>
      <c r="BG629">
        <f t="shared" si="1219"/>
        <v>0.85802469135802473</v>
      </c>
      <c r="BH629">
        <f t="shared" si="1219"/>
        <v>0.68669527896995708</v>
      </c>
      <c r="BI629">
        <f t="shared" si="1219"/>
        <v>0.49696969696969695</v>
      </c>
      <c r="BJ629">
        <f t="shared" ref="BJ629:BM634" si="1220">IF(BB212&gt;0, BJ212/BB212, "")</f>
        <v>0.28016359918200406</v>
      </c>
      <c r="BK629">
        <f t="shared" si="1220"/>
        <v>0.1419753086419753</v>
      </c>
      <c r="BL629">
        <f t="shared" si="1220"/>
        <v>0.31330472103004292</v>
      </c>
      <c r="BM629">
        <f t="shared" si="1220"/>
        <v>0.50303030303030305</v>
      </c>
      <c r="BP629" t="str">
        <f t="shared" ref="BP629:BP634" si="1221">IF(BO212&gt;0, BP212/BO212, "")</f>
        <v/>
      </c>
      <c r="BQ629" t="str">
        <f t="shared" ref="BQ629:BQ634" si="1222">IF(BO212&gt;0, BQ212/BO212, "")</f>
        <v/>
      </c>
      <c r="BR629" t="str">
        <f t="shared" ref="BR629:BR634" si="1223">IF(BO212&gt;0, BR212/BO212, "")</f>
        <v/>
      </c>
      <c r="BS629" t="str">
        <f t="shared" ref="BS629:BV634" si="1224">IF(BO212&gt;0, BS212/BO212, "")</f>
        <v/>
      </c>
      <c r="BT629" t="str">
        <f t="shared" si="1224"/>
        <v/>
      </c>
      <c r="BU629" t="str">
        <f t="shared" si="1224"/>
        <v/>
      </c>
      <c r="BV629" t="str">
        <f t="shared" si="1224"/>
        <v/>
      </c>
      <c r="BW629" t="str">
        <f t="shared" ref="BW629:BZ634" si="1225">IF(BO212&gt;0, BW212/BO212, "")</f>
        <v/>
      </c>
      <c r="BX629" t="str">
        <f t="shared" si="1225"/>
        <v/>
      </c>
      <c r="BY629" t="str">
        <f t="shared" si="1225"/>
        <v/>
      </c>
      <c r="BZ629" t="str">
        <f t="shared" si="1225"/>
        <v/>
      </c>
    </row>
    <row r="630" spans="1:78" outlineLevel="1">
      <c r="A630" t="s">
        <v>89</v>
      </c>
      <c r="B630" t="s">
        <v>1769</v>
      </c>
      <c r="C630">
        <v>2019</v>
      </c>
      <c r="D630" t="s">
        <v>2039</v>
      </c>
      <c r="G630">
        <f t="shared" si="1193"/>
        <v>0.50950570342205326</v>
      </c>
      <c r="H630">
        <f t="shared" si="1194"/>
        <v>0.48669201520912547</v>
      </c>
      <c r="I630">
        <f t="shared" si="1195"/>
        <v>0.29657794676806082</v>
      </c>
      <c r="K630" t="str">
        <f t="shared" si="1196"/>
        <v/>
      </c>
      <c r="L630" t="str">
        <f t="shared" si="1197"/>
        <v/>
      </c>
      <c r="M630" t="str">
        <f t="shared" si="1198"/>
        <v/>
      </c>
      <c r="O630" t="str">
        <f t="shared" si="1199"/>
        <v/>
      </c>
      <c r="P630" t="str">
        <f t="shared" si="1200"/>
        <v/>
      </c>
      <c r="R630" t="str">
        <f t="shared" si="1201"/>
        <v/>
      </c>
      <c r="S630" t="str">
        <f t="shared" si="1202"/>
        <v/>
      </c>
      <c r="T630" t="str">
        <f t="shared" si="1203"/>
        <v/>
      </c>
      <c r="U630" t="str">
        <f t="shared" si="1204"/>
        <v/>
      </c>
      <c r="V630" t="str">
        <f t="shared" si="1204"/>
        <v/>
      </c>
      <c r="W630" t="str">
        <f t="shared" si="1204"/>
        <v/>
      </c>
      <c r="X630" t="str">
        <f t="shared" si="1204"/>
        <v/>
      </c>
      <c r="Y630" t="str">
        <f t="shared" si="1205"/>
        <v/>
      </c>
      <c r="Z630" t="str">
        <f t="shared" si="1205"/>
        <v/>
      </c>
      <c r="AA630" t="str">
        <f t="shared" si="1205"/>
        <v/>
      </c>
      <c r="AB630" t="str">
        <f t="shared" si="1205"/>
        <v/>
      </c>
      <c r="AD630">
        <f t="shared" si="1206"/>
        <v>0.33333333333333331</v>
      </c>
      <c r="AE630">
        <f t="shared" si="1207"/>
        <v>0.46052631578947367</v>
      </c>
      <c r="AF630">
        <f t="shared" si="1208"/>
        <v>0.45614035087719296</v>
      </c>
      <c r="AG630">
        <f t="shared" si="1209"/>
        <v>0.18859649122807018</v>
      </c>
      <c r="AH630">
        <f t="shared" si="1209"/>
        <v>0.21052631578947367</v>
      </c>
      <c r="AI630">
        <f t="shared" si="1209"/>
        <v>0.22857142857142856</v>
      </c>
      <c r="AJ630">
        <f t="shared" si="1209"/>
        <v>0.22115384615384615</v>
      </c>
      <c r="AK630">
        <f t="shared" si="1210"/>
        <v>0.81140350877192979</v>
      </c>
      <c r="AL630">
        <f t="shared" si="1210"/>
        <v>0.78947368421052633</v>
      </c>
      <c r="AM630">
        <f t="shared" si="1210"/>
        <v>0.77142857142857146</v>
      </c>
      <c r="AN630">
        <f t="shared" si="1210"/>
        <v>0.77884615384615385</v>
      </c>
      <c r="AQ630" t="str">
        <f t="shared" si="1211"/>
        <v/>
      </c>
      <c r="AR630" t="str">
        <f t="shared" si="1212"/>
        <v/>
      </c>
      <c r="AS630" t="str">
        <f t="shared" si="1213"/>
        <v/>
      </c>
      <c r="AT630" t="str">
        <f t="shared" si="1214"/>
        <v/>
      </c>
      <c r="AU630" t="str">
        <f t="shared" si="1214"/>
        <v/>
      </c>
      <c r="AV630" t="str">
        <f t="shared" si="1214"/>
        <v/>
      </c>
      <c r="AW630" t="str">
        <f t="shared" si="1214"/>
        <v/>
      </c>
      <c r="AX630" t="str">
        <f t="shared" si="1215"/>
        <v/>
      </c>
      <c r="AY630" t="str">
        <f t="shared" si="1215"/>
        <v/>
      </c>
      <c r="AZ630" t="str">
        <f t="shared" si="1215"/>
        <v/>
      </c>
      <c r="BA630" t="str">
        <f t="shared" si="1215"/>
        <v/>
      </c>
      <c r="BC630">
        <f t="shared" si="1216"/>
        <v>0.36363636363636365</v>
      </c>
      <c r="BD630">
        <f t="shared" si="1217"/>
        <v>0.50707070707070712</v>
      </c>
      <c r="BE630">
        <f t="shared" si="1218"/>
        <v>0.35959595959595958</v>
      </c>
      <c r="BF630">
        <f t="shared" si="1219"/>
        <v>0.73333333333333328</v>
      </c>
      <c r="BG630">
        <f t="shared" si="1219"/>
        <v>0.84444444444444444</v>
      </c>
      <c r="BH630">
        <f t="shared" si="1219"/>
        <v>0.72509960159362552</v>
      </c>
      <c r="BI630">
        <f t="shared" si="1219"/>
        <v>0.5842696629213483</v>
      </c>
      <c r="BJ630">
        <f t="shared" si="1220"/>
        <v>0.26666666666666666</v>
      </c>
      <c r="BK630">
        <f t="shared" si="1220"/>
        <v>0.15555555555555556</v>
      </c>
      <c r="BL630">
        <f t="shared" si="1220"/>
        <v>0.27490039840637448</v>
      </c>
      <c r="BM630">
        <f t="shared" si="1220"/>
        <v>0.4157303370786517</v>
      </c>
      <c r="BP630" t="str">
        <f t="shared" si="1221"/>
        <v/>
      </c>
      <c r="BQ630" t="str">
        <f t="shared" si="1222"/>
        <v/>
      </c>
      <c r="BR630" t="str">
        <f t="shared" si="1223"/>
        <v/>
      </c>
      <c r="BS630" t="str">
        <f t="shared" si="1224"/>
        <v/>
      </c>
      <c r="BT630" t="str">
        <f t="shared" si="1224"/>
        <v/>
      </c>
      <c r="BU630" t="str">
        <f t="shared" si="1224"/>
        <v/>
      </c>
      <c r="BV630" t="str">
        <f t="shared" si="1224"/>
        <v/>
      </c>
      <c r="BW630" t="str">
        <f t="shared" si="1225"/>
        <v/>
      </c>
      <c r="BX630" t="str">
        <f t="shared" si="1225"/>
        <v/>
      </c>
      <c r="BY630" t="str">
        <f t="shared" si="1225"/>
        <v/>
      </c>
      <c r="BZ630" t="str">
        <f t="shared" si="1225"/>
        <v/>
      </c>
    </row>
    <row r="631" spans="1:78" outlineLevel="1">
      <c r="A631" t="s">
        <v>89</v>
      </c>
      <c r="B631" t="s">
        <v>1769</v>
      </c>
      <c r="C631">
        <v>2020</v>
      </c>
      <c r="D631" t="s">
        <v>2039</v>
      </c>
      <c r="G631">
        <f t="shared" si="1193"/>
        <v>0.53846153846153844</v>
      </c>
      <c r="H631">
        <f t="shared" si="1194"/>
        <v>0.47368421052631576</v>
      </c>
      <c r="I631">
        <f t="shared" si="1195"/>
        <v>0.29959514170040485</v>
      </c>
      <c r="K631" t="str">
        <f t="shared" si="1196"/>
        <v/>
      </c>
      <c r="L631" t="str">
        <f t="shared" si="1197"/>
        <v/>
      </c>
      <c r="M631" t="str">
        <f t="shared" si="1198"/>
        <v/>
      </c>
      <c r="O631">
        <f t="shared" si="1199"/>
        <v>0.10508474576271186</v>
      </c>
      <c r="P631">
        <f t="shared" si="1200"/>
        <v>0.89491525423728813</v>
      </c>
      <c r="R631" t="str">
        <f t="shared" si="1201"/>
        <v/>
      </c>
      <c r="S631" t="str">
        <f t="shared" si="1202"/>
        <v/>
      </c>
      <c r="T631" t="str">
        <f t="shared" si="1203"/>
        <v/>
      </c>
      <c r="U631" t="str">
        <f t="shared" si="1204"/>
        <v/>
      </c>
      <c r="V631" t="str">
        <f t="shared" si="1204"/>
        <v/>
      </c>
      <c r="W631" t="str">
        <f t="shared" si="1204"/>
        <v/>
      </c>
      <c r="X631" t="str">
        <f t="shared" si="1204"/>
        <v/>
      </c>
      <c r="Y631" t="str">
        <f t="shared" si="1205"/>
        <v/>
      </c>
      <c r="Z631" t="str">
        <f t="shared" si="1205"/>
        <v/>
      </c>
      <c r="AA631" t="str">
        <f t="shared" si="1205"/>
        <v/>
      </c>
      <c r="AB631" t="str">
        <f t="shared" si="1205"/>
        <v/>
      </c>
      <c r="AD631">
        <f t="shared" si="1206"/>
        <v>0.28888888888888886</v>
      </c>
      <c r="AE631">
        <f t="shared" si="1207"/>
        <v>0.5444444444444444</v>
      </c>
      <c r="AF631">
        <f t="shared" si="1208"/>
        <v>0.43333333333333335</v>
      </c>
      <c r="AG631">
        <f t="shared" si="1209"/>
        <v>0.1388888888888889</v>
      </c>
      <c r="AH631">
        <f t="shared" si="1209"/>
        <v>0.13461538461538461</v>
      </c>
      <c r="AI631">
        <f t="shared" si="1209"/>
        <v>0.16326530612244897</v>
      </c>
      <c r="AJ631">
        <f t="shared" si="1209"/>
        <v>0.12820512820512819</v>
      </c>
      <c r="AK631">
        <f t="shared" si="1210"/>
        <v>0.86111111111111116</v>
      </c>
      <c r="AL631">
        <f t="shared" si="1210"/>
        <v>0.86538461538461542</v>
      </c>
      <c r="AM631">
        <f t="shared" si="1210"/>
        <v>0.83673469387755106</v>
      </c>
      <c r="AN631">
        <f t="shared" si="1210"/>
        <v>0.87179487179487181</v>
      </c>
      <c r="AQ631" t="str">
        <f t="shared" si="1211"/>
        <v/>
      </c>
      <c r="AR631" t="str">
        <f t="shared" si="1212"/>
        <v/>
      </c>
      <c r="AS631" t="str">
        <f t="shared" si="1213"/>
        <v/>
      </c>
      <c r="AT631" t="str">
        <f t="shared" si="1214"/>
        <v/>
      </c>
      <c r="AU631" t="str">
        <f t="shared" si="1214"/>
        <v/>
      </c>
      <c r="AV631" t="str">
        <f t="shared" si="1214"/>
        <v/>
      </c>
      <c r="AW631" t="str">
        <f t="shared" si="1214"/>
        <v/>
      </c>
      <c r="AX631" t="str">
        <f t="shared" si="1215"/>
        <v/>
      </c>
      <c r="AY631" t="str">
        <f t="shared" si="1215"/>
        <v/>
      </c>
      <c r="AZ631" t="str">
        <f t="shared" si="1215"/>
        <v/>
      </c>
      <c r="BA631" t="str">
        <f t="shared" si="1215"/>
        <v/>
      </c>
      <c r="BC631">
        <f t="shared" si="1216"/>
        <v>0.37346437346437344</v>
      </c>
      <c r="BD631">
        <f t="shared" si="1217"/>
        <v>0.52088452088452086</v>
      </c>
      <c r="BE631">
        <f t="shared" si="1218"/>
        <v>0.44717444717444715</v>
      </c>
      <c r="BF631">
        <f t="shared" si="1219"/>
        <v>0.65601965601965606</v>
      </c>
      <c r="BG631">
        <f t="shared" si="1219"/>
        <v>0.76973684210526316</v>
      </c>
      <c r="BH631">
        <f t="shared" si="1219"/>
        <v>0.65566037735849059</v>
      </c>
      <c r="BI631">
        <f t="shared" si="1219"/>
        <v>0.52197802197802201</v>
      </c>
      <c r="BJ631">
        <f t="shared" si="1220"/>
        <v>0.34398034398034399</v>
      </c>
      <c r="BK631">
        <f t="shared" si="1220"/>
        <v>0.23026315789473684</v>
      </c>
      <c r="BL631">
        <f t="shared" si="1220"/>
        <v>0.34433962264150941</v>
      </c>
      <c r="BM631">
        <f t="shared" si="1220"/>
        <v>0.47802197802197804</v>
      </c>
      <c r="BP631" t="str">
        <f t="shared" si="1221"/>
        <v/>
      </c>
      <c r="BQ631" t="str">
        <f t="shared" si="1222"/>
        <v/>
      </c>
      <c r="BR631" t="str">
        <f t="shared" si="1223"/>
        <v/>
      </c>
      <c r="BS631" t="str">
        <f t="shared" si="1224"/>
        <v/>
      </c>
      <c r="BT631" t="str">
        <f t="shared" si="1224"/>
        <v/>
      </c>
      <c r="BU631" t="str">
        <f t="shared" si="1224"/>
        <v/>
      </c>
      <c r="BV631" t="str">
        <f t="shared" si="1224"/>
        <v/>
      </c>
      <c r="BW631" t="str">
        <f t="shared" si="1225"/>
        <v/>
      </c>
      <c r="BX631" t="str">
        <f t="shared" si="1225"/>
        <v/>
      </c>
      <c r="BY631" t="str">
        <f t="shared" si="1225"/>
        <v/>
      </c>
      <c r="BZ631" t="str">
        <f t="shared" si="1225"/>
        <v/>
      </c>
    </row>
    <row r="632" spans="1:78" outlineLevel="1">
      <c r="A632" t="s">
        <v>89</v>
      </c>
      <c r="B632" t="s">
        <v>1769</v>
      </c>
      <c r="C632">
        <v>2021</v>
      </c>
      <c r="D632" t="s">
        <v>2039</v>
      </c>
      <c r="G632">
        <f t="shared" si="1193"/>
        <v>0.40384615384615385</v>
      </c>
      <c r="H632">
        <f t="shared" si="1194"/>
        <v>0.48846153846153845</v>
      </c>
      <c r="I632">
        <f t="shared" si="1195"/>
        <v>0.31153846153846154</v>
      </c>
      <c r="K632" t="str">
        <f t="shared" si="1196"/>
        <v/>
      </c>
      <c r="L632" t="str">
        <f t="shared" si="1197"/>
        <v/>
      </c>
      <c r="M632" t="str">
        <f t="shared" si="1198"/>
        <v/>
      </c>
      <c r="O632">
        <f t="shared" si="1199"/>
        <v>8.5470085470085472E-2</v>
      </c>
      <c r="P632">
        <f t="shared" si="1200"/>
        <v>0.9145299145299145</v>
      </c>
      <c r="R632" t="str">
        <f t="shared" si="1201"/>
        <v/>
      </c>
      <c r="S632" t="str">
        <f t="shared" si="1202"/>
        <v/>
      </c>
      <c r="T632" t="str">
        <f t="shared" si="1203"/>
        <v/>
      </c>
      <c r="U632" t="str">
        <f t="shared" si="1204"/>
        <v/>
      </c>
      <c r="V632" t="str">
        <f t="shared" si="1204"/>
        <v/>
      </c>
      <c r="W632" t="str">
        <f t="shared" si="1204"/>
        <v/>
      </c>
      <c r="X632" t="str">
        <f t="shared" si="1204"/>
        <v/>
      </c>
      <c r="Y632" t="str">
        <f t="shared" si="1205"/>
        <v/>
      </c>
      <c r="Z632" t="str">
        <f t="shared" si="1205"/>
        <v/>
      </c>
      <c r="AA632" t="str">
        <f t="shared" si="1205"/>
        <v/>
      </c>
      <c r="AB632" t="str">
        <f t="shared" si="1205"/>
        <v/>
      </c>
      <c r="AD632">
        <f t="shared" si="1206"/>
        <v>0.32994923857868019</v>
      </c>
      <c r="AE632">
        <f t="shared" si="1207"/>
        <v>0.45685279187817257</v>
      </c>
      <c r="AF632">
        <f t="shared" si="1208"/>
        <v>0.39086294416243655</v>
      </c>
      <c r="AG632">
        <f t="shared" si="1209"/>
        <v>7.6142131979695438E-2</v>
      </c>
      <c r="AH632">
        <f t="shared" si="1209"/>
        <v>0.1076923076923077</v>
      </c>
      <c r="AI632">
        <f t="shared" si="1209"/>
        <v>0.1</v>
      </c>
      <c r="AJ632">
        <f t="shared" si="1209"/>
        <v>9.0909090909090912E-2</v>
      </c>
      <c r="AK632">
        <f t="shared" si="1210"/>
        <v>0.92385786802030456</v>
      </c>
      <c r="AL632">
        <f t="shared" si="1210"/>
        <v>0.89230769230769236</v>
      </c>
      <c r="AM632">
        <f t="shared" si="1210"/>
        <v>0.9</v>
      </c>
      <c r="AN632">
        <f t="shared" si="1210"/>
        <v>0.90909090909090906</v>
      </c>
      <c r="AQ632">
        <f t="shared" si="1211"/>
        <v>0</v>
      </c>
      <c r="AR632">
        <f t="shared" si="1212"/>
        <v>0.2</v>
      </c>
      <c r="AS632">
        <f t="shared" si="1213"/>
        <v>1</v>
      </c>
      <c r="AT632">
        <f t="shared" si="1214"/>
        <v>0</v>
      </c>
      <c r="AU632" t="str">
        <f t="shared" si="1214"/>
        <v/>
      </c>
      <c r="AV632">
        <f t="shared" si="1214"/>
        <v>0</v>
      </c>
      <c r="AW632">
        <f t="shared" si="1214"/>
        <v>0</v>
      </c>
      <c r="AX632">
        <f t="shared" si="1215"/>
        <v>1</v>
      </c>
      <c r="AY632" t="str">
        <f t="shared" si="1215"/>
        <v/>
      </c>
      <c r="AZ632">
        <f t="shared" si="1215"/>
        <v>1</v>
      </c>
      <c r="BA632">
        <f t="shared" si="1215"/>
        <v>1</v>
      </c>
      <c r="BC632">
        <f t="shared" si="1216"/>
        <v>0.39078156312625251</v>
      </c>
      <c r="BD632">
        <f t="shared" si="1217"/>
        <v>0.48897795591182364</v>
      </c>
      <c r="BE632">
        <f t="shared" si="1218"/>
        <v>0.38276553106212424</v>
      </c>
      <c r="BF632">
        <f t="shared" si="1219"/>
        <v>0.71943887775551107</v>
      </c>
      <c r="BG632">
        <f t="shared" si="1219"/>
        <v>0.84102564102564104</v>
      </c>
      <c r="BH632">
        <f t="shared" si="1219"/>
        <v>0.68852459016393441</v>
      </c>
      <c r="BI632">
        <f t="shared" si="1219"/>
        <v>0.5759162303664922</v>
      </c>
      <c r="BJ632">
        <f t="shared" si="1220"/>
        <v>0.28056112224448898</v>
      </c>
      <c r="BK632">
        <f t="shared" si="1220"/>
        <v>0.15897435897435896</v>
      </c>
      <c r="BL632">
        <f t="shared" si="1220"/>
        <v>0.31147540983606559</v>
      </c>
      <c r="BM632">
        <f t="shared" si="1220"/>
        <v>0.42408376963350786</v>
      </c>
      <c r="BP632" t="str">
        <f t="shared" si="1221"/>
        <v/>
      </c>
      <c r="BQ632" t="str">
        <f t="shared" si="1222"/>
        <v/>
      </c>
      <c r="BR632" t="str">
        <f t="shared" si="1223"/>
        <v/>
      </c>
      <c r="BS632" t="str">
        <f t="shared" si="1224"/>
        <v/>
      </c>
      <c r="BT632" t="str">
        <f t="shared" si="1224"/>
        <v/>
      </c>
      <c r="BU632" t="str">
        <f t="shared" si="1224"/>
        <v/>
      </c>
      <c r="BV632" t="str">
        <f t="shared" si="1224"/>
        <v/>
      </c>
      <c r="BW632" t="str">
        <f t="shared" si="1225"/>
        <v/>
      </c>
      <c r="BX632" t="str">
        <f t="shared" si="1225"/>
        <v/>
      </c>
      <c r="BY632" t="str">
        <f t="shared" si="1225"/>
        <v/>
      </c>
      <c r="BZ632" t="str">
        <f t="shared" si="1225"/>
        <v/>
      </c>
    </row>
    <row r="633" spans="1:78" outlineLevel="1">
      <c r="A633" t="s">
        <v>89</v>
      </c>
      <c r="B633" t="s">
        <v>1769</v>
      </c>
      <c r="C633">
        <v>2022</v>
      </c>
      <c r="D633" t="s">
        <v>2039</v>
      </c>
      <c r="G633">
        <f t="shared" si="1193"/>
        <v>0.36475409836065575</v>
      </c>
      <c r="H633">
        <f t="shared" si="1194"/>
        <v>0.38114754098360654</v>
      </c>
      <c r="I633">
        <f t="shared" si="1195"/>
        <v>0.25</v>
      </c>
      <c r="K633" t="str">
        <f t="shared" si="1196"/>
        <v/>
      </c>
      <c r="L633" t="str">
        <f t="shared" si="1197"/>
        <v/>
      </c>
      <c r="M633" t="str">
        <f t="shared" si="1198"/>
        <v/>
      </c>
      <c r="O633">
        <f t="shared" si="1199"/>
        <v>0.04</v>
      </c>
      <c r="P633">
        <f t="shared" si="1200"/>
        <v>0.96</v>
      </c>
      <c r="R633" t="str">
        <f t="shared" si="1201"/>
        <v/>
      </c>
      <c r="S633" t="str">
        <f t="shared" si="1202"/>
        <v/>
      </c>
      <c r="T633" t="str">
        <f t="shared" si="1203"/>
        <v/>
      </c>
      <c r="U633" t="str">
        <f t="shared" si="1204"/>
        <v/>
      </c>
      <c r="V633" t="str">
        <f t="shared" si="1204"/>
        <v/>
      </c>
      <c r="W633" t="str">
        <f t="shared" si="1204"/>
        <v/>
      </c>
      <c r="X633" t="str">
        <f t="shared" si="1204"/>
        <v/>
      </c>
      <c r="Y633" t="str">
        <f t="shared" si="1205"/>
        <v/>
      </c>
      <c r="Z633" t="str">
        <f t="shared" si="1205"/>
        <v/>
      </c>
      <c r="AA633" t="str">
        <f t="shared" si="1205"/>
        <v/>
      </c>
      <c r="AB633" t="str">
        <f t="shared" si="1205"/>
        <v/>
      </c>
      <c r="AD633">
        <f t="shared" si="1206"/>
        <v>0.31313131313131315</v>
      </c>
      <c r="AE633">
        <f t="shared" si="1207"/>
        <v>0.63636363636363635</v>
      </c>
      <c r="AF633">
        <f t="shared" si="1208"/>
        <v>0.31313131313131315</v>
      </c>
      <c r="AG633">
        <f t="shared" si="1209"/>
        <v>4.0404040404040407E-2</v>
      </c>
      <c r="AH633">
        <f t="shared" si="1209"/>
        <v>4.8387096774193547E-2</v>
      </c>
      <c r="AI633">
        <f t="shared" si="1209"/>
        <v>6.3492063492063489E-2</v>
      </c>
      <c r="AJ633">
        <f t="shared" si="1209"/>
        <v>6.4516129032258063E-2</v>
      </c>
      <c r="AK633">
        <f t="shared" si="1210"/>
        <v>0.95959595959595956</v>
      </c>
      <c r="AL633">
        <f t="shared" si="1210"/>
        <v>0.95161290322580649</v>
      </c>
      <c r="AM633">
        <f t="shared" si="1210"/>
        <v>0.93650793650793651</v>
      </c>
      <c r="AN633">
        <f t="shared" si="1210"/>
        <v>0.93548387096774188</v>
      </c>
      <c r="AQ633">
        <f t="shared" si="1211"/>
        <v>0</v>
      </c>
      <c r="AR633">
        <f t="shared" si="1212"/>
        <v>0.66666666666666663</v>
      </c>
      <c r="AS633">
        <f t="shared" si="1213"/>
        <v>0.66666666666666663</v>
      </c>
      <c r="AT633">
        <f t="shared" si="1214"/>
        <v>0</v>
      </c>
      <c r="AU633" t="str">
        <f t="shared" si="1214"/>
        <v/>
      </c>
      <c r="AV633">
        <f t="shared" si="1214"/>
        <v>0</v>
      </c>
      <c r="AW633">
        <f t="shared" si="1214"/>
        <v>0</v>
      </c>
      <c r="AX633">
        <f t="shared" si="1215"/>
        <v>1</v>
      </c>
      <c r="AY633" t="str">
        <f t="shared" si="1215"/>
        <v/>
      </c>
      <c r="AZ633">
        <f t="shared" si="1215"/>
        <v>1</v>
      </c>
      <c r="BA633">
        <f t="shared" si="1215"/>
        <v>1</v>
      </c>
      <c r="BC633">
        <f t="shared" si="1216"/>
        <v>0.33726415094339623</v>
      </c>
      <c r="BD633">
        <f t="shared" si="1217"/>
        <v>0.52122641509433965</v>
      </c>
      <c r="BE633">
        <f t="shared" si="1218"/>
        <v>0.3867924528301887</v>
      </c>
      <c r="BF633">
        <f t="shared" si="1219"/>
        <v>0.68396226415094341</v>
      </c>
      <c r="BG633">
        <f t="shared" si="1219"/>
        <v>0.78321678321678323</v>
      </c>
      <c r="BH633">
        <f t="shared" si="1219"/>
        <v>0.65158371040723984</v>
      </c>
      <c r="BI633">
        <f t="shared" si="1219"/>
        <v>0.5</v>
      </c>
      <c r="BJ633">
        <f t="shared" si="1220"/>
        <v>0.31603773584905659</v>
      </c>
      <c r="BK633">
        <f t="shared" si="1220"/>
        <v>0.21678321678321677</v>
      </c>
      <c r="BL633">
        <f t="shared" si="1220"/>
        <v>0.34841628959276016</v>
      </c>
      <c r="BM633">
        <f t="shared" si="1220"/>
        <v>0.5</v>
      </c>
      <c r="BP633" t="str">
        <f t="shared" si="1221"/>
        <v/>
      </c>
      <c r="BQ633" t="str">
        <f t="shared" si="1222"/>
        <v/>
      </c>
      <c r="BR633" t="str">
        <f t="shared" si="1223"/>
        <v/>
      </c>
      <c r="BS633" t="str">
        <f t="shared" si="1224"/>
        <v/>
      </c>
      <c r="BT633" t="str">
        <f t="shared" si="1224"/>
        <v/>
      </c>
      <c r="BU633" t="str">
        <f t="shared" si="1224"/>
        <v/>
      </c>
      <c r="BV633" t="str">
        <f t="shared" si="1224"/>
        <v/>
      </c>
      <c r="BW633" t="str">
        <f t="shared" si="1225"/>
        <v/>
      </c>
      <c r="BX633" t="str">
        <f t="shared" si="1225"/>
        <v/>
      </c>
      <c r="BY633" t="str">
        <f t="shared" si="1225"/>
        <v/>
      </c>
      <c r="BZ633" t="str">
        <f t="shared" si="1225"/>
        <v/>
      </c>
    </row>
    <row r="634" spans="1:78" outlineLevel="1">
      <c r="A634" t="s">
        <v>89</v>
      </c>
      <c r="B634" t="s">
        <v>1769</v>
      </c>
      <c r="C634">
        <v>2023</v>
      </c>
      <c r="D634" t="s">
        <v>2039</v>
      </c>
      <c r="G634">
        <f t="shared" si="1193"/>
        <v>0.37552742616033757</v>
      </c>
      <c r="H634">
        <f t="shared" si="1194"/>
        <v>0.42616033755274263</v>
      </c>
      <c r="I634">
        <f t="shared" si="1195"/>
        <v>0.21518987341772153</v>
      </c>
      <c r="K634" t="str">
        <f t="shared" si="1196"/>
        <v/>
      </c>
      <c r="L634" t="str">
        <f t="shared" si="1197"/>
        <v/>
      </c>
      <c r="M634" t="str">
        <f t="shared" si="1198"/>
        <v/>
      </c>
      <c r="O634">
        <f t="shared" si="1199"/>
        <v>0</v>
      </c>
      <c r="P634">
        <f t="shared" si="1200"/>
        <v>1</v>
      </c>
      <c r="R634" t="str">
        <f t="shared" si="1201"/>
        <v/>
      </c>
      <c r="S634" t="str">
        <f t="shared" si="1202"/>
        <v/>
      </c>
      <c r="T634" t="str">
        <f t="shared" si="1203"/>
        <v/>
      </c>
      <c r="U634" t="str">
        <f t="shared" si="1204"/>
        <v/>
      </c>
      <c r="V634" t="str">
        <f t="shared" si="1204"/>
        <v/>
      </c>
      <c r="W634" t="str">
        <f t="shared" si="1204"/>
        <v/>
      </c>
      <c r="X634" t="str">
        <f t="shared" si="1204"/>
        <v/>
      </c>
      <c r="Y634" t="str">
        <f t="shared" si="1205"/>
        <v/>
      </c>
      <c r="Z634" t="str">
        <f t="shared" si="1205"/>
        <v/>
      </c>
      <c r="AA634" t="str">
        <f t="shared" si="1205"/>
        <v/>
      </c>
      <c r="AB634" t="str">
        <f t="shared" si="1205"/>
        <v/>
      </c>
      <c r="AD634">
        <f t="shared" si="1206"/>
        <v>0.21505376344086022</v>
      </c>
      <c r="AE634">
        <f t="shared" si="1207"/>
        <v>0.5161290322580645</v>
      </c>
      <c r="AF634">
        <f t="shared" si="1208"/>
        <v>0.43548387096774194</v>
      </c>
      <c r="AG634">
        <f t="shared" si="1209"/>
        <v>0.10215053763440861</v>
      </c>
      <c r="AH634">
        <f t="shared" si="1209"/>
        <v>0.05</v>
      </c>
      <c r="AI634">
        <f t="shared" si="1209"/>
        <v>0.16666666666666666</v>
      </c>
      <c r="AJ634">
        <f t="shared" si="1209"/>
        <v>0.14814814814814814</v>
      </c>
      <c r="AK634">
        <f t="shared" si="1210"/>
        <v>0.89784946236559138</v>
      </c>
      <c r="AL634">
        <f t="shared" si="1210"/>
        <v>0.95</v>
      </c>
      <c r="AM634">
        <f t="shared" si="1210"/>
        <v>0.83333333333333337</v>
      </c>
      <c r="AN634">
        <f t="shared" si="1210"/>
        <v>0.85185185185185186</v>
      </c>
      <c r="AQ634">
        <f t="shared" si="1211"/>
        <v>0</v>
      </c>
      <c r="AR634">
        <f t="shared" si="1212"/>
        <v>0.5</v>
      </c>
      <c r="AS634">
        <f t="shared" si="1213"/>
        <v>1</v>
      </c>
      <c r="AT634">
        <f t="shared" si="1214"/>
        <v>0</v>
      </c>
      <c r="AU634" t="str">
        <f t="shared" si="1214"/>
        <v/>
      </c>
      <c r="AV634">
        <f t="shared" si="1214"/>
        <v>0</v>
      </c>
      <c r="AW634">
        <f t="shared" si="1214"/>
        <v>0</v>
      </c>
      <c r="AX634">
        <f t="shared" si="1215"/>
        <v>1</v>
      </c>
      <c r="AY634" t="str">
        <f t="shared" si="1215"/>
        <v/>
      </c>
      <c r="AZ634">
        <f t="shared" si="1215"/>
        <v>1</v>
      </c>
      <c r="BA634">
        <f t="shared" si="1215"/>
        <v>1</v>
      </c>
      <c r="BC634">
        <f t="shared" si="1216"/>
        <v>0.34928229665071769</v>
      </c>
      <c r="BD634">
        <f t="shared" si="1217"/>
        <v>0.51196172248803828</v>
      </c>
      <c r="BE634">
        <f t="shared" si="1218"/>
        <v>0.38995215311004783</v>
      </c>
      <c r="BF634">
        <f t="shared" si="1219"/>
        <v>0.66028708133971292</v>
      </c>
      <c r="BG634">
        <f t="shared" si="1219"/>
        <v>0.73972602739726023</v>
      </c>
      <c r="BH634">
        <f t="shared" si="1219"/>
        <v>0.62616822429906538</v>
      </c>
      <c r="BI634">
        <f t="shared" si="1219"/>
        <v>0.5214723926380368</v>
      </c>
      <c r="BJ634">
        <f t="shared" si="1220"/>
        <v>0.33971291866028708</v>
      </c>
      <c r="BK634">
        <f t="shared" si="1220"/>
        <v>0.26027397260273971</v>
      </c>
      <c r="BL634">
        <f t="shared" si="1220"/>
        <v>0.37383177570093457</v>
      </c>
      <c r="BM634">
        <f t="shared" si="1220"/>
        <v>0.4785276073619632</v>
      </c>
      <c r="BP634" t="str">
        <f t="shared" si="1221"/>
        <v/>
      </c>
      <c r="BQ634" t="str">
        <f t="shared" si="1222"/>
        <v/>
      </c>
      <c r="BR634" t="str">
        <f t="shared" si="1223"/>
        <v/>
      </c>
      <c r="BS634" t="str">
        <f t="shared" si="1224"/>
        <v/>
      </c>
      <c r="BT634" t="str">
        <f t="shared" si="1224"/>
        <v/>
      </c>
      <c r="BU634" t="str">
        <f t="shared" si="1224"/>
        <v/>
      </c>
      <c r="BV634" t="str">
        <f t="shared" si="1224"/>
        <v/>
      </c>
      <c r="BW634" t="str">
        <f t="shared" si="1225"/>
        <v/>
      </c>
      <c r="BX634" t="str">
        <f t="shared" si="1225"/>
        <v/>
      </c>
      <c r="BY634" t="str">
        <f t="shared" si="1225"/>
        <v/>
      </c>
      <c r="BZ634" t="str">
        <f t="shared" si="1225"/>
        <v/>
      </c>
    </row>
    <row r="635" spans="1:78" outlineLevel="1">
      <c r="A635" t="s">
        <v>91</v>
      </c>
      <c r="B635" t="s">
        <v>1935</v>
      </c>
      <c r="C635">
        <v>2018</v>
      </c>
      <c r="D635" t="s">
        <v>2039</v>
      </c>
      <c r="G635">
        <f t="shared" ref="G635:G640" si="1226">IF(F222&gt;0, G222/F222, "")</f>
        <v>0.43877551020408162</v>
      </c>
      <c r="H635">
        <f t="shared" ref="H635:H640" si="1227">IF(F222&gt;0, H222/F222, "")</f>
        <v>0.52295918367346939</v>
      </c>
      <c r="I635">
        <f t="shared" ref="I635:I640" si="1228">IF(F222&gt;0, I222/F222, "")</f>
        <v>0.23724489795918369</v>
      </c>
      <c r="K635" t="str">
        <f t="shared" ref="K635:K640" si="1229">IF(J222&gt;0, K222/J222, "")</f>
        <v/>
      </c>
      <c r="L635" t="str">
        <f t="shared" ref="L635:L640" si="1230">IF(J222&gt;0, L222/J222, "")</f>
        <v/>
      </c>
      <c r="M635" t="str">
        <f t="shared" ref="M635:M640" si="1231">IF(J222&gt;0, M222/J222, "")</f>
        <v/>
      </c>
      <c r="O635" t="str">
        <f t="shared" ref="O635:O640" si="1232">IF(N222&gt;0, O222/N222, "")</f>
        <v/>
      </c>
      <c r="P635" t="str">
        <f t="shared" ref="P635:P640" si="1233">IF(N222&gt;0, P222/N222, "")</f>
        <v/>
      </c>
      <c r="R635" t="str">
        <f t="shared" ref="R635:R640" si="1234">IF(Q222&gt;0, R222/Q222, "")</f>
        <v/>
      </c>
      <c r="S635" t="str">
        <f t="shared" ref="S635:S640" si="1235">IF(Q222&gt;0, S222/Q222, "")</f>
        <v/>
      </c>
      <c r="T635" t="str">
        <f t="shared" ref="T635:T640" si="1236">IF(Q222&gt;0, T222/Q222, "")</f>
        <v/>
      </c>
      <c r="U635" t="str">
        <f t="shared" ref="U635:X640" si="1237">IF(Q222&gt;0, U222/Q222, "")</f>
        <v/>
      </c>
      <c r="V635" t="str">
        <f t="shared" si="1237"/>
        <v/>
      </c>
      <c r="W635" t="str">
        <f t="shared" si="1237"/>
        <v/>
      </c>
      <c r="X635" t="str">
        <f t="shared" si="1237"/>
        <v/>
      </c>
      <c r="Y635" t="str">
        <f t="shared" ref="Y635:AB640" si="1238">IF(Q222&gt;0, Y222/Q222, "")</f>
        <v/>
      </c>
      <c r="Z635" t="str">
        <f t="shared" si="1238"/>
        <v/>
      </c>
      <c r="AA635" t="str">
        <f t="shared" si="1238"/>
        <v/>
      </c>
      <c r="AB635" t="str">
        <f t="shared" si="1238"/>
        <v/>
      </c>
      <c r="AD635">
        <f t="shared" ref="AD635:AD640" si="1239">IF(AC222&gt;0, AD222/AC222, "")</f>
        <v>0.30357142857142855</v>
      </c>
      <c r="AE635">
        <f t="shared" ref="AE635:AE640" si="1240">IF(AC222&gt;0, AE222/AC222, "")</f>
        <v>0.59226190476190477</v>
      </c>
      <c r="AF635">
        <f t="shared" ref="AF635:AF640" si="1241">IF(AC222&gt;0, AF222/AC222, "")</f>
        <v>0.50595238095238093</v>
      </c>
      <c r="AG635">
        <f t="shared" ref="AG635:AJ640" si="1242">IF(AC222&gt;0, AG222/AC222, "")</f>
        <v>0.58630952380952384</v>
      </c>
      <c r="AH635">
        <f t="shared" si="1242"/>
        <v>0.60784313725490191</v>
      </c>
      <c r="AI635">
        <f t="shared" si="1242"/>
        <v>0.457286432160804</v>
      </c>
      <c r="AJ635">
        <f t="shared" si="1242"/>
        <v>0.5117647058823529</v>
      </c>
      <c r="AK635">
        <f t="shared" ref="AK635:AN640" si="1243">IF(AC222&gt;0, AK222/AC222, "")</f>
        <v>0.41369047619047616</v>
      </c>
      <c r="AL635">
        <f t="shared" si="1243"/>
        <v>0.39215686274509803</v>
      </c>
      <c r="AM635">
        <f t="shared" si="1243"/>
        <v>0.542713567839196</v>
      </c>
      <c r="AN635">
        <f t="shared" si="1243"/>
        <v>0.48823529411764705</v>
      </c>
      <c r="AQ635" t="str">
        <f t="shared" ref="AQ635:AQ640" si="1244">IF(AP222&gt;0, AQ222/AP222, "")</f>
        <v/>
      </c>
      <c r="AR635" t="str">
        <f t="shared" ref="AR635:AR640" si="1245">IF(AP222&gt;0, AR222/AP222, "")</f>
        <v/>
      </c>
      <c r="AS635" t="str">
        <f t="shared" ref="AS635:AS640" si="1246">IF(AP222&gt;0, AS222/AP222, "")</f>
        <v/>
      </c>
      <c r="AT635" t="str">
        <f t="shared" ref="AT635:AW640" si="1247">IF(AP222&gt;0, AT222/AP222, "")</f>
        <v/>
      </c>
      <c r="AU635" t="str">
        <f t="shared" si="1247"/>
        <v/>
      </c>
      <c r="AV635" t="str">
        <f t="shared" si="1247"/>
        <v/>
      </c>
      <c r="AW635" t="str">
        <f t="shared" si="1247"/>
        <v/>
      </c>
      <c r="AX635" t="str">
        <f t="shared" ref="AX635:BA640" si="1248">IF(AP222&gt;0, AX222/AP222, "")</f>
        <v/>
      </c>
      <c r="AY635" t="str">
        <f t="shared" si="1248"/>
        <v/>
      </c>
      <c r="AZ635" t="str">
        <f t="shared" si="1248"/>
        <v/>
      </c>
      <c r="BA635" t="str">
        <f t="shared" si="1248"/>
        <v/>
      </c>
      <c r="BC635">
        <f t="shared" ref="BC635:BC640" si="1249">IF(BB222&gt;0, BC222/BB222, "")</f>
        <v>0.41220238095238093</v>
      </c>
      <c r="BD635">
        <f t="shared" ref="BD635:BD640" si="1250">IF(BB222&gt;0, BD222/BB222, "")</f>
        <v>0.57738095238095233</v>
      </c>
      <c r="BE635">
        <f t="shared" ref="BE635:BE640" si="1251">IF(BB222&gt;0, BE222/BB222, "")</f>
        <v>0.35714285714285715</v>
      </c>
      <c r="BF635">
        <f t="shared" ref="BF635:BI640" si="1252">IF(BB222&gt;0, BF222/BB222, "")</f>
        <v>0.80059523809523814</v>
      </c>
      <c r="BG635">
        <f t="shared" si="1252"/>
        <v>0.88086642599277976</v>
      </c>
      <c r="BH635">
        <f t="shared" si="1252"/>
        <v>0.78865979381443296</v>
      </c>
      <c r="BI635">
        <f t="shared" si="1252"/>
        <v>0.70416666666666672</v>
      </c>
      <c r="BJ635">
        <f t="shared" ref="BJ635:BM640" si="1253">IF(BB222&gt;0, BJ222/BB222, "")</f>
        <v>0.19940476190476192</v>
      </c>
      <c r="BK635">
        <f t="shared" si="1253"/>
        <v>0.11913357400722022</v>
      </c>
      <c r="BL635">
        <f t="shared" si="1253"/>
        <v>0.21134020618556701</v>
      </c>
      <c r="BM635">
        <f t="shared" si="1253"/>
        <v>0.29583333333333334</v>
      </c>
      <c r="BP635" t="str">
        <f t="shared" ref="BP635:BP640" si="1254">IF(BO222&gt;0, BP222/BO222, "")</f>
        <v/>
      </c>
      <c r="BQ635" t="str">
        <f t="shared" ref="BQ635:BQ640" si="1255">IF(BO222&gt;0, BQ222/BO222, "")</f>
        <v/>
      </c>
      <c r="BR635" t="str">
        <f t="shared" ref="BR635:BR640" si="1256">IF(BO222&gt;0, BR222/BO222, "")</f>
        <v/>
      </c>
      <c r="BS635" t="str">
        <f t="shared" ref="BS635:BV640" si="1257">IF(BO222&gt;0, BS222/BO222, "")</f>
        <v/>
      </c>
      <c r="BT635" t="str">
        <f t="shared" si="1257"/>
        <v/>
      </c>
      <c r="BU635" t="str">
        <f t="shared" si="1257"/>
        <v/>
      </c>
      <c r="BV635" t="str">
        <f t="shared" si="1257"/>
        <v/>
      </c>
      <c r="BW635" t="str">
        <f t="shared" ref="BW635:BZ640" si="1258">IF(BO222&gt;0, BW222/BO222, "")</f>
        <v/>
      </c>
      <c r="BX635" t="str">
        <f t="shared" si="1258"/>
        <v/>
      </c>
      <c r="BY635" t="str">
        <f t="shared" si="1258"/>
        <v/>
      </c>
      <c r="BZ635" t="str">
        <f t="shared" si="1258"/>
        <v/>
      </c>
    </row>
    <row r="636" spans="1:78" outlineLevel="1">
      <c r="A636" t="s">
        <v>91</v>
      </c>
      <c r="B636" t="s">
        <v>1935</v>
      </c>
      <c r="C636">
        <v>2019</v>
      </c>
      <c r="D636" t="s">
        <v>2039</v>
      </c>
      <c r="G636">
        <f t="shared" si="1226"/>
        <v>0.50868486352357323</v>
      </c>
      <c r="H636">
        <f t="shared" si="1227"/>
        <v>0.52853598014888337</v>
      </c>
      <c r="I636">
        <f t="shared" si="1228"/>
        <v>0.22828784119106699</v>
      </c>
      <c r="K636" t="str">
        <f t="shared" si="1229"/>
        <v/>
      </c>
      <c r="L636" t="str">
        <f t="shared" si="1230"/>
        <v/>
      </c>
      <c r="M636" t="str">
        <f t="shared" si="1231"/>
        <v/>
      </c>
      <c r="O636" t="str">
        <f t="shared" si="1232"/>
        <v/>
      </c>
      <c r="P636" t="str">
        <f t="shared" si="1233"/>
        <v/>
      </c>
      <c r="R636" t="str">
        <f t="shared" si="1234"/>
        <v/>
      </c>
      <c r="S636" t="str">
        <f t="shared" si="1235"/>
        <v/>
      </c>
      <c r="T636" t="str">
        <f t="shared" si="1236"/>
        <v/>
      </c>
      <c r="U636" t="str">
        <f t="shared" si="1237"/>
        <v/>
      </c>
      <c r="V636" t="str">
        <f t="shared" si="1237"/>
        <v/>
      </c>
      <c r="W636" t="str">
        <f t="shared" si="1237"/>
        <v/>
      </c>
      <c r="X636" t="str">
        <f t="shared" si="1237"/>
        <v/>
      </c>
      <c r="Y636" t="str">
        <f t="shared" si="1238"/>
        <v/>
      </c>
      <c r="Z636" t="str">
        <f t="shared" si="1238"/>
        <v/>
      </c>
      <c r="AA636" t="str">
        <f t="shared" si="1238"/>
        <v/>
      </c>
      <c r="AB636" t="str">
        <f t="shared" si="1238"/>
        <v/>
      </c>
      <c r="AD636">
        <f t="shared" si="1239"/>
        <v>0.17407407407407408</v>
      </c>
      <c r="AE636">
        <f t="shared" si="1240"/>
        <v>0.26296296296296295</v>
      </c>
      <c r="AF636">
        <f t="shared" si="1241"/>
        <v>0.53148148148148144</v>
      </c>
      <c r="AG636">
        <f t="shared" si="1242"/>
        <v>0.73148148148148151</v>
      </c>
      <c r="AH636">
        <f t="shared" si="1242"/>
        <v>0.52127659574468088</v>
      </c>
      <c r="AI636">
        <f t="shared" si="1242"/>
        <v>0.323943661971831</v>
      </c>
      <c r="AJ636">
        <f t="shared" si="1242"/>
        <v>0.74216027874564461</v>
      </c>
      <c r="AK636">
        <f t="shared" si="1243"/>
        <v>0.26851851851851855</v>
      </c>
      <c r="AL636">
        <f t="shared" si="1243"/>
        <v>0.47872340425531917</v>
      </c>
      <c r="AM636">
        <f t="shared" si="1243"/>
        <v>0.676056338028169</v>
      </c>
      <c r="AN636">
        <f t="shared" si="1243"/>
        <v>0.25783972125435539</v>
      </c>
      <c r="AQ636" t="str">
        <f t="shared" si="1244"/>
        <v/>
      </c>
      <c r="AR636" t="str">
        <f t="shared" si="1245"/>
        <v/>
      </c>
      <c r="AS636" t="str">
        <f t="shared" si="1246"/>
        <v/>
      </c>
      <c r="AT636" t="str">
        <f t="shared" si="1247"/>
        <v/>
      </c>
      <c r="AU636" t="str">
        <f t="shared" si="1247"/>
        <v/>
      </c>
      <c r="AV636" t="str">
        <f t="shared" si="1247"/>
        <v/>
      </c>
      <c r="AW636" t="str">
        <f t="shared" si="1247"/>
        <v/>
      </c>
      <c r="AX636" t="str">
        <f t="shared" si="1248"/>
        <v/>
      </c>
      <c r="AY636" t="str">
        <f t="shared" si="1248"/>
        <v/>
      </c>
      <c r="AZ636" t="str">
        <f t="shared" si="1248"/>
        <v/>
      </c>
      <c r="BA636" t="str">
        <f t="shared" si="1248"/>
        <v/>
      </c>
      <c r="BC636">
        <f t="shared" si="1249"/>
        <v>0.51771117166212532</v>
      </c>
      <c r="BD636">
        <f t="shared" si="1250"/>
        <v>0.56403269754768393</v>
      </c>
      <c r="BE636">
        <f t="shared" si="1251"/>
        <v>0.34059945504087191</v>
      </c>
      <c r="BF636">
        <f t="shared" si="1252"/>
        <v>0.78474114441416898</v>
      </c>
      <c r="BG636">
        <f t="shared" si="1252"/>
        <v>0.85263157894736841</v>
      </c>
      <c r="BH636">
        <f t="shared" si="1252"/>
        <v>0.76811594202898548</v>
      </c>
      <c r="BI636">
        <f t="shared" si="1252"/>
        <v>0.68</v>
      </c>
      <c r="BJ636">
        <f t="shared" si="1253"/>
        <v>0.21525885558583105</v>
      </c>
      <c r="BK636">
        <f t="shared" si="1253"/>
        <v>0.14736842105263157</v>
      </c>
      <c r="BL636">
        <f t="shared" si="1253"/>
        <v>0.2318840579710145</v>
      </c>
      <c r="BM636">
        <f t="shared" si="1253"/>
        <v>0.32</v>
      </c>
      <c r="BP636" t="str">
        <f t="shared" si="1254"/>
        <v/>
      </c>
      <c r="BQ636" t="str">
        <f t="shared" si="1255"/>
        <v/>
      </c>
      <c r="BR636" t="str">
        <f t="shared" si="1256"/>
        <v/>
      </c>
      <c r="BS636" t="str">
        <f t="shared" si="1257"/>
        <v/>
      </c>
      <c r="BT636" t="str">
        <f t="shared" si="1257"/>
        <v/>
      </c>
      <c r="BU636" t="str">
        <f t="shared" si="1257"/>
        <v/>
      </c>
      <c r="BV636" t="str">
        <f t="shared" si="1257"/>
        <v/>
      </c>
      <c r="BW636" t="str">
        <f t="shared" si="1258"/>
        <v/>
      </c>
      <c r="BX636" t="str">
        <f t="shared" si="1258"/>
        <v/>
      </c>
      <c r="BY636" t="str">
        <f t="shared" si="1258"/>
        <v/>
      </c>
      <c r="BZ636" t="str">
        <f t="shared" si="1258"/>
        <v/>
      </c>
    </row>
    <row r="637" spans="1:78" outlineLevel="1">
      <c r="A637" t="s">
        <v>91</v>
      </c>
      <c r="B637" t="s">
        <v>1935</v>
      </c>
      <c r="C637">
        <v>2020</v>
      </c>
      <c r="D637" t="s">
        <v>2039</v>
      </c>
      <c r="G637">
        <f t="shared" si="1226"/>
        <v>0.58233890214797135</v>
      </c>
      <c r="H637">
        <f t="shared" si="1227"/>
        <v>0.47971360381861577</v>
      </c>
      <c r="I637">
        <f t="shared" si="1228"/>
        <v>0.23389021479713604</v>
      </c>
      <c r="K637" t="str">
        <f t="shared" si="1229"/>
        <v/>
      </c>
      <c r="L637" t="str">
        <f t="shared" si="1230"/>
        <v/>
      </c>
      <c r="M637" t="str">
        <f t="shared" si="1231"/>
        <v/>
      </c>
      <c r="O637">
        <f t="shared" si="1232"/>
        <v>0.12</v>
      </c>
      <c r="P637">
        <f t="shared" si="1233"/>
        <v>0.88</v>
      </c>
      <c r="R637">
        <f t="shared" si="1234"/>
        <v>0</v>
      </c>
      <c r="S637">
        <f t="shared" si="1235"/>
        <v>0</v>
      </c>
      <c r="T637">
        <f t="shared" si="1236"/>
        <v>0</v>
      </c>
      <c r="U637">
        <f t="shared" si="1237"/>
        <v>2.3255813953488372E-2</v>
      </c>
      <c r="V637" t="str">
        <f t="shared" si="1237"/>
        <v/>
      </c>
      <c r="W637" t="str">
        <f t="shared" si="1237"/>
        <v/>
      </c>
      <c r="X637" t="str">
        <f t="shared" si="1237"/>
        <v/>
      </c>
      <c r="Y637">
        <f t="shared" si="1238"/>
        <v>0.97674418604651159</v>
      </c>
      <c r="Z637" t="str">
        <f t="shared" si="1238"/>
        <v/>
      </c>
      <c r="AA637" t="str">
        <f t="shared" si="1238"/>
        <v/>
      </c>
      <c r="AB637" t="str">
        <f t="shared" si="1238"/>
        <v/>
      </c>
      <c r="AD637">
        <f t="shared" si="1239"/>
        <v>0.22707423580786026</v>
      </c>
      <c r="AE637">
        <f t="shared" si="1240"/>
        <v>0.33187772925764192</v>
      </c>
      <c r="AF637">
        <f t="shared" si="1241"/>
        <v>0.47816593886462883</v>
      </c>
      <c r="AG637">
        <f t="shared" si="1242"/>
        <v>0.70524017467248912</v>
      </c>
      <c r="AH637">
        <f t="shared" si="1242"/>
        <v>0.48076923076923078</v>
      </c>
      <c r="AI637">
        <f t="shared" si="1242"/>
        <v>0.34210526315789475</v>
      </c>
      <c r="AJ637">
        <f t="shared" si="1242"/>
        <v>0.70776255707762559</v>
      </c>
      <c r="AK637">
        <f t="shared" si="1243"/>
        <v>0.29475982532751094</v>
      </c>
      <c r="AL637">
        <f t="shared" si="1243"/>
        <v>0.51923076923076927</v>
      </c>
      <c r="AM637">
        <f t="shared" si="1243"/>
        <v>0.65789473684210531</v>
      </c>
      <c r="AN637">
        <f t="shared" si="1243"/>
        <v>0.29223744292237441</v>
      </c>
      <c r="AQ637" t="str">
        <f t="shared" si="1244"/>
        <v/>
      </c>
      <c r="AR637" t="str">
        <f t="shared" si="1245"/>
        <v/>
      </c>
      <c r="AS637" t="str">
        <f t="shared" si="1246"/>
        <v/>
      </c>
      <c r="AT637" t="str">
        <f t="shared" si="1247"/>
        <v/>
      </c>
      <c r="AU637" t="str">
        <f t="shared" si="1247"/>
        <v/>
      </c>
      <c r="AV637" t="str">
        <f t="shared" si="1247"/>
        <v/>
      </c>
      <c r="AW637" t="str">
        <f t="shared" si="1247"/>
        <v/>
      </c>
      <c r="AX637" t="str">
        <f t="shared" si="1248"/>
        <v/>
      </c>
      <c r="AY637" t="str">
        <f t="shared" si="1248"/>
        <v/>
      </c>
      <c r="AZ637" t="str">
        <f t="shared" si="1248"/>
        <v/>
      </c>
      <c r="BA637" t="str">
        <f t="shared" si="1248"/>
        <v/>
      </c>
      <c r="BC637">
        <f t="shared" si="1249"/>
        <v>0.55753262158956107</v>
      </c>
      <c r="BD637">
        <f t="shared" si="1250"/>
        <v>0.54922894424673785</v>
      </c>
      <c r="BE637">
        <f t="shared" si="1251"/>
        <v>0.33333333333333331</v>
      </c>
      <c r="BF637">
        <f t="shared" si="1252"/>
        <v>0.80189798339264529</v>
      </c>
      <c r="BG637">
        <f t="shared" si="1252"/>
        <v>0.84680851063829787</v>
      </c>
      <c r="BH637">
        <f t="shared" si="1252"/>
        <v>0.74298056155507564</v>
      </c>
      <c r="BI637">
        <f t="shared" si="1252"/>
        <v>0.64768683274021355</v>
      </c>
      <c r="BJ637">
        <f t="shared" si="1253"/>
        <v>0.19810201660735469</v>
      </c>
      <c r="BK637">
        <f t="shared" si="1253"/>
        <v>0.15319148936170213</v>
      </c>
      <c r="BL637">
        <f t="shared" si="1253"/>
        <v>0.25701943844492442</v>
      </c>
      <c r="BM637">
        <f t="shared" si="1253"/>
        <v>0.35231316725978645</v>
      </c>
      <c r="BP637" t="str">
        <f t="shared" si="1254"/>
        <v/>
      </c>
      <c r="BQ637" t="str">
        <f t="shared" si="1255"/>
        <v/>
      </c>
      <c r="BR637" t="str">
        <f t="shared" si="1256"/>
        <v/>
      </c>
      <c r="BS637" t="str">
        <f t="shared" si="1257"/>
        <v/>
      </c>
      <c r="BT637" t="str">
        <f t="shared" si="1257"/>
        <v/>
      </c>
      <c r="BU637" t="str">
        <f t="shared" si="1257"/>
        <v/>
      </c>
      <c r="BV637" t="str">
        <f t="shared" si="1257"/>
        <v/>
      </c>
      <c r="BW637" t="str">
        <f t="shared" si="1258"/>
        <v/>
      </c>
      <c r="BX637" t="str">
        <f t="shared" si="1258"/>
        <v/>
      </c>
      <c r="BY637" t="str">
        <f t="shared" si="1258"/>
        <v/>
      </c>
      <c r="BZ637" t="str">
        <f t="shared" si="1258"/>
        <v/>
      </c>
    </row>
    <row r="638" spans="1:78" outlineLevel="1">
      <c r="A638" t="s">
        <v>91</v>
      </c>
      <c r="B638" t="s">
        <v>1935</v>
      </c>
      <c r="C638">
        <v>2021</v>
      </c>
      <c r="D638" t="s">
        <v>2039</v>
      </c>
      <c r="G638">
        <f t="shared" si="1226"/>
        <v>0.60377358490566035</v>
      </c>
      <c r="H638">
        <f t="shared" si="1227"/>
        <v>0.48113207547169812</v>
      </c>
      <c r="I638">
        <f t="shared" si="1228"/>
        <v>0.18396226415094338</v>
      </c>
      <c r="K638" t="str">
        <f t="shared" si="1229"/>
        <v/>
      </c>
      <c r="L638" t="str">
        <f t="shared" si="1230"/>
        <v/>
      </c>
      <c r="M638" t="str">
        <f t="shared" si="1231"/>
        <v/>
      </c>
      <c r="O638">
        <f t="shared" si="1232"/>
        <v>0.19909502262443438</v>
      </c>
      <c r="P638">
        <f t="shared" si="1233"/>
        <v>0.80090497737556565</v>
      </c>
      <c r="R638">
        <f t="shared" si="1234"/>
        <v>0</v>
      </c>
      <c r="S638">
        <f t="shared" si="1235"/>
        <v>0</v>
      </c>
      <c r="T638">
        <f t="shared" si="1236"/>
        <v>0</v>
      </c>
      <c r="U638">
        <f t="shared" si="1237"/>
        <v>0</v>
      </c>
      <c r="V638" t="str">
        <f t="shared" si="1237"/>
        <v/>
      </c>
      <c r="W638" t="str">
        <f t="shared" si="1237"/>
        <v/>
      </c>
      <c r="X638" t="str">
        <f t="shared" si="1237"/>
        <v/>
      </c>
      <c r="Y638">
        <f t="shared" si="1238"/>
        <v>1</v>
      </c>
      <c r="Z638" t="str">
        <f t="shared" si="1238"/>
        <v/>
      </c>
      <c r="AA638" t="str">
        <f t="shared" si="1238"/>
        <v/>
      </c>
      <c r="AB638" t="str">
        <f t="shared" si="1238"/>
        <v/>
      </c>
      <c r="AD638">
        <f t="shared" si="1239"/>
        <v>0.20598006644518271</v>
      </c>
      <c r="AE638">
        <f t="shared" si="1240"/>
        <v>0.27740863787375414</v>
      </c>
      <c r="AF638">
        <f t="shared" si="1241"/>
        <v>0.47176079734219267</v>
      </c>
      <c r="AG638">
        <f t="shared" si="1242"/>
        <v>0.71262458471760792</v>
      </c>
      <c r="AH638">
        <f t="shared" si="1242"/>
        <v>0.47580645161290325</v>
      </c>
      <c r="AI638">
        <f t="shared" si="1242"/>
        <v>0.32934131736526945</v>
      </c>
      <c r="AJ638">
        <f t="shared" si="1242"/>
        <v>0.71830985915492962</v>
      </c>
      <c r="AK638">
        <f t="shared" si="1243"/>
        <v>0.28737541528239202</v>
      </c>
      <c r="AL638">
        <f t="shared" si="1243"/>
        <v>0.52419354838709675</v>
      </c>
      <c r="AM638">
        <f t="shared" si="1243"/>
        <v>0.6706586826347305</v>
      </c>
      <c r="AN638">
        <f t="shared" si="1243"/>
        <v>0.28169014084507044</v>
      </c>
      <c r="AQ638" t="str">
        <f t="shared" si="1244"/>
        <v/>
      </c>
      <c r="AR638" t="str">
        <f t="shared" si="1245"/>
        <v/>
      </c>
      <c r="AS638" t="str">
        <f t="shared" si="1246"/>
        <v/>
      </c>
      <c r="AT638" t="str">
        <f t="shared" si="1247"/>
        <v/>
      </c>
      <c r="AU638" t="str">
        <f t="shared" si="1247"/>
        <v/>
      </c>
      <c r="AV638" t="str">
        <f t="shared" si="1247"/>
        <v/>
      </c>
      <c r="AW638" t="str">
        <f t="shared" si="1247"/>
        <v/>
      </c>
      <c r="AX638" t="str">
        <f t="shared" si="1248"/>
        <v/>
      </c>
      <c r="AY638" t="str">
        <f t="shared" si="1248"/>
        <v/>
      </c>
      <c r="AZ638" t="str">
        <f t="shared" si="1248"/>
        <v/>
      </c>
      <c r="BA638" t="str">
        <f t="shared" si="1248"/>
        <v/>
      </c>
      <c r="BC638">
        <f t="shared" si="1249"/>
        <v>0.55982905982905984</v>
      </c>
      <c r="BD638">
        <f t="shared" si="1250"/>
        <v>0.5883190883190883</v>
      </c>
      <c r="BE638">
        <f t="shared" si="1251"/>
        <v>0.36609686609686609</v>
      </c>
      <c r="BF638">
        <f t="shared" si="1252"/>
        <v>0.73361823361823364</v>
      </c>
      <c r="BG638">
        <f t="shared" si="1252"/>
        <v>0.77862595419847325</v>
      </c>
      <c r="BH638">
        <f t="shared" si="1252"/>
        <v>0.72154963680387407</v>
      </c>
      <c r="BI638">
        <f t="shared" si="1252"/>
        <v>0.58365758754863817</v>
      </c>
      <c r="BJ638">
        <f t="shared" si="1253"/>
        <v>0.26638176638176636</v>
      </c>
      <c r="BK638">
        <f t="shared" si="1253"/>
        <v>0.22137404580152673</v>
      </c>
      <c r="BL638">
        <f t="shared" si="1253"/>
        <v>0.27845036319612593</v>
      </c>
      <c r="BM638">
        <f t="shared" si="1253"/>
        <v>0.41634241245136189</v>
      </c>
      <c r="BP638" t="str">
        <f t="shared" si="1254"/>
        <v/>
      </c>
      <c r="BQ638" t="str">
        <f t="shared" si="1255"/>
        <v/>
      </c>
      <c r="BR638" t="str">
        <f t="shared" si="1256"/>
        <v/>
      </c>
      <c r="BS638" t="str">
        <f t="shared" si="1257"/>
        <v/>
      </c>
      <c r="BT638" t="str">
        <f t="shared" si="1257"/>
        <v/>
      </c>
      <c r="BU638" t="str">
        <f t="shared" si="1257"/>
        <v/>
      </c>
      <c r="BV638" t="str">
        <f t="shared" si="1257"/>
        <v/>
      </c>
      <c r="BW638" t="str">
        <f t="shared" si="1258"/>
        <v/>
      </c>
      <c r="BX638" t="str">
        <f t="shared" si="1258"/>
        <v/>
      </c>
      <c r="BY638" t="str">
        <f t="shared" si="1258"/>
        <v/>
      </c>
      <c r="BZ638" t="str">
        <f t="shared" si="1258"/>
        <v/>
      </c>
    </row>
    <row r="639" spans="1:78" outlineLevel="1">
      <c r="A639" t="s">
        <v>91</v>
      </c>
      <c r="B639" t="s">
        <v>1935</v>
      </c>
      <c r="C639">
        <v>2022</v>
      </c>
      <c r="D639" t="s">
        <v>2039</v>
      </c>
      <c r="G639">
        <f t="shared" si="1226"/>
        <v>0.57468354430379742</v>
      </c>
      <c r="H639">
        <f t="shared" si="1227"/>
        <v>0.4962025316455696</v>
      </c>
      <c r="I639">
        <f t="shared" si="1228"/>
        <v>0.21012658227848102</v>
      </c>
      <c r="K639" t="str">
        <f t="shared" si="1229"/>
        <v/>
      </c>
      <c r="L639" t="str">
        <f t="shared" si="1230"/>
        <v/>
      </c>
      <c r="M639" t="str">
        <f t="shared" si="1231"/>
        <v/>
      </c>
      <c r="O639">
        <f t="shared" si="1232"/>
        <v>0.18652849740932642</v>
      </c>
      <c r="P639">
        <f t="shared" si="1233"/>
        <v>0.81347150259067358</v>
      </c>
      <c r="R639">
        <f t="shared" si="1234"/>
        <v>0</v>
      </c>
      <c r="S639">
        <f t="shared" si="1235"/>
        <v>0</v>
      </c>
      <c r="T639">
        <f t="shared" si="1236"/>
        <v>0</v>
      </c>
      <c r="U639">
        <f t="shared" si="1237"/>
        <v>0</v>
      </c>
      <c r="V639" t="str">
        <f t="shared" si="1237"/>
        <v/>
      </c>
      <c r="W639" t="str">
        <f t="shared" si="1237"/>
        <v/>
      </c>
      <c r="X639" t="str">
        <f t="shared" si="1237"/>
        <v/>
      </c>
      <c r="Y639">
        <f t="shared" si="1238"/>
        <v>1</v>
      </c>
      <c r="Z639" t="str">
        <f t="shared" si="1238"/>
        <v/>
      </c>
      <c r="AA639" t="str">
        <f t="shared" si="1238"/>
        <v/>
      </c>
      <c r="AB639" t="str">
        <f t="shared" si="1238"/>
        <v/>
      </c>
      <c r="AD639">
        <f t="shared" si="1239"/>
        <v>0.17447495961227788</v>
      </c>
      <c r="AE639">
        <f t="shared" si="1240"/>
        <v>0.23424878836833601</v>
      </c>
      <c r="AF639">
        <f t="shared" si="1241"/>
        <v>0.38610662358642972</v>
      </c>
      <c r="AG639">
        <f t="shared" si="1242"/>
        <v>0.7754442649434572</v>
      </c>
      <c r="AH639">
        <f t="shared" si="1242"/>
        <v>0.56481481481481477</v>
      </c>
      <c r="AI639">
        <f t="shared" si="1242"/>
        <v>0.39310344827586208</v>
      </c>
      <c r="AJ639">
        <f t="shared" si="1242"/>
        <v>0.7489539748953975</v>
      </c>
      <c r="AK639">
        <f t="shared" si="1243"/>
        <v>0.2245557350565428</v>
      </c>
      <c r="AL639">
        <f t="shared" si="1243"/>
        <v>0.43518518518518517</v>
      </c>
      <c r="AM639">
        <f t="shared" si="1243"/>
        <v>0.60689655172413792</v>
      </c>
      <c r="AN639">
        <f t="shared" si="1243"/>
        <v>0.2510460251046025</v>
      </c>
      <c r="AQ639" t="str">
        <f t="shared" si="1244"/>
        <v/>
      </c>
      <c r="AR639" t="str">
        <f t="shared" si="1245"/>
        <v/>
      </c>
      <c r="AS639" t="str">
        <f t="shared" si="1246"/>
        <v/>
      </c>
      <c r="AT639" t="str">
        <f t="shared" si="1247"/>
        <v/>
      </c>
      <c r="AU639" t="str">
        <f t="shared" si="1247"/>
        <v/>
      </c>
      <c r="AV639" t="str">
        <f t="shared" si="1247"/>
        <v/>
      </c>
      <c r="AW639" t="str">
        <f t="shared" si="1247"/>
        <v/>
      </c>
      <c r="AX639" t="str">
        <f t="shared" si="1248"/>
        <v/>
      </c>
      <c r="AY639" t="str">
        <f t="shared" si="1248"/>
        <v/>
      </c>
      <c r="AZ639" t="str">
        <f t="shared" si="1248"/>
        <v/>
      </c>
      <c r="BA639" t="str">
        <f t="shared" si="1248"/>
        <v/>
      </c>
      <c r="BC639">
        <f t="shared" si="1249"/>
        <v>0.54786450662739328</v>
      </c>
      <c r="BD639">
        <f t="shared" si="1250"/>
        <v>0.56553755522827687</v>
      </c>
      <c r="BE639">
        <f t="shared" si="1251"/>
        <v>0.34020618556701032</v>
      </c>
      <c r="BF639">
        <f t="shared" si="1252"/>
        <v>0.75699558173784975</v>
      </c>
      <c r="BG639">
        <f t="shared" si="1252"/>
        <v>0.793010752688172</v>
      </c>
      <c r="BH639">
        <f t="shared" si="1252"/>
        <v>0.72135416666666663</v>
      </c>
      <c r="BI639">
        <f t="shared" si="1252"/>
        <v>0.59307359307359309</v>
      </c>
      <c r="BJ639">
        <f t="shared" si="1253"/>
        <v>0.24300441826215022</v>
      </c>
      <c r="BK639">
        <f t="shared" si="1253"/>
        <v>0.20698924731182797</v>
      </c>
      <c r="BL639">
        <f t="shared" si="1253"/>
        <v>0.27864583333333331</v>
      </c>
      <c r="BM639">
        <f t="shared" si="1253"/>
        <v>0.40692640692640691</v>
      </c>
      <c r="BP639" t="str">
        <f t="shared" si="1254"/>
        <v/>
      </c>
      <c r="BQ639" t="str">
        <f t="shared" si="1255"/>
        <v/>
      </c>
      <c r="BR639" t="str">
        <f t="shared" si="1256"/>
        <v/>
      </c>
      <c r="BS639" t="str">
        <f t="shared" si="1257"/>
        <v/>
      </c>
      <c r="BT639" t="str">
        <f t="shared" si="1257"/>
        <v/>
      </c>
      <c r="BU639" t="str">
        <f t="shared" si="1257"/>
        <v/>
      </c>
      <c r="BV639" t="str">
        <f t="shared" si="1257"/>
        <v/>
      </c>
      <c r="BW639" t="str">
        <f t="shared" si="1258"/>
        <v/>
      </c>
      <c r="BX639" t="str">
        <f t="shared" si="1258"/>
        <v/>
      </c>
      <c r="BY639" t="str">
        <f t="shared" si="1258"/>
        <v/>
      </c>
      <c r="BZ639" t="str">
        <f t="shared" si="1258"/>
        <v/>
      </c>
    </row>
    <row r="640" spans="1:78" outlineLevel="1">
      <c r="A640" t="s">
        <v>91</v>
      </c>
      <c r="B640" t="s">
        <v>1935</v>
      </c>
      <c r="C640">
        <v>2023</v>
      </c>
      <c r="D640" t="s">
        <v>2039</v>
      </c>
      <c r="G640">
        <f t="shared" si="1226"/>
        <v>0.60810810810810811</v>
      </c>
      <c r="H640">
        <f t="shared" si="1227"/>
        <v>0.44594594594594594</v>
      </c>
      <c r="I640">
        <f t="shared" si="1228"/>
        <v>0.22702702702702704</v>
      </c>
      <c r="K640" t="str">
        <f t="shared" si="1229"/>
        <v/>
      </c>
      <c r="L640" t="str">
        <f t="shared" si="1230"/>
        <v/>
      </c>
      <c r="M640" t="str">
        <f t="shared" si="1231"/>
        <v/>
      </c>
      <c r="O640">
        <f t="shared" si="1232"/>
        <v>7.4324324324324328E-2</v>
      </c>
      <c r="P640">
        <f t="shared" si="1233"/>
        <v>0.92567567567567566</v>
      </c>
      <c r="R640">
        <f t="shared" si="1234"/>
        <v>4.2253521126760563E-2</v>
      </c>
      <c r="S640">
        <f t="shared" si="1235"/>
        <v>4.2253521126760563E-2</v>
      </c>
      <c r="T640">
        <f t="shared" si="1236"/>
        <v>0.19718309859154928</v>
      </c>
      <c r="U640">
        <f t="shared" si="1237"/>
        <v>0</v>
      </c>
      <c r="V640">
        <f t="shared" si="1237"/>
        <v>0</v>
      </c>
      <c r="W640">
        <f t="shared" si="1237"/>
        <v>0</v>
      </c>
      <c r="X640">
        <f t="shared" si="1237"/>
        <v>0</v>
      </c>
      <c r="Y640">
        <f t="shared" si="1238"/>
        <v>1</v>
      </c>
      <c r="Z640">
        <f t="shared" si="1238"/>
        <v>1</v>
      </c>
      <c r="AA640">
        <f t="shared" si="1238"/>
        <v>1</v>
      </c>
      <c r="AB640">
        <f t="shared" si="1238"/>
        <v>1</v>
      </c>
      <c r="AD640">
        <f t="shared" si="1239"/>
        <v>0.16544117647058823</v>
      </c>
      <c r="AE640">
        <f t="shared" si="1240"/>
        <v>0.2922794117647059</v>
      </c>
      <c r="AF640">
        <f t="shared" si="1241"/>
        <v>0.41176470588235292</v>
      </c>
      <c r="AG640">
        <f t="shared" si="1242"/>
        <v>0.7279411764705882</v>
      </c>
      <c r="AH640">
        <f t="shared" si="1242"/>
        <v>0.68888888888888888</v>
      </c>
      <c r="AI640">
        <f t="shared" si="1242"/>
        <v>0.38993710691823902</v>
      </c>
      <c r="AJ640">
        <f t="shared" si="1242"/>
        <v>0.7723214285714286</v>
      </c>
      <c r="AK640">
        <f t="shared" si="1243"/>
        <v>0.27205882352941174</v>
      </c>
      <c r="AL640">
        <f t="shared" si="1243"/>
        <v>0.31111111111111112</v>
      </c>
      <c r="AM640">
        <f t="shared" si="1243"/>
        <v>0.61006289308176098</v>
      </c>
      <c r="AN640">
        <f t="shared" si="1243"/>
        <v>0.22767857142857142</v>
      </c>
      <c r="AQ640" t="str">
        <f t="shared" si="1244"/>
        <v/>
      </c>
      <c r="AR640" t="str">
        <f t="shared" si="1245"/>
        <v/>
      </c>
      <c r="AS640" t="str">
        <f t="shared" si="1246"/>
        <v/>
      </c>
      <c r="AT640" t="str">
        <f t="shared" si="1247"/>
        <v/>
      </c>
      <c r="AU640" t="str">
        <f t="shared" si="1247"/>
        <v/>
      </c>
      <c r="AV640" t="str">
        <f t="shared" si="1247"/>
        <v/>
      </c>
      <c r="AW640" t="str">
        <f t="shared" si="1247"/>
        <v/>
      </c>
      <c r="AX640" t="str">
        <f t="shared" si="1248"/>
        <v/>
      </c>
      <c r="AY640" t="str">
        <f t="shared" si="1248"/>
        <v/>
      </c>
      <c r="AZ640" t="str">
        <f t="shared" si="1248"/>
        <v/>
      </c>
      <c r="BA640" t="str">
        <f t="shared" si="1248"/>
        <v/>
      </c>
      <c r="BC640">
        <f t="shared" si="1249"/>
        <v>0.57229832572298323</v>
      </c>
      <c r="BD640">
        <f t="shared" si="1250"/>
        <v>0.61491628614916283</v>
      </c>
      <c r="BE640">
        <f t="shared" si="1251"/>
        <v>0.29375951293759511</v>
      </c>
      <c r="BF640">
        <f t="shared" si="1252"/>
        <v>0.80517503805175039</v>
      </c>
      <c r="BG640">
        <f t="shared" si="1252"/>
        <v>0.82180851063829785</v>
      </c>
      <c r="BH640">
        <f t="shared" si="1252"/>
        <v>0.76980198019801982</v>
      </c>
      <c r="BI640">
        <f t="shared" si="1252"/>
        <v>0.65284974093264247</v>
      </c>
      <c r="BJ640">
        <f t="shared" si="1253"/>
        <v>0.19482496194824961</v>
      </c>
      <c r="BK640">
        <f t="shared" si="1253"/>
        <v>0.17819148936170212</v>
      </c>
      <c r="BL640">
        <f t="shared" si="1253"/>
        <v>0.23019801980198021</v>
      </c>
      <c r="BM640">
        <f t="shared" si="1253"/>
        <v>0.34715025906735753</v>
      </c>
      <c r="BP640" t="str">
        <f t="shared" si="1254"/>
        <v/>
      </c>
      <c r="BQ640" t="str">
        <f t="shared" si="1255"/>
        <v/>
      </c>
      <c r="BR640" t="str">
        <f t="shared" si="1256"/>
        <v/>
      </c>
      <c r="BS640" t="str">
        <f t="shared" si="1257"/>
        <v/>
      </c>
      <c r="BT640" t="str">
        <f t="shared" si="1257"/>
        <v/>
      </c>
      <c r="BU640" t="str">
        <f t="shared" si="1257"/>
        <v/>
      </c>
      <c r="BV640" t="str">
        <f t="shared" si="1257"/>
        <v/>
      </c>
      <c r="BW640" t="str">
        <f t="shared" si="1258"/>
        <v/>
      </c>
      <c r="BX640" t="str">
        <f t="shared" si="1258"/>
        <v/>
      </c>
      <c r="BY640" t="str">
        <f t="shared" si="1258"/>
        <v/>
      </c>
      <c r="BZ640" t="str">
        <f t="shared" si="1258"/>
        <v/>
      </c>
    </row>
    <row r="641" spans="1:78" outlineLevel="1">
      <c r="A641" t="s">
        <v>93</v>
      </c>
      <c r="B641" t="s">
        <v>1978</v>
      </c>
      <c r="C641">
        <v>2018</v>
      </c>
      <c r="D641" t="s">
        <v>2039</v>
      </c>
      <c r="G641">
        <f t="shared" ref="G641:G646" si="1259">IF(F232&gt;0, G232/F232, "")</f>
        <v>0.44689119170984454</v>
      </c>
      <c r="H641">
        <f t="shared" ref="H641:H646" si="1260">IF(F232&gt;0, H232/F232, "")</f>
        <v>0.73834196891191706</v>
      </c>
      <c r="I641">
        <f t="shared" ref="I641:I646" si="1261">IF(F232&gt;0, I232/F232, "")</f>
        <v>0.14637305699481865</v>
      </c>
      <c r="K641" t="str">
        <f t="shared" ref="K641:K646" si="1262">IF(J232&gt;0, K232/J232, "")</f>
        <v/>
      </c>
      <c r="L641" t="str">
        <f t="shared" ref="L641:L646" si="1263">IF(J232&gt;0, L232/J232, "")</f>
        <v/>
      </c>
      <c r="M641" t="str">
        <f t="shared" ref="M641:M646" si="1264">IF(J232&gt;0, M232/J232, "")</f>
        <v/>
      </c>
      <c r="O641" t="str">
        <f t="shared" ref="O641:O646" si="1265">IF(N232&gt;0, O232/N232, "")</f>
        <v/>
      </c>
      <c r="P641" t="str">
        <f t="shared" ref="P641:P646" si="1266">IF(N232&gt;0, P232/N232, "")</f>
        <v/>
      </c>
      <c r="R641" t="str">
        <f t="shared" ref="R641:R646" si="1267">IF(Q232&gt;0, R232/Q232, "")</f>
        <v/>
      </c>
      <c r="S641" t="str">
        <f t="shared" ref="S641:S646" si="1268">IF(Q232&gt;0, S232/Q232, "")</f>
        <v/>
      </c>
      <c r="T641" t="str">
        <f t="shared" ref="T641:T646" si="1269">IF(Q232&gt;0, T232/Q232, "")</f>
        <v/>
      </c>
      <c r="U641" t="str">
        <f t="shared" ref="U641:X646" si="1270">IF(Q232&gt;0, U232/Q232, "")</f>
        <v/>
      </c>
      <c r="V641" t="str">
        <f t="shared" si="1270"/>
        <v/>
      </c>
      <c r="W641" t="str">
        <f t="shared" si="1270"/>
        <v/>
      </c>
      <c r="X641" t="str">
        <f t="shared" si="1270"/>
        <v/>
      </c>
      <c r="Y641" t="str">
        <f t="shared" ref="Y641:AB646" si="1271">IF(Q232&gt;0, Y232/Q232, "")</f>
        <v/>
      </c>
      <c r="Z641" t="str">
        <f t="shared" si="1271"/>
        <v/>
      </c>
      <c r="AA641" t="str">
        <f t="shared" si="1271"/>
        <v/>
      </c>
      <c r="AB641" t="str">
        <f t="shared" si="1271"/>
        <v/>
      </c>
      <c r="AD641">
        <f t="shared" ref="AD641:AD646" si="1272">IF(AC232&gt;0, AD232/AC232, "")</f>
        <v>0.69404517453798764</v>
      </c>
      <c r="AE641">
        <f t="shared" ref="AE641:AE646" si="1273">IF(AC232&gt;0, AE232/AC232, "")</f>
        <v>0.51129363449691989</v>
      </c>
      <c r="AF641">
        <f t="shared" ref="AF641:AF646" si="1274">IF(AC232&gt;0, AF232/AC232, "")</f>
        <v>0.24743326488706366</v>
      </c>
      <c r="AG641">
        <f t="shared" ref="AG641:AJ646" si="1275">IF(AC232&gt;0, AG232/AC232, "")</f>
        <v>0.42505133470225875</v>
      </c>
      <c r="AH641">
        <f t="shared" si="1275"/>
        <v>0.4437869822485207</v>
      </c>
      <c r="AI641">
        <f t="shared" si="1275"/>
        <v>0.32931726907630521</v>
      </c>
      <c r="AJ641">
        <f t="shared" si="1275"/>
        <v>0.35684647302904565</v>
      </c>
      <c r="AK641">
        <f t="shared" ref="AK641:AN646" si="1276">IF(AC232&gt;0, AK232/AC232, "")</f>
        <v>0.57494866529774125</v>
      </c>
      <c r="AL641">
        <f t="shared" si="1276"/>
        <v>0.55621301775147924</v>
      </c>
      <c r="AM641">
        <f t="shared" si="1276"/>
        <v>0.67068273092369479</v>
      </c>
      <c r="AN641">
        <f t="shared" si="1276"/>
        <v>0.6431535269709544</v>
      </c>
      <c r="AQ641" t="str">
        <f t="shared" ref="AQ641:AQ646" si="1277">IF(AP232&gt;0, AQ232/AP232, "")</f>
        <v/>
      </c>
      <c r="AR641" t="str">
        <f t="shared" ref="AR641:AR646" si="1278">IF(AP232&gt;0, AR232/AP232, "")</f>
        <v/>
      </c>
      <c r="AS641" t="str">
        <f t="shared" ref="AS641:AS646" si="1279">IF(AP232&gt;0, AS232/AP232, "")</f>
        <v/>
      </c>
      <c r="AT641" t="str">
        <f t="shared" ref="AT641:AW646" si="1280">IF(AP232&gt;0, AT232/AP232, "")</f>
        <v/>
      </c>
      <c r="AU641" t="str">
        <f t="shared" si="1280"/>
        <v/>
      </c>
      <c r="AV641" t="str">
        <f t="shared" si="1280"/>
        <v/>
      </c>
      <c r="AW641" t="str">
        <f t="shared" si="1280"/>
        <v/>
      </c>
      <c r="AX641" t="str">
        <f t="shared" ref="AX641:BA646" si="1281">IF(AP232&gt;0, AX232/AP232, "")</f>
        <v/>
      </c>
      <c r="AY641" t="str">
        <f t="shared" si="1281"/>
        <v/>
      </c>
      <c r="AZ641" t="str">
        <f t="shared" si="1281"/>
        <v/>
      </c>
      <c r="BA641" t="str">
        <f t="shared" si="1281"/>
        <v/>
      </c>
      <c r="BC641">
        <f t="shared" ref="BC641:BC646" si="1282">IF(BB232&gt;0, BC232/BB232, "")</f>
        <v>0.37523452157598497</v>
      </c>
      <c r="BD641">
        <f t="shared" ref="BD641:BD646" si="1283">IF(BB232&gt;0, BD232/BB232, "")</f>
        <v>0.67448405253283306</v>
      </c>
      <c r="BE641">
        <f t="shared" ref="BE641:BE646" si="1284">IF(BB232&gt;0, BE232/BB232, "")</f>
        <v>0.20637898686679174</v>
      </c>
      <c r="BF641">
        <f t="shared" ref="BF641:BI646" si="1285">IF(BB232&gt;0, BF232/BB232, "")</f>
        <v>0.86116322701688552</v>
      </c>
      <c r="BG641">
        <f t="shared" si="1285"/>
        <v>0.90500000000000003</v>
      </c>
      <c r="BH641">
        <f t="shared" si="1285"/>
        <v>0.85952712100139084</v>
      </c>
      <c r="BI641">
        <f t="shared" si="1285"/>
        <v>0.75</v>
      </c>
      <c r="BJ641">
        <f t="shared" ref="BJ641:BM646" si="1286">IF(BB232&gt;0, BJ232/BB232, "")</f>
        <v>0.13883677298311445</v>
      </c>
      <c r="BK641">
        <f t="shared" si="1286"/>
        <v>9.5000000000000001E-2</v>
      </c>
      <c r="BL641">
        <f t="shared" si="1286"/>
        <v>0.14047287899860919</v>
      </c>
      <c r="BM641">
        <f t="shared" si="1286"/>
        <v>0.25</v>
      </c>
      <c r="BP641" t="str">
        <f t="shared" ref="BP641:BP646" si="1287">IF(BO232&gt;0, BP232/BO232, "")</f>
        <v/>
      </c>
      <c r="BQ641" t="str">
        <f t="shared" ref="BQ641:BQ646" si="1288">IF(BO232&gt;0, BQ232/BO232, "")</f>
        <v/>
      </c>
      <c r="BR641" t="str">
        <f t="shared" ref="BR641:BR646" si="1289">IF(BO232&gt;0, BR232/BO232, "")</f>
        <v/>
      </c>
      <c r="BS641" t="str">
        <f t="shared" ref="BS641:BV646" si="1290">IF(BO232&gt;0, BS232/BO232, "")</f>
        <v/>
      </c>
      <c r="BT641" t="str">
        <f t="shared" si="1290"/>
        <v/>
      </c>
      <c r="BU641" t="str">
        <f t="shared" si="1290"/>
        <v/>
      </c>
      <c r="BV641" t="str">
        <f t="shared" si="1290"/>
        <v/>
      </c>
      <c r="BW641" t="str">
        <f t="shared" ref="BW641:BZ646" si="1291">IF(BO232&gt;0, BW232/BO232, "")</f>
        <v/>
      </c>
      <c r="BX641" t="str">
        <f t="shared" si="1291"/>
        <v/>
      </c>
      <c r="BY641" t="str">
        <f t="shared" si="1291"/>
        <v/>
      </c>
      <c r="BZ641" t="str">
        <f t="shared" si="1291"/>
        <v/>
      </c>
    </row>
    <row r="642" spans="1:78" outlineLevel="1">
      <c r="A642" t="s">
        <v>93</v>
      </c>
      <c r="B642" t="s">
        <v>1978</v>
      </c>
      <c r="C642">
        <v>2019</v>
      </c>
      <c r="D642" t="s">
        <v>2039</v>
      </c>
      <c r="G642">
        <f t="shared" si="1259"/>
        <v>0.53209876543209877</v>
      </c>
      <c r="H642">
        <f t="shared" si="1260"/>
        <v>0.69506172839506175</v>
      </c>
      <c r="I642">
        <f t="shared" si="1261"/>
        <v>0.13580246913580246</v>
      </c>
      <c r="K642" t="str">
        <f t="shared" si="1262"/>
        <v/>
      </c>
      <c r="L642" t="str">
        <f t="shared" si="1263"/>
        <v/>
      </c>
      <c r="M642" t="str">
        <f t="shared" si="1264"/>
        <v/>
      </c>
      <c r="O642" t="str">
        <f t="shared" si="1265"/>
        <v/>
      </c>
      <c r="P642" t="str">
        <f t="shared" si="1266"/>
        <v/>
      </c>
      <c r="R642" t="str">
        <f t="shared" si="1267"/>
        <v/>
      </c>
      <c r="S642" t="str">
        <f t="shared" si="1268"/>
        <v/>
      </c>
      <c r="T642" t="str">
        <f t="shared" si="1269"/>
        <v/>
      </c>
      <c r="U642" t="str">
        <f t="shared" si="1270"/>
        <v/>
      </c>
      <c r="V642" t="str">
        <f t="shared" si="1270"/>
        <v/>
      </c>
      <c r="W642" t="str">
        <f t="shared" si="1270"/>
        <v/>
      </c>
      <c r="X642" t="str">
        <f t="shared" si="1270"/>
        <v/>
      </c>
      <c r="Y642" t="str">
        <f t="shared" si="1271"/>
        <v/>
      </c>
      <c r="Z642" t="str">
        <f t="shared" si="1271"/>
        <v/>
      </c>
      <c r="AA642" t="str">
        <f t="shared" si="1271"/>
        <v/>
      </c>
      <c r="AB642" t="str">
        <f t="shared" si="1271"/>
        <v/>
      </c>
      <c r="AD642">
        <f t="shared" si="1272"/>
        <v>0.71719457013574661</v>
      </c>
      <c r="AE642">
        <f t="shared" si="1273"/>
        <v>0.47737556561085975</v>
      </c>
      <c r="AF642">
        <f t="shared" si="1274"/>
        <v>0.20361990950226244</v>
      </c>
      <c r="AG642">
        <f t="shared" si="1275"/>
        <v>0.39140271493212669</v>
      </c>
      <c r="AH642">
        <f t="shared" si="1275"/>
        <v>0.40536277602523657</v>
      </c>
      <c r="AI642">
        <f t="shared" si="1275"/>
        <v>0.34360189573459715</v>
      </c>
      <c r="AJ642">
        <f t="shared" si="1275"/>
        <v>0.29444444444444445</v>
      </c>
      <c r="AK642">
        <f t="shared" si="1276"/>
        <v>0.60859728506787325</v>
      </c>
      <c r="AL642">
        <f t="shared" si="1276"/>
        <v>0.59463722397476337</v>
      </c>
      <c r="AM642">
        <f t="shared" si="1276"/>
        <v>0.65639810426540279</v>
      </c>
      <c r="AN642">
        <f t="shared" si="1276"/>
        <v>0.7055555555555556</v>
      </c>
      <c r="AQ642" t="str">
        <f t="shared" si="1277"/>
        <v/>
      </c>
      <c r="AR642" t="str">
        <f t="shared" si="1278"/>
        <v/>
      </c>
      <c r="AS642" t="str">
        <f t="shared" si="1279"/>
        <v/>
      </c>
      <c r="AT642" t="str">
        <f t="shared" si="1280"/>
        <v/>
      </c>
      <c r="AU642" t="str">
        <f t="shared" si="1280"/>
        <v/>
      </c>
      <c r="AV642" t="str">
        <f t="shared" si="1280"/>
        <v/>
      </c>
      <c r="AW642" t="str">
        <f t="shared" si="1280"/>
        <v/>
      </c>
      <c r="AX642" t="str">
        <f t="shared" si="1281"/>
        <v/>
      </c>
      <c r="AY642" t="str">
        <f t="shared" si="1281"/>
        <v/>
      </c>
      <c r="AZ642" t="str">
        <f t="shared" si="1281"/>
        <v/>
      </c>
      <c r="BA642" t="str">
        <f t="shared" si="1281"/>
        <v/>
      </c>
      <c r="BC642">
        <f t="shared" si="1282"/>
        <v>0.50767656090071644</v>
      </c>
      <c r="BD642">
        <f t="shared" si="1283"/>
        <v>0.67144319344933467</v>
      </c>
      <c r="BE642">
        <f t="shared" si="1284"/>
        <v>0.19549641760491299</v>
      </c>
      <c r="BF642">
        <f t="shared" si="1285"/>
        <v>0.87922210849539406</v>
      </c>
      <c r="BG642">
        <f t="shared" si="1285"/>
        <v>0.94153225806451613</v>
      </c>
      <c r="BH642">
        <f t="shared" si="1285"/>
        <v>0.87957317073170727</v>
      </c>
      <c r="BI642">
        <f t="shared" si="1285"/>
        <v>0.74869109947643975</v>
      </c>
      <c r="BJ642">
        <f t="shared" si="1286"/>
        <v>0.12077789150460594</v>
      </c>
      <c r="BK642">
        <f t="shared" si="1286"/>
        <v>5.8467741935483868E-2</v>
      </c>
      <c r="BL642">
        <f t="shared" si="1286"/>
        <v>0.12042682926829268</v>
      </c>
      <c r="BM642">
        <f t="shared" si="1286"/>
        <v>0.2513089005235602</v>
      </c>
      <c r="BP642" t="str">
        <f t="shared" si="1287"/>
        <v/>
      </c>
      <c r="BQ642" t="str">
        <f t="shared" si="1288"/>
        <v/>
      </c>
      <c r="BR642" t="str">
        <f t="shared" si="1289"/>
        <v/>
      </c>
      <c r="BS642" t="str">
        <f t="shared" si="1290"/>
        <v/>
      </c>
      <c r="BT642" t="str">
        <f t="shared" si="1290"/>
        <v/>
      </c>
      <c r="BU642" t="str">
        <f t="shared" si="1290"/>
        <v/>
      </c>
      <c r="BV642" t="str">
        <f t="shared" si="1290"/>
        <v/>
      </c>
      <c r="BW642" t="str">
        <f t="shared" si="1291"/>
        <v/>
      </c>
      <c r="BX642" t="str">
        <f t="shared" si="1291"/>
        <v/>
      </c>
      <c r="BY642" t="str">
        <f t="shared" si="1291"/>
        <v/>
      </c>
      <c r="BZ642" t="str">
        <f t="shared" si="1291"/>
        <v/>
      </c>
    </row>
    <row r="643" spans="1:78" outlineLevel="1">
      <c r="A643" t="s">
        <v>93</v>
      </c>
      <c r="B643" t="s">
        <v>1978</v>
      </c>
      <c r="C643">
        <v>2020</v>
      </c>
      <c r="D643" t="s">
        <v>2039</v>
      </c>
      <c r="G643">
        <f t="shared" si="1259"/>
        <v>0.62203791469194314</v>
      </c>
      <c r="H643">
        <f t="shared" si="1260"/>
        <v>0.63744075829383884</v>
      </c>
      <c r="I643">
        <f t="shared" si="1261"/>
        <v>0.11137440758293839</v>
      </c>
      <c r="K643" t="str">
        <f t="shared" si="1262"/>
        <v/>
      </c>
      <c r="L643" t="str">
        <f t="shared" si="1263"/>
        <v/>
      </c>
      <c r="M643" t="str">
        <f t="shared" si="1264"/>
        <v/>
      </c>
      <c r="O643">
        <f t="shared" si="1265"/>
        <v>0</v>
      </c>
      <c r="P643">
        <f t="shared" si="1266"/>
        <v>1</v>
      </c>
      <c r="R643">
        <f t="shared" si="1267"/>
        <v>0</v>
      </c>
      <c r="S643">
        <f t="shared" si="1268"/>
        <v>0</v>
      </c>
      <c r="T643">
        <f t="shared" si="1269"/>
        <v>0</v>
      </c>
      <c r="U643">
        <f t="shared" si="1270"/>
        <v>0</v>
      </c>
      <c r="V643" t="str">
        <f t="shared" si="1270"/>
        <v/>
      </c>
      <c r="W643" t="str">
        <f t="shared" si="1270"/>
        <v/>
      </c>
      <c r="X643" t="str">
        <f t="shared" si="1270"/>
        <v/>
      </c>
      <c r="Y643">
        <f t="shared" si="1271"/>
        <v>1</v>
      </c>
      <c r="Z643" t="str">
        <f t="shared" si="1271"/>
        <v/>
      </c>
      <c r="AA643" t="str">
        <f t="shared" si="1271"/>
        <v/>
      </c>
      <c r="AB643" t="str">
        <f t="shared" si="1271"/>
        <v/>
      </c>
      <c r="AD643">
        <f t="shared" si="1272"/>
        <v>0.72904009720534635</v>
      </c>
      <c r="AE643">
        <f t="shared" si="1273"/>
        <v>0.41919805589307413</v>
      </c>
      <c r="AF643">
        <f t="shared" si="1274"/>
        <v>0.18833535844471447</v>
      </c>
      <c r="AG643">
        <f t="shared" si="1275"/>
        <v>0.37910085054678005</v>
      </c>
      <c r="AH643">
        <f t="shared" si="1275"/>
        <v>0.35833333333333334</v>
      </c>
      <c r="AI643">
        <f t="shared" si="1275"/>
        <v>0.24347826086956523</v>
      </c>
      <c r="AJ643">
        <f t="shared" si="1275"/>
        <v>0.25806451612903225</v>
      </c>
      <c r="AK643">
        <f t="shared" si="1276"/>
        <v>0.62089914945321989</v>
      </c>
      <c r="AL643">
        <f t="shared" si="1276"/>
        <v>0.64166666666666672</v>
      </c>
      <c r="AM643">
        <f t="shared" si="1276"/>
        <v>0.75652173913043474</v>
      </c>
      <c r="AN643">
        <f t="shared" si="1276"/>
        <v>0.74193548387096775</v>
      </c>
      <c r="AQ643" t="str">
        <f t="shared" si="1277"/>
        <v/>
      </c>
      <c r="AR643" t="str">
        <f t="shared" si="1278"/>
        <v/>
      </c>
      <c r="AS643" t="str">
        <f t="shared" si="1279"/>
        <v/>
      </c>
      <c r="AT643" t="str">
        <f t="shared" si="1280"/>
        <v/>
      </c>
      <c r="AU643" t="str">
        <f t="shared" si="1280"/>
        <v/>
      </c>
      <c r="AV643" t="str">
        <f t="shared" si="1280"/>
        <v/>
      </c>
      <c r="AW643" t="str">
        <f t="shared" si="1280"/>
        <v/>
      </c>
      <c r="AX643" t="str">
        <f t="shared" si="1281"/>
        <v/>
      </c>
      <c r="AY643" t="str">
        <f t="shared" si="1281"/>
        <v/>
      </c>
      <c r="AZ643" t="str">
        <f t="shared" si="1281"/>
        <v/>
      </c>
      <c r="BA643" t="str">
        <f t="shared" si="1281"/>
        <v/>
      </c>
      <c r="BC643">
        <f t="shared" si="1282"/>
        <v>0.57933972310969117</v>
      </c>
      <c r="BD643">
        <f t="shared" si="1283"/>
        <v>0.6485623003194888</v>
      </c>
      <c r="BE643">
        <f t="shared" si="1284"/>
        <v>0.18423855165069222</v>
      </c>
      <c r="BF643">
        <f t="shared" si="1285"/>
        <v>0.86581469648562304</v>
      </c>
      <c r="BG643">
        <f t="shared" si="1285"/>
        <v>0.92463235294117652</v>
      </c>
      <c r="BH643">
        <f t="shared" si="1285"/>
        <v>0.88013136288998362</v>
      </c>
      <c r="BI643">
        <f t="shared" si="1285"/>
        <v>0.73988439306358378</v>
      </c>
      <c r="BJ643">
        <f t="shared" si="1286"/>
        <v>0.13418530351437699</v>
      </c>
      <c r="BK643">
        <f t="shared" si="1286"/>
        <v>7.5367647058823525E-2</v>
      </c>
      <c r="BL643">
        <f t="shared" si="1286"/>
        <v>0.11986863711001643</v>
      </c>
      <c r="BM643">
        <f t="shared" si="1286"/>
        <v>0.26011560693641617</v>
      </c>
      <c r="BP643">
        <f t="shared" si="1287"/>
        <v>4.7619047619047616E-2</v>
      </c>
      <c r="BQ643">
        <f t="shared" si="1288"/>
        <v>4.7619047619047616E-2</v>
      </c>
      <c r="BR643">
        <f t="shared" si="1289"/>
        <v>0.80952380952380953</v>
      </c>
      <c r="BS643">
        <f t="shared" si="1290"/>
        <v>0</v>
      </c>
      <c r="BT643">
        <f t="shared" si="1290"/>
        <v>0</v>
      </c>
      <c r="BU643">
        <f t="shared" si="1290"/>
        <v>0</v>
      </c>
      <c r="BV643">
        <f t="shared" si="1290"/>
        <v>0</v>
      </c>
      <c r="BW643">
        <f t="shared" si="1291"/>
        <v>1</v>
      </c>
      <c r="BX643">
        <f t="shared" si="1291"/>
        <v>1</v>
      </c>
      <c r="BY643">
        <f t="shared" si="1291"/>
        <v>1</v>
      </c>
      <c r="BZ643">
        <f t="shared" si="1291"/>
        <v>1</v>
      </c>
    </row>
    <row r="644" spans="1:78" outlineLevel="1">
      <c r="A644" t="s">
        <v>93</v>
      </c>
      <c r="B644" t="s">
        <v>1978</v>
      </c>
      <c r="C644">
        <v>2021</v>
      </c>
      <c r="D644" t="s">
        <v>2039</v>
      </c>
      <c r="G644">
        <f t="shared" si="1259"/>
        <v>0.66555183946488294</v>
      </c>
      <c r="H644">
        <f t="shared" si="1260"/>
        <v>0.56187290969899661</v>
      </c>
      <c r="I644">
        <f t="shared" si="1261"/>
        <v>0.11259754738015608</v>
      </c>
      <c r="K644" t="str">
        <f t="shared" si="1262"/>
        <v/>
      </c>
      <c r="L644" t="str">
        <f t="shared" si="1263"/>
        <v/>
      </c>
      <c r="M644" t="str">
        <f t="shared" si="1264"/>
        <v/>
      </c>
      <c r="O644">
        <f t="shared" si="1265"/>
        <v>0</v>
      </c>
      <c r="P644">
        <f t="shared" si="1266"/>
        <v>1</v>
      </c>
      <c r="R644">
        <f t="shared" si="1267"/>
        <v>0</v>
      </c>
      <c r="S644">
        <f t="shared" si="1268"/>
        <v>0</v>
      </c>
      <c r="T644">
        <f t="shared" si="1269"/>
        <v>0</v>
      </c>
      <c r="U644">
        <f t="shared" si="1270"/>
        <v>0</v>
      </c>
      <c r="V644" t="str">
        <f t="shared" si="1270"/>
        <v/>
      </c>
      <c r="W644" t="str">
        <f t="shared" si="1270"/>
        <v/>
      </c>
      <c r="X644" t="str">
        <f t="shared" si="1270"/>
        <v/>
      </c>
      <c r="Y644">
        <f t="shared" si="1271"/>
        <v>1</v>
      </c>
      <c r="Z644" t="str">
        <f t="shared" si="1271"/>
        <v/>
      </c>
      <c r="AA644" t="str">
        <f t="shared" si="1271"/>
        <v/>
      </c>
      <c r="AB644" t="str">
        <f t="shared" si="1271"/>
        <v/>
      </c>
      <c r="AD644">
        <f t="shared" si="1272"/>
        <v>0.66595289079229125</v>
      </c>
      <c r="AE644">
        <f t="shared" si="1273"/>
        <v>0.59743040685224835</v>
      </c>
      <c r="AF644">
        <f t="shared" si="1274"/>
        <v>0.31691648822269808</v>
      </c>
      <c r="AG644">
        <f t="shared" si="1275"/>
        <v>0.51605995717344755</v>
      </c>
      <c r="AH644">
        <f t="shared" si="1275"/>
        <v>0.57234726688102899</v>
      </c>
      <c r="AI644">
        <f t="shared" si="1275"/>
        <v>0.48028673835125446</v>
      </c>
      <c r="AJ644">
        <f t="shared" si="1275"/>
        <v>0.33783783783783783</v>
      </c>
      <c r="AK644">
        <f t="shared" si="1276"/>
        <v>0.48394004282655245</v>
      </c>
      <c r="AL644">
        <f t="shared" si="1276"/>
        <v>0.42765273311897106</v>
      </c>
      <c r="AM644">
        <f t="shared" si="1276"/>
        <v>0.51971326164874554</v>
      </c>
      <c r="AN644">
        <f t="shared" si="1276"/>
        <v>0.66216216216216217</v>
      </c>
      <c r="AQ644" t="str">
        <f t="shared" si="1277"/>
        <v/>
      </c>
      <c r="AR644" t="str">
        <f t="shared" si="1278"/>
        <v/>
      </c>
      <c r="AS644" t="str">
        <f t="shared" si="1279"/>
        <v/>
      </c>
      <c r="AT644" t="str">
        <f t="shared" si="1280"/>
        <v/>
      </c>
      <c r="AU644" t="str">
        <f t="shared" si="1280"/>
        <v/>
      </c>
      <c r="AV644" t="str">
        <f t="shared" si="1280"/>
        <v/>
      </c>
      <c r="AW644" t="str">
        <f t="shared" si="1280"/>
        <v/>
      </c>
      <c r="AX644" t="str">
        <f t="shared" si="1281"/>
        <v/>
      </c>
      <c r="AY644" t="str">
        <f t="shared" si="1281"/>
        <v/>
      </c>
      <c r="AZ644" t="str">
        <f t="shared" si="1281"/>
        <v/>
      </c>
      <c r="BA644" t="str">
        <f t="shared" si="1281"/>
        <v/>
      </c>
      <c r="BC644">
        <f t="shared" si="1282"/>
        <v>0.65572315882874888</v>
      </c>
      <c r="BD644">
        <f t="shared" si="1283"/>
        <v>0.60070984915705417</v>
      </c>
      <c r="BE644">
        <f t="shared" si="1284"/>
        <v>0.17923691215616683</v>
      </c>
      <c r="BF644">
        <f t="shared" si="1285"/>
        <v>0.88731144631765746</v>
      </c>
      <c r="BG644">
        <f t="shared" si="1285"/>
        <v>0.95399188092016241</v>
      </c>
      <c r="BH644">
        <f t="shared" si="1285"/>
        <v>0.87592319054652878</v>
      </c>
      <c r="BI644">
        <f t="shared" si="1285"/>
        <v>0.67821782178217827</v>
      </c>
      <c r="BJ644">
        <f t="shared" si="1286"/>
        <v>0.1126885536823425</v>
      </c>
      <c r="BK644">
        <f t="shared" si="1286"/>
        <v>4.6008119079837616E-2</v>
      </c>
      <c r="BL644">
        <f t="shared" si="1286"/>
        <v>0.1240768094534712</v>
      </c>
      <c r="BM644">
        <f t="shared" si="1286"/>
        <v>0.32178217821782179</v>
      </c>
      <c r="BP644">
        <f t="shared" si="1287"/>
        <v>0</v>
      </c>
      <c r="BQ644">
        <f t="shared" si="1288"/>
        <v>0.22222222222222221</v>
      </c>
      <c r="BR644">
        <f t="shared" si="1289"/>
        <v>1</v>
      </c>
      <c r="BS644">
        <f t="shared" si="1290"/>
        <v>0</v>
      </c>
      <c r="BT644" t="str">
        <f t="shared" si="1290"/>
        <v/>
      </c>
      <c r="BU644">
        <f t="shared" si="1290"/>
        <v>0</v>
      </c>
      <c r="BV644">
        <f t="shared" si="1290"/>
        <v>0</v>
      </c>
      <c r="BW644">
        <f t="shared" si="1291"/>
        <v>1</v>
      </c>
      <c r="BX644" t="str">
        <f t="shared" si="1291"/>
        <v/>
      </c>
      <c r="BY644">
        <f t="shared" si="1291"/>
        <v>1</v>
      </c>
      <c r="BZ644">
        <f t="shared" si="1291"/>
        <v>1</v>
      </c>
    </row>
    <row r="645" spans="1:78" outlineLevel="1">
      <c r="A645" t="s">
        <v>93</v>
      </c>
      <c r="B645" t="s">
        <v>1978</v>
      </c>
      <c r="C645">
        <v>2022</v>
      </c>
      <c r="D645" t="s">
        <v>2039</v>
      </c>
      <c r="G645">
        <f t="shared" si="1259"/>
        <v>0.74238227146814406</v>
      </c>
      <c r="H645">
        <f t="shared" si="1260"/>
        <v>0.44875346260387811</v>
      </c>
      <c r="I645">
        <f t="shared" si="1261"/>
        <v>6.4635272391505072E-2</v>
      </c>
      <c r="K645" t="str">
        <f t="shared" si="1262"/>
        <v/>
      </c>
      <c r="L645" t="str">
        <f t="shared" si="1263"/>
        <v/>
      </c>
      <c r="M645" t="str">
        <f t="shared" si="1264"/>
        <v/>
      </c>
      <c r="O645">
        <f t="shared" si="1265"/>
        <v>0</v>
      </c>
      <c r="P645">
        <f t="shared" si="1266"/>
        <v>1</v>
      </c>
      <c r="R645">
        <f t="shared" si="1267"/>
        <v>0</v>
      </c>
      <c r="S645">
        <f t="shared" si="1268"/>
        <v>0</v>
      </c>
      <c r="T645">
        <f t="shared" si="1269"/>
        <v>0</v>
      </c>
      <c r="U645">
        <f t="shared" si="1270"/>
        <v>0</v>
      </c>
      <c r="V645" t="str">
        <f t="shared" si="1270"/>
        <v/>
      </c>
      <c r="W645" t="str">
        <f t="shared" si="1270"/>
        <v/>
      </c>
      <c r="X645" t="str">
        <f t="shared" si="1270"/>
        <v/>
      </c>
      <c r="Y645">
        <f t="shared" si="1271"/>
        <v>1</v>
      </c>
      <c r="Z645" t="str">
        <f t="shared" si="1271"/>
        <v/>
      </c>
      <c r="AA645" t="str">
        <f t="shared" si="1271"/>
        <v/>
      </c>
      <c r="AB645" t="str">
        <f t="shared" si="1271"/>
        <v/>
      </c>
      <c r="AD645">
        <f t="shared" si="1272"/>
        <v>0.70661672908863915</v>
      </c>
      <c r="AE645">
        <f t="shared" si="1273"/>
        <v>0.52059925093632964</v>
      </c>
      <c r="AF645">
        <f t="shared" si="1274"/>
        <v>0.2421972534332085</v>
      </c>
      <c r="AG645">
        <f t="shared" si="1275"/>
        <v>0.48689138576779029</v>
      </c>
      <c r="AH645">
        <f t="shared" si="1275"/>
        <v>0.49469964664310956</v>
      </c>
      <c r="AI645">
        <f t="shared" si="1275"/>
        <v>0.43645083932853718</v>
      </c>
      <c r="AJ645">
        <f t="shared" si="1275"/>
        <v>0.4329896907216495</v>
      </c>
      <c r="AK645">
        <f t="shared" si="1276"/>
        <v>0.51310861423220977</v>
      </c>
      <c r="AL645">
        <f t="shared" si="1276"/>
        <v>0.5053003533568905</v>
      </c>
      <c r="AM645">
        <f t="shared" si="1276"/>
        <v>0.56354916067146288</v>
      </c>
      <c r="AN645">
        <f t="shared" si="1276"/>
        <v>0.5670103092783505</v>
      </c>
      <c r="AQ645" t="str">
        <f t="shared" si="1277"/>
        <v/>
      </c>
      <c r="AR645" t="str">
        <f t="shared" si="1278"/>
        <v/>
      </c>
      <c r="AS645" t="str">
        <f t="shared" si="1279"/>
        <v/>
      </c>
      <c r="AT645" t="str">
        <f t="shared" si="1280"/>
        <v/>
      </c>
      <c r="AU645" t="str">
        <f t="shared" si="1280"/>
        <v/>
      </c>
      <c r="AV645" t="str">
        <f t="shared" si="1280"/>
        <v/>
      </c>
      <c r="AW645" t="str">
        <f t="shared" si="1280"/>
        <v/>
      </c>
      <c r="AX645" t="str">
        <f t="shared" si="1281"/>
        <v/>
      </c>
      <c r="AY645" t="str">
        <f t="shared" si="1281"/>
        <v/>
      </c>
      <c r="AZ645" t="str">
        <f t="shared" si="1281"/>
        <v/>
      </c>
      <c r="BA645" t="str">
        <f t="shared" si="1281"/>
        <v/>
      </c>
      <c r="BC645">
        <f t="shared" si="1282"/>
        <v>0.67528271405492735</v>
      </c>
      <c r="BD645">
        <f t="shared" si="1283"/>
        <v>0.58642972536348947</v>
      </c>
      <c r="BE645">
        <f t="shared" si="1284"/>
        <v>0.17205169628432956</v>
      </c>
      <c r="BF645">
        <f t="shared" si="1285"/>
        <v>0.90549273021001619</v>
      </c>
      <c r="BG645">
        <f t="shared" si="1285"/>
        <v>0.94019138755980858</v>
      </c>
      <c r="BH645">
        <f t="shared" si="1285"/>
        <v>0.90909090909090906</v>
      </c>
      <c r="BI645">
        <f t="shared" si="1285"/>
        <v>0.80751173708920188</v>
      </c>
      <c r="BJ645">
        <f t="shared" si="1286"/>
        <v>9.4507269789983847E-2</v>
      </c>
      <c r="BK645">
        <f t="shared" si="1286"/>
        <v>5.9808612440191387E-2</v>
      </c>
      <c r="BL645">
        <f t="shared" si="1286"/>
        <v>9.0909090909090912E-2</v>
      </c>
      <c r="BM645">
        <f t="shared" si="1286"/>
        <v>0.19248826291079812</v>
      </c>
      <c r="BP645">
        <f t="shared" si="1287"/>
        <v>0</v>
      </c>
      <c r="BQ645">
        <f t="shared" si="1288"/>
        <v>0.33333333333333331</v>
      </c>
      <c r="BR645">
        <f t="shared" si="1289"/>
        <v>0.83333333333333337</v>
      </c>
      <c r="BS645">
        <f t="shared" si="1290"/>
        <v>0</v>
      </c>
      <c r="BT645" t="str">
        <f t="shared" si="1290"/>
        <v/>
      </c>
      <c r="BU645">
        <f t="shared" si="1290"/>
        <v>0</v>
      </c>
      <c r="BV645">
        <f t="shared" si="1290"/>
        <v>0</v>
      </c>
      <c r="BW645">
        <f t="shared" si="1291"/>
        <v>1</v>
      </c>
      <c r="BX645" t="str">
        <f t="shared" si="1291"/>
        <v/>
      </c>
      <c r="BY645">
        <f t="shared" si="1291"/>
        <v>1</v>
      </c>
      <c r="BZ645">
        <f t="shared" si="1291"/>
        <v>1</v>
      </c>
    </row>
    <row r="646" spans="1:78" outlineLevel="1">
      <c r="A646" t="s">
        <v>93</v>
      </c>
      <c r="B646" t="s">
        <v>1978</v>
      </c>
      <c r="C646">
        <v>2023</v>
      </c>
      <c r="D646" t="s">
        <v>2039</v>
      </c>
      <c r="G646">
        <f t="shared" si="1259"/>
        <v>0.76350093109869643</v>
      </c>
      <c r="H646">
        <f t="shared" si="1260"/>
        <v>0.43202979515828677</v>
      </c>
      <c r="I646">
        <f t="shared" si="1261"/>
        <v>7.4487895716946001E-2</v>
      </c>
      <c r="K646" t="str">
        <f t="shared" si="1262"/>
        <v/>
      </c>
      <c r="L646" t="str">
        <f t="shared" si="1263"/>
        <v/>
      </c>
      <c r="M646" t="str">
        <f t="shared" si="1264"/>
        <v/>
      </c>
      <c r="O646">
        <f t="shared" si="1265"/>
        <v>0</v>
      </c>
      <c r="P646">
        <f t="shared" si="1266"/>
        <v>1</v>
      </c>
      <c r="R646">
        <f t="shared" si="1267"/>
        <v>0.65306122448979587</v>
      </c>
      <c r="S646">
        <f t="shared" si="1268"/>
        <v>0.3183673469387755</v>
      </c>
      <c r="T646">
        <f t="shared" si="1269"/>
        <v>0.16734693877551021</v>
      </c>
      <c r="U646">
        <f t="shared" si="1270"/>
        <v>0.2857142857142857</v>
      </c>
      <c r="V646">
        <f t="shared" si="1270"/>
        <v>0.375</v>
      </c>
      <c r="W646">
        <f t="shared" si="1270"/>
        <v>2.564102564102564E-2</v>
      </c>
      <c r="X646">
        <f t="shared" si="1270"/>
        <v>0</v>
      </c>
      <c r="Y646">
        <f t="shared" si="1271"/>
        <v>0.7142857142857143</v>
      </c>
      <c r="Z646">
        <f t="shared" si="1271"/>
        <v>0.625</v>
      </c>
      <c r="AA646">
        <f t="shared" si="1271"/>
        <v>0.97435897435897434</v>
      </c>
      <c r="AB646">
        <f t="shared" si="1271"/>
        <v>1</v>
      </c>
      <c r="AD646">
        <f t="shared" si="1272"/>
        <v>0.68852459016393441</v>
      </c>
      <c r="AE646">
        <f t="shared" si="1273"/>
        <v>0.55737704918032782</v>
      </c>
      <c r="AF646">
        <f t="shared" si="1274"/>
        <v>0.25136612021857924</v>
      </c>
      <c r="AG646">
        <f t="shared" si="1275"/>
        <v>0.42349726775956287</v>
      </c>
      <c r="AH646">
        <f t="shared" si="1275"/>
        <v>0.42063492063492064</v>
      </c>
      <c r="AI646">
        <f t="shared" si="1275"/>
        <v>0.33823529411764708</v>
      </c>
      <c r="AJ646">
        <f t="shared" si="1275"/>
        <v>0.41304347826086957</v>
      </c>
      <c r="AK646">
        <f t="shared" si="1276"/>
        <v>0.57650273224043713</v>
      </c>
      <c r="AL646">
        <f t="shared" si="1276"/>
        <v>0.57936507936507942</v>
      </c>
      <c r="AM646">
        <f t="shared" si="1276"/>
        <v>0.66176470588235292</v>
      </c>
      <c r="AN646">
        <f t="shared" si="1276"/>
        <v>0.58695652173913049</v>
      </c>
      <c r="AQ646" t="str">
        <f t="shared" si="1277"/>
        <v/>
      </c>
      <c r="AR646" t="str">
        <f t="shared" si="1278"/>
        <v/>
      </c>
      <c r="AS646" t="str">
        <f t="shared" si="1279"/>
        <v/>
      </c>
      <c r="AT646" t="str">
        <f t="shared" si="1280"/>
        <v/>
      </c>
      <c r="AU646" t="str">
        <f t="shared" si="1280"/>
        <v/>
      </c>
      <c r="AV646" t="str">
        <f t="shared" si="1280"/>
        <v/>
      </c>
      <c r="AW646" t="str">
        <f t="shared" si="1280"/>
        <v/>
      </c>
      <c r="AX646" t="str">
        <f t="shared" si="1281"/>
        <v/>
      </c>
      <c r="AY646" t="str">
        <f t="shared" si="1281"/>
        <v/>
      </c>
      <c r="AZ646" t="str">
        <f t="shared" si="1281"/>
        <v/>
      </c>
      <c r="BA646" t="str">
        <f t="shared" si="1281"/>
        <v/>
      </c>
      <c r="BC646">
        <f t="shared" si="1282"/>
        <v>0.63685152057245076</v>
      </c>
      <c r="BD646">
        <f t="shared" si="1283"/>
        <v>0.56529516994633278</v>
      </c>
      <c r="BE646">
        <f t="shared" si="1284"/>
        <v>0.16636851520572452</v>
      </c>
      <c r="BF646">
        <f t="shared" si="1285"/>
        <v>0.86404293381037567</v>
      </c>
      <c r="BG646">
        <f t="shared" si="1285"/>
        <v>0.9480337078651685</v>
      </c>
      <c r="BH646">
        <f t="shared" si="1285"/>
        <v>0.84810126582278478</v>
      </c>
      <c r="BI646">
        <f t="shared" si="1285"/>
        <v>0.65591397849462363</v>
      </c>
      <c r="BJ646">
        <f t="shared" si="1286"/>
        <v>0.13595706618962433</v>
      </c>
      <c r="BK646">
        <f t="shared" si="1286"/>
        <v>5.1966292134831463E-2</v>
      </c>
      <c r="BL646">
        <f t="shared" si="1286"/>
        <v>0.15189873417721519</v>
      </c>
      <c r="BM646">
        <f t="shared" si="1286"/>
        <v>0.34408602150537637</v>
      </c>
      <c r="BP646">
        <f t="shared" si="1287"/>
        <v>7.9365079365079361E-2</v>
      </c>
      <c r="BQ646">
        <f t="shared" si="1288"/>
        <v>0.33333333333333331</v>
      </c>
      <c r="BR646">
        <f t="shared" si="1289"/>
        <v>0.87301587301587302</v>
      </c>
      <c r="BS646">
        <f t="shared" si="1290"/>
        <v>0.73015873015873012</v>
      </c>
      <c r="BT646">
        <f t="shared" si="1290"/>
        <v>1</v>
      </c>
      <c r="BU646">
        <f t="shared" si="1290"/>
        <v>0.76190476190476186</v>
      </c>
      <c r="BV646">
        <f t="shared" si="1290"/>
        <v>0.72727272727272729</v>
      </c>
      <c r="BW646">
        <f t="shared" si="1291"/>
        <v>0.26984126984126983</v>
      </c>
      <c r="BX646">
        <f t="shared" si="1291"/>
        <v>0</v>
      </c>
      <c r="BY646">
        <f t="shared" si="1291"/>
        <v>0.23809523809523808</v>
      </c>
      <c r="BZ646">
        <f t="shared" si="1291"/>
        <v>0.27272727272727271</v>
      </c>
    </row>
    <row r="647" spans="1:78" outlineLevel="1">
      <c r="A647" t="s">
        <v>95</v>
      </c>
      <c r="B647" t="s">
        <v>1936</v>
      </c>
      <c r="C647">
        <v>2018</v>
      </c>
      <c r="D647" t="s">
        <v>2039</v>
      </c>
      <c r="G647">
        <f t="shared" ref="G647:G652" si="1292">IF(F242&gt;0, G242/F242, "")</f>
        <v>0.46831955922865015</v>
      </c>
      <c r="H647">
        <f t="shared" ref="H647:H652" si="1293">IF(F242&gt;0, H242/F242, "")</f>
        <v>0.32782369146005508</v>
      </c>
      <c r="I647">
        <f t="shared" ref="I647:I652" si="1294">IF(F242&gt;0, I242/F242, "")</f>
        <v>0.20661157024793389</v>
      </c>
      <c r="K647" t="str">
        <f t="shared" ref="K647:K652" si="1295">IF(J242&gt;0, K242/J242, "")</f>
        <v/>
      </c>
      <c r="L647" t="str">
        <f t="shared" ref="L647:L652" si="1296">IF(J242&gt;0, L242/J242, "")</f>
        <v/>
      </c>
      <c r="M647" t="str">
        <f t="shared" ref="M647:M652" si="1297">IF(J242&gt;0, M242/J242, "")</f>
        <v/>
      </c>
      <c r="O647" t="str">
        <f t="shared" ref="O647:O652" si="1298">IF(N242&gt;0, O242/N242, "")</f>
        <v/>
      </c>
      <c r="P647" t="str">
        <f t="shared" ref="P647:P652" si="1299">IF(N242&gt;0, P242/N242, "")</f>
        <v/>
      </c>
      <c r="R647" t="str">
        <f t="shared" ref="R647:R652" si="1300">IF(Q242&gt;0, R242/Q242, "")</f>
        <v/>
      </c>
      <c r="S647" t="str">
        <f t="shared" ref="S647:S652" si="1301">IF(Q242&gt;0, S242/Q242, "")</f>
        <v/>
      </c>
      <c r="T647" t="str">
        <f t="shared" ref="T647:T652" si="1302">IF(Q242&gt;0, T242/Q242, "")</f>
        <v/>
      </c>
      <c r="U647" t="str">
        <f t="shared" ref="U647:X652" si="1303">IF(Q242&gt;0, U242/Q242, "")</f>
        <v/>
      </c>
      <c r="V647" t="str">
        <f t="shared" si="1303"/>
        <v/>
      </c>
      <c r="W647" t="str">
        <f t="shared" si="1303"/>
        <v/>
      </c>
      <c r="X647" t="str">
        <f t="shared" si="1303"/>
        <v/>
      </c>
      <c r="Y647" t="str">
        <f t="shared" ref="Y647:AB652" si="1304">IF(Q242&gt;0, Y242/Q242, "")</f>
        <v/>
      </c>
      <c r="Z647" t="str">
        <f t="shared" si="1304"/>
        <v/>
      </c>
      <c r="AA647" t="str">
        <f t="shared" si="1304"/>
        <v/>
      </c>
      <c r="AB647" t="str">
        <f t="shared" si="1304"/>
        <v/>
      </c>
      <c r="AD647">
        <f t="shared" ref="AD647:AD652" si="1305">IF(AC242&gt;0, AD242/AC242, "")</f>
        <v>0.64096499526963102</v>
      </c>
      <c r="AE647">
        <f t="shared" ref="AE647:AE652" si="1306">IF(AC242&gt;0, AE242/AC242, "")</f>
        <v>0.45269631031220436</v>
      </c>
      <c r="AF647">
        <f t="shared" ref="AF647:AF652" si="1307">IF(AC242&gt;0, AF242/AC242, "")</f>
        <v>0.79517502365184489</v>
      </c>
      <c r="AG647">
        <f t="shared" ref="AG647:AJ652" si="1308">IF(AC242&gt;0, AG242/AC242, "")</f>
        <v>0.70482497634815511</v>
      </c>
      <c r="AH647">
        <f t="shared" si="1308"/>
        <v>0.74391143911439117</v>
      </c>
      <c r="AI647">
        <f t="shared" si="1308"/>
        <v>0.76489028213166144</v>
      </c>
      <c r="AJ647">
        <f t="shared" si="1308"/>
        <v>0.79595478881618087</v>
      </c>
      <c r="AK647">
        <f t="shared" ref="AK647:AN652" si="1309">IF(AC242&gt;0, AK242/AC242, "")</f>
        <v>0.29517502365184484</v>
      </c>
      <c r="AL647">
        <f t="shared" si="1309"/>
        <v>0.25608856088560883</v>
      </c>
      <c r="AM647">
        <f t="shared" si="1309"/>
        <v>0.23510971786833856</v>
      </c>
      <c r="AN647">
        <f t="shared" si="1309"/>
        <v>0.20404521118381916</v>
      </c>
      <c r="AQ647" t="str">
        <f t="shared" ref="AQ647:AQ652" si="1310">IF(AP242&gt;0, AQ242/AP242, "")</f>
        <v/>
      </c>
      <c r="AR647" t="str">
        <f t="shared" ref="AR647:AR652" si="1311">IF(AP242&gt;0, AR242/AP242, "")</f>
        <v/>
      </c>
      <c r="AS647" t="str">
        <f t="shared" ref="AS647:AS652" si="1312">IF(AP242&gt;0, AS242/AP242, "")</f>
        <v/>
      </c>
      <c r="AT647" t="str">
        <f t="shared" ref="AT647:AW652" si="1313">IF(AP242&gt;0, AT242/AP242, "")</f>
        <v/>
      </c>
      <c r="AU647" t="str">
        <f t="shared" si="1313"/>
        <v/>
      </c>
      <c r="AV647" t="str">
        <f t="shared" si="1313"/>
        <v/>
      </c>
      <c r="AW647" t="str">
        <f t="shared" si="1313"/>
        <v/>
      </c>
      <c r="AX647" t="str">
        <f t="shared" ref="AX647:BA652" si="1314">IF(AP242&gt;0, AX242/AP242, "")</f>
        <v/>
      </c>
      <c r="AY647" t="str">
        <f t="shared" si="1314"/>
        <v/>
      </c>
      <c r="AZ647" t="str">
        <f t="shared" si="1314"/>
        <v/>
      </c>
      <c r="BA647" t="str">
        <f t="shared" si="1314"/>
        <v/>
      </c>
      <c r="BC647">
        <f t="shared" ref="BC647:BC652" si="1315">IF(BB242&gt;0, BC242/BB242, "")</f>
        <v>0.47772925764192142</v>
      </c>
      <c r="BD647">
        <f t="shared" ref="BD647:BD652" si="1316">IF(BB242&gt;0, BD242/BB242, "")</f>
        <v>0.40436681222707421</v>
      </c>
      <c r="BE647">
        <f t="shared" ref="BE647:BE652" si="1317">IF(BB242&gt;0, BE242/BB242, "")</f>
        <v>0.47161572052401746</v>
      </c>
      <c r="BF647">
        <f t="shared" ref="BF647:BI652" si="1318">IF(BB242&gt;0, BF242/BB242, "")</f>
        <v>0.71441048034934496</v>
      </c>
      <c r="BG647">
        <f t="shared" si="1318"/>
        <v>0.76599634369287017</v>
      </c>
      <c r="BH647">
        <f t="shared" si="1318"/>
        <v>0.73002159827213819</v>
      </c>
      <c r="BI647">
        <f t="shared" si="1318"/>
        <v>0.66666666666666663</v>
      </c>
      <c r="BJ647">
        <f t="shared" ref="BJ647:BM652" si="1319">IF(BB242&gt;0, BJ242/BB242, "")</f>
        <v>0.28558951965065504</v>
      </c>
      <c r="BK647">
        <f t="shared" si="1319"/>
        <v>0.2340036563071298</v>
      </c>
      <c r="BL647">
        <f t="shared" si="1319"/>
        <v>0.26997840172786175</v>
      </c>
      <c r="BM647">
        <f t="shared" si="1319"/>
        <v>0.33333333333333331</v>
      </c>
      <c r="BP647" t="str">
        <f t="shared" ref="BP647:BP652" si="1320">IF(BO242&gt;0, BP242/BO242, "")</f>
        <v/>
      </c>
      <c r="BQ647" t="str">
        <f t="shared" ref="BQ647:BQ652" si="1321">IF(BO242&gt;0, BQ242/BO242, "")</f>
        <v/>
      </c>
      <c r="BR647" t="str">
        <f t="shared" ref="BR647:BR652" si="1322">IF(BO242&gt;0, BR242/BO242, "")</f>
        <v/>
      </c>
      <c r="BS647" t="str">
        <f t="shared" ref="BS647:BV652" si="1323">IF(BO242&gt;0, BS242/BO242, "")</f>
        <v/>
      </c>
      <c r="BT647" t="str">
        <f t="shared" si="1323"/>
        <v/>
      </c>
      <c r="BU647" t="str">
        <f t="shared" si="1323"/>
        <v/>
      </c>
      <c r="BV647" t="str">
        <f t="shared" si="1323"/>
        <v/>
      </c>
      <c r="BW647" t="str">
        <f t="shared" ref="BW647:BZ652" si="1324">IF(BO242&gt;0, BW242/BO242, "")</f>
        <v/>
      </c>
      <c r="BX647" t="str">
        <f t="shared" si="1324"/>
        <v/>
      </c>
      <c r="BY647" t="str">
        <f t="shared" si="1324"/>
        <v/>
      </c>
      <c r="BZ647" t="str">
        <f t="shared" si="1324"/>
        <v/>
      </c>
    </row>
    <row r="648" spans="1:78" outlineLevel="1">
      <c r="A648" t="s">
        <v>95</v>
      </c>
      <c r="B648" t="s">
        <v>1936</v>
      </c>
      <c r="C648">
        <v>2019</v>
      </c>
      <c r="D648" t="s">
        <v>2039</v>
      </c>
      <c r="G648">
        <f t="shared" si="1292"/>
        <v>0.55501222493887525</v>
      </c>
      <c r="H648">
        <f t="shared" si="1293"/>
        <v>0.28850855745721271</v>
      </c>
      <c r="I648">
        <f t="shared" si="1294"/>
        <v>0.18581907090464547</v>
      </c>
      <c r="K648" t="str">
        <f t="shared" si="1295"/>
        <v/>
      </c>
      <c r="L648" t="str">
        <f t="shared" si="1296"/>
        <v/>
      </c>
      <c r="M648" t="str">
        <f t="shared" si="1297"/>
        <v/>
      </c>
      <c r="O648" t="str">
        <f t="shared" si="1298"/>
        <v/>
      </c>
      <c r="P648" t="str">
        <f t="shared" si="1299"/>
        <v/>
      </c>
      <c r="R648" t="str">
        <f t="shared" si="1300"/>
        <v/>
      </c>
      <c r="S648" t="str">
        <f t="shared" si="1301"/>
        <v/>
      </c>
      <c r="T648" t="str">
        <f t="shared" si="1302"/>
        <v/>
      </c>
      <c r="U648" t="str">
        <f t="shared" si="1303"/>
        <v/>
      </c>
      <c r="V648" t="str">
        <f t="shared" si="1303"/>
        <v/>
      </c>
      <c r="W648" t="str">
        <f t="shared" si="1303"/>
        <v/>
      </c>
      <c r="X648" t="str">
        <f t="shared" si="1303"/>
        <v/>
      </c>
      <c r="Y648" t="str">
        <f t="shared" si="1304"/>
        <v/>
      </c>
      <c r="Z648" t="str">
        <f t="shared" si="1304"/>
        <v/>
      </c>
      <c r="AA648" t="str">
        <f t="shared" si="1304"/>
        <v/>
      </c>
      <c r="AB648" t="str">
        <f t="shared" si="1304"/>
        <v/>
      </c>
      <c r="AD648">
        <f t="shared" si="1305"/>
        <v>0.70546914199698951</v>
      </c>
      <c r="AE648">
        <f t="shared" si="1306"/>
        <v>0.6392373306573006</v>
      </c>
      <c r="AF648">
        <f t="shared" si="1307"/>
        <v>0.83743100852985453</v>
      </c>
      <c r="AG648">
        <f t="shared" si="1308"/>
        <v>0.76768690416457597</v>
      </c>
      <c r="AH648">
        <f t="shared" si="1308"/>
        <v>0.83143669985775248</v>
      </c>
      <c r="AI648">
        <f t="shared" si="1308"/>
        <v>0.83987441130298268</v>
      </c>
      <c r="AJ648">
        <f t="shared" si="1308"/>
        <v>0.84421809466746556</v>
      </c>
      <c r="AK648">
        <f t="shared" si="1309"/>
        <v>0.23231309583542398</v>
      </c>
      <c r="AL648">
        <f t="shared" si="1309"/>
        <v>0.16856330014224752</v>
      </c>
      <c r="AM648">
        <f t="shared" si="1309"/>
        <v>0.16012558869701726</v>
      </c>
      <c r="AN648">
        <f t="shared" si="1309"/>
        <v>0.15578190533253444</v>
      </c>
      <c r="AQ648" t="str">
        <f t="shared" si="1310"/>
        <v/>
      </c>
      <c r="AR648" t="str">
        <f t="shared" si="1311"/>
        <v/>
      </c>
      <c r="AS648" t="str">
        <f t="shared" si="1312"/>
        <v/>
      </c>
      <c r="AT648" t="str">
        <f t="shared" si="1313"/>
        <v/>
      </c>
      <c r="AU648" t="str">
        <f t="shared" si="1313"/>
        <v/>
      </c>
      <c r="AV648" t="str">
        <f t="shared" si="1313"/>
        <v/>
      </c>
      <c r="AW648" t="str">
        <f t="shared" si="1313"/>
        <v/>
      </c>
      <c r="AX648" t="str">
        <f t="shared" si="1314"/>
        <v/>
      </c>
      <c r="AY648" t="str">
        <f t="shared" si="1314"/>
        <v/>
      </c>
      <c r="AZ648" t="str">
        <f t="shared" si="1314"/>
        <v/>
      </c>
      <c r="BA648" t="str">
        <f t="shared" si="1314"/>
        <v/>
      </c>
      <c r="BC648">
        <f t="shared" si="1315"/>
        <v>0.51395730706075538</v>
      </c>
      <c r="BD648">
        <f t="shared" si="1316"/>
        <v>0.45730706075533661</v>
      </c>
      <c r="BE648">
        <f t="shared" si="1317"/>
        <v>0.45320197044334976</v>
      </c>
      <c r="BF648">
        <f t="shared" si="1318"/>
        <v>0.69704433497536944</v>
      </c>
      <c r="BG648">
        <f t="shared" si="1318"/>
        <v>0.77635782747603832</v>
      </c>
      <c r="BH648">
        <f t="shared" si="1318"/>
        <v>0.70197486535008979</v>
      </c>
      <c r="BI648">
        <f t="shared" si="1318"/>
        <v>0.67028985507246375</v>
      </c>
      <c r="BJ648">
        <f t="shared" si="1319"/>
        <v>0.30295566502463056</v>
      </c>
      <c r="BK648">
        <f t="shared" si="1319"/>
        <v>0.22364217252396165</v>
      </c>
      <c r="BL648">
        <f t="shared" si="1319"/>
        <v>0.29802513464991021</v>
      </c>
      <c r="BM648">
        <f t="shared" si="1319"/>
        <v>0.32971014492753625</v>
      </c>
      <c r="BP648" t="str">
        <f t="shared" si="1320"/>
        <v/>
      </c>
      <c r="BQ648" t="str">
        <f t="shared" si="1321"/>
        <v/>
      </c>
      <c r="BR648" t="str">
        <f t="shared" si="1322"/>
        <v/>
      </c>
      <c r="BS648" t="str">
        <f t="shared" si="1323"/>
        <v/>
      </c>
      <c r="BT648" t="str">
        <f t="shared" si="1323"/>
        <v/>
      </c>
      <c r="BU648" t="str">
        <f t="shared" si="1323"/>
        <v/>
      </c>
      <c r="BV648" t="str">
        <f t="shared" si="1323"/>
        <v/>
      </c>
      <c r="BW648" t="str">
        <f t="shared" si="1324"/>
        <v/>
      </c>
      <c r="BX648" t="str">
        <f t="shared" si="1324"/>
        <v/>
      </c>
      <c r="BY648" t="str">
        <f t="shared" si="1324"/>
        <v/>
      </c>
      <c r="BZ648" t="str">
        <f t="shared" si="1324"/>
        <v/>
      </c>
    </row>
    <row r="649" spans="1:78" outlineLevel="1">
      <c r="A649" t="s">
        <v>95</v>
      </c>
      <c r="B649" t="s">
        <v>1936</v>
      </c>
      <c r="C649">
        <v>2020</v>
      </c>
      <c r="D649" t="s">
        <v>2039</v>
      </c>
      <c r="G649">
        <f t="shared" si="1292"/>
        <v>0.58227848101265822</v>
      </c>
      <c r="H649">
        <f t="shared" si="1293"/>
        <v>0.3139240506329114</v>
      </c>
      <c r="I649">
        <f t="shared" si="1294"/>
        <v>0.18227848101265823</v>
      </c>
      <c r="K649" t="str">
        <f t="shared" si="1295"/>
        <v/>
      </c>
      <c r="L649" t="str">
        <f t="shared" si="1296"/>
        <v/>
      </c>
      <c r="M649" t="str">
        <f t="shared" si="1297"/>
        <v/>
      </c>
      <c r="O649">
        <f t="shared" si="1298"/>
        <v>0.19285714285714287</v>
      </c>
      <c r="P649">
        <f t="shared" si="1299"/>
        <v>0.80714285714285716</v>
      </c>
      <c r="R649">
        <f t="shared" si="1300"/>
        <v>0</v>
      </c>
      <c r="S649">
        <f t="shared" si="1301"/>
        <v>0</v>
      </c>
      <c r="T649">
        <f t="shared" si="1302"/>
        <v>0</v>
      </c>
      <c r="U649">
        <f t="shared" si="1303"/>
        <v>0.14285714285714285</v>
      </c>
      <c r="V649" t="str">
        <f t="shared" si="1303"/>
        <v/>
      </c>
      <c r="W649" t="str">
        <f t="shared" si="1303"/>
        <v/>
      </c>
      <c r="X649" t="str">
        <f t="shared" si="1303"/>
        <v/>
      </c>
      <c r="Y649">
        <f t="shared" si="1304"/>
        <v>0.8571428571428571</v>
      </c>
      <c r="Z649" t="str">
        <f t="shared" si="1304"/>
        <v/>
      </c>
      <c r="AA649" t="str">
        <f t="shared" si="1304"/>
        <v/>
      </c>
      <c r="AB649" t="str">
        <f t="shared" si="1304"/>
        <v/>
      </c>
      <c r="AD649">
        <f t="shared" si="1305"/>
        <v>0.75302013422818792</v>
      </c>
      <c r="AE649">
        <f t="shared" si="1306"/>
        <v>0.61565995525727069</v>
      </c>
      <c r="AF649">
        <f t="shared" si="1307"/>
        <v>0.78612975391498885</v>
      </c>
      <c r="AG649">
        <f t="shared" si="1308"/>
        <v>0.78970917225950787</v>
      </c>
      <c r="AH649">
        <f t="shared" si="1308"/>
        <v>0.82531194295900179</v>
      </c>
      <c r="AI649">
        <f t="shared" si="1308"/>
        <v>0.86555232558139539</v>
      </c>
      <c r="AJ649">
        <f t="shared" si="1308"/>
        <v>0.85315879339783718</v>
      </c>
      <c r="AK649">
        <f t="shared" si="1309"/>
        <v>0.21029082774049218</v>
      </c>
      <c r="AL649">
        <f t="shared" si="1309"/>
        <v>0.17468805704099821</v>
      </c>
      <c r="AM649">
        <f t="shared" si="1309"/>
        <v>0.13444767441860464</v>
      </c>
      <c r="AN649">
        <f t="shared" si="1309"/>
        <v>0.14684120660216277</v>
      </c>
      <c r="AQ649" t="str">
        <f t="shared" si="1310"/>
        <v/>
      </c>
      <c r="AR649" t="str">
        <f t="shared" si="1311"/>
        <v/>
      </c>
      <c r="AS649" t="str">
        <f t="shared" si="1312"/>
        <v/>
      </c>
      <c r="AT649" t="str">
        <f t="shared" si="1313"/>
        <v/>
      </c>
      <c r="AU649" t="str">
        <f t="shared" si="1313"/>
        <v/>
      </c>
      <c r="AV649" t="str">
        <f t="shared" si="1313"/>
        <v/>
      </c>
      <c r="AW649" t="str">
        <f t="shared" si="1313"/>
        <v/>
      </c>
      <c r="AX649" t="str">
        <f t="shared" si="1314"/>
        <v/>
      </c>
      <c r="AY649" t="str">
        <f t="shared" si="1314"/>
        <v/>
      </c>
      <c r="AZ649" t="str">
        <f t="shared" si="1314"/>
        <v/>
      </c>
      <c r="BA649" t="str">
        <f t="shared" si="1314"/>
        <v/>
      </c>
      <c r="BC649">
        <f t="shared" si="1315"/>
        <v>0.575809199318569</v>
      </c>
      <c r="BD649">
        <f t="shared" si="1316"/>
        <v>0.51873935264054516</v>
      </c>
      <c r="BE649">
        <f t="shared" si="1317"/>
        <v>0.48637137989778534</v>
      </c>
      <c r="BF649">
        <f t="shared" si="1318"/>
        <v>0.76405451448040884</v>
      </c>
      <c r="BG649">
        <f t="shared" si="1318"/>
        <v>0.8150887573964497</v>
      </c>
      <c r="BH649">
        <f t="shared" si="1318"/>
        <v>0.75862068965517238</v>
      </c>
      <c r="BI649">
        <f t="shared" si="1318"/>
        <v>0.73380035026269708</v>
      </c>
      <c r="BJ649">
        <f t="shared" si="1319"/>
        <v>0.23594548551959113</v>
      </c>
      <c r="BK649">
        <f t="shared" si="1319"/>
        <v>0.1849112426035503</v>
      </c>
      <c r="BL649">
        <f t="shared" si="1319"/>
        <v>0.2413793103448276</v>
      </c>
      <c r="BM649">
        <f t="shared" si="1319"/>
        <v>0.26619964973730298</v>
      </c>
      <c r="BP649" t="str">
        <f t="shared" si="1320"/>
        <v/>
      </c>
      <c r="BQ649" t="str">
        <f t="shared" si="1321"/>
        <v/>
      </c>
      <c r="BR649" t="str">
        <f t="shared" si="1322"/>
        <v/>
      </c>
      <c r="BS649" t="str">
        <f t="shared" si="1323"/>
        <v/>
      </c>
      <c r="BT649" t="str">
        <f t="shared" si="1323"/>
        <v/>
      </c>
      <c r="BU649" t="str">
        <f t="shared" si="1323"/>
        <v/>
      </c>
      <c r="BV649" t="str">
        <f t="shared" si="1323"/>
        <v/>
      </c>
      <c r="BW649" t="str">
        <f t="shared" si="1324"/>
        <v/>
      </c>
      <c r="BX649" t="str">
        <f t="shared" si="1324"/>
        <v/>
      </c>
      <c r="BY649" t="str">
        <f t="shared" si="1324"/>
        <v/>
      </c>
      <c r="BZ649" t="str">
        <f t="shared" si="1324"/>
        <v/>
      </c>
    </row>
    <row r="650" spans="1:78" outlineLevel="1">
      <c r="A650" t="s">
        <v>95</v>
      </c>
      <c r="B650" t="s">
        <v>1936</v>
      </c>
      <c r="C650">
        <v>2021</v>
      </c>
      <c r="D650" t="s">
        <v>2039</v>
      </c>
      <c r="G650">
        <f t="shared" si="1292"/>
        <v>0.5778210116731517</v>
      </c>
      <c r="H650">
        <f t="shared" si="1293"/>
        <v>0.36575875486381321</v>
      </c>
      <c r="I650">
        <f t="shared" si="1294"/>
        <v>0.19649805447470817</v>
      </c>
      <c r="K650" t="str">
        <f t="shared" si="1295"/>
        <v/>
      </c>
      <c r="L650" t="str">
        <f t="shared" si="1296"/>
        <v/>
      </c>
      <c r="M650" t="str">
        <f t="shared" si="1297"/>
        <v/>
      </c>
      <c r="O650">
        <f t="shared" si="1298"/>
        <v>0.38078291814946619</v>
      </c>
      <c r="P650">
        <f t="shared" si="1299"/>
        <v>0.61921708185053381</v>
      </c>
      <c r="R650">
        <f t="shared" si="1300"/>
        <v>0</v>
      </c>
      <c r="S650">
        <f t="shared" si="1301"/>
        <v>0</v>
      </c>
      <c r="T650">
        <f t="shared" si="1302"/>
        <v>0</v>
      </c>
      <c r="U650">
        <f t="shared" si="1303"/>
        <v>0.47368421052631576</v>
      </c>
      <c r="V650" t="str">
        <f t="shared" si="1303"/>
        <v/>
      </c>
      <c r="W650" t="str">
        <f t="shared" si="1303"/>
        <v/>
      </c>
      <c r="X650" t="str">
        <f t="shared" si="1303"/>
        <v/>
      </c>
      <c r="Y650">
        <f t="shared" si="1304"/>
        <v>0.52631578947368418</v>
      </c>
      <c r="Z650" t="str">
        <f t="shared" si="1304"/>
        <v/>
      </c>
      <c r="AA650" t="str">
        <f t="shared" si="1304"/>
        <v/>
      </c>
      <c r="AB650" t="str">
        <f t="shared" si="1304"/>
        <v/>
      </c>
      <c r="AD650">
        <f t="shared" si="1305"/>
        <v>0.77627925426418087</v>
      </c>
      <c r="AE650">
        <f t="shared" si="1306"/>
        <v>0.6223720745735819</v>
      </c>
      <c r="AF650">
        <f t="shared" si="1307"/>
        <v>0.81039270130900432</v>
      </c>
      <c r="AG650">
        <f t="shared" si="1308"/>
        <v>0.78659262197540658</v>
      </c>
      <c r="AH650">
        <f t="shared" si="1308"/>
        <v>0.83086356668369954</v>
      </c>
      <c r="AI650">
        <f t="shared" si="1308"/>
        <v>0.85149776927979604</v>
      </c>
      <c r="AJ650">
        <f t="shared" si="1308"/>
        <v>0.85413607440039163</v>
      </c>
      <c r="AK650">
        <f t="shared" si="1309"/>
        <v>0.21340737802459342</v>
      </c>
      <c r="AL650">
        <f t="shared" si="1309"/>
        <v>0.16913643331630046</v>
      </c>
      <c r="AM650">
        <f t="shared" si="1309"/>
        <v>0.14850223072020396</v>
      </c>
      <c r="AN650">
        <f t="shared" si="1309"/>
        <v>0.14586392559960842</v>
      </c>
      <c r="AQ650" t="str">
        <f t="shared" si="1310"/>
        <v/>
      </c>
      <c r="AR650" t="str">
        <f t="shared" si="1311"/>
        <v/>
      </c>
      <c r="AS650" t="str">
        <f t="shared" si="1312"/>
        <v/>
      </c>
      <c r="AT650" t="str">
        <f t="shared" si="1313"/>
        <v/>
      </c>
      <c r="AU650" t="str">
        <f t="shared" si="1313"/>
        <v/>
      </c>
      <c r="AV650" t="str">
        <f t="shared" si="1313"/>
        <v/>
      </c>
      <c r="AW650" t="str">
        <f t="shared" si="1313"/>
        <v/>
      </c>
      <c r="AX650" t="str">
        <f t="shared" si="1314"/>
        <v/>
      </c>
      <c r="AY650" t="str">
        <f t="shared" si="1314"/>
        <v/>
      </c>
      <c r="AZ650" t="str">
        <f t="shared" si="1314"/>
        <v/>
      </c>
      <c r="BA650" t="str">
        <f t="shared" si="1314"/>
        <v/>
      </c>
      <c r="BC650">
        <f t="shared" si="1315"/>
        <v>0.57847896440129454</v>
      </c>
      <c r="BD650">
        <f t="shared" si="1316"/>
        <v>0.50161812297734631</v>
      </c>
      <c r="BE650">
        <f t="shared" si="1317"/>
        <v>0.45954692556634302</v>
      </c>
      <c r="BF650">
        <f t="shared" si="1318"/>
        <v>0.77427184466019416</v>
      </c>
      <c r="BG650">
        <f t="shared" si="1318"/>
        <v>0.82937062937062933</v>
      </c>
      <c r="BH650">
        <f t="shared" si="1318"/>
        <v>0.7870967741935484</v>
      </c>
      <c r="BI650">
        <f t="shared" si="1318"/>
        <v>0.74119718309859151</v>
      </c>
      <c r="BJ650">
        <f t="shared" si="1319"/>
        <v>0.22572815533980584</v>
      </c>
      <c r="BK650">
        <f t="shared" si="1319"/>
        <v>0.17062937062937064</v>
      </c>
      <c r="BL650">
        <f t="shared" si="1319"/>
        <v>0.2129032258064516</v>
      </c>
      <c r="BM650">
        <f t="shared" si="1319"/>
        <v>0.25880281690140844</v>
      </c>
      <c r="BP650" t="str">
        <f t="shared" si="1320"/>
        <v/>
      </c>
      <c r="BQ650" t="str">
        <f t="shared" si="1321"/>
        <v/>
      </c>
      <c r="BR650" t="str">
        <f t="shared" si="1322"/>
        <v/>
      </c>
      <c r="BS650" t="str">
        <f t="shared" si="1323"/>
        <v/>
      </c>
      <c r="BT650" t="str">
        <f t="shared" si="1323"/>
        <v/>
      </c>
      <c r="BU650" t="str">
        <f t="shared" si="1323"/>
        <v/>
      </c>
      <c r="BV650" t="str">
        <f t="shared" si="1323"/>
        <v/>
      </c>
      <c r="BW650" t="str">
        <f t="shared" si="1324"/>
        <v/>
      </c>
      <c r="BX650" t="str">
        <f t="shared" si="1324"/>
        <v/>
      </c>
      <c r="BY650" t="str">
        <f t="shared" si="1324"/>
        <v/>
      </c>
      <c r="BZ650" t="str">
        <f t="shared" si="1324"/>
        <v/>
      </c>
    </row>
    <row r="651" spans="1:78" outlineLevel="1">
      <c r="A651" t="s">
        <v>95</v>
      </c>
      <c r="B651" t="s">
        <v>1936</v>
      </c>
      <c r="C651">
        <v>2022</v>
      </c>
      <c r="D651" t="s">
        <v>2039</v>
      </c>
      <c r="G651">
        <f t="shared" si="1292"/>
        <v>0.62857142857142856</v>
      </c>
      <c r="H651">
        <f t="shared" si="1293"/>
        <v>0.34505494505494505</v>
      </c>
      <c r="I651">
        <f t="shared" si="1294"/>
        <v>0.13846153846153847</v>
      </c>
      <c r="K651" t="str">
        <f t="shared" si="1295"/>
        <v/>
      </c>
      <c r="L651" t="str">
        <f t="shared" si="1296"/>
        <v/>
      </c>
      <c r="M651" t="str">
        <f t="shared" si="1297"/>
        <v/>
      </c>
      <c r="O651">
        <f t="shared" si="1298"/>
        <v>0.32407407407407407</v>
      </c>
      <c r="P651">
        <f t="shared" si="1299"/>
        <v>0.67592592592592593</v>
      </c>
      <c r="R651">
        <f t="shared" si="1300"/>
        <v>0</v>
      </c>
      <c r="S651">
        <f t="shared" si="1301"/>
        <v>0</v>
      </c>
      <c r="T651">
        <f t="shared" si="1302"/>
        <v>0</v>
      </c>
      <c r="U651">
        <f t="shared" si="1303"/>
        <v>0.5</v>
      </c>
      <c r="V651" t="str">
        <f t="shared" si="1303"/>
        <v/>
      </c>
      <c r="W651" t="str">
        <f t="shared" si="1303"/>
        <v/>
      </c>
      <c r="X651" t="str">
        <f t="shared" si="1303"/>
        <v/>
      </c>
      <c r="Y651">
        <f t="shared" si="1304"/>
        <v>0.5</v>
      </c>
      <c r="Z651" t="str">
        <f t="shared" si="1304"/>
        <v/>
      </c>
      <c r="AA651" t="str">
        <f t="shared" si="1304"/>
        <v/>
      </c>
      <c r="AB651" t="str">
        <f t="shared" si="1304"/>
        <v/>
      </c>
      <c r="AD651">
        <f t="shared" si="1305"/>
        <v>0.76351648351648349</v>
      </c>
      <c r="AE651">
        <f t="shared" si="1306"/>
        <v>0.67384615384615387</v>
      </c>
      <c r="AF651">
        <f t="shared" si="1307"/>
        <v>0.76791208791208787</v>
      </c>
      <c r="AG651">
        <f t="shared" si="1308"/>
        <v>0.77186813186813186</v>
      </c>
      <c r="AH651">
        <f t="shared" si="1308"/>
        <v>0.81001727115716748</v>
      </c>
      <c r="AI651">
        <f t="shared" si="1308"/>
        <v>0.83496412263535547</v>
      </c>
      <c r="AJ651">
        <f t="shared" si="1308"/>
        <v>0.83571837435603891</v>
      </c>
      <c r="AK651">
        <f t="shared" si="1309"/>
        <v>0.22813186813186814</v>
      </c>
      <c r="AL651">
        <f t="shared" si="1309"/>
        <v>0.18998272884283246</v>
      </c>
      <c r="AM651">
        <f t="shared" si="1309"/>
        <v>0.16503587736464448</v>
      </c>
      <c r="AN651">
        <f t="shared" si="1309"/>
        <v>0.16428162564396107</v>
      </c>
      <c r="AQ651" t="str">
        <f t="shared" si="1310"/>
        <v/>
      </c>
      <c r="AR651" t="str">
        <f t="shared" si="1311"/>
        <v/>
      </c>
      <c r="AS651" t="str">
        <f t="shared" si="1312"/>
        <v/>
      </c>
      <c r="AT651" t="str">
        <f t="shared" si="1313"/>
        <v/>
      </c>
      <c r="AU651" t="str">
        <f t="shared" si="1313"/>
        <v/>
      </c>
      <c r="AV651" t="str">
        <f t="shared" si="1313"/>
        <v/>
      </c>
      <c r="AW651" t="str">
        <f t="shared" si="1313"/>
        <v/>
      </c>
      <c r="AX651" t="str">
        <f t="shared" si="1314"/>
        <v/>
      </c>
      <c r="AY651" t="str">
        <f t="shared" si="1314"/>
        <v/>
      </c>
      <c r="AZ651" t="str">
        <f t="shared" si="1314"/>
        <v/>
      </c>
      <c r="BA651" t="str">
        <f t="shared" si="1314"/>
        <v/>
      </c>
      <c r="BC651">
        <f t="shared" si="1315"/>
        <v>0.64473684210526316</v>
      </c>
      <c r="BD651">
        <f t="shared" si="1316"/>
        <v>0.51726973684210531</v>
      </c>
      <c r="BE651">
        <f t="shared" si="1317"/>
        <v>0.45559210526315791</v>
      </c>
      <c r="BF651">
        <f t="shared" si="1318"/>
        <v>0.80921052631578949</v>
      </c>
      <c r="BG651">
        <f t="shared" si="1318"/>
        <v>0.85076530612244894</v>
      </c>
      <c r="BH651">
        <f t="shared" si="1318"/>
        <v>0.81875993640699518</v>
      </c>
      <c r="BI651">
        <f t="shared" si="1318"/>
        <v>0.79241877256317694</v>
      </c>
      <c r="BJ651">
        <f t="shared" si="1319"/>
        <v>0.19078947368421054</v>
      </c>
      <c r="BK651">
        <f t="shared" si="1319"/>
        <v>0.14923469387755103</v>
      </c>
      <c r="BL651">
        <f t="shared" si="1319"/>
        <v>0.18124006359300476</v>
      </c>
      <c r="BM651">
        <f t="shared" si="1319"/>
        <v>0.20758122743682311</v>
      </c>
      <c r="BP651" t="str">
        <f t="shared" si="1320"/>
        <v/>
      </c>
      <c r="BQ651" t="str">
        <f t="shared" si="1321"/>
        <v/>
      </c>
      <c r="BR651" t="str">
        <f t="shared" si="1322"/>
        <v/>
      </c>
      <c r="BS651" t="str">
        <f t="shared" si="1323"/>
        <v/>
      </c>
      <c r="BT651" t="str">
        <f t="shared" si="1323"/>
        <v/>
      </c>
      <c r="BU651" t="str">
        <f t="shared" si="1323"/>
        <v/>
      </c>
      <c r="BV651" t="str">
        <f t="shared" si="1323"/>
        <v/>
      </c>
      <c r="BW651" t="str">
        <f t="shared" si="1324"/>
        <v/>
      </c>
      <c r="BX651" t="str">
        <f t="shared" si="1324"/>
        <v/>
      </c>
      <c r="BY651" t="str">
        <f t="shared" si="1324"/>
        <v/>
      </c>
      <c r="BZ651" t="str">
        <f t="shared" si="1324"/>
        <v/>
      </c>
    </row>
    <row r="652" spans="1:78" outlineLevel="1">
      <c r="A652" t="s">
        <v>95</v>
      </c>
      <c r="B652" t="s">
        <v>1936</v>
      </c>
      <c r="C652">
        <v>2023</v>
      </c>
      <c r="D652" t="s">
        <v>2039</v>
      </c>
      <c r="G652">
        <f t="shared" si="1292"/>
        <v>0.66109785202863958</v>
      </c>
      <c r="H652">
        <f t="shared" si="1293"/>
        <v>0.30787589498806683</v>
      </c>
      <c r="I652">
        <f t="shared" si="1294"/>
        <v>0.15035799522673032</v>
      </c>
      <c r="K652" t="str">
        <f t="shared" si="1295"/>
        <v/>
      </c>
      <c r="L652" t="str">
        <f t="shared" si="1296"/>
        <v/>
      </c>
      <c r="M652" t="str">
        <f t="shared" si="1297"/>
        <v/>
      </c>
      <c r="O652">
        <f t="shared" si="1298"/>
        <v>0.34931506849315069</v>
      </c>
      <c r="P652">
        <f t="shared" si="1299"/>
        <v>0.65068493150684936</v>
      </c>
      <c r="R652">
        <f t="shared" si="1300"/>
        <v>0.7142857142857143</v>
      </c>
      <c r="S652">
        <f t="shared" si="1301"/>
        <v>0.8571428571428571</v>
      </c>
      <c r="T652">
        <f t="shared" si="1302"/>
        <v>0.2857142857142857</v>
      </c>
      <c r="U652">
        <f t="shared" si="1303"/>
        <v>0.8571428571428571</v>
      </c>
      <c r="V652">
        <f t="shared" si="1303"/>
        <v>1</v>
      </c>
      <c r="W652">
        <f t="shared" si="1303"/>
        <v>0.83333333333333337</v>
      </c>
      <c r="X652">
        <f t="shared" si="1303"/>
        <v>1</v>
      </c>
      <c r="Y652">
        <f t="shared" si="1304"/>
        <v>0.14285714285714285</v>
      </c>
      <c r="Z652">
        <f t="shared" si="1304"/>
        <v>0</v>
      </c>
      <c r="AA652">
        <f t="shared" si="1304"/>
        <v>0.16666666666666666</v>
      </c>
      <c r="AB652">
        <f t="shared" si="1304"/>
        <v>0</v>
      </c>
      <c r="AD652">
        <f t="shared" si="1305"/>
        <v>0.82481139983235541</v>
      </c>
      <c r="AE652">
        <f t="shared" si="1306"/>
        <v>0.70410729253981563</v>
      </c>
      <c r="AF652">
        <f t="shared" si="1307"/>
        <v>0.75817267393126575</v>
      </c>
      <c r="AG652">
        <f t="shared" si="1308"/>
        <v>0.76781223805532273</v>
      </c>
      <c r="AH652">
        <f t="shared" si="1308"/>
        <v>0.79420731707317072</v>
      </c>
      <c r="AI652">
        <f t="shared" si="1308"/>
        <v>0.82976190476190481</v>
      </c>
      <c r="AJ652">
        <f t="shared" si="1308"/>
        <v>0.83029297954671089</v>
      </c>
      <c r="AK652">
        <f t="shared" si="1309"/>
        <v>0.23218776194467727</v>
      </c>
      <c r="AL652">
        <f t="shared" si="1309"/>
        <v>0.20579268292682926</v>
      </c>
      <c r="AM652">
        <f t="shared" si="1309"/>
        <v>0.17023809523809524</v>
      </c>
      <c r="AN652">
        <f t="shared" si="1309"/>
        <v>0.16970702045328911</v>
      </c>
      <c r="AQ652" t="str">
        <f t="shared" si="1310"/>
        <v/>
      </c>
      <c r="AR652" t="str">
        <f t="shared" si="1311"/>
        <v/>
      </c>
      <c r="AS652" t="str">
        <f t="shared" si="1312"/>
        <v/>
      </c>
      <c r="AT652" t="str">
        <f t="shared" si="1313"/>
        <v/>
      </c>
      <c r="AU652" t="str">
        <f t="shared" si="1313"/>
        <v/>
      </c>
      <c r="AV652" t="str">
        <f t="shared" si="1313"/>
        <v/>
      </c>
      <c r="AW652" t="str">
        <f t="shared" si="1313"/>
        <v/>
      </c>
      <c r="AX652" t="str">
        <f t="shared" si="1314"/>
        <v/>
      </c>
      <c r="AY652" t="str">
        <f t="shared" si="1314"/>
        <v/>
      </c>
      <c r="AZ652" t="str">
        <f t="shared" si="1314"/>
        <v/>
      </c>
      <c r="BA652" t="str">
        <f t="shared" si="1314"/>
        <v/>
      </c>
      <c r="BC652">
        <f t="shared" si="1315"/>
        <v>0.65727272727272723</v>
      </c>
      <c r="BD652">
        <f t="shared" si="1316"/>
        <v>0.49454545454545457</v>
      </c>
      <c r="BE652">
        <f t="shared" si="1317"/>
        <v>0.40545454545454546</v>
      </c>
      <c r="BF652">
        <f t="shared" si="1318"/>
        <v>0.8009090909090909</v>
      </c>
      <c r="BG652">
        <f t="shared" si="1318"/>
        <v>0.82157676348547715</v>
      </c>
      <c r="BH652">
        <f t="shared" si="1318"/>
        <v>0.79227941176470584</v>
      </c>
      <c r="BI652">
        <f t="shared" si="1318"/>
        <v>0.76457399103139012</v>
      </c>
      <c r="BJ652">
        <f t="shared" si="1319"/>
        <v>0.1990909090909091</v>
      </c>
      <c r="BK652">
        <f t="shared" si="1319"/>
        <v>0.17842323651452283</v>
      </c>
      <c r="BL652">
        <f t="shared" si="1319"/>
        <v>0.20772058823529413</v>
      </c>
      <c r="BM652">
        <f t="shared" si="1319"/>
        <v>0.23542600896860988</v>
      </c>
      <c r="BP652" t="str">
        <f t="shared" si="1320"/>
        <v/>
      </c>
      <c r="BQ652" t="str">
        <f t="shared" si="1321"/>
        <v/>
      </c>
      <c r="BR652" t="str">
        <f t="shared" si="1322"/>
        <v/>
      </c>
      <c r="BS652" t="str">
        <f t="shared" si="1323"/>
        <v/>
      </c>
      <c r="BT652" t="str">
        <f t="shared" si="1323"/>
        <v/>
      </c>
      <c r="BU652" t="str">
        <f t="shared" si="1323"/>
        <v/>
      </c>
      <c r="BV652" t="str">
        <f t="shared" si="1323"/>
        <v/>
      </c>
      <c r="BW652" t="str">
        <f t="shared" si="1324"/>
        <v/>
      </c>
      <c r="BX652" t="str">
        <f t="shared" si="1324"/>
        <v/>
      </c>
      <c r="BY652" t="str">
        <f t="shared" si="1324"/>
        <v/>
      </c>
      <c r="BZ652" t="str">
        <f t="shared" si="1324"/>
        <v/>
      </c>
    </row>
    <row r="653" spans="1:78" outlineLevel="1">
      <c r="A653" t="s">
        <v>97</v>
      </c>
      <c r="B653" t="s">
        <v>1937</v>
      </c>
      <c r="C653">
        <v>2018</v>
      </c>
      <c r="D653" t="s">
        <v>2039</v>
      </c>
      <c r="G653">
        <f t="shared" ref="G653:G658" si="1325">IF(F252&gt;0, G252/F252, "")</f>
        <v>0.41795450599062339</v>
      </c>
      <c r="H653">
        <f t="shared" ref="H653:H658" si="1326">IF(F252&gt;0, H252/F252, "")</f>
        <v>0.42194825490536553</v>
      </c>
      <c r="I653">
        <f t="shared" ref="I653:I658" si="1327">IF(F252&gt;0, I252/F252, "")</f>
        <v>0.20281298836603576</v>
      </c>
      <c r="K653" t="str">
        <f t="shared" ref="K653:K658" si="1328">IF(J252&gt;0, K252/J252, "")</f>
        <v/>
      </c>
      <c r="L653" t="str">
        <f t="shared" ref="L653:L658" si="1329">IF(J252&gt;0, L252/J252, "")</f>
        <v/>
      </c>
      <c r="M653" t="str">
        <f t="shared" ref="M653:M658" si="1330">IF(J252&gt;0, M252/J252, "")</f>
        <v/>
      </c>
      <c r="O653" t="str">
        <f t="shared" ref="O653:O658" si="1331">IF(N252&gt;0, O252/N252, "")</f>
        <v/>
      </c>
      <c r="P653" t="str">
        <f t="shared" ref="P653:P658" si="1332">IF(N252&gt;0, P252/N252, "")</f>
        <v/>
      </c>
      <c r="R653" t="str">
        <f t="shared" ref="R653:R658" si="1333">IF(Q252&gt;0, R252/Q252, "")</f>
        <v/>
      </c>
      <c r="S653" t="str">
        <f t="shared" ref="S653:S658" si="1334">IF(Q252&gt;0, S252/Q252, "")</f>
        <v/>
      </c>
      <c r="T653" t="str">
        <f t="shared" ref="T653:T658" si="1335">IF(Q252&gt;0, T252/Q252, "")</f>
        <v/>
      </c>
      <c r="U653" t="str">
        <f t="shared" ref="U653:X658" si="1336">IF(Q252&gt;0, U252/Q252, "")</f>
        <v/>
      </c>
      <c r="V653" t="str">
        <f t="shared" si="1336"/>
        <v/>
      </c>
      <c r="W653" t="str">
        <f t="shared" si="1336"/>
        <v/>
      </c>
      <c r="X653" t="str">
        <f t="shared" si="1336"/>
        <v/>
      </c>
      <c r="Y653" t="str">
        <f t="shared" ref="Y653:AB658" si="1337">IF(Q252&gt;0, Y252/Q252, "")</f>
        <v/>
      </c>
      <c r="Z653" t="str">
        <f t="shared" si="1337"/>
        <v/>
      </c>
      <c r="AA653" t="str">
        <f t="shared" si="1337"/>
        <v/>
      </c>
      <c r="AB653" t="str">
        <f t="shared" si="1337"/>
        <v/>
      </c>
      <c r="AD653">
        <f t="shared" ref="AD653:AD658" si="1338">IF(AC252&gt;0, AD252/AC252, "")</f>
        <v>0.48402948402948404</v>
      </c>
      <c r="AE653">
        <f t="shared" ref="AE653:AE658" si="1339">IF(AC252&gt;0, AE252/AC252, "")</f>
        <v>0.4226044226044226</v>
      </c>
      <c r="AF653">
        <f t="shared" ref="AF653:AF658" si="1340">IF(AC252&gt;0, AF252/AC252, "")</f>
        <v>0.5626535626535627</v>
      </c>
      <c r="AG653">
        <f t="shared" ref="AG653:AJ658" si="1341">IF(AC252&gt;0, AG252/AC252, "")</f>
        <v>0.26535626535626533</v>
      </c>
      <c r="AH653">
        <f t="shared" si="1341"/>
        <v>0.30626057529610828</v>
      </c>
      <c r="AI653">
        <f t="shared" si="1341"/>
        <v>0.26550387596899228</v>
      </c>
      <c r="AJ653">
        <f t="shared" si="1341"/>
        <v>0.25036390101892286</v>
      </c>
      <c r="AK653">
        <f t="shared" ref="AK653:AN658" si="1342">IF(AC252&gt;0, AK252/AC252, "")</f>
        <v>0.73464373464373467</v>
      </c>
      <c r="AL653">
        <f t="shared" si="1342"/>
        <v>0.69373942470389172</v>
      </c>
      <c r="AM653">
        <f t="shared" si="1342"/>
        <v>0.73449612403100772</v>
      </c>
      <c r="AN653">
        <f t="shared" si="1342"/>
        <v>0.74963609898107719</v>
      </c>
      <c r="AQ653">
        <f t="shared" ref="AQ653:AQ658" si="1343">IF(AP252&gt;0, AQ252/AP252, "")</f>
        <v>0.16842105263157894</v>
      </c>
      <c r="AR653">
        <f t="shared" ref="AR653:AR658" si="1344">IF(AP252&gt;0, AR252/AP252, "")</f>
        <v>0.14736842105263157</v>
      </c>
      <c r="AS653">
        <f t="shared" ref="AS653:AS658" si="1345">IF(AP252&gt;0, AS252/AP252, "")</f>
        <v>0.85263157894736841</v>
      </c>
      <c r="AT653">
        <f t="shared" ref="AT653:AW658" si="1346">IF(AP252&gt;0, AT252/AP252, "")</f>
        <v>0.11578947368421053</v>
      </c>
      <c r="AU653">
        <f t="shared" si="1346"/>
        <v>0.1875</v>
      </c>
      <c r="AV653">
        <f t="shared" si="1346"/>
        <v>0.14285714285714285</v>
      </c>
      <c r="AW653">
        <f t="shared" si="1346"/>
        <v>9.8765432098765427E-2</v>
      </c>
      <c r="AX653">
        <f t="shared" ref="AX653:BA658" si="1347">IF(AP252&gt;0, AX252/AP252, "")</f>
        <v>0.88421052631578945</v>
      </c>
      <c r="AY653">
        <f t="shared" si="1347"/>
        <v>0.8125</v>
      </c>
      <c r="AZ653">
        <f t="shared" si="1347"/>
        <v>0.8571428571428571</v>
      </c>
      <c r="BA653">
        <f t="shared" si="1347"/>
        <v>0.90123456790123457</v>
      </c>
      <c r="BC653">
        <f t="shared" ref="BC653:BC658" si="1348">IF(BB252&gt;0, BC252/BB252, "")</f>
        <v>0.37452002194185408</v>
      </c>
      <c r="BD653">
        <f t="shared" ref="BD653:BD658" si="1349">IF(BB252&gt;0, BD252/BB252, "")</f>
        <v>0.40510148107515087</v>
      </c>
      <c r="BE653">
        <f t="shared" ref="BE653:BE658" si="1350">IF(BB252&gt;0, BE252/BB252, "")</f>
        <v>0.31363137685134396</v>
      </c>
      <c r="BF653">
        <f t="shared" ref="BF653:BI658" si="1351">IF(BB252&gt;0, BF252/BB252, "")</f>
        <v>0.86108063631376852</v>
      </c>
      <c r="BG653">
        <f t="shared" si="1351"/>
        <v>0.91138777004760163</v>
      </c>
      <c r="BH653">
        <f t="shared" si="1351"/>
        <v>0.8601895734597157</v>
      </c>
      <c r="BI653">
        <f t="shared" si="1351"/>
        <v>0.71491036292085697</v>
      </c>
      <c r="BJ653">
        <f t="shared" ref="BJ653:BM658" si="1352">IF(BB252&gt;0, BJ252/BB252, "")</f>
        <v>0.13891936368623148</v>
      </c>
      <c r="BK653">
        <f t="shared" si="1352"/>
        <v>8.8612229952398383E-2</v>
      </c>
      <c r="BL653">
        <f t="shared" si="1352"/>
        <v>0.13981042654028436</v>
      </c>
      <c r="BM653">
        <f t="shared" si="1352"/>
        <v>0.28508963707914298</v>
      </c>
      <c r="BP653" t="str">
        <f t="shared" ref="BP653:BP658" si="1353">IF(BO252&gt;0, BP252/BO252, "")</f>
        <v/>
      </c>
      <c r="BQ653" t="str">
        <f t="shared" ref="BQ653:BQ658" si="1354">IF(BO252&gt;0, BQ252/BO252, "")</f>
        <v/>
      </c>
      <c r="BR653" t="str">
        <f t="shared" ref="BR653:BR658" si="1355">IF(BO252&gt;0, BR252/BO252, "")</f>
        <v/>
      </c>
      <c r="BS653" t="str">
        <f t="shared" ref="BS653:BV658" si="1356">IF(BO252&gt;0, BS252/BO252, "")</f>
        <v/>
      </c>
      <c r="BT653" t="str">
        <f t="shared" si="1356"/>
        <v/>
      </c>
      <c r="BU653" t="str">
        <f t="shared" si="1356"/>
        <v/>
      </c>
      <c r="BV653" t="str">
        <f t="shared" si="1356"/>
        <v/>
      </c>
      <c r="BW653" t="str">
        <f t="shared" ref="BW653:BZ658" si="1357">IF(BO252&gt;0, BW252/BO252, "")</f>
        <v/>
      </c>
      <c r="BX653" t="str">
        <f t="shared" si="1357"/>
        <v/>
      </c>
      <c r="BY653" t="str">
        <f t="shared" si="1357"/>
        <v/>
      </c>
      <c r="BZ653" t="str">
        <f t="shared" si="1357"/>
        <v/>
      </c>
    </row>
    <row r="654" spans="1:78" outlineLevel="1">
      <c r="A654" t="s">
        <v>97</v>
      </c>
      <c r="B654" t="s">
        <v>1937</v>
      </c>
      <c r="C654">
        <v>2019</v>
      </c>
      <c r="D654" t="s">
        <v>2039</v>
      </c>
      <c r="G654">
        <f t="shared" si="1325"/>
        <v>0.4248768472906404</v>
      </c>
      <c r="H654">
        <f t="shared" si="1326"/>
        <v>0.43015482054890924</v>
      </c>
      <c r="I654">
        <f t="shared" si="1327"/>
        <v>0.21428571428571427</v>
      </c>
      <c r="K654" t="str">
        <f t="shared" si="1328"/>
        <v/>
      </c>
      <c r="L654" t="str">
        <f t="shared" si="1329"/>
        <v/>
      </c>
      <c r="M654" t="str">
        <f t="shared" si="1330"/>
        <v/>
      </c>
      <c r="O654" t="str">
        <f t="shared" si="1331"/>
        <v/>
      </c>
      <c r="P654" t="str">
        <f t="shared" si="1332"/>
        <v/>
      </c>
      <c r="R654" t="str">
        <f t="shared" si="1333"/>
        <v/>
      </c>
      <c r="S654" t="str">
        <f t="shared" si="1334"/>
        <v/>
      </c>
      <c r="T654" t="str">
        <f t="shared" si="1335"/>
        <v/>
      </c>
      <c r="U654" t="str">
        <f t="shared" si="1336"/>
        <v/>
      </c>
      <c r="V654" t="str">
        <f t="shared" si="1336"/>
        <v/>
      </c>
      <c r="W654" t="str">
        <f t="shared" si="1336"/>
        <v/>
      </c>
      <c r="X654" t="str">
        <f t="shared" si="1336"/>
        <v/>
      </c>
      <c r="Y654" t="str">
        <f t="shared" si="1337"/>
        <v/>
      </c>
      <c r="Z654" t="str">
        <f t="shared" si="1337"/>
        <v/>
      </c>
      <c r="AA654" t="str">
        <f t="shared" si="1337"/>
        <v/>
      </c>
      <c r="AB654" t="str">
        <f t="shared" si="1337"/>
        <v/>
      </c>
      <c r="AD654">
        <f t="shared" si="1338"/>
        <v>0.51316944688323085</v>
      </c>
      <c r="AE654">
        <f t="shared" si="1339"/>
        <v>0.38849868305531166</v>
      </c>
      <c r="AF654">
        <f t="shared" si="1340"/>
        <v>0.58955223880597019</v>
      </c>
      <c r="AG654">
        <f t="shared" si="1341"/>
        <v>0.37006145741878843</v>
      </c>
      <c r="AH654">
        <f t="shared" si="1341"/>
        <v>0.44568006843455943</v>
      </c>
      <c r="AI654">
        <f t="shared" si="1341"/>
        <v>0.38079096045197741</v>
      </c>
      <c r="AJ654">
        <f t="shared" si="1341"/>
        <v>0.31868950111690247</v>
      </c>
      <c r="AK654">
        <f t="shared" si="1342"/>
        <v>0.62993854258121162</v>
      </c>
      <c r="AL654">
        <f t="shared" si="1342"/>
        <v>0.55431993156544057</v>
      </c>
      <c r="AM654">
        <f t="shared" si="1342"/>
        <v>0.61920903954802264</v>
      </c>
      <c r="AN654">
        <f t="shared" si="1342"/>
        <v>0.68131049888309758</v>
      </c>
      <c r="AQ654">
        <f t="shared" si="1343"/>
        <v>0.26271186440677968</v>
      </c>
      <c r="AR654">
        <f t="shared" si="1344"/>
        <v>0.2288135593220339</v>
      </c>
      <c r="AS654">
        <f t="shared" si="1345"/>
        <v>0.84745762711864403</v>
      </c>
      <c r="AT654">
        <f t="shared" si="1346"/>
        <v>6.7796610169491525E-2</v>
      </c>
      <c r="AU654">
        <f t="shared" si="1346"/>
        <v>0</v>
      </c>
      <c r="AV654">
        <f t="shared" si="1346"/>
        <v>0.1111111111111111</v>
      </c>
      <c r="AW654">
        <f t="shared" si="1346"/>
        <v>0.04</v>
      </c>
      <c r="AX654">
        <f t="shared" si="1347"/>
        <v>0.93220338983050843</v>
      </c>
      <c r="AY654">
        <f t="shared" si="1347"/>
        <v>1</v>
      </c>
      <c r="AZ654">
        <f t="shared" si="1347"/>
        <v>0.88888888888888884</v>
      </c>
      <c r="BA654">
        <f t="shared" si="1347"/>
        <v>0.96</v>
      </c>
      <c r="BC654">
        <f t="shared" si="1348"/>
        <v>0.40214127170648911</v>
      </c>
      <c r="BD654">
        <f t="shared" si="1349"/>
        <v>0.3871262566914741</v>
      </c>
      <c r="BE654">
        <f t="shared" si="1350"/>
        <v>0.3052617835226531</v>
      </c>
      <c r="BF654">
        <f t="shared" si="1351"/>
        <v>0.87204595900248072</v>
      </c>
      <c r="BG654">
        <f t="shared" si="1351"/>
        <v>0.91038961038961042</v>
      </c>
      <c r="BH654">
        <f t="shared" si="1351"/>
        <v>0.87251264755480606</v>
      </c>
      <c r="BI654">
        <f t="shared" si="1351"/>
        <v>0.70915312232677508</v>
      </c>
      <c r="BJ654">
        <f t="shared" si="1352"/>
        <v>0.12795404099751925</v>
      </c>
      <c r="BK654">
        <f t="shared" si="1352"/>
        <v>8.9610389610389612E-2</v>
      </c>
      <c r="BL654">
        <f t="shared" si="1352"/>
        <v>0.12748735244519394</v>
      </c>
      <c r="BM654">
        <f t="shared" si="1352"/>
        <v>0.29084687767322498</v>
      </c>
      <c r="BP654" t="str">
        <f t="shared" si="1353"/>
        <v/>
      </c>
      <c r="BQ654" t="str">
        <f t="shared" si="1354"/>
        <v/>
      </c>
      <c r="BR654" t="str">
        <f t="shared" si="1355"/>
        <v/>
      </c>
      <c r="BS654" t="str">
        <f t="shared" si="1356"/>
        <v/>
      </c>
      <c r="BT654" t="str">
        <f t="shared" si="1356"/>
        <v/>
      </c>
      <c r="BU654" t="str">
        <f t="shared" si="1356"/>
        <v/>
      </c>
      <c r="BV654" t="str">
        <f t="shared" si="1356"/>
        <v/>
      </c>
      <c r="BW654" t="str">
        <f t="shared" si="1357"/>
        <v/>
      </c>
      <c r="BX654" t="str">
        <f t="shared" si="1357"/>
        <v/>
      </c>
      <c r="BY654" t="str">
        <f t="shared" si="1357"/>
        <v/>
      </c>
      <c r="BZ654" t="str">
        <f t="shared" si="1357"/>
        <v/>
      </c>
    </row>
    <row r="655" spans="1:78" outlineLevel="1">
      <c r="A655" t="s">
        <v>97</v>
      </c>
      <c r="B655" t="s">
        <v>1937</v>
      </c>
      <c r="C655">
        <v>2020</v>
      </c>
      <c r="D655" t="s">
        <v>2039</v>
      </c>
      <c r="G655">
        <f t="shared" si="1325"/>
        <v>0.46464995678478827</v>
      </c>
      <c r="H655">
        <f t="shared" si="1326"/>
        <v>0.3920484010371651</v>
      </c>
      <c r="I655">
        <f t="shared" si="1327"/>
        <v>0.18375108038029386</v>
      </c>
      <c r="K655" t="str">
        <f t="shared" si="1328"/>
        <v/>
      </c>
      <c r="L655" t="str">
        <f t="shared" si="1329"/>
        <v/>
      </c>
      <c r="M655" t="str">
        <f t="shared" si="1330"/>
        <v/>
      </c>
      <c r="O655" t="str">
        <f t="shared" si="1331"/>
        <v/>
      </c>
      <c r="P655" t="str">
        <f t="shared" si="1332"/>
        <v/>
      </c>
      <c r="R655">
        <f t="shared" si="1333"/>
        <v>0</v>
      </c>
      <c r="S655">
        <f t="shared" si="1334"/>
        <v>0</v>
      </c>
      <c r="T655">
        <f t="shared" si="1335"/>
        <v>0</v>
      </c>
      <c r="U655">
        <f t="shared" si="1336"/>
        <v>9.2537313432835819E-2</v>
      </c>
      <c r="V655" t="str">
        <f t="shared" si="1336"/>
        <v/>
      </c>
      <c r="W655" t="str">
        <f t="shared" si="1336"/>
        <v/>
      </c>
      <c r="X655" t="str">
        <f t="shared" si="1336"/>
        <v/>
      </c>
      <c r="Y655">
        <f t="shared" si="1337"/>
        <v>0.90746268656716422</v>
      </c>
      <c r="Z655" t="str">
        <f t="shared" si="1337"/>
        <v/>
      </c>
      <c r="AA655" t="str">
        <f t="shared" si="1337"/>
        <v/>
      </c>
      <c r="AB655" t="str">
        <f t="shared" si="1337"/>
        <v/>
      </c>
      <c r="AD655">
        <f t="shared" si="1338"/>
        <v>0.56214566070649807</v>
      </c>
      <c r="AE655">
        <f t="shared" si="1339"/>
        <v>0.39729611862189274</v>
      </c>
      <c r="AF655">
        <f t="shared" si="1340"/>
        <v>0.56389010030527698</v>
      </c>
      <c r="AG655">
        <f t="shared" si="1341"/>
        <v>0.40689053641517664</v>
      </c>
      <c r="AH655">
        <f t="shared" si="1341"/>
        <v>0.45539177657098528</v>
      </c>
      <c r="AI655">
        <f t="shared" si="1341"/>
        <v>0.43139407244785949</v>
      </c>
      <c r="AJ655">
        <f t="shared" si="1341"/>
        <v>0.37354988399071926</v>
      </c>
      <c r="AK655">
        <f t="shared" si="1342"/>
        <v>0.59310946358482342</v>
      </c>
      <c r="AL655">
        <f t="shared" si="1342"/>
        <v>0.54460822342901472</v>
      </c>
      <c r="AM655">
        <f t="shared" si="1342"/>
        <v>0.56860592755214046</v>
      </c>
      <c r="AN655">
        <f t="shared" si="1342"/>
        <v>0.62645011600928069</v>
      </c>
      <c r="AQ655">
        <f t="shared" si="1343"/>
        <v>0.23484848484848486</v>
      </c>
      <c r="AR655">
        <f t="shared" si="1344"/>
        <v>0.18939393939393939</v>
      </c>
      <c r="AS655">
        <f t="shared" si="1345"/>
        <v>0.78787878787878785</v>
      </c>
      <c r="AT655">
        <f t="shared" si="1346"/>
        <v>3.0303030303030304E-2</v>
      </c>
      <c r="AU655">
        <f t="shared" si="1346"/>
        <v>3.2258064516129031E-2</v>
      </c>
      <c r="AV655">
        <f t="shared" si="1346"/>
        <v>0.04</v>
      </c>
      <c r="AW655">
        <f t="shared" si="1346"/>
        <v>2.8846153846153848E-2</v>
      </c>
      <c r="AX655">
        <f t="shared" si="1347"/>
        <v>0.96969696969696972</v>
      </c>
      <c r="AY655">
        <f t="shared" si="1347"/>
        <v>0.967741935483871</v>
      </c>
      <c r="AZ655">
        <f t="shared" si="1347"/>
        <v>0.96</v>
      </c>
      <c r="BA655">
        <f t="shared" si="1347"/>
        <v>0.97115384615384615</v>
      </c>
      <c r="BC655">
        <f t="shared" si="1348"/>
        <v>0.45929281489870394</v>
      </c>
      <c r="BD655">
        <f t="shared" si="1349"/>
        <v>0.39385931798162827</v>
      </c>
      <c r="BE655">
        <f t="shared" si="1350"/>
        <v>0.2808607021517554</v>
      </c>
      <c r="BF655">
        <f t="shared" si="1351"/>
        <v>0.8765571913929785</v>
      </c>
      <c r="BG655">
        <f t="shared" si="1351"/>
        <v>0.92164383561643837</v>
      </c>
      <c r="BH655">
        <f t="shared" si="1351"/>
        <v>0.88530351437699684</v>
      </c>
      <c r="BI655">
        <f t="shared" si="1351"/>
        <v>0.72535842293906805</v>
      </c>
      <c r="BJ655">
        <f t="shared" si="1352"/>
        <v>0.12344280860702152</v>
      </c>
      <c r="BK655">
        <f t="shared" si="1352"/>
        <v>7.8356164383561647E-2</v>
      </c>
      <c r="BL655">
        <f t="shared" si="1352"/>
        <v>0.11469648562300319</v>
      </c>
      <c r="BM655">
        <f t="shared" si="1352"/>
        <v>0.2746415770609319</v>
      </c>
      <c r="BP655" t="str">
        <f t="shared" si="1353"/>
        <v/>
      </c>
      <c r="BQ655" t="str">
        <f t="shared" si="1354"/>
        <v/>
      </c>
      <c r="BR655" t="str">
        <f t="shared" si="1355"/>
        <v/>
      </c>
      <c r="BS655" t="str">
        <f t="shared" si="1356"/>
        <v/>
      </c>
      <c r="BT655" t="str">
        <f t="shared" si="1356"/>
        <v/>
      </c>
      <c r="BU655" t="str">
        <f t="shared" si="1356"/>
        <v/>
      </c>
      <c r="BV655" t="str">
        <f t="shared" si="1356"/>
        <v/>
      </c>
      <c r="BW655" t="str">
        <f t="shared" si="1357"/>
        <v/>
      </c>
      <c r="BX655" t="str">
        <f t="shared" si="1357"/>
        <v/>
      </c>
      <c r="BY655" t="str">
        <f t="shared" si="1357"/>
        <v/>
      </c>
      <c r="BZ655" t="str">
        <f t="shared" si="1357"/>
        <v/>
      </c>
    </row>
    <row r="656" spans="1:78" outlineLevel="1">
      <c r="A656" t="s">
        <v>97</v>
      </c>
      <c r="B656" t="s">
        <v>1937</v>
      </c>
      <c r="C656">
        <v>2021</v>
      </c>
      <c r="D656" t="s">
        <v>2039</v>
      </c>
      <c r="G656">
        <f t="shared" si="1325"/>
        <v>0.51584825094432585</v>
      </c>
      <c r="H656">
        <f t="shared" si="1326"/>
        <v>0.39037608802759072</v>
      </c>
      <c r="I656">
        <f t="shared" si="1327"/>
        <v>0.18689439973723107</v>
      </c>
      <c r="K656" t="str">
        <f t="shared" si="1328"/>
        <v/>
      </c>
      <c r="L656" t="str">
        <f t="shared" si="1329"/>
        <v/>
      </c>
      <c r="M656" t="str">
        <f t="shared" si="1330"/>
        <v/>
      </c>
      <c r="O656" t="str">
        <f t="shared" si="1331"/>
        <v/>
      </c>
      <c r="P656" t="str">
        <f t="shared" si="1332"/>
        <v/>
      </c>
      <c r="R656">
        <f t="shared" si="1333"/>
        <v>0</v>
      </c>
      <c r="S656">
        <f t="shared" si="1334"/>
        <v>0</v>
      </c>
      <c r="T656">
        <f t="shared" si="1335"/>
        <v>0</v>
      </c>
      <c r="U656">
        <f t="shared" si="1336"/>
        <v>1.2302284710017574E-2</v>
      </c>
      <c r="V656" t="str">
        <f t="shared" si="1336"/>
        <v/>
      </c>
      <c r="W656" t="str">
        <f t="shared" si="1336"/>
        <v/>
      </c>
      <c r="X656" t="str">
        <f t="shared" si="1336"/>
        <v/>
      </c>
      <c r="Y656">
        <f t="shared" si="1337"/>
        <v>0.9876977152899824</v>
      </c>
      <c r="Z656" t="str">
        <f t="shared" si="1337"/>
        <v/>
      </c>
      <c r="AA656" t="str">
        <f t="shared" si="1337"/>
        <v/>
      </c>
      <c r="AB656" t="str">
        <f t="shared" si="1337"/>
        <v/>
      </c>
      <c r="AD656">
        <f t="shared" si="1338"/>
        <v>0.56624443683669978</v>
      </c>
      <c r="AE656">
        <f t="shared" si="1339"/>
        <v>0.3967819239986306</v>
      </c>
      <c r="AF656">
        <f t="shared" si="1340"/>
        <v>0.57446080109551523</v>
      </c>
      <c r="AG656">
        <f t="shared" si="1341"/>
        <v>0.37487161930845603</v>
      </c>
      <c r="AH656">
        <f t="shared" si="1341"/>
        <v>0.44014510278113667</v>
      </c>
      <c r="AI656">
        <f t="shared" si="1341"/>
        <v>0.37532355478861085</v>
      </c>
      <c r="AJ656">
        <f t="shared" si="1341"/>
        <v>0.35935637663885578</v>
      </c>
      <c r="AK656">
        <f t="shared" si="1342"/>
        <v>0.62512838069154397</v>
      </c>
      <c r="AL656">
        <f t="shared" si="1342"/>
        <v>0.55985489721886339</v>
      </c>
      <c r="AM656">
        <f t="shared" si="1342"/>
        <v>0.6246764452113891</v>
      </c>
      <c r="AN656">
        <f t="shared" si="1342"/>
        <v>0.64064362336114422</v>
      </c>
      <c r="AQ656">
        <f t="shared" si="1343"/>
        <v>0.31111111111111112</v>
      </c>
      <c r="AR656">
        <f t="shared" si="1344"/>
        <v>0.2</v>
      </c>
      <c r="AS656">
        <f t="shared" si="1345"/>
        <v>0.82222222222222219</v>
      </c>
      <c r="AT656">
        <f t="shared" si="1346"/>
        <v>8.1481481481481488E-2</v>
      </c>
      <c r="AU656">
        <f t="shared" si="1346"/>
        <v>4.7619047619047616E-2</v>
      </c>
      <c r="AV656">
        <f t="shared" si="1346"/>
        <v>0.14814814814814814</v>
      </c>
      <c r="AW656">
        <f t="shared" si="1346"/>
        <v>8.1081081081081086E-2</v>
      </c>
      <c r="AX656">
        <f t="shared" si="1347"/>
        <v>0.91851851851851851</v>
      </c>
      <c r="AY656">
        <f t="shared" si="1347"/>
        <v>0.95238095238095233</v>
      </c>
      <c r="AZ656">
        <f t="shared" si="1347"/>
        <v>0.85185185185185186</v>
      </c>
      <c r="BA656">
        <f t="shared" si="1347"/>
        <v>0.91891891891891897</v>
      </c>
      <c r="BC656">
        <f t="shared" si="1348"/>
        <v>0.48441187430132904</v>
      </c>
      <c r="BD656">
        <f t="shared" si="1349"/>
        <v>0.38554216867469882</v>
      </c>
      <c r="BE656">
        <f t="shared" si="1350"/>
        <v>0.29896907216494845</v>
      </c>
      <c r="BF656">
        <f t="shared" si="1351"/>
        <v>0.86076263818159238</v>
      </c>
      <c r="BG656">
        <f t="shared" si="1351"/>
        <v>0.90205128205128204</v>
      </c>
      <c r="BH656">
        <f t="shared" si="1351"/>
        <v>0.86340206185567014</v>
      </c>
      <c r="BI656">
        <f t="shared" si="1351"/>
        <v>0.69630245118404654</v>
      </c>
      <c r="BJ656">
        <f t="shared" si="1352"/>
        <v>0.13923736181840765</v>
      </c>
      <c r="BK656">
        <f t="shared" si="1352"/>
        <v>9.7948717948717942E-2</v>
      </c>
      <c r="BL656">
        <f t="shared" si="1352"/>
        <v>0.13659793814432988</v>
      </c>
      <c r="BM656">
        <f t="shared" si="1352"/>
        <v>0.30369754881595346</v>
      </c>
      <c r="BP656">
        <f t="shared" si="1353"/>
        <v>0</v>
      </c>
      <c r="BQ656">
        <f t="shared" si="1354"/>
        <v>0.25</v>
      </c>
      <c r="BR656">
        <f t="shared" si="1355"/>
        <v>0.95833333333333337</v>
      </c>
      <c r="BS656">
        <f t="shared" si="1356"/>
        <v>0</v>
      </c>
      <c r="BT656" t="str">
        <f t="shared" si="1356"/>
        <v/>
      </c>
      <c r="BU656">
        <f t="shared" si="1356"/>
        <v>0</v>
      </c>
      <c r="BV656">
        <f t="shared" si="1356"/>
        <v>0</v>
      </c>
      <c r="BW656">
        <f t="shared" si="1357"/>
        <v>1</v>
      </c>
      <c r="BX656" t="str">
        <f t="shared" si="1357"/>
        <v/>
      </c>
      <c r="BY656">
        <f t="shared" si="1357"/>
        <v>1</v>
      </c>
      <c r="BZ656">
        <f t="shared" si="1357"/>
        <v>1</v>
      </c>
    </row>
    <row r="657" spans="1:78" outlineLevel="1">
      <c r="A657" t="s">
        <v>97</v>
      </c>
      <c r="B657" t="s">
        <v>1937</v>
      </c>
      <c r="C657">
        <v>2022</v>
      </c>
      <c r="D657" t="s">
        <v>2039</v>
      </c>
      <c r="G657">
        <f t="shared" si="1325"/>
        <v>0.53527631788501351</v>
      </c>
      <c r="H657">
        <f t="shared" si="1326"/>
        <v>0.36661888835801881</v>
      </c>
      <c r="I657">
        <f t="shared" si="1327"/>
        <v>0.16610925306577481</v>
      </c>
      <c r="K657">
        <f t="shared" si="1328"/>
        <v>1</v>
      </c>
      <c r="L657">
        <f t="shared" si="1329"/>
        <v>1</v>
      </c>
      <c r="M657">
        <f t="shared" si="1330"/>
        <v>0</v>
      </c>
      <c r="O657" t="str">
        <f t="shared" si="1331"/>
        <v/>
      </c>
      <c r="P657" t="str">
        <f t="shared" si="1332"/>
        <v/>
      </c>
      <c r="R657">
        <f t="shared" si="1333"/>
        <v>0</v>
      </c>
      <c r="S657">
        <f t="shared" si="1334"/>
        <v>0</v>
      </c>
      <c r="T657">
        <f t="shared" si="1335"/>
        <v>0</v>
      </c>
      <c r="U657">
        <f t="shared" si="1336"/>
        <v>0</v>
      </c>
      <c r="V657" t="str">
        <f t="shared" si="1336"/>
        <v/>
      </c>
      <c r="W657" t="str">
        <f t="shared" si="1336"/>
        <v/>
      </c>
      <c r="X657" t="str">
        <f t="shared" si="1336"/>
        <v/>
      </c>
      <c r="Y657">
        <f t="shared" si="1337"/>
        <v>1</v>
      </c>
      <c r="Z657" t="str">
        <f t="shared" si="1337"/>
        <v/>
      </c>
      <c r="AA657" t="str">
        <f t="shared" si="1337"/>
        <v/>
      </c>
      <c r="AB657" t="str">
        <f t="shared" si="1337"/>
        <v/>
      </c>
      <c r="AD657">
        <f t="shared" si="1338"/>
        <v>0.57521126760563379</v>
      </c>
      <c r="AE657">
        <f t="shared" si="1339"/>
        <v>0.41183098591549294</v>
      </c>
      <c r="AF657">
        <f t="shared" si="1340"/>
        <v>0.50985915492957745</v>
      </c>
      <c r="AG657">
        <f t="shared" si="1341"/>
        <v>0.37464788732394366</v>
      </c>
      <c r="AH657">
        <f t="shared" si="1341"/>
        <v>0.44074436826640551</v>
      </c>
      <c r="AI657">
        <f t="shared" si="1341"/>
        <v>0.3898768809849521</v>
      </c>
      <c r="AJ657">
        <f t="shared" si="1341"/>
        <v>0.33480662983425413</v>
      </c>
      <c r="AK657">
        <f t="shared" si="1342"/>
        <v>0.62535211267605639</v>
      </c>
      <c r="AL657">
        <f t="shared" si="1342"/>
        <v>0.55925563173359449</v>
      </c>
      <c r="AM657">
        <f t="shared" si="1342"/>
        <v>0.6101231190150479</v>
      </c>
      <c r="AN657">
        <f t="shared" si="1342"/>
        <v>0.66519337016574587</v>
      </c>
      <c r="AQ657">
        <f t="shared" si="1343"/>
        <v>0.23762376237623761</v>
      </c>
      <c r="AR657">
        <f t="shared" si="1344"/>
        <v>9.9009900990099015E-2</v>
      </c>
      <c r="AS657">
        <f t="shared" si="1345"/>
        <v>0.85148514851485146</v>
      </c>
      <c r="AT657">
        <f t="shared" si="1346"/>
        <v>6.9306930693069313E-2</v>
      </c>
      <c r="AU657">
        <f t="shared" si="1346"/>
        <v>0.125</v>
      </c>
      <c r="AV657">
        <f t="shared" si="1346"/>
        <v>0</v>
      </c>
      <c r="AW657">
        <f t="shared" si="1346"/>
        <v>5.8139534883720929E-2</v>
      </c>
      <c r="AX657">
        <f t="shared" si="1347"/>
        <v>0.93069306930693074</v>
      </c>
      <c r="AY657">
        <f t="shared" si="1347"/>
        <v>0.875</v>
      </c>
      <c r="AZ657">
        <f t="shared" si="1347"/>
        <v>1</v>
      </c>
      <c r="BA657">
        <f t="shared" si="1347"/>
        <v>0.94186046511627908</v>
      </c>
      <c r="BC657">
        <f t="shared" si="1348"/>
        <v>0.49325719839630666</v>
      </c>
      <c r="BD657">
        <f t="shared" si="1349"/>
        <v>0.37808285748997694</v>
      </c>
      <c r="BE657">
        <f t="shared" si="1350"/>
        <v>0.26497387923703075</v>
      </c>
      <c r="BF657">
        <f t="shared" si="1351"/>
        <v>0.86453650832219653</v>
      </c>
      <c r="BG657">
        <f t="shared" si="1351"/>
        <v>0.90911330049261085</v>
      </c>
      <c r="BH657">
        <f t="shared" si="1351"/>
        <v>0.86150385604113111</v>
      </c>
      <c r="BI657">
        <f t="shared" si="1351"/>
        <v>0.71480972031178358</v>
      </c>
      <c r="BJ657">
        <f t="shared" si="1352"/>
        <v>0.13546349167780342</v>
      </c>
      <c r="BK657">
        <f t="shared" si="1352"/>
        <v>9.088669950738916E-2</v>
      </c>
      <c r="BL657">
        <f t="shared" si="1352"/>
        <v>0.13849614395886889</v>
      </c>
      <c r="BM657">
        <f t="shared" si="1352"/>
        <v>0.28519027968821642</v>
      </c>
      <c r="BP657">
        <f t="shared" si="1353"/>
        <v>8.0808080808080815E-2</v>
      </c>
      <c r="BQ657">
        <f t="shared" si="1354"/>
        <v>0.31313131313131315</v>
      </c>
      <c r="BR657">
        <f t="shared" si="1355"/>
        <v>0.81818181818181823</v>
      </c>
      <c r="BS657">
        <f t="shared" si="1356"/>
        <v>0.33333333333333331</v>
      </c>
      <c r="BT657">
        <f t="shared" si="1356"/>
        <v>0.75</v>
      </c>
      <c r="BU657">
        <f t="shared" si="1356"/>
        <v>0.32258064516129031</v>
      </c>
      <c r="BV657">
        <f t="shared" si="1356"/>
        <v>0.30864197530864196</v>
      </c>
      <c r="BW657">
        <f t="shared" si="1357"/>
        <v>0.66666666666666663</v>
      </c>
      <c r="BX657">
        <f t="shared" si="1357"/>
        <v>0.25</v>
      </c>
      <c r="BY657">
        <f t="shared" si="1357"/>
        <v>0.67741935483870963</v>
      </c>
      <c r="BZ657">
        <f t="shared" si="1357"/>
        <v>0.69135802469135799</v>
      </c>
    </row>
    <row r="658" spans="1:78" outlineLevel="1">
      <c r="A658" t="s">
        <v>97</v>
      </c>
      <c r="B658" t="s">
        <v>1937</v>
      </c>
      <c r="C658">
        <v>2023</v>
      </c>
      <c r="D658" t="s">
        <v>2039</v>
      </c>
      <c r="G658">
        <f t="shared" si="1325"/>
        <v>0.60441007075859798</v>
      </c>
      <c r="H658">
        <f t="shared" si="1326"/>
        <v>0.35461576435741321</v>
      </c>
      <c r="I658">
        <f t="shared" si="1327"/>
        <v>0.14711206187263454</v>
      </c>
      <c r="K658">
        <f t="shared" si="1328"/>
        <v>1</v>
      </c>
      <c r="L658">
        <f t="shared" si="1329"/>
        <v>0</v>
      </c>
      <c r="M658">
        <f t="shared" si="1330"/>
        <v>0</v>
      </c>
      <c r="O658">
        <f t="shared" si="1331"/>
        <v>0</v>
      </c>
      <c r="P658">
        <f t="shared" si="1332"/>
        <v>1</v>
      </c>
      <c r="R658">
        <f t="shared" si="1333"/>
        <v>0.16062176165803108</v>
      </c>
      <c r="S658">
        <f t="shared" si="1334"/>
        <v>7.512953367875648E-2</v>
      </c>
      <c r="T658">
        <f t="shared" si="1335"/>
        <v>0.69689119170984459</v>
      </c>
      <c r="U658">
        <f t="shared" si="1336"/>
        <v>0.16580310880829016</v>
      </c>
      <c r="V658">
        <f t="shared" si="1336"/>
        <v>8.0645161290322578E-2</v>
      </c>
      <c r="W658">
        <f t="shared" si="1336"/>
        <v>0</v>
      </c>
      <c r="X658">
        <f t="shared" si="1336"/>
        <v>0.16728624535315986</v>
      </c>
      <c r="Y658">
        <f t="shared" si="1337"/>
        <v>0.83419689119170981</v>
      </c>
      <c r="Z658">
        <f t="shared" si="1337"/>
        <v>0.91935483870967738</v>
      </c>
      <c r="AA658">
        <f t="shared" si="1337"/>
        <v>1</v>
      </c>
      <c r="AB658">
        <f t="shared" si="1337"/>
        <v>0.83271375464684017</v>
      </c>
      <c r="AD658">
        <f t="shared" si="1338"/>
        <v>0.57859900717043578</v>
      </c>
      <c r="AE658">
        <f t="shared" si="1339"/>
        <v>0.40375068946497517</v>
      </c>
      <c r="AF658">
        <f t="shared" si="1340"/>
        <v>0.50027578599007172</v>
      </c>
      <c r="AG658">
        <f t="shared" si="1341"/>
        <v>0.36072807501378928</v>
      </c>
      <c r="AH658">
        <f t="shared" si="1341"/>
        <v>0.40610104861773116</v>
      </c>
      <c r="AI658">
        <f t="shared" si="1341"/>
        <v>0.36748633879781423</v>
      </c>
      <c r="AJ658">
        <f t="shared" si="1341"/>
        <v>0.33847850055126794</v>
      </c>
      <c r="AK658">
        <f t="shared" si="1342"/>
        <v>0.63927192498621066</v>
      </c>
      <c r="AL658">
        <f t="shared" si="1342"/>
        <v>0.59389895138226878</v>
      </c>
      <c r="AM658">
        <f t="shared" si="1342"/>
        <v>0.63251366120218577</v>
      </c>
      <c r="AN658">
        <f t="shared" si="1342"/>
        <v>0.66152149944873206</v>
      </c>
      <c r="AQ658">
        <f t="shared" si="1343"/>
        <v>0.33050847457627119</v>
      </c>
      <c r="AR658">
        <f t="shared" si="1344"/>
        <v>0.20338983050847459</v>
      </c>
      <c r="AS658">
        <f t="shared" si="1345"/>
        <v>0.71186440677966101</v>
      </c>
      <c r="AT658">
        <f t="shared" si="1346"/>
        <v>3.3898305084745763E-2</v>
      </c>
      <c r="AU658">
        <f t="shared" si="1346"/>
        <v>0</v>
      </c>
      <c r="AV658">
        <f t="shared" si="1346"/>
        <v>0</v>
      </c>
      <c r="AW658">
        <f t="shared" si="1346"/>
        <v>1.1904761904761904E-2</v>
      </c>
      <c r="AX658">
        <f t="shared" si="1347"/>
        <v>0.96610169491525422</v>
      </c>
      <c r="AY658">
        <f t="shared" si="1347"/>
        <v>1</v>
      </c>
      <c r="AZ658">
        <f t="shared" si="1347"/>
        <v>1</v>
      </c>
      <c r="BA658">
        <f t="shared" si="1347"/>
        <v>0.98809523809523814</v>
      </c>
      <c r="BC658">
        <f t="shared" si="1348"/>
        <v>0.53794940079893472</v>
      </c>
      <c r="BD658">
        <f t="shared" si="1349"/>
        <v>0.35492071177823509</v>
      </c>
      <c r="BE658">
        <f t="shared" si="1350"/>
        <v>0.23423314368720494</v>
      </c>
      <c r="BF658">
        <f t="shared" si="1351"/>
        <v>0.85619174434087886</v>
      </c>
      <c r="BG658">
        <f t="shared" si="1351"/>
        <v>0.90009000900090008</v>
      </c>
      <c r="BH658">
        <f t="shared" si="1351"/>
        <v>0.84481582537517053</v>
      </c>
      <c r="BI658">
        <f t="shared" si="1351"/>
        <v>0.66149870801033595</v>
      </c>
      <c r="BJ658">
        <f t="shared" si="1352"/>
        <v>0.14380825565912117</v>
      </c>
      <c r="BK658">
        <f t="shared" si="1352"/>
        <v>9.9909990999099904E-2</v>
      </c>
      <c r="BL658">
        <f t="shared" si="1352"/>
        <v>0.15518417462482947</v>
      </c>
      <c r="BM658">
        <f t="shared" si="1352"/>
        <v>0.33850129198966411</v>
      </c>
      <c r="BP658">
        <f t="shared" si="1353"/>
        <v>0.23529411764705882</v>
      </c>
      <c r="BQ658">
        <f t="shared" si="1354"/>
        <v>0.38914027149321267</v>
      </c>
      <c r="BR658">
        <f t="shared" si="1355"/>
        <v>0.80090497737556565</v>
      </c>
      <c r="BS658">
        <f t="shared" si="1356"/>
        <v>0.38461538461538464</v>
      </c>
      <c r="BT658">
        <f t="shared" si="1356"/>
        <v>0.53846153846153844</v>
      </c>
      <c r="BU658">
        <f t="shared" si="1356"/>
        <v>0.38372093023255816</v>
      </c>
      <c r="BV658">
        <f t="shared" si="1356"/>
        <v>0.41242937853107342</v>
      </c>
      <c r="BW658">
        <f t="shared" si="1357"/>
        <v>0.61538461538461542</v>
      </c>
      <c r="BX658">
        <f t="shared" si="1357"/>
        <v>0.46153846153846156</v>
      </c>
      <c r="BY658">
        <f t="shared" si="1357"/>
        <v>0.61627906976744184</v>
      </c>
      <c r="BZ658">
        <f t="shared" si="1357"/>
        <v>0.58757062146892658</v>
      </c>
    </row>
    <row r="659" spans="1:78" outlineLevel="1">
      <c r="A659" t="s">
        <v>99</v>
      </c>
      <c r="B659" t="s">
        <v>1938</v>
      </c>
      <c r="C659">
        <v>2018</v>
      </c>
      <c r="D659" t="s">
        <v>2039</v>
      </c>
      <c r="G659">
        <f t="shared" ref="G659:G664" si="1358">IF(F262&gt;0, G262/F262, "")</f>
        <v>0.34625</v>
      </c>
      <c r="H659">
        <f t="shared" ref="H659:H664" si="1359">IF(F262&gt;0, H262/F262, "")</f>
        <v>0.45374999999999999</v>
      </c>
      <c r="I659">
        <f t="shared" ref="I659:I664" si="1360">IF(F262&gt;0, I262/F262, "")</f>
        <v>0.23125000000000001</v>
      </c>
      <c r="K659" t="str">
        <f t="shared" ref="K659:K664" si="1361">IF(J262&gt;0, K262/J262, "")</f>
        <v/>
      </c>
      <c r="L659" t="str">
        <f t="shared" ref="L659:L664" si="1362">IF(J262&gt;0, L262/J262, "")</f>
        <v/>
      </c>
      <c r="M659" t="str">
        <f t="shared" ref="M659:M664" si="1363">IF(J262&gt;0, M262/J262, "")</f>
        <v/>
      </c>
      <c r="O659" t="str">
        <f t="shared" ref="O659:O664" si="1364">IF(N262&gt;0, O262/N262, "")</f>
        <v/>
      </c>
      <c r="P659" t="str">
        <f t="shared" ref="P659:P664" si="1365">IF(N262&gt;0, P262/N262, "")</f>
        <v/>
      </c>
      <c r="R659" t="str">
        <f t="shared" ref="R659:R664" si="1366">IF(Q262&gt;0, R262/Q262, "")</f>
        <v/>
      </c>
      <c r="S659" t="str">
        <f t="shared" ref="S659:S664" si="1367">IF(Q262&gt;0, S262/Q262, "")</f>
        <v/>
      </c>
      <c r="T659" t="str">
        <f t="shared" ref="T659:T664" si="1368">IF(Q262&gt;0, T262/Q262, "")</f>
        <v/>
      </c>
      <c r="U659" t="str">
        <f t="shared" ref="U659:X664" si="1369">IF(Q262&gt;0, U262/Q262, "")</f>
        <v/>
      </c>
      <c r="V659" t="str">
        <f t="shared" si="1369"/>
        <v/>
      </c>
      <c r="W659" t="str">
        <f t="shared" si="1369"/>
        <v/>
      </c>
      <c r="X659" t="str">
        <f t="shared" si="1369"/>
        <v/>
      </c>
      <c r="Y659" t="str">
        <f t="shared" ref="Y659:AB664" si="1370">IF(Q262&gt;0, Y262/Q262, "")</f>
        <v/>
      </c>
      <c r="Z659" t="str">
        <f t="shared" si="1370"/>
        <v/>
      </c>
      <c r="AA659" t="str">
        <f t="shared" si="1370"/>
        <v/>
      </c>
      <c r="AB659" t="str">
        <f t="shared" si="1370"/>
        <v/>
      </c>
      <c r="AD659">
        <f t="shared" ref="AD659:AD664" si="1371">IF(AC262&gt;0, AD262/AC262, "")</f>
        <v>0.37068965517241381</v>
      </c>
      <c r="AE659">
        <f t="shared" ref="AE659:AE664" si="1372">IF(AC262&gt;0, AE262/AC262, "")</f>
        <v>0.58045977011494254</v>
      </c>
      <c r="AF659">
        <f t="shared" ref="AF659:AF664" si="1373">IF(AC262&gt;0, AF262/AC262, "")</f>
        <v>0.53735632183908044</v>
      </c>
      <c r="AG659">
        <f t="shared" ref="AG659:AJ664" si="1374">IF(AC262&gt;0, AG262/AC262, "")</f>
        <v>0.46264367816091956</v>
      </c>
      <c r="AH659">
        <f t="shared" si="1374"/>
        <v>0.35658914728682173</v>
      </c>
      <c r="AI659">
        <f t="shared" si="1374"/>
        <v>0.34158415841584161</v>
      </c>
      <c r="AJ659">
        <f t="shared" si="1374"/>
        <v>0.49197860962566847</v>
      </c>
      <c r="AK659">
        <f t="shared" ref="AK659:AN664" si="1375">IF(AC262&gt;0, AK262/AC262, "")</f>
        <v>0.53735632183908044</v>
      </c>
      <c r="AL659">
        <f t="shared" si="1375"/>
        <v>0.64341085271317833</v>
      </c>
      <c r="AM659">
        <f t="shared" si="1375"/>
        <v>0.65841584158415845</v>
      </c>
      <c r="AN659">
        <f t="shared" si="1375"/>
        <v>0.50802139037433158</v>
      </c>
      <c r="AQ659">
        <f t="shared" ref="AQ659:AQ664" si="1376">IF(AP262&gt;0, AQ262/AP262, "")</f>
        <v>0.2</v>
      </c>
      <c r="AR659">
        <f t="shared" ref="AR659:AR664" si="1377">IF(AP262&gt;0, AR262/AP262, "")</f>
        <v>0</v>
      </c>
      <c r="AS659">
        <f t="shared" ref="AS659:AS664" si="1378">IF(AP262&gt;0, AS262/AP262, "")</f>
        <v>0.9</v>
      </c>
      <c r="AT659">
        <f t="shared" ref="AT659:AW664" si="1379">IF(AP262&gt;0, AT262/AP262, "")</f>
        <v>0</v>
      </c>
      <c r="AU659">
        <f t="shared" si="1379"/>
        <v>0</v>
      </c>
      <c r="AV659" t="str">
        <f t="shared" si="1379"/>
        <v/>
      </c>
      <c r="AW659">
        <f t="shared" si="1379"/>
        <v>0</v>
      </c>
      <c r="AX659">
        <f t="shared" ref="AX659:BA664" si="1380">IF(AP262&gt;0, AX262/AP262, "")</f>
        <v>1</v>
      </c>
      <c r="AY659">
        <f t="shared" si="1380"/>
        <v>1</v>
      </c>
      <c r="AZ659" t="str">
        <f t="shared" si="1380"/>
        <v/>
      </c>
      <c r="BA659">
        <f t="shared" si="1380"/>
        <v>1</v>
      </c>
      <c r="BC659">
        <f t="shared" ref="BC659:BC664" si="1381">IF(BB262&gt;0, BC262/BB262, "")</f>
        <v>0.2874015748031496</v>
      </c>
      <c r="BD659">
        <f t="shared" ref="BD659:BD664" si="1382">IF(BB262&gt;0, BD262/BB262, "")</f>
        <v>0.59763779527559058</v>
      </c>
      <c r="BE659">
        <f t="shared" ref="BE659:BE664" si="1383">IF(BB262&gt;0, BE262/BB262, "")</f>
        <v>0.37086614173228344</v>
      </c>
      <c r="BF659">
        <f t="shared" ref="BF659:BI664" si="1384">IF(BB262&gt;0, BF262/BB262, "")</f>
        <v>0.74724409448818896</v>
      </c>
      <c r="BG659">
        <f t="shared" si="1384"/>
        <v>0.75890410958904109</v>
      </c>
      <c r="BH659">
        <f t="shared" si="1384"/>
        <v>0.72068511198945984</v>
      </c>
      <c r="BI659">
        <f t="shared" si="1384"/>
        <v>0.69002123142250527</v>
      </c>
      <c r="BJ659">
        <f t="shared" ref="BJ659:BM664" si="1385">IF(BB262&gt;0, BJ262/BB262, "")</f>
        <v>0.25275590551181104</v>
      </c>
      <c r="BK659">
        <f t="shared" si="1385"/>
        <v>0.24109589041095891</v>
      </c>
      <c r="BL659">
        <f t="shared" si="1385"/>
        <v>0.27931488801054016</v>
      </c>
      <c r="BM659">
        <f t="shared" si="1385"/>
        <v>0.30997876857749468</v>
      </c>
      <c r="BP659" t="str">
        <f t="shared" ref="BP659:BP664" si="1386">IF(BO262&gt;0, BP262/BO262, "")</f>
        <v/>
      </c>
      <c r="BQ659" t="str">
        <f t="shared" ref="BQ659:BQ664" si="1387">IF(BO262&gt;0, BQ262/BO262, "")</f>
        <v/>
      </c>
      <c r="BR659" t="str">
        <f t="shared" ref="BR659:BR664" si="1388">IF(BO262&gt;0, BR262/BO262, "")</f>
        <v/>
      </c>
      <c r="BS659" t="str">
        <f t="shared" ref="BS659:BV664" si="1389">IF(BO262&gt;0, BS262/BO262, "")</f>
        <v/>
      </c>
      <c r="BT659" t="str">
        <f t="shared" si="1389"/>
        <v/>
      </c>
      <c r="BU659" t="str">
        <f t="shared" si="1389"/>
        <v/>
      </c>
      <c r="BV659" t="str">
        <f t="shared" si="1389"/>
        <v/>
      </c>
      <c r="BW659" t="str">
        <f t="shared" ref="BW659:BZ664" si="1390">IF(BO262&gt;0, BW262/BO262, "")</f>
        <v/>
      </c>
      <c r="BX659" t="str">
        <f t="shared" si="1390"/>
        <v/>
      </c>
      <c r="BY659" t="str">
        <f t="shared" si="1390"/>
        <v/>
      </c>
      <c r="BZ659" t="str">
        <f t="shared" si="1390"/>
        <v/>
      </c>
    </row>
    <row r="660" spans="1:78" outlineLevel="1">
      <c r="A660" t="s">
        <v>99</v>
      </c>
      <c r="B660" t="s">
        <v>1938</v>
      </c>
      <c r="C660">
        <v>2019</v>
      </c>
      <c r="D660" t="s">
        <v>2039</v>
      </c>
      <c r="G660">
        <f t="shared" si="1358"/>
        <v>0.40749148694665155</v>
      </c>
      <c r="H660">
        <f t="shared" si="1359"/>
        <v>0.4608399545970488</v>
      </c>
      <c r="I660">
        <f t="shared" si="1360"/>
        <v>0.22474460839954596</v>
      </c>
      <c r="K660" t="str">
        <f t="shared" si="1361"/>
        <v/>
      </c>
      <c r="L660" t="str">
        <f t="shared" si="1362"/>
        <v/>
      </c>
      <c r="M660" t="str">
        <f t="shared" si="1363"/>
        <v/>
      </c>
      <c r="O660" t="str">
        <f t="shared" si="1364"/>
        <v/>
      </c>
      <c r="P660" t="str">
        <f t="shared" si="1365"/>
        <v/>
      </c>
      <c r="R660" t="str">
        <f t="shared" si="1366"/>
        <v/>
      </c>
      <c r="S660" t="str">
        <f t="shared" si="1367"/>
        <v/>
      </c>
      <c r="T660" t="str">
        <f t="shared" si="1368"/>
        <v/>
      </c>
      <c r="U660" t="str">
        <f t="shared" si="1369"/>
        <v/>
      </c>
      <c r="V660" t="str">
        <f t="shared" si="1369"/>
        <v/>
      </c>
      <c r="W660" t="str">
        <f t="shared" si="1369"/>
        <v/>
      </c>
      <c r="X660" t="str">
        <f t="shared" si="1369"/>
        <v/>
      </c>
      <c r="Y660" t="str">
        <f t="shared" si="1370"/>
        <v/>
      </c>
      <c r="Z660" t="str">
        <f t="shared" si="1370"/>
        <v/>
      </c>
      <c r="AA660" t="str">
        <f t="shared" si="1370"/>
        <v/>
      </c>
      <c r="AB660" t="str">
        <f t="shared" si="1370"/>
        <v/>
      </c>
      <c r="AD660">
        <f t="shared" si="1371"/>
        <v>0.39627659574468083</v>
      </c>
      <c r="AE660">
        <f t="shared" si="1372"/>
        <v>0.59840425531914898</v>
      </c>
      <c r="AF660">
        <f t="shared" si="1373"/>
        <v>0.57446808510638303</v>
      </c>
      <c r="AG660">
        <f t="shared" si="1374"/>
        <v>0.41755319148936171</v>
      </c>
      <c r="AH660">
        <f t="shared" si="1374"/>
        <v>0.40268456375838924</v>
      </c>
      <c r="AI660">
        <f t="shared" si="1374"/>
        <v>0.36444444444444446</v>
      </c>
      <c r="AJ660">
        <f t="shared" si="1374"/>
        <v>0.3888888888888889</v>
      </c>
      <c r="AK660">
        <f t="shared" si="1375"/>
        <v>0.58244680851063835</v>
      </c>
      <c r="AL660">
        <f t="shared" si="1375"/>
        <v>0.59731543624161076</v>
      </c>
      <c r="AM660">
        <f t="shared" si="1375"/>
        <v>0.63555555555555554</v>
      </c>
      <c r="AN660">
        <f t="shared" si="1375"/>
        <v>0.61111111111111116</v>
      </c>
      <c r="AQ660">
        <f t="shared" si="1376"/>
        <v>0</v>
      </c>
      <c r="AR660">
        <f t="shared" si="1377"/>
        <v>0</v>
      </c>
      <c r="AS660">
        <f t="shared" si="1378"/>
        <v>0.8571428571428571</v>
      </c>
      <c r="AT660">
        <f t="shared" si="1379"/>
        <v>0</v>
      </c>
      <c r="AU660" t="str">
        <f t="shared" si="1379"/>
        <v/>
      </c>
      <c r="AV660" t="str">
        <f t="shared" si="1379"/>
        <v/>
      </c>
      <c r="AW660">
        <f t="shared" si="1379"/>
        <v>0</v>
      </c>
      <c r="AX660">
        <f t="shared" si="1380"/>
        <v>1</v>
      </c>
      <c r="AY660" t="str">
        <f t="shared" si="1380"/>
        <v/>
      </c>
      <c r="AZ660" t="str">
        <f t="shared" si="1380"/>
        <v/>
      </c>
      <c r="BA660">
        <f t="shared" si="1380"/>
        <v>1</v>
      </c>
      <c r="BC660">
        <f t="shared" si="1381"/>
        <v>0.34368070953436808</v>
      </c>
      <c r="BD660">
        <f t="shared" si="1382"/>
        <v>0.56984478935698446</v>
      </c>
      <c r="BE660">
        <f t="shared" si="1383"/>
        <v>0.35698447893569846</v>
      </c>
      <c r="BF660">
        <f t="shared" si="1384"/>
        <v>0.7960088691796009</v>
      </c>
      <c r="BG660">
        <f t="shared" si="1384"/>
        <v>0.84516129032258069</v>
      </c>
      <c r="BH660">
        <f t="shared" si="1384"/>
        <v>0.78599221789883267</v>
      </c>
      <c r="BI660">
        <f t="shared" si="1384"/>
        <v>0.7308488612836439</v>
      </c>
      <c r="BJ660">
        <f t="shared" si="1385"/>
        <v>0.2039911308203991</v>
      </c>
      <c r="BK660">
        <f t="shared" si="1385"/>
        <v>0.15483870967741936</v>
      </c>
      <c r="BL660">
        <f t="shared" si="1385"/>
        <v>0.2140077821011673</v>
      </c>
      <c r="BM660">
        <f t="shared" si="1385"/>
        <v>0.2691511387163561</v>
      </c>
      <c r="BP660" t="str">
        <f t="shared" si="1386"/>
        <v/>
      </c>
      <c r="BQ660" t="str">
        <f t="shared" si="1387"/>
        <v/>
      </c>
      <c r="BR660" t="str">
        <f t="shared" si="1388"/>
        <v/>
      </c>
      <c r="BS660" t="str">
        <f t="shared" si="1389"/>
        <v/>
      </c>
      <c r="BT660" t="str">
        <f t="shared" si="1389"/>
        <v/>
      </c>
      <c r="BU660" t="str">
        <f t="shared" si="1389"/>
        <v/>
      </c>
      <c r="BV660" t="str">
        <f t="shared" si="1389"/>
        <v/>
      </c>
      <c r="BW660" t="str">
        <f t="shared" si="1390"/>
        <v/>
      </c>
      <c r="BX660" t="str">
        <f t="shared" si="1390"/>
        <v/>
      </c>
      <c r="BY660" t="str">
        <f t="shared" si="1390"/>
        <v/>
      </c>
      <c r="BZ660" t="str">
        <f t="shared" si="1390"/>
        <v/>
      </c>
    </row>
    <row r="661" spans="1:78" outlineLevel="1">
      <c r="A661" t="s">
        <v>99</v>
      </c>
      <c r="B661" t="s">
        <v>1938</v>
      </c>
      <c r="C661">
        <v>2020</v>
      </c>
      <c r="D661" t="s">
        <v>2039</v>
      </c>
      <c r="G661">
        <f t="shared" si="1358"/>
        <v>0.40718562874251496</v>
      </c>
      <c r="H661">
        <f t="shared" si="1359"/>
        <v>0.52814371257485027</v>
      </c>
      <c r="I661">
        <f t="shared" si="1360"/>
        <v>0.2502994011976048</v>
      </c>
      <c r="K661" t="str">
        <f t="shared" si="1361"/>
        <v/>
      </c>
      <c r="L661" t="str">
        <f t="shared" si="1362"/>
        <v/>
      </c>
      <c r="M661" t="str">
        <f t="shared" si="1363"/>
        <v/>
      </c>
      <c r="O661">
        <f t="shared" si="1364"/>
        <v>0</v>
      </c>
      <c r="P661">
        <f t="shared" si="1365"/>
        <v>1</v>
      </c>
      <c r="R661">
        <f t="shared" si="1366"/>
        <v>0</v>
      </c>
      <c r="S661">
        <f t="shared" si="1367"/>
        <v>0</v>
      </c>
      <c r="T661">
        <f t="shared" si="1368"/>
        <v>0</v>
      </c>
      <c r="U661">
        <f t="shared" si="1369"/>
        <v>1.7543859649122806E-2</v>
      </c>
      <c r="V661" t="str">
        <f t="shared" si="1369"/>
        <v/>
      </c>
      <c r="W661" t="str">
        <f t="shared" si="1369"/>
        <v/>
      </c>
      <c r="X661" t="str">
        <f t="shared" si="1369"/>
        <v/>
      </c>
      <c r="Y661">
        <f t="shared" si="1370"/>
        <v>0.98245614035087714</v>
      </c>
      <c r="Z661" t="str">
        <f t="shared" si="1370"/>
        <v/>
      </c>
      <c r="AA661" t="str">
        <f t="shared" si="1370"/>
        <v/>
      </c>
      <c r="AB661" t="str">
        <f t="shared" si="1370"/>
        <v/>
      </c>
      <c r="AD661">
        <f t="shared" si="1371"/>
        <v>0.43478260869565216</v>
      </c>
      <c r="AE661">
        <f t="shared" si="1372"/>
        <v>0.66496163682864451</v>
      </c>
      <c r="AF661">
        <f t="shared" si="1373"/>
        <v>0.56521739130434778</v>
      </c>
      <c r="AG661">
        <f t="shared" si="1374"/>
        <v>0.45012787723785164</v>
      </c>
      <c r="AH661">
        <f t="shared" si="1374"/>
        <v>0.41764705882352943</v>
      </c>
      <c r="AI661">
        <f t="shared" si="1374"/>
        <v>0.40384615384615385</v>
      </c>
      <c r="AJ661">
        <f t="shared" si="1374"/>
        <v>0.43891402714932126</v>
      </c>
      <c r="AK661">
        <f t="shared" si="1375"/>
        <v>0.54987212276214836</v>
      </c>
      <c r="AL661">
        <f t="shared" si="1375"/>
        <v>0.58235294117647063</v>
      </c>
      <c r="AM661">
        <f t="shared" si="1375"/>
        <v>0.59615384615384615</v>
      </c>
      <c r="AN661">
        <f t="shared" si="1375"/>
        <v>0.56108597285067874</v>
      </c>
      <c r="AQ661">
        <f t="shared" si="1376"/>
        <v>0</v>
      </c>
      <c r="AR661">
        <f t="shared" si="1377"/>
        <v>9.0909090909090912E-2</v>
      </c>
      <c r="AS661">
        <f t="shared" si="1378"/>
        <v>1</v>
      </c>
      <c r="AT661">
        <f t="shared" si="1379"/>
        <v>0</v>
      </c>
      <c r="AU661" t="str">
        <f t="shared" si="1379"/>
        <v/>
      </c>
      <c r="AV661">
        <f t="shared" si="1379"/>
        <v>0</v>
      </c>
      <c r="AW661">
        <f t="shared" si="1379"/>
        <v>0</v>
      </c>
      <c r="AX661">
        <f t="shared" si="1380"/>
        <v>1</v>
      </c>
      <c r="AY661" t="str">
        <f t="shared" si="1380"/>
        <v/>
      </c>
      <c r="AZ661">
        <f t="shared" si="1380"/>
        <v>1</v>
      </c>
      <c r="BA661">
        <f t="shared" si="1380"/>
        <v>1</v>
      </c>
      <c r="BC661">
        <f t="shared" si="1381"/>
        <v>0.38707165109034269</v>
      </c>
      <c r="BD661">
        <f t="shared" si="1382"/>
        <v>0.57476635514018692</v>
      </c>
      <c r="BE661">
        <f t="shared" si="1383"/>
        <v>0.33566978193146418</v>
      </c>
      <c r="BF661">
        <f t="shared" si="1384"/>
        <v>0.80218068535825549</v>
      </c>
      <c r="BG661">
        <f t="shared" si="1384"/>
        <v>0.85513078470824955</v>
      </c>
      <c r="BH661">
        <f t="shared" si="1384"/>
        <v>0.78590785907859073</v>
      </c>
      <c r="BI661">
        <f t="shared" si="1384"/>
        <v>0.72157772621809746</v>
      </c>
      <c r="BJ661">
        <f t="shared" si="1385"/>
        <v>0.19781931464174454</v>
      </c>
      <c r="BK661">
        <f t="shared" si="1385"/>
        <v>0.14486921529175051</v>
      </c>
      <c r="BL661">
        <f t="shared" si="1385"/>
        <v>0.21409214092140921</v>
      </c>
      <c r="BM661">
        <f t="shared" si="1385"/>
        <v>0.27842227378190254</v>
      </c>
      <c r="BP661" t="str">
        <f t="shared" si="1386"/>
        <v/>
      </c>
      <c r="BQ661" t="str">
        <f t="shared" si="1387"/>
        <v/>
      </c>
      <c r="BR661" t="str">
        <f t="shared" si="1388"/>
        <v/>
      </c>
      <c r="BS661" t="str">
        <f t="shared" si="1389"/>
        <v/>
      </c>
      <c r="BT661" t="str">
        <f t="shared" si="1389"/>
        <v/>
      </c>
      <c r="BU661" t="str">
        <f t="shared" si="1389"/>
        <v/>
      </c>
      <c r="BV661" t="str">
        <f t="shared" si="1389"/>
        <v/>
      </c>
      <c r="BW661" t="str">
        <f t="shared" si="1390"/>
        <v/>
      </c>
      <c r="BX661" t="str">
        <f t="shared" si="1390"/>
        <v/>
      </c>
      <c r="BY661" t="str">
        <f t="shared" si="1390"/>
        <v/>
      </c>
      <c r="BZ661" t="str">
        <f t="shared" si="1390"/>
        <v/>
      </c>
    </row>
    <row r="662" spans="1:78" outlineLevel="1">
      <c r="A662" t="s">
        <v>99</v>
      </c>
      <c r="B662" t="s">
        <v>1938</v>
      </c>
      <c r="C662">
        <v>2021</v>
      </c>
      <c r="D662" t="s">
        <v>2039</v>
      </c>
      <c r="G662">
        <f t="shared" si="1358"/>
        <v>0.3858695652173913</v>
      </c>
      <c r="H662">
        <f t="shared" si="1359"/>
        <v>0.49728260869565216</v>
      </c>
      <c r="I662">
        <f t="shared" si="1360"/>
        <v>0.25407608695652173</v>
      </c>
      <c r="K662" t="str">
        <f t="shared" si="1361"/>
        <v/>
      </c>
      <c r="L662" t="str">
        <f t="shared" si="1362"/>
        <v/>
      </c>
      <c r="M662" t="str">
        <f t="shared" si="1363"/>
        <v/>
      </c>
      <c r="O662">
        <f t="shared" si="1364"/>
        <v>0</v>
      </c>
      <c r="P662">
        <f t="shared" si="1365"/>
        <v>1</v>
      </c>
      <c r="R662">
        <f t="shared" si="1366"/>
        <v>0</v>
      </c>
      <c r="S662">
        <f t="shared" si="1367"/>
        <v>0</v>
      </c>
      <c r="T662">
        <f t="shared" si="1368"/>
        <v>0</v>
      </c>
      <c r="U662">
        <f t="shared" si="1369"/>
        <v>7.662835249042145E-2</v>
      </c>
      <c r="V662" t="str">
        <f t="shared" si="1369"/>
        <v/>
      </c>
      <c r="W662" t="str">
        <f t="shared" si="1369"/>
        <v/>
      </c>
      <c r="X662" t="str">
        <f t="shared" si="1369"/>
        <v/>
      </c>
      <c r="Y662">
        <f t="shared" si="1370"/>
        <v>0.92337164750957856</v>
      </c>
      <c r="Z662" t="str">
        <f t="shared" si="1370"/>
        <v/>
      </c>
      <c r="AA662" t="str">
        <f t="shared" si="1370"/>
        <v/>
      </c>
      <c r="AB662" t="str">
        <f t="shared" si="1370"/>
        <v/>
      </c>
      <c r="AD662">
        <f t="shared" si="1371"/>
        <v>0.39267015706806285</v>
      </c>
      <c r="AE662">
        <f t="shared" si="1372"/>
        <v>0.5706806282722513</v>
      </c>
      <c r="AF662">
        <f t="shared" si="1373"/>
        <v>0.56806282722513091</v>
      </c>
      <c r="AG662">
        <f t="shared" si="1374"/>
        <v>0.42408376963350786</v>
      </c>
      <c r="AH662">
        <f t="shared" si="1374"/>
        <v>0.41333333333333333</v>
      </c>
      <c r="AI662">
        <f t="shared" si="1374"/>
        <v>0.43119266055045874</v>
      </c>
      <c r="AJ662">
        <f t="shared" si="1374"/>
        <v>0.43778801843317972</v>
      </c>
      <c r="AK662">
        <f t="shared" si="1375"/>
        <v>0.5759162303664922</v>
      </c>
      <c r="AL662">
        <f t="shared" si="1375"/>
        <v>0.58666666666666667</v>
      </c>
      <c r="AM662">
        <f t="shared" si="1375"/>
        <v>0.56880733944954132</v>
      </c>
      <c r="AN662">
        <f t="shared" si="1375"/>
        <v>0.56221198156682028</v>
      </c>
      <c r="AQ662">
        <f t="shared" si="1376"/>
        <v>9.0909090909090912E-2</v>
      </c>
      <c r="AR662">
        <f t="shared" si="1377"/>
        <v>9.0909090909090912E-2</v>
      </c>
      <c r="AS662">
        <f t="shared" si="1378"/>
        <v>0.81818181818181823</v>
      </c>
      <c r="AT662">
        <f t="shared" si="1379"/>
        <v>0</v>
      </c>
      <c r="AU662">
        <f t="shared" si="1379"/>
        <v>0</v>
      </c>
      <c r="AV662">
        <f t="shared" si="1379"/>
        <v>0</v>
      </c>
      <c r="AW662">
        <f t="shared" si="1379"/>
        <v>0</v>
      </c>
      <c r="AX662">
        <f t="shared" si="1380"/>
        <v>1</v>
      </c>
      <c r="AY662">
        <f t="shared" si="1380"/>
        <v>1</v>
      </c>
      <c r="AZ662">
        <f t="shared" si="1380"/>
        <v>1</v>
      </c>
      <c r="BA662">
        <f t="shared" si="1380"/>
        <v>1</v>
      </c>
      <c r="BC662">
        <f t="shared" si="1381"/>
        <v>0.37065637065637064</v>
      </c>
      <c r="BD662">
        <f t="shared" si="1382"/>
        <v>0.56061776061776059</v>
      </c>
      <c r="BE662">
        <f t="shared" si="1383"/>
        <v>0.34980694980694982</v>
      </c>
      <c r="BF662">
        <f t="shared" si="1384"/>
        <v>0.766023166023166</v>
      </c>
      <c r="BG662">
        <f t="shared" si="1384"/>
        <v>0.84166666666666667</v>
      </c>
      <c r="BH662">
        <f t="shared" si="1384"/>
        <v>0.7341597796143251</v>
      </c>
      <c r="BI662">
        <f t="shared" si="1384"/>
        <v>0.65783664459161151</v>
      </c>
      <c r="BJ662">
        <f t="shared" si="1385"/>
        <v>0.23397683397683397</v>
      </c>
      <c r="BK662">
        <f t="shared" si="1385"/>
        <v>0.15833333333333333</v>
      </c>
      <c r="BL662">
        <f t="shared" si="1385"/>
        <v>0.26584022038567495</v>
      </c>
      <c r="BM662">
        <f t="shared" si="1385"/>
        <v>0.34216335540838855</v>
      </c>
      <c r="BP662" t="str">
        <f t="shared" si="1386"/>
        <v/>
      </c>
      <c r="BQ662" t="str">
        <f t="shared" si="1387"/>
        <v/>
      </c>
      <c r="BR662" t="str">
        <f t="shared" si="1388"/>
        <v/>
      </c>
      <c r="BS662" t="str">
        <f t="shared" si="1389"/>
        <v/>
      </c>
      <c r="BT662" t="str">
        <f t="shared" si="1389"/>
        <v/>
      </c>
      <c r="BU662" t="str">
        <f t="shared" si="1389"/>
        <v/>
      </c>
      <c r="BV662" t="str">
        <f t="shared" si="1389"/>
        <v/>
      </c>
      <c r="BW662" t="str">
        <f t="shared" si="1390"/>
        <v/>
      </c>
      <c r="BX662" t="str">
        <f t="shared" si="1390"/>
        <v/>
      </c>
      <c r="BY662" t="str">
        <f t="shared" si="1390"/>
        <v/>
      </c>
      <c r="BZ662" t="str">
        <f t="shared" si="1390"/>
        <v/>
      </c>
    </row>
    <row r="663" spans="1:78" outlineLevel="1">
      <c r="A663" t="s">
        <v>99</v>
      </c>
      <c r="B663" t="s">
        <v>1938</v>
      </c>
      <c r="C663">
        <v>2022</v>
      </c>
      <c r="D663" t="s">
        <v>2039</v>
      </c>
      <c r="G663">
        <f t="shared" si="1358"/>
        <v>0.43969465648854961</v>
      </c>
      <c r="H663">
        <f t="shared" si="1359"/>
        <v>0.46259541984732827</v>
      </c>
      <c r="I663">
        <f t="shared" si="1360"/>
        <v>0.24122137404580152</v>
      </c>
      <c r="K663" t="str">
        <f t="shared" si="1361"/>
        <v/>
      </c>
      <c r="L663" t="str">
        <f t="shared" si="1362"/>
        <v/>
      </c>
      <c r="M663" t="str">
        <f t="shared" si="1363"/>
        <v/>
      </c>
      <c r="O663">
        <f t="shared" si="1364"/>
        <v>0</v>
      </c>
      <c r="P663">
        <f t="shared" si="1365"/>
        <v>1</v>
      </c>
      <c r="R663">
        <f t="shared" si="1366"/>
        <v>0</v>
      </c>
      <c r="S663">
        <f t="shared" si="1367"/>
        <v>0</v>
      </c>
      <c r="T663">
        <f t="shared" si="1368"/>
        <v>0</v>
      </c>
      <c r="U663">
        <f t="shared" si="1369"/>
        <v>7.2327044025157231E-2</v>
      </c>
      <c r="V663" t="str">
        <f t="shared" si="1369"/>
        <v/>
      </c>
      <c r="W663" t="str">
        <f t="shared" si="1369"/>
        <v/>
      </c>
      <c r="X663" t="str">
        <f t="shared" si="1369"/>
        <v/>
      </c>
      <c r="Y663">
        <f t="shared" si="1370"/>
        <v>0.92767295597484278</v>
      </c>
      <c r="Z663" t="str">
        <f t="shared" si="1370"/>
        <v/>
      </c>
      <c r="AA663" t="str">
        <f t="shared" si="1370"/>
        <v/>
      </c>
      <c r="AB663" t="str">
        <f t="shared" si="1370"/>
        <v/>
      </c>
      <c r="AD663">
        <f t="shared" si="1371"/>
        <v>0.43005181347150256</v>
      </c>
      <c r="AE663">
        <f t="shared" si="1372"/>
        <v>0.56217616580310881</v>
      </c>
      <c r="AF663">
        <f t="shared" si="1373"/>
        <v>0.5310880829015544</v>
      </c>
      <c r="AG663">
        <f t="shared" si="1374"/>
        <v>0.41968911917098445</v>
      </c>
      <c r="AH663">
        <f t="shared" si="1374"/>
        <v>0.42168674698795183</v>
      </c>
      <c r="AI663">
        <f t="shared" si="1374"/>
        <v>0.40552995391705071</v>
      </c>
      <c r="AJ663">
        <f t="shared" si="1374"/>
        <v>0.38048780487804879</v>
      </c>
      <c r="AK663">
        <f t="shared" si="1375"/>
        <v>0.5803108808290155</v>
      </c>
      <c r="AL663">
        <f t="shared" si="1375"/>
        <v>0.57831325301204817</v>
      </c>
      <c r="AM663">
        <f t="shared" si="1375"/>
        <v>0.59447004608294929</v>
      </c>
      <c r="AN663">
        <f t="shared" si="1375"/>
        <v>0.61951219512195121</v>
      </c>
      <c r="AQ663">
        <f t="shared" si="1376"/>
        <v>4.7619047619047616E-2</v>
      </c>
      <c r="AR663">
        <f t="shared" si="1377"/>
        <v>4.7619047619047616E-2</v>
      </c>
      <c r="AS663">
        <f t="shared" si="1378"/>
        <v>0.90476190476190477</v>
      </c>
      <c r="AT663">
        <f t="shared" si="1379"/>
        <v>0</v>
      </c>
      <c r="AU663">
        <f t="shared" si="1379"/>
        <v>0</v>
      </c>
      <c r="AV663">
        <f t="shared" si="1379"/>
        <v>0</v>
      </c>
      <c r="AW663">
        <f t="shared" si="1379"/>
        <v>0</v>
      </c>
      <c r="AX663">
        <f t="shared" si="1380"/>
        <v>1</v>
      </c>
      <c r="AY663">
        <f t="shared" si="1380"/>
        <v>1</v>
      </c>
      <c r="AZ663">
        <f t="shared" si="1380"/>
        <v>1</v>
      </c>
      <c r="BA663">
        <f t="shared" si="1380"/>
        <v>1</v>
      </c>
      <c r="BC663">
        <f t="shared" si="1381"/>
        <v>0.41894197952218432</v>
      </c>
      <c r="BD663">
        <f t="shared" si="1382"/>
        <v>0.56143344709897613</v>
      </c>
      <c r="BE663">
        <f t="shared" si="1383"/>
        <v>0.30119453924914674</v>
      </c>
      <c r="BF663">
        <f t="shared" si="1384"/>
        <v>0.7696245733788396</v>
      </c>
      <c r="BG663">
        <f t="shared" si="1384"/>
        <v>0.78615071283095728</v>
      </c>
      <c r="BH663">
        <f t="shared" si="1384"/>
        <v>0.74012158054711241</v>
      </c>
      <c r="BI663">
        <f t="shared" si="1384"/>
        <v>0.67138810198300281</v>
      </c>
      <c r="BJ663">
        <f t="shared" si="1385"/>
        <v>0.23037542662116042</v>
      </c>
      <c r="BK663">
        <f t="shared" si="1385"/>
        <v>0.21384928716904278</v>
      </c>
      <c r="BL663">
        <f t="shared" si="1385"/>
        <v>0.25987841945288753</v>
      </c>
      <c r="BM663">
        <f t="shared" si="1385"/>
        <v>0.32861189801699719</v>
      </c>
      <c r="BP663" t="str">
        <f t="shared" si="1386"/>
        <v/>
      </c>
      <c r="BQ663" t="str">
        <f t="shared" si="1387"/>
        <v/>
      </c>
      <c r="BR663" t="str">
        <f t="shared" si="1388"/>
        <v/>
      </c>
      <c r="BS663" t="str">
        <f t="shared" si="1389"/>
        <v/>
      </c>
      <c r="BT663" t="str">
        <f t="shared" si="1389"/>
        <v/>
      </c>
      <c r="BU663" t="str">
        <f t="shared" si="1389"/>
        <v/>
      </c>
      <c r="BV663" t="str">
        <f t="shared" si="1389"/>
        <v/>
      </c>
      <c r="BW663" t="str">
        <f t="shared" si="1390"/>
        <v/>
      </c>
      <c r="BX663" t="str">
        <f t="shared" si="1390"/>
        <v/>
      </c>
      <c r="BY663" t="str">
        <f t="shared" si="1390"/>
        <v/>
      </c>
      <c r="BZ663" t="str">
        <f t="shared" si="1390"/>
        <v/>
      </c>
    </row>
    <row r="664" spans="1:78" outlineLevel="1">
      <c r="A664" t="s">
        <v>99</v>
      </c>
      <c r="B664" t="s">
        <v>1938</v>
      </c>
      <c r="C664">
        <v>2023</v>
      </c>
      <c r="D664" t="s">
        <v>2039</v>
      </c>
      <c r="G664">
        <f t="shared" si="1358"/>
        <v>0.4642857142857143</v>
      </c>
      <c r="H664">
        <f t="shared" si="1359"/>
        <v>0.45292207792207795</v>
      </c>
      <c r="I664">
        <f t="shared" si="1360"/>
        <v>0.2564935064935065</v>
      </c>
      <c r="K664" t="str">
        <f t="shared" si="1361"/>
        <v/>
      </c>
      <c r="L664" t="str">
        <f t="shared" si="1362"/>
        <v/>
      </c>
      <c r="M664" t="str">
        <f t="shared" si="1363"/>
        <v/>
      </c>
      <c r="O664">
        <f t="shared" si="1364"/>
        <v>0</v>
      </c>
      <c r="P664">
        <f t="shared" si="1365"/>
        <v>1</v>
      </c>
      <c r="R664">
        <f t="shared" si="1366"/>
        <v>0.11142061281337047</v>
      </c>
      <c r="S664">
        <f t="shared" si="1367"/>
        <v>0.14484679665738162</v>
      </c>
      <c r="T664">
        <f t="shared" si="1368"/>
        <v>0.63788300835654599</v>
      </c>
      <c r="U664">
        <f t="shared" si="1369"/>
        <v>4.456824512534819E-2</v>
      </c>
      <c r="V664">
        <f t="shared" si="1369"/>
        <v>0.25</v>
      </c>
      <c r="W664">
        <f t="shared" si="1369"/>
        <v>0.13461538461538461</v>
      </c>
      <c r="X664">
        <f t="shared" si="1369"/>
        <v>3.9301310043668124E-2</v>
      </c>
      <c r="Y664">
        <f t="shared" si="1370"/>
        <v>0.95543175487465182</v>
      </c>
      <c r="Z664">
        <f t="shared" si="1370"/>
        <v>0.75</v>
      </c>
      <c r="AA664">
        <f t="shared" si="1370"/>
        <v>0.86538461538461542</v>
      </c>
      <c r="AB664">
        <f t="shared" si="1370"/>
        <v>0.9606986899563319</v>
      </c>
      <c r="AD664">
        <f t="shared" si="1371"/>
        <v>0.3960674157303371</v>
      </c>
      <c r="AE664">
        <f t="shared" si="1372"/>
        <v>0.5589887640449438</v>
      </c>
      <c r="AF664">
        <f t="shared" si="1373"/>
        <v>0.5196629213483146</v>
      </c>
      <c r="AG664">
        <f t="shared" si="1374"/>
        <v>0.5056179775280899</v>
      </c>
      <c r="AH664">
        <f t="shared" si="1374"/>
        <v>0.46099290780141844</v>
      </c>
      <c r="AI664">
        <f t="shared" si="1374"/>
        <v>0.457286432160804</v>
      </c>
      <c r="AJ664">
        <f t="shared" si="1374"/>
        <v>0.46486486486486489</v>
      </c>
      <c r="AK664">
        <f t="shared" si="1375"/>
        <v>0.4943820224719101</v>
      </c>
      <c r="AL664">
        <f t="shared" si="1375"/>
        <v>0.53900709219858156</v>
      </c>
      <c r="AM664">
        <f t="shared" si="1375"/>
        <v>0.542713567839196</v>
      </c>
      <c r="AN664">
        <f t="shared" si="1375"/>
        <v>0.53513513513513511</v>
      </c>
      <c r="AQ664">
        <f t="shared" si="1376"/>
        <v>5.8823529411764705E-2</v>
      </c>
      <c r="AR664">
        <f t="shared" si="1377"/>
        <v>0</v>
      </c>
      <c r="AS664">
        <f t="shared" si="1378"/>
        <v>0.88235294117647056</v>
      </c>
      <c r="AT664">
        <f t="shared" si="1379"/>
        <v>0</v>
      </c>
      <c r="AU664">
        <f t="shared" si="1379"/>
        <v>0</v>
      </c>
      <c r="AV664" t="str">
        <f t="shared" si="1379"/>
        <v/>
      </c>
      <c r="AW664">
        <f t="shared" si="1379"/>
        <v>0</v>
      </c>
      <c r="AX664">
        <f t="shared" si="1380"/>
        <v>1</v>
      </c>
      <c r="AY664">
        <f t="shared" si="1380"/>
        <v>1</v>
      </c>
      <c r="AZ664" t="str">
        <f t="shared" si="1380"/>
        <v/>
      </c>
      <c r="BA664">
        <f t="shared" si="1380"/>
        <v>1</v>
      </c>
      <c r="BC664">
        <f t="shared" si="1381"/>
        <v>0.42057761732851984</v>
      </c>
      <c r="BD664">
        <f t="shared" si="1382"/>
        <v>0.54061371841155237</v>
      </c>
      <c r="BE664">
        <f t="shared" si="1383"/>
        <v>0.34476534296028882</v>
      </c>
      <c r="BF664">
        <f t="shared" si="1384"/>
        <v>0.72563176895306858</v>
      </c>
      <c r="BG664">
        <f t="shared" si="1384"/>
        <v>0.78969957081545061</v>
      </c>
      <c r="BH664">
        <f t="shared" si="1384"/>
        <v>0.67946577629382299</v>
      </c>
      <c r="BI664">
        <f t="shared" si="1384"/>
        <v>0.59424083769633507</v>
      </c>
      <c r="BJ664">
        <f t="shared" si="1385"/>
        <v>0.27436823104693142</v>
      </c>
      <c r="BK664">
        <f t="shared" si="1385"/>
        <v>0.21030042918454936</v>
      </c>
      <c r="BL664">
        <f t="shared" si="1385"/>
        <v>0.32053422370617696</v>
      </c>
      <c r="BM664">
        <f t="shared" si="1385"/>
        <v>0.40575916230366493</v>
      </c>
      <c r="BP664" t="str">
        <f t="shared" si="1386"/>
        <v/>
      </c>
      <c r="BQ664" t="str">
        <f t="shared" si="1387"/>
        <v/>
      </c>
      <c r="BR664" t="str">
        <f t="shared" si="1388"/>
        <v/>
      </c>
      <c r="BS664" t="str">
        <f t="shared" si="1389"/>
        <v/>
      </c>
      <c r="BT664" t="str">
        <f t="shared" si="1389"/>
        <v/>
      </c>
      <c r="BU664" t="str">
        <f t="shared" si="1389"/>
        <v/>
      </c>
      <c r="BV664" t="str">
        <f t="shared" si="1389"/>
        <v/>
      </c>
      <c r="BW664" t="str">
        <f t="shared" si="1390"/>
        <v/>
      </c>
      <c r="BX664" t="str">
        <f t="shared" si="1390"/>
        <v/>
      </c>
      <c r="BY664" t="str">
        <f t="shared" si="1390"/>
        <v/>
      </c>
      <c r="BZ664" t="str">
        <f t="shared" si="1390"/>
        <v/>
      </c>
    </row>
    <row r="665" spans="1:78" outlineLevel="1">
      <c r="A665" t="s">
        <v>101</v>
      </c>
      <c r="B665" t="s">
        <v>1773</v>
      </c>
      <c r="C665">
        <v>2018</v>
      </c>
      <c r="D665" t="s">
        <v>2039</v>
      </c>
      <c r="G665">
        <f t="shared" ref="G665:G670" si="1391">IF(F272&gt;0, G272/F272, "")</f>
        <v>0.41621621621621624</v>
      </c>
      <c r="H665">
        <f t="shared" ref="H665:H670" si="1392">IF(F272&gt;0, H272/F272, "")</f>
        <v>0.25405405405405407</v>
      </c>
      <c r="I665">
        <f t="shared" ref="I665:I670" si="1393">IF(F272&gt;0, I272/F272, "")</f>
        <v>0.18108108108108109</v>
      </c>
      <c r="K665" t="str">
        <f t="shared" ref="K665:K670" si="1394">IF(J272&gt;0, K272/J272, "")</f>
        <v/>
      </c>
      <c r="L665" t="str">
        <f t="shared" ref="L665:L670" si="1395">IF(J272&gt;0, L272/J272, "")</f>
        <v/>
      </c>
      <c r="M665" t="str">
        <f t="shared" ref="M665:M670" si="1396">IF(J272&gt;0, M272/J272, "")</f>
        <v/>
      </c>
      <c r="O665" t="str">
        <f t="shared" ref="O665:O670" si="1397">IF(N272&gt;0, O272/N272, "")</f>
        <v/>
      </c>
      <c r="P665" t="str">
        <f t="shared" ref="P665:P670" si="1398">IF(N272&gt;0, P272/N272, "")</f>
        <v/>
      </c>
      <c r="R665" t="str">
        <f t="shared" ref="R665:R670" si="1399">IF(Q272&gt;0, R272/Q272, "")</f>
        <v/>
      </c>
      <c r="S665" t="str">
        <f t="shared" ref="S665:S670" si="1400">IF(Q272&gt;0, S272/Q272, "")</f>
        <v/>
      </c>
      <c r="T665" t="str">
        <f t="shared" ref="T665:T670" si="1401">IF(Q272&gt;0, T272/Q272, "")</f>
        <v/>
      </c>
      <c r="U665" t="str">
        <f t="shared" ref="U665:X670" si="1402">IF(Q272&gt;0, U272/Q272, "")</f>
        <v/>
      </c>
      <c r="V665" t="str">
        <f t="shared" si="1402"/>
        <v/>
      </c>
      <c r="W665" t="str">
        <f t="shared" si="1402"/>
        <v/>
      </c>
      <c r="X665" t="str">
        <f t="shared" si="1402"/>
        <v/>
      </c>
      <c r="Y665" t="str">
        <f t="shared" ref="Y665:AB670" si="1403">IF(Q272&gt;0, Y272/Q272, "")</f>
        <v/>
      </c>
      <c r="Z665" t="str">
        <f t="shared" si="1403"/>
        <v/>
      </c>
      <c r="AA665" t="str">
        <f t="shared" si="1403"/>
        <v/>
      </c>
      <c r="AB665" t="str">
        <f t="shared" si="1403"/>
        <v/>
      </c>
      <c r="AD665">
        <f t="shared" ref="AD665:AD670" si="1404">IF(AC272&gt;0, AD272/AC272, "")</f>
        <v>0.29968454258675081</v>
      </c>
      <c r="AE665">
        <f t="shared" ref="AE665:AE670" si="1405">IF(AC272&gt;0, AE272/AC272, "")</f>
        <v>0.31545741324921134</v>
      </c>
      <c r="AF665">
        <f t="shared" ref="AF665:AF670" si="1406">IF(AC272&gt;0, AF272/AC272, "")</f>
        <v>0.52365930599369082</v>
      </c>
      <c r="AG665">
        <f t="shared" ref="AG665:AJ670" si="1407">IF(AC272&gt;0, AG272/AC272, "")</f>
        <v>0.22397476340694006</v>
      </c>
      <c r="AH665">
        <f t="shared" si="1407"/>
        <v>0.37894736842105264</v>
      </c>
      <c r="AI665">
        <f t="shared" si="1407"/>
        <v>0.2</v>
      </c>
      <c r="AJ665">
        <f t="shared" si="1407"/>
        <v>0.1746987951807229</v>
      </c>
      <c r="AK665">
        <f t="shared" ref="AK665:AN670" si="1408">IF(AC272&gt;0, AK272/AC272, "")</f>
        <v>0.77602523659305989</v>
      </c>
      <c r="AL665">
        <f t="shared" si="1408"/>
        <v>0.62105263157894741</v>
      </c>
      <c r="AM665">
        <f t="shared" si="1408"/>
        <v>0.8</v>
      </c>
      <c r="AN665">
        <f t="shared" si="1408"/>
        <v>0.82530120481927716</v>
      </c>
      <c r="AQ665" t="str">
        <f t="shared" ref="AQ665:AQ670" si="1409">IF(AP272&gt;0, AQ272/AP272, "")</f>
        <v/>
      </c>
      <c r="AR665" t="str">
        <f t="shared" ref="AR665:AR670" si="1410">IF(AP272&gt;0, AR272/AP272, "")</f>
        <v/>
      </c>
      <c r="AS665" t="str">
        <f t="shared" ref="AS665:AS670" si="1411">IF(AP272&gt;0, AS272/AP272, "")</f>
        <v/>
      </c>
      <c r="AT665" t="str">
        <f t="shared" ref="AT665:AW670" si="1412">IF(AP272&gt;0, AT272/AP272, "")</f>
        <v/>
      </c>
      <c r="AU665" t="str">
        <f t="shared" si="1412"/>
        <v/>
      </c>
      <c r="AV665" t="str">
        <f t="shared" si="1412"/>
        <v/>
      </c>
      <c r="AW665" t="str">
        <f t="shared" si="1412"/>
        <v/>
      </c>
      <c r="AX665" t="str">
        <f t="shared" ref="AX665:BA670" si="1413">IF(AP272&gt;0, AX272/AP272, "")</f>
        <v/>
      </c>
      <c r="AY665" t="str">
        <f t="shared" si="1413"/>
        <v/>
      </c>
      <c r="AZ665" t="str">
        <f t="shared" si="1413"/>
        <v/>
      </c>
      <c r="BA665" t="str">
        <f t="shared" si="1413"/>
        <v/>
      </c>
      <c r="BC665">
        <f t="shared" ref="BC665:BC670" si="1414">IF(BB272&gt;0, BC272/BB272, "")</f>
        <v>0.38301886792452833</v>
      </c>
      <c r="BD665">
        <f t="shared" ref="BD665:BD670" si="1415">IF(BB272&gt;0, BD272/BB272, "")</f>
        <v>0.37169811320754714</v>
      </c>
      <c r="BE665">
        <f t="shared" ref="BE665:BE670" si="1416">IF(BB272&gt;0, BE272/BB272, "")</f>
        <v>0.37924528301886795</v>
      </c>
      <c r="BF665">
        <f t="shared" ref="BF665:BI670" si="1417">IF(BB272&gt;0, BF272/BB272, "")</f>
        <v>0.66792452830188676</v>
      </c>
      <c r="BG665">
        <f t="shared" si="1417"/>
        <v>0.78325123152709364</v>
      </c>
      <c r="BH665">
        <f t="shared" si="1417"/>
        <v>0.58883248730964466</v>
      </c>
      <c r="BI665">
        <f t="shared" si="1417"/>
        <v>0.48756218905472637</v>
      </c>
      <c r="BJ665">
        <f t="shared" ref="BJ665:BM670" si="1418">IF(BB272&gt;0, BJ272/BB272, "")</f>
        <v>0.33207547169811319</v>
      </c>
      <c r="BK665">
        <f t="shared" si="1418"/>
        <v>0.21674876847290642</v>
      </c>
      <c r="BL665">
        <f t="shared" si="1418"/>
        <v>0.41116751269035534</v>
      </c>
      <c r="BM665">
        <f t="shared" si="1418"/>
        <v>0.51243781094527363</v>
      </c>
      <c r="BP665">
        <f t="shared" ref="BP665:BP670" si="1419">IF(BO272&gt;0, BP272/BO272, "")</f>
        <v>0.125</v>
      </c>
      <c r="BQ665">
        <f t="shared" ref="BQ665:BQ670" si="1420">IF(BO272&gt;0, BQ272/BO272, "")</f>
        <v>0.4375</v>
      </c>
      <c r="BR665">
        <f t="shared" ref="BR665:BR670" si="1421">IF(BO272&gt;0, BR272/BO272, "")</f>
        <v>0.5625</v>
      </c>
      <c r="BS665">
        <f t="shared" ref="BS665:BV670" si="1422">IF(BO272&gt;0, BS272/BO272, "")</f>
        <v>1</v>
      </c>
      <c r="BT665">
        <f t="shared" si="1422"/>
        <v>1</v>
      </c>
      <c r="BU665">
        <f t="shared" si="1422"/>
        <v>1</v>
      </c>
      <c r="BV665">
        <f t="shared" si="1422"/>
        <v>1</v>
      </c>
      <c r="BW665">
        <f t="shared" ref="BW665:BZ670" si="1423">IF(BO272&gt;0, BW272/BO272, "")</f>
        <v>0</v>
      </c>
      <c r="BX665">
        <f t="shared" si="1423"/>
        <v>0</v>
      </c>
      <c r="BY665">
        <f t="shared" si="1423"/>
        <v>0</v>
      </c>
      <c r="BZ665">
        <f t="shared" si="1423"/>
        <v>0</v>
      </c>
    </row>
    <row r="666" spans="1:78" outlineLevel="1">
      <c r="A666" t="s">
        <v>101</v>
      </c>
      <c r="B666" t="s">
        <v>1773</v>
      </c>
      <c r="C666">
        <v>2019</v>
      </c>
      <c r="D666" t="s">
        <v>2039</v>
      </c>
      <c r="G666">
        <f t="shared" si="1391"/>
        <v>0.51810584958217265</v>
      </c>
      <c r="H666">
        <f t="shared" si="1392"/>
        <v>0.27576601671309192</v>
      </c>
      <c r="I666">
        <f t="shared" si="1393"/>
        <v>0.18105849582172701</v>
      </c>
      <c r="K666">
        <f t="shared" si="1394"/>
        <v>0</v>
      </c>
      <c r="L666">
        <f t="shared" si="1395"/>
        <v>0</v>
      </c>
      <c r="M666">
        <f t="shared" si="1396"/>
        <v>1</v>
      </c>
      <c r="O666" t="str">
        <f t="shared" si="1397"/>
        <v/>
      </c>
      <c r="P666" t="str">
        <f t="shared" si="1398"/>
        <v/>
      </c>
      <c r="R666" t="str">
        <f t="shared" si="1399"/>
        <v/>
      </c>
      <c r="S666" t="str">
        <f t="shared" si="1400"/>
        <v/>
      </c>
      <c r="T666" t="str">
        <f t="shared" si="1401"/>
        <v/>
      </c>
      <c r="U666" t="str">
        <f t="shared" si="1402"/>
        <v/>
      </c>
      <c r="V666" t="str">
        <f t="shared" si="1402"/>
        <v/>
      </c>
      <c r="W666" t="str">
        <f t="shared" si="1402"/>
        <v/>
      </c>
      <c r="X666" t="str">
        <f t="shared" si="1402"/>
        <v/>
      </c>
      <c r="Y666" t="str">
        <f t="shared" si="1403"/>
        <v/>
      </c>
      <c r="Z666" t="str">
        <f t="shared" si="1403"/>
        <v/>
      </c>
      <c r="AA666" t="str">
        <f t="shared" si="1403"/>
        <v/>
      </c>
      <c r="AB666" t="str">
        <f t="shared" si="1403"/>
        <v/>
      </c>
      <c r="AD666">
        <f t="shared" si="1404"/>
        <v>0.426056338028169</v>
      </c>
      <c r="AE666">
        <f t="shared" si="1405"/>
        <v>0.29577464788732394</v>
      </c>
      <c r="AF666">
        <f t="shared" si="1406"/>
        <v>0.40492957746478875</v>
      </c>
      <c r="AG666">
        <f t="shared" si="1407"/>
        <v>0.29929577464788731</v>
      </c>
      <c r="AH666">
        <f t="shared" si="1407"/>
        <v>0.47933884297520662</v>
      </c>
      <c r="AI666">
        <f t="shared" si="1407"/>
        <v>0.22619047619047619</v>
      </c>
      <c r="AJ666">
        <f t="shared" si="1407"/>
        <v>0.2</v>
      </c>
      <c r="AK666">
        <f t="shared" si="1408"/>
        <v>0.70070422535211263</v>
      </c>
      <c r="AL666">
        <f t="shared" si="1408"/>
        <v>0.52066115702479343</v>
      </c>
      <c r="AM666">
        <f t="shared" si="1408"/>
        <v>0.77380952380952384</v>
      </c>
      <c r="AN666">
        <f t="shared" si="1408"/>
        <v>0.8</v>
      </c>
      <c r="AQ666" t="str">
        <f t="shared" si="1409"/>
        <v/>
      </c>
      <c r="AR666" t="str">
        <f t="shared" si="1410"/>
        <v/>
      </c>
      <c r="AS666" t="str">
        <f t="shared" si="1411"/>
        <v/>
      </c>
      <c r="AT666" t="str">
        <f t="shared" si="1412"/>
        <v/>
      </c>
      <c r="AU666" t="str">
        <f t="shared" si="1412"/>
        <v/>
      </c>
      <c r="AV666" t="str">
        <f t="shared" si="1412"/>
        <v/>
      </c>
      <c r="AW666" t="str">
        <f t="shared" si="1412"/>
        <v/>
      </c>
      <c r="AX666" t="str">
        <f t="shared" si="1413"/>
        <v/>
      </c>
      <c r="AY666" t="str">
        <f t="shared" si="1413"/>
        <v/>
      </c>
      <c r="AZ666" t="str">
        <f t="shared" si="1413"/>
        <v/>
      </c>
      <c r="BA666" t="str">
        <f t="shared" si="1413"/>
        <v/>
      </c>
      <c r="BC666">
        <f t="shared" si="1414"/>
        <v>0.53205128205128205</v>
      </c>
      <c r="BD666">
        <f t="shared" si="1415"/>
        <v>0.36752136752136755</v>
      </c>
      <c r="BE666">
        <f t="shared" si="1416"/>
        <v>0.34188034188034189</v>
      </c>
      <c r="BF666">
        <f t="shared" si="1417"/>
        <v>0.67307692307692313</v>
      </c>
      <c r="BG666">
        <f t="shared" si="1417"/>
        <v>0.75903614457831325</v>
      </c>
      <c r="BH666">
        <f t="shared" si="1417"/>
        <v>0.56976744186046513</v>
      </c>
      <c r="BI666">
        <f t="shared" si="1417"/>
        <v>0.42499999999999999</v>
      </c>
      <c r="BJ666">
        <f t="shared" si="1418"/>
        <v>0.32692307692307693</v>
      </c>
      <c r="BK666">
        <f t="shared" si="1418"/>
        <v>0.24096385542168675</v>
      </c>
      <c r="BL666">
        <f t="shared" si="1418"/>
        <v>0.43023255813953487</v>
      </c>
      <c r="BM666">
        <f t="shared" si="1418"/>
        <v>0.57499999999999996</v>
      </c>
      <c r="BP666">
        <f t="shared" si="1419"/>
        <v>0.48</v>
      </c>
      <c r="BQ666">
        <f t="shared" si="1420"/>
        <v>0.4</v>
      </c>
      <c r="BR666">
        <f t="shared" si="1421"/>
        <v>0.72</v>
      </c>
      <c r="BS666">
        <f t="shared" si="1422"/>
        <v>0.84</v>
      </c>
      <c r="BT666">
        <f t="shared" si="1422"/>
        <v>0.83333333333333337</v>
      </c>
      <c r="BU666">
        <f t="shared" si="1422"/>
        <v>0.9</v>
      </c>
      <c r="BV666">
        <f t="shared" si="1422"/>
        <v>0.88888888888888884</v>
      </c>
      <c r="BW666">
        <f t="shared" si="1423"/>
        <v>0.16</v>
      </c>
      <c r="BX666">
        <f t="shared" si="1423"/>
        <v>0.16666666666666666</v>
      </c>
      <c r="BY666">
        <f t="shared" si="1423"/>
        <v>0.1</v>
      </c>
      <c r="BZ666">
        <f t="shared" si="1423"/>
        <v>0.1111111111111111</v>
      </c>
    </row>
    <row r="667" spans="1:78" outlineLevel="1">
      <c r="A667" t="s">
        <v>101</v>
      </c>
      <c r="B667" t="s">
        <v>1773</v>
      </c>
      <c r="C667">
        <v>2020</v>
      </c>
      <c r="D667" t="s">
        <v>2039</v>
      </c>
      <c r="G667">
        <f t="shared" si="1391"/>
        <v>0.6082725060827251</v>
      </c>
      <c r="H667">
        <f t="shared" si="1392"/>
        <v>0.23600973236009731</v>
      </c>
      <c r="I667">
        <f t="shared" si="1393"/>
        <v>0.145985401459854</v>
      </c>
      <c r="K667">
        <f t="shared" si="1394"/>
        <v>0</v>
      </c>
      <c r="L667">
        <f t="shared" si="1395"/>
        <v>1</v>
      </c>
      <c r="M667">
        <f t="shared" si="1396"/>
        <v>0</v>
      </c>
      <c r="O667">
        <f t="shared" si="1397"/>
        <v>0.28176795580110497</v>
      </c>
      <c r="P667">
        <f t="shared" si="1398"/>
        <v>0.71823204419889508</v>
      </c>
      <c r="R667">
        <f t="shared" si="1399"/>
        <v>0</v>
      </c>
      <c r="S667">
        <f t="shared" si="1400"/>
        <v>0</v>
      </c>
      <c r="T667">
        <f t="shared" si="1401"/>
        <v>0</v>
      </c>
      <c r="U667">
        <f t="shared" si="1402"/>
        <v>0</v>
      </c>
      <c r="V667" t="str">
        <f t="shared" si="1402"/>
        <v/>
      </c>
      <c r="W667" t="str">
        <f t="shared" si="1402"/>
        <v/>
      </c>
      <c r="X667" t="str">
        <f t="shared" si="1402"/>
        <v/>
      </c>
      <c r="Y667">
        <f t="shared" si="1403"/>
        <v>1</v>
      </c>
      <c r="Z667" t="str">
        <f t="shared" si="1403"/>
        <v/>
      </c>
      <c r="AA667" t="str">
        <f t="shared" si="1403"/>
        <v/>
      </c>
      <c r="AB667" t="str">
        <f t="shared" si="1403"/>
        <v/>
      </c>
      <c r="AD667">
        <f t="shared" si="1404"/>
        <v>0.34916201117318435</v>
      </c>
      <c r="AE667">
        <f t="shared" si="1405"/>
        <v>0.29050279329608941</v>
      </c>
      <c r="AF667">
        <f t="shared" si="1406"/>
        <v>0.42178770949720673</v>
      </c>
      <c r="AG667">
        <f t="shared" si="1407"/>
        <v>0.36312849162011174</v>
      </c>
      <c r="AH667">
        <f t="shared" si="1407"/>
        <v>0.28799999999999998</v>
      </c>
      <c r="AI667">
        <f t="shared" si="1407"/>
        <v>0.28846153846153844</v>
      </c>
      <c r="AJ667">
        <f t="shared" si="1407"/>
        <v>0.26490066225165565</v>
      </c>
      <c r="AK667">
        <f t="shared" si="1408"/>
        <v>0.63687150837988826</v>
      </c>
      <c r="AL667">
        <f t="shared" si="1408"/>
        <v>0.71199999999999997</v>
      </c>
      <c r="AM667">
        <f t="shared" si="1408"/>
        <v>0.71153846153846156</v>
      </c>
      <c r="AN667">
        <f t="shared" si="1408"/>
        <v>0.73509933774834435</v>
      </c>
      <c r="AQ667" t="str">
        <f t="shared" si="1409"/>
        <v/>
      </c>
      <c r="AR667" t="str">
        <f t="shared" si="1410"/>
        <v/>
      </c>
      <c r="AS667" t="str">
        <f t="shared" si="1411"/>
        <v/>
      </c>
      <c r="AT667" t="str">
        <f t="shared" si="1412"/>
        <v/>
      </c>
      <c r="AU667" t="str">
        <f t="shared" si="1412"/>
        <v/>
      </c>
      <c r="AV667" t="str">
        <f t="shared" si="1412"/>
        <v/>
      </c>
      <c r="AW667" t="str">
        <f t="shared" si="1412"/>
        <v/>
      </c>
      <c r="AX667" t="str">
        <f t="shared" si="1413"/>
        <v/>
      </c>
      <c r="AY667" t="str">
        <f t="shared" si="1413"/>
        <v/>
      </c>
      <c r="AZ667" t="str">
        <f t="shared" si="1413"/>
        <v/>
      </c>
      <c r="BA667" t="str">
        <f t="shared" si="1413"/>
        <v/>
      </c>
      <c r="BC667">
        <f t="shared" si="1414"/>
        <v>0.48470588235294115</v>
      </c>
      <c r="BD667">
        <f t="shared" si="1415"/>
        <v>0.37411764705882355</v>
      </c>
      <c r="BE667">
        <f t="shared" si="1416"/>
        <v>0.33411764705882352</v>
      </c>
      <c r="BF667">
        <f t="shared" si="1417"/>
        <v>0.70823529411764707</v>
      </c>
      <c r="BG667">
        <f t="shared" si="1417"/>
        <v>0.80097087378640774</v>
      </c>
      <c r="BH667">
        <f t="shared" si="1417"/>
        <v>0.63522012578616349</v>
      </c>
      <c r="BI667">
        <f t="shared" si="1417"/>
        <v>0.52112676056338025</v>
      </c>
      <c r="BJ667">
        <f t="shared" si="1418"/>
        <v>0.29176470588235293</v>
      </c>
      <c r="BK667">
        <f t="shared" si="1418"/>
        <v>0.19902912621359223</v>
      </c>
      <c r="BL667">
        <f t="shared" si="1418"/>
        <v>0.36477987421383645</v>
      </c>
      <c r="BM667">
        <f t="shared" si="1418"/>
        <v>0.47887323943661969</v>
      </c>
      <c r="BP667">
        <f t="shared" si="1419"/>
        <v>0.21739130434782608</v>
      </c>
      <c r="BQ667">
        <f t="shared" si="1420"/>
        <v>0.52173913043478259</v>
      </c>
      <c r="BR667">
        <f t="shared" si="1421"/>
        <v>0.86956521739130432</v>
      </c>
      <c r="BS667">
        <f t="shared" si="1422"/>
        <v>0.69565217391304346</v>
      </c>
      <c r="BT667">
        <f t="shared" si="1422"/>
        <v>0.8</v>
      </c>
      <c r="BU667">
        <f t="shared" si="1422"/>
        <v>0.75</v>
      </c>
      <c r="BV667">
        <f t="shared" si="1422"/>
        <v>0.65</v>
      </c>
      <c r="BW667">
        <f t="shared" si="1423"/>
        <v>0.30434782608695654</v>
      </c>
      <c r="BX667">
        <f t="shared" si="1423"/>
        <v>0.2</v>
      </c>
      <c r="BY667">
        <f t="shared" si="1423"/>
        <v>0.25</v>
      </c>
      <c r="BZ667">
        <f t="shared" si="1423"/>
        <v>0.35</v>
      </c>
    </row>
    <row r="668" spans="1:78" outlineLevel="1">
      <c r="A668" t="s">
        <v>101</v>
      </c>
      <c r="B668" t="s">
        <v>1773</v>
      </c>
      <c r="C668">
        <v>2021</v>
      </c>
      <c r="D668" t="s">
        <v>2039</v>
      </c>
      <c r="G668">
        <f t="shared" si="1391"/>
        <v>0.44788732394366199</v>
      </c>
      <c r="H668">
        <f t="shared" si="1392"/>
        <v>0.25633802816901408</v>
      </c>
      <c r="I668">
        <f t="shared" si="1393"/>
        <v>0.16619718309859155</v>
      </c>
      <c r="K668" t="str">
        <f t="shared" si="1394"/>
        <v/>
      </c>
      <c r="L668" t="str">
        <f t="shared" si="1395"/>
        <v/>
      </c>
      <c r="M668" t="str">
        <f t="shared" si="1396"/>
        <v/>
      </c>
      <c r="O668">
        <f t="shared" si="1397"/>
        <v>0.13839285714285715</v>
      </c>
      <c r="P668">
        <f t="shared" si="1398"/>
        <v>0.8616071428571429</v>
      </c>
      <c r="R668">
        <f t="shared" si="1399"/>
        <v>0</v>
      </c>
      <c r="S668">
        <f t="shared" si="1400"/>
        <v>0</v>
      </c>
      <c r="T668">
        <f t="shared" si="1401"/>
        <v>0</v>
      </c>
      <c r="U668">
        <f t="shared" si="1402"/>
        <v>0</v>
      </c>
      <c r="V668" t="str">
        <f t="shared" si="1402"/>
        <v/>
      </c>
      <c r="W668" t="str">
        <f t="shared" si="1402"/>
        <v/>
      </c>
      <c r="X668" t="str">
        <f t="shared" si="1402"/>
        <v/>
      </c>
      <c r="Y668">
        <f t="shared" si="1403"/>
        <v>1</v>
      </c>
      <c r="Z668" t="str">
        <f t="shared" si="1403"/>
        <v/>
      </c>
      <c r="AA668" t="str">
        <f t="shared" si="1403"/>
        <v/>
      </c>
      <c r="AB668" t="str">
        <f t="shared" si="1403"/>
        <v/>
      </c>
      <c r="AD668">
        <f t="shared" si="1404"/>
        <v>0.22790697674418606</v>
      </c>
      <c r="AE668">
        <f t="shared" si="1405"/>
        <v>0.23488372093023255</v>
      </c>
      <c r="AF668">
        <f t="shared" si="1406"/>
        <v>0.36046511627906974</v>
      </c>
      <c r="AG668">
        <f t="shared" si="1407"/>
        <v>0.43953488372093025</v>
      </c>
      <c r="AH668">
        <f t="shared" si="1407"/>
        <v>0.25510204081632654</v>
      </c>
      <c r="AI668">
        <f t="shared" si="1407"/>
        <v>0.28712871287128711</v>
      </c>
      <c r="AJ668">
        <f t="shared" si="1407"/>
        <v>0.22580645161290322</v>
      </c>
      <c r="AK668">
        <f t="shared" si="1408"/>
        <v>0.56046511627906981</v>
      </c>
      <c r="AL668">
        <f t="shared" si="1408"/>
        <v>0.74489795918367352</v>
      </c>
      <c r="AM668">
        <f t="shared" si="1408"/>
        <v>0.71287128712871284</v>
      </c>
      <c r="AN668">
        <f t="shared" si="1408"/>
        <v>0.77419354838709675</v>
      </c>
      <c r="AQ668" t="str">
        <f t="shared" si="1409"/>
        <v/>
      </c>
      <c r="AR668" t="str">
        <f t="shared" si="1410"/>
        <v/>
      </c>
      <c r="AS668" t="str">
        <f t="shared" si="1411"/>
        <v/>
      </c>
      <c r="AT668" t="str">
        <f t="shared" si="1412"/>
        <v/>
      </c>
      <c r="AU668" t="str">
        <f t="shared" si="1412"/>
        <v/>
      </c>
      <c r="AV668" t="str">
        <f t="shared" si="1412"/>
        <v/>
      </c>
      <c r="AW668" t="str">
        <f t="shared" si="1412"/>
        <v/>
      </c>
      <c r="AX668" t="str">
        <f t="shared" si="1413"/>
        <v/>
      </c>
      <c r="AY668" t="str">
        <f t="shared" si="1413"/>
        <v/>
      </c>
      <c r="AZ668" t="str">
        <f t="shared" si="1413"/>
        <v/>
      </c>
      <c r="BA668" t="str">
        <f t="shared" si="1413"/>
        <v/>
      </c>
      <c r="BC668">
        <f t="shared" si="1414"/>
        <v>0.474468085106383</v>
      </c>
      <c r="BD668">
        <f t="shared" si="1415"/>
        <v>0.37021276595744679</v>
      </c>
      <c r="BE668">
        <f t="shared" si="1416"/>
        <v>0.32553191489361705</v>
      </c>
      <c r="BF668">
        <f t="shared" si="1417"/>
        <v>0.74893617021276593</v>
      </c>
      <c r="BG668">
        <f t="shared" si="1417"/>
        <v>0.77130044843049328</v>
      </c>
      <c r="BH668">
        <f t="shared" si="1417"/>
        <v>0.65517241379310343</v>
      </c>
      <c r="BI668">
        <f t="shared" si="1417"/>
        <v>0.6143790849673203</v>
      </c>
      <c r="BJ668">
        <f t="shared" si="1418"/>
        <v>0.25106382978723402</v>
      </c>
      <c r="BK668">
        <f t="shared" si="1418"/>
        <v>0.22869955156950672</v>
      </c>
      <c r="BL668">
        <f t="shared" si="1418"/>
        <v>0.34482758620689657</v>
      </c>
      <c r="BM668">
        <f t="shared" si="1418"/>
        <v>0.38562091503267976</v>
      </c>
      <c r="BP668">
        <f t="shared" si="1419"/>
        <v>0.4</v>
      </c>
      <c r="BQ668">
        <f t="shared" si="1420"/>
        <v>0.2</v>
      </c>
      <c r="BR668">
        <f t="shared" si="1421"/>
        <v>0.66666666666666663</v>
      </c>
      <c r="BS668">
        <f t="shared" si="1422"/>
        <v>0.8666666666666667</v>
      </c>
      <c r="BT668">
        <f t="shared" si="1422"/>
        <v>1</v>
      </c>
      <c r="BU668">
        <f t="shared" si="1422"/>
        <v>0.66666666666666663</v>
      </c>
      <c r="BV668">
        <f t="shared" si="1422"/>
        <v>0.8</v>
      </c>
      <c r="BW668">
        <f t="shared" si="1423"/>
        <v>0.13333333333333333</v>
      </c>
      <c r="BX668">
        <f t="shared" si="1423"/>
        <v>0</v>
      </c>
      <c r="BY668">
        <f t="shared" si="1423"/>
        <v>0.33333333333333331</v>
      </c>
      <c r="BZ668">
        <f t="shared" si="1423"/>
        <v>0.2</v>
      </c>
    </row>
    <row r="669" spans="1:78" outlineLevel="1">
      <c r="A669" t="s">
        <v>101</v>
      </c>
      <c r="B669" t="s">
        <v>1773</v>
      </c>
      <c r="C669">
        <v>2022</v>
      </c>
      <c r="D669" t="s">
        <v>2039</v>
      </c>
      <c r="G669">
        <f t="shared" si="1391"/>
        <v>0.39012345679012345</v>
      </c>
      <c r="H669">
        <f t="shared" si="1392"/>
        <v>0.26666666666666666</v>
      </c>
      <c r="I669">
        <f t="shared" si="1393"/>
        <v>0.16296296296296298</v>
      </c>
      <c r="K669">
        <f t="shared" si="1394"/>
        <v>0</v>
      </c>
      <c r="L669">
        <f t="shared" si="1395"/>
        <v>0.5</v>
      </c>
      <c r="M669">
        <f t="shared" si="1396"/>
        <v>0</v>
      </c>
      <c r="O669">
        <f t="shared" si="1397"/>
        <v>0.20327868852459016</v>
      </c>
      <c r="P669">
        <f t="shared" si="1398"/>
        <v>0.79672131147540981</v>
      </c>
      <c r="R669">
        <f t="shared" si="1399"/>
        <v>0</v>
      </c>
      <c r="S669">
        <f t="shared" si="1400"/>
        <v>0</v>
      </c>
      <c r="T669">
        <f t="shared" si="1401"/>
        <v>0</v>
      </c>
      <c r="U669">
        <f t="shared" si="1402"/>
        <v>0</v>
      </c>
      <c r="V669" t="str">
        <f t="shared" si="1402"/>
        <v/>
      </c>
      <c r="W669" t="str">
        <f t="shared" si="1402"/>
        <v/>
      </c>
      <c r="X669" t="str">
        <f t="shared" si="1402"/>
        <v/>
      </c>
      <c r="Y669">
        <f t="shared" si="1403"/>
        <v>1</v>
      </c>
      <c r="Z669" t="str">
        <f t="shared" si="1403"/>
        <v/>
      </c>
      <c r="AA669" t="str">
        <f t="shared" si="1403"/>
        <v/>
      </c>
      <c r="AB669" t="str">
        <f t="shared" si="1403"/>
        <v/>
      </c>
      <c r="AD669">
        <f t="shared" si="1404"/>
        <v>0.33165829145728642</v>
      </c>
      <c r="AE669">
        <f t="shared" si="1405"/>
        <v>0.25963149078726966</v>
      </c>
      <c r="AF669">
        <f t="shared" si="1406"/>
        <v>0.35510887772194305</v>
      </c>
      <c r="AG669">
        <f t="shared" si="1407"/>
        <v>0.43551088777219432</v>
      </c>
      <c r="AH669">
        <f t="shared" si="1407"/>
        <v>0.3888888888888889</v>
      </c>
      <c r="AI669">
        <f t="shared" si="1407"/>
        <v>0.25161290322580643</v>
      </c>
      <c r="AJ669">
        <f t="shared" si="1407"/>
        <v>0.24528301886792453</v>
      </c>
      <c r="AK669">
        <f t="shared" si="1408"/>
        <v>0.56448911222780573</v>
      </c>
      <c r="AL669">
        <f t="shared" si="1408"/>
        <v>0.61111111111111116</v>
      </c>
      <c r="AM669">
        <f t="shared" si="1408"/>
        <v>0.74838709677419357</v>
      </c>
      <c r="AN669">
        <f t="shared" si="1408"/>
        <v>0.75471698113207553</v>
      </c>
      <c r="AQ669" t="str">
        <f t="shared" si="1409"/>
        <v/>
      </c>
      <c r="AR669" t="str">
        <f t="shared" si="1410"/>
        <v/>
      </c>
      <c r="AS669" t="str">
        <f t="shared" si="1411"/>
        <v/>
      </c>
      <c r="AT669" t="str">
        <f t="shared" si="1412"/>
        <v/>
      </c>
      <c r="AU669" t="str">
        <f t="shared" si="1412"/>
        <v/>
      </c>
      <c r="AV669" t="str">
        <f t="shared" si="1412"/>
        <v/>
      </c>
      <c r="AW669" t="str">
        <f t="shared" si="1412"/>
        <v/>
      </c>
      <c r="AX669" t="str">
        <f t="shared" si="1413"/>
        <v/>
      </c>
      <c r="AY669" t="str">
        <f t="shared" si="1413"/>
        <v/>
      </c>
      <c r="AZ669" t="str">
        <f t="shared" si="1413"/>
        <v/>
      </c>
      <c r="BA669" t="str">
        <f t="shared" si="1413"/>
        <v/>
      </c>
      <c r="BC669">
        <f t="shared" si="1414"/>
        <v>0.37160751565762007</v>
      </c>
      <c r="BD669">
        <f t="shared" si="1415"/>
        <v>0.37369519832985387</v>
      </c>
      <c r="BE669">
        <f t="shared" si="1416"/>
        <v>0.32359081419624219</v>
      </c>
      <c r="BF669">
        <f t="shared" si="1417"/>
        <v>0.72860125260960329</v>
      </c>
      <c r="BG669">
        <f t="shared" si="1417"/>
        <v>0.7752808988764045</v>
      </c>
      <c r="BH669">
        <f t="shared" si="1417"/>
        <v>0.6033519553072626</v>
      </c>
      <c r="BI669">
        <f t="shared" si="1417"/>
        <v>0.50322580645161286</v>
      </c>
      <c r="BJ669">
        <f t="shared" si="1418"/>
        <v>0.27139874739039666</v>
      </c>
      <c r="BK669">
        <f t="shared" si="1418"/>
        <v>0.2247191011235955</v>
      </c>
      <c r="BL669">
        <f t="shared" si="1418"/>
        <v>0.39664804469273746</v>
      </c>
      <c r="BM669">
        <f t="shared" si="1418"/>
        <v>0.49677419354838709</v>
      </c>
      <c r="BP669">
        <f t="shared" si="1419"/>
        <v>0.19230769230769232</v>
      </c>
      <c r="BQ669">
        <f t="shared" si="1420"/>
        <v>0.38461538461538464</v>
      </c>
      <c r="BR669">
        <f t="shared" si="1421"/>
        <v>0.84615384615384615</v>
      </c>
      <c r="BS669">
        <f t="shared" si="1422"/>
        <v>0.84615384615384615</v>
      </c>
      <c r="BT669">
        <f t="shared" si="1422"/>
        <v>0.6</v>
      </c>
      <c r="BU669">
        <f t="shared" si="1422"/>
        <v>0.9</v>
      </c>
      <c r="BV669">
        <f t="shared" si="1422"/>
        <v>0.81818181818181823</v>
      </c>
      <c r="BW669">
        <f t="shared" si="1423"/>
        <v>0.15384615384615385</v>
      </c>
      <c r="BX669">
        <f t="shared" si="1423"/>
        <v>0.4</v>
      </c>
      <c r="BY669">
        <f t="shared" si="1423"/>
        <v>0.1</v>
      </c>
      <c r="BZ669">
        <f t="shared" si="1423"/>
        <v>0.18181818181818182</v>
      </c>
    </row>
    <row r="670" spans="1:78" outlineLevel="1">
      <c r="A670" t="s">
        <v>101</v>
      </c>
      <c r="B670" t="s">
        <v>1773</v>
      </c>
      <c r="C670">
        <v>2023</v>
      </c>
      <c r="D670" t="s">
        <v>2039</v>
      </c>
      <c r="G670">
        <f t="shared" si="1391"/>
        <v>0.3</v>
      </c>
      <c r="H670">
        <f t="shared" si="1392"/>
        <v>0.23658536585365852</v>
      </c>
      <c r="I670">
        <f t="shared" si="1393"/>
        <v>0.12926829268292683</v>
      </c>
      <c r="K670">
        <f t="shared" si="1394"/>
        <v>0</v>
      </c>
      <c r="L670">
        <f t="shared" si="1395"/>
        <v>0.25</v>
      </c>
      <c r="M670">
        <f t="shared" si="1396"/>
        <v>0</v>
      </c>
      <c r="O670">
        <f t="shared" si="1397"/>
        <v>0</v>
      </c>
      <c r="P670">
        <f t="shared" si="1398"/>
        <v>1</v>
      </c>
      <c r="R670">
        <f t="shared" si="1399"/>
        <v>0.27272727272727271</v>
      </c>
      <c r="S670">
        <f t="shared" si="1400"/>
        <v>0.36363636363636365</v>
      </c>
      <c r="T670">
        <f t="shared" si="1401"/>
        <v>0.45454545454545453</v>
      </c>
      <c r="U670">
        <f t="shared" si="1402"/>
        <v>0</v>
      </c>
      <c r="V670">
        <f t="shared" si="1402"/>
        <v>0</v>
      </c>
      <c r="W670">
        <f t="shared" si="1402"/>
        <v>0</v>
      </c>
      <c r="X670">
        <f t="shared" si="1402"/>
        <v>0</v>
      </c>
      <c r="Y670">
        <f t="shared" si="1403"/>
        <v>1</v>
      </c>
      <c r="Z670">
        <f t="shared" si="1403"/>
        <v>1</v>
      </c>
      <c r="AA670">
        <f t="shared" si="1403"/>
        <v>1</v>
      </c>
      <c r="AB670">
        <f t="shared" si="1403"/>
        <v>1</v>
      </c>
      <c r="AD670">
        <f t="shared" si="1404"/>
        <v>0.37804878048780488</v>
      </c>
      <c r="AE670">
        <f t="shared" si="1405"/>
        <v>0.24542682926829268</v>
      </c>
      <c r="AF670">
        <f t="shared" si="1406"/>
        <v>0.33231707317073172</v>
      </c>
      <c r="AG670">
        <f t="shared" si="1407"/>
        <v>0.3902439024390244</v>
      </c>
      <c r="AH670">
        <f t="shared" si="1407"/>
        <v>0.39919354838709675</v>
      </c>
      <c r="AI670">
        <f t="shared" si="1407"/>
        <v>0.2484472049689441</v>
      </c>
      <c r="AJ670">
        <f t="shared" si="1407"/>
        <v>0.21100917431192662</v>
      </c>
      <c r="AK670">
        <f t="shared" si="1408"/>
        <v>0.6097560975609756</v>
      </c>
      <c r="AL670">
        <f t="shared" si="1408"/>
        <v>0.60080645161290325</v>
      </c>
      <c r="AM670">
        <f t="shared" si="1408"/>
        <v>0.75155279503105588</v>
      </c>
      <c r="AN670">
        <f t="shared" si="1408"/>
        <v>0.78899082568807344</v>
      </c>
      <c r="AQ670" t="str">
        <f t="shared" si="1409"/>
        <v/>
      </c>
      <c r="AR670" t="str">
        <f t="shared" si="1410"/>
        <v/>
      </c>
      <c r="AS670" t="str">
        <f t="shared" si="1411"/>
        <v/>
      </c>
      <c r="AT670" t="str">
        <f t="shared" si="1412"/>
        <v/>
      </c>
      <c r="AU670" t="str">
        <f t="shared" si="1412"/>
        <v/>
      </c>
      <c r="AV670" t="str">
        <f t="shared" si="1412"/>
        <v/>
      </c>
      <c r="AW670" t="str">
        <f t="shared" si="1412"/>
        <v/>
      </c>
      <c r="AX670" t="str">
        <f t="shared" si="1413"/>
        <v/>
      </c>
      <c r="AY670" t="str">
        <f t="shared" si="1413"/>
        <v/>
      </c>
      <c r="AZ670" t="str">
        <f t="shared" si="1413"/>
        <v/>
      </c>
      <c r="BA670" t="str">
        <f t="shared" si="1413"/>
        <v/>
      </c>
      <c r="BC670">
        <f t="shared" si="1414"/>
        <v>0.33</v>
      </c>
      <c r="BD670">
        <f t="shared" si="1415"/>
        <v>0.33600000000000002</v>
      </c>
      <c r="BE670">
        <f t="shared" si="1416"/>
        <v>0.32400000000000001</v>
      </c>
      <c r="BF670">
        <f t="shared" si="1417"/>
        <v>0.71599999999999997</v>
      </c>
      <c r="BG670">
        <f t="shared" si="1417"/>
        <v>0.77575757575757576</v>
      </c>
      <c r="BH670">
        <f t="shared" si="1417"/>
        <v>0.66666666666666663</v>
      </c>
      <c r="BI670">
        <f t="shared" si="1417"/>
        <v>0.48148148148148145</v>
      </c>
      <c r="BJ670">
        <f t="shared" si="1418"/>
        <v>0.28399999999999997</v>
      </c>
      <c r="BK670">
        <f t="shared" si="1418"/>
        <v>0.22424242424242424</v>
      </c>
      <c r="BL670">
        <f t="shared" si="1418"/>
        <v>0.33333333333333331</v>
      </c>
      <c r="BM670">
        <f t="shared" si="1418"/>
        <v>0.51851851851851849</v>
      </c>
      <c r="BP670">
        <f t="shared" si="1419"/>
        <v>0.2</v>
      </c>
      <c r="BQ670">
        <f t="shared" si="1420"/>
        <v>0.2</v>
      </c>
      <c r="BR670">
        <f t="shared" si="1421"/>
        <v>0.6</v>
      </c>
      <c r="BS670">
        <f t="shared" si="1422"/>
        <v>0.6</v>
      </c>
      <c r="BT670">
        <f t="shared" si="1422"/>
        <v>0.5</v>
      </c>
      <c r="BU670">
        <f t="shared" si="1422"/>
        <v>1</v>
      </c>
      <c r="BV670">
        <f t="shared" si="1422"/>
        <v>0.83333333333333337</v>
      </c>
      <c r="BW670">
        <f t="shared" si="1423"/>
        <v>0.4</v>
      </c>
      <c r="BX670">
        <f t="shared" si="1423"/>
        <v>0.5</v>
      </c>
      <c r="BY670">
        <f t="shared" si="1423"/>
        <v>0</v>
      </c>
      <c r="BZ670">
        <f t="shared" si="1423"/>
        <v>0.16666666666666666</v>
      </c>
    </row>
    <row r="671" spans="1:78" outlineLevel="1">
      <c r="A671" t="s">
        <v>103</v>
      </c>
      <c r="B671" t="s">
        <v>1939</v>
      </c>
      <c r="C671">
        <v>2018</v>
      </c>
      <c r="D671" t="s">
        <v>2039</v>
      </c>
      <c r="G671">
        <f t="shared" ref="G671:G676" si="1424">IF(F282&gt;0, G282/F282, "")</f>
        <v>0.52853598014888337</v>
      </c>
      <c r="H671">
        <f t="shared" ref="H671:H676" si="1425">IF(F282&gt;0, H282/F282, "")</f>
        <v>0.41191066997518611</v>
      </c>
      <c r="I671">
        <f t="shared" ref="I671:I676" si="1426">IF(F282&gt;0, I282/F282, "")</f>
        <v>0.14764267990074442</v>
      </c>
      <c r="K671">
        <f t="shared" ref="K671:K676" si="1427">IF(J282&gt;0, K282/J282, "")</f>
        <v>0</v>
      </c>
      <c r="L671">
        <f t="shared" ref="L671:L676" si="1428">IF(J282&gt;0, L282/J282, "")</f>
        <v>0</v>
      </c>
      <c r="M671">
        <f t="shared" ref="M671:M676" si="1429">IF(J282&gt;0, M282/J282, "")</f>
        <v>0</v>
      </c>
      <c r="O671" t="str">
        <f t="shared" ref="O671:O676" si="1430">IF(N282&gt;0, O282/N282, "")</f>
        <v/>
      </c>
      <c r="P671" t="str">
        <f t="shared" ref="P671:P676" si="1431">IF(N282&gt;0, P282/N282, "")</f>
        <v/>
      </c>
      <c r="R671" t="str">
        <f t="shared" ref="R671:R676" si="1432">IF(Q282&gt;0, R282/Q282, "")</f>
        <v/>
      </c>
      <c r="S671" t="str">
        <f t="shared" ref="S671:S676" si="1433">IF(Q282&gt;0, S282/Q282, "")</f>
        <v/>
      </c>
      <c r="T671" t="str">
        <f t="shared" ref="T671:T676" si="1434">IF(Q282&gt;0, T282/Q282, "")</f>
        <v/>
      </c>
      <c r="U671" t="str">
        <f t="shared" ref="U671:X676" si="1435">IF(Q282&gt;0, U282/Q282, "")</f>
        <v/>
      </c>
      <c r="V671" t="str">
        <f t="shared" si="1435"/>
        <v/>
      </c>
      <c r="W671" t="str">
        <f t="shared" si="1435"/>
        <v/>
      </c>
      <c r="X671" t="str">
        <f t="shared" si="1435"/>
        <v/>
      </c>
      <c r="Y671" t="str">
        <f t="shared" ref="Y671:AB676" si="1436">IF(Q282&gt;0, Y282/Q282, "")</f>
        <v/>
      </c>
      <c r="Z671" t="str">
        <f t="shared" si="1436"/>
        <v/>
      </c>
      <c r="AA671" t="str">
        <f t="shared" si="1436"/>
        <v/>
      </c>
      <c r="AB671" t="str">
        <f t="shared" si="1436"/>
        <v/>
      </c>
      <c r="AD671">
        <f t="shared" ref="AD671:AD676" si="1437">IF(AC282&gt;0, AD282/AC282, "")</f>
        <v>0.55901639344262299</v>
      </c>
      <c r="AE671">
        <f t="shared" ref="AE671:AE676" si="1438">IF(AC282&gt;0, AE282/AC282, "")</f>
        <v>0.30327868852459017</v>
      </c>
      <c r="AF671">
        <f t="shared" ref="AF671:AF676" si="1439">IF(AC282&gt;0, AF282/AC282, "")</f>
        <v>0.31311475409836065</v>
      </c>
      <c r="AG671">
        <f t="shared" ref="AG671:AJ676" si="1440">IF(AC282&gt;0, AG282/AC282, "")</f>
        <v>0.40163934426229508</v>
      </c>
      <c r="AH671">
        <f t="shared" si="1440"/>
        <v>0.42228739002932553</v>
      </c>
      <c r="AI671">
        <f t="shared" si="1440"/>
        <v>0.24864864864864866</v>
      </c>
      <c r="AJ671">
        <f t="shared" si="1440"/>
        <v>0.38219895287958117</v>
      </c>
      <c r="AK671">
        <f t="shared" ref="AK671:AN676" si="1441">IF(AC282&gt;0, AK282/AC282, "")</f>
        <v>0.59836065573770492</v>
      </c>
      <c r="AL671">
        <f t="shared" si="1441"/>
        <v>0.57771260997067453</v>
      </c>
      <c r="AM671">
        <f t="shared" si="1441"/>
        <v>0.75135135135135134</v>
      </c>
      <c r="AN671">
        <f t="shared" si="1441"/>
        <v>0.61780104712041883</v>
      </c>
      <c r="AQ671" t="str">
        <f t="shared" ref="AQ671:AQ676" si="1442">IF(AP282&gt;0, AQ282/AP282, "")</f>
        <v/>
      </c>
      <c r="AR671" t="str">
        <f t="shared" ref="AR671:AR676" si="1443">IF(AP282&gt;0, AR282/AP282, "")</f>
        <v/>
      </c>
      <c r="AS671" t="str">
        <f t="shared" ref="AS671:AS676" si="1444">IF(AP282&gt;0, AS282/AP282, "")</f>
        <v/>
      </c>
      <c r="AT671" t="str">
        <f t="shared" ref="AT671:AW676" si="1445">IF(AP282&gt;0, AT282/AP282, "")</f>
        <v/>
      </c>
      <c r="AU671" t="str">
        <f t="shared" si="1445"/>
        <v/>
      </c>
      <c r="AV671" t="str">
        <f t="shared" si="1445"/>
        <v/>
      </c>
      <c r="AW671" t="str">
        <f t="shared" si="1445"/>
        <v/>
      </c>
      <c r="AX671" t="str">
        <f t="shared" ref="AX671:BA676" si="1446">IF(AP282&gt;0, AX282/AP282, "")</f>
        <v/>
      </c>
      <c r="AY671" t="str">
        <f t="shared" si="1446"/>
        <v/>
      </c>
      <c r="AZ671" t="str">
        <f t="shared" si="1446"/>
        <v/>
      </c>
      <c r="BA671" t="str">
        <f t="shared" si="1446"/>
        <v/>
      </c>
      <c r="BC671">
        <f t="shared" ref="BC671:BC676" si="1447">IF(BB282&gt;0, BC282/BB282, "")</f>
        <v>0.4748663101604278</v>
      </c>
      <c r="BD671">
        <f t="shared" ref="BD671:BD676" si="1448">IF(BB282&gt;0, BD282/BB282, "")</f>
        <v>0.47058823529411764</v>
      </c>
      <c r="BE671">
        <f t="shared" ref="BE671:BE676" si="1449">IF(BB282&gt;0, BE282/BB282, "")</f>
        <v>0.26631016042780747</v>
      </c>
      <c r="BF671">
        <f t="shared" ref="BF671:BI676" si="1450">IF(BB282&gt;0, BF282/BB282, "")</f>
        <v>0.66951871657754014</v>
      </c>
      <c r="BG671">
        <f t="shared" si="1450"/>
        <v>0.78828828828828834</v>
      </c>
      <c r="BH671">
        <f t="shared" si="1450"/>
        <v>0.61136363636363633</v>
      </c>
      <c r="BI671">
        <f t="shared" si="1450"/>
        <v>0.49799196787148592</v>
      </c>
      <c r="BJ671">
        <f t="shared" ref="BJ671:BM676" si="1451">IF(BB282&gt;0, BJ282/BB282, "")</f>
        <v>0.33048128342245991</v>
      </c>
      <c r="BK671">
        <f t="shared" si="1451"/>
        <v>0.21171171171171171</v>
      </c>
      <c r="BL671">
        <f t="shared" si="1451"/>
        <v>0.38863636363636361</v>
      </c>
      <c r="BM671">
        <f t="shared" si="1451"/>
        <v>0.50200803212851408</v>
      </c>
      <c r="BP671" t="str">
        <f t="shared" ref="BP671:BP676" si="1452">IF(BO282&gt;0, BP282/BO282, "")</f>
        <v/>
      </c>
      <c r="BQ671" t="str">
        <f t="shared" ref="BQ671:BQ676" si="1453">IF(BO282&gt;0, BQ282/BO282, "")</f>
        <v/>
      </c>
      <c r="BR671" t="str">
        <f t="shared" ref="BR671:BR676" si="1454">IF(BO282&gt;0, BR282/BO282, "")</f>
        <v/>
      </c>
      <c r="BS671" t="str">
        <f t="shared" ref="BS671:BV676" si="1455">IF(BO282&gt;0, BS282/BO282, "")</f>
        <v/>
      </c>
      <c r="BT671" t="str">
        <f t="shared" si="1455"/>
        <v/>
      </c>
      <c r="BU671" t="str">
        <f t="shared" si="1455"/>
        <v/>
      </c>
      <c r="BV671" t="str">
        <f t="shared" si="1455"/>
        <v/>
      </c>
      <c r="BW671" t="str">
        <f t="shared" ref="BW671:BZ676" si="1456">IF(BO282&gt;0, BW282/BO282, "")</f>
        <v/>
      </c>
      <c r="BX671" t="str">
        <f t="shared" si="1456"/>
        <v/>
      </c>
      <c r="BY671" t="str">
        <f t="shared" si="1456"/>
        <v/>
      </c>
      <c r="BZ671" t="str">
        <f t="shared" si="1456"/>
        <v/>
      </c>
    </row>
    <row r="672" spans="1:78" outlineLevel="1">
      <c r="A672" t="s">
        <v>103</v>
      </c>
      <c r="B672" t="s">
        <v>1939</v>
      </c>
      <c r="C672">
        <v>2019</v>
      </c>
      <c r="D672" t="s">
        <v>2039</v>
      </c>
      <c r="G672">
        <f t="shared" si="1424"/>
        <v>0.53762135922330101</v>
      </c>
      <c r="H672">
        <f t="shared" si="1425"/>
        <v>0.41383495145631066</v>
      </c>
      <c r="I672">
        <f t="shared" si="1426"/>
        <v>0.18932038834951456</v>
      </c>
      <c r="K672">
        <f t="shared" si="1427"/>
        <v>0</v>
      </c>
      <c r="L672">
        <f t="shared" si="1428"/>
        <v>0</v>
      </c>
      <c r="M672">
        <f t="shared" si="1429"/>
        <v>0</v>
      </c>
      <c r="O672" t="str">
        <f t="shared" si="1430"/>
        <v/>
      </c>
      <c r="P672" t="str">
        <f t="shared" si="1431"/>
        <v/>
      </c>
      <c r="R672" t="str">
        <f t="shared" si="1432"/>
        <v/>
      </c>
      <c r="S672" t="str">
        <f t="shared" si="1433"/>
        <v/>
      </c>
      <c r="T672" t="str">
        <f t="shared" si="1434"/>
        <v/>
      </c>
      <c r="U672" t="str">
        <f t="shared" si="1435"/>
        <v/>
      </c>
      <c r="V672" t="str">
        <f t="shared" si="1435"/>
        <v/>
      </c>
      <c r="W672" t="str">
        <f t="shared" si="1435"/>
        <v/>
      </c>
      <c r="X672" t="str">
        <f t="shared" si="1435"/>
        <v/>
      </c>
      <c r="Y672" t="str">
        <f t="shared" si="1436"/>
        <v/>
      </c>
      <c r="Z672" t="str">
        <f t="shared" si="1436"/>
        <v/>
      </c>
      <c r="AA672" t="str">
        <f t="shared" si="1436"/>
        <v/>
      </c>
      <c r="AB672" t="str">
        <f t="shared" si="1436"/>
        <v/>
      </c>
      <c r="AD672">
        <f t="shared" si="1437"/>
        <v>0.49402390438247012</v>
      </c>
      <c r="AE672">
        <f t="shared" si="1438"/>
        <v>0.39043824701195218</v>
      </c>
      <c r="AF672">
        <f t="shared" si="1439"/>
        <v>0.37051792828685259</v>
      </c>
      <c r="AG672">
        <f t="shared" si="1440"/>
        <v>0.33466135458167329</v>
      </c>
      <c r="AH672">
        <f t="shared" si="1440"/>
        <v>0.36693548387096775</v>
      </c>
      <c r="AI672">
        <f t="shared" si="1440"/>
        <v>0.20918367346938777</v>
      </c>
      <c r="AJ672">
        <f t="shared" si="1440"/>
        <v>0.35483870967741937</v>
      </c>
      <c r="AK672">
        <f t="shared" si="1441"/>
        <v>0.66533864541832666</v>
      </c>
      <c r="AL672">
        <f t="shared" si="1441"/>
        <v>0.63306451612903225</v>
      </c>
      <c r="AM672">
        <f t="shared" si="1441"/>
        <v>0.79081632653061229</v>
      </c>
      <c r="AN672">
        <f t="shared" si="1441"/>
        <v>0.64516129032258063</v>
      </c>
      <c r="AQ672" t="str">
        <f t="shared" si="1442"/>
        <v/>
      </c>
      <c r="AR672" t="str">
        <f t="shared" si="1443"/>
        <v/>
      </c>
      <c r="AS672" t="str">
        <f t="shared" si="1444"/>
        <v/>
      </c>
      <c r="AT672" t="str">
        <f t="shared" si="1445"/>
        <v/>
      </c>
      <c r="AU672" t="str">
        <f t="shared" si="1445"/>
        <v/>
      </c>
      <c r="AV672" t="str">
        <f t="shared" si="1445"/>
        <v/>
      </c>
      <c r="AW672" t="str">
        <f t="shared" si="1445"/>
        <v/>
      </c>
      <c r="AX672" t="str">
        <f t="shared" si="1446"/>
        <v/>
      </c>
      <c r="AY672" t="str">
        <f t="shared" si="1446"/>
        <v/>
      </c>
      <c r="AZ672" t="str">
        <f t="shared" si="1446"/>
        <v/>
      </c>
      <c r="BA672" t="str">
        <f t="shared" si="1446"/>
        <v/>
      </c>
      <c r="BC672">
        <f t="shared" si="1447"/>
        <v>0.50805687203791472</v>
      </c>
      <c r="BD672">
        <f t="shared" si="1448"/>
        <v>0.43033175355450237</v>
      </c>
      <c r="BE672">
        <f t="shared" si="1449"/>
        <v>0.24265402843601896</v>
      </c>
      <c r="BF672">
        <f t="shared" si="1450"/>
        <v>0.71563981042654023</v>
      </c>
      <c r="BG672">
        <f t="shared" si="1450"/>
        <v>0.82462686567164178</v>
      </c>
      <c r="BH672">
        <f t="shared" si="1450"/>
        <v>0.64757709251101325</v>
      </c>
      <c r="BI672">
        <f t="shared" si="1450"/>
        <v>0.51171875</v>
      </c>
      <c r="BJ672">
        <f t="shared" si="1451"/>
        <v>0.28436018957345971</v>
      </c>
      <c r="BK672">
        <f t="shared" si="1451"/>
        <v>0.17537313432835822</v>
      </c>
      <c r="BL672">
        <f t="shared" si="1451"/>
        <v>0.3524229074889868</v>
      </c>
      <c r="BM672">
        <f t="shared" si="1451"/>
        <v>0.48828125</v>
      </c>
      <c r="BP672" t="str">
        <f t="shared" si="1452"/>
        <v/>
      </c>
      <c r="BQ672" t="str">
        <f t="shared" si="1453"/>
        <v/>
      </c>
      <c r="BR672" t="str">
        <f t="shared" si="1454"/>
        <v/>
      </c>
      <c r="BS672" t="str">
        <f t="shared" si="1455"/>
        <v/>
      </c>
      <c r="BT672" t="str">
        <f t="shared" si="1455"/>
        <v/>
      </c>
      <c r="BU672" t="str">
        <f t="shared" si="1455"/>
        <v/>
      </c>
      <c r="BV672" t="str">
        <f t="shared" si="1455"/>
        <v/>
      </c>
      <c r="BW672" t="str">
        <f t="shared" si="1456"/>
        <v/>
      </c>
      <c r="BX672" t="str">
        <f t="shared" si="1456"/>
        <v/>
      </c>
      <c r="BY672" t="str">
        <f t="shared" si="1456"/>
        <v/>
      </c>
      <c r="BZ672" t="str">
        <f t="shared" si="1456"/>
        <v/>
      </c>
    </row>
    <row r="673" spans="1:78" outlineLevel="1">
      <c r="A673" t="s">
        <v>103</v>
      </c>
      <c r="B673" t="s">
        <v>1939</v>
      </c>
      <c r="C673">
        <v>2020</v>
      </c>
      <c r="D673" t="s">
        <v>2039</v>
      </c>
      <c r="G673">
        <f t="shared" si="1424"/>
        <v>0.63100436681222705</v>
      </c>
      <c r="H673">
        <f t="shared" si="1425"/>
        <v>0.38755458515283842</v>
      </c>
      <c r="I673">
        <f t="shared" si="1426"/>
        <v>0.15174672489082969</v>
      </c>
      <c r="K673">
        <f t="shared" si="1427"/>
        <v>0</v>
      </c>
      <c r="L673">
        <f t="shared" si="1428"/>
        <v>0.5</v>
      </c>
      <c r="M673">
        <f t="shared" si="1429"/>
        <v>0</v>
      </c>
      <c r="O673">
        <f t="shared" si="1430"/>
        <v>0</v>
      </c>
      <c r="P673">
        <f t="shared" si="1431"/>
        <v>1</v>
      </c>
      <c r="R673" t="str">
        <f t="shared" si="1432"/>
        <v/>
      </c>
      <c r="S673" t="str">
        <f t="shared" si="1433"/>
        <v/>
      </c>
      <c r="T673" t="str">
        <f t="shared" si="1434"/>
        <v/>
      </c>
      <c r="U673" t="str">
        <f t="shared" si="1435"/>
        <v/>
      </c>
      <c r="V673" t="str">
        <f t="shared" si="1435"/>
        <v/>
      </c>
      <c r="W673" t="str">
        <f t="shared" si="1435"/>
        <v/>
      </c>
      <c r="X673" t="str">
        <f t="shared" si="1435"/>
        <v/>
      </c>
      <c r="Y673" t="str">
        <f t="shared" si="1436"/>
        <v/>
      </c>
      <c r="Z673" t="str">
        <f t="shared" si="1436"/>
        <v/>
      </c>
      <c r="AA673" t="str">
        <f t="shared" si="1436"/>
        <v/>
      </c>
      <c r="AB673" t="str">
        <f t="shared" si="1436"/>
        <v/>
      </c>
      <c r="AD673">
        <f t="shared" si="1437"/>
        <v>0.58568329718004342</v>
      </c>
      <c r="AE673">
        <f t="shared" si="1438"/>
        <v>0.36876355748373102</v>
      </c>
      <c r="AF673">
        <f t="shared" si="1439"/>
        <v>0.29718004338394793</v>
      </c>
      <c r="AG673">
        <f t="shared" si="1440"/>
        <v>0.33622559652928419</v>
      </c>
      <c r="AH673">
        <f t="shared" si="1440"/>
        <v>0.37777777777777777</v>
      </c>
      <c r="AI673">
        <f t="shared" si="1440"/>
        <v>0.19411764705882353</v>
      </c>
      <c r="AJ673">
        <f t="shared" si="1440"/>
        <v>0.27007299270072993</v>
      </c>
      <c r="AK673">
        <f t="shared" si="1441"/>
        <v>0.66377440347071581</v>
      </c>
      <c r="AL673">
        <f t="shared" si="1441"/>
        <v>0.62222222222222223</v>
      </c>
      <c r="AM673">
        <f t="shared" si="1441"/>
        <v>0.80588235294117649</v>
      </c>
      <c r="AN673">
        <f t="shared" si="1441"/>
        <v>0.72992700729927007</v>
      </c>
      <c r="AQ673" t="str">
        <f t="shared" si="1442"/>
        <v/>
      </c>
      <c r="AR673" t="str">
        <f t="shared" si="1443"/>
        <v/>
      </c>
      <c r="AS673" t="str">
        <f t="shared" si="1444"/>
        <v/>
      </c>
      <c r="AT673" t="str">
        <f t="shared" si="1445"/>
        <v/>
      </c>
      <c r="AU673" t="str">
        <f t="shared" si="1445"/>
        <v/>
      </c>
      <c r="AV673" t="str">
        <f t="shared" si="1445"/>
        <v/>
      </c>
      <c r="AW673" t="str">
        <f t="shared" si="1445"/>
        <v/>
      </c>
      <c r="AX673" t="str">
        <f t="shared" si="1446"/>
        <v/>
      </c>
      <c r="AY673" t="str">
        <f t="shared" si="1446"/>
        <v/>
      </c>
      <c r="AZ673" t="str">
        <f t="shared" si="1446"/>
        <v/>
      </c>
      <c r="BA673" t="str">
        <f t="shared" si="1446"/>
        <v/>
      </c>
      <c r="BC673">
        <f t="shared" si="1447"/>
        <v>0.52745098039215688</v>
      </c>
      <c r="BD673">
        <f t="shared" si="1448"/>
        <v>0.45294117647058824</v>
      </c>
      <c r="BE673">
        <f t="shared" si="1449"/>
        <v>0.23039215686274508</v>
      </c>
      <c r="BF673">
        <f t="shared" si="1450"/>
        <v>0.6774509803921569</v>
      </c>
      <c r="BG673">
        <f t="shared" si="1450"/>
        <v>0.78252788104089221</v>
      </c>
      <c r="BH673">
        <f t="shared" si="1450"/>
        <v>0.57792207792207795</v>
      </c>
      <c r="BI673">
        <f t="shared" si="1450"/>
        <v>0.40851063829787232</v>
      </c>
      <c r="BJ673">
        <f t="shared" si="1451"/>
        <v>0.32254901960784316</v>
      </c>
      <c r="BK673">
        <f t="shared" si="1451"/>
        <v>0.21747211895910781</v>
      </c>
      <c r="BL673">
        <f t="shared" si="1451"/>
        <v>0.42207792207792205</v>
      </c>
      <c r="BM673">
        <f t="shared" si="1451"/>
        <v>0.59148936170212763</v>
      </c>
      <c r="BP673" t="str">
        <f t="shared" si="1452"/>
        <v/>
      </c>
      <c r="BQ673" t="str">
        <f t="shared" si="1453"/>
        <v/>
      </c>
      <c r="BR673" t="str">
        <f t="shared" si="1454"/>
        <v/>
      </c>
      <c r="BS673" t="str">
        <f t="shared" si="1455"/>
        <v/>
      </c>
      <c r="BT673" t="str">
        <f t="shared" si="1455"/>
        <v/>
      </c>
      <c r="BU673" t="str">
        <f t="shared" si="1455"/>
        <v/>
      </c>
      <c r="BV673" t="str">
        <f t="shared" si="1455"/>
        <v/>
      </c>
      <c r="BW673" t="str">
        <f t="shared" si="1456"/>
        <v/>
      </c>
      <c r="BX673" t="str">
        <f t="shared" si="1456"/>
        <v/>
      </c>
      <c r="BY673" t="str">
        <f t="shared" si="1456"/>
        <v/>
      </c>
      <c r="BZ673" t="str">
        <f t="shared" si="1456"/>
        <v/>
      </c>
    </row>
    <row r="674" spans="1:78" outlineLevel="1">
      <c r="A674" t="s">
        <v>103</v>
      </c>
      <c r="B674" t="s">
        <v>1939</v>
      </c>
      <c r="C674">
        <v>2021</v>
      </c>
      <c r="D674" t="s">
        <v>2039</v>
      </c>
      <c r="G674">
        <f t="shared" si="1424"/>
        <v>0.61568627450980395</v>
      </c>
      <c r="H674">
        <f t="shared" si="1425"/>
        <v>0.36470588235294116</v>
      </c>
      <c r="I674">
        <f t="shared" si="1426"/>
        <v>0.13464052287581699</v>
      </c>
      <c r="K674" t="str">
        <f t="shared" si="1427"/>
        <v/>
      </c>
      <c r="L674" t="str">
        <f t="shared" si="1428"/>
        <v/>
      </c>
      <c r="M674" t="str">
        <f t="shared" si="1429"/>
        <v/>
      </c>
      <c r="O674">
        <f t="shared" si="1430"/>
        <v>0</v>
      </c>
      <c r="P674">
        <f t="shared" si="1431"/>
        <v>1</v>
      </c>
      <c r="R674" t="str">
        <f t="shared" si="1432"/>
        <v/>
      </c>
      <c r="S674" t="str">
        <f t="shared" si="1433"/>
        <v/>
      </c>
      <c r="T674" t="str">
        <f t="shared" si="1434"/>
        <v/>
      </c>
      <c r="U674" t="str">
        <f t="shared" si="1435"/>
        <v/>
      </c>
      <c r="V674" t="str">
        <f t="shared" si="1435"/>
        <v/>
      </c>
      <c r="W674" t="str">
        <f t="shared" si="1435"/>
        <v/>
      </c>
      <c r="X674" t="str">
        <f t="shared" si="1435"/>
        <v/>
      </c>
      <c r="Y674" t="str">
        <f t="shared" si="1436"/>
        <v/>
      </c>
      <c r="Z674" t="str">
        <f t="shared" si="1436"/>
        <v/>
      </c>
      <c r="AA674" t="str">
        <f t="shared" si="1436"/>
        <v/>
      </c>
      <c r="AB674" t="str">
        <f t="shared" si="1436"/>
        <v/>
      </c>
      <c r="AD674">
        <f t="shared" si="1437"/>
        <v>0.53278688524590168</v>
      </c>
      <c r="AE674">
        <f t="shared" si="1438"/>
        <v>0.4098360655737705</v>
      </c>
      <c r="AF674">
        <f t="shared" si="1439"/>
        <v>0.29781420765027322</v>
      </c>
      <c r="AG674">
        <f t="shared" si="1440"/>
        <v>0.37704918032786883</v>
      </c>
      <c r="AH674">
        <f t="shared" si="1440"/>
        <v>0.45128205128205129</v>
      </c>
      <c r="AI674">
        <f t="shared" si="1440"/>
        <v>0.24</v>
      </c>
      <c r="AJ674">
        <f t="shared" si="1440"/>
        <v>0.34862385321100919</v>
      </c>
      <c r="AK674">
        <f t="shared" si="1441"/>
        <v>0.62295081967213117</v>
      </c>
      <c r="AL674">
        <f t="shared" si="1441"/>
        <v>0.54871794871794877</v>
      </c>
      <c r="AM674">
        <f t="shared" si="1441"/>
        <v>0.76</v>
      </c>
      <c r="AN674">
        <f t="shared" si="1441"/>
        <v>0.65137614678899081</v>
      </c>
      <c r="AQ674" t="str">
        <f t="shared" si="1442"/>
        <v/>
      </c>
      <c r="AR674" t="str">
        <f t="shared" si="1443"/>
        <v/>
      </c>
      <c r="AS674" t="str">
        <f t="shared" si="1444"/>
        <v/>
      </c>
      <c r="AT674" t="str">
        <f t="shared" si="1445"/>
        <v/>
      </c>
      <c r="AU674" t="str">
        <f t="shared" si="1445"/>
        <v/>
      </c>
      <c r="AV674" t="str">
        <f t="shared" si="1445"/>
        <v/>
      </c>
      <c r="AW674" t="str">
        <f t="shared" si="1445"/>
        <v/>
      </c>
      <c r="AX674" t="str">
        <f t="shared" si="1446"/>
        <v/>
      </c>
      <c r="AY674" t="str">
        <f t="shared" si="1446"/>
        <v/>
      </c>
      <c r="AZ674" t="str">
        <f t="shared" si="1446"/>
        <v/>
      </c>
      <c r="BA674" t="str">
        <f t="shared" si="1446"/>
        <v/>
      </c>
      <c r="BC674">
        <f t="shared" si="1447"/>
        <v>0.53444676409185798</v>
      </c>
      <c r="BD674">
        <f t="shared" si="1448"/>
        <v>0.40396659707724425</v>
      </c>
      <c r="BE674">
        <f t="shared" si="1449"/>
        <v>0.21816283924843424</v>
      </c>
      <c r="BF674">
        <f t="shared" si="1450"/>
        <v>0.70668058455114824</v>
      </c>
      <c r="BG674">
        <f t="shared" si="1450"/>
        <v>0.791015625</v>
      </c>
      <c r="BH674">
        <f t="shared" si="1450"/>
        <v>0.57881136950904388</v>
      </c>
      <c r="BI674">
        <f t="shared" si="1450"/>
        <v>0.43062200956937802</v>
      </c>
      <c r="BJ674">
        <f t="shared" si="1451"/>
        <v>0.29331941544885176</v>
      </c>
      <c r="BK674">
        <f t="shared" si="1451"/>
        <v>0.208984375</v>
      </c>
      <c r="BL674">
        <f t="shared" si="1451"/>
        <v>0.42118863049095606</v>
      </c>
      <c r="BM674">
        <f t="shared" si="1451"/>
        <v>0.56937799043062198</v>
      </c>
      <c r="BP674" t="str">
        <f t="shared" si="1452"/>
        <v/>
      </c>
      <c r="BQ674" t="str">
        <f t="shared" si="1453"/>
        <v/>
      </c>
      <c r="BR674" t="str">
        <f t="shared" si="1454"/>
        <v/>
      </c>
      <c r="BS674" t="str">
        <f t="shared" si="1455"/>
        <v/>
      </c>
      <c r="BT674" t="str">
        <f t="shared" si="1455"/>
        <v/>
      </c>
      <c r="BU674" t="str">
        <f t="shared" si="1455"/>
        <v/>
      </c>
      <c r="BV674" t="str">
        <f t="shared" si="1455"/>
        <v/>
      </c>
      <c r="BW674" t="str">
        <f t="shared" si="1456"/>
        <v/>
      </c>
      <c r="BX674" t="str">
        <f t="shared" si="1456"/>
        <v/>
      </c>
      <c r="BY674" t="str">
        <f t="shared" si="1456"/>
        <v/>
      </c>
      <c r="BZ674" t="str">
        <f t="shared" si="1456"/>
        <v/>
      </c>
    </row>
    <row r="675" spans="1:78" outlineLevel="1">
      <c r="A675" t="s">
        <v>103</v>
      </c>
      <c r="B675" t="s">
        <v>1939</v>
      </c>
      <c r="C675">
        <v>2022</v>
      </c>
      <c r="D675" t="s">
        <v>2039</v>
      </c>
      <c r="G675">
        <f t="shared" si="1424"/>
        <v>0.62333825701624812</v>
      </c>
      <c r="H675">
        <f t="shared" si="1425"/>
        <v>0.38109305760709011</v>
      </c>
      <c r="I675">
        <f t="shared" si="1426"/>
        <v>0.12850812407680945</v>
      </c>
      <c r="K675" t="str">
        <f t="shared" si="1427"/>
        <v/>
      </c>
      <c r="L675" t="str">
        <f t="shared" si="1428"/>
        <v/>
      </c>
      <c r="M675" t="str">
        <f t="shared" si="1429"/>
        <v/>
      </c>
      <c r="O675">
        <f t="shared" si="1430"/>
        <v>0</v>
      </c>
      <c r="P675">
        <f t="shared" si="1431"/>
        <v>1</v>
      </c>
      <c r="R675" t="str">
        <f t="shared" si="1432"/>
        <v/>
      </c>
      <c r="S675" t="str">
        <f t="shared" si="1433"/>
        <v/>
      </c>
      <c r="T675" t="str">
        <f t="shared" si="1434"/>
        <v/>
      </c>
      <c r="U675" t="str">
        <f t="shared" si="1435"/>
        <v/>
      </c>
      <c r="V675" t="str">
        <f t="shared" si="1435"/>
        <v/>
      </c>
      <c r="W675" t="str">
        <f t="shared" si="1435"/>
        <v/>
      </c>
      <c r="X675" t="str">
        <f t="shared" si="1435"/>
        <v/>
      </c>
      <c r="Y675" t="str">
        <f t="shared" si="1436"/>
        <v/>
      </c>
      <c r="Z675" t="str">
        <f t="shared" si="1436"/>
        <v/>
      </c>
      <c r="AA675" t="str">
        <f t="shared" si="1436"/>
        <v/>
      </c>
      <c r="AB675" t="str">
        <f t="shared" si="1436"/>
        <v/>
      </c>
      <c r="AD675">
        <f t="shared" si="1437"/>
        <v>0.48311688311688311</v>
      </c>
      <c r="AE675">
        <f t="shared" si="1438"/>
        <v>0.42857142857142855</v>
      </c>
      <c r="AF675">
        <f t="shared" si="1439"/>
        <v>0.35064935064935066</v>
      </c>
      <c r="AG675">
        <f t="shared" si="1440"/>
        <v>0.37142857142857144</v>
      </c>
      <c r="AH675">
        <f t="shared" si="1440"/>
        <v>0.34408602150537637</v>
      </c>
      <c r="AI675">
        <f t="shared" si="1440"/>
        <v>0.22424242424242424</v>
      </c>
      <c r="AJ675">
        <f t="shared" si="1440"/>
        <v>0.37037037037037035</v>
      </c>
      <c r="AK675">
        <f t="shared" si="1441"/>
        <v>0.62857142857142856</v>
      </c>
      <c r="AL675">
        <f t="shared" si="1441"/>
        <v>0.65591397849462363</v>
      </c>
      <c r="AM675">
        <f t="shared" si="1441"/>
        <v>0.77575757575757576</v>
      </c>
      <c r="AN675">
        <f t="shared" si="1441"/>
        <v>0.62962962962962965</v>
      </c>
      <c r="AQ675" t="str">
        <f t="shared" si="1442"/>
        <v/>
      </c>
      <c r="AR675" t="str">
        <f t="shared" si="1443"/>
        <v/>
      </c>
      <c r="AS675" t="str">
        <f t="shared" si="1444"/>
        <v/>
      </c>
      <c r="AT675" t="str">
        <f t="shared" si="1445"/>
        <v/>
      </c>
      <c r="AU675" t="str">
        <f t="shared" si="1445"/>
        <v/>
      </c>
      <c r="AV675" t="str">
        <f t="shared" si="1445"/>
        <v/>
      </c>
      <c r="AW675" t="str">
        <f t="shared" si="1445"/>
        <v/>
      </c>
      <c r="AX675" t="str">
        <f t="shared" si="1446"/>
        <v/>
      </c>
      <c r="AY675" t="str">
        <f t="shared" si="1446"/>
        <v/>
      </c>
      <c r="AZ675" t="str">
        <f t="shared" si="1446"/>
        <v/>
      </c>
      <c r="BA675" t="str">
        <f t="shared" si="1446"/>
        <v/>
      </c>
      <c r="BC675">
        <f t="shared" si="1447"/>
        <v>0.5714285714285714</v>
      </c>
      <c r="BD675">
        <f t="shared" si="1448"/>
        <v>0.3934065934065934</v>
      </c>
      <c r="BE675">
        <f t="shared" si="1449"/>
        <v>0.20659340659340658</v>
      </c>
      <c r="BF675">
        <f t="shared" si="1450"/>
        <v>0.6912087912087912</v>
      </c>
      <c r="BG675">
        <f t="shared" si="1450"/>
        <v>0.77115384615384619</v>
      </c>
      <c r="BH675">
        <f t="shared" si="1450"/>
        <v>0.58100558659217882</v>
      </c>
      <c r="BI675">
        <f t="shared" si="1450"/>
        <v>0.46808510638297873</v>
      </c>
      <c r="BJ675">
        <f t="shared" si="1451"/>
        <v>0.3087912087912088</v>
      </c>
      <c r="BK675">
        <f t="shared" si="1451"/>
        <v>0.22884615384615384</v>
      </c>
      <c r="BL675">
        <f t="shared" si="1451"/>
        <v>0.41899441340782123</v>
      </c>
      <c r="BM675">
        <f t="shared" si="1451"/>
        <v>0.53191489361702127</v>
      </c>
      <c r="BP675" t="str">
        <f t="shared" si="1452"/>
        <v/>
      </c>
      <c r="BQ675" t="str">
        <f t="shared" si="1453"/>
        <v/>
      </c>
      <c r="BR675" t="str">
        <f t="shared" si="1454"/>
        <v/>
      </c>
      <c r="BS675" t="str">
        <f t="shared" si="1455"/>
        <v/>
      </c>
      <c r="BT675" t="str">
        <f t="shared" si="1455"/>
        <v/>
      </c>
      <c r="BU675" t="str">
        <f t="shared" si="1455"/>
        <v/>
      </c>
      <c r="BV675" t="str">
        <f t="shared" si="1455"/>
        <v/>
      </c>
      <c r="BW675" t="str">
        <f t="shared" si="1456"/>
        <v/>
      </c>
      <c r="BX675" t="str">
        <f t="shared" si="1456"/>
        <v/>
      </c>
      <c r="BY675" t="str">
        <f t="shared" si="1456"/>
        <v/>
      </c>
      <c r="BZ675" t="str">
        <f t="shared" si="1456"/>
        <v/>
      </c>
    </row>
    <row r="676" spans="1:78" outlineLevel="1">
      <c r="A676" t="s">
        <v>103</v>
      </c>
      <c r="B676" t="s">
        <v>1939</v>
      </c>
      <c r="C676">
        <v>2023</v>
      </c>
      <c r="D676" t="s">
        <v>2039</v>
      </c>
      <c r="G676">
        <f t="shared" si="1424"/>
        <v>0.63609898107714702</v>
      </c>
      <c r="H676">
        <f t="shared" si="1425"/>
        <v>0.34497816593886466</v>
      </c>
      <c r="I676">
        <f t="shared" si="1426"/>
        <v>0.10771470160116449</v>
      </c>
      <c r="K676" t="str">
        <f t="shared" si="1427"/>
        <v/>
      </c>
      <c r="L676" t="str">
        <f t="shared" si="1428"/>
        <v/>
      </c>
      <c r="M676" t="str">
        <f t="shared" si="1429"/>
        <v/>
      </c>
      <c r="O676">
        <f t="shared" si="1430"/>
        <v>0</v>
      </c>
      <c r="P676">
        <f t="shared" si="1431"/>
        <v>1</v>
      </c>
      <c r="R676" t="str">
        <f t="shared" si="1432"/>
        <v/>
      </c>
      <c r="S676" t="str">
        <f t="shared" si="1433"/>
        <v/>
      </c>
      <c r="T676" t="str">
        <f t="shared" si="1434"/>
        <v/>
      </c>
      <c r="U676" t="str">
        <f t="shared" si="1435"/>
        <v/>
      </c>
      <c r="V676" t="str">
        <f t="shared" si="1435"/>
        <v/>
      </c>
      <c r="W676" t="str">
        <f t="shared" si="1435"/>
        <v/>
      </c>
      <c r="X676" t="str">
        <f t="shared" si="1435"/>
        <v/>
      </c>
      <c r="Y676" t="str">
        <f t="shared" si="1436"/>
        <v/>
      </c>
      <c r="Z676" t="str">
        <f t="shared" si="1436"/>
        <v/>
      </c>
      <c r="AA676" t="str">
        <f t="shared" si="1436"/>
        <v/>
      </c>
      <c r="AB676" t="str">
        <f t="shared" si="1436"/>
        <v/>
      </c>
      <c r="AD676">
        <f t="shared" si="1437"/>
        <v>0.5642317380352645</v>
      </c>
      <c r="AE676">
        <f t="shared" si="1438"/>
        <v>0.40806045340050379</v>
      </c>
      <c r="AF676">
        <f t="shared" si="1439"/>
        <v>0.28967254408060455</v>
      </c>
      <c r="AG676">
        <f t="shared" si="1440"/>
        <v>0.2871536523929471</v>
      </c>
      <c r="AH676">
        <f t="shared" si="1440"/>
        <v>0.24107142857142858</v>
      </c>
      <c r="AI676">
        <f t="shared" si="1440"/>
        <v>0.24074074074074073</v>
      </c>
      <c r="AJ676">
        <f t="shared" si="1440"/>
        <v>0.36521739130434783</v>
      </c>
      <c r="AK676">
        <f t="shared" si="1441"/>
        <v>0.7128463476070529</v>
      </c>
      <c r="AL676">
        <f t="shared" si="1441"/>
        <v>0.7589285714285714</v>
      </c>
      <c r="AM676">
        <f t="shared" si="1441"/>
        <v>0.7592592592592593</v>
      </c>
      <c r="AN676">
        <f t="shared" si="1441"/>
        <v>0.63478260869565217</v>
      </c>
      <c r="AQ676" t="str">
        <f t="shared" si="1442"/>
        <v/>
      </c>
      <c r="AR676" t="str">
        <f t="shared" si="1443"/>
        <v/>
      </c>
      <c r="AS676" t="str">
        <f t="shared" si="1444"/>
        <v/>
      </c>
      <c r="AT676" t="str">
        <f t="shared" si="1445"/>
        <v/>
      </c>
      <c r="AU676" t="str">
        <f t="shared" si="1445"/>
        <v/>
      </c>
      <c r="AV676" t="str">
        <f t="shared" si="1445"/>
        <v/>
      </c>
      <c r="AW676" t="str">
        <f t="shared" si="1445"/>
        <v/>
      </c>
      <c r="AX676" t="str">
        <f t="shared" si="1446"/>
        <v/>
      </c>
      <c r="AY676" t="str">
        <f t="shared" si="1446"/>
        <v/>
      </c>
      <c r="AZ676" t="str">
        <f t="shared" si="1446"/>
        <v/>
      </c>
      <c r="BA676" t="str">
        <f t="shared" si="1446"/>
        <v/>
      </c>
      <c r="BC676">
        <f t="shared" si="1447"/>
        <v>0.57159487776484286</v>
      </c>
      <c r="BD676">
        <f t="shared" si="1448"/>
        <v>0.41676367869615832</v>
      </c>
      <c r="BE676">
        <f t="shared" si="1449"/>
        <v>0.20139697322467986</v>
      </c>
      <c r="BF676">
        <f t="shared" si="1450"/>
        <v>0.69150174621653082</v>
      </c>
      <c r="BG676">
        <f t="shared" si="1450"/>
        <v>0.80855397148676167</v>
      </c>
      <c r="BH676">
        <f t="shared" si="1450"/>
        <v>0.57821229050279332</v>
      </c>
      <c r="BI676">
        <f t="shared" si="1450"/>
        <v>0.38150289017341038</v>
      </c>
      <c r="BJ676">
        <f t="shared" si="1451"/>
        <v>0.30849825378346912</v>
      </c>
      <c r="BK676">
        <f t="shared" si="1451"/>
        <v>0.19144602851323828</v>
      </c>
      <c r="BL676">
        <f t="shared" si="1451"/>
        <v>0.42178770949720673</v>
      </c>
      <c r="BM676">
        <f t="shared" si="1451"/>
        <v>0.61849710982658956</v>
      </c>
      <c r="BP676" t="str">
        <f t="shared" si="1452"/>
        <v/>
      </c>
      <c r="BQ676" t="str">
        <f t="shared" si="1453"/>
        <v/>
      </c>
      <c r="BR676" t="str">
        <f t="shared" si="1454"/>
        <v/>
      </c>
      <c r="BS676" t="str">
        <f t="shared" si="1455"/>
        <v/>
      </c>
      <c r="BT676" t="str">
        <f t="shared" si="1455"/>
        <v/>
      </c>
      <c r="BU676" t="str">
        <f t="shared" si="1455"/>
        <v/>
      </c>
      <c r="BV676" t="str">
        <f t="shared" si="1455"/>
        <v/>
      </c>
      <c r="BW676" t="str">
        <f t="shared" si="1456"/>
        <v/>
      </c>
      <c r="BX676" t="str">
        <f t="shared" si="1456"/>
        <v/>
      </c>
      <c r="BY676" t="str">
        <f t="shared" si="1456"/>
        <v/>
      </c>
      <c r="BZ676" t="str">
        <f t="shared" si="1456"/>
        <v/>
      </c>
    </row>
    <row r="677" spans="1:78" outlineLevel="1">
      <c r="A677" t="s">
        <v>105</v>
      </c>
      <c r="B677" t="s">
        <v>1775</v>
      </c>
      <c r="C677">
        <v>2018</v>
      </c>
      <c r="D677" t="s">
        <v>2039</v>
      </c>
      <c r="G677">
        <f t="shared" ref="G677:G682" si="1457">IF(F292&gt;0, G292/F292, "")</f>
        <v>0.4644107351225204</v>
      </c>
      <c r="H677">
        <f t="shared" ref="H677:H682" si="1458">IF(F292&gt;0, H292/F292, "")</f>
        <v>0.3733955659276546</v>
      </c>
      <c r="I677">
        <f t="shared" ref="I677:I682" si="1459">IF(F292&gt;0, I292/F292, "")</f>
        <v>0.21120186697782964</v>
      </c>
      <c r="K677" t="str">
        <f t="shared" ref="K677:K682" si="1460">IF(J292&gt;0, K292/J292, "")</f>
        <v/>
      </c>
      <c r="L677" t="str">
        <f t="shared" ref="L677:L682" si="1461">IF(J292&gt;0, L292/J292, "")</f>
        <v/>
      </c>
      <c r="M677" t="str">
        <f t="shared" ref="M677:M682" si="1462">IF(J292&gt;0, M292/J292, "")</f>
        <v/>
      </c>
      <c r="O677" t="str">
        <f t="shared" ref="O677:O682" si="1463">IF(N292&gt;0, O292/N292, "")</f>
        <v/>
      </c>
      <c r="P677" t="str">
        <f t="shared" ref="P677:P682" si="1464">IF(N292&gt;0, P292/N292, "")</f>
        <v/>
      </c>
      <c r="R677" t="str">
        <f t="shared" ref="R677:R682" si="1465">IF(Q292&gt;0, R292/Q292, "")</f>
        <v/>
      </c>
      <c r="S677" t="str">
        <f t="shared" ref="S677:S682" si="1466">IF(Q292&gt;0, S292/Q292, "")</f>
        <v/>
      </c>
      <c r="T677" t="str">
        <f t="shared" ref="T677:T682" si="1467">IF(Q292&gt;0, T292/Q292, "")</f>
        <v/>
      </c>
      <c r="U677" t="str">
        <f t="shared" ref="U677:X682" si="1468">IF(Q292&gt;0, U292/Q292, "")</f>
        <v/>
      </c>
      <c r="V677" t="str">
        <f t="shared" si="1468"/>
        <v/>
      </c>
      <c r="W677" t="str">
        <f t="shared" si="1468"/>
        <v/>
      </c>
      <c r="X677" t="str">
        <f t="shared" si="1468"/>
        <v/>
      </c>
      <c r="Y677" t="str">
        <f t="shared" ref="Y677:AB682" si="1469">IF(Q292&gt;0, Y292/Q292, "")</f>
        <v/>
      </c>
      <c r="Z677" t="str">
        <f t="shared" si="1469"/>
        <v/>
      </c>
      <c r="AA677" t="str">
        <f t="shared" si="1469"/>
        <v/>
      </c>
      <c r="AB677" t="str">
        <f t="shared" si="1469"/>
        <v/>
      </c>
      <c r="AD677">
        <f t="shared" ref="AD677:AD682" si="1470">IF(AC292&gt;0, AD292/AC292, "")</f>
        <v>0.50406504065040647</v>
      </c>
      <c r="AE677">
        <f t="shared" ref="AE677:AE682" si="1471">IF(AC292&gt;0, AE292/AC292, "")</f>
        <v>0.46747967479674796</v>
      </c>
      <c r="AF677">
        <f t="shared" ref="AF677:AF682" si="1472">IF(AC292&gt;0, AF292/AC292, "")</f>
        <v>0.47154471544715448</v>
      </c>
      <c r="AG677">
        <f t="shared" ref="AG677:AJ682" si="1473">IF(AC292&gt;0, AG292/AC292, "")</f>
        <v>0.36585365853658536</v>
      </c>
      <c r="AH677">
        <f t="shared" si="1473"/>
        <v>0.34677419354838712</v>
      </c>
      <c r="AI677">
        <f t="shared" si="1473"/>
        <v>0.30434782608695654</v>
      </c>
      <c r="AJ677">
        <f t="shared" si="1473"/>
        <v>0.30172413793103448</v>
      </c>
      <c r="AK677">
        <f t="shared" ref="AK677:AN682" si="1474">IF(AC292&gt;0, AK292/AC292, "")</f>
        <v>0.63414634146341464</v>
      </c>
      <c r="AL677">
        <f t="shared" si="1474"/>
        <v>0.65322580645161288</v>
      </c>
      <c r="AM677">
        <f t="shared" si="1474"/>
        <v>0.69565217391304346</v>
      </c>
      <c r="AN677">
        <f t="shared" si="1474"/>
        <v>0.69827586206896552</v>
      </c>
      <c r="AQ677" t="str">
        <f t="shared" ref="AQ677:AQ682" si="1475">IF(AP292&gt;0, AQ292/AP292, "")</f>
        <v/>
      </c>
      <c r="AR677" t="str">
        <f t="shared" ref="AR677:AR682" si="1476">IF(AP292&gt;0, AR292/AP292, "")</f>
        <v/>
      </c>
      <c r="AS677" t="str">
        <f t="shared" ref="AS677:AS682" si="1477">IF(AP292&gt;0, AS292/AP292, "")</f>
        <v/>
      </c>
      <c r="AT677" t="str">
        <f t="shared" ref="AT677:AW682" si="1478">IF(AP292&gt;0, AT292/AP292, "")</f>
        <v/>
      </c>
      <c r="AU677" t="str">
        <f t="shared" si="1478"/>
        <v/>
      </c>
      <c r="AV677" t="str">
        <f t="shared" si="1478"/>
        <v/>
      </c>
      <c r="AW677" t="str">
        <f t="shared" si="1478"/>
        <v/>
      </c>
      <c r="AX677" t="str">
        <f t="shared" ref="AX677:BA682" si="1479">IF(AP292&gt;0, AX292/AP292, "")</f>
        <v/>
      </c>
      <c r="AY677" t="str">
        <f t="shared" si="1479"/>
        <v/>
      </c>
      <c r="AZ677" t="str">
        <f t="shared" si="1479"/>
        <v/>
      </c>
      <c r="BA677" t="str">
        <f t="shared" si="1479"/>
        <v/>
      </c>
      <c r="BC677">
        <f t="shared" ref="BC677:BC682" si="1480">IF(BB292&gt;0, BC292/BB292, "")</f>
        <v>0.51511627906976742</v>
      </c>
      <c r="BD677">
        <f t="shared" ref="BD677:BD682" si="1481">IF(BB292&gt;0, BD292/BB292, "")</f>
        <v>0.44767441860465118</v>
      </c>
      <c r="BE677">
        <f t="shared" ref="BE677:BE682" si="1482">IF(BB292&gt;0, BE292/BB292, "")</f>
        <v>0.33023255813953489</v>
      </c>
      <c r="BF677">
        <f t="shared" ref="BF677:BI682" si="1483">IF(BB292&gt;0, BF292/BB292, "")</f>
        <v>0.77674418604651163</v>
      </c>
      <c r="BG677">
        <f t="shared" si="1483"/>
        <v>0.73137697516930023</v>
      </c>
      <c r="BH677">
        <f t="shared" si="1483"/>
        <v>0.75324675324675328</v>
      </c>
      <c r="BI677">
        <f t="shared" si="1483"/>
        <v>0.63380281690140849</v>
      </c>
      <c r="BJ677">
        <f t="shared" ref="BJ677:BM682" si="1484">IF(BB292&gt;0, BJ292/BB292, "")</f>
        <v>0.22325581395348837</v>
      </c>
      <c r="BK677">
        <f t="shared" si="1484"/>
        <v>0.26862302483069977</v>
      </c>
      <c r="BL677">
        <f t="shared" si="1484"/>
        <v>0.24675324675324675</v>
      </c>
      <c r="BM677">
        <f t="shared" si="1484"/>
        <v>0.36619718309859156</v>
      </c>
      <c r="BP677" t="str">
        <f t="shared" ref="BP677:BP682" si="1485">IF(BO292&gt;0, BP292/BO292, "")</f>
        <v/>
      </c>
      <c r="BQ677" t="str">
        <f t="shared" ref="BQ677:BQ682" si="1486">IF(BO292&gt;0, BQ292/BO292, "")</f>
        <v/>
      </c>
      <c r="BR677" t="str">
        <f t="shared" ref="BR677:BR682" si="1487">IF(BO292&gt;0, BR292/BO292, "")</f>
        <v/>
      </c>
      <c r="BS677" t="str">
        <f t="shared" ref="BS677:BV682" si="1488">IF(BO292&gt;0, BS292/BO292, "")</f>
        <v/>
      </c>
      <c r="BT677" t="str">
        <f t="shared" si="1488"/>
        <v/>
      </c>
      <c r="BU677" t="str">
        <f t="shared" si="1488"/>
        <v/>
      </c>
      <c r="BV677" t="str">
        <f t="shared" si="1488"/>
        <v/>
      </c>
      <c r="BW677" t="str">
        <f t="shared" ref="BW677:BZ682" si="1489">IF(BO292&gt;0, BW292/BO292, "")</f>
        <v/>
      </c>
      <c r="BX677" t="str">
        <f t="shared" si="1489"/>
        <v/>
      </c>
      <c r="BY677" t="str">
        <f t="shared" si="1489"/>
        <v/>
      </c>
      <c r="BZ677" t="str">
        <f t="shared" si="1489"/>
        <v/>
      </c>
    </row>
    <row r="678" spans="1:78" outlineLevel="1">
      <c r="A678" t="s">
        <v>105</v>
      </c>
      <c r="B678" t="s">
        <v>1775</v>
      </c>
      <c r="C678">
        <v>2019</v>
      </c>
      <c r="D678" t="s">
        <v>2039</v>
      </c>
      <c r="G678">
        <f t="shared" si="1457"/>
        <v>0.48085585585585583</v>
      </c>
      <c r="H678">
        <f t="shared" si="1458"/>
        <v>0.32995495495495497</v>
      </c>
      <c r="I678">
        <f t="shared" si="1459"/>
        <v>0.18018018018018017</v>
      </c>
      <c r="K678" t="str">
        <f t="shared" si="1460"/>
        <v/>
      </c>
      <c r="L678" t="str">
        <f t="shared" si="1461"/>
        <v/>
      </c>
      <c r="M678" t="str">
        <f t="shared" si="1462"/>
        <v/>
      </c>
      <c r="O678" t="str">
        <f t="shared" si="1463"/>
        <v/>
      </c>
      <c r="P678" t="str">
        <f t="shared" si="1464"/>
        <v/>
      </c>
      <c r="R678" t="str">
        <f t="shared" si="1465"/>
        <v/>
      </c>
      <c r="S678" t="str">
        <f t="shared" si="1466"/>
        <v/>
      </c>
      <c r="T678" t="str">
        <f t="shared" si="1467"/>
        <v/>
      </c>
      <c r="U678" t="str">
        <f t="shared" si="1468"/>
        <v/>
      </c>
      <c r="V678" t="str">
        <f t="shared" si="1468"/>
        <v/>
      </c>
      <c r="W678" t="str">
        <f t="shared" si="1468"/>
        <v/>
      </c>
      <c r="X678" t="str">
        <f t="shared" si="1468"/>
        <v/>
      </c>
      <c r="Y678" t="str">
        <f t="shared" si="1469"/>
        <v/>
      </c>
      <c r="Z678" t="str">
        <f t="shared" si="1469"/>
        <v/>
      </c>
      <c r="AA678" t="str">
        <f t="shared" si="1469"/>
        <v/>
      </c>
      <c r="AB678" t="str">
        <f t="shared" si="1469"/>
        <v/>
      </c>
      <c r="AD678">
        <f t="shared" si="1470"/>
        <v>0.2648221343873518</v>
      </c>
      <c r="AE678">
        <f t="shared" si="1471"/>
        <v>0.40316205533596838</v>
      </c>
      <c r="AF678">
        <f t="shared" si="1472"/>
        <v>0.52569169960474305</v>
      </c>
      <c r="AG678">
        <f t="shared" si="1473"/>
        <v>0.17786561264822134</v>
      </c>
      <c r="AH678">
        <f t="shared" si="1473"/>
        <v>0.16417910447761194</v>
      </c>
      <c r="AI678">
        <f t="shared" si="1473"/>
        <v>0.11764705882352941</v>
      </c>
      <c r="AJ678">
        <f t="shared" si="1473"/>
        <v>0.10526315789473684</v>
      </c>
      <c r="AK678">
        <f t="shared" si="1474"/>
        <v>0.82213438735177868</v>
      </c>
      <c r="AL678">
        <f t="shared" si="1474"/>
        <v>0.83582089552238803</v>
      </c>
      <c r="AM678">
        <f t="shared" si="1474"/>
        <v>0.88235294117647056</v>
      </c>
      <c r="AN678">
        <f t="shared" si="1474"/>
        <v>0.89473684210526316</v>
      </c>
      <c r="AQ678" t="str">
        <f t="shared" si="1475"/>
        <v/>
      </c>
      <c r="AR678" t="str">
        <f t="shared" si="1476"/>
        <v/>
      </c>
      <c r="AS678" t="str">
        <f t="shared" si="1477"/>
        <v/>
      </c>
      <c r="AT678" t="str">
        <f t="shared" si="1478"/>
        <v/>
      </c>
      <c r="AU678" t="str">
        <f t="shared" si="1478"/>
        <v/>
      </c>
      <c r="AV678" t="str">
        <f t="shared" si="1478"/>
        <v/>
      </c>
      <c r="AW678" t="str">
        <f t="shared" si="1478"/>
        <v/>
      </c>
      <c r="AX678" t="str">
        <f t="shared" si="1479"/>
        <v/>
      </c>
      <c r="AY678" t="str">
        <f t="shared" si="1479"/>
        <v/>
      </c>
      <c r="AZ678" t="str">
        <f t="shared" si="1479"/>
        <v/>
      </c>
      <c r="BA678" t="str">
        <f t="shared" si="1479"/>
        <v/>
      </c>
      <c r="BC678">
        <f t="shared" si="1480"/>
        <v>0.50486486486486482</v>
      </c>
      <c r="BD678">
        <f t="shared" si="1481"/>
        <v>0.42702702702702705</v>
      </c>
      <c r="BE678">
        <f t="shared" si="1482"/>
        <v>0.36108108108108106</v>
      </c>
      <c r="BF678">
        <f t="shared" si="1483"/>
        <v>0.77729729729729735</v>
      </c>
      <c r="BG678">
        <f t="shared" si="1483"/>
        <v>0.80085653104925059</v>
      </c>
      <c r="BH678">
        <f t="shared" si="1483"/>
        <v>0.76708860759493669</v>
      </c>
      <c r="BI678">
        <f t="shared" si="1483"/>
        <v>0.66467065868263475</v>
      </c>
      <c r="BJ678">
        <f t="shared" si="1484"/>
        <v>0.2227027027027027</v>
      </c>
      <c r="BK678">
        <f t="shared" si="1484"/>
        <v>0.19914346895074947</v>
      </c>
      <c r="BL678">
        <f t="shared" si="1484"/>
        <v>0.23291139240506328</v>
      </c>
      <c r="BM678">
        <f t="shared" si="1484"/>
        <v>0.33532934131736525</v>
      </c>
      <c r="BP678" t="str">
        <f t="shared" si="1485"/>
        <v/>
      </c>
      <c r="BQ678" t="str">
        <f t="shared" si="1486"/>
        <v/>
      </c>
      <c r="BR678" t="str">
        <f t="shared" si="1487"/>
        <v/>
      </c>
      <c r="BS678" t="str">
        <f t="shared" si="1488"/>
        <v/>
      </c>
      <c r="BT678" t="str">
        <f t="shared" si="1488"/>
        <v/>
      </c>
      <c r="BU678" t="str">
        <f t="shared" si="1488"/>
        <v/>
      </c>
      <c r="BV678" t="str">
        <f t="shared" si="1488"/>
        <v/>
      </c>
      <c r="BW678" t="str">
        <f t="shared" si="1489"/>
        <v/>
      </c>
      <c r="BX678" t="str">
        <f t="shared" si="1489"/>
        <v/>
      </c>
      <c r="BY678" t="str">
        <f t="shared" si="1489"/>
        <v/>
      </c>
      <c r="BZ678" t="str">
        <f t="shared" si="1489"/>
        <v/>
      </c>
    </row>
    <row r="679" spans="1:78" outlineLevel="1">
      <c r="A679" t="s">
        <v>105</v>
      </c>
      <c r="B679" t="s">
        <v>1775</v>
      </c>
      <c r="C679">
        <v>2020</v>
      </c>
      <c r="D679" t="s">
        <v>2039</v>
      </c>
      <c r="G679">
        <f t="shared" si="1457"/>
        <v>0.48335123523093448</v>
      </c>
      <c r="H679">
        <f t="shared" si="1458"/>
        <v>0.35230934479054782</v>
      </c>
      <c r="I679">
        <f t="shared" si="1459"/>
        <v>0.17185821697099893</v>
      </c>
      <c r="K679" t="str">
        <f t="shared" si="1460"/>
        <v/>
      </c>
      <c r="L679" t="str">
        <f t="shared" si="1461"/>
        <v/>
      </c>
      <c r="M679" t="str">
        <f t="shared" si="1462"/>
        <v/>
      </c>
      <c r="O679">
        <f t="shared" si="1463"/>
        <v>0</v>
      </c>
      <c r="P679">
        <f t="shared" si="1464"/>
        <v>1</v>
      </c>
      <c r="R679">
        <f t="shared" si="1465"/>
        <v>0</v>
      </c>
      <c r="S679">
        <f t="shared" si="1466"/>
        <v>0</v>
      </c>
      <c r="T679">
        <f t="shared" si="1467"/>
        <v>0</v>
      </c>
      <c r="U679">
        <f t="shared" si="1468"/>
        <v>0.10714285714285714</v>
      </c>
      <c r="V679" t="str">
        <f t="shared" si="1468"/>
        <v/>
      </c>
      <c r="W679" t="str">
        <f t="shared" si="1468"/>
        <v/>
      </c>
      <c r="X679" t="str">
        <f t="shared" si="1468"/>
        <v/>
      </c>
      <c r="Y679">
        <f t="shared" si="1469"/>
        <v>0.8928571428571429</v>
      </c>
      <c r="Z679" t="str">
        <f t="shared" si="1469"/>
        <v/>
      </c>
      <c r="AA679" t="str">
        <f t="shared" si="1469"/>
        <v/>
      </c>
      <c r="AB679" t="str">
        <f t="shared" si="1469"/>
        <v/>
      </c>
      <c r="AD679">
        <f t="shared" si="1470"/>
        <v>0.2446043165467626</v>
      </c>
      <c r="AE679">
        <f t="shared" si="1471"/>
        <v>0.41007194244604317</v>
      </c>
      <c r="AF679">
        <f t="shared" si="1472"/>
        <v>0.61870503597122306</v>
      </c>
      <c r="AG679">
        <f t="shared" si="1473"/>
        <v>0.19424460431654678</v>
      </c>
      <c r="AH679">
        <f t="shared" si="1473"/>
        <v>0.20588235294117646</v>
      </c>
      <c r="AI679">
        <f t="shared" si="1473"/>
        <v>0.10526315789473684</v>
      </c>
      <c r="AJ679">
        <f t="shared" si="1473"/>
        <v>0.12790697674418605</v>
      </c>
      <c r="AK679">
        <f t="shared" si="1474"/>
        <v>0.80575539568345322</v>
      </c>
      <c r="AL679">
        <f t="shared" si="1474"/>
        <v>0.79411764705882348</v>
      </c>
      <c r="AM679">
        <f t="shared" si="1474"/>
        <v>0.89473684210526316</v>
      </c>
      <c r="AN679">
        <f t="shared" si="1474"/>
        <v>0.87209302325581395</v>
      </c>
      <c r="AQ679" t="str">
        <f t="shared" si="1475"/>
        <v/>
      </c>
      <c r="AR679" t="str">
        <f t="shared" si="1476"/>
        <v/>
      </c>
      <c r="AS679" t="str">
        <f t="shared" si="1477"/>
        <v/>
      </c>
      <c r="AT679" t="str">
        <f t="shared" si="1478"/>
        <v/>
      </c>
      <c r="AU679" t="str">
        <f t="shared" si="1478"/>
        <v/>
      </c>
      <c r="AV679" t="str">
        <f t="shared" si="1478"/>
        <v/>
      </c>
      <c r="AW679" t="str">
        <f t="shared" si="1478"/>
        <v/>
      </c>
      <c r="AX679" t="str">
        <f t="shared" si="1479"/>
        <v/>
      </c>
      <c r="AY679" t="str">
        <f t="shared" si="1479"/>
        <v/>
      </c>
      <c r="AZ679" t="str">
        <f t="shared" si="1479"/>
        <v/>
      </c>
      <c r="BA679" t="str">
        <f t="shared" si="1479"/>
        <v/>
      </c>
      <c r="BC679">
        <f t="shared" si="1480"/>
        <v>0.40804020100502514</v>
      </c>
      <c r="BD679">
        <f t="shared" si="1481"/>
        <v>0.45125628140703516</v>
      </c>
      <c r="BE679">
        <f t="shared" si="1482"/>
        <v>0.30251256281407035</v>
      </c>
      <c r="BF679">
        <f t="shared" si="1483"/>
        <v>0.79296482412060298</v>
      </c>
      <c r="BG679">
        <f t="shared" si="1483"/>
        <v>0.80295566502463056</v>
      </c>
      <c r="BH679">
        <f t="shared" si="1483"/>
        <v>0.73942093541202669</v>
      </c>
      <c r="BI679">
        <f t="shared" si="1483"/>
        <v>0.63787375415282388</v>
      </c>
      <c r="BJ679">
        <f t="shared" si="1484"/>
        <v>0.20703517587939699</v>
      </c>
      <c r="BK679">
        <f t="shared" si="1484"/>
        <v>0.19704433497536947</v>
      </c>
      <c r="BL679">
        <f t="shared" si="1484"/>
        <v>0.26057906458797325</v>
      </c>
      <c r="BM679">
        <f t="shared" si="1484"/>
        <v>0.36212624584717606</v>
      </c>
      <c r="BP679" t="str">
        <f t="shared" si="1485"/>
        <v/>
      </c>
      <c r="BQ679" t="str">
        <f t="shared" si="1486"/>
        <v/>
      </c>
      <c r="BR679" t="str">
        <f t="shared" si="1487"/>
        <v/>
      </c>
      <c r="BS679" t="str">
        <f t="shared" si="1488"/>
        <v/>
      </c>
      <c r="BT679" t="str">
        <f t="shared" si="1488"/>
        <v/>
      </c>
      <c r="BU679" t="str">
        <f t="shared" si="1488"/>
        <v/>
      </c>
      <c r="BV679" t="str">
        <f t="shared" si="1488"/>
        <v/>
      </c>
      <c r="BW679" t="str">
        <f t="shared" si="1489"/>
        <v/>
      </c>
      <c r="BX679" t="str">
        <f t="shared" si="1489"/>
        <v/>
      </c>
      <c r="BY679" t="str">
        <f t="shared" si="1489"/>
        <v/>
      </c>
      <c r="BZ679" t="str">
        <f t="shared" si="1489"/>
        <v/>
      </c>
    </row>
    <row r="680" spans="1:78" outlineLevel="1">
      <c r="A680" t="s">
        <v>105</v>
      </c>
      <c r="B680" t="s">
        <v>1775</v>
      </c>
      <c r="C680">
        <v>2021</v>
      </c>
      <c r="D680" t="s">
        <v>2039</v>
      </c>
      <c r="G680">
        <f t="shared" si="1457"/>
        <v>0.41202185792349727</v>
      </c>
      <c r="H680">
        <f t="shared" si="1458"/>
        <v>0.34754098360655739</v>
      </c>
      <c r="I680">
        <f t="shared" si="1459"/>
        <v>0.16393442622950818</v>
      </c>
      <c r="K680" t="str">
        <f t="shared" si="1460"/>
        <v/>
      </c>
      <c r="L680" t="str">
        <f t="shared" si="1461"/>
        <v/>
      </c>
      <c r="M680" t="str">
        <f t="shared" si="1462"/>
        <v/>
      </c>
      <c r="O680">
        <f t="shared" si="1463"/>
        <v>0</v>
      </c>
      <c r="P680">
        <f t="shared" si="1464"/>
        <v>1</v>
      </c>
      <c r="R680">
        <f t="shared" si="1465"/>
        <v>0</v>
      </c>
      <c r="S680">
        <f t="shared" si="1466"/>
        <v>0</v>
      </c>
      <c r="T680">
        <f t="shared" si="1467"/>
        <v>0</v>
      </c>
      <c r="U680">
        <f t="shared" si="1468"/>
        <v>7.3529411764705885E-2</v>
      </c>
      <c r="V680" t="str">
        <f t="shared" si="1468"/>
        <v/>
      </c>
      <c r="W680" t="str">
        <f t="shared" si="1468"/>
        <v/>
      </c>
      <c r="X680" t="str">
        <f t="shared" si="1468"/>
        <v/>
      </c>
      <c r="Y680">
        <f t="shared" si="1469"/>
        <v>0.92647058823529416</v>
      </c>
      <c r="Z680" t="str">
        <f t="shared" si="1469"/>
        <v/>
      </c>
      <c r="AA680" t="str">
        <f t="shared" si="1469"/>
        <v/>
      </c>
      <c r="AB680" t="str">
        <f t="shared" si="1469"/>
        <v/>
      </c>
      <c r="AD680">
        <f t="shared" si="1470"/>
        <v>0.24766355140186916</v>
      </c>
      <c r="AE680">
        <f t="shared" si="1471"/>
        <v>0.35046728971962615</v>
      </c>
      <c r="AF680">
        <f t="shared" si="1472"/>
        <v>0.38161993769470404</v>
      </c>
      <c r="AG680">
        <f t="shared" si="1473"/>
        <v>0.47975077881619937</v>
      </c>
      <c r="AH680">
        <f t="shared" si="1473"/>
        <v>0.35849056603773582</v>
      </c>
      <c r="AI680">
        <f t="shared" si="1473"/>
        <v>0.32</v>
      </c>
      <c r="AJ680">
        <f t="shared" si="1473"/>
        <v>0.32653061224489793</v>
      </c>
      <c r="AK680">
        <f t="shared" si="1474"/>
        <v>0.52024922118380057</v>
      </c>
      <c r="AL680">
        <f t="shared" si="1474"/>
        <v>0.64150943396226412</v>
      </c>
      <c r="AM680">
        <f t="shared" si="1474"/>
        <v>0.68</v>
      </c>
      <c r="AN680">
        <f t="shared" si="1474"/>
        <v>0.67346938775510201</v>
      </c>
      <c r="AQ680" t="str">
        <f t="shared" si="1475"/>
        <v/>
      </c>
      <c r="AR680" t="str">
        <f t="shared" si="1476"/>
        <v/>
      </c>
      <c r="AS680" t="str">
        <f t="shared" si="1477"/>
        <v/>
      </c>
      <c r="AT680" t="str">
        <f t="shared" si="1478"/>
        <v/>
      </c>
      <c r="AU680" t="str">
        <f t="shared" si="1478"/>
        <v/>
      </c>
      <c r="AV680" t="str">
        <f t="shared" si="1478"/>
        <v/>
      </c>
      <c r="AW680" t="str">
        <f t="shared" si="1478"/>
        <v/>
      </c>
      <c r="AX680" t="str">
        <f t="shared" si="1479"/>
        <v/>
      </c>
      <c r="AY680" t="str">
        <f t="shared" si="1479"/>
        <v/>
      </c>
      <c r="AZ680" t="str">
        <f t="shared" si="1479"/>
        <v/>
      </c>
      <c r="BA680" t="str">
        <f t="shared" si="1479"/>
        <v/>
      </c>
      <c r="BC680">
        <f t="shared" si="1480"/>
        <v>0.40712223291626565</v>
      </c>
      <c r="BD680">
        <f t="shared" si="1481"/>
        <v>0.41770933589990378</v>
      </c>
      <c r="BE680">
        <f t="shared" si="1482"/>
        <v>0.3128007699711261</v>
      </c>
      <c r="BF680">
        <f t="shared" si="1483"/>
        <v>0.80750721847930707</v>
      </c>
      <c r="BG680">
        <f t="shared" si="1483"/>
        <v>0.84397163120567376</v>
      </c>
      <c r="BH680">
        <f t="shared" si="1483"/>
        <v>0.81336405529953915</v>
      </c>
      <c r="BI680">
        <f t="shared" si="1483"/>
        <v>0.67076923076923078</v>
      </c>
      <c r="BJ680">
        <f t="shared" si="1484"/>
        <v>0.19249278152069296</v>
      </c>
      <c r="BK680">
        <f t="shared" si="1484"/>
        <v>0.15602836879432624</v>
      </c>
      <c r="BL680">
        <f t="shared" si="1484"/>
        <v>0.18663594470046083</v>
      </c>
      <c r="BM680">
        <f t="shared" si="1484"/>
        <v>0.32923076923076922</v>
      </c>
      <c r="BP680" t="str">
        <f t="shared" si="1485"/>
        <v/>
      </c>
      <c r="BQ680" t="str">
        <f t="shared" si="1486"/>
        <v/>
      </c>
      <c r="BR680" t="str">
        <f t="shared" si="1487"/>
        <v/>
      </c>
      <c r="BS680" t="str">
        <f t="shared" si="1488"/>
        <v/>
      </c>
      <c r="BT680" t="str">
        <f t="shared" si="1488"/>
        <v/>
      </c>
      <c r="BU680" t="str">
        <f t="shared" si="1488"/>
        <v/>
      </c>
      <c r="BV680" t="str">
        <f t="shared" si="1488"/>
        <v/>
      </c>
      <c r="BW680" t="str">
        <f t="shared" si="1489"/>
        <v/>
      </c>
      <c r="BX680" t="str">
        <f t="shared" si="1489"/>
        <v/>
      </c>
      <c r="BY680" t="str">
        <f t="shared" si="1489"/>
        <v/>
      </c>
      <c r="BZ680" t="str">
        <f t="shared" si="1489"/>
        <v/>
      </c>
    </row>
    <row r="681" spans="1:78" outlineLevel="1">
      <c r="A681" t="s">
        <v>105</v>
      </c>
      <c r="B681" t="s">
        <v>1775</v>
      </c>
      <c r="C681">
        <v>2022</v>
      </c>
      <c r="D681" t="s">
        <v>2039</v>
      </c>
      <c r="G681">
        <f t="shared" si="1457"/>
        <v>0.3765501691093574</v>
      </c>
      <c r="H681">
        <f t="shared" si="1458"/>
        <v>0.30101465614430667</v>
      </c>
      <c r="I681">
        <f t="shared" si="1459"/>
        <v>0.15896279594137541</v>
      </c>
      <c r="K681" t="str">
        <f t="shared" si="1460"/>
        <v/>
      </c>
      <c r="L681" t="str">
        <f t="shared" si="1461"/>
        <v/>
      </c>
      <c r="M681" t="str">
        <f t="shared" si="1462"/>
        <v/>
      </c>
      <c r="O681">
        <f t="shared" si="1463"/>
        <v>0</v>
      </c>
      <c r="P681">
        <f t="shared" si="1464"/>
        <v>1</v>
      </c>
      <c r="R681">
        <f t="shared" si="1465"/>
        <v>0</v>
      </c>
      <c r="S681">
        <f t="shared" si="1466"/>
        <v>0</v>
      </c>
      <c r="T681">
        <f t="shared" si="1467"/>
        <v>0</v>
      </c>
      <c r="U681">
        <f t="shared" si="1468"/>
        <v>0.14285714285714285</v>
      </c>
      <c r="V681" t="str">
        <f t="shared" si="1468"/>
        <v/>
      </c>
      <c r="W681" t="str">
        <f t="shared" si="1468"/>
        <v/>
      </c>
      <c r="X681" t="str">
        <f t="shared" si="1468"/>
        <v/>
      </c>
      <c r="Y681">
        <f t="shared" si="1469"/>
        <v>0.8571428571428571</v>
      </c>
      <c r="Z681" t="str">
        <f t="shared" si="1469"/>
        <v/>
      </c>
      <c r="AA681" t="str">
        <f t="shared" si="1469"/>
        <v/>
      </c>
      <c r="AB681" t="str">
        <f t="shared" si="1469"/>
        <v/>
      </c>
      <c r="AD681">
        <f t="shared" si="1470"/>
        <v>0.23529411764705882</v>
      </c>
      <c r="AE681">
        <f t="shared" si="1471"/>
        <v>0.31221719457013575</v>
      </c>
      <c r="AF681">
        <f t="shared" si="1472"/>
        <v>0.3574660633484163</v>
      </c>
      <c r="AG681">
        <f t="shared" si="1473"/>
        <v>0.43438914027149322</v>
      </c>
      <c r="AH681">
        <f t="shared" si="1473"/>
        <v>0.43269230769230771</v>
      </c>
      <c r="AI681">
        <f t="shared" si="1473"/>
        <v>0.26811594202898553</v>
      </c>
      <c r="AJ681">
        <f t="shared" si="1473"/>
        <v>0.22784810126582278</v>
      </c>
      <c r="AK681">
        <f t="shared" si="1474"/>
        <v>0.56561085972850678</v>
      </c>
      <c r="AL681">
        <f t="shared" si="1474"/>
        <v>0.56730769230769229</v>
      </c>
      <c r="AM681">
        <f t="shared" si="1474"/>
        <v>0.73188405797101452</v>
      </c>
      <c r="AN681">
        <f t="shared" si="1474"/>
        <v>0.77215189873417722</v>
      </c>
      <c r="AQ681" t="str">
        <f t="shared" si="1475"/>
        <v/>
      </c>
      <c r="AR681" t="str">
        <f t="shared" si="1476"/>
        <v/>
      </c>
      <c r="AS681" t="str">
        <f t="shared" si="1477"/>
        <v/>
      </c>
      <c r="AT681" t="str">
        <f t="shared" si="1478"/>
        <v/>
      </c>
      <c r="AU681" t="str">
        <f t="shared" si="1478"/>
        <v/>
      </c>
      <c r="AV681" t="str">
        <f t="shared" si="1478"/>
        <v/>
      </c>
      <c r="AW681" t="str">
        <f t="shared" si="1478"/>
        <v/>
      </c>
      <c r="AX681" t="str">
        <f t="shared" si="1479"/>
        <v/>
      </c>
      <c r="AY681" t="str">
        <f t="shared" si="1479"/>
        <v/>
      </c>
      <c r="AZ681" t="str">
        <f t="shared" si="1479"/>
        <v/>
      </c>
      <c r="BA681" t="str">
        <f t="shared" si="1479"/>
        <v/>
      </c>
      <c r="BC681">
        <f t="shared" si="1480"/>
        <v>0.39526066350710898</v>
      </c>
      <c r="BD681">
        <f t="shared" si="1481"/>
        <v>0.43222748815165879</v>
      </c>
      <c r="BE681">
        <f t="shared" si="1482"/>
        <v>0.3014218009478673</v>
      </c>
      <c r="BF681">
        <f t="shared" si="1483"/>
        <v>0.79715639810426542</v>
      </c>
      <c r="BG681">
        <f t="shared" si="1483"/>
        <v>0.82973621103117501</v>
      </c>
      <c r="BH681">
        <f t="shared" si="1483"/>
        <v>0.79385964912280704</v>
      </c>
      <c r="BI681">
        <f t="shared" si="1483"/>
        <v>0.62578616352201255</v>
      </c>
      <c r="BJ681">
        <f t="shared" si="1484"/>
        <v>0.20284360189573461</v>
      </c>
      <c r="BK681">
        <f t="shared" si="1484"/>
        <v>0.17026378896882494</v>
      </c>
      <c r="BL681">
        <f t="shared" si="1484"/>
        <v>0.20614035087719298</v>
      </c>
      <c r="BM681">
        <f t="shared" si="1484"/>
        <v>0.37421383647798739</v>
      </c>
      <c r="BP681" t="str">
        <f t="shared" si="1485"/>
        <v/>
      </c>
      <c r="BQ681" t="str">
        <f t="shared" si="1486"/>
        <v/>
      </c>
      <c r="BR681" t="str">
        <f t="shared" si="1487"/>
        <v/>
      </c>
      <c r="BS681" t="str">
        <f t="shared" si="1488"/>
        <v/>
      </c>
      <c r="BT681" t="str">
        <f t="shared" si="1488"/>
        <v/>
      </c>
      <c r="BU681" t="str">
        <f t="shared" si="1488"/>
        <v/>
      </c>
      <c r="BV681" t="str">
        <f t="shared" si="1488"/>
        <v/>
      </c>
      <c r="BW681" t="str">
        <f t="shared" si="1489"/>
        <v/>
      </c>
      <c r="BX681" t="str">
        <f t="shared" si="1489"/>
        <v/>
      </c>
      <c r="BY681" t="str">
        <f t="shared" si="1489"/>
        <v/>
      </c>
      <c r="BZ681" t="str">
        <f t="shared" si="1489"/>
        <v/>
      </c>
    </row>
    <row r="682" spans="1:78" outlineLevel="1">
      <c r="A682" t="s">
        <v>105</v>
      </c>
      <c r="B682" t="s">
        <v>1775</v>
      </c>
      <c r="C682">
        <v>2023</v>
      </c>
      <c r="D682" t="s">
        <v>2039</v>
      </c>
      <c r="G682">
        <f t="shared" si="1457"/>
        <v>0.40075853350189633</v>
      </c>
      <c r="H682">
        <f t="shared" si="1458"/>
        <v>0.38432364096080912</v>
      </c>
      <c r="I682">
        <f t="shared" si="1459"/>
        <v>0.14664981036662453</v>
      </c>
      <c r="K682" t="str">
        <f t="shared" si="1460"/>
        <v/>
      </c>
      <c r="L682" t="str">
        <f t="shared" si="1461"/>
        <v/>
      </c>
      <c r="M682" t="str">
        <f t="shared" si="1462"/>
        <v/>
      </c>
      <c r="O682">
        <f t="shared" si="1463"/>
        <v>0</v>
      </c>
      <c r="P682">
        <f t="shared" si="1464"/>
        <v>1</v>
      </c>
      <c r="R682">
        <f t="shared" si="1465"/>
        <v>0.2857142857142857</v>
      </c>
      <c r="S682">
        <f t="shared" si="1466"/>
        <v>0.46753246753246752</v>
      </c>
      <c r="T682">
        <f t="shared" si="1467"/>
        <v>0.42857142857142855</v>
      </c>
      <c r="U682">
        <f t="shared" si="1468"/>
        <v>0</v>
      </c>
      <c r="V682">
        <f t="shared" si="1468"/>
        <v>0</v>
      </c>
      <c r="W682">
        <f t="shared" si="1468"/>
        <v>0</v>
      </c>
      <c r="X682">
        <f t="shared" si="1468"/>
        <v>0</v>
      </c>
      <c r="Y682">
        <f t="shared" si="1469"/>
        <v>1</v>
      </c>
      <c r="Z682">
        <f t="shared" si="1469"/>
        <v>1</v>
      </c>
      <c r="AA682">
        <f t="shared" si="1469"/>
        <v>1</v>
      </c>
      <c r="AB682">
        <f t="shared" si="1469"/>
        <v>1</v>
      </c>
      <c r="AD682">
        <f t="shared" si="1470"/>
        <v>0.1649746192893401</v>
      </c>
      <c r="AE682">
        <f t="shared" si="1471"/>
        <v>0.33756345177664976</v>
      </c>
      <c r="AF682">
        <f t="shared" si="1472"/>
        <v>0.30964467005076141</v>
      </c>
      <c r="AG682">
        <f t="shared" si="1473"/>
        <v>0.48730964467005078</v>
      </c>
      <c r="AH682">
        <f t="shared" si="1473"/>
        <v>0.41538461538461541</v>
      </c>
      <c r="AI682">
        <f t="shared" si="1473"/>
        <v>0.2932330827067669</v>
      </c>
      <c r="AJ682">
        <f t="shared" si="1473"/>
        <v>0.29508196721311475</v>
      </c>
      <c r="AK682">
        <f t="shared" si="1474"/>
        <v>0.51269035532994922</v>
      </c>
      <c r="AL682">
        <f t="shared" si="1474"/>
        <v>0.58461538461538465</v>
      </c>
      <c r="AM682">
        <f t="shared" si="1474"/>
        <v>0.70676691729323304</v>
      </c>
      <c r="AN682">
        <f t="shared" si="1474"/>
        <v>0.70491803278688525</v>
      </c>
      <c r="AQ682" t="str">
        <f t="shared" si="1475"/>
        <v/>
      </c>
      <c r="AR682" t="str">
        <f t="shared" si="1476"/>
        <v/>
      </c>
      <c r="AS682" t="str">
        <f t="shared" si="1477"/>
        <v/>
      </c>
      <c r="AT682" t="str">
        <f t="shared" si="1478"/>
        <v/>
      </c>
      <c r="AU682" t="str">
        <f t="shared" si="1478"/>
        <v/>
      </c>
      <c r="AV682" t="str">
        <f t="shared" si="1478"/>
        <v/>
      </c>
      <c r="AW682" t="str">
        <f t="shared" si="1478"/>
        <v/>
      </c>
      <c r="AX682" t="str">
        <f t="shared" si="1479"/>
        <v/>
      </c>
      <c r="AY682" t="str">
        <f t="shared" si="1479"/>
        <v/>
      </c>
      <c r="AZ682" t="str">
        <f t="shared" si="1479"/>
        <v/>
      </c>
      <c r="BA682" t="str">
        <f t="shared" si="1479"/>
        <v/>
      </c>
      <c r="BC682">
        <f t="shared" si="1480"/>
        <v>0.37567084078711988</v>
      </c>
      <c r="BD682">
        <f t="shared" si="1481"/>
        <v>0.44543828264758495</v>
      </c>
      <c r="BE682">
        <f t="shared" si="1482"/>
        <v>0.28801431127012522</v>
      </c>
      <c r="BF682">
        <f t="shared" si="1483"/>
        <v>0.80679785330948117</v>
      </c>
      <c r="BG682">
        <f t="shared" si="1483"/>
        <v>0.86190476190476195</v>
      </c>
      <c r="BH682">
        <f t="shared" si="1483"/>
        <v>0.8012048192771084</v>
      </c>
      <c r="BI682">
        <f t="shared" si="1483"/>
        <v>0.70186335403726707</v>
      </c>
      <c r="BJ682">
        <f t="shared" si="1484"/>
        <v>0.19320214669051877</v>
      </c>
      <c r="BK682">
        <f t="shared" si="1484"/>
        <v>0.1380952380952381</v>
      </c>
      <c r="BL682">
        <f t="shared" si="1484"/>
        <v>0.19879518072289157</v>
      </c>
      <c r="BM682">
        <f t="shared" si="1484"/>
        <v>0.29813664596273293</v>
      </c>
      <c r="BP682" t="str">
        <f t="shared" si="1485"/>
        <v/>
      </c>
      <c r="BQ682" t="str">
        <f t="shared" si="1486"/>
        <v/>
      </c>
      <c r="BR682" t="str">
        <f t="shared" si="1487"/>
        <v/>
      </c>
      <c r="BS682" t="str">
        <f t="shared" si="1488"/>
        <v/>
      </c>
      <c r="BT682" t="str">
        <f t="shared" si="1488"/>
        <v/>
      </c>
      <c r="BU682" t="str">
        <f t="shared" si="1488"/>
        <v/>
      </c>
      <c r="BV682" t="str">
        <f t="shared" si="1488"/>
        <v/>
      </c>
      <c r="BW682" t="str">
        <f t="shared" si="1489"/>
        <v/>
      </c>
      <c r="BX682" t="str">
        <f t="shared" si="1489"/>
        <v/>
      </c>
      <c r="BY682" t="str">
        <f t="shared" si="1489"/>
        <v/>
      </c>
      <c r="BZ682" t="str">
        <f t="shared" si="1489"/>
        <v/>
      </c>
    </row>
    <row r="683" spans="1:78" outlineLevel="1">
      <c r="A683" t="s">
        <v>107</v>
      </c>
      <c r="B683" t="s">
        <v>1940</v>
      </c>
      <c r="C683">
        <v>2018</v>
      </c>
      <c r="D683" t="s">
        <v>2039</v>
      </c>
      <c r="G683">
        <f t="shared" ref="G683:G688" si="1490">IF(F302&gt;0, G302/F302, "")</f>
        <v>0.75590551181102361</v>
      </c>
      <c r="H683">
        <f t="shared" ref="H683:H688" si="1491">IF(F302&gt;0, H302/F302, "")</f>
        <v>0.56299212598425197</v>
      </c>
      <c r="I683">
        <f t="shared" ref="I683:I688" si="1492">IF(F302&gt;0, I302/F302, "")</f>
        <v>0.24409448818897639</v>
      </c>
      <c r="K683" t="str">
        <f t="shared" ref="K683:K688" si="1493">IF(J302&gt;0, K302/J302, "")</f>
        <v/>
      </c>
      <c r="L683" t="str">
        <f t="shared" ref="L683:L688" si="1494">IF(J302&gt;0, L302/J302, "")</f>
        <v/>
      </c>
      <c r="M683" t="str">
        <f t="shared" ref="M683:M688" si="1495">IF(J302&gt;0, M302/J302, "")</f>
        <v/>
      </c>
      <c r="O683" t="str">
        <f t="shared" ref="O683:O688" si="1496">IF(N302&gt;0, O302/N302, "")</f>
        <v/>
      </c>
      <c r="P683" t="str">
        <f t="shared" ref="P683:P688" si="1497">IF(N302&gt;0, P302/N302, "")</f>
        <v/>
      </c>
      <c r="R683" t="str">
        <f t="shared" ref="R683:R688" si="1498">IF(Q302&gt;0, R302/Q302, "")</f>
        <v/>
      </c>
      <c r="S683" t="str">
        <f t="shared" ref="S683:S688" si="1499">IF(Q302&gt;0, S302/Q302, "")</f>
        <v/>
      </c>
      <c r="T683" t="str">
        <f t="shared" ref="T683:T688" si="1500">IF(Q302&gt;0, T302/Q302, "")</f>
        <v/>
      </c>
      <c r="U683" t="str">
        <f t="shared" ref="U683:X688" si="1501">IF(Q302&gt;0, U302/Q302, "")</f>
        <v/>
      </c>
      <c r="V683" t="str">
        <f t="shared" si="1501"/>
        <v/>
      </c>
      <c r="W683" t="str">
        <f t="shared" si="1501"/>
        <v/>
      </c>
      <c r="X683" t="str">
        <f t="shared" si="1501"/>
        <v/>
      </c>
      <c r="Y683" t="str">
        <f t="shared" ref="Y683:AB688" si="1502">IF(Q302&gt;0, Y302/Q302, "")</f>
        <v/>
      </c>
      <c r="Z683" t="str">
        <f t="shared" si="1502"/>
        <v/>
      </c>
      <c r="AA683" t="str">
        <f t="shared" si="1502"/>
        <v/>
      </c>
      <c r="AB683" t="str">
        <f t="shared" si="1502"/>
        <v/>
      </c>
      <c r="AD683">
        <f t="shared" ref="AD683:AD688" si="1503">IF(AC302&gt;0, AD302/AC302, "")</f>
        <v>0.70461538461538464</v>
      </c>
      <c r="AE683">
        <f t="shared" ref="AE683:AE688" si="1504">IF(AC302&gt;0, AE302/AC302, "")</f>
        <v>0.56000000000000005</v>
      </c>
      <c r="AF683">
        <f t="shared" ref="AF683:AF688" si="1505">IF(AC302&gt;0, AF302/AC302, "")</f>
        <v>0.38153846153846155</v>
      </c>
      <c r="AG683">
        <f t="shared" ref="AG683:AJ688" si="1506">IF(AC302&gt;0, AG302/AC302, "")</f>
        <v>0.47076923076923077</v>
      </c>
      <c r="AH683">
        <f t="shared" si="1506"/>
        <v>0.49344978165938863</v>
      </c>
      <c r="AI683">
        <f t="shared" si="1506"/>
        <v>0.46153846153846156</v>
      </c>
      <c r="AJ683">
        <f t="shared" si="1506"/>
        <v>0.56451612903225812</v>
      </c>
      <c r="AK683">
        <f t="shared" ref="AK683:AN688" si="1507">IF(AC302&gt;0, AK302/AC302, "")</f>
        <v>0.52923076923076928</v>
      </c>
      <c r="AL683">
        <f t="shared" si="1507"/>
        <v>0.50655021834061131</v>
      </c>
      <c r="AM683">
        <f t="shared" si="1507"/>
        <v>0.53846153846153844</v>
      </c>
      <c r="AN683">
        <f t="shared" si="1507"/>
        <v>0.43548387096774194</v>
      </c>
      <c r="AQ683" t="str">
        <f t="shared" ref="AQ683:AQ688" si="1508">IF(AP302&gt;0, AQ302/AP302, "")</f>
        <v/>
      </c>
      <c r="AR683" t="str">
        <f t="shared" ref="AR683:AR688" si="1509">IF(AP302&gt;0, AR302/AP302, "")</f>
        <v/>
      </c>
      <c r="AS683" t="str">
        <f t="shared" ref="AS683:AS688" si="1510">IF(AP302&gt;0, AS302/AP302, "")</f>
        <v/>
      </c>
      <c r="AT683" t="str">
        <f t="shared" ref="AT683:AW688" si="1511">IF(AP302&gt;0, AT302/AP302, "")</f>
        <v/>
      </c>
      <c r="AU683" t="str">
        <f t="shared" si="1511"/>
        <v/>
      </c>
      <c r="AV683" t="str">
        <f t="shared" si="1511"/>
        <v/>
      </c>
      <c r="AW683" t="str">
        <f t="shared" si="1511"/>
        <v/>
      </c>
      <c r="AX683" t="str">
        <f t="shared" ref="AX683:BA688" si="1512">IF(AP302&gt;0, AX302/AP302, "")</f>
        <v/>
      </c>
      <c r="AY683" t="str">
        <f t="shared" si="1512"/>
        <v/>
      </c>
      <c r="AZ683" t="str">
        <f t="shared" si="1512"/>
        <v/>
      </c>
      <c r="BA683" t="str">
        <f t="shared" si="1512"/>
        <v/>
      </c>
      <c r="BC683">
        <f t="shared" ref="BC683:BC688" si="1513">IF(BB302&gt;0, BC302/BB302, "")</f>
        <v>0.6888361045130641</v>
      </c>
      <c r="BD683">
        <f t="shared" ref="BD683:BD688" si="1514">IF(BB302&gt;0, BD302/BB302, "")</f>
        <v>0.68646080760095007</v>
      </c>
      <c r="BE683">
        <f t="shared" ref="BE683:BE688" si="1515">IF(BB302&gt;0, BE302/BB302, "")</f>
        <v>0.38004750593824227</v>
      </c>
      <c r="BF683">
        <f t="shared" ref="BF683:BI688" si="1516">IF(BB302&gt;0, BF302/BB302, "")</f>
        <v>0.72684085510688834</v>
      </c>
      <c r="BG683">
        <f t="shared" si="1516"/>
        <v>0.72068965517241379</v>
      </c>
      <c r="BH683">
        <f t="shared" si="1516"/>
        <v>0.73356401384083048</v>
      </c>
      <c r="BI683">
        <f t="shared" si="1516"/>
        <v>0.59375</v>
      </c>
      <c r="BJ683">
        <f t="shared" ref="BJ683:BM688" si="1517">IF(BB302&gt;0, BJ302/BB302, "")</f>
        <v>0.27315914489311166</v>
      </c>
      <c r="BK683">
        <f t="shared" si="1517"/>
        <v>0.27931034482758621</v>
      </c>
      <c r="BL683">
        <f t="shared" si="1517"/>
        <v>0.26643598615916952</v>
      </c>
      <c r="BM683">
        <f t="shared" si="1517"/>
        <v>0.40625</v>
      </c>
      <c r="BP683" t="str">
        <f t="shared" ref="BP683:BP688" si="1518">IF(BO302&gt;0, BP302/BO302, "")</f>
        <v/>
      </c>
      <c r="BQ683" t="str">
        <f t="shared" ref="BQ683:BQ688" si="1519">IF(BO302&gt;0, BQ302/BO302, "")</f>
        <v/>
      </c>
      <c r="BR683" t="str">
        <f t="shared" ref="BR683:BR688" si="1520">IF(BO302&gt;0, BR302/BO302, "")</f>
        <v/>
      </c>
      <c r="BS683" t="str">
        <f t="shared" ref="BS683:BV688" si="1521">IF(BO302&gt;0, BS302/BO302, "")</f>
        <v/>
      </c>
      <c r="BT683" t="str">
        <f t="shared" si="1521"/>
        <v/>
      </c>
      <c r="BU683" t="str">
        <f t="shared" si="1521"/>
        <v/>
      </c>
      <c r="BV683" t="str">
        <f t="shared" si="1521"/>
        <v/>
      </c>
      <c r="BW683" t="str">
        <f t="shared" ref="BW683:BZ688" si="1522">IF(BO302&gt;0, BW302/BO302, "")</f>
        <v/>
      </c>
      <c r="BX683" t="str">
        <f t="shared" si="1522"/>
        <v/>
      </c>
      <c r="BY683" t="str">
        <f t="shared" si="1522"/>
        <v/>
      </c>
      <c r="BZ683" t="str">
        <f t="shared" si="1522"/>
        <v/>
      </c>
    </row>
    <row r="684" spans="1:78" outlineLevel="1">
      <c r="A684" t="s">
        <v>107</v>
      </c>
      <c r="B684" t="s">
        <v>1940</v>
      </c>
      <c r="C684">
        <v>2019</v>
      </c>
      <c r="D684" t="s">
        <v>2039</v>
      </c>
      <c r="G684">
        <f t="shared" si="1490"/>
        <v>0.70437956204379559</v>
      </c>
      <c r="H684">
        <f t="shared" si="1491"/>
        <v>0.58029197080291972</v>
      </c>
      <c r="I684">
        <f t="shared" si="1492"/>
        <v>0.24817518248175183</v>
      </c>
      <c r="K684" t="str">
        <f t="shared" si="1493"/>
        <v/>
      </c>
      <c r="L684" t="str">
        <f t="shared" si="1494"/>
        <v/>
      </c>
      <c r="M684" t="str">
        <f t="shared" si="1495"/>
        <v/>
      </c>
      <c r="O684" t="str">
        <f t="shared" si="1496"/>
        <v/>
      </c>
      <c r="P684" t="str">
        <f t="shared" si="1497"/>
        <v/>
      </c>
      <c r="R684" t="str">
        <f t="shared" si="1498"/>
        <v/>
      </c>
      <c r="S684" t="str">
        <f t="shared" si="1499"/>
        <v/>
      </c>
      <c r="T684" t="str">
        <f t="shared" si="1500"/>
        <v/>
      </c>
      <c r="U684" t="str">
        <f t="shared" si="1501"/>
        <v/>
      </c>
      <c r="V684" t="str">
        <f t="shared" si="1501"/>
        <v/>
      </c>
      <c r="W684" t="str">
        <f t="shared" si="1501"/>
        <v/>
      </c>
      <c r="X684" t="str">
        <f t="shared" si="1501"/>
        <v/>
      </c>
      <c r="Y684" t="str">
        <f t="shared" si="1502"/>
        <v/>
      </c>
      <c r="Z684" t="str">
        <f t="shared" si="1502"/>
        <v/>
      </c>
      <c r="AA684" t="str">
        <f t="shared" si="1502"/>
        <v/>
      </c>
      <c r="AB684" t="str">
        <f t="shared" si="1502"/>
        <v/>
      </c>
      <c r="AD684">
        <f t="shared" si="1503"/>
        <v>0.57400722021660655</v>
      </c>
      <c r="AE684">
        <f t="shared" si="1504"/>
        <v>0.55595667870036103</v>
      </c>
      <c r="AF684">
        <f t="shared" si="1505"/>
        <v>0.34296028880866425</v>
      </c>
      <c r="AG684">
        <f t="shared" si="1506"/>
        <v>0.50902527075812276</v>
      </c>
      <c r="AH684">
        <f t="shared" si="1506"/>
        <v>0.59748427672955973</v>
      </c>
      <c r="AI684">
        <f t="shared" si="1506"/>
        <v>0.54545454545454541</v>
      </c>
      <c r="AJ684">
        <f t="shared" si="1506"/>
        <v>0.54736842105263162</v>
      </c>
      <c r="AK684">
        <f t="shared" si="1507"/>
        <v>0.49097472924187724</v>
      </c>
      <c r="AL684">
        <f t="shared" si="1507"/>
        <v>0.40251572327044027</v>
      </c>
      <c r="AM684">
        <f t="shared" si="1507"/>
        <v>0.45454545454545453</v>
      </c>
      <c r="AN684">
        <f t="shared" si="1507"/>
        <v>0.45263157894736844</v>
      </c>
      <c r="AQ684" t="str">
        <f t="shared" si="1508"/>
        <v/>
      </c>
      <c r="AR684" t="str">
        <f t="shared" si="1509"/>
        <v/>
      </c>
      <c r="AS684" t="str">
        <f t="shared" si="1510"/>
        <v/>
      </c>
      <c r="AT684" t="str">
        <f t="shared" si="1511"/>
        <v/>
      </c>
      <c r="AU684" t="str">
        <f t="shared" si="1511"/>
        <v/>
      </c>
      <c r="AV684" t="str">
        <f t="shared" si="1511"/>
        <v/>
      </c>
      <c r="AW684" t="str">
        <f t="shared" si="1511"/>
        <v/>
      </c>
      <c r="AX684" t="str">
        <f t="shared" si="1512"/>
        <v/>
      </c>
      <c r="AY684" t="str">
        <f t="shared" si="1512"/>
        <v/>
      </c>
      <c r="AZ684" t="str">
        <f t="shared" si="1512"/>
        <v/>
      </c>
      <c r="BA684" t="str">
        <f t="shared" si="1512"/>
        <v/>
      </c>
      <c r="BC684">
        <f t="shared" si="1513"/>
        <v>0.60122699386503065</v>
      </c>
      <c r="BD684">
        <f t="shared" si="1514"/>
        <v>0.60531697341513291</v>
      </c>
      <c r="BE684">
        <f t="shared" si="1515"/>
        <v>0.34969325153374231</v>
      </c>
      <c r="BF684">
        <f t="shared" si="1516"/>
        <v>0.70756646216768915</v>
      </c>
      <c r="BG684">
        <f t="shared" si="1516"/>
        <v>0.74149659863945583</v>
      </c>
      <c r="BH684">
        <f t="shared" si="1516"/>
        <v>0.71283783783783783</v>
      </c>
      <c r="BI684">
        <f t="shared" si="1516"/>
        <v>0.54970760233918126</v>
      </c>
      <c r="BJ684">
        <f t="shared" si="1517"/>
        <v>0.29243353783231085</v>
      </c>
      <c r="BK684">
        <f t="shared" si="1517"/>
        <v>0.25850340136054423</v>
      </c>
      <c r="BL684">
        <f t="shared" si="1517"/>
        <v>0.28716216216216217</v>
      </c>
      <c r="BM684">
        <f t="shared" si="1517"/>
        <v>0.45029239766081869</v>
      </c>
      <c r="BP684" t="str">
        <f t="shared" si="1518"/>
        <v/>
      </c>
      <c r="BQ684" t="str">
        <f t="shared" si="1519"/>
        <v/>
      </c>
      <c r="BR684" t="str">
        <f t="shared" si="1520"/>
        <v/>
      </c>
      <c r="BS684" t="str">
        <f t="shared" si="1521"/>
        <v/>
      </c>
      <c r="BT684" t="str">
        <f t="shared" si="1521"/>
        <v/>
      </c>
      <c r="BU684" t="str">
        <f t="shared" si="1521"/>
        <v/>
      </c>
      <c r="BV684" t="str">
        <f t="shared" si="1521"/>
        <v/>
      </c>
      <c r="BW684" t="str">
        <f t="shared" si="1522"/>
        <v/>
      </c>
      <c r="BX684" t="str">
        <f t="shared" si="1522"/>
        <v/>
      </c>
      <c r="BY684" t="str">
        <f t="shared" si="1522"/>
        <v/>
      </c>
      <c r="BZ684" t="str">
        <f t="shared" si="1522"/>
        <v/>
      </c>
    </row>
    <row r="685" spans="1:78" outlineLevel="1">
      <c r="A685" t="s">
        <v>107</v>
      </c>
      <c r="B685" t="s">
        <v>1940</v>
      </c>
      <c r="C685">
        <v>2020</v>
      </c>
      <c r="D685" t="s">
        <v>2039</v>
      </c>
      <c r="G685">
        <f t="shared" si="1490"/>
        <v>0.6759581881533101</v>
      </c>
      <c r="H685">
        <f t="shared" si="1491"/>
        <v>0.55400696864111498</v>
      </c>
      <c r="I685">
        <f t="shared" si="1492"/>
        <v>0.19860627177700349</v>
      </c>
      <c r="K685" t="str">
        <f t="shared" si="1493"/>
        <v/>
      </c>
      <c r="L685" t="str">
        <f t="shared" si="1494"/>
        <v/>
      </c>
      <c r="M685" t="str">
        <f t="shared" si="1495"/>
        <v/>
      </c>
      <c r="O685">
        <f t="shared" si="1496"/>
        <v>0</v>
      </c>
      <c r="P685">
        <f t="shared" si="1497"/>
        <v>1</v>
      </c>
      <c r="R685">
        <f t="shared" si="1498"/>
        <v>0</v>
      </c>
      <c r="S685">
        <f t="shared" si="1499"/>
        <v>0</v>
      </c>
      <c r="T685">
        <f t="shared" si="1500"/>
        <v>0</v>
      </c>
      <c r="U685">
        <f t="shared" si="1501"/>
        <v>0</v>
      </c>
      <c r="V685" t="str">
        <f t="shared" si="1501"/>
        <v/>
      </c>
      <c r="W685" t="str">
        <f t="shared" si="1501"/>
        <v/>
      </c>
      <c r="X685" t="str">
        <f t="shared" si="1501"/>
        <v/>
      </c>
      <c r="Y685">
        <f t="shared" si="1502"/>
        <v>1</v>
      </c>
      <c r="Z685" t="str">
        <f t="shared" si="1502"/>
        <v/>
      </c>
      <c r="AA685" t="str">
        <f t="shared" si="1502"/>
        <v/>
      </c>
      <c r="AB685" t="str">
        <f t="shared" si="1502"/>
        <v/>
      </c>
      <c r="AD685">
        <f t="shared" si="1503"/>
        <v>0.5622317596566524</v>
      </c>
      <c r="AE685">
        <f t="shared" si="1504"/>
        <v>0.58369098712446355</v>
      </c>
      <c r="AF685">
        <f t="shared" si="1505"/>
        <v>0.35193133047210301</v>
      </c>
      <c r="AG685">
        <f t="shared" si="1506"/>
        <v>0.4978540772532189</v>
      </c>
      <c r="AH685">
        <f t="shared" si="1506"/>
        <v>0.48091603053435117</v>
      </c>
      <c r="AI685">
        <f t="shared" si="1506"/>
        <v>0.46323529411764708</v>
      </c>
      <c r="AJ685">
        <f t="shared" si="1506"/>
        <v>0.57317073170731703</v>
      </c>
      <c r="AK685">
        <f t="shared" si="1507"/>
        <v>0.50214592274678116</v>
      </c>
      <c r="AL685">
        <f t="shared" si="1507"/>
        <v>0.51908396946564883</v>
      </c>
      <c r="AM685">
        <f t="shared" si="1507"/>
        <v>0.53676470588235292</v>
      </c>
      <c r="AN685">
        <f t="shared" si="1507"/>
        <v>0.42682926829268292</v>
      </c>
      <c r="AQ685" t="str">
        <f t="shared" si="1508"/>
        <v/>
      </c>
      <c r="AR685" t="str">
        <f t="shared" si="1509"/>
        <v/>
      </c>
      <c r="AS685" t="str">
        <f t="shared" si="1510"/>
        <v/>
      </c>
      <c r="AT685" t="str">
        <f t="shared" si="1511"/>
        <v/>
      </c>
      <c r="AU685" t="str">
        <f t="shared" si="1511"/>
        <v/>
      </c>
      <c r="AV685" t="str">
        <f t="shared" si="1511"/>
        <v/>
      </c>
      <c r="AW685" t="str">
        <f t="shared" si="1511"/>
        <v/>
      </c>
      <c r="AX685" t="str">
        <f t="shared" si="1512"/>
        <v/>
      </c>
      <c r="AY685" t="str">
        <f t="shared" si="1512"/>
        <v/>
      </c>
      <c r="AZ685" t="str">
        <f t="shared" si="1512"/>
        <v/>
      </c>
      <c r="BA685" t="str">
        <f t="shared" si="1512"/>
        <v/>
      </c>
      <c r="BC685">
        <f t="shared" si="1513"/>
        <v>0.5714285714285714</v>
      </c>
      <c r="BD685">
        <f t="shared" si="1514"/>
        <v>0.62597402597402596</v>
      </c>
      <c r="BE685">
        <f t="shared" si="1515"/>
        <v>0.32727272727272727</v>
      </c>
      <c r="BF685">
        <f t="shared" si="1516"/>
        <v>0.68571428571428572</v>
      </c>
      <c r="BG685">
        <f t="shared" si="1516"/>
        <v>0.71818181818181814</v>
      </c>
      <c r="BH685">
        <f t="shared" si="1516"/>
        <v>0.70124481327800825</v>
      </c>
      <c r="BI685">
        <f t="shared" si="1516"/>
        <v>0.49206349206349204</v>
      </c>
      <c r="BJ685">
        <f t="shared" si="1517"/>
        <v>0.31428571428571428</v>
      </c>
      <c r="BK685">
        <f t="shared" si="1517"/>
        <v>0.2818181818181818</v>
      </c>
      <c r="BL685">
        <f t="shared" si="1517"/>
        <v>0.29875518672199169</v>
      </c>
      <c r="BM685">
        <f t="shared" si="1517"/>
        <v>0.50793650793650791</v>
      </c>
      <c r="BP685" t="str">
        <f t="shared" si="1518"/>
        <v/>
      </c>
      <c r="BQ685" t="str">
        <f t="shared" si="1519"/>
        <v/>
      </c>
      <c r="BR685" t="str">
        <f t="shared" si="1520"/>
        <v/>
      </c>
      <c r="BS685" t="str">
        <f t="shared" si="1521"/>
        <v/>
      </c>
      <c r="BT685" t="str">
        <f t="shared" si="1521"/>
        <v/>
      </c>
      <c r="BU685" t="str">
        <f t="shared" si="1521"/>
        <v/>
      </c>
      <c r="BV685" t="str">
        <f t="shared" si="1521"/>
        <v/>
      </c>
      <c r="BW685" t="str">
        <f t="shared" si="1522"/>
        <v/>
      </c>
      <c r="BX685" t="str">
        <f t="shared" si="1522"/>
        <v/>
      </c>
      <c r="BY685" t="str">
        <f t="shared" si="1522"/>
        <v/>
      </c>
      <c r="BZ685" t="str">
        <f t="shared" si="1522"/>
        <v/>
      </c>
    </row>
    <row r="686" spans="1:78" outlineLevel="1">
      <c r="A686" t="s">
        <v>107</v>
      </c>
      <c r="B686" t="s">
        <v>1940</v>
      </c>
      <c r="C686">
        <v>2021</v>
      </c>
      <c r="D686" t="s">
        <v>2039</v>
      </c>
      <c r="G686">
        <f t="shared" si="1490"/>
        <v>0.57720588235294112</v>
      </c>
      <c r="H686">
        <f t="shared" si="1491"/>
        <v>0.49632352941176472</v>
      </c>
      <c r="I686">
        <f t="shared" si="1492"/>
        <v>0.13970588235294118</v>
      </c>
      <c r="K686" t="str">
        <f t="shared" si="1493"/>
        <v/>
      </c>
      <c r="L686" t="str">
        <f t="shared" si="1494"/>
        <v/>
      </c>
      <c r="M686" t="str">
        <f t="shared" si="1495"/>
        <v/>
      </c>
      <c r="O686">
        <f t="shared" si="1496"/>
        <v>0</v>
      </c>
      <c r="P686">
        <f t="shared" si="1497"/>
        <v>1</v>
      </c>
      <c r="R686">
        <f t="shared" si="1498"/>
        <v>0</v>
      </c>
      <c r="S686">
        <f t="shared" si="1499"/>
        <v>0</v>
      </c>
      <c r="T686">
        <f t="shared" si="1500"/>
        <v>0</v>
      </c>
      <c r="U686">
        <f t="shared" si="1501"/>
        <v>0</v>
      </c>
      <c r="V686" t="str">
        <f t="shared" si="1501"/>
        <v/>
      </c>
      <c r="W686" t="str">
        <f t="shared" si="1501"/>
        <v/>
      </c>
      <c r="X686" t="str">
        <f t="shared" si="1501"/>
        <v/>
      </c>
      <c r="Y686">
        <f t="shared" si="1502"/>
        <v>1</v>
      </c>
      <c r="Z686" t="str">
        <f t="shared" si="1502"/>
        <v/>
      </c>
      <c r="AA686" t="str">
        <f t="shared" si="1502"/>
        <v/>
      </c>
      <c r="AB686" t="str">
        <f t="shared" si="1502"/>
        <v/>
      </c>
      <c r="AD686">
        <f t="shared" si="1503"/>
        <v>0.5567765567765568</v>
      </c>
      <c r="AE686">
        <f t="shared" si="1504"/>
        <v>0.60805860805860801</v>
      </c>
      <c r="AF686">
        <f t="shared" si="1505"/>
        <v>0.32234432234432236</v>
      </c>
      <c r="AG686">
        <f t="shared" si="1506"/>
        <v>0.5641025641025641</v>
      </c>
      <c r="AH686">
        <f t="shared" si="1506"/>
        <v>0.64473684210526316</v>
      </c>
      <c r="AI686">
        <f t="shared" si="1506"/>
        <v>0.57228915662650603</v>
      </c>
      <c r="AJ686">
        <f t="shared" si="1506"/>
        <v>0.63636363636363635</v>
      </c>
      <c r="AK686">
        <f t="shared" si="1507"/>
        <v>0.4358974358974359</v>
      </c>
      <c r="AL686">
        <f t="shared" si="1507"/>
        <v>0.35526315789473684</v>
      </c>
      <c r="AM686">
        <f t="shared" si="1507"/>
        <v>0.42771084337349397</v>
      </c>
      <c r="AN686">
        <f t="shared" si="1507"/>
        <v>0.36363636363636365</v>
      </c>
      <c r="AQ686" t="str">
        <f t="shared" si="1508"/>
        <v/>
      </c>
      <c r="AR686" t="str">
        <f t="shared" si="1509"/>
        <v/>
      </c>
      <c r="AS686" t="str">
        <f t="shared" si="1510"/>
        <v/>
      </c>
      <c r="AT686" t="str">
        <f t="shared" si="1511"/>
        <v/>
      </c>
      <c r="AU686" t="str">
        <f t="shared" si="1511"/>
        <v/>
      </c>
      <c r="AV686" t="str">
        <f t="shared" si="1511"/>
        <v/>
      </c>
      <c r="AW686" t="str">
        <f t="shared" si="1511"/>
        <v/>
      </c>
      <c r="AX686" t="str">
        <f t="shared" si="1512"/>
        <v/>
      </c>
      <c r="AY686" t="str">
        <f t="shared" si="1512"/>
        <v/>
      </c>
      <c r="AZ686" t="str">
        <f t="shared" si="1512"/>
        <v/>
      </c>
      <c r="BA686" t="str">
        <f t="shared" si="1512"/>
        <v/>
      </c>
      <c r="BC686">
        <f t="shared" si="1513"/>
        <v>0.60606060606060608</v>
      </c>
      <c r="BD686">
        <f t="shared" si="1514"/>
        <v>0.63888888888888884</v>
      </c>
      <c r="BE686">
        <f t="shared" si="1515"/>
        <v>0.29545454545454547</v>
      </c>
      <c r="BF686">
        <f t="shared" si="1516"/>
        <v>0.75</v>
      </c>
      <c r="BG686">
        <f t="shared" si="1516"/>
        <v>0.79166666666666663</v>
      </c>
      <c r="BH686">
        <f t="shared" si="1516"/>
        <v>0.7351778656126482</v>
      </c>
      <c r="BI686">
        <f t="shared" si="1516"/>
        <v>0.5641025641025641</v>
      </c>
      <c r="BJ686">
        <f t="shared" si="1517"/>
        <v>0.25</v>
      </c>
      <c r="BK686">
        <f t="shared" si="1517"/>
        <v>0.20833333333333334</v>
      </c>
      <c r="BL686">
        <f t="shared" si="1517"/>
        <v>0.2648221343873518</v>
      </c>
      <c r="BM686">
        <f t="shared" si="1517"/>
        <v>0.4358974358974359</v>
      </c>
      <c r="BP686" t="str">
        <f t="shared" si="1518"/>
        <v/>
      </c>
      <c r="BQ686" t="str">
        <f t="shared" si="1519"/>
        <v/>
      </c>
      <c r="BR686" t="str">
        <f t="shared" si="1520"/>
        <v/>
      </c>
      <c r="BS686" t="str">
        <f t="shared" si="1521"/>
        <v/>
      </c>
      <c r="BT686" t="str">
        <f t="shared" si="1521"/>
        <v/>
      </c>
      <c r="BU686" t="str">
        <f t="shared" si="1521"/>
        <v/>
      </c>
      <c r="BV686" t="str">
        <f t="shared" si="1521"/>
        <v/>
      </c>
      <c r="BW686" t="str">
        <f t="shared" si="1522"/>
        <v/>
      </c>
      <c r="BX686" t="str">
        <f t="shared" si="1522"/>
        <v/>
      </c>
      <c r="BY686" t="str">
        <f t="shared" si="1522"/>
        <v/>
      </c>
      <c r="BZ686" t="str">
        <f t="shared" si="1522"/>
        <v/>
      </c>
    </row>
    <row r="687" spans="1:78" outlineLevel="1">
      <c r="A687" t="s">
        <v>107</v>
      </c>
      <c r="B687" t="s">
        <v>1940</v>
      </c>
      <c r="C687">
        <v>2022</v>
      </c>
      <c r="D687" t="s">
        <v>2039</v>
      </c>
      <c r="G687">
        <f t="shared" si="1490"/>
        <v>0.60617760617760619</v>
      </c>
      <c r="H687">
        <f t="shared" si="1491"/>
        <v>0.51737451737451734</v>
      </c>
      <c r="I687">
        <f t="shared" si="1492"/>
        <v>0.18146718146718147</v>
      </c>
      <c r="K687" t="str">
        <f t="shared" si="1493"/>
        <v/>
      </c>
      <c r="L687" t="str">
        <f t="shared" si="1494"/>
        <v/>
      </c>
      <c r="M687" t="str">
        <f t="shared" si="1495"/>
        <v/>
      </c>
      <c r="O687">
        <f t="shared" si="1496"/>
        <v>0</v>
      </c>
      <c r="P687">
        <f t="shared" si="1497"/>
        <v>1</v>
      </c>
      <c r="R687">
        <f t="shared" si="1498"/>
        <v>0</v>
      </c>
      <c r="S687">
        <f t="shared" si="1499"/>
        <v>0</v>
      </c>
      <c r="T687">
        <f t="shared" si="1500"/>
        <v>0</v>
      </c>
      <c r="U687">
        <f t="shared" si="1501"/>
        <v>0.28000000000000003</v>
      </c>
      <c r="V687" t="str">
        <f t="shared" si="1501"/>
        <v/>
      </c>
      <c r="W687" t="str">
        <f t="shared" si="1501"/>
        <v/>
      </c>
      <c r="X687" t="str">
        <f t="shared" si="1501"/>
        <v/>
      </c>
      <c r="Y687">
        <f t="shared" si="1502"/>
        <v>0.72</v>
      </c>
      <c r="Z687" t="str">
        <f t="shared" si="1502"/>
        <v/>
      </c>
      <c r="AA687" t="str">
        <f t="shared" si="1502"/>
        <v/>
      </c>
      <c r="AB687" t="str">
        <f t="shared" si="1502"/>
        <v/>
      </c>
      <c r="AD687">
        <f t="shared" si="1503"/>
        <v>0.65107913669064743</v>
      </c>
      <c r="AE687">
        <f t="shared" si="1504"/>
        <v>0.59352517985611508</v>
      </c>
      <c r="AF687">
        <f t="shared" si="1505"/>
        <v>0.33093525179856115</v>
      </c>
      <c r="AG687">
        <f t="shared" si="1506"/>
        <v>0.5611510791366906</v>
      </c>
      <c r="AH687">
        <f t="shared" si="1506"/>
        <v>0.56906077348066297</v>
      </c>
      <c r="AI687">
        <f t="shared" si="1506"/>
        <v>0.53939393939393943</v>
      </c>
      <c r="AJ687">
        <f t="shared" si="1506"/>
        <v>0.77173913043478259</v>
      </c>
      <c r="AK687">
        <f t="shared" si="1507"/>
        <v>0.43884892086330934</v>
      </c>
      <c r="AL687">
        <f t="shared" si="1507"/>
        <v>0.43093922651933703</v>
      </c>
      <c r="AM687">
        <f t="shared" si="1507"/>
        <v>0.46060606060606063</v>
      </c>
      <c r="AN687">
        <f t="shared" si="1507"/>
        <v>0.22826086956521738</v>
      </c>
      <c r="AQ687" t="str">
        <f t="shared" si="1508"/>
        <v/>
      </c>
      <c r="AR687" t="str">
        <f t="shared" si="1509"/>
        <v/>
      </c>
      <c r="AS687" t="str">
        <f t="shared" si="1510"/>
        <v/>
      </c>
      <c r="AT687" t="str">
        <f t="shared" si="1511"/>
        <v/>
      </c>
      <c r="AU687" t="str">
        <f t="shared" si="1511"/>
        <v/>
      </c>
      <c r="AV687" t="str">
        <f t="shared" si="1511"/>
        <v/>
      </c>
      <c r="AW687" t="str">
        <f t="shared" si="1511"/>
        <v/>
      </c>
      <c r="AX687" t="str">
        <f t="shared" si="1512"/>
        <v/>
      </c>
      <c r="AY687" t="str">
        <f t="shared" si="1512"/>
        <v/>
      </c>
      <c r="AZ687" t="str">
        <f t="shared" si="1512"/>
        <v/>
      </c>
      <c r="BA687" t="str">
        <f t="shared" si="1512"/>
        <v/>
      </c>
      <c r="BC687">
        <f t="shared" si="1513"/>
        <v>0.55949367088607593</v>
      </c>
      <c r="BD687">
        <f t="shared" si="1514"/>
        <v>0.63037974683544307</v>
      </c>
      <c r="BE687">
        <f t="shared" si="1515"/>
        <v>0.34177215189873417</v>
      </c>
      <c r="BF687">
        <f t="shared" si="1516"/>
        <v>0.74177215189873413</v>
      </c>
      <c r="BG687">
        <f t="shared" si="1516"/>
        <v>0.81447963800904977</v>
      </c>
      <c r="BH687">
        <f t="shared" si="1516"/>
        <v>0.75100401606425704</v>
      </c>
      <c r="BI687">
        <f t="shared" si="1516"/>
        <v>0.54814814814814816</v>
      </c>
      <c r="BJ687">
        <f t="shared" si="1517"/>
        <v>0.25822784810126581</v>
      </c>
      <c r="BK687">
        <f t="shared" si="1517"/>
        <v>0.18552036199095023</v>
      </c>
      <c r="BL687">
        <f t="shared" si="1517"/>
        <v>0.24899598393574296</v>
      </c>
      <c r="BM687">
        <f t="shared" si="1517"/>
        <v>0.45185185185185184</v>
      </c>
      <c r="BP687" t="str">
        <f t="shared" si="1518"/>
        <v/>
      </c>
      <c r="BQ687" t="str">
        <f t="shared" si="1519"/>
        <v/>
      </c>
      <c r="BR687" t="str">
        <f t="shared" si="1520"/>
        <v/>
      </c>
      <c r="BS687" t="str">
        <f t="shared" si="1521"/>
        <v/>
      </c>
      <c r="BT687" t="str">
        <f t="shared" si="1521"/>
        <v/>
      </c>
      <c r="BU687" t="str">
        <f t="shared" si="1521"/>
        <v/>
      </c>
      <c r="BV687" t="str">
        <f t="shared" si="1521"/>
        <v/>
      </c>
      <c r="BW687" t="str">
        <f t="shared" si="1522"/>
        <v/>
      </c>
      <c r="BX687" t="str">
        <f t="shared" si="1522"/>
        <v/>
      </c>
      <c r="BY687" t="str">
        <f t="shared" si="1522"/>
        <v/>
      </c>
      <c r="BZ687" t="str">
        <f t="shared" si="1522"/>
        <v/>
      </c>
    </row>
    <row r="688" spans="1:78" outlineLevel="1">
      <c r="A688" t="s">
        <v>107</v>
      </c>
      <c r="B688" t="s">
        <v>1940</v>
      </c>
      <c r="C688">
        <v>2023</v>
      </c>
      <c r="D688" t="s">
        <v>2039</v>
      </c>
      <c r="G688">
        <f t="shared" si="1490"/>
        <v>0.64130434782608692</v>
      </c>
      <c r="H688">
        <f t="shared" si="1491"/>
        <v>0.4311594202898551</v>
      </c>
      <c r="I688">
        <f t="shared" si="1492"/>
        <v>0.21014492753623187</v>
      </c>
      <c r="K688" t="str">
        <f t="shared" si="1493"/>
        <v/>
      </c>
      <c r="L688" t="str">
        <f t="shared" si="1494"/>
        <v/>
      </c>
      <c r="M688" t="str">
        <f t="shared" si="1495"/>
        <v/>
      </c>
      <c r="O688">
        <f t="shared" si="1496"/>
        <v>0</v>
      </c>
      <c r="P688">
        <f t="shared" si="1497"/>
        <v>1</v>
      </c>
      <c r="R688">
        <f t="shared" si="1498"/>
        <v>0.33333333333333331</v>
      </c>
      <c r="S688">
        <f t="shared" si="1499"/>
        <v>0.25</v>
      </c>
      <c r="T688">
        <f t="shared" si="1500"/>
        <v>0.5</v>
      </c>
      <c r="U688">
        <f t="shared" si="1501"/>
        <v>0</v>
      </c>
      <c r="V688">
        <f t="shared" si="1501"/>
        <v>0</v>
      </c>
      <c r="W688">
        <f t="shared" si="1501"/>
        <v>0</v>
      </c>
      <c r="X688">
        <f t="shared" si="1501"/>
        <v>0</v>
      </c>
      <c r="Y688">
        <f t="shared" si="1502"/>
        <v>1</v>
      </c>
      <c r="Z688">
        <f t="shared" si="1502"/>
        <v>1</v>
      </c>
      <c r="AA688">
        <f t="shared" si="1502"/>
        <v>1</v>
      </c>
      <c r="AB688">
        <f t="shared" si="1502"/>
        <v>1</v>
      </c>
      <c r="AD688">
        <f t="shared" si="1503"/>
        <v>0.73426573426573427</v>
      </c>
      <c r="AE688">
        <f t="shared" si="1504"/>
        <v>0.54895104895104896</v>
      </c>
      <c r="AF688">
        <f t="shared" si="1505"/>
        <v>0.40559440559440557</v>
      </c>
      <c r="AG688">
        <f t="shared" si="1506"/>
        <v>0.58741258741258739</v>
      </c>
      <c r="AH688">
        <f t="shared" si="1506"/>
        <v>0.6</v>
      </c>
      <c r="AI688">
        <f t="shared" si="1506"/>
        <v>0.56050955414012738</v>
      </c>
      <c r="AJ688">
        <f t="shared" si="1506"/>
        <v>0.68103448275862066</v>
      </c>
      <c r="AK688">
        <f t="shared" si="1507"/>
        <v>0.41258741258741261</v>
      </c>
      <c r="AL688">
        <f t="shared" si="1507"/>
        <v>0.4</v>
      </c>
      <c r="AM688">
        <f t="shared" si="1507"/>
        <v>0.43949044585987262</v>
      </c>
      <c r="AN688">
        <f t="shared" si="1507"/>
        <v>0.31896551724137934</v>
      </c>
      <c r="AQ688" t="str">
        <f t="shared" si="1508"/>
        <v/>
      </c>
      <c r="AR688" t="str">
        <f t="shared" si="1509"/>
        <v/>
      </c>
      <c r="AS688" t="str">
        <f t="shared" si="1510"/>
        <v/>
      </c>
      <c r="AT688" t="str">
        <f t="shared" si="1511"/>
        <v/>
      </c>
      <c r="AU688" t="str">
        <f t="shared" si="1511"/>
        <v/>
      </c>
      <c r="AV688" t="str">
        <f t="shared" si="1511"/>
        <v/>
      </c>
      <c r="AW688" t="str">
        <f t="shared" si="1511"/>
        <v/>
      </c>
      <c r="AX688" t="str">
        <f t="shared" si="1512"/>
        <v/>
      </c>
      <c r="AY688" t="str">
        <f t="shared" si="1512"/>
        <v/>
      </c>
      <c r="AZ688" t="str">
        <f t="shared" si="1512"/>
        <v/>
      </c>
      <c r="BA688" t="str">
        <f t="shared" si="1512"/>
        <v/>
      </c>
      <c r="BC688">
        <f t="shared" si="1513"/>
        <v>0.66323907455012854</v>
      </c>
      <c r="BD688">
        <f t="shared" si="1514"/>
        <v>0.59383033419023135</v>
      </c>
      <c r="BE688">
        <f t="shared" si="1515"/>
        <v>0.35989717223650386</v>
      </c>
      <c r="BF688">
        <f t="shared" si="1516"/>
        <v>0.68894601542416456</v>
      </c>
      <c r="BG688">
        <f t="shared" si="1516"/>
        <v>0.76356589147286824</v>
      </c>
      <c r="BH688">
        <f t="shared" si="1516"/>
        <v>0.66233766233766234</v>
      </c>
      <c r="BI688">
        <f t="shared" si="1516"/>
        <v>0.44285714285714284</v>
      </c>
      <c r="BJ688">
        <f t="shared" si="1517"/>
        <v>0.3110539845758355</v>
      </c>
      <c r="BK688">
        <f t="shared" si="1517"/>
        <v>0.23643410852713179</v>
      </c>
      <c r="BL688">
        <f t="shared" si="1517"/>
        <v>0.33766233766233766</v>
      </c>
      <c r="BM688">
        <f t="shared" si="1517"/>
        <v>0.55714285714285716</v>
      </c>
      <c r="BP688" t="str">
        <f t="shared" si="1518"/>
        <v/>
      </c>
      <c r="BQ688" t="str">
        <f t="shared" si="1519"/>
        <v/>
      </c>
      <c r="BR688" t="str">
        <f t="shared" si="1520"/>
        <v/>
      </c>
      <c r="BS688" t="str">
        <f t="shared" si="1521"/>
        <v/>
      </c>
      <c r="BT688" t="str">
        <f t="shared" si="1521"/>
        <v/>
      </c>
      <c r="BU688" t="str">
        <f t="shared" si="1521"/>
        <v/>
      </c>
      <c r="BV688" t="str">
        <f t="shared" si="1521"/>
        <v/>
      </c>
      <c r="BW688" t="str">
        <f t="shared" si="1522"/>
        <v/>
      </c>
      <c r="BX688" t="str">
        <f t="shared" si="1522"/>
        <v/>
      </c>
      <c r="BY688" t="str">
        <f t="shared" si="1522"/>
        <v/>
      </c>
      <c r="BZ688" t="str">
        <f t="shared" si="1522"/>
        <v/>
      </c>
    </row>
    <row r="689" spans="1:78" outlineLevel="1">
      <c r="A689" t="s">
        <v>109</v>
      </c>
      <c r="B689" t="s">
        <v>1941</v>
      </c>
      <c r="C689">
        <v>2018</v>
      </c>
      <c r="D689" t="s">
        <v>2039</v>
      </c>
      <c r="G689">
        <f t="shared" ref="G689:G694" si="1523">IF(F312&gt;0, G312/F312, "")</f>
        <v>0.57957244655581952</v>
      </c>
      <c r="H689">
        <f t="shared" ref="H689:H694" si="1524">IF(F312&gt;0, H312/F312, "")</f>
        <v>0.32066508313539194</v>
      </c>
      <c r="I689">
        <f t="shared" ref="I689:I694" si="1525">IF(F312&gt;0, I312/F312, "")</f>
        <v>0.25890736342042753</v>
      </c>
      <c r="K689" t="str">
        <f t="shared" ref="K689:K694" si="1526">IF(J312&gt;0, K312/J312, "")</f>
        <v/>
      </c>
      <c r="L689" t="str">
        <f t="shared" ref="L689:L694" si="1527">IF(J312&gt;0, L312/J312, "")</f>
        <v/>
      </c>
      <c r="M689" t="str">
        <f t="shared" ref="M689:M694" si="1528">IF(J312&gt;0, M312/J312, "")</f>
        <v/>
      </c>
      <c r="O689" t="str">
        <f t="shared" ref="O689:O694" si="1529">IF(N312&gt;0, O312/N312, "")</f>
        <v/>
      </c>
      <c r="P689" t="str">
        <f t="shared" ref="P689:P694" si="1530">IF(N312&gt;0, P312/N312, "")</f>
        <v/>
      </c>
      <c r="R689" t="str">
        <f t="shared" ref="R689:R694" si="1531">IF(Q312&gt;0, R312/Q312, "")</f>
        <v/>
      </c>
      <c r="S689" t="str">
        <f t="shared" ref="S689:S694" si="1532">IF(Q312&gt;0, S312/Q312, "")</f>
        <v/>
      </c>
      <c r="T689" t="str">
        <f t="shared" ref="T689:T694" si="1533">IF(Q312&gt;0, T312/Q312, "")</f>
        <v/>
      </c>
      <c r="U689" t="str">
        <f t="shared" ref="U689:X694" si="1534">IF(Q312&gt;0, U312/Q312, "")</f>
        <v/>
      </c>
      <c r="V689" t="str">
        <f t="shared" si="1534"/>
        <v/>
      </c>
      <c r="W689" t="str">
        <f t="shared" si="1534"/>
        <v/>
      </c>
      <c r="X689" t="str">
        <f t="shared" si="1534"/>
        <v/>
      </c>
      <c r="Y689" t="str">
        <f t="shared" ref="Y689:AB694" si="1535">IF(Q312&gt;0, Y312/Q312, "")</f>
        <v/>
      </c>
      <c r="Z689" t="str">
        <f t="shared" si="1535"/>
        <v/>
      </c>
      <c r="AA689" t="str">
        <f t="shared" si="1535"/>
        <v/>
      </c>
      <c r="AB689" t="str">
        <f t="shared" si="1535"/>
        <v/>
      </c>
      <c r="AD689">
        <f t="shared" ref="AD689:AD694" si="1536">IF(AC312&gt;0, AD312/AC312, "")</f>
        <v>0.72525252525252526</v>
      </c>
      <c r="AE689">
        <f t="shared" ref="AE689:AE694" si="1537">IF(AC312&gt;0, AE312/AC312, "")</f>
        <v>0.36565656565656568</v>
      </c>
      <c r="AF689">
        <f t="shared" ref="AF689:AF694" si="1538">IF(AC312&gt;0, AF312/AC312, "")</f>
        <v>0.37171717171717172</v>
      </c>
      <c r="AG689">
        <f t="shared" ref="AG689:AJ694" si="1539">IF(AC312&gt;0, AG312/AC312, "")</f>
        <v>0.50303030303030305</v>
      </c>
      <c r="AH689">
        <f t="shared" si="1539"/>
        <v>0.49582172701949861</v>
      </c>
      <c r="AI689">
        <f t="shared" si="1539"/>
        <v>0.45303867403314918</v>
      </c>
      <c r="AJ689">
        <f t="shared" si="1539"/>
        <v>0.42934782608695654</v>
      </c>
      <c r="AK689">
        <f t="shared" ref="AK689:AN694" si="1540">IF(AC312&gt;0, AK312/AC312, "")</f>
        <v>0.49696969696969695</v>
      </c>
      <c r="AL689">
        <f t="shared" si="1540"/>
        <v>0.50417827298050144</v>
      </c>
      <c r="AM689">
        <f t="shared" si="1540"/>
        <v>0.54696132596685088</v>
      </c>
      <c r="AN689">
        <f t="shared" si="1540"/>
        <v>0.57065217391304346</v>
      </c>
      <c r="AQ689" t="str">
        <f t="shared" ref="AQ689:AQ694" si="1541">IF(AP312&gt;0, AQ312/AP312, "")</f>
        <v/>
      </c>
      <c r="AR689" t="str">
        <f t="shared" ref="AR689:AR694" si="1542">IF(AP312&gt;0, AR312/AP312, "")</f>
        <v/>
      </c>
      <c r="AS689" t="str">
        <f t="shared" ref="AS689:AS694" si="1543">IF(AP312&gt;0, AS312/AP312, "")</f>
        <v/>
      </c>
      <c r="AT689" t="str">
        <f t="shared" ref="AT689:AW694" si="1544">IF(AP312&gt;0, AT312/AP312, "")</f>
        <v/>
      </c>
      <c r="AU689" t="str">
        <f t="shared" si="1544"/>
        <v/>
      </c>
      <c r="AV689" t="str">
        <f t="shared" si="1544"/>
        <v/>
      </c>
      <c r="AW689" t="str">
        <f t="shared" si="1544"/>
        <v/>
      </c>
      <c r="AX689" t="str">
        <f t="shared" ref="AX689:BA694" si="1545">IF(AP312&gt;0, AX312/AP312, "")</f>
        <v/>
      </c>
      <c r="AY689" t="str">
        <f t="shared" si="1545"/>
        <v/>
      </c>
      <c r="AZ689" t="str">
        <f t="shared" si="1545"/>
        <v/>
      </c>
      <c r="BA689" t="str">
        <f t="shared" si="1545"/>
        <v/>
      </c>
      <c r="BC689">
        <f t="shared" ref="BC689:BC694" si="1546">IF(BB312&gt;0, BC312/BB312, "")</f>
        <v>0.48799999999999999</v>
      </c>
      <c r="BD689">
        <f t="shared" ref="BD689:BD694" si="1547">IF(BB312&gt;0, BD312/BB312, "")</f>
        <v>0.42133333333333334</v>
      </c>
      <c r="BE689">
        <f t="shared" ref="BE689:BE694" si="1548">IF(BB312&gt;0, BE312/BB312, "")</f>
        <v>0.40533333333333332</v>
      </c>
      <c r="BF689">
        <f t="shared" ref="BF689:BI694" si="1549">IF(BB312&gt;0, BF312/BB312, "")</f>
        <v>0.77333333333333332</v>
      </c>
      <c r="BG689">
        <f t="shared" si="1549"/>
        <v>0.79781420765027322</v>
      </c>
      <c r="BH689">
        <f t="shared" si="1549"/>
        <v>0.77848101265822789</v>
      </c>
      <c r="BI689">
        <f t="shared" si="1549"/>
        <v>0.69078947368421051</v>
      </c>
      <c r="BJ689">
        <f t="shared" ref="BJ689:BM694" si="1550">IF(BB312&gt;0, BJ312/BB312, "")</f>
        <v>0.22666666666666666</v>
      </c>
      <c r="BK689">
        <f t="shared" si="1550"/>
        <v>0.20218579234972678</v>
      </c>
      <c r="BL689">
        <f t="shared" si="1550"/>
        <v>0.22151898734177214</v>
      </c>
      <c r="BM689">
        <f t="shared" si="1550"/>
        <v>0.30921052631578949</v>
      </c>
      <c r="BP689" t="str">
        <f t="shared" ref="BP689:BP694" si="1551">IF(BO312&gt;0, BP312/BO312, "")</f>
        <v/>
      </c>
      <c r="BQ689" t="str">
        <f t="shared" ref="BQ689:BQ694" si="1552">IF(BO312&gt;0, BQ312/BO312, "")</f>
        <v/>
      </c>
      <c r="BR689" t="str">
        <f t="shared" ref="BR689:BR694" si="1553">IF(BO312&gt;0, BR312/BO312, "")</f>
        <v/>
      </c>
      <c r="BS689" t="str">
        <f t="shared" ref="BS689:BV694" si="1554">IF(BO312&gt;0, BS312/BO312, "")</f>
        <v/>
      </c>
      <c r="BT689" t="str">
        <f t="shared" si="1554"/>
        <v/>
      </c>
      <c r="BU689" t="str">
        <f t="shared" si="1554"/>
        <v/>
      </c>
      <c r="BV689" t="str">
        <f t="shared" si="1554"/>
        <v/>
      </c>
      <c r="BW689" t="str">
        <f t="shared" ref="BW689:BZ694" si="1555">IF(BO312&gt;0, BW312/BO312, "")</f>
        <v/>
      </c>
      <c r="BX689" t="str">
        <f t="shared" si="1555"/>
        <v/>
      </c>
      <c r="BY689" t="str">
        <f t="shared" si="1555"/>
        <v/>
      </c>
      <c r="BZ689" t="str">
        <f t="shared" si="1555"/>
        <v/>
      </c>
    </row>
    <row r="690" spans="1:78" outlineLevel="1">
      <c r="A690" t="s">
        <v>109</v>
      </c>
      <c r="B690" t="s">
        <v>1941</v>
      </c>
      <c r="C690">
        <v>2019</v>
      </c>
      <c r="D690" t="s">
        <v>2039</v>
      </c>
      <c r="G690">
        <f t="shared" si="1523"/>
        <v>0.58333333333333337</v>
      </c>
      <c r="H690">
        <f t="shared" si="1524"/>
        <v>0.31666666666666665</v>
      </c>
      <c r="I690">
        <f t="shared" si="1525"/>
        <v>0.24166666666666667</v>
      </c>
      <c r="K690" t="str">
        <f t="shared" si="1526"/>
        <v/>
      </c>
      <c r="L690" t="str">
        <f t="shared" si="1527"/>
        <v/>
      </c>
      <c r="M690" t="str">
        <f t="shared" si="1528"/>
        <v/>
      </c>
      <c r="O690" t="str">
        <f t="shared" si="1529"/>
        <v/>
      </c>
      <c r="P690" t="str">
        <f t="shared" si="1530"/>
        <v/>
      </c>
      <c r="R690" t="str">
        <f t="shared" si="1531"/>
        <v/>
      </c>
      <c r="S690" t="str">
        <f t="shared" si="1532"/>
        <v/>
      </c>
      <c r="T690" t="str">
        <f t="shared" si="1533"/>
        <v/>
      </c>
      <c r="U690" t="str">
        <f t="shared" si="1534"/>
        <v/>
      </c>
      <c r="V690" t="str">
        <f t="shared" si="1534"/>
        <v/>
      </c>
      <c r="W690" t="str">
        <f t="shared" si="1534"/>
        <v/>
      </c>
      <c r="X690" t="str">
        <f t="shared" si="1534"/>
        <v/>
      </c>
      <c r="Y690" t="str">
        <f t="shared" si="1535"/>
        <v/>
      </c>
      <c r="Z690" t="str">
        <f t="shared" si="1535"/>
        <v/>
      </c>
      <c r="AA690" t="str">
        <f t="shared" si="1535"/>
        <v/>
      </c>
      <c r="AB690" t="str">
        <f t="shared" si="1535"/>
        <v/>
      </c>
      <c r="AD690">
        <f t="shared" si="1536"/>
        <v>0.76539101497504158</v>
      </c>
      <c r="AE690">
        <f t="shared" si="1537"/>
        <v>0.31447587354409318</v>
      </c>
      <c r="AF690">
        <f t="shared" si="1538"/>
        <v>0.35274542429284528</v>
      </c>
      <c r="AG690">
        <f t="shared" si="1539"/>
        <v>0.50748752079866888</v>
      </c>
      <c r="AH690">
        <f t="shared" si="1539"/>
        <v>0.51086956521739135</v>
      </c>
      <c r="AI690">
        <f t="shared" si="1539"/>
        <v>0.41269841269841268</v>
      </c>
      <c r="AJ690">
        <f t="shared" si="1539"/>
        <v>0.50943396226415094</v>
      </c>
      <c r="AK690">
        <f t="shared" si="1540"/>
        <v>0.49251247920133112</v>
      </c>
      <c r="AL690">
        <f t="shared" si="1540"/>
        <v>0.4891304347826087</v>
      </c>
      <c r="AM690">
        <f t="shared" si="1540"/>
        <v>0.58730158730158732</v>
      </c>
      <c r="AN690">
        <f t="shared" si="1540"/>
        <v>0.49056603773584906</v>
      </c>
      <c r="AQ690" t="str">
        <f t="shared" si="1541"/>
        <v/>
      </c>
      <c r="AR690" t="str">
        <f t="shared" si="1542"/>
        <v/>
      </c>
      <c r="AS690" t="str">
        <f t="shared" si="1543"/>
        <v/>
      </c>
      <c r="AT690" t="str">
        <f t="shared" si="1544"/>
        <v/>
      </c>
      <c r="AU690" t="str">
        <f t="shared" si="1544"/>
        <v/>
      </c>
      <c r="AV690" t="str">
        <f t="shared" si="1544"/>
        <v/>
      </c>
      <c r="AW690" t="str">
        <f t="shared" si="1544"/>
        <v/>
      </c>
      <c r="AX690" t="str">
        <f t="shared" si="1545"/>
        <v/>
      </c>
      <c r="AY690" t="str">
        <f t="shared" si="1545"/>
        <v/>
      </c>
      <c r="AZ690" t="str">
        <f t="shared" si="1545"/>
        <v/>
      </c>
      <c r="BA690" t="str">
        <f t="shared" si="1545"/>
        <v/>
      </c>
      <c r="BC690">
        <f t="shared" si="1546"/>
        <v>0.54452405322415554</v>
      </c>
      <c r="BD690">
        <f t="shared" si="1547"/>
        <v>0.37461617195496416</v>
      </c>
      <c r="BE690">
        <f t="shared" si="1548"/>
        <v>0.31115660184237459</v>
      </c>
      <c r="BF690">
        <f t="shared" si="1549"/>
        <v>0.80552712384851588</v>
      </c>
      <c r="BG690">
        <f t="shared" si="1549"/>
        <v>0.81015037593984962</v>
      </c>
      <c r="BH690">
        <f t="shared" si="1549"/>
        <v>0.79234972677595628</v>
      </c>
      <c r="BI690">
        <f t="shared" si="1549"/>
        <v>0.74671052631578949</v>
      </c>
      <c r="BJ690">
        <f t="shared" si="1550"/>
        <v>0.19447287615148415</v>
      </c>
      <c r="BK690">
        <f t="shared" si="1550"/>
        <v>0.18984962406015038</v>
      </c>
      <c r="BL690">
        <f t="shared" si="1550"/>
        <v>0.20765027322404372</v>
      </c>
      <c r="BM690">
        <f t="shared" si="1550"/>
        <v>0.25328947368421051</v>
      </c>
      <c r="BP690" t="str">
        <f t="shared" si="1551"/>
        <v/>
      </c>
      <c r="BQ690" t="str">
        <f t="shared" si="1552"/>
        <v/>
      </c>
      <c r="BR690" t="str">
        <f t="shared" si="1553"/>
        <v/>
      </c>
      <c r="BS690" t="str">
        <f t="shared" si="1554"/>
        <v/>
      </c>
      <c r="BT690" t="str">
        <f t="shared" si="1554"/>
        <v/>
      </c>
      <c r="BU690" t="str">
        <f t="shared" si="1554"/>
        <v/>
      </c>
      <c r="BV690" t="str">
        <f t="shared" si="1554"/>
        <v/>
      </c>
      <c r="BW690" t="str">
        <f t="shared" si="1555"/>
        <v/>
      </c>
      <c r="BX690" t="str">
        <f t="shared" si="1555"/>
        <v/>
      </c>
      <c r="BY690" t="str">
        <f t="shared" si="1555"/>
        <v/>
      </c>
      <c r="BZ690" t="str">
        <f t="shared" si="1555"/>
        <v/>
      </c>
    </row>
    <row r="691" spans="1:78" outlineLevel="1">
      <c r="A691" t="s">
        <v>109</v>
      </c>
      <c r="B691" t="s">
        <v>1941</v>
      </c>
      <c r="C691">
        <v>2020</v>
      </c>
      <c r="D691" t="s">
        <v>2039</v>
      </c>
      <c r="G691">
        <f t="shared" si="1523"/>
        <v>0.63694267515923564</v>
      </c>
      <c r="H691">
        <f t="shared" si="1524"/>
        <v>0.31847133757961782</v>
      </c>
      <c r="I691">
        <f t="shared" si="1525"/>
        <v>0.21656050955414013</v>
      </c>
      <c r="K691" t="str">
        <f t="shared" si="1526"/>
        <v/>
      </c>
      <c r="L691" t="str">
        <f t="shared" si="1527"/>
        <v/>
      </c>
      <c r="M691" t="str">
        <f t="shared" si="1528"/>
        <v/>
      </c>
      <c r="O691">
        <f t="shared" si="1529"/>
        <v>5.7142857142857141E-2</v>
      </c>
      <c r="P691">
        <f t="shared" si="1530"/>
        <v>0.94285714285714284</v>
      </c>
      <c r="R691">
        <f t="shared" si="1531"/>
        <v>0</v>
      </c>
      <c r="S691">
        <f t="shared" si="1532"/>
        <v>0</v>
      </c>
      <c r="T691">
        <f t="shared" si="1533"/>
        <v>0</v>
      </c>
      <c r="U691">
        <f t="shared" si="1534"/>
        <v>0</v>
      </c>
      <c r="V691" t="str">
        <f t="shared" si="1534"/>
        <v/>
      </c>
      <c r="W691" t="str">
        <f t="shared" si="1534"/>
        <v/>
      </c>
      <c r="X691" t="str">
        <f t="shared" si="1534"/>
        <v/>
      </c>
      <c r="Y691">
        <f t="shared" si="1535"/>
        <v>1</v>
      </c>
      <c r="Z691" t="str">
        <f t="shared" si="1535"/>
        <v/>
      </c>
      <c r="AA691" t="str">
        <f t="shared" si="1535"/>
        <v/>
      </c>
      <c r="AB691" t="str">
        <f t="shared" si="1535"/>
        <v/>
      </c>
      <c r="AD691">
        <f t="shared" si="1536"/>
        <v>0.7927927927927928</v>
      </c>
      <c r="AE691">
        <f t="shared" si="1537"/>
        <v>0.33783783783783783</v>
      </c>
      <c r="AF691">
        <f t="shared" si="1538"/>
        <v>0.36261261261261263</v>
      </c>
      <c r="AG691">
        <f t="shared" si="1539"/>
        <v>0.46396396396396394</v>
      </c>
      <c r="AH691">
        <f t="shared" si="1539"/>
        <v>0.46590909090909088</v>
      </c>
      <c r="AI691">
        <f t="shared" si="1539"/>
        <v>0.48666666666666669</v>
      </c>
      <c r="AJ691">
        <f t="shared" si="1539"/>
        <v>0.48447204968944102</v>
      </c>
      <c r="AK691">
        <f t="shared" si="1540"/>
        <v>0.536036036036036</v>
      </c>
      <c r="AL691">
        <f t="shared" si="1540"/>
        <v>0.53409090909090906</v>
      </c>
      <c r="AM691">
        <f t="shared" si="1540"/>
        <v>0.51333333333333331</v>
      </c>
      <c r="AN691">
        <f t="shared" si="1540"/>
        <v>0.51552795031055898</v>
      </c>
      <c r="AQ691" t="str">
        <f t="shared" si="1541"/>
        <v/>
      </c>
      <c r="AR691" t="str">
        <f t="shared" si="1542"/>
        <v/>
      </c>
      <c r="AS691" t="str">
        <f t="shared" si="1543"/>
        <v/>
      </c>
      <c r="AT691" t="str">
        <f t="shared" si="1544"/>
        <v/>
      </c>
      <c r="AU691" t="str">
        <f t="shared" si="1544"/>
        <v/>
      </c>
      <c r="AV691" t="str">
        <f t="shared" si="1544"/>
        <v/>
      </c>
      <c r="AW691" t="str">
        <f t="shared" si="1544"/>
        <v/>
      </c>
      <c r="AX691" t="str">
        <f t="shared" si="1545"/>
        <v/>
      </c>
      <c r="AY691" t="str">
        <f t="shared" si="1545"/>
        <v/>
      </c>
      <c r="AZ691" t="str">
        <f t="shared" si="1545"/>
        <v/>
      </c>
      <c r="BA691" t="str">
        <f t="shared" si="1545"/>
        <v/>
      </c>
      <c r="BC691">
        <f t="shared" si="1546"/>
        <v>0.58791208791208793</v>
      </c>
      <c r="BD691">
        <f t="shared" si="1547"/>
        <v>0.37802197802197801</v>
      </c>
      <c r="BE691">
        <f t="shared" si="1548"/>
        <v>0.35714285714285715</v>
      </c>
      <c r="BF691">
        <f t="shared" si="1549"/>
        <v>0.76483516483516478</v>
      </c>
      <c r="BG691">
        <f t="shared" si="1549"/>
        <v>0.78504672897196259</v>
      </c>
      <c r="BH691">
        <f t="shared" si="1549"/>
        <v>0.77906976744186052</v>
      </c>
      <c r="BI691">
        <f t="shared" si="1549"/>
        <v>0.6676923076923077</v>
      </c>
      <c r="BJ691">
        <f t="shared" si="1550"/>
        <v>0.23516483516483516</v>
      </c>
      <c r="BK691">
        <f t="shared" si="1550"/>
        <v>0.21495327102803738</v>
      </c>
      <c r="BL691">
        <f t="shared" si="1550"/>
        <v>0.22093023255813954</v>
      </c>
      <c r="BM691">
        <f t="shared" si="1550"/>
        <v>0.3323076923076923</v>
      </c>
      <c r="BP691" t="str">
        <f t="shared" si="1551"/>
        <v/>
      </c>
      <c r="BQ691" t="str">
        <f t="shared" si="1552"/>
        <v/>
      </c>
      <c r="BR691" t="str">
        <f t="shared" si="1553"/>
        <v/>
      </c>
      <c r="BS691" t="str">
        <f t="shared" si="1554"/>
        <v/>
      </c>
      <c r="BT691" t="str">
        <f t="shared" si="1554"/>
        <v/>
      </c>
      <c r="BU691" t="str">
        <f t="shared" si="1554"/>
        <v/>
      </c>
      <c r="BV691" t="str">
        <f t="shared" si="1554"/>
        <v/>
      </c>
      <c r="BW691" t="str">
        <f t="shared" si="1555"/>
        <v/>
      </c>
      <c r="BX691" t="str">
        <f t="shared" si="1555"/>
        <v/>
      </c>
      <c r="BY691" t="str">
        <f t="shared" si="1555"/>
        <v/>
      </c>
      <c r="BZ691" t="str">
        <f t="shared" si="1555"/>
        <v/>
      </c>
    </row>
    <row r="692" spans="1:78" outlineLevel="1">
      <c r="A692" t="s">
        <v>109</v>
      </c>
      <c r="B692" t="s">
        <v>1941</v>
      </c>
      <c r="C692">
        <v>2021</v>
      </c>
      <c r="D692" t="s">
        <v>2039</v>
      </c>
      <c r="G692">
        <f t="shared" si="1523"/>
        <v>0.68301225919439579</v>
      </c>
      <c r="H692">
        <f t="shared" si="1524"/>
        <v>0.34325744308231171</v>
      </c>
      <c r="I692">
        <f t="shared" si="1525"/>
        <v>0.22591943957968477</v>
      </c>
      <c r="K692" t="str">
        <f t="shared" si="1526"/>
        <v/>
      </c>
      <c r="L692" t="str">
        <f t="shared" si="1527"/>
        <v/>
      </c>
      <c r="M692" t="str">
        <f t="shared" si="1528"/>
        <v/>
      </c>
      <c r="O692">
        <f t="shared" si="1529"/>
        <v>4.7872340425531915E-2</v>
      </c>
      <c r="P692">
        <f t="shared" si="1530"/>
        <v>0.9521276595744681</v>
      </c>
      <c r="R692">
        <f t="shared" si="1531"/>
        <v>0</v>
      </c>
      <c r="S692">
        <f t="shared" si="1532"/>
        <v>0</v>
      </c>
      <c r="T692">
        <f t="shared" si="1533"/>
        <v>0</v>
      </c>
      <c r="U692">
        <f t="shared" si="1534"/>
        <v>0</v>
      </c>
      <c r="V692" t="str">
        <f t="shared" si="1534"/>
        <v/>
      </c>
      <c r="W692" t="str">
        <f t="shared" si="1534"/>
        <v/>
      </c>
      <c r="X692" t="str">
        <f t="shared" si="1534"/>
        <v/>
      </c>
      <c r="Y692">
        <f t="shared" si="1535"/>
        <v>1</v>
      </c>
      <c r="Z692" t="str">
        <f t="shared" si="1535"/>
        <v/>
      </c>
      <c r="AA692" t="str">
        <f t="shared" si="1535"/>
        <v/>
      </c>
      <c r="AB692" t="str">
        <f t="shared" si="1535"/>
        <v/>
      </c>
      <c r="AD692">
        <f t="shared" si="1536"/>
        <v>0.8045375218150087</v>
      </c>
      <c r="AE692">
        <f t="shared" si="1537"/>
        <v>0.38394415357766143</v>
      </c>
      <c r="AF692">
        <f t="shared" si="1538"/>
        <v>0.3682373472949389</v>
      </c>
      <c r="AG692">
        <f t="shared" si="1539"/>
        <v>0.46771378708551481</v>
      </c>
      <c r="AH692">
        <f t="shared" si="1539"/>
        <v>0.45770065075921906</v>
      </c>
      <c r="AI692">
        <f t="shared" si="1539"/>
        <v>0.44545454545454544</v>
      </c>
      <c r="AJ692">
        <f t="shared" si="1539"/>
        <v>0.51184834123222744</v>
      </c>
      <c r="AK692">
        <f t="shared" si="1540"/>
        <v>0.53228621291448519</v>
      </c>
      <c r="AL692">
        <f t="shared" si="1540"/>
        <v>0.54229934924078094</v>
      </c>
      <c r="AM692">
        <f t="shared" si="1540"/>
        <v>0.55454545454545456</v>
      </c>
      <c r="AN692">
        <f t="shared" si="1540"/>
        <v>0.4881516587677725</v>
      </c>
      <c r="AQ692" t="str">
        <f t="shared" si="1541"/>
        <v/>
      </c>
      <c r="AR692" t="str">
        <f t="shared" si="1542"/>
        <v/>
      </c>
      <c r="AS692" t="str">
        <f t="shared" si="1543"/>
        <v/>
      </c>
      <c r="AT692" t="str">
        <f t="shared" si="1544"/>
        <v/>
      </c>
      <c r="AU692" t="str">
        <f t="shared" si="1544"/>
        <v/>
      </c>
      <c r="AV692" t="str">
        <f t="shared" si="1544"/>
        <v/>
      </c>
      <c r="AW692" t="str">
        <f t="shared" si="1544"/>
        <v/>
      </c>
      <c r="AX692" t="str">
        <f t="shared" si="1545"/>
        <v/>
      </c>
      <c r="AY692" t="str">
        <f t="shared" si="1545"/>
        <v/>
      </c>
      <c r="AZ692" t="str">
        <f t="shared" si="1545"/>
        <v/>
      </c>
      <c r="BA692" t="str">
        <f t="shared" si="1545"/>
        <v/>
      </c>
      <c r="BC692">
        <f t="shared" si="1546"/>
        <v>0.61146496815286622</v>
      </c>
      <c r="BD692">
        <f t="shared" si="1547"/>
        <v>0.41765241128298453</v>
      </c>
      <c r="BE692">
        <f t="shared" si="1548"/>
        <v>0.34121929026387626</v>
      </c>
      <c r="BF692">
        <f t="shared" si="1549"/>
        <v>0.8143767060964513</v>
      </c>
      <c r="BG692">
        <f t="shared" si="1549"/>
        <v>0.81845238095238093</v>
      </c>
      <c r="BH692">
        <f t="shared" si="1549"/>
        <v>0.80392156862745101</v>
      </c>
      <c r="BI692">
        <f t="shared" si="1549"/>
        <v>0.76</v>
      </c>
      <c r="BJ692">
        <f t="shared" si="1550"/>
        <v>0.18562329390354868</v>
      </c>
      <c r="BK692">
        <f t="shared" si="1550"/>
        <v>0.18154761904761904</v>
      </c>
      <c r="BL692">
        <f t="shared" si="1550"/>
        <v>0.19607843137254902</v>
      </c>
      <c r="BM692">
        <f t="shared" si="1550"/>
        <v>0.24</v>
      </c>
      <c r="BP692">
        <f t="shared" si="1551"/>
        <v>0.30985915492957744</v>
      </c>
      <c r="BQ692">
        <f t="shared" si="1552"/>
        <v>0.46478873239436619</v>
      </c>
      <c r="BR692">
        <f t="shared" si="1553"/>
        <v>0.70422535211267601</v>
      </c>
      <c r="BS692">
        <f t="shared" si="1554"/>
        <v>1</v>
      </c>
      <c r="BT692">
        <f t="shared" si="1554"/>
        <v>1</v>
      </c>
      <c r="BU692">
        <f t="shared" si="1554"/>
        <v>1</v>
      </c>
      <c r="BV692">
        <f t="shared" si="1554"/>
        <v>1</v>
      </c>
      <c r="BW692">
        <f t="shared" si="1555"/>
        <v>0</v>
      </c>
      <c r="BX692">
        <f t="shared" si="1555"/>
        <v>0</v>
      </c>
      <c r="BY692">
        <f t="shared" si="1555"/>
        <v>0</v>
      </c>
      <c r="BZ692">
        <f t="shared" si="1555"/>
        <v>0</v>
      </c>
    </row>
    <row r="693" spans="1:78" outlineLevel="1">
      <c r="A693" t="s">
        <v>109</v>
      </c>
      <c r="B693" t="s">
        <v>1941</v>
      </c>
      <c r="C693">
        <v>2022</v>
      </c>
      <c r="D693" t="s">
        <v>2039</v>
      </c>
      <c r="G693">
        <f t="shared" si="1523"/>
        <v>0.73605947955390338</v>
      </c>
      <c r="H693">
        <f t="shared" si="1524"/>
        <v>0.28438661710037177</v>
      </c>
      <c r="I693">
        <f t="shared" si="1525"/>
        <v>0.24535315985130113</v>
      </c>
      <c r="K693" t="str">
        <f t="shared" si="1526"/>
        <v/>
      </c>
      <c r="L693" t="str">
        <f t="shared" si="1527"/>
        <v/>
      </c>
      <c r="M693" t="str">
        <f t="shared" si="1528"/>
        <v/>
      </c>
      <c r="O693">
        <f t="shared" si="1529"/>
        <v>4.4117647058823532E-2</v>
      </c>
      <c r="P693">
        <f t="shared" si="1530"/>
        <v>0.95588235294117652</v>
      </c>
      <c r="R693">
        <f t="shared" si="1531"/>
        <v>0</v>
      </c>
      <c r="S693">
        <f t="shared" si="1532"/>
        <v>0</v>
      </c>
      <c r="T693">
        <f t="shared" si="1533"/>
        <v>0</v>
      </c>
      <c r="U693">
        <f t="shared" si="1534"/>
        <v>0</v>
      </c>
      <c r="V693" t="str">
        <f t="shared" si="1534"/>
        <v/>
      </c>
      <c r="W693" t="str">
        <f t="shared" si="1534"/>
        <v/>
      </c>
      <c r="X693" t="str">
        <f t="shared" si="1534"/>
        <v/>
      </c>
      <c r="Y693">
        <f t="shared" si="1535"/>
        <v>1</v>
      </c>
      <c r="Z693" t="str">
        <f t="shared" si="1535"/>
        <v/>
      </c>
      <c r="AA693" t="str">
        <f t="shared" si="1535"/>
        <v/>
      </c>
      <c r="AB693" t="str">
        <f t="shared" si="1535"/>
        <v/>
      </c>
      <c r="AD693">
        <f t="shared" si="1536"/>
        <v>0.85663716814159296</v>
      </c>
      <c r="AE693">
        <f t="shared" si="1537"/>
        <v>0.38584070796460179</v>
      </c>
      <c r="AF693">
        <f t="shared" si="1538"/>
        <v>0.37699115044247788</v>
      </c>
      <c r="AG693">
        <f t="shared" si="1539"/>
        <v>0.50442477876106195</v>
      </c>
      <c r="AH693">
        <f t="shared" si="1539"/>
        <v>0.51859504132231404</v>
      </c>
      <c r="AI693">
        <f t="shared" si="1539"/>
        <v>0.43577981651376146</v>
      </c>
      <c r="AJ693">
        <f t="shared" si="1539"/>
        <v>0.54929577464788737</v>
      </c>
      <c r="AK693">
        <f t="shared" si="1540"/>
        <v>0.49557522123893805</v>
      </c>
      <c r="AL693">
        <f t="shared" si="1540"/>
        <v>0.48140495867768596</v>
      </c>
      <c r="AM693">
        <f t="shared" si="1540"/>
        <v>0.56422018348623848</v>
      </c>
      <c r="AN693">
        <f t="shared" si="1540"/>
        <v>0.45070422535211269</v>
      </c>
      <c r="AQ693" t="str">
        <f t="shared" si="1541"/>
        <v/>
      </c>
      <c r="AR693" t="str">
        <f t="shared" si="1542"/>
        <v/>
      </c>
      <c r="AS693" t="str">
        <f t="shared" si="1543"/>
        <v/>
      </c>
      <c r="AT693" t="str">
        <f t="shared" si="1544"/>
        <v/>
      </c>
      <c r="AU693" t="str">
        <f t="shared" si="1544"/>
        <v/>
      </c>
      <c r="AV693" t="str">
        <f t="shared" si="1544"/>
        <v/>
      </c>
      <c r="AW693" t="str">
        <f t="shared" si="1544"/>
        <v/>
      </c>
      <c r="AX693" t="str">
        <f t="shared" si="1545"/>
        <v/>
      </c>
      <c r="AY693" t="str">
        <f t="shared" si="1545"/>
        <v/>
      </c>
      <c r="AZ693" t="str">
        <f t="shared" si="1545"/>
        <v/>
      </c>
      <c r="BA693" t="str">
        <f t="shared" si="1545"/>
        <v/>
      </c>
      <c r="BC693">
        <f t="shared" si="1546"/>
        <v>0.71847246891651861</v>
      </c>
      <c r="BD693">
        <f t="shared" si="1547"/>
        <v>0.38010657193605685</v>
      </c>
      <c r="BE693">
        <f t="shared" si="1548"/>
        <v>0.34369449378330375</v>
      </c>
      <c r="BF693">
        <f t="shared" si="1549"/>
        <v>0.81172291296625221</v>
      </c>
      <c r="BG693">
        <f t="shared" si="1549"/>
        <v>0.8417799752781211</v>
      </c>
      <c r="BH693">
        <f t="shared" si="1549"/>
        <v>0.79205607476635509</v>
      </c>
      <c r="BI693">
        <f t="shared" si="1549"/>
        <v>0.73126614987080107</v>
      </c>
      <c r="BJ693">
        <f t="shared" si="1550"/>
        <v>0.18827708703374779</v>
      </c>
      <c r="BK693">
        <f t="shared" si="1550"/>
        <v>0.15822002472187885</v>
      </c>
      <c r="BL693">
        <f t="shared" si="1550"/>
        <v>0.20794392523364486</v>
      </c>
      <c r="BM693">
        <f t="shared" si="1550"/>
        <v>0.26873385012919898</v>
      </c>
      <c r="BP693">
        <f t="shared" si="1551"/>
        <v>0.51249999999999996</v>
      </c>
      <c r="BQ693">
        <f t="shared" si="1552"/>
        <v>0.47499999999999998</v>
      </c>
      <c r="BR693">
        <f t="shared" si="1553"/>
        <v>0.75</v>
      </c>
      <c r="BS693">
        <f t="shared" si="1554"/>
        <v>1</v>
      </c>
      <c r="BT693">
        <f t="shared" si="1554"/>
        <v>1</v>
      </c>
      <c r="BU693">
        <f t="shared" si="1554"/>
        <v>1</v>
      </c>
      <c r="BV693">
        <f t="shared" si="1554"/>
        <v>1</v>
      </c>
      <c r="BW693">
        <f t="shared" si="1555"/>
        <v>0</v>
      </c>
      <c r="BX693">
        <f t="shared" si="1555"/>
        <v>0</v>
      </c>
      <c r="BY693">
        <f t="shared" si="1555"/>
        <v>0</v>
      </c>
      <c r="BZ693">
        <f t="shared" si="1555"/>
        <v>0</v>
      </c>
    </row>
    <row r="694" spans="1:78" outlineLevel="1">
      <c r="A694" t="s">
        <v>109</v>
      </c>
      <c r="B694" t="s">
        <v>1941</v>
      </c>
      <c r="C694">
        <v>2023</v>
      </c>
      <c r="D694" t="s">
        <v>2039</v>
      </c>
      <c r="G694">
        <f t="shared" si="1523"/>
        <v>0.81964573268921093</v>
      </c>
      <c r="H694">
        <f t="shared" si="1524"/>
        <v>0.3687600644122383</v>
      </c>
      <c r="I694">
        <f t="shared" si="1525"/>
        <v>0.23993558776167473</v>
      </c>
      <c r="K694" t="str">
        <f t="shared" si="1526"/>
        <v/>
      </c>
      <c r="L694" t="str">
        <f t="shared" si="1527"/>
        <v/>
      </c>
      <c r="M694" t="str">
        <f t="shared" si="1528"/>
        <v/>
      </c>
      <c r="O694">
        <f t="shared" si="1529"/>
        <v>0</v>
      </c>
      <c r="P694">
        <f t="shared" si="1530"/>
        <v>1</v>
      </c>
      <c r="R694">
        <f t="shared" si="1531"/>
        <v>0.37777777777777777</v>
      </c>
      <c r="S694">
        <f t="shared" si="1532"/>
        <v>8.8888888888888892E-2</v>
      </c>
      <c r="T694">
        <f t="shared" si="1533"/>
        <v>0.3396825396825397</v>
      </c>
      <c r="U694">
        <f t="shared" si="1534"/>
        <v>0</v>
      </c>
      <c r="V694">
        <f t="shared" si="1534"/>
        <v>0</v>
      </c>
      <c r="W694">
        <f t="shared" si="1534"/>
        <v>0</v>
      </c>
      <c r="X694">
        <f t="shared" si="1534"/>
        <v>0</v>
      </c>
      <c r="Y694">
        <f t="shared" si="1535"/>
        <v>1</v>
      </c>
      <c r="Z694">
        <f t="shared" si="1535"/>
        <v>1</v>
      </c>
      <c r="AA694">
        <f t="shared" si="1535"/>
        <v>1</v>
      </c>
      <c r="AB694">
        <f t="shared" si="1535"/>
        <v>1</v>
      </c>
      <c r="AD694">
        <f t="shared" si="1536"/>
        <v>0.9112781954887218</v>
      </c>
      <c r="AE694">
        <f t="shared" si="1537"/>
        <v>0.32781954887218046</v>
      </c>
      <c r="AF694">
        <f t="shared" si="1538"/>
        <v>0.26466165413533832</v>
      </c>
      <c r="AG694">
        <f t="shared" si="1539"/>
        <v>0.52932330827067664</v>
      </c>
      <c r="AH694">
        <f t="shared" si="1539"/>
        <v>0.53795379537953791</v>
      </c>
      <c r="AI694">
        <f t="shared" si="1539"/>
        <v>0.44036697247706424</v>
      </c>
      <c r="AJ694">
        <f t="shared" si="1539"/>
        <v>0.51136363636363635</v>
      </c>
      <c r="AK694">
        <f t="shared" si="1540"/>
        <v>0.4706766917293233</v>
      </c>
      <c r="AL694">
        <f t="shared" si="1540"/>
        <v>0.46204620462046203</v>
      </c>
      <c r="AM694">
        <f t="shared" si="1540"/>
        <v>0.55963302752293576</v>
      </c>
      <c r="AN694">
        <f t="shared" si="1540"/>
        <v>0.48863636363636365</v>
      </c>
      <c r="AQ694" t="str">
        <f t="shared" si="1541"/>
        <v/>
      </c>
      <c r="AR694" t="str">
        <f t="shared" si="1542"/>
        <v/>
      </c>
      <c r="AS694" t="str">
        <f t="shared" si="1543"/>
        <v/>
      </c>
      <c r="AT694" t="str">
        <f t="shared" si="1544"/>
        <v/>
      </c>
      <c r="AU694" t="str">
        <f t="shared" si="1544"/>
        <v/>
      </c>
      <c r="AV694" t="str">
        <f t="shared" si="1544"/>
        <v/>
      </c>
      <c r="AW694" t="str">
        <f t="shared" si="1544"/>
        <v/>
      </c>
      <c r="AX694" t="str">
        <f t="shared" si="1545"/>
        <v/>
      </c>
      <c r="AY694" t="str">
        <f t="shared" si="1545"/>
        <v/>
      </c>
      <c r="AZ694" t="str">
        <f t="shared" si="1545"/>
        <v/>
      </c>
      <c r="BA694" t="str">
        <f t="shared" si="1545"/>
        <v/>
      </c>
      <c r="BC694">
        <f t="shared" si="1546"/>
        <v>0.78098471986417661</v>
      </c>
      <c r="BD694">
        <f t="shared" si="1547"/>
        <v>0.41595925297113751</v>
      </c>
      <c r="BE694">
        <f t="shared" si="1548"/>
        <v>0.31154499151103565</v>
      </c>
      <c r="BF694">
        <f t="shared" si="1549"/>
        <v>0.79966044142614601</v>
      </c>
      <c r="BG694">
        <f t="shared" si="1549"/>
        <v>0.81739130434782614</v>
      </c>
      <c r="BH694">
        <f t="shared" si="1549"/>
        <v>0.78979591836734697</v>
      </c>
      <c r="BI694">
        <f t="shared" si="1549"/>
        <v>0.75749318801089915</v>
      </c>
      <c r="BJ694">
        <f t="shared" si="1550"/>
        <v>0.20033955857385399</v>
      </c>
      <c r="BK694">
        <f t="shared" si="1550"/>
        <v>0.18260869565217391</v>
      </c>
      <c r="BL694">
        <f t="shared" si="1550"/>
        <v>0.21020408163265306</v>
      </c>
      <c r="BM694">
        <f t="shared" si="1550"/>
        <v>0.24250681198910082</v>
      </c>
      <c r="BP694">
        <f t="shared" si="1551"/>
        <v>0.41269841269841268</v>
      </c>
      <c r="BQ694">
        <f t="shared" si="1552"/>
        <v>0.49206349206349204</v>
      </c>
      <c r="BR694">
        <f t="shared" si="1553"/>
        <v>0.69841269841269837</v>
      </c>
      <c r="BS694">
        <f t="shared" si="1554"/>
        <v>1</v>
      </c>
      <c r="BT694">
        <f t="shared" si="1554"/>
        <v>1</v>
      </c>
      <c r="BU694">
        <f t="shared" si="1554"/>
        <v>1</v>
      </c>
      <c r="BV694">
        <f t="shared" si="1554"/>
        <v>1</v>
      </c>
      <c r="BW694">
        <f t="shared" si="1555"/>
        <v>0</v>
      </c>
      <c r="BX694">
        <f t="shared" si="1555"/>
        <v>0</v>
      </c>
      <c r="BY694">
        <f t="shared" si="1555"/>
        <v>0</v>
      </c>
      <c r="BZ694">
        <f t="shared" si="1555"/>
        <v>0</v>
      </c>
    </row>
    <row r="695" spans="1:78" outlineLevel="1">
      <c r="A695" t="s">
        <v>111</v>
      </c>
      <c r="B695" t="s">
        <v>1942</v>
      </c>
      <c r="C695">
        <v>2018</v>
      </c>
      <c r="D695" t="s">
        <v>2039</v>
      </c>
      <c r="G695">
        <f t="shared" ref="G695:G700" si="1556">IF(F322&gt;0, G322/F322, "")</f>
        <v>0.32777777777777778</v>
      </c>
      <c r="H695">
        <f t="shared" ref="H695:H700" si="1557">IF(F322&gt;0, H322/F322, "")</f>
        <v>0.51111111111111107</v>
      </c>
      <c r="I695">
        <f t="shared" ref="I695:I700" si="1558">IF(F322&gt;0, I322/F322, "")</f>
        <v>0.20555555555555555</v>
      </c>
      <c r="K695" t="str">
        <f t="shared" ref="K695:K700" si="1559">IF(J322&gt;0, K322/J322, "")</f>
        <v/>
      </c>
      <c r="L695" t="str">
        <f t="shared" ref="L695:L700" si="1560">IF(J322&gt;0, L322/J322, "")</f>
        <v/>
      </c>
      <c r="M695" t="str">
        <f t="shared" ref="M695:M700" si="1561">IF(J322&gt;0, M322/J322, "")</f>
        <v/>
      </c>
      <c r="O695" t="str">
        <f t="shared" ref="O695:O700" si="1562">IF(N322&gt;0, O322/N322, "")</f>
        <v/>
      </c>
      <c r="P695" t="str">
        <f t="shared" ref="P695:P700" si="1563">IF(N322&gt;0, P322/N322, "")</f>
        <v/>
      </c>
      <c r="R695" t="str">
        <f t="shared" ref="R695:R700" si="1564">IF(Q322&gt;0, R322/Q322, "")</f>
        <v/>
      </c>
      <c r="S695" t="str">
        <f t="shared" ref="S695:S700" si="1565">IF(Q322&gt;0, S322/Q322, "")</f>
        <v/>
      </c>
      <c r="T695" t="str">
        <f t="shared" ref="T695:T700" si="1566">IF(Q322&gt;0, T322/Q322, "")</f>
        <v/>
      </c>
      <c r="U695" t="str">
        <f t="shared" ref="U695:X700" si="1567">IF(Q322&gt;0, U322/Q322, "")</f>
        <v/>
      </c>
      <c r="V695" t="str">
        <f t="shared" si="1567"/>
        <v/>
      </c>
      <c r="W695" t="str">
        <f t="shared" si="1567"/>
        <v/>
      </c>
      <c r="X695" t="str">
        <f t="shared" si="1567"/>
        <v/>
      </c>
      <c r="Y695" t="str">
        <f t="shared" ref="Y695:AB700" si="1568">IF(Q322&gt;0, Y322/Q322, "")</f>
        <v/>
      </c>
      <c r="Z695" t="str">
        <f t="shared" si="1568"/>
        <v/>
      </c>
      <c r="AA695" t="str">
        <f t="shared" si="1568"/>
        <v/>
      </c>
      <c r="AB695" t="str">
        <f t="shared" si="1568"/>
        <v/>
      </c>
      <c r="AD695">
        <f t="shared" ref="AD695:AD700" si="1569">IF(AC322&gt;0, AD322/AC322, "")</f>
        <v>0.32921810699588477</v>
      </c>
      <c r="AE695">
        <f t="shared" ref="AE695:AE700" si="1570">IF(AC322&gt;0, AE322/AC322, "")</f>
        <v>0.58847736625514402</v>
      </c>
      <c r="AF695">
        <f t="shared" ref="AF695:AF700" si="1571">IF(AC322&gt;0, AF322/AC322, "")</f>
        <v>0.38683127572016462</v>
      </c>
      <c r="AG695">
        <f t="shared" ref="AG695:AJ700" si="1572">IF(AC322&gt;0, AG322/AC322, "")</f>
        <v>0.48971193415637859</v>
      </c>
      <c r="AH695">
        <f t="shared" si="1572"/>
        <v>0.55000000000000004</v>
      </c>
      <c r="AI695">
        <f t="shared" si="1572"/>
        <v>0.44755244755244755</v>
      </c>
      <c r="AJ695">
        <f t="shared" si="1572"/>
        <v>0.43617021276595747</v>
      </c>
      <c r="AK695">
        <f t="shared" ref="AK695:AN700" si="1573">IF(AC322&gt;0, AK322/AC322, "")</f>
        <v>0.51028806584362141</v>
      </c>
      <c r="AL695">
        <f t="shared" si="1573"/>
        <v>0.45</v>
      </c>
      <c r="AM695">
        <f t="shared" si="1573"/>
        <v>0.55244755244755239</v>
      </c>
      <c r="AN695">
        <f t="shared" si="1573"/>
        <v>0.56382978723404253</v>
      </c>
      <c r="AQ695" t="str">
        <f t="shared" ref="AQ695:AQ700" si="1574">IF(AP322&gt;0, AQ322/AP322, "")</f>
        <v/>
      </c>
      <c r="AR695" t="str">
        <f t="shared" ref="AR695:AR700" si="1575">IF(AP322&gt;0, AR322/AP322, "")</f>
        <v/>
      </c>
      <c r="AS695" t="str">
        <f t="shared" ref="AS695:AS700" si="1576">IF(AP322&gt;0, AS322/AP322, "")</f>
        <v/>
      </c>
      <c r="AT695" t="str">
        <f t="shared" ref="AT695:AW700" si="1577">IF(AP322&gt;0, AT322/AP322, "")</f>
        <v/>
      </c>
      <c r="AU695" t="str">
        <f t="shared" si="1577"/>
        <v/>
      </c>
      <c r="AV695" t="str">
        <f t="shared" si="1577"/>
        <v/>
      </c>
      <c r="AW695" t="str">
        <f t="shared" si="1577"/>
        <v/>
      </c>
      <c r="AX695" t="str">
        <f t="shared" ref="AX695:BA700" si="1578">IF(AP322&gt;0, AX322/AP322, "")</f>
        <v/>
      </c>
      <c r="AY695" t="str">
        <f t="shared" si="1578"/>
        <v/>
      </c>
      <c r="AZ695" t="str">
        <f t="shared" si="1578"/>
        <v/>
      </c>
      <c r="BA695" t="str">
        <f t="shared" si="1578"/>
        <v/>
      </c>
      <c r="BC695">
        <f t="shared" ref="BC695:BC700" si="1579">IF(BB322&gt;0, BC322/BB322, "")</f>
        <v>0.34710743801652894</v>
      </c>
      <c r="BD695">
        <f t="shared" ref="BD695:BD700" si="1580">IF(BB322&gt;0, BD322/BB322, "")</f>
        <v>0.57851239669421484</v>
      </c>
      <c r="BE695">
        <f t="shared" ref="BE695:BE700" si="1581">IF(BB322&gt;0, BE322/BB322, "")</f>
        <v>0.33057851239669422</v>
      </c>
      <c r="BF695">
        <f t="shared" ref="BF695:BI700" si="1582">IF(BB322&gt;0, BF322/BB322, "")</f>
        <v>0.62258953168044073</v>
      </c>
      <c r="BG695">
        <f t="shared" si="1582"/>
        <v>0.80158730158730163</v>
      </c>
      <c r="BH695">
        <f t="shared" si="1582"/>
        <v>0.580952380952381</v>
      </c>
      <c r="BI695">
        <f t="shared" si="1582"/>
        <v>0.375</v>
      </c>
      <c r="BJ695">
        <f t="shared" ref="BJ695:BM700" si="1583">IF(BB322&gt;0, BJ322/BB322, "")</f>
        <v>0.37741046831955921</v>
      </c>
      <c r="BK695">
        <f t="shared" si="1583"/>
        <v>0.1984126984126984</v>
      </c>
      <c r="BL695">
        <f t="shared" si="1583"/>
        <v>0.41904761904761906</v>
      </c>
      <c r="BM695">
        <f t="shared" si="1583"/>
        <v>0.625</v>
      </c>
      <c r="BP695" t="str">
        <f t="shared" ref="BP695:BP700" si="1584">IF(BO322&gt;0, BP322/BO322, "")</f>
        <v/>
      </c>
      <c r="BQ695" t="str">
        <f t="shared" ref="BQ695:BQ700" si="1585">IF(BO322&gt;0, BQ322/BO322, "")</f>
        <v/>
      </c>
      <c r="BR695" t="str">
        <f t="shared" ref="BR695:BR700" si="1586">IF(BO322&gt;0, BR322/BO322, "")</f>
        <v/>
      </c>
      <c r="BS695" t="str">
        <f t="shared" ref="BS695:BV700" si="1587">IF(BO322&gt;0, BS322/BO322, "")</f>
        <v/>
      </c>
      <c r="BT695" t="str">
        <f t="shared" si="1587"/>
        <v/>
      </c>
      <c r="BU695" t="str">
        <f t="shared" si="1587"/>
        <v/>
      </c>
      <c r="BV695" t="str">
        <f t="shared" si="1587"/>
        <v/>
      </c>
      <c r="BW695" t="str">
        <f t="shared" ref="BW695:BZ700" si="1588">IF(BO322&gt;0, BW322/BO322, "")</f>
        <v/>
      </c>
      <c r="BX695" t="str">
        <f t="shared" si="1588"/>
        <v/>
      </c>
      <c r="BY695" t="str">
        <f t="shared" si="1588"/>
        <v/>
      </c>
      <c r="BZ695" t="str">
        <f t="shared" si="1588"/>
        <v/>
      </c>
    </row>
    <row r="696" spans="1:78" outlineLevel="1">
      <c r="A696" t="s">
        <v>111</v>
      </c>
      <c r="B696" t="s">
        <v>1942</v>
      </c>
      <c r="C696">
        <v>2019</v>
      </c>
      <c r="D696" t="s">
        <v>2039</v>
      </c>
      <c r="G696">
        <f t="shared" si="1556"/>
        <v>0.46596858638743455</v>
      </c>
      <c r="H696">
        <f t="shared" si="1557"/>
        <v>0.45549738219895286</v>
      </c>
      <c r="I696">
        <f t="shared" si="1558"/>
        <v>0.22513089005235601</v>
      </c>
      <c r="K696" t="str">
        <f t="shared" si="1559"/>
        <v/>
      </c>
      <c r="L696" t="str">
        <f t="shared" si="1560"/>
        <v/>
      </c>
      <c r="M696" t="str">
        <f t="shared" si="1561"/>
        <v/>
      </c>
      <c r="O696" t="str">
        <f t="shared" si="1562"/>
        <v/>
      </c>
      <c r="P696" t="str">
        <f t="shared" si="1563"/>
        <v/>
      </c>
      <c r="R696" t="str">
        <f t="shared" si="1564"/>
        <v/>
      </c>
      <c r="S696" t="str">
        <f t="shared" si="1565"/>
        <v/>
      </c>
      <c r="T696" t="str">
        <f t="shared" si="1566"/>
        <v/>
      </c>
      <c r="U696" t="str">
        <f t="shared" si="1567"/>
        <v/>
      </c>
      <c r="V696" t="str">
        <f t="shared" si="1567"/>
        <v/>
      </c>
      <c r="W696" t="str">
        <f t="shared" si="1567"/>
        <v/>
      </c>
      <c r="X696" t="str">
        <f t="shared" si="1567"/>
        <v/>
      </c>
      <c r="Y696" t="str">
        <f t="shared" si="1568"/>
        <v/>
      </c>
      <c r="Z696" t="str">
        <f t="shared" si="1568"/>
        <v/>
      </c>
      <c r="AA696" t="str">
        <f t="shared" si="1568"/>
        <v/>
      </c>
      <c r="AB696" t="str">
        <f t="shared" si="1568"/>
        <v/>
      </c>
      <c r="AD696">
        <f t="shared" si="1569"/>
        <v>0.25856697819314639</v>
      </c>
      <c r="AE696">
        <f t="shared" si="1570"/>
        <v>0.57632398753894076</v>
      </c>
      <c r="AF696">
        <f t="shared" si="1571"/>
        <v>0.42679127725856697</v>
      </c>
      <c r="AG696">
        <f t="shared" si="1572"/>
        <v>0.45171339563862928</v>
      </c>
      <c r="AH696">
        <f t="shared" si="1572"/>
        <v>0.51807228915662651</v>
      </c>
      <c r="AI696">
        <f t="shared" si="1572"/>
        <v>0.29189189189189191</v>
      </c>
      <c r="AJ696">
        <f t="shared" si="1572"/>
        <v>0.34306569343065696</v>
      </c>
      <c r="AK696">
        <f t="shared" si="1573"/>
        <v>0.54828660436137067</v>
      </c>
      <c r="AL696">
        <f t="shared" si="1573"/>
        <v>0.48192771084337349</v>
      </c>
      <c r="AM696">
        <f t="shared" si="1573"/>
        <v>0.70810810810810809</v>
      </c>
      <c r="AN696">
        <f t="shared" si="1573"/>
        <v>0.65693430656934304</v>
      </c>
      <c r="AQ696" t="str">
        <f t="shared" si="1574"/>
        <v/>
      </c>
      <c r="AR696" t="str">
        <f t="shared" si="1575"/>
        <v/>
      </c>
      <c r="AS696" t="str">
        <f t="shared" si="1576"/>
        <v/>
      </c>
      <c r="AT696" t="str">
        <f t="shared" si="1577"/>
        <v/>
      </c>
      <c r="AU696" t="str">
        <f t="shared" si="1577"/>
        <v/>
      </c>
      <c r="AV696" t="str">
        <f t="shared" si="1577"/>
        <v/>
      </c>
      <c r="AW696" t="str">
        <f t="shared" si="1577"/>
        <v/>
      </c>
      <c r="AX696" t="str">
        <f t="shared" si="1578"/>
        <v/>
      </c>
      <c r="AY696" t="str">
        <f t="shared" si="1578"/>
        <v/>
      </c>
      <c r="AZ696" t="str">
        <f t="shared" si="1578"/>
        <v/>
      </c>
      <c r="BA696" t="str">
        <f t="shared" si="1578"/>
        <v/>
      </c>
      <c r="BC696">
        <f t="shared" si="1579"/>
        <v>0.38674033149171272</v>
      </c>
      <c r="BD696">
        <f t="shared" si="1580"/>
        <v>0.56906077348066297</v>
      </c>
      <c r="BE696">
        <f t="shared" si="1581"/>
        <v>0.34530386740331492</v>
      </c>
      <c r="BF696">
        <f t="shared" si="1582"/>
        <v>0.67403314917127077</v>
      </c>
      <c r="BG696">
        <f t="shared" si="1582"/>
        <v>0.8214285714285714</v>
      </c>
      <c r="BH696">
        <f t="shared" si="1582"/>
        <v>0.6310679611650486</v>
      </c>
      <c r="BI696">
        <f t="shared" si="1582"/>
        <v>0.52</v>
      </c>
      <c r="BJ696">
        <f t="shared" si="1583"/>
        <v>0.32596685082872928</v>
      </c>
      <c r="BK696">
        <f t="shared" si="1583"/>
        <v>0.17857142857142858</v>
      </c>
      <c r="BL696">
        <f t="shared" si="1583"/>
        <v>0.36893203883495146</v>
      </c>
      <c r="BM696">
        <f t="shared" si="1583"/>
        <v>0.48</v>
      </c>
      <c r="BP696" t="str">
        <f t="shared" si="1584"/>
        <v/>
      </c>
      <c r="BQ696" t="str">
        <f t="shared" si="1585"/>
        <v/>
      </c>
      <c r="BR696" t="str">
        <f t="shared" si="1586"/>
        <v/>
      </c>
      <c r="BS696" t="str">
        <f t="shared" si="1587"/>
        <v/>
      </c>
      <c r="BT696" t="str">
        <f t="shared" si="1587"/>
        <v/>
      </c>
      <c r="BU696" t="str">
        <f t="shared" si="1587"/>
        <v/>
      </c>
      <c r="BV696" t="str">
        <f t="shared" si="1587"/>
        <v/>
      </c>
      <c r="BW696" t="str">
        <f t="shared" si="1588"/>
        <v/>
      </c>
      <c r="BX696" t="str">
        <f t="shared" si="1588"/>
        <v/>
      </c>
      <c r="BY696" t="str">
        <f t="shared" si="1588"/>
        <v/>
      </c>
      <c r="BZ696" t="str">
        <f t="shared" si="1588"/>
        <v/>
      </c>
    </row>
    <row r="697" spans="1:78" outlineLevel="1">
      <c r="A697" t="s">
        <v>111</v>
      </c>
      <c r="B697" t="s">
        <v>1942</v>
      </c>
      <c r="C697">
        <v>2020</v>
      </c>
      <c r="D697" t="s">
        <v>2039</v>
      </c>
      <c r="G697">
        <f t="shared" si="1556"/>
        <v>0.36619718309859156</v>
      </c>
      <c r="H697">
        <f t="shared" si="1557"/>
        <v>0.47887323943661969</v>
      </c>
      <c r="I697">
        <f t="shared" si="1558"/>
        <v>0.20657276995305165</v>
      </c>
      <c r="K697" t="str">
        <f t="shared" si="1559"/>
        <v/>
      </c>
      <c r="L697" t="str">
        <f t="shared" si="1560"/>
        <v/>
      </c>
      <c r="M697" t="str">
        <f t="shared" si="1561"/>
        <v/>
      </c>
      <c r="O697">
        <f t="shared" si="1562"/>
        <v>0</v>
      </c>
      <c r="P697">
        <f t="shared" si="1563"/>
        <v>1</v>
      </c>
      <c r="R697">
        <f t="shared" si="1564"/>
        <v>0</v>
      </c>
      <c r="S697">
        <f t="shared" si="1565"/>
        <v>0</v>
      </c>
      <c r="T697">
        <f t="shared" si="1566"/>
        <v>0</v>
      </c>
      <c r="U697">
        <f t="shared" si="1567"/>
        <v>1</v>
      </c>
      <c r="V697" t="str">
        <f t="shared" si="1567"/>
        <v/>
      </c>
      <c r="W697" t="str">
        <f t="shared" si="1567"/>
        <v/>
      </c>
      <c r="X697" t="str">
        <f t="shared" si="1567"/>
        <v/>
      </c>
      <c r="Y697">
        <f t="shared" si="1568"/>
        <v>0</v>
      </c>
      <c r="Z697" t="str">
        <f t="shared" si="1568"/>
        <v/>
      </c>
      <c r="AA697" t="str">
        <f t="shared" si="1568"/>
        <v/>
      </c>
      <c r="AB697" t="str">
        <f t="shared" si="1568"/>
        <v/>
      </c>
      <c r="AD697">
        <f t="shared" si="1569"/>
        <v>0.23322683706070288</v>
      </c>
      <c r="AE697">
        <f t="shared" si="1570"/>
        <v>0.61341853035143767</v>
      </c>
      <c r="AF697">
        <f t="shared" si="1571"/>
        <v>0.35463258785942492</v>
      </c>
      <c r="AG697">
        <f t="shared" si="1572"/>
        <v>0.53993610223642174</v>
      </c>
      <c r="AH697">
        <f t="shared" si="1572"/>
        <v>0.47945205479452052</v>
      </c>
      <c r="AI697">
        <f t="shared" si="1572"/>
        <v>0.41666666666666669</v>
      </c>
      <c r="AJ697">
        <f t="shared" si="1572"/>
        <v>0.4144144144144144</v>
      </c>
      <c r="AK697">
        <f t="shared" si="1573"/>
        <v>0.46006389776357826</v>
      </c>
      <c r="AL697">
        <f t="shared" si="1573"/>
        <v>0.52054794520547942</v>
      </c>
      <c r="AM697">
        <f t="shared" si="1573"/>
        <v>0.58333333333333337</v>
      </c>
      <c r="AN697">
        <f t="shared" si="1573"/>
        <v>0.5855855855855856</v>
      </c>
      <c r="AQ697" t="str">
        <f t="shared" si="1574"/>
        <v/>
      </c>
      <c r="AR697" t="str">
        <f t="shared" si="1575"/>
        <v/>
      </c>
      <c r="AS697" t="str">
        <f t="shared" si="1576"/>
        <v/>
      </c>
      <c r="AT697" t="str">
        <f t="shared" si="1577"/>
        <v/>
      </c>
      <c r="AU697" t="str">
        <f t="shared" si="1577"/>
        <v/>
      </c>
      <c r="AV697" t="str">
        <f t="shared" si="1577"/>
        <v/>
      </c>
      <c r="AW697" t="str">
        <f t="shared" si="1577"/>
        <v/>
      </c>
      <c r="AX697" t="str">
        <f t="shared" si="1578"/>
        <v/>
      </c>
      <c r="AY697" t="str">
        <f t="shared" si="1578"/>
        <v/>
      </c>
      <c r="AZ697" t="str">
        <f t="shared" si="1578"/>
        <v/>
      </c>
      <c r="BA697" t="str">
        <f t="shared" si="1578"/>
        <v/>
      </c>
      <c r="BC697">
        <f t="shared" si="1579"/>
        <v>0.35933147632311979</v>
      </c>
      <c r="BD697">
        <f t="shared" si="1580"/>
        <v>0.54596100278551529</v>
      </c>
      <c r="BE697">
        <f t="shared" si="1581"/>
        <v>0.31476323119777161</v>
      </c>
      <c r="BF697">
        <f t="shared" si="1582"/>
        <v>0.66573816155988863</v>
      </c>
      <c r="BG697">
        <f t="shared" si="1582"/>
        <v>0.77519379844961245</v>
      </c>
      <c r="BH697">
        <f t="shared" si="1582"/>
        <v>0.58673469387755106</v>
      </c>
      <c r="BI697">
        <f t="shared" si="1582"/>
        <v>0.40707964601769914</v>
      </c>
      <c r="BJ697">
        <f t="shared" si="1583"/>
        <v>0.33426183844011143</v>
      </c>
      <c r="BK697">
        <f t="shared" si="1583"/>
        <v>0.22480620155038761</v>
      </c>
      <c r="BL697">
        <f t="shared" si="1583"/>
        <v>0.41326530612244899</v>
      </c>
      <c r="BM697">
        <f t="shared" si="1583"/>
        <v>0.59292035398230092</v>
      </c>
      <c r="BP697" t="str">
        <f t="shared" si="1584"/>
        <v/>
      </c>
      <c r="BQ697" t="str">
        <f t="shared" si="1585"/>
        <v/>
      </c>
      <c r="BR697" t="str">
        <f t="shared" si="1586"/>
        <v/>
      </c>
      <c r="BS697" t="str">
        <f t="shared" si="1587"/>
        <v/>
      </c>
      <c r="BT697" t="str">
        <f t="shared" si="1587"/>
        <v/>
      </c>
      <c r="BU697" t="str">
        <f t="shared" si="1587"/>
        <v/>
      </c>
      <c r="BV697" t="str">
        <f t="shared" si="1587"/>
        <v/>
      </c>
      <c r="BW697" t="str">
        <f t="shared" si="1588"/>
        <v/>
      </c>
      <c r="BX697" t="str">
        <f t="shared" si="1588"/>
        <v/>
      </c>
      <c r="BY697" t="str">
        <f t="shared" si="1588"/>
        <v/>
      </c>
      <c r="BZ697" t="str">
        <f t="shared" si="1588"/>
        <v/>
      </c>
    </row>
    <row r="698" spans="1:78" outlineLevel="1">
      <c r="A698" t="s">
        <v>111</v>
      </c>
      <c r="B698" t="s">
        <v>1942</v>
      </c>
      <c r="C698">
        <v>2021</v>
      </c>
      <c r="D698" t="s">
        <v>2039</v>
      </c>
      <c r="G698">
        <f t="shared" si="1556"/>
        <v>0.31677018633540371</v>
      </c>
      <c r="H698">
        <f t="shared" si="1557"/>
        <v>0.49689440993788819</v>
      </c>
      <c r="I698">
        <f t="shared" si="1558"/>
        <v>0.21739130434782608</v>
      </c>
      <c r="K698" t="str">
        <f t="shared" si="1559"/>
        <v/>
      </c>
      <c r="L698" t="str">
        <f t="shared" si="1560"/>
        <v/>
      </c>
      <c r="M698" t="str">
        <f t="shared" si="1561"/>
        <v/>
      </c>
      <c r="O698">
        <f t="shared" si="1562"/>
        <v>0</v>
      </c>
      <c r="P698">
        <f t="shared" si="1563"/>
        <v>1</v>
      </c>
      <c r="R698">
        <f t="shared" si="1564"/>
        <v>0</v>
      </c>
      <c r="S698">
        <f t="shared" si="1565"/>
        <v>0</v>
      </c>
      <c r="T698">
        <f t="shared" si="1566"/>
        <v>0</v>
      </c>
      <c r="U698">
        <f t="shared" si="1567"/>
        <v>1</v>
      </c>
      <c r="V698" t="str">
        <f t="shared" si="1567"/>
        <v/>
      </c>
      <c r="W698" t="str">
        <f t="shared" si="1567"/>
        <v/>
      </c>
      <c r="X698" t="str">
        <f t="shared" si="1567"/>
        <v/>
      </c>
      <c r="Y698">
        <f t="shared" si="1568"/>
        <v>0</v>
      </c>
      <c r="Z698" t="str">
        <f t="shared" si="1568"/>
        <v/>
      </c>
      <c r="AA698" t="str">
        <f t="shared" si="1568"/>
        <v/>
      </c>
      <c r="AB698" t="str">
        <f t="shared" si="1568"/>
        <v/>
      </c>
      <c r="AD698">
        <f t="shared" si="1569"/>
        <v>0.3487544483985765</v>
      </c>
      <c r="AE698">
        <f t="shared" si="1570"/>
        <v>0.55871886120996439</v>
      </c>
      <c r="AF698">
        <f t="shared" si="1571"/>
        <v>0.37010676156583627</v>
      </c>
      <c r="AG698">
        <f t="shared" si="1572"/>
        <v>0.58718861209964412</v>
      </c>
      <c r="AH698">
        <f t="shared" si="1572"/>
        <v>0.7142857142857143</v>
      </c>
      <c r="AI698">
        <f t="shared" si="1572"/>
        <v>0.48407643312101911</v>
      </c>
      <c r="AJ698">
        <f t="shared" si="1572"/>
        <v>0.5</v>
      </c>
      <c r="AK698">
        <f t="shared" si="1573"/>
        <v>0.41281138790035588</v>
      </c>
      <c r="AL698">
        <f t="shared" si="1573"/>
        <v>0.2857142857142857</v>
      </c>
      <c r="AM698">
        <f t="shared" si="1573"/>
        <v>0.51592356687898089</v>
      </c>
      <c r="AN698">
        <f t="shared" si="1573"/>
        <v>0.5</v>
      </c>
      <c r="AQ698" t="str">
        <f t="shared" si="1574"/>
        <v/>
      </c>
      <c r="AR698" t="str">
        <f t="shared" si="1575"/>
        <v/>
      </c>
      <c r="AS698" t="str">
        <f t="shared" si="1576"/>
        <v/>
      </c>
      <c r="AT698" t="str">
        <f t="shared" si="1577"/>
        <v/>
      </c>
      <c r="AU698" t="str">
        <f t="shared" si="1577"/>
        <v/>
      </c>
      <c r="AV698" t="str">
        <f t="shared" si="1577"/>
        <v/>
      </c>
      <c r="AW698" t="str">
        <f t="shared" si="1577"/>
        <v/>
      </c>
      <c r="AX698" t="str">
        <f t="shared" si="1578"/>
        <v/>
      </c>
      <c r="AY698" t="str">
        <f t="shared" si="1578"/>
        <v/>
      </c>
      <c r="AZ698" t="str">
        <f t="shared" si="1578"/>
        <v/>
      </c>
      <c r="BA698" t="str">
        <f t="shared" si="1578"/>
        <v/>
      </c>
      <c r="BC698">
        <f t="shared" si="1579"/>
        <v>0.36858006042296071</v>
      </c>
      <c r="BD698">
        <f t="shared" si="1580"/>
        <v>0.5226586102719033</v>
      </c>
      <c r="BE698">
        <f t="shared" si="1581"/>
        <v>0.26586102719033233</v>
      </c>
      <c r="BF698">
        <f t="shared" si="1582"/>
        <v>0.73111782477341392</v>
      </c>
      <c r="BG698">
        <f t="shared" si="1582"/>
        <v>0.84426229508196726</v>
      </c>
      <c r="BH698">
        <f t="shared" si="1582"/>
        <v>0.68786127167630062</v>
      </c>
      <c r="BI698">
        <f t="shared" si="1582"/>
        <v>0.47727272727272729</v>
      </c>
      <c r="BJ698">
        <f t="shared" si="1583"/>
        <v>0.26888217522658608</v>
      </c>
      <c r="BK698">
        <f t="shared" si="1583"/>
        <v>0.15573770491803279</v>
      </c>
      <c r="BL698">
        <f t="shared" si="1583"/>
        <v>0.31213872832369943</v>
      </c>
      <c r="BM698">
        <f t="shared" si="1583"/>
        <v>0.52272727272727271</v>
      </c>
      <c r="BP698" t="str">
        <f t="shared" si="1584"/>
        <v/>
      </c>
      <c r="BQ698" t="str">
        <f t="shared" si="1585"/>
        <v/>
      </c>
      <c r="BR698" t="str">
        <f t="shared" si="1586"/>
        <v/>
      </c>
      <c r="BS698" t="str">
        <f t="shared" si="1587"/>
        <v/>
      </c>
      <c r="BT698" t="str">
        <f t="shared" si="1587"/>
        <v/>
      </c>
      <c r="BU698" t="str">
        <f t="shared" si="1587"/>
        <v/>
      </c>
      <c r="BV698" t="str">
        <f t="shared" si="1587"/>
        <v/>
      </c>
      <c r="BW698" t="str">
        <f t="shared" si="1588"/>
        <v/>
      </c>
      <c r="BX698" t="str">
        <f t="shared" si="1588"/>
        <v/>
      </c>
      <c r="BY698" t="str">
        <f t="shared" si="1588"/>
        <v/>
      </c>
      <c r="BZ698" t="str">
        <f t="shared" si="1588"/>
        <v/>
      </c>
    </row>
    <row r="699" spans="1:78" outlineLevel="1">
      <c r="A699" t="s">
        <v>111</v>
      </c>
      <c r="B699" t="s">
        <v>1942</v>
      </c>
      <c r="C699">
        <v>2022</v>
      </c>
      <c r="D699" t="s">
        <v>2039</v>
      </c>
      <c r="G699">
        <f t="shared" si="1556"/>
        <v>0.33108108108108109</v>
      </c>
      <c r="H699">
        <f t="shared" si="1557"/>
        <v>0.4391891891891892</v>
      </c>
      <c r="I699">
        <f t="shared" si="1558"/>
        <v>0.1554054054054054</v>
      </c>
      <c r="K699" t="str">
        <f t="shared" si="1559"/>
        <v/>
      </c>
      <c r="L699" t="str">
        <f t="shared" si="1560"/>
        <v/>
      </c>
      <c r="M699" t="str">
        <f t="shared" si="1561"/>
        <v/>
      </c>
      <c r="O699">
        <f t="shared" si="1562"/>
        <v>0</v>
      </c>
      <c r="P699">
        <f t="shared" si="1563"/>
        <v>1</v>
      </c>
      <c r="R699">
        <f t="shared" si="1564"/>
        <v>0</v>
      </c>
      <c r="S699">
        <f t="shared" si="1565"/>
        <v>0</v>
      </c>
      <c r="T699">
        <f t="shared" si="1566"/>
        <v>0</v>
      </c>
      <c r="U699">
        <f t="shared" si="1567"/>
        <v>1</v>
      </c>
      <c r="V699" t="str">
        <f t="shared" si="1567"/>
        <v/>
      </c>
      <c r="W699" t="str">
        <f t="shared" si="1567"/>
        <v/>
      </c>
      <c r="X699" t="str">
        <f t="shared" si="1567"/>
        <v/>
      </c>
      <c r="Y699">
        <f t="shared" si="1568"/>
        <v>0</v>
      </c>
      <c r="Z699" t="str">
        <f t="shared" si="1568"/>
        <v/>
      </c>
      <c r="AA699" t="str">
        <f t="shared" si="1568"/>
        <v/>
      </c>
      <c r="AB699" t="str">
        <f t="shared" si="1568"/>
        <v/>
      </c>
      <c r="AD699">
        <f t="shared" si="1569"/>
        <v>0.44791666666666669</v>
      </c>
      <c r="AE699">
        <f t="shared" si="1570"/>
        <v>0.4826388888888889</v>
      </c>
      <c r="AF699">
        <f t="shared" si="1571"/>
        <v>0.30902777777777779</v>
      </c>
      <c r="AG699">
        <f t="shared" si="1572"/>
        <v>0.52777777777777779</v>
      </c>
      <c r="AH699">
        <f t="shared" si="1572"/>
        <v>0.56589147286821706</v>
      </c>
      <c r="AI699">
        <f t="shared" si="1572"/>
        <v>0.30935251798561153</v>
      </c>
      <c r="AJ699">
        <f t="shared" si="1572"/>
        <v>0.3595505617977528</v>
      </c>
      <c r="AK699">
        <f t="shared" si="1573"/>
        <v>0.47222222222222221</v>
      </c>
      <c r="AL699">
        <f t="shared" si="1573"/>
        <v>0.43410852713178294</v>
      </c>
      <c r="AM699">
        <f t="shared" si="1573"/>
        <v>0.69064748201438853</v>
      </c>
      <c r="AN699">
        <f t="shared" si="1573"/>
        <v>0.6404494382022472</v>
      </c>
      <c r="AQ699" t="str">
        <f t="shared" si="1574"/>
        <v/>
      </c>
      <c r="AR699" t="str">
        <f t="shared" si="1575"/>
        <v/>
      </c>
      <c r="AS699" t="str">
        <f t="shared" si="1576"/>
        <v/>
      </c>
      <c r="AT699" t="str">
        <f t="shared" si="1577"/>
        <v/>
      </c>
      <c r="AU699" t="str">
        <f t="shared" si="1577"/>
        <v/>
      </c>
      <c r="AV699" t="str">
        <f t="shared" si="1577"/>
        <v/>
      </c>
      <c r="AW699" t="str">
        <f t="shared" si="1577"/>
        <v/>
      </c>
      <c r="AX699" t="str">
        <f t="shared" si="1578"/>
        <v/>
      </c>
      <c r="AY699" t="str">
        <f t="shared" si="1578"/>
        <v/>
      </c>
      <c r="AZ699" t="str">
        <f t="shared" si="1578"/>
        <v/>
      </c>
      <c r="BA699" t="str">
        <f t="shared" si="1578"/>
        <v/>
      </c>
      <c r="BC699">
        <f t="shared" si="1579"/>
        <v>0.36857142857142855</v>
      </c>
      <c r="BD699">
        <f t="shared" si="1580"/>
        <v>0.50285714285714289</v>
      </c>
      <c r="BE699">
        <f t="shared" si="1581"/>
        <v>0.32</v>
      </c>
      <c r="BF699">
        <f t="shared" si="1582"/>
        <v>0.6657142857142857</v>
      </c>
      <c r="BG699">
        <f t="shared" si="1582"/>
        <v>0.77519379844961245</v>
      </c>
      <c r="BH699">
        <f t="shared" si="1582"/>
        <v>0.61363636363636365</v>
      </c>
      <c r="BI699">
        <f t="shared" si="1582"/>
        <v>0.4017857142857143</v>
      </c>
      <c r="BJ699">
        <f t="shared" si="1583"/>
        <v>0.3342857142857143</v>
      </c>
      <c r="BK699">
        <f t="shared" si="1583"/>
        <v>0.22480620155038761</v>
      </c>
      <c r="BL699">
        <f t="shared" si="1583"/>
        <v>0.38636363636363635</v>
      </c>
      <c r="BM699">
        <f t="shared" si="1583"/>
        <v>0.5982142857142857</v>
      </c>
      <c r="BP699" t="str">
        <f t="shared" si="1584"/>
        <v/>
      </c>
      <c r="BQ699" t="str">
        <f t="shared" si="1585"/>
        <v/>
      </c>
      <c r="BR699" t="str">
        <f t="shared" si="1586"/>
        <v/>
      </c>
      <c r="BS699" t="str">
        <f t="shared" si="1587"/>
        <v/>
      </c>
      <c r="BT699" t="str">
        <f t="shared" si="1587"/>
        <v/>
      </c>
      <c r="BU699" t="str">
        <f t="shared" si="1587"/>
        <v/>
      </c>
      <c r="BV699" t="str">
        <f t="shared" si="1587"/>
        <v/>
      </c>
      <c r="BW699" t="str">
        <f t="shared" si="1588"/>
        <v/>
      </c>
      <c r="BX699" t="str">
        <f t="shared" si="1588"/>
        <v/>
      </c>
      <c r="BY699" t="str">
        <f t="shared" si="1588"/>
        <v/>
      </c>
      <c r="BZ699" t="str">
        <f t="shared" si="1588"/>
        <v/>
      </c>
    </row>
    <row r="700" spans="1:78" outlineLevel="1">
      <c r="A700" t="s">
        <v>111</v>
      </c>
      <c r="B700" t="s">
        <v>1942</v>
      </c>
      <c r="C700">
        <v>2023</v>
      </c>
      <c r="D700" t="s">
        <v>2039</v>
      </c>
      <c r="G700">
        <f t="shared" si="1556"/>
        <v>0.26829268292682928</v>
      </c>
      <c r="H700">
        <f t="shared" si="1557"/>
        <v>0.34146341463414637</v>
      </c>
      <c r="I700">
        <f t="shared" si="1558"/>
        <v>0.14634146341463414</v>
      </c>
      <c r="K700" t="str">
        <f t="shared" si="1559"/>
        <v/>
      </c>
      <c r="L700" t="str">
        <f t="shared" si="1560"/>
        <v/>
      </c>
      <c r="M700" t="str">
        <f t="shared" si="1561"/>
        <v/>
      </c>
      <c r="O700">
        <f t="shared" si="1562"/>
        <v>0</v>
      </c>
      <c r="P700">
        <f t="shared" si="1563"/>
        <v>1</v>
      </c>
      <c r="R700">
        <f t="shared" si="1564"/>
        <v>0.5714285714285714</v>
      </c>
      <c r="S700">
        <f t="shared" si="1565"/>
        <v>0.8571428571428571</v>
      </c>
      <c r="T700">
        <f t="shared" si="1566"/>
        <v>0.2857142857142857</v>
      </c>
      <c r="U700">
        <f t="shared" si="1567"/>
        <v>1</v>
      </c>
      <c r="V700">
        <f t="shared" si="1567"/>
        <v>1</v>
      </c>
      <c r="W700">
        <f t="shared" si="1567"/>
        <v>1</v>
      </c>
      <c r="X700">
        <f t="shared" si="1567"/>
        <v>1</v>
      </c>
      <c r="Y700">
        <f t="shared" si="1568"/>
        <v>0</v>
      </c>
      <c r="Z700">
        <f t="shared" si="1568"/>
        <v>0</v>
      </c>
      <c r="AA700">
        <f t="shared" si="1568"/>
        <v>0</v>
      </c>
      <c r="AB700">
        <f t="shared" si="1568"/>
        <v>0</v>
      </c>
      <c r="AD700">
        <f t="shared" si="1569"/>
        <v>0.34263959390862941</v>
      </c>
      <c r="AE700">
        <f t="shared" si="1570"/>
        <v>0.46446700507614214</v>
      </c>
      <c r="AF700">
        <f t="shared" si="1571"/>
        <v>0.35786802030456855</v>
      </c>
      <c r="AG700">
        <f t="shared" si="1572"/>
        <v>0.62436548223350252</v>
      </c>
      <c r="AH700">
        <f t="shared" si="1572"/>
        <v>0.58518518518518514</v>
      </c>
      <c r="AI700">
        <f t="shared" si="1572"/>
        <v>0.51366120218579236</v>
      </c>
      <c r="AJ700">
        <f t="shared" si="1572"/>
        <v>0.54609929078014185</v>
      </c>
      <c r="AK700">
        <f t="shared" si="1573"/>
        <v>0.37563451776649748</v>
      </c>
      <c r="AL700">
        <f t="shared" si="1573"/>
        <v>0.4148148148148148</v>
      </c>
      <c r="AM700">
        <f t="shared" si="1573"/>
        <v>0.48633879781420764</v>
      </c>
      <c r="AN700">
        <f t="shared" si="1573"/>
        <v>0.45390070921985815</v>
      </c>
      <c r="AQ700" t="str">
        <f t="shared" si="1574"/>
        <v/>
      </c>
      <c r="AR700" t="str">
        <f t="shared" si="1575"/>
        <v/>
      </c>
      <c r="AS700" t="str">
        <f t="shared" si="1576"/>
        <v/>
      </c>
      <c r="AT700" t="str">
        <f t="shared" si="1577"/>
        <v/>
      </c>
      <c r="AU700" t="str">
        <f t="shared" si="1577"/>
        <v/>
      </c>
      <c r="AV700" t="str">
        <f t="shared" si="1577"/>
        <v/>
      </c>
      <c r="AW700" t="str">
        <f t="shared" si="1577"/>
        <v/>
      </c>
      <c r="AX700" t="str">
        <f t="shared" si="1578"/>
        <v/>
      </c>
      <c r="AY700" t="str">
        <f t="shared" si="1578"/>
        <v/>
      </c>
      <c r="AZ700" t="str">
        <f t="shared" si="1578"/>
        <v/>
      </c>
      <c r="BA700" t="str">
        <f t="shared" si="1578"/>
        <v/>
      </c>
      <c r="BC700">
        <f t="shared" si="1579"/>
        <v>0.34889434889434889</v>
      </c>
      <c r="BD700">
        <f t="shared" si="1580"/>
        <v>0.49140049140049141</v>
      </c>
      <c r="BE700">
        <f t="shared" si="1581"/>
        <v>0.26535626535626533</v>
      </c>
      <c r="BF700">
        <f t="shared" si="1582"/>
        <v>0.69287469287469283</v>
      </c>
      <c r="BG700">
        <f t="shared" si="1582"/>
        <v>0.76056338028169013</v>
      </c>
      <c r="BH700">
        <f t="shared" si="1582"/>
        <v>0.62</v>
      </c>
      <c r="BI700">
        <f t="shared" si="1582"/>
        <v>0.40740740740740738</v>
      </c>
      <c r="BJ700">
        <f t="shared" si="1583"/>
        <v>0.30712530712530711</v>
      </c>
      <c r="BK700">
        <f t="shared" si="1583"/>
        <v>0.23943661971830985</v>
      </c>
      <c r="BL700">
        <f t="shared" si="1583"/>
        <v>0.38</v>
      </c>
      <c r="BM700">
        <f t="shared" si="1583"/>
        <v>0.59259259259259256</v>
      </c>
      <c r="BP700" t="str">
        <f t="shared" si="1584"/>
        <v/>
      </c>
      <c r="BQ700" t="str">
        <f t="shared" si="1585"/>
        <v/>
      </c>
      <c r="BR700" t="str">
        <f t="shared" si="1586"/>
        <v/>
      </c>
      <c r="BS700" t="str">
        <f t="shared" si="1587"/>
        <v/>
      </c>
      <c r="BT700" t="str">
        <f t="shared" si="1587"/>
        <v/>
      </c>
      <c r="BU700" t="str">
        <f t="shared" si="1587"/>
        <v/>
      </c>
      <c r="BV700" t="str">
        <f t="shared" si="1587"/>
        <v/>
      </c>
      <c r="BW700" t="str">
        <f t="shared" si="1588"/>
        <v/>
      </c>
      <c r="BX700" t="str">
        <f t="shared" si="1588"/>
        <v/>
      </c>
      <c r="BY700" t="str">
        <f t="shared" si="1588"/>
        <v/>
      </c>
      <c r="BZ700" t="str">
        <f t="shared" si="1588"/>
        <v/>
      </c>
    </row>
    <row r="701" spans="1:78" outlineLevel="1">
      <c r="A701" t="s">
        <v>113</v>
      </c>
      <c r="B701" t="s">
        <v>1943</v>
      </c>
      <c r="C701">
        <v>2018</v>
      </c>
      <c r="D701" t="s">
        <v>2039</v>
      </c>
      <c r="G701">
        <f t="shared" ref="G701:G706" si="1589">IF(F332&gt;0, G332/F332, "")</f>
        <v>0.60348162475822054</v>
      </c>
      <c r="H701">
        <f t="shared" ref="H701:H706" si="1590">IF(F332&gt;0, H332/F332, "")</f>
        <v>0.4197292069632495</v>
      </c>
      <c r="I701">
        <f t="shared" ref="I701:I706" si="1591">IF(F332&gt;0, I332/F332, "")</f>
        <v>0.15473887814313347</v>
      </c>
      <c r="K701" t="str">
        <f t="shared" ref="K701:K706" si="1592">IF(J332&gt;0, K332/J332, "")</f>
        <v/>
      </c>
      <c r="L701" t="str">
        <f t="shared" ref="L701:L706" si="1593">IF(J332&gt;0, L332/J332, "")</f>
        <v/>
      </c>
      <c r="M701" t="str">
        <f t="shared" ref="M701:M706" si="1594">IF(J332&gt;0, M332/J332, "")</f>
        <v/>
      </c>
      <c r="O701" t="str">
        <f t="shared" ref="O701:O706" si="1595">IF(N332&gt;0, O332/N332, "")</f>
        <v/>
      </c>
      <c r="P701" t="str">
        <f t="shared" ref="P701:P706" si="1596">IF(N332&gt;0, P332/N332, "")</f>
        <v/>
      </c>
      <c r="R701" t="str">
        <f t="shared" ref="R701:R706" si="1597">IF(Q332&gt;0, R332/Q332, "")</f>
        <v/>
      </c>
      <c r="S701" t="str">
        <f t="shared" ref="S701:S706" si="1598">IF(Q332&gt;0, S332/Q332, "")</f>
        <v/>
      </c>
      <c r="T701" t="str">
        <f t="shared" ref="T701:T706" si="1599">IF(Q332&gt;0, T332/Q332, "")</f>
        <v/>
      </c>
      <c r="U701" t="str">
        <f t="shared" ref="U701:X706" si="1600">IF(Q332&gt;0, U332/Q332, "")</f>
        <v/>
      </c>
      <c r="V701" t="str">
        <f t="shared" si="1600"/>
        <v/>
      </c>
      <c r="W701" t="str">
        <f t="shared" si="1600"/>
        <v/>
      </c>
      <c r="X701" t="str">
        <f t="shared" si="1600"/>
        <v/>
      </c>
      <c r="Y701" t="str">
        <f t="shared" ref="Y701:AB706" si="1601">IF(Q332&gt;0, Y332/Q332, "")</f>
        <v/>
      </c>
      <c r="Z701" t="str">
        <f t="shared" si="1601"/>
        <v/>
      </c>
      <c r="AA701" t="str">
        <f t="shared" si="1601"/>
        <v/>
      </c>
      <c r="AB701" t="str">
        <f t="shared" si="1601"/>
        <v/>
      </c>
      <c r="AD701">
        <f t="shared" ref="AD701:AD706" si="1602">IF(AC332&gt;0, AD332/AC332, "")</f>
        <v>0.37804878048780488</v>
      </c>
      <c r="AE701">
        <f t="shared" ref="AE701:AE706" si="1603">IF(AC332&gt;0, AE332/AC332, "")</f>
        <v>0.62195121951219512</v>
      </c>
      <c r="AF701">
        <f t="shared" ref="AF701:AF706" si="1604">IF(AC332&gt;0, AF332/AC332, "")</f>
        <v>0.44817073170731708</v>
      </c>
      <c r="AG701">
        <f t="shared" ref="AG701:AJ706" si="1605">IF(AC332&gt;0, AG332/AC332, "")</f>
        <v>0.4451219512195122</v>
      </c>
      <c r="AH701">
        <f t="shared" si="1605"/>
        <v>0.49193548387096775</v>
      </c>
      <c r="AI701">
        <f t="shared" si="1605"/>
        <v>0.46568627450980393</v>
      </c>
      <c r="AJ701">
        <f t="shared" si="1605"/>
        <v>0.34693877551020408</v>
      </c>
      <c r="AK701">
        <f t="shared" ref="AK701:AN706" si="1606">IF(AC332&gt;0, AK332/AC332, "")</f>
        <v>0.55487804878048785</v>
      </c>
      <c r="AL701">
        <f t="shared" si="1606"/>
        <v>0.50806451612903225</v>
      </c>
      <c r="AM701">
        <f t="shared" si="1606"/>
        <v>0.53431372549019607</v>
      </c>
      <c r="AN701">
        <f t="shared" si="1606"/>
        <v>0.65306122448979587</v>
      </c>
      <c r="AQ701" t="str">
        <f t="shared" ref="AQ701:AQ706" si="1607">IF(AP332&gt;0, AQ332/AP332, "")</f>
        <v/>
      </c>
      <c r="AR701" t="str">
        <f t="shared" ref="AR701:AR706" si="1608">IF(AP332&gt;0, AR332/AP332, "")</f>
        <v/>
      </c>
      <c r="AS701" t="str">
        <f t="shared" ref="AS701:AS706" si="1609">IF(AP332&gt;0, AS332/AP332, "")</f>
        <v/>
      </c>
      <c r="AT701" t="str">
        <f t="shared" ref="AT701:AW706" si="1610">IF(AP332&gt;0, AT332/AP332, "")</f>
        <v/>
      </c>
      <c r="AU701" t="str">
        <f t="shared" si="1610"/>
        <v/>
      </c>
      <c r="AV701" t="str">
        <f t="shared" si="1610"/>
        <v/>
      </c>
      <c r="AW701" t="str">
        <f t="shared" si="1610"/>
        <v/>
      </c>
      <c r="AX701" t="str">
        <f t="shared" ref="AX701:BA706" si="1611">IF(AP332&gt;0, AX332/AP332, "")</f>
        <v/>
      </c>
      <c r="AY701" t="str">
        <f t="shared" si="1611"/>
        <v/>
      </c>
      <c r="AZ701" t="str">
        <f t="shared" si="1611"/>
        <v/>
      </c>
      <c r="BA701" t="str">
        <f t="shared" si="1611"/>
        <v/>
      </c>
      <c r="BC701">
        <f t="shared" ref="BC701:BC706" si="1612">IF(BB332&gt;0, BC332/BB332, "")</f>
        <v>0.5115384615384615</v>
      </c>
      <c r="BD701">
        <f t="shared" ref="BD701:BD706" si="1613">IF(BB332&gt;0, BD332/BB332, "")</f>
        <v>0.53076923076923077</v>
      </c>
      <c r="BE701">
        <f t="shared" ref="BE701:BE706" si="1614">IF(BB332&gt;0, BE332/BB332, "")</f>
        <v>0.30961538461538463</v>
      </c>
      <c r="BF701">
        <f t="shared" ref="BF701:BI706" si="1615">IF(BB332&gt;0, BF332/BB332, "")</f>
        <v>0.74038461538461542</v>
      </c>
      <c r="BG701">
        <f t="shared" si="1615"/>
        <v>0.81954887218045114</v>
      </c>
      <c r="BH701">
        <f t="shared" si="1615"/>
        <v>0.72101449275362317</v>
      </c>
      <c r="BI701">
        <f t="shared" si="1615"/>
        <v>0.60869565217391308</v>
      </c>
      <c r="BJ701">
        <f t="shared" ref="BJ701:BM706" si="1616">IF(BB332&gt;0, BJ332/BB332, "")</f>
        <v>0.25961538461538464</v>
      </c>
      <c r="BK701">
        <f t="shared" si="1616"/>
        <v>0.18045112781954886</v>
      </c>
      <c r="BL701">
        <f t="shared" si="1616"/>
        <v>0.27898550724637683</v>
      </c>
      <c r="BM701">
        <f t="shared" si="1616"/>
        <v>0.39130434782608697</v>
      </c>
      <c r="BP701" t="str">
        <f t="shared" ref="BP701:BP706" si="1617">IF(BO332&gt;0, BP332/BO332, "")</f>
        <v/>
      </c>
      <c r="BQ701" t="str">
        <f t="shared" ref="BQ701:BQ706" si="1618">IF(BO332&gt;0, BQ332/BO332, "")</f>
        <v/>
      </c>
      <c r="BR701" t="str">
        <f t="shared" ref="BR701:BR706" si="1619">IF(BO332&gt;0, BR332/BO332, "")</f>
        <v/>
      </c>
      <c r="BS701" t="str">
        <f t="shared" ref="BS701:BV706" si="1620">IF(BO332&gt;0, BS332/BO332, "")</f>
        <v/>
      </c>
      <c r="BT701" t="str">
        <f t="shared" si="1620"/>
        <v/>
      </c>
      <c r="BU701" t="str">
        <f t="shared" si="1620"/>
        <v/>
      </c>
      <c r="BV701" t="str">
        <f t="shared" si="1620"/>
        <v/>
      </c>
      <c r="BW701" t="str">
        <f t="shared" ref="BW701:BZ706" si="1621">IF(BO332&gt;0, BW332/BO332, "")</f>
        <v/>
      </c>
      <c r="BX701" t="str">
        <f t="shared" si="1621"/>
        <v/>
      </c>
      <c r="BY701" t="str">
        <f t="shared" si="1621"/>
        <v/>
      </c>
      <c r="BZ701" t="str">
        <f t="shared" si="1621"/>
        <v/>
      </c>
    </row>
    <row r="702" spans="1:78" outlineLevel="1">
      <c r="A702" t="s">
        <v>113</v>
      </c>
      <c r="B702" t="s">
        <v>1943</v>
      </c>
      <c r="C702">
        <v>2019</v>
      </c>
      <c r="D702" t="s">
        <v>2039</v>
      </c>
      <c r="G702">
        <f t="shared" si="1589"/>
        <v>0.58997722095671978</v>
      </c>
      <c r="H702">
        <f t="shared" si="1590"/>
        <v>0.38268792710706151</v>
      </c>
      <c r="I702">
        <f t="shared" si="1591"/>
        <v>0.14578587699316628</v>
      </c>
      <c r="K702" t="str">
        <f t="shared" si="1592"/>
        <v/>
      </c>
      <c r="L702" t="str">
        <f t="shared" si="1593"/>
        <v/>
      </c>
      <c r="M702" t="str">
        <f t="shared" si="1594"/>
        <v/>
      </c>
      <c r="O702" t="str">
        <f t="shared" si="1595"/>
        <v/>
      </c>
      <c r="P702" t="str">
        <f t="shared" si="1596"/>
        <v/>
      </c>
      <c r="R702" t="str">
        <f t="shared" si="1597"/>
        <v/>
      </c>
      <c r="S702" t="str">
        <f t="shared" si="1598"/>
        <v/>
      </c>
      <c r="T702" t="str">
        <f t="shared" si="1599"/>
        <v/>
      </c>
      <c r="U702" t="str">
        <f t="shared" si="1600"/>
        <v/>
      </c>
      <c r="V702" t="str">
        <f t="shared" si="1600"/>
        <v/>
      </c>
      <c r="W702" t="str">
        <f t="shared" si="1600"/>
        <v/>
      </c>
      <c r="X702" t="str">
        <f t="shared" si="1600"/>
        <v/>
      </c>
      <c r="Y702" t="str">
        <f t="shared" si="1601"/>
        <v/>
      </c>
      <c r="Z702" t="str">
        <f t="shared" si="1601"/>
        <v/>
      </c>
      <c r="AA702" t="str">
        <f t="shared" si="1601"/>
        <v/>
      </c>
      <c r="AB702" t="str">
        <f t="shared" si="1601"/>
        <v/>
      </c>
      <c r="AD702">
        <f t="shared" si="1602"/>
        <v>0.73204419889502759</v>
      </c>
      <c r="AE702">
        <f t="shared" si="1603"/>
        <v>0.6795580110497238</v>
      </c>
      <c r="AF702">
        <f t="shared" si="1604"/>
        <v>0.4143646408839779</v>
      </c>
      <c r="AG702">
        <f t="shared" si="1605"/>
        <v>0.47790055248618785</v>
      </c>
      <c r="AH702">
        <f t="shared" si="1605"/>
        <v>0.53962264150943395</v>
      </c>
      <c r="AI702">
        <f t="shared" si="1605"/>
        <v>0.51626016260162599</v>
      </c>
      <c r="AJ702">
        <f t="shared" si="1605"/>
        <v>0.36666666666666664</v>
      </c>
      <c r="AK702">
        <f t="shared" si="1606"/>
        <v>0.52209944751381221</v>
      </c>
      <c r="AL702">
        <f t="shared" si="1606"/>
        <v>0.46037735849056605</v>
      </c>
      <c r="AM702">
        <f t="shared" si="1606"/>
        <v>0.48373983739837401</v>
      </c>
      <c r="AN702">
        <f t="shared" si="1606"/>
        <v>0.6333333333333333</v>
      </c>
      <c r="AQ702" t="str">
        <f t="shared" si="1607"/>
        <v/>
      </c>
      <c r="AR702" t="str">
        <f t="shared" si="1608"/>
        <v/>
      </c>
      <c r="AS702" t="str">
        <f t="shared" si="1609"/>
        <v/>
      </c>
      <c r="AT702" t="str">
        <f t="shared" si="1610"/>
        <v/>
      </c>
      <c r="AU702" t="str">
        <f t="shared" si="1610"/>
        <v/>
      </c>
      <c r="AV702" t="str">
        <f t="shared" si="1610"/>
        <v/>
      </c>
      <c r="AW702" t="str">
        <f t="shared" si="1610"/>
        <v/>
      </c>
      <c r="AX702" t="str">
        <f t="shared" si="1611"/>
        <v/>
      </c>
      <c r="AY702" t="str">
        <f t="shared" si="1611"/>
        <v/>
      </c>
      <c r="AZ702" t="str">
        <f t="shared" si="1611"/>
        <v/>
      </c>
      <c r="BA702" t="str">
        <f t="shared" si="1611"/>
        <v/>
      </c>
      <c r="BC702">
        <f t="shared" si="1612"/>
        <v>0.615234375</v>
      </c>
      <c r="BD702">
        <f t="shared" si="1613"/>
        <v>0.55859375</v>
      </c>
      <c r="BE702">
        <f t="shared" si="1614"/>
        <v>0.279296875</v>
      </c>
      <c r="BF702">
        <f t="shared" si="1615"/>
        <v>0.66015625</v>
      </c>
      <c r="BG702">
        <f t="shared" si="1615"/>
        <v>0.72380952380952379</v>
      </c>
      <c r="BH702">
        <f t="shared" si="1615"/>
        <v>0.65034965034965031</v>
      </c>
      <c r="BI702">
        <f t="shared" si="1615"/>
        <v>0.55244755244755239</v>
      </c>
      <c r="BJ702">
        <f t="shared" si="1616"/>
        <v>0.33984375</v>
      </c>
      <c r="BK702">
        <f t="shared" si="1616"/>
        <v>0.27619047619047621</v>
      </c>
      <c r="BL702">
        <f t="shared" si="1616"/>
        <v>0.34965034965034963</v>
      </c>
      <c r="BM702">
        <f t="shared" si="1616"/>
        <v>0.44755244755244755</v>
      </c>
      <c r="BP702" t="str">
        <f t="shared" si="1617"/>
        <v/>
      </c>
      <c r="BQ702" t="str">
        <f t="shared" si="1618"/>
        <v/>
      </c>
      <c r="BR702" t="str">
        <f t="shared" si="1619"/>
        <v/>
      </c>
      <c r="BS702" t="str">
        <f t="shared" si="1620"/>
        <v/>
      </c>
      <c r="BT702" t="str">
        <f t="shared" si="1620"/>
        <v/>
      </c>
      <c r="BU702" t="str">
        <f t="shared" si="1620"/>
        <v/>
      </c>
      <c r="BV702" t="str">
        <f t="shared" si="1620"/>
        <v/>
      </c>
      <c r="BW702" t="str">
        <f t="shared" si="1621"/>
        <v/>
      </c>
      <c r="BX702" t="str">
        <f t="shared" si="1621"/>
        <v/>
      </c>
      <c r="BY702" t="str">
        <f t="shared" si="1621"/>
        <v/>
      </c>
      <c r="BZ702" t="str">
        <f t="shared" si="1621"/>
        <v/>
      </c>
    </row>
    <row r="703" spans="1:78" outlineLevel="1">
      <c r="A703" t="s">
        <v>113</v>
      </c>
      <c r="B703" t="s">
        <v>1943</v>
      </c>
      <c r="C703">
        <v>2020</v>
      </c>
      <c r="D703" t="s">
        <v>2039</v>
      </c>
      <c r="G703">
        <f t="shared" si="1589"/>
        <v>0.67479674796747968</v>
      </c>
      <c r="H703">
        <f t="shared" si="1590"/>
        <v>0.41260162601626016</v>
      </c>
      <c r="I703">
        <f t="shared" si="1591"/>
        <v>0.18089430894308944</v>
      </c>
      <c r="K703" t="str">
        <f t="shared" si="1592"/>
        <v/>
      </c>
      <c r="L703" t="str">
        <f t="shared" si="1593"/>
        <v/>
      </c>
      <c r="M703" t="str">
        <f t="shared" si="1594"/>
        <v/>
      </c>
      <c r="O703">
        <f t="shared" si="1595"/>
        <v>9.7674418604651161E-2</v>
      </c>
      <c r="P703">
        <f t="shared" si="1596"/>
        <v>0.9023255813953488</v>
      </c>
      <c r="R703" t="str">
        <f t="shared" si="1597"/>
        <v/>
      </c>
      <c r="S703" t="str">
        <f t="shared" si="1598"/>
        <v/>
      </c>
      <c r="T703" t="str">
        <f t="shared" si="1599"/>
        <v/>
      </c>
      <c r="U703" t="str">
        <f t="shared" si="1600"/>
        <v/>
      </c>
      <c r="V703" t="str">
        <f t="shared" si="1600"/>
        <v/>
      </c>
      <c r="W703" t="str">
        <f t="shared" si="1600"/>
        <v/>
      </c>
      <c r="X703" t="str">
        <f t="shared" si="1600"/>
        <v/>
      </c>
      <c r="Y703" t="str">
        <f t="shared" si="1601"/>
        <v/>
      </c>
      <c r="Z703" t="str">
        <f t="shared" si="1601"/>
        <v/>
      </c>
      <c r="AA703" t="str">
        <f t="shared" si="1601"/>
        <v/>
      </c>
      <c r="AB703" t="str">
        <f t="shared" si="1601"/>
        <v/>
      </c>
      <c r="AD703">
        <f t="shared" si="1602"/>
        <v>0.56338028169014087</v>
      </c>
      <c r="AE703">
        <f t="shared" si="1603"/>
        <v>0.6901408450704225</v>
      </c>
      <c r="AF703">
        <f t="shared" si="1604"/>
        <v>0.44718309859154931</v>
      </c>
      <c r="AG703">
        <f t="shared" si="1605"/>
        <v>0.39084507042253519</v>
      </c>
      <c r="AH703">
        <f t="shared" si="1605"/>
        <v>0.375</v>
      </c>
      <c r="AI703">
        <f t="shared" si="1605"/>
        <v>0.42346938775510207</v>
      </c>
      <c r="AJ703">
        <f t="shared" si="1605"/>
        <v>0.27559055118110237</v>
      </c>
      <c r="AK703">
        <f t="shared" si="1606"/>
        <v>0.60915492957746475</v>
      </c>
      <c r="AL703">
        <f t="shared" si="1606"/>
        <v>0.625</v>
      </c>
      <c r="AM703">
        <f t="shared" si="1606"/>
        <v>0.57653061224489799</v>
      </c>
      <c r="AN703">
        <f t="shared" si="1606"/>
        <v>0.72440944881889768</v>
      </c>
      <c r="AQ703" t="str">
        <f t="shared" si="1607"/>
        <v/>
      </c>
      <c r="AR703" t="str">
        <f t="shared" si="1608"/>
        <v/>
      </c>
      <c r="AS703" t="str">
        <f t="shared" si="1609"/>
        <v/>
      </c>
      <c r="AT703" t="str">
        <f t="shared" si="1610"/>
        <v/>
      </c>
      <c r="AU703" t="str">
        <f t="shared" si="1610"/>
        <v/>
      </c>
      <c r="AV703" t="str">
        <f t="shared" si="1610"/>
        <v/>
      </c>
      <c r="AW703" t="str">
        <f t="shared" si="1610"/>
        <v/>
      </c>
      <c r="AX703" t="str">
        <f t="shared" si="1611"/>
        <v/>
      </c>
      <c r="AY703" t="str">
        <f t="shared" si="1611"/>
        <v/>
      </c>
      <c r="AZ703" t="str">
        <f t="shared" si="1611"/>
        <v/>
      </c>
      <c r="BA703" t="str">
        <f t="shared" si="1611"/>
        <v/>
      </c>
      <c r="BC703">
        <f t="shared" si="1612"/>
        <v>0.5985130111524164</v>
      </c>
      <c r="BD703">
        <f t="shared" si="1613"/>
        <v>0.54089219330855021</v>
      </c>
      <c r="BE703">
        <f t="shared" si="1614"/>
        <v>0.31784386617100374</v>
      </c>
      <c r="BF703">
        <f t="shared" si="1615"/>
        <v>0.62453531598513012</v>
      </c>
      <c r="BG703">
        <f t="shared" si="1615"/>
        <v>0.68012422360248448</v>
      </c>
      <c r="BH703">
        <f t="shared" si="1615"/>
        <v>0.58075601374570451</v>
      </c>
      <c r="BI703">
        <f t="shared" si="1615"/>
        <v>0.45614035087719296</v>
      </c>
      <c r="BJ703">
        <f t="shared" si="1616"/>
        <v>0.37546468401486988</v>
      </c>
      <c r="BK703">
        <f t="shared" si="1616"/>
        <v>0.31987577639751552</v>
      </c>
      <c r="BL703">
        <f t="shared" si="1616"/>
        <v>0.41924398625429554</v>
      </c>
      <c r="BM703">
        <f t="shared" si="1616"/>
        <v>0.54385964912280704</v>
      </c>
      <c r="BP703" t="str">
        <f t="shared" si="1617"/>
        <v/>
      </c>
      <c r="BQ703" t="str">
        <f t="shared" si="1618"/>
        <v/>
      </c>
      <c r="BR703" t="str">
        <f t="shared" si="1619"/>
        <v/>
      </c>
      <c r="BS703" t="str">
        <f t="shared" si="1620"/>
        <v/>
      </c>
      <c r="BT703" t="str">
        <f t="shared" si="1620"/>
        <v/>
      </c>
      <c r="BU703" t="str">
        <f t="shared" si="1620"/>
        <v/>
      </c>
      <c r="BV703" t="str">
        <f t="shared" si="1620"/>
        <v/>
      </c>
      <c r="BW703" t="str">
        <f t="shared" si="1621"/>
        <v/>
      </c>
      <c r="BX703" t="str">
        <f t="shared" si="1621"/>
        <v/>
      </c>
      <c r="BY703" t="str">
        <f t="shared" si="1621"/>
        <v/>
      </c>
      <c r="BZ703" t="str">
        <f t="shared" si="1621"/>
        <v/>
      </c>
    </row>
    <row r="704" spans="1:78" outlineLevel="1">
      <c r="A704" t="s">
        <v>113</v>
      </c>
      <c r="B704" t="s">
        <v>1943</v>
      </c>
      <c r="C704">
        <v>2021</v>
      </c>
      <c r="D704" t="s">
        <v>2039</v>
      </c>
      <c r="G704">
        <f t="shared" si="1589"/>
        <v>0.66744186046511633</v>
      </c>
      <c r="H704">
        <f t="shared" si="1590"/>
        <v>0.36744186046511629</v>
      </c>
      <c r="I704">
        <f t="shared" si="1591"/>
        <v>0.16046511627906976</v>
      </c>
      <c r="K704">
        <f t="shared" si="1592"/>
        <v>0.5</v>
      </c>
      <c r="L704">
        <f t="shared" si="1593"/>
        <v>0</v>
      </c>
      <c r="M704">
        <f t="shared" si="1594"/>
        <v>0</v>
      </c>
      <c r="O704">
        <f t="shared" si="1595"/>
        <v>0</v>
      </c>
      <c r="P704">
        <f t="shared" si="1596"/>
        <v>1</v>
      </c>
      <c r="R704" t="str">
        <f t="shared" si="1597"/>
        <v/>
      </c>
      <c r="S704" t="str">
        <f t="shared" si="1598"/>
        <v/>
      </c>
      <c r="T704" t="str">
        <f t="shared" si="1599"/>
        <v/>
      </c>
      <c r="U704" t="str">
        <f t="shared" si="1600"/>
        <v/>
      </c>
      <c r="V704" t="str">
        <f t="shared" si="1600"/>
        <v/>
      </c>
      <c r="W704" t="str">
        <f t="shared" si="1600"/>
        <v/>
      </c>
      <c r="X704" t="str">
        <f t="shared" si="1600"/>
        <v/>
      </c>
      <c r="Y704" t="str">
        <f t="shared" si="1601"/>
        <v/>
      </c>
      <c r="Z704" t="str">
        <f t="shared" si="1601"/>
        <v/>
      </c>
      <c r="AA704" t="str">
        <f t="shared" si="1601"/>
        <v/>
      </c>
      <c r="AB704" t="str">
        <f t="shared" si="1601"/>
        <v/>
      </c>
      <c r="AD704">
        <f t="shared" si="1602"/>
        <v>0.53710247349823326</v>
      </c>
      <c r="AE704">
        <f t="shared" si="1603"/>
        <v>0.69257950530035339</v>
      </c>
      <c r="AF704">
        <f t="shared" si="1604"/>
        <v>0.38515901060070673</v>
      </c>
      <c r="AG704">
        <f t="shared" si="1605"/>
        <v>0.3462897526501767</v>
      </c>
      <c r="AH704">
        <f t="shared" si="1605"/>
        <v>0.30921052631578949</v>
      </c>
      <c r="AI704">
        <f t="shared" si="1605"/>
        <v>0.35204081632653061</v>
      </c>
      <c r="AJ704">
        <f t="shared" si="1605"/>
        <v>0.1834862385321101</v>
      </c>
      <c r="AK704">
        <f t="shared" si="1606"/>
        <v>0.6537102473498233</v>
      </c>
      <c r="AL704">
        <f t="shared" si="1606"/>
        <v>0.69078947368421051</v>
      </c>
      <c r="AM704">
        <f t="shared" si="1606"/>
        <v>0.64795918367346939</v>
      </c>
      <c r="AN704">
        <f t="shared" si="1606"/>
        <v>0.8165137614678899</v>
      </c>
      <c r="AQ704" t="str">
        <f t="shared" si="1607"/>
        <v/>
      </c>
      <c r="AR704" t="str">
        <f t="shared" si="1608"/>
        <v/>
      </c>
      <c r="AS704" t="str">
        <f t="shared" si="1609"/>
        <v/>
      </c>
      <c r="AT704" t="str">
        <f t="shared" si="1610"/>
        <v/>
      </c>
      <c r="AU704" t="str">
        <f t="shared" si="1610"/>
        <v/>
      </c>
      <c r="AV704" t="str">
        <f t="shared" si="1610"/>
        <v/>
      </c>
      <c r="AW704" t="str">
        <f t="shared" si="1610"/>
        <v/>
      </c>
      <c r="AX704" t="str">
        <f t="shared" si="1611"/>
        <v/>
      </c>
      <c r="AY704" t="str">
        <f t="shared" si="1611"/>
        <v/>
      </c>
      <c r="AZ704" t="str">
        <f t="shared" si="1611"/>
        <v/>
      </c>
      <c r="BA704" t="str">
        <f t="shared" si="1611"/>
        <v/>
      </c>
      <c r="BC704">
        <f t="shared" si="1612"/>
        <v>0.65800000000000003</v>
      </c>
      <c r="BD704">
        <f t="shared" si="1613"/>
        <v>0.54</v>
      </c>
      <c r="BE704">
        <f t="shared" si="1614"/>
        <v>0.26600000000000001</v>
      </c>
      <c r="BF704">
        <f t="shared" si="1615"/>
        <v>0.56799999999999995</v>
      </c>
      <c r="BG704">
        <f t="shared" si="1615"/>
        <v>0.60486322188449848</v>
      </c>
      <c r="BH704">
        <f t="shared" si="1615"/>
        <v>0.52222222222222225</v>
      </c>
      <c r="BI704">
        <f t="shared" si="1615"/>
        <v>0.39097744360902253</v>
      </c>
      <c r="BJ704">
        <f t="shared" si="1616"/>
        <v>0.432</v>
      </c>
      <c r="BK704">
        <f t="shared" si="1616"/>
        <v>0.39513677811550152</v>
      </c>
      <c r="BL704">
        <f t="shared" si="1616"/>
        <v>0.4777777777777778</v>
      </c>
      <c r="BM704">
        <f t="shared" si="1616"/>
        <v>0.60902255639097747</v>
      </c>
      <c r="BP704" t="str">
        <f t="shared" si="1617"/>
        <v/>
      </c>
      <c r="BQ704" t="str">
        <f t="shared" si="1618"/>
        <v/>
      </c>
      <c r="BR704" t="str">
        <f t="shared" si="1619"/>
        <v/>
      </c>
      <c r="BS704" t="str">
        <f t="shared" si="1620"/>
        <v/>
      </c>
      <c r="BT704" t="str">
        <f t="shared" si="1620"/>
        <v/>
      </c>
      <c r="BU704" t="str">
        <f t="shared" si="1620"/>
        <v/>
      </c>
      <c r="BV704" t="str">
        <f t="shared" si="1620"/>
        <v/>
      </c>
      <c r="BW704" t="str">
        <f t="shared" si="1621"/>
        <v/>
      </c>
      <c r="BX704" t="str">
        <f t="shared" si="1621"/>
        <v/>
      </c>
      <c r="BY704" t="str">
        <f t="shared" si="1621"/>
        <v/>
      </c>
      <c r="BZ704" t="str">
        <f t="shared" si="1621"/>
        <v/>
      </c>
    </row>
    <row r="705" spans="1:78" outlineLevel="1">
      <c r="A705" t="s">
        <v>113</v>
      </c>
      <c r="B705" t="s">
        <v>1943</v>
      </c>
      <c r="C705">
        <v>2022</v>
      </c>
      <c r="D705" t="s">
        <v>2039</v>
      </c>
      <c r="G705">
        <f t="shared" si="1589"/>
        <v>0.67597765363128492</v>
      </c>
      <c r="H705">
        <f t="shared" si="1590"/>
        <v>0.34357541899441341</v>
      </c>
      <c r="I705">
        <f t="shared" si="1591"/>
        <v>0.12569832402234637</v>
      </c>
      <c r="K705">
        <f t="shared" si="1592"/>
        <v>0</v>
      </c>
      <c r="L705">
        <f t="shared" si="1593"/>
        <v>0</v>
      </c>
      <c r="M705">
        <f t="shared" si="1594"/>
        <v>0</v>
      </c>
      <c r="O705">
        <f t="shared" si="1595"/>
        <v>4.3478260869565218E-3</v>
      </c>
      <c r="P705">
        <f t="shared" si="1596"/>
        <v>0.9956521739130435</v>
      </c>
      <c r="R705" t="str">
        <f t="shared" si="1597"/>
        <v/>
      </c>
      <c r="S705" t="str">
        <f t="shared" si="1598"/>
        <v/>
      </c>
      <c r="T705" t="str">
        <f t="shared" si="1599"/>
        <v/>
      </c>
      <c r="U705" t="str">
        <f t="shared" si="1600"/>
        <v/>
      </c>
      <c r="V705" t="str">
        <f t="shared" si="1600"/>
        <v/>
      </c>
      <c r="W705" t="str">
        <f t="shared" si="1600"/>
        <v/>
      </c>
      <c r="X705" t="str">
        <f t="shared" si="1600"/>
        <v/>
      </c>
      <c r="Y705" t="str">
        <f t="shared" si="1601"/>
        <v/>
      </c>
      <c r="Z705" t="str">
        <f t="shared" si="1601"/>
        <v/>
      </c>
      <c r="AA705" t="str">
        <f t="shared" si="1601"/>
        <v/>
      </c>
      <c r="AB705" t="str">
        <f t="shared" si="1601"/>
        <v/>
      </c>
      <c r="AD705">
        <f t="shared" si="1602"/>
        <v>0.59467455621301779</v>
      </c>
      <c r="AE705">
        <f t="shared" si="1603"/>
        <v>0.58875739644970415</v>
      </c>
      <c r="AF705">
        <f t="shared" si="1604"/>
        <v>0.3875739644970414</v>
      </c>
      <c r="AG705">
        <f t="shared" si="1605"/>
        <v>0.4911242603550296</v>
      </c>
      <c r="AH705">
        <f t="shared" si="1605"/>
        <v>0.53731343283582089</v>
      </c>
      <c r="AI705">
        <f t="shared" si="1605"/>
        <v>0.49748743718592964</v>
      </c>
      <c r="AJ705">
        <f t="shared" si="1605"/>
        <v>0.36641221374045801</v>
      </c>
      <c r="AK705">
        <f t="shared" si="1606"/>
        <v>0.50887573964497046</v>
      </c>
      <c r="AL705">
        <f t="shared" si="1606"/>
        <v>0.46268656716417911</v>
      </c>
      <c r="AM705">
        <f t="shared" si="1606"/>
        <v>0.50251256281407031</v>
      </c>
      <c r="AN705">
        <f t="shared" si="1606"/>
        <v>0.63358778625954193</v>
      </c>
      <c r="AQ705" t="str">
        <f t="shared" si="1607"/>
        <v/>
      </c>
      <c r="AR705" t="str">
        <f t="shared" si="1608"/>
        <v/>
      </c>
      <c r="AS705" t="str">
        <f t="shared" si="1609"/>
        <v/>
      </c>
      <c r="AT705" t="str">
        <f t="shared" si="1610"/>
        <v/>
      </c>
      <c r="AU705" t="str">
        <f t="shared" si="1610"/>
        <v/>
      </c>
      <c r="AV705" t="str">
        <f t="shared" si="1610"/>
        <v/>
      </c>
      <c r="AW705" t="str">
        <f t="shared" si="1610"/>
        <v/>
      </c>
      <c r="AX705" t="str">
        <f t="shared" si="1611"/>
        <v/>
      </c>
      <c r="AY705" t="str">
        <f t="shared" si="1611"/>
        <v/>
      </c>
      <c r="AZ705" t="str">
        <f t="shared" si="1611"/>
        <v/>
      </c>
      <c r="BA705" t="str">
        <f t="shared" si="1611"/>
        <v/>
      </c>
      <c r="BC705">
        <f t="shared" si="1612"/>
        <v>0.6436170212765957</v>
      </c>
      <c r="BD705">
        <f t="shared" si="1613"/>
        <v>0.47517730496453903</v>
      </c>
      <c r="BE705">
        <f t="shared" si="1614"/>
        <v>0.28546099290780141</v>
      </c>
      <c r="BF705">
        <f t="shared" si="1615"/>
        <v>0.59042553191489366</v>
      </c>
      <c r="BG705">
        <f t="shared" si="1615"/>
        <v>0.63085399449035817</v>
      </c>
      <c r="BH705">
        <f t="shared" si="1615"/>
        <v>0.50373134328358204</v>
      </c>
      <c r="BI705">
        <f t="shared" si="1615"/>
        <v>0.44720496894409939</v>
      </c>
      <c r="BJ705">
        <f t="shared" si="1616"/>
        <v>0.40957446808510639</v>
      </c>
      <c r="BK705">
        <f t="shared" si="1616"/>
        <v>0.36914600550964188</v>
      </c>
      <c r="BL705">
        <f t="shared" si="1616"/>
        <v>0.4962686567164179</v>
      </c>
      <c r="BM705">
        <f t="shared" si="1616"/>
        <v>0.55279503105590067</v>
      </c>
      <c r="BP705" t="str">
        <f t="shared" si="1617"/>
        <v/>
      </c>
      <c r="BQ705" t="str">
        <f t="shared" si="1618"/>
        <v/>
      </c>
      <c r="BR705" t="str">
        <f t="shared" si="1619"/>
        <v/>
      </c>
      <c r="BS705" t="str">
        <f t="shared" si="1620"/>
        <v/>
      </c>
      <c r="BT705" t="str">
        <f t="shared" si="1620"/>
        <v/>
      </c>
      <c r="BU705" t="str">
        <f t="shared" si="1620"/>
        <v/>
      </c>
      <c r="BV705" t="str">
        <f t="shared" si="1620"/>
        <v/>
      </c>
      <c r="BW705" t="str">
        <f t="shared" si="1621"/>
        <v/>
      </c>
      <c r="BX705" t="str">
        <f t="shared" si="1621"/>
        <v/>
      </c>
      <c r="BY705" t="str">
        <f t="shared" si="1621"/>
        <v/>
      </c>
      <c r="BZ705" t="str">
        <f t="shared" si="1621"/>
        <v/>
      </c>
    </row>
    <row r="706" spans="1:78" outlineLevel="1">
      <c r="A706" t="s">
        <v>113</v>
      </c>
      <c r="B706" t="s">
        <v>1943</v>
      </c>
      <c r="C706">
        <v>2023</v>
      </c>
      <c r="D706" t="s">
        <v>2039</v>
      </c>
      <c r="G706">
        <f t="shared" si="1589"/>
        <v>0.76839237057220711</v>
      </c>
      <c r="H706">
        <f t="shared" si="1590"/>
        <v>0.31062670299727518</v>
      </c>
      <c r="I706">
        <f t="shared" si="1591"/>
        <v>0.15531335149863759</v>
      </c>
      <c r="K706" t="str">
        <f t="shared" si="1592"/>
        <v/>
      </c>
      <c r="L706" t="str">
        <f t="shared" si="1593"/>
        <v/>
      </c>
      <c r="M706" t="str">
        <f t="shared" si="1594"/>
        <v/>
      </c>
      <c r="O706">
        <f t="shared" si="1595"/>
        <v>0</v>
      </c>
      <c r="P706">
        <f t="shared" si="1596"/>
        <v>1</v>
      </c>
      <c r="R706" t="str">
        <f t="shared" si="1597"/>
        <v/>
      </c>
      <c r="S706" t="str">
        <f t="shared" si="1598"/>
        <v/>
      </c>
      <c r="T706" t="str">
        <f t="shared" si="1599"/>
        <v/>
      </c>
      <c r="U706" t="str">
        <f t="shared" si="1600"/>
        <v/>
      </c>
      <c r="V706" t="str">
        <f t="shared" si="1600"/>
        <v/>
      </c>
      <c r="W706" t="str">
        <f t="shared" si="1600"/>
        <v/>
      </c>
      <c r="X706" t="str">
        <f t="shared" si="1600"/>
        <v/>
      </c>
      <c r="Y706" t="str">
        <f t="shared" si="1601"/>
        <v/>
      </c>
      <c r="Z706" t="str">
        <f t="shared" si="1601"/>
        <v/>
      </c>
      <c r="AA706" t="str">
        <f t="shared" si="1601"/>
        <v/>
      </c>
      <c r="AB706" t="str">
        <f t="shared" si="1601"/>
        <v/>
      </c>
      <c r="AD706">
        <f t="shared" si="1602"/>
        <v>0.51254480286738346</v>
      </c>
      <c r="AE706">
        <f t="shared" si="1603"/>
        <v>0.5053763440860215</v>
      </c>
      <c r="AF706">
        <f t="shared" si="1604"/>
        <v>0.44444444444444442</v>
      </c>
      <c r="AG706">
        <f t="shared" si="1605"/>
        <v>0.4265232974910394</v>
      </c>
      <c r="AH706">
        <f t="shared" si="1605"/>
        <v>0.32167832167832167</v>
      </c>
      <c r="AI706">
        <f t="shared" si="1605"/>
        <v>0.44680851063829785</v>
      </c>
      <c r="AJ706">
        <f t="shared" si="1605"/>
        <v>0.34677419354838712</v>
      </c>
      <c r="AK706">
        <f t="shared" si="1606"/>
        <v>0.57347670250896055</v>
      </c>
      <c r="AL706">
        <f t="shared" si="1606"/>
        <v>0.67832167832167833</v>
      </c>
      <c r="AM706">
        <f t="shared" si="1606"/>
        <v>0.55319148936170215</v>
      </c>
      <c r="AN706">
        <f t="shared" si="1606"/>
        <v>0.65322580645161288</v>
      </c>
      <c r="AQ706" t="str">
        <f t="shared" si="1607"/>
        <v/>
      </c>
      <c r="AR706" t="str">
        <f t="shared" si="1608"/>
        <v/>
      </c>
      <c r="AS706" t="str">
        <f t="shared" si="1609"/>
        <v/>
      </c>
      <c r="AT706" t="str">
        <f t="shared" si="1610"/>
        <v/>
      </c>
      <c r="AU706" t="str">
        <f t="shared" si="1610"/>
        <v/>
      </c>
      <c r="AV706" t="str">
        <f t="shared" si="1610"/>
        <v/>
      </c>
      <c r="AW706" t="str">
        <f t="shared" si="1610"/>
        <v/>
      </c>
      <c r="AX706" t="str">
        <f t="shared" si="1611"/>
        <v/>
      </c>
      <c r="AY706" t="str">
        <f t="shared" si="1611"/>
        <v/>
      </c>
      <c r="AZ706" t="str">
        <f t="shared" si="1611"/>
        <v/>
      </c>
      <c r="BA706" t="str">
        <f t="shared" si="1611"/>
        <v/>
      </c>
      <c r="BC706">
        <f t="shared" si="1612"/>
        <v>0.70284697508896798</v>
      </c>
      <c r="BD706">
        <f t="shared" si="1613"/>
        <v>0.44128113879003561</v>
      </c>
      <c r="BE706">
        <f t="shared" si="1614"/>
        <v>0.25088967971530252</v>
      </c>
      <c r="BF706">
        <f t="shared" si="1615"/>
        <v>0.66014234875444844</v>
      </c>
      <c r="BG706">
        <f t="shared" si="1615"/>
        <v>0.71898734177215184</v>
      </c>
      <c r="BH706">
        <f t="shared" si="1615"/>
        <v>0.56854838709677424</v>
      </c>
      <c r="BI706">
        <f t="shared" si="1615"/>
        <v>0.45390070921985815</v>
      </c>
      <c r="BJ706">
        <f t="shared" si="1616"/>
        <v>0.33985765124555162</v>
      </c>
      <c r="BK706">
        <f t="shared" si="1616"/>
        <v>0.2810126582278481</v>
      </c>
      <c r="BL706">
        <f t="shared" si="1616"/>
        <v>0.43145161290322581</v>
      </c>
      <c r="BM706">
        <f t="shared" si="1616"/>
        <v>0.54609929078014185</v>
      </c>
      <c r="BP706" t="str">
        <f t="shared" si="1617"/>
        <v/>
      </c>
      <c r="BQ706" t="str">
        <f t="shared" si="1618"/>
        <v/>
      </c>
      <c r="BR706" t="str">
        <f t="shared" si="1619"/>
        <v/>
      </c>
      <c r="BS706" t="str">
        <f t="shared" si="1620"/>
        <v/>
      </c>
      <c r="BT706" t="str">
        <f t="shared" si="1620"/>
        <v/>
      </c>
      <c r="BU706" t="str">
        <f t="shared" si="1620"/>
        <v/>
      </c>
      <c r="BV706" t="str">
        <f t="shared" si="1620"/>
        <v/>
      </c>
      <c r="BW706" t="str">
        <f t="shared" si="1621"/>
        <v/>
      </c>
      <c r="BX706" t="str">
        <f t="shared" si="1621"/>
        <v/>
      </c>
      <c r="BY706" t="str">
        <f t="shared" si="1621"/>
        <v/>
      </c>
      <c r="BZ706" t="str">
        <f t="shared" si="1621"/>
        <v/>
      </c>
    </row>
    <row r="707" spans="1:78" outlineLevel="1">
      <c r="A707" t="s">
        <v>115</v>
      </c>
      <c r="B707" t="s">
        <v>1944</v>
      </c>
      <c r="C707">
        <v>2018</v>
      </c>
      <c r="D707" t="s">
        <v>2039</v>
      </c>
      <c r="G707">
        <f t="shared" ref="G707:G712" si="1622">IF(F342&gt;0, G342/F342, "")</f>
        <v>0.36259541984732824</v>
      </c>
      <c r="H707">
        <f t="shared" ref="H707:H712" si="1623">IF(F342&gt;0, H342/F342, "")</f>
        <v>0.41603053435114506</v>
      </c>
      <c r="I707">
        <f t="shared" ref="I707:I712" si="1624">IF(F342&gt;0, I342/F342, "")</f>
        <v>0.12213740458015267</v>
      </c>
      <c r="K707" t="str">
        <f t="shared" ref="K707:K712" si="1625">IF(J342&gt;0, K342/J342, "")</f>
        <v/>
      </c>
      <c r="L707" t="str">
        <f t="shared" ref="L707:L712" si="1626">IF(J342&gt;0, L342/J342, "")</f>
        <v/>
      </c>
      <c r="M707" t="str">
        <f t="shared" ref="M707:M712" si="1627">IF(J342&gt;0, M342/J342, "")</f>
        <v/>
      </c>
      <c r="O707" t="str">
        <f t="shared" ref="O707:O712" si="1628">IF(N342&gt;0, O342/N342, "")</f>
        <v/>
      </c>
      <c r="P707" t="str">
        <f t="shared" ref="P707:P712" si="1629">IF(N342&gt;0, P342/N342, "")</f>
        <v/>
      </c>
      <c r="R707" t="str">
        <f t="shared" ref="R707:R712" si="1630">IF(Q342&gt;0, R342/Q342, "")</f>
        <v/>
      </c>
      <c r="S707" t="str">
        <f t="shared" ref="S707:S712" si="1631">IF(Q342&gt;0, S342/Q342, "")</f>
        <v/>
      </c>
      <c r="T707" t="str">
        <f t="shared" ref="T707:T712" si="1632">IF(Q342&gt;0, T342/Q342, "")</f>
        <v/>
      </c>
      <c r="U707" t="str">
        <f t="shared" ref="U707:X712" si="1633">IF(Q342&gt;0, U342/Q342, "")</f>
        <v/>
      </c>
      <c r="V707" t="str">
        <f t="shared" si="1633"/>
        <v/>
      </c>
      <c r="W707" t="str">
        <f t="shared" si="1633"/>
        <v/>
      </c>
      <c r="X707" t="str">
        <f t="shared" si="1633"/>
        <v/>
      </c>
      <c r="Y707" t="str">
        <f t="shared" ref="Y707:AB712" si="1634">IF(Q342&gt;0, Y342/Q342, "")</f>
        <v/>
      </c>
      <c r="Z707" t="str">
        <f t="shared" si="1634"/>
        <v/>
      </c>
      <c r="AA707" t="str">
        <f t="shared" si="1634"/>
        <v/>
      </c>
      <c r="AB707" t="str">
        <f t="shared" si="1634"/>
        <v/>
      </c>
      <c r="AD707">
        <f t="shared" ref="AD707:AD712" si="1635">IF(AC342&gt;0, AD342/AC342, "")</f>
        <v>0.28925619834710742</v>
      </c>
      <c r="AE707">
        <f t="shared" ref="AE707:AE712" si="1636">IF(AC342&gt;0, AE342/AC342, "")</f>
        <v>0.49586776859504134</v>
      </c>
      <c r="AF707">
        <f t="shared" ref="AF707:AF712" si="1637">IF(AC342&gt;0, AF342/AC342, "")</f>
        <v>0.28099173553719009</v>
      </c>
      <c r="AG707">
        <f t="shared" ref="AG707:AJ712" si="1638">IF(AC342&gt;0, AG342/AC342, "")</f>
        <v>0.60330578512396693</v>
      </c>
      <c r="AH707">
        <f t="shared" si="1638"/>
        <v>0.88571428571428568</v>
      </c>
      <c r="AI707">
        <f t="shared" si="1638"/>
        <v>0.41666666666666669</v>
      </c>
      <c r="AJ707">
        <f t="shared" si="1638"/>
        <v>0.26470588235294118</v>
      </c>
      <c r="AK707">
        <f t="shared" ref="AK707:AN712" si="1639">IF(AC342&gt;0, AK342/AC342, "")</f>
        <v>0.39669421487603307</v>
      </c>
      <c r="AL707">
        <f t="shared" si="1639"/>
        <v>0.11428571428571428</v>
      </c>
      <c r="AM707">
        <f t="shared" si="1639"/>
        <v>0.58333333333333337</v>
      </c>
      <c r="AN707">
        <f t="shared" si="1639"/>
        <v>0.73529411764705888</v>
      </c>
      <c r="AQ707" t="str">
        <f t="shared" ref="AQ707:AQ712" si="1640">IF(AP342&gt;0, AQ342/AP342, "")</f>
        <v/>
      </c>
      <c r="AR707" t="str">
        <f t="shared" ref="AR707:AR712" si="1641">IF(AP342&gt;0, AR342/AP342, "")</f>
        <v/>
      </c>
      <c r="AS707" t="str">
        <f t="shared" ref="AS707:AS712" si="1642">IF(AP342&gt;0, AS342/AP342, "")</f>
        <v/>
      </c>
      <c r="AT707" t="str">
        <f t="shared" ref="AT707:AW712" si="1643">IF(AP342&gt;0, AT342/AP342, "")</f>
        <v/>
      </c>
      <c r="AU707" t="str">
        <f t="shared" si="1643"/>
        <v/>
      </c>
      <c r="AV707" t="str">
        <f t="shared" si="1643"/>
        <v/>
      </c>
      <c r="AW707" t="str">
        <f t="shared" si="1643"/>
        <v/>
      </c>
      <c r="AX707" t="str">
        <f t="shared" ref="AX707:BA712" si="1644">IF(AP342&gt;0, AX342/AP342, "")</f>
        <v/>
      </c>
      <c r="AY707" t="str">
        <f t="shared" si="1644"/>
        <v/>
      </c>
      <c r="AZ707" t="str">
        <f t="shared" si="1644"/>
        <v/>
      </c>
      <c r="BA707" t="str">
        <f t="shared" si="1644"/>
        <v/>
      </c>
      <c r="BC707">
        <f t="shared" ref="BC707:BC712" si="1645">IF(BB342&gt;0, BC342/BB342, "")</f>
        <v>0.50800000000000001</v>
      </c>
      <c r="BD707">
        <f t="shared" ref="BD707:BD712" si="1646">IF(BB342&gt;0, BD342/BB342, "")</f>
        <v>0.44</v>
      </c>
      <c r="BE707">
        <f t="shared" ref="BE707:BE712" si="1647">IF(BB342&gt;0, BE342/BB342, "")</f>
        <v>0.13200000000000001</v>
      </c>
      <c r="BF707">
        <f t="shared" ref="BF707:BI712" si="1648">IF(BB342&gt;0, BF342/BB342, "")</f>
        <v>0.94399999999999995</v>
      </c>
      <c r="BG707">
        <f t="shared" si="1648"/>
        <v>0.96062992125984248</v>
      </c>
      <c r="BH707">
        <f t="shared" si="1648"/>
        <v>0.91818181818181821</v>
      </c>
      <c r="BI707">
        <f t="shared" si="1648"/>
        <v>0.78787878787878785</v>
      </c>
      <c r="BJ707">
        <f t="shared" ref="BJ707:BM712" si="1649">IF(BB342&gt;0, BJ342/BB342, "")</f>
        <v>5.6000000000000001E-2</v>
      </c>
      <c r="BK707">
        <f t="shared" si="1649"/>
        <v>3.937007874015748E-2</v>
      </c>
      <c r="BL707">
        <f t="shared" si="1649"/>
        <v>8.1818181818181818E-2</v>
      </c>
      <c r="BM707">
        <f t="shared" si="1649"/>
        <v>0.21212121212121213</v>
      </c>
      <c r="BP707" t="str">
        <f t="shared" ref="BP707:BP712" si="1650">IF(BO342&gt;0, BP342/BO342, "")</f>
        <v/>
      </c>
      <c r="BQ707" t="str">
        <f t="shared" ref="BQ707:BQ712" si="1651">IF(BO342&gt;0, BQ342/BO342, "")</f>
        <v/>
      </c>
      <c r="BR707" t="str">
        <f t="shared" ref="BR707:BR712" si="1652">IF(BO342&gt;0, BR342/BO342, "")</f>
        <v/>
      </c>
      <c r="BS707" t="str">
        <f t="shared" ref="BS707:BV712" si="1653">IF(BO342&gt;0, BS342/BO342, "")</f>
        <v/>
      </c>
      <c r="BT707" t="str">
        <f t="shared" si="1653"/>
        <v/>
      </c>
      <c r="BU707" t="str">
        <f t="shared" si="1653"/>
        <v/>
      </c>
      <c r="BV707" t="str">
        <f t="shared" si="1653"/>
        <v/>
      </c>
      <c r="BW707" t="str">
        <f t="shared" ref="BW707:BZ712" si="1654">IF(BO342&gt;0, BW342/BO342, "")</f>
        <v/>
      </c>
      <c r="BX707" t="str">
        <f t="shared" si="1654"/>
        <v/>
      </c>
      <c r="BY707" t="str">
        <f t="shared" si="1654"/>
        <v/>
      </c>
      <c r="BZ707" t="str">
        <f t="shared" si="1654"/>
        <v/>
      </c>
    </row>
    <row r="708" spans="1:78" outlineLevel="1">
      <c r="A708" t="s">
        <v>115</v>
      </c>
      <c r="B708" t="s">
        <v>1944</v>
      </c>
      <c r="C708">
        <v>2019</v>
      </c>
      <c r="D708" t="s">
        <v>2039</v>
      </c>
      <c r="G708">
        <f t="shared" si="1622"/>
        <v>0.52049180327868849</v>
      </c>
      <c r="H708">
        <f t="shared" si="1623"/>
        <v>0.38114754098360654</v>
      </c>
      <c r="I708">
        <f t="shared" si="1624"/>
        <v>7.3770491803278687E-2</v>
      </c>
      <c r="K708" t="str">
        <f t="shared" si="1625"/>
        <v/>
      </c>
      <c r="L708" t="str">
        <f t="shared" si="1626"/>
        <v/>
      </c>
      <c r="M708" t="str">
        <f t="shared" si="1627"/>
        <v/>
      </c>
      <c r="O708" t="str">
        <f t="shared" si="1628"/>
        <v/>
      </c>
      <c r="P708" t="str">
        <f t="shared" si="1629"/>
        <v/>
      </c>
      <c r="R708" t="str">
        <f t="shared" si="1630"/>
        <v/>
      </c>
      <c r="S708" t="str">
        <f t="shared" si="1631"/>
        <v/>
      </c>
      <c r="T708" t="str">
        <f t="shared" si="1632"/>
        <v/>
      </c>
      <c r="U708" t="str">
        <f t="shared" si="1633"/>
        <v/>
      </c>
      <c r="V708" t="str">
        <f t="shared" si="1633"/>
        <v/>
      </c>
      <c r="W708" t="str">
        <f t="shared" si="1633"/>
        <v/>
      </c>
      <c r="X708" t="str">
        <f t="shared" si="1633"/>
        <v/>
      </c>
      <c r="Y708" t="str">
        <f t="shared" si="1634"/>
        <v/>
      </c>
      <c r="Z708" t="str">
        <f t="shared" si="1634"/>
        <v/>
      </c>
      <c r="AA708" t="str">
        <f t="shared" si="1634"/>
        <v/>
      </c>
      <c r="AB708" t="str">
        <f t="shared" si="1634"/>
        <v/>
      </c>
      <c r="AD708">
        <f t="shared" si="1635"/>
        <v>0.3037037037037037</v>
      </c>
      <c r="AE708">
        <f t="shared" si="1636"/>
        <v>0.28888888888888886</v>
      </c>
      <c r="AF708">
        <f t="shared" si="1637"/>
        <v>0.19259259259259259</v>
      </c>
      <c r="AG708">
        <f t="shared" si="1638"/>
        <v>0.64444444444444449</v>
      </c>
      <c r="AH708">
        <f t="shared" si="1638"/>
        <v>0.73170731707317072</v>
      </c>
      <c r="AI708">
        <f t="shared" si="1638"/>
        <v>0.35897435897435898</v>
      </c>
      <c r="AJ708">
        <f t="shared" si="1638"/>
        <v>0.26923076923076922</v>
      </c>
      <c r="AK708">
        <f t="shared" si="1639"/>
        <v>0.35555555555555557</v>
      </c>
      <c r="AL708">
        <f t="shared" si="1639"/>
        <v>0.26829268292682928</v>
      </c>
      <c r="AM708">
        <f t="shared" si="1639"/>
        <v>0.64102564102564108</v>
      </c>
      <c r="AN708">
        <f t="shared" si="1639"/>
        <v>0.73076923076923073</v>
      </c>
      <c r="AQ708" t="str">
        <f t="shared" si="1640"/>
        <v/>
      </c>
      <c r="AR708" t="str">
        <f t="shared" si="1641"/>
        <v/>
      </c>
      <c r="AS708" t="str">
        <f t="shared" si="1642"/>
        <v/>
      </c>
      <c r="AT708" t="str">
        <f t="shared" si="1643"/>
        <v/>
      </c>
      <c r="AU708" t="str">
        <f t="shared" si="1643"/>
        <v/>
      </c>
      <c r="AV708" t="str">
        <f t="shared" si="1643"/>
        <v/>
      </c>
      <c r="AW708" t="str">
        <f t="shared" si="1643"/>
        <v/>
      </c>
      <c r="AX708" t="str">
        <f t="shared" si="1644"/>
        <v/>
      </c>
      <c r="AY708" t="str">
        <f t="shared" si="1644"/>
        <v/>
      </c>
      <c r="AZ708" t="str">
        <f t="shared" si="1644"/>
        <v/>
      </c>
      <c r="BA708" t="str">
        <f t="shared" si="1644"/>
        <v/>
      </c>
      <c r="BC708">
        <f t="shared" si="1645"/>
        <v>0.44366197183098594</v>
      </c>
      <c r="BD708">
        <f t="shared" si="1646"/>
        <v>0.51056338028169013</v>
      </c>
      <c r="BE708">
        <f t="shared" si="1647"/>
        <v>0.176056338028169</v>
      </c>
      <c r="BF708">
        <f t="shared" si="1648"/>
        <v>0.83450704225352113</v>
      </c>
      <c r="BG708">
        <f t="shared" si="1648"/>
        <v>0.95238095238095233</v>
      </c>
      <c r="BH708">
        <f t="shared" si="1648"/>
        <v>0.76551724137931032</v>
      </c>
      <c r="BI708">
        <f t="shared" si="1648"/>
        <v>0.36</v>
      </c>
      <c r="BJ708">
        <f t="shared" si="1649"/>
        <v>0.16549295774647887</v>
      </c>
      <c r="BK708">
        <f t="shared" si="1649"/>
        <v>4.7619047619047616E-2</v>
      </c>
      <c r="BL708">
        <f t="shared" si="1649"/>
        <v>0.23448275862068965</v>
      </c>
      <c r="BM708">
        <f t="shared" si="1649"/>
        <v>0.64</v>
      </c>
      <c r="BP708" t="str">
        <f t="shared" si="1650"/>
        <v/>
      </c>
      <c r="BQ708" t="str">
        <f t="shared" si="1651"/>
        <v/>
      </c>
      <c r="BR708" t="str">
        <f t="shared" si="1652"/>
        <v/>
      </c>
      <c r="BS708" t="str">
        <f t="shared" si="1653"/>
        <v/>
      </c>
      <c r="BT708" t="str">
        <f t="shared" si="1653"/>
        <v/>
      </c>
      <c r="BU708" t="str">
        <f t="shared" si="1653"/>
        <v/>
      </c>
      <c r="BV708" t="str">
        <f t="shared" si="1653"/>
        <v/>
      </c>
      <c r="BW708" t="str">
        <f t="shared" si="1654"/>
        <v/>
      </c>
      <c r="BX708" t="str">
        <f t="shared" si="1654"/>
        <v/>
      </c>
      <c r="BY708" t="str">
        <f t="shared" si="1654"/>
        <v/>
      </c>
      <c r="BZ708" t="str">
        <f t="shared" si="1654"/>
        <v/>
      </c>
    </row>
    <row r="709" spans="1:78" outlineLevel="1">
      <c r="A709" t="s">
        <v>115</v>
      </c>
      <c r="B709" t="s">
        <v>1944</v>
      </c>
      <c r="C709">
        <v>2020</v>
      </c>
      <c r="D709" t="s">
        <v>2039</v>
      </c>
      <c r="G709">
        <f t="shared" si="1622"/>
        <v>0.43805309734513276</v>
      </c>
      <c r="H709">
        <f t="shared" si="1623"/>
        <v>0.38495575221238937</v>
      </c>
      <c r="I709">
        <f t="shared" si="1624"/>
        <v>0.11061946902654868</v>
      </c>
      <c r="K709" t="str">
        <f t="shared" si="1625"/>
        <v/>
      </c>
      <c r="L709" t="str">
        <f t="shared" si="1626"/>
        <v/>
      </c>
      <c r="M709" t="str">
        <f t="shared" si="1627"/>
        <v/>
      </c>
      <c r="O709" t="str">
        <f t="shared" si="1628"/>
        <v/>
      </c>
      <c r="P709" t="str">
        <f t="shared" si="1629"/>
        <v/>
      </c>
      <c r="R709">
        <f t="shared" si="1630"/>
        <v>0</v>
      </c>
      <c r="S709">
        <f t="shared" si="1631"/>
        <v>0</v>
      </c>
      <c r="T709">
        <f t="shared" si="1632"/>
        <v>0</v>
      </c>
      <c r="U709">
        <f t="shared" si="1633"/>
        <v>0.38095238095238093</v>
      </c>
      <c r="V709" t="str">
        <f t="shared" si="1633"/>
        <v/>
      </c>
      <c r="W709" t="str">
        <f t="shared" si="1633"/>
        <v/>
      </c>
      <c r="X709" t="str">
        <f t="shared" si="1633"/>
        <v/>
      </c>
      <c r="Y709">
        <f t="shared" si="1634"/>
        <v>0.61904761904761907</v>
      </c>
      <c r="Z709" t="str">
        <f t="shared" si="1634"/>
        <v/>
      </c>
      <c r="AA709" t="str">
        <f t="shared" si="1634"/>
        <v/>
      </c>
      <c r="AB709" t="str">
        <f t="shared" si="1634"/>
        <v/>
      </c>
      <c r="AD709">
        <f t="shared" si="1635"/>
        <v>0.19333333333333333</v>
      </c>
      <c r="AE709">
        <f t="shared" si="1636"/>
        <v>0.33333333333333331</v>
      </c>
      <c r="AF709">
        <f t="shared" si="1637"/>
        <v>0.18</v>
      </c>
      <c r="AG709">
        <f t="shared" si="1638"/>
        <v>0.59333333333333338</v>
      </c>
      <c r="AH709">
        <f t="shared" si="1638"/>
        <v>0.65517241379310343</v>
      </c>
      <c r="AI709">
        <f t="shared" si="1638"/>
        <v>0.3</v>
      </c>
      <c r="AJ709">
        <f t="shared" si="1638"/>
        <v>0.33333333333333331</v>
      </c>
      <c r="AK709">
        <f t="shared" si="1639"/>
        <v>0.40666666666666668</v>
      </c>
      <c r="AL709">
        <f t="shared" si="1639"/>
        <v>0.34482758620689657</v>
      </c>
      <c r="AM709">
        <f t="shared" si="1639"/>
        <v>0.7</v>
      </c>
      <c r="AN709">
        <f t="shared" si="1639"/>
        <v>0.66666666666666663</v>
      </c>
      <c r="AQ709" t="str">
        <f t="shared" si="1640"/>
        <v/>
      </c>
      <c r="AR709" t="str">
        <f t="shared" si="1641"/>
        <v/>
      </c>
      <c r="AS709" t="str">
        <f t="shared" si="1642"/>
        <v/>
      </c>
      <c r="AT709" t="str">
        <f t="shared" si="1643"/>
        <v/>
      </c>
      <c r="AU709" t="str">
        <f t="shared" si="1643"/>
        <v/>
      </c>
      <c r="AV709" t="str">
        <f t="shared" si="1643"/>
        <v/>
      </c>
      <c r="AW709" t="str">
        <f t="shared" si="1643"/>
        <v/>
      </c>
      <c r="AX709" t="str">
        <f t="shared" si="1644"/>
        <v/>
      </c>
      <c r="AY709" t="str">
        <f t="shared" si="1644"/>
        <v/>
      </c>
      <c r="AZ709" t="str">
        <f t="shared" si="1644"/>
        <v/>
      </c>
      <c r="BA709" t="str">
        <f t="shared" si="1644"/>
        <v/>
      </c>
      <c r="BC709">
        <f t="shared" si="1645"/>
        <v>0.39263803680981596</v>
      </c>
      <c r="BD709">
        <f t="shared" si="1646"/>
        <v>0.48159509202453987</v>
      </c>
      <c r="BE709">
        <f t="shared" si="1647"/>
        <v>0.16871165644171779</v>
      </c>
      <c r="BF709">
        <f t="shared" si="1648"/>
        <v>0.8404907975460123</v>
      </c>
      <c r="BG709">
        <f t="shared" si="1648"/>
        <v>0.9140625</v>
      </c>
      <c r="BH709">
        <f t="shared" si="1648"/>
        <v>0.76433121019108285</v>
      </c>
      <c r="BI709">
        <f t="shared" si="1648"/>
        <v>0.30909090909090908</v>
      </c>
      <c r="BJ709">
        <f t="shared" si="1649"/>
        <v>0.15950920245398773</v>
      </c>
      <c r="BK709">
        <f t="shared" si="1649"/>
        <v>8.59375E-2</v>
      </c>
      <c r="BL709">
        <f t="shared" si="1649"/>
        <v>0.2356687898089172</v>
      </c>
      <c r="BM709">
        <f t="shared" si="1649"/>
        <v>0.69090909090909092</v>
      </c>
      <c r="BP709" t="str">
        <f t="shared" si="1650"/>
        <v/>
      </c>
      <c r="BQ709" t="str">
        <f t="shared" si="1651"/>
        <v/>
      </c>
      <c r="BR709" t="str">
        <f t="shared" si="1652"/>
        <v/>
      </c>
      <c r="BS709" t="str">
        <f t="shared" si="1653"/>
        <v/>
      </c>
      <c r="BT709" t="str">
        <f t="shared" si="1653"/>
        <v/>
      </c>
      <c r="BU709" t="str">
        <f t="shared" si="1653"/>
        <v/>
      </c>
      <c r="BV709" t="str">
        <f t="shared" si="1653"/>
        <v/>
      </c>
      <c r="BW709" t="str">
        <f t="shared" si="1654"/>
        <v/>
      </c>
      <c r="BX709" t="str">
        <f t="shared" si="1654"/>
        <v/>
      </c>
      <c r="BY709" t="str">
        <f t="shared" si="1654"/>
        <v/>
      </c>
      <c r="BZ709" t="str">
        <f t="shared" si="1654"/>
        <v/>
      </c>
    </row>
    <row r="710" spans="1:78" outlineLevel="1">
      <c r="A710" t="s">
        <v>115</v>
      </c>
      <c r="B710" t="s">
        <v>1944</v>
      </c>
      <c r="C710">
        <v>2021</v>
      </c>
      <c r="D710" t="s">
        <v>2039</v>
      </c>
      <c r="G710">
        <f t="shared" si="1622"/>
        <v>0.44537815126050423</v>
      </c>
      <c r="H710">
        <f t="shared" si="1623"/>
        <v>0.35294117647058826</v>
      </c>
      <c r="I710">
        <f t="shared" si="1624"/>
        <v>8.8235294117647065E-2</v>
      </c>
      <c r="K710" t="str">
        <f t="shared" si="1625"/>
        <v/>
      </c>
      <c r="L710" t="str">
        <f t="shared" si="1626"/>
        <v/>
      </c>
      <c r="M710" t="str">
        <f t="shared" si="1627"/>
        <v/>
      </c>
      <c r="O710" t="str">
        <f t="shared" si="1628"/>
        <v/>
      </c>
      <c r="P710" t="str">
        <f t="shared" si="1629"/>
        <v/>
      </c>
      <c r="R710">
        <f t="shared" si="1630"/>
        <v>0</v>
      </c>
      <c r="S710">
        <f t="shared" si="1631"/>
        <v>0</v>
      </c>
      <c r="T710">
        <f t="shared" si="1632"/>
        <v>0</v>
      </c>
      <c r="U710">
        <f t="shared" si="1633"/>
        <v>0.4358974358974359</v>
      </c>
      <c r="V710" t="str">
        <f t="shared" si="1633"/>
        <v/>
      </c>
      <c r="W710" t="str">
        <f t="shared" si="1633"/>
        <v/>
      </c>
      <c r="X710" t="str">
        <f t="shared" si="1633"/>
        <v/>
      </c>
      <c r="Y710">
        <f t="shared" si="1634"/>
        <v>0.5641025641025641</v>
      </c>
      <c r="Z710" t="str">
        <f t="shared" si="1634"/>
        <v/>
      </c>
      <c r="AA710" t="str">
        <f t="shared" si="1634"/>
        <v/>
      </c>
      <c r="AB710" t="str">
        <f t="shared" si="1634"/>
        <v/>
      </c>
      <c r="AD710">
        <f t="shared" si="1635"/>
        <v>8.9041095890410954E-2</v>
      </c>
      <c r="AE710">
        <f t="shared" si="1636"/>
        <v>0.4315068493150685</v>
      </c>
      <c r="AF710">
        <f t="shared" si="1637"/>
        <v>0.27397260273972601</v>
      </c>
      <c r="AG710">
        <f t="shared" si="1638"/>
        <v>0.4315068493150685</v>
      </c>
      <c r="AH710">
        <f t="shared" si="1638"/>
        <v>0.23076923076923078</v>
      </c>
      <c r="AI710">
        <f t="shared" si="1638"/>
        <v>0.23809523809523808</v>
      </c>
      <c r="AJ710">
        <f t="shared" si="1638"/>
        <v>0.15</v>
      </c>
      <c r="AK710">
        <f t="shared" si="1639"/>
        <v>0.56849315068493156</v>
      </c>
      <c r="AL710">
        <f t="shared" si="1639"/>
        <v>0.76923076923076927</v>
      </c>
      <c r="AM710">
        <f t="shared" si="1639"/>
        <v>0.76190476190476186</v>
      </c>
      <c r="AN710">
        <f t="shared" si="1639"/>
        <v>0.85</v>
      </c>
      <c r="AQ710" t="str">
        <f t="shared" si="1640"/>
        <v/>
      </c>
      <c r="AR710" t="str">
        <f t="shared" si="1641"/>
        <v/>
      </c>
      <c r="AS710" t="str">
        <f t="shared" si="1642"/>
        <v/>
      </c>
      <c r="AT710" t="str">
        <f t="shared" si="1643"/>
        <v/>
      </c>
      <c r="AU710" t="str">
        <f t="shared" si="1643"/>
        <v/>
      </c>
      <c r="AV710" t="str">
        <f t="shared" si="1643"/>
        <v/>
      </c>
      <c r="AW710" t="str">
        <f t="shared" si="1643"/>
        <v/>
      </c>
      <c r="AX710" t="str">
        <f t="shared" si="1644"/>
        <v/>
      </c>
      <c r="AY710" t="str">
        <f t="shared" si="1644"/>
        <v/>
      </c>
      <c r="AZ710" t="str">
        <f t="shared" si="1644"/>
        <v/>
      </c>
      <c r="BA710" t="str">
        <f t="shared" si="1644"/>
        <v/>
      </c>
      <c r="BC710">
        <f t="shared" si="1645"/>
        <v>0.30571428571428572</v>
      </c>
      <c r="BD710">
        <f t="shared" si="1646"/>
        <v>0.40571428571428569</v>
      </c>
      <c r="BE710">
        <f t="shared" si="1647"/>
        <v>0.17714285714285713</v>
      </c>
      <c r="BF710">
        <f t="shared" si="1648"/>
        <v>0.74</v>
      </c>
      <c r="BG710">
        <f t="shared" si="1648"/>
        <v>0.85981308411214952</v>
      </c>
      <c r="BH710">
        <f t="shared" si="1648"/>
        <v>0.65492957746478875</v>
      </c>
      <c r="BI710">
        <f t="shared" si="1648"/>
        <v>0.29032258064516131</v>
      </c>
      <c r="BJ710">
        <f t="shared" si="1649"/>
        <v>0.26</v>
      </c>
      <c r="BK710">
        <f t="shared" si="1649"/>
        <v>0.14018691588785046</v>
      </c>
      <c r="BL710">
        <f t="shared" si="1649"/>
        <v>0.34507042253521125</v>
      </c>
      <c r="BM710">
        <f t="shared" si="1649"/>
        <v>0.70967741935483875</v>
      </c>
      <c r="BP710" t="str">
        <f t="shared" si="1650"/>
        <v/>
      </c>
      <c r="BQ710" t="str">
        <f t="shared" si="1651"/>
        <v/>
      </c>
      <c r="BR710" t="str">
        <f t="shared" si="1652"/>
        <v/>
      </c>
      <c r="BS710" t="str">
        <f t="shared" si="1653"/>
        <v/>
      </c>
      <c r="BT710" t="str">
        <f t="shared" si="1653"/>
        <v/>
      </c>
      <c r="BU710" t="str">
        <f t="shared" si="1653"/>
        <v/>
      </c>
      <c r="BV710" t="str">
        <f t="shared" si="1653"/>
        <v/>
      </c>
      <c r="BW710" t="str">
        <f t="shared" si="1654"/>
        <v/>
      </c>
      <c r="BX710" t="str">
        <f t="shared" si="1654"/>
        <v/>
      </c>
      <c r="BY710" t="str">
        <f t="shared" si="1654"/>
        <v/>
      </c>
      <c r="BZ710" t="str">
        <f t="shared" si="1654"/>
        <v/>
      </c>
    </row>
    <row r="711" spans="1:78" outlineLevel="1">
      <c r="A711" t="s">
        <v>115</v>
      </c>
      <c r="B711" t="s">
        <v>1944</v>
      </c>
      <c r="C711">
        <v>2022</v>
      </c>
      <c r="D711" t="s">
        <v>2039</v>
      </c>
      <c r="G711">
        <f t="shared" si="1622"/>
        <v>0.28638497652582162</v>
      </c>
      <c r="H711">
        <f t="shared" si="1623"/>
        <v>0.23474178403755869</v>
      </c>
      <c r="I711">
        <f t="shared" si="1624"/>
        <v>5.6338028169014086E-2</v>
      </c>
      <c r="K711" t="str">
        <f t="shared" si="1625"/>
        <v/>
      </c>
      <c r="L711" t="str">
        <f t="shared" si="1626"/>
        <v/>
      </c>
      <c r="M711" t="str">
        <f t="shared" si="1627"/>
        <v/>
      </c>
      <c r="O711" t="str">
        <f t="shared" si="1628"/>
        <v/>
      </c>
      <c r="P711" t="str">
        <f t="shared" si="1629"/>
        <v/>
      </c>
      <c r="R711">
        <f t="shared" si="1630"/>
        <v>0</v>
      </c>
      <c r="S711">
        <f t="shared" si="1631"/>
        <v>0</v>
      </c>
      <c r="T711">
        <f t="shared" si="1632"/>
        <v>0</v>
      </c>
      <c r="U711">
        <f t="shared" si="1633"/>
        <v>0.23728813559322035</v>
      </c>
      <c r="V711" t="str">
        <f t="shared" si="1633"/>
        <v/>
      </c>
      <c r="W711" t="str">
        <f t="shared" si="1633"/>
        <v/>
      </c>
      <c r="X711" t="str">
        <f t="shared" si="1633"/>
        <v/>
      </c>
      <c r="Y711">
        <f t="shared" si="1634"/>
        <v>0.76271186440677963</v>
      </c>
      <c r="Z711" t="str">
        <f t="shared" si="1634"/>
        <v/>
      </c>
      <c r="AA711" t="str">
        <f t="shared" si="1634"/>
        <v/>
      </c>
      <c r="AB711" t="str">
        <f t="shared" si="1634"/>
        <v/>
      </c>
      <c r="AD711">
        <f t="shared" si="1635"/>
        <v>0.15254237288135594</v>
      </c>
      <c r="AE711">
        <f t="shared" si="1636"/>
        <v>0.28813559322033899</v>
      </c>
      <c r="AF711">
        <f t="shared" si="1637"/>
        <v>0.14689265536723164</v>
      </c>
      <c r="AG711">
        <f t="shared" si="1638"/>
        <v>0.5423728813559322</v>
      </c>
      <c r="AH711">
        <f t="shared" si="1638"/>
        <v>0.62962962962962965</v>
      </c>
      <c r="AI711">
        <f t="shared" si="1638"/>
        <v>0.29411764705882354</v>
      </c>
      <c r="AJ711">
        <f t="shared" si="1638"/>
        <v>0.19230769230769232</v>
      </c>
      <c r="AK711">
        <f t="shared" si="1639"/>
        <v>0.4576271186440678</v>
      </c>
      <c r="AL711">
        <f t="shared" si="1639"/>
        <v>0.37037037037037035</v>
      </c>
      <c r="AM711">
        <f t="shared" si="1639"/>
        <v>0.70588235294117652</v>
      </c>
      <c r="AN711">
        <f t="shared" si="1639"/>
        <v>0.80769230769230771</v>
      </c>
      <c r="AQ711" t="str">
        <f t="shared" si="1640"/>
        <v/>
      </c>
      <c r="AR711" t="str">
        <f t="shared" si="1641"/>
        <v/>
      </c>
      <c r="AS711" t="str">
        <f t="shared" si="1642"/>
        <v/>
      </c>
      <c r="AT711" t="str">
        <f t="shared" si="1643"/>
        <v/>
      </c>
      <c r="AU711" t="str">
        <f t="shared" si="1643"/>
        <v/>
      </c>
      <c r="AV711" t="str">
        <f t="shared" si="1643"/>
        <v/>
      </c>
      <c r="AW711" t="str">
        <f t="shared" si="1643"/>
        <v/>
      </c>
      <c r="AX711" t="str">
        <f t="shared" si="1644"/>
        <v/>
      </c>
      <c r="AY711" t="str">
        <f t="shared" si="1644"/>
        <v/>
      </c>
      <c r="AZ711" t="str">
        <f t="shared" si="1644"/>
        <v/>
      </c>
      <c r="BA711" t="str">
        <f t="shared" si="1644"/>
        <v/>
      </c>
      <c r="BC711">
        <f t="shared" si="1645"/>
        <v>0.33333333333333331</v>
      </c>
      <c r="BD711">
        <f t="shared" si="1646"/>
        <v>0.46153846153846156</v>
      </c>
      <c r="BE711">
        <f t="shared" si="1647"/>
        <v>0.18681318681318682</v>
      </c>
      <c r="BF711">
        <f t="shared" si="1648"/>
        <v>0.80586080586080588</v>
      </c>
      <c r="BG711">
        <f t="shared" si="1648"/>
        <v>0.86813186813186816</v>
      </c>
      <c r="BH711">
        <f t="shared" si="1648"/>
        <v>0.77777777777777779</v>
      </c>
      <c r="BI711">
        <f t="shared" si="1648"/>
        <v>0.33333333333333331</v>
      </c>
      <c r="BJ711">
        <f t="shared" si="1649"/>
        <v>0.19413919413919414</v>
      </c>
      <c r="BK711">
        <f t="shared" si="1649"/>
        <v>0.13186813186813187</v>
      </c>
      <c r="BL711">
        <f t="shared" si="1649"/>
        <v>0.22222222222222221</v>
      </c>
      <c r="BM711">
        <f t="shared" si="1649"/>
        <v>0.66666666666666663</v>
      </c>
      <c r="BP711" t="str">
        <f t="shared" si="1650"/>
        <v/>
      </c>
      <c r="BQ711" t="str">
        <f t="shared" si="1651"/>
        <v/>
      </c>
      <c r="BR711" t="str">
        <f t="shared" si="1652"/>
        <v/>
      </c>
      <c r="BS711" t="str">
        <f t="shared" si="1653"/>
        <v/>
      </c>
      <c r="BT711" t="str">
        <f t="shared" si="1653"/>
        <v/>
      </c>
      <c r="BU711" t="str">
        <f t="shared" si="1653"/>
        <v/>
      </c>
      <c r="BV711" t="str">
        <f t="shared" si="1653"/>
        <v/>
      </c>
      <c r="BW711" t="str">
        <f t="shared" si="1654"/>
        <v/>
      </c>
      <c r="BX711" t="str">
        <f t="shared" si="1654"/>
        <v/>
      </c>
      <c r="BY711" t="str">
        <f t="shared" si="1654"/>
        <v/>
      </c>
      <c r="BZ711" t="str">
        <f t="shared" si="1654"/>
        <v/>
      </c>
    </row>
    <row r="712" spans="1:78" outlineLevel="1">
      <c r="A712" t="s">
        <v>115</v>
      </c>
      <c r="B712" t="s">
        <v>1944</v>
      </c>
      <c r="C712">
        <v>2023</v>
      </c>
      <c r="D712" t="s">
        <v>2039</v>
      </c>
      <c r="G712">
        <f t="shared" si="1622"/>
        <v>0.29338842975206614</v>
      </c>
      <c r="H712">
        <f t="shared" si="1623"/>
        <v>0.33057851239669422</v>
      </c>
      <c r="I712">
        <f t="shared" si="1624"/>
        <v>7.0247933884297523E-2</v>
      </c>
      <c r="K712" t="str">
        <f t="shared" si="1625"/>
        <v/>
      </c>
      <c r="L712" t="str">
        <f t="shared" si="1626"/>
        <v/>
      </c>
      <c r="M712" t="str">
        <f t="shared" si="1627"/>
        <v/>
      </c>
      <c r="O712">
        <f t="shared" si="1628"/>
        <v>0.18181818181818182</v>
      </c>
      <c r="P712">
        <f t="shared" si="1629"/>
        <v>0.81818181818181823</v>
      </c>
      <c r="R712" t="str">
        <f t="shared" si="1630"/>
        <v/>
      </c>
      <c r="S712" t="str">
        <f t="shared" si="1631"/>
        <v/>
      </c>
      <c r="T712" t="str">
        <f t="shared" si="1632"/>
        <v/>
      </c>
      <c r="U712" t="str">
        <f t="shared" si="1633"/>
        <v/>
      </c>
      <c r="V712" t="str">
        <f t="shared" si="1633"/>
        <v/>
      </c>
      <c r="W712" t="str">
        <f t="shared" si="1633"/>
        <v/>
      </c>
      <c r="X712" t="str">
        <f t="shared" si="1633"/>
        <v/>
      </c>
      <c r="Y712" t="str">
        <f t="shared" si="1634"/>
        <v/>
      </c>
      <c r="Z712" t="str">
        <f t="shared" si="1634"/>
        <v/>
      </c>
      <c r="AA712" t="str">
        <f t="shared" si="1634"/>
        <v/>
      </c>
      <c r="AB712" t="str">
        <f t="shared" si="1634"/>
        <v/>
      </c>
      <c r="AD712">
        <f t="shared" si="1635"/>
        <v>0.17613636363636365</v>
      </c>
      <c r="AE712">
        <f t="shared" si="1636"/>
        <v>0.23863636363636365</v>
      </c>
      <c r="AF712">
        <f t="shared" si="1637"/>
        <v>0.10227272727272728</v>
      </c>
      <c r="AG712">
        <f t="shared" si="1638"/>
        <v>0.63068181818181823</v>
      </c>
      <c r="AH712">
        <f t="shared" si="1638"/>
        <v>0.70967741935483875</v>
      </c>
      <c r="AI712">
        <f t="shared" si="1638"/>
        <v>0.2857142857142857</v>
      </c>
      <c r="AJ712">
        <f t="shared" si="1638"/>
        <v>0.16666666666666666</v>
      </c>
      <c r="AK712">
        <f t="shared" si="1639"/>
        <v>0.36931818181818182</v>
      </c>
      <c r="AL712">
        <f t="shared" si="1639"/>
        <v>0.29032258064516131</v>
      </c>
      <c r="AM712">
        <f t="shared" si="1639"/>
        <v>0.7142857142857143</v>
      </c>
      <c r="AN712">
        <f t="shared" si="1639"/>
        <v>0.83333333333333337</v>
      </c>
      <c r="AQ712" t="str">
        <f t="shared" si="1640"/>
        <v/>
      </c>
      <c r="AR712" t="str">
        <f t="shared" si="1641"/>
        <v/>
      </c>
      <c r="AS712" t="str">
        <f t="shared" si="1642"/>
        <v/>
      </c>
      <c r="AT712" t="str">
        <f t="shared" si="1643"/>
        <v/>
      </c>
      <c r="AU712" t="str">
        <f t="shared" si="1643"/>
        <v/>
      </c>
      <c r="AV712" t="str">
        <f t="shared" si="1643"/>
        <v/>
      </c>
      <c r="AW712" t="str">
        <f t="shared" si="1643"/>
        <v/>
      </c>
      <c r="AX712" t="str">
        <f t="shared" si="1644"/>
        <v/>
      </c>
      <c r="AY712" t="str">
        <f t="shared" si="1644"/>
        <v/>
      </c>
      <c r="AZ712" t="str">
        <f t="shared" si="1644"/>
        <v/>
      </c>
      <c r="BA712" t="str">
        <f t="shared" si="1644"/>
        <v/>
      </c>
      <c r="BC712">
        <f t="shared" si="1645"/>
        <v>0.35365853658536583</v>
      </c>
      <c r="BD712">
        <f t="shared" si="1646"/>
        <v>0.37804878048780488</v>
      </c>
      <c r="BE712">
        <f t="shared" si="1647"/>
        <v>0.18699186991869918</v>
      </c>
      <c r="BF712">
        <f t="shared" si="1648"/>
        <v>0.84959349593495936</v>
      </c>
      <c r="BG712">
        <f t="shared" si="1648"/>
        <v>0.94252873563218387</v>
      </c>
      <c r="BH712">
        <f t="shared" si="1648"/>
        <v>0.74193548387096775</v>
      </c>
      <c r="BI712">
        <f t="shared" si="1648"/>
        <v>0.45652173913043476</v>
      </c>
      <c r="BJ712">
        <f t="shared" si="1649"/>
        <v>0.15040650406504066</v>
      </c>
      <c r="BK712">
        <f t="shared" si="1649"/>
        <v>5.7471264367816091E-2</v>
      </c>
      <c r="BL712">
        <f t="shared" si="1649"/>
        <v>0.25806451612903225</v>
      </c>
      <c r="BM712">
        <f t="shared" si="1649"/>
        <v>0.54347826086956519</v>
      </c>
      <c r="BP712" t="str">
        <f t="shared" si="1650"/>
        <v/>
      </c>
      <c r="BQ712" t="str">
        <f t="shared" si="1651"/>
        <v/>
      </c>
      <c r="BR712" t="str">
        <f t="shared" si="1652"/>
        <v/>
      </c>
      <c r="BS712" t="str">
        <f t="shared" si="1653"/>
        <v/>
      </c>
      <c r="BT712" t="str">
        <f t="shared" si="1653"/>
        <v/>
      </c>
      <c r="BU712" t="str">
        <f t="shared" si="1653"/>
        <v/>
      </c>
      <c r="BV712" t="str">
        <f t="shared" si="1653"/>
        <v/>
      </c>
      <c r="BW712" t="str">
        <f t="shared" si="1654"/>
        <v/>
      </c>
      <c r="BX712" t="str">
        <f t="shared" si="1654"/>
        <v/>
      </c>
      <c r="BY712" t="str">
        <f t="shared" si="1654"/>
        <v/>
      </c>
      <c r="BZ712" t="str">
        <f t="shared" si="1654"/>
        <v/>
      </c>
    </row>
    <row r="713" spans="1:78" outlineLevel="1">
      <c r="A713" t="s">
        <v>117</v>
      </c>
      <c r="B713" t="s">
        <v>1979</v>
      </c>
      <c r="C713">
        <v>2018</v>
      </c>
      <c r="D713" t="s">
        <v>2039</v>
      </c>
      <c r="G713">
        <f t="shared" ref="G713:G718" si="1655">IF(F352&gt;0, G352/F352, "")</f>
        <v>0.29734151329243352</v>
      </c>
      <c r="H713">
        <f t="shared" ref="H713:H718" si="1656">IF(F352&gt;0, H352/F352, "")</f>
        <v>0.35787321063394684</v>
      </c>
      <c r="I713">
        <f t="shared" ref="I713:I718" si="1657">IF(F352&gt;0, I352/F352, "")</f>
        <v>0.20286298568507158</v>
      </c>
      <c r="K713" t="str">
        <f t="shared" ref="K713:K718" si="1658">IF(J352&gt;0, K352/J352, "")</f>
        <v/>
      </c>
      <c r="L713" t="str">
        <f t="shared" ref="L713:L718" si="1659">IF(J352&gt;0, L352/J352, "")</f>
        <v/>
      </c>
      <c r="M713" t="str">
        <f t="shared" ref="M713:M718" si="1660">IF(J352&gt;0, M352/J352, "")</f>
        <v/>
      </c>
      <c r="O713" t="str">
        <f t="shared" ref="O713:O718" si="1661">IF(N352&gt;0, O352/N352, "")</f>
        <v/>
      </c>
      <c r="P713" t="str">
        <f t="shared" ref="P713:P718" si="1662">IF(N352&gt;0, P352/N352, "")</f>
        <v/>
      </c>
      <c r="R713" t="str">
        <f t="shared" ref="R713:R718" si="1663">IF(Q352&gt;0, R352/Q352, "")</f>
        <v/>
      </c>
      <c r="S713" t="str">
        <f t="shared" ref="S713:S718" si="1664">IF(Q352&gt;0, S352/Q352, "")</f>
        <v/>
      </c>
      <c r="T713" t="str">
        <f t="shared" ref="T713:T718" si="1665">IF(Q352&gt;0, T352/Q352, "")</f>
        <v/>
      </c>
      <c r="U713" t="str">
        <f t="shared" ref="U713:X718" si="1666">IF(Q352&gt;0, U352/Q352, "")</f>
        <v/>
      </c>
      <c r="V713" t="str">
        <f t="shared" si="1666"/>
        <v/>
      </c>
      <c r="W713" t="str">
        <f t="shared" si="1666"/>
        <v/>
      </c>
      <c r="X713" t="str">
        <f t="shared" si="1666"/>
        <v/>
      </c>
      <c r="Y713" t="str">
        <f t="shared" ref="Y713:AB718" si="1667">IF(Q352&gt;0, Y352/Q352, "")</f>
        <v/>
      </c>
      <c r="Z713" t="str">
        <f t="shared" si="1667"/>
        <v/>
      </c>
      <c r="AA713" t="str">
        <f t="shared" si="1667"/>
        <v/>
      </c>
      <c r="AB713" t="str">
        <f t="shared" si="1667"/>
        <v/>
      </c>
      <c r="AD713">
        <f t="shared" ref="AD713:AD718" si="1668">IF(AC352&gt;0, AD352/AC352, "")</f>
        <v>0.27747747747747747</v>
      </c>
      <c r="AE713">
        <f t="shared" ref="AE713:AE718" si="1669">IF(AC352&gt;0, AE352/AC352, "")</f>
        <v>0.38342342342342345</v>
      </c>
      <c r="AF713">
        <f t="shared" ref="AF713:AF718" si="1670">IF(AC352&gt;0, AF352/AC352, "")</f>
        <v>0.49225225225225228</v>
      </c>
      <c r="AG713">
        <f t="shared" ref="AG713:AJ718" si="1671">IF(AC352&gt;0, AG352/AC352, "")</f>
        <v>0.41621621621621624</v>
      </c>
      <c r="AH713">
        <f t="shared" si="1671"/>
        <v>0.43116883116883115</v>
      </c>
      <c r="AI713">
        <f t="shared" si="1671"/>
        <v>0.41353383458646614</v>
      </c>
      <c r="AJ713">
        <f t="shared" si="1671"/>
        <v>0.38653001464128844</v>
      </c>
      <c r="AK713">
        <f t="shared" ref="AK713:AN718" si="1672">IF(AC352&gt;0, AK352/AC352, "")</f>
        <v>0.58378378378378382</v>
      </c>
      <c r="AL713">
        <f t="shared" si="1672"/>
        <v>0.5688311688311688</v>
      </c>
      <c r="AM713">
        <f t="shared" si="1672"/>
        <v>0.5864661654135338</v>
      </c>
      <c r="AN713">
        <f t="shared" si="1672"/>
        <v>0.61346998535871156</v>
      </c>
      <c r="AQ713" t="str">
        <f t="shared" ref="AQ713:AQ718" si="1673">IF(AP352&gt;0, AQ352/AP352, "")</f>
        <v/>
      </c>
      <c r="AR713" t="str">
        <f t="shared" ref="AR713:AR718" si="1674">IF(AP352&gt;0, AR352/AP352, "")</f>
        <v/>
      </c>
      <c r="AS713" t="str">
        <f t="shared" ref="AS713:AS718" si="1675">IF(AP352&gt;0, AS352/AP352, "")</f>
        <v/>
      </c>
      <c r="AT713" t="str">
        <f t="shared" ref="AT713:AW718" si="1676">IF(AP352&gt;0, AT352/AP352, "")</f>
        <v/>
      </c>
      <c r="AU713" t="str">
        <f t="shared" si="1676"/>
        <v/>
      </c>
      <c r="AV713" t="str">
        <f t="shared" si="1676"/>
        <v/>
      </c>
      <c r="AW713" t="str">
        <f t="shared" si="1676"/>
        <v/>
      </c>
      <c r="AX713" t="str">
        <f t="shared" ref="AX713:BA718" si="1677">IF(AP352&gt;0, AX352/AP352, "")</f>
        <v/>
      </c>
      <c r="AY713" t="str">
        <f t="shared" si="1677"/>
        <v/>
      </c>
      <c r="AZ713" t="str">
        <f t="shared" si="1677"/>
        <v/>
      </c>
      <c r="BA713" t="str">
        <f t="shared" si="1677"/>
        <v/>
      </c>
      <c r="BC713">
        <f t="shared" ref="BC713:BC718" si="1678">IF(BB352&gt;0, BC352/BB352, "")</f>
        <v>0.29319482722069112</v>
      </c>
      <c r="BD713">
        <f t="shared" ref="BD713:BD718" si="1679">IF(BB352&gt;0, BD352/BB352, "")</f>
        <v>0.36866652533389865</v>
      </c>
      <c r="BE713">
        <f t="shared" ref="BE713:BE718" si="1680">IF(BB352&gt;0, BE352/BB352, "")</f>
        <v>0.3249947000211999</v>
      </c>
      <c r="BF713">
        <f t="shared" ref="BF713:BI718" si="1681">IF(BB352&gt;0, BF352/BB352, "")</f>
        <v>0.78397286410854361</v>
      </c>
      <c r="BG713">
        <f t="shared" si="1681"/>
        <v>0.85466377440347074</v>
      </c>
      <c r="BH713">
        <f t="shared" si="1681"/>
        <v>0.7797584818861415</v>
      </c>
      <c r="BI713">
        <f t="shared" si="1681"/>
        <v>0.6594911937377691</v>
      </c>
      <c r="BJ713">
        <f t="shared" ref="BJ713:BM718" si="1682">IF(BB352&gt;0, BJ352/BB352, "")</f>
        <v>0.21602713589145645</v>
      </c>
      <c r="BK713">
        <f t="shared" si="1682"/>
        <v>0.14533622559652928</v>
      </c>
      <c r="BL713">
        <f t="shared" si="1682"/>
        <v>0.22024151811385853</v>
      </c>
      <c r="BM713">
        <f t="shared" si="1682"/>
        <v>0.3405088062622309</v>
      </c>
      <c r="BP713" t="str">
        <f t="shared" ref="BP713:BP718" si="1683">IF(BO352&gt;0, BP352/BO352, "")</f>
        <v/>
      </c>
      <c r="BQ713" t="str">
        <f t="shared" ref="BQ713:BQ718" si="1684">IF(BO352&gt;0, BQ352/BO352, "")</f>
        <v/>
      </c>
      <c r="BR713" t="str">
        <f t="shared" ref="BR713:BR718" si="1685">IF(BO352&gt;0, BR352/BO352, "")</f>
        <v/>
      </c>
      <c r="BS713" t="str">
        <f t="shared" ref="BS713:BV718" si="1686">IF(BO352&gt;0, BS352/BO352, "")</f>
        <v/>
      </c>
      <c r="BT713" t="str">
        <f t="shared" si="1686"/>
        <v/>
      </c>
      <c r="BU713" t="str">
        <f t="shared" si="1686"/>
        <v/>
      </c>
      <c r="BV713" t="str">
        <f t="shared" si="1686"/>
        <v/>
      </c>
      <c r="BW713" t="str">
        <f t="shared" ref="BW713:BZ718" si="1687">IF(BO352&gt;0, BW352/BO352, "")</f>
        <v/>
      </c>
      <c r="BX713" t="str">
        <f t="shared" si="1687"/>
        <v/>
      </c>
      <c r="BY713" t="str">
        <f t="shared" si="1687"/>
        <v/>
      </c>
      <c r="BZ713" t="str">
        <f t="shared" si="1687"/>
        <v/>
      </c>
    </row>
    <row r="714" spans="1:78" outlineLevel="1">
      <c r="A714" t="s">
        <v>117</v>
      </c>
      <c r="B714" t="s">
        <v>1979</v>
      </c>
      <c r="C714">
        <v>2019</v>
      </c>
      <c r="D714" t="s">
        <v>2039</v>
      </c>
      <c r="G714">
        <f t="shared" si="1655"/>
        <v>0.3411624203821656</v>
      </c>
      <c r="H714">
        <f t="shared" si="1656"/>
        <v>0.35907643312101911</v>
      </c>
      <c r="I714">
        <f t="shared" si="1657"/>
        <v>0.20302547770700638</v>
      </c>
      <c r="K714" t="str">
        <f t="shared" si="1658"/>
        <v/>
      </c>
      <c r="L714" t="str">
        <f t="shared" si="1659"/>
        <v/>
      </c>
      <c r="M714" t="str">
        <f t="shared" si="1660"/>
        <v/>
      </c>
      <c r="O714" t="str">
        <f t="shared" si="1661"/>
        <v/>
      </c>
      <c r="P714" t="str">
        <f t="shared" si="1662"/>
        <v/>
      </c>
      <c r="R714" t="str">
        <f t="shared" si="1663"/>
        <v/>
      </c>
      <c r="S714" t="str">
        <f t="shared" si="1664"/>
        <v/>
      </c>
      <c r="T714" t="str">
        <f t="shared" si="1665"/>
        <v/>
      </c>
      <c r="U714" t="str">
        <f t="shared" si="1666"/>
        <v/>
      </c>
      <c r="V714" t="str">
        <f t="shared" si="1666"/>
        <v/>
      </c>
      <c r="W714" t="str">
        <f t="shared" si="1666"/>
        <v/>
      </c>
      <c r="X714" t="str">
        <f t="shared" si="1666"/>
        <v/>
      </c>
      <c r="Y714" t="str">
        <f t="shared" si="1667"/>
        <v/>
      </c>
      <c r="Z714" t="str">
        <f t="shared" si="1667"/>
        <v/>
      </c>
      <c r="AA714" t="str">
        <f t="shared" si="1667"/>
        <v/>
      </c>
      <c r="AB714" t="str">
        <f t="shared" si="1667"/>
        <v/>
      </c>
      <c r="AD714">
        <f t="shared" si="1668"/>
        <v>0.35280603872661637</v>
      </c>
      <c r="AE714">
        <f t="shared" si="1669"/>
        <v>0.33803741384968822</v>
      </c>
      <c r="AF714">
        <f t="shared" si="1670"/>
        <v>0.43616672136527734</v>
      </c>
      <c r="AG714">
        <f t="shared" si="1671"/>
        <v>0.42172628815228091</v>
      </c>
      <c r="AH714">
        <f t="shared" si="1671"/>
        <v>0.45581395348837211</v>
      </c>
      <c r="AI714">
        <f t="shared" si="1671"/>
        <v>0.40097087378640778</v>
      </c>
      <c r="AJ714">
        <f t="shared" si="1671"/>
        <v>0.42061700526711815</v>
      </c>
      <c r="AK714">
        <f t="shared" si="1672"/>
        <v>0.57827371184771903</v>
      </c>
      <c r="AL714">
        <f t="shared" si="1672"/>
        <v>0.54418604651162794</v>
      </c>
      <c r="AM714">
        <f t="shared" si="1672"/>
        <v>0.59902912621359228</v>
      </c>
      <c r="AN714">
        <f t="shared" si="1672"/>
        <v>0.57938299473288191</v>
      </c>
      <c r="AQ714" t="str">
        <f t="shared" si="1673"/>
        <v/>
      </c>
      <c r="AR714" t="str">
        <f t="shared" si="1674"/>
        <v/>
      </c>
      <c r="AS714" t="str">
        <f t="shared" si="1675"/>
        <v/>
      </c>
      <c r="AT714" t="str">
        <f t="shared" si="1676"/>
        <v/>
      </c>
      <c r="AU714" t="str">
        <f t="shared" si="1676"/>
        <v/>
      </c>
      <c r="AV714" t="str">
        <f t="shared" si="1676"/>
        <v/>
      </c>
      <c r="AW714" t="str">
        <f t="shared" si="1676"/>
        <v/>
      </c>
      <c r="AX714" t="str">
        <f t="shared" si="1677"/>
        <v/>
      </c>
      <c r="AY714" t="str">
        <f t="shared" si="1677"/>
        <v/>
      </c>
      <c r="AZ714" t="str">
        <f t="shared" si="1677"/>
        <v/>
      </c>
      <c r="BA714" t="str">
        <f t="shared" si="1677"/>
        <v/>
      </c>
      <c r="BC714">
        <f t="shared" si="1678"/>
        <v>0.33362274799218583</v>
      </c>
      <c r="BD714">
        <f t="shared" si="1679"/>
        <v>0.37377903190796613</v>
      </c>
      <c r="BE714">
        <f t="shared" si="1680"/>
        <v>0.33427393097460384</v>
      </c>
      <c r="BF714">
        <f t="shared" si="1681"/>
        <v>0.766442370306056</v>
      </c>
      <c r="BG714">
        <f t="shared" si="1681"/>
        <v>0.83214053350683148</v>
      </c>
      <c r="BH714">
        <f t="shared" si="1681"/>
        <v>0.77177700348432055</v>
      </c>
      <c r="BI714">
        <f t="shared" si="1681"/>
        <v>0.63701298701298703</v>
      </c>
      <c r="BJ714">
        <f t="shared" si="1682"/>
        <v>0.233557629693944</v>
      </c>
      <c r="BK714">
        <f t="shared" si="1682"/>
        <v>0.16785946649316852</v>
      </c>
      <c r="BL714">
        <f t="shared" si="1682"/>
        <v>0.22822299651567945</v>
      </c>
      <c r="BM714">
        <f t="shared" si="1682"/>
        <v>0.36298701298701297</v>
      </c>
      <c r="BP714" t="str">
        <f t="shared" si="1683"/>
        <v/>
      </c>
      <c r="BQ714" t="str">
        <f t="shared" si="1684"/>
        <v/>
      </c>
      <c r="BR714" t="str">
        <f t="shared" si="1685"/>
        <v/>
      </c>
      <c r="BS714" t="str">
        <f t="shared" si="1686"/>
        <v/>
      </c>
      <c r="BT714" t="str">
        <f t="shared" si="1686"/>
        <v/>
      </c>
      <c r="BU714" t="str">
        <f t="shared" si="1686"/>
        <v/>
      </c>
      <c r="BV714" t="str">
        <f t="shared" si="1686"/>
        <v/>
      </c>
      <c r="BW714" t="str">
        <f t="shared" si="1687"/>
        <v/>
      </c>
      <c r="BX714" t="str">
        <f t="shared" si="1687"/>
        <v/>
      </c>
      <c r="BY714" t="str">
        <f t="shared" si="1687"/>
        <v/>
      </c>
      <c r="BZ714" t="str">
        <f t="shared" si="1687"/>
        <v/>
      </c>
    </row>
    <row r="715" spans="1:78" outlineLevel="1">
      <c r="A715" t="s">
        <v>117</v>
      </c>
      <c r="B715" t="s">
        <v>1979</v>
      </c>
      <c r="C715">
        <v>2020</v>
      </c>
      <c r="D715" t="s">
        <v>2039</v>
      </c>
      <c r="G715">
        <f t="shared" si="1655"/>
        <v>0.35357142857142859</v>
      </c>
      <c r="H715">
        <f t="shared" si="1656"/>
        <v>0.37103174603174605</v>
      </c>
      <c r="I715">
        <f t="shared" si="1657"/>
        <v>0.2007936507936508</v>
      </c>
      <c r="K715" t="str">
        <f t="shared" si="1658"/>
        <v/>
      </c>
      <c r="L715" t="str">
        <f t="shared" si="1659"/>
        <v/>
      </c>
      <c r="M715" t="str">
        <f t="shared" si="1660"/>
        <v/>
      </c>
      <c r="O715">
        <f t="shared" si="1661"/>
        <v>0.29702970297029702</v>
      </c>
      <c r="P715">
        <f t="shared" si="1662"/>
        <v>0.70297029702970293</v>
      </c>
      <c r="R715">
        <f t="shared" si="1663"/>
        <v>0</v>
      </c>
      <c r="S715">
        <f t="shared" si="1664"/>
        <v>0</v>
      </c>
      <c r="T715">
        <f t="shared" si="1665"/>
        <v>0</v>
      </c>
      <c r="U715">
        <f t="shared" si="1666"/>
        <v>1</v>
      </c>
      <c r="V715" t="str">
        <f t="shared" si="1666"/>
        <v/>
      </c>
      <c r="W715" t="str">
        <f t="shared" si="1666"/>
        <v/>
      </c>
      <c r="X715" t="str">
        <f t="shared" si="1666"/>
        <v/>
      </c>
      <c r="Y715">
        <f t="shared" si="1667"/>
        <v>0</v>
      </c>
      <c r="Z715" t="str">
        <f t="shared" si="1667"/>
        <v/>
      </c>
      <c r="AA715" t="str">
        <f t="shared" si="1667"/>
        <v/>
      </c>
      <c r="AB715" t="str">
        <f t="shared" si="1667"/>
        <v/>
      </c>
      <c r="AD715">
        <f t="shared" si="1668"/>
        <v>0.37191489361702129</v>
      </c>
      <c r="AE715">
        <f t="shared" si="1669"/>
        <v>0.36936170212765956</v>
      </c>
      <c r="AF715">
        <f t="shared" si="1670"/>
        <v>0.43148936170212765</v>
      </c>
      <c r="AG715">
        <f t="shared" si="1671"/>
        <v>0.44</v>
      </c>
      <c r="AH715">
        <f t="shared" si="1671"/>
        <v>0.49542334096109841</v>
      </c>
      <c r="AI715">
        <f t="shared" si="1671"/>
        <v>0.4447004608294931</v>
      </c>
      <c r="AJ715">
        <f t="shared" si="1671"/>
        <v>0.40236686390532544</v>
      </c>
      <c r="AK715">
        <f t="shared" si="1672"/>
        <v>0.56000000000000005</v>
      </c>
      <c r="AL715">
        <f t="shared" si="1672"/>
        <v>0.50457665903890159</v>
      </c>
      <c r="AM715">
        <f t="shared" si="1672"/>
        <v>0.5552995391705069</v>
      </c>
      <c r="AN715">
        <f t="shared" si="1672"/>
        <v>0.59763313609467461</v>
      </c>
      <c r="AQ715">
        <f t="shared" si="1673"/>
        <v>0.15555555555555556</v>
      </c>
      <c r="AR715">
        <f t="shared" si="1674"/>
        <v>0.31111111111111112</v>
      </c>
      <c r="AS715">
        <f t="shared" si="1675"/>
        <v>0.75555555555555554</v>
      </c>
      <c r="AT715">
        <f t="shared" si="1676"/>
        <v>0</v>
      </c>
      <c r="AU715">
        <f t="shared" si="1676"/>
        <v>0</v>
      </c>
      <c r="AV715">
        <f t="shared" si="1676"/>
        <v>0</v>
      </c>
      <c r="AW715">
        <f t="shared" si="1676"/>
        <v>0</v>
      </c>
      <c r="AX715">
        <f t="shared" si="1677"/>
        <v>1</v>
      </c>
      <c r="AY715">
        <f t="shared" si="1677"/>
        <v>1</v>
      </c>
      <c r="AZ715">
        <f t="shared" si="1677"/>
        <v>1</v>
      </c>
      <c r="BA715">
        <f t="shared" si="1677"/>
        <v>1</v>
      </c>
      <c r="BC715">
        <f t="shared" si="1678"/>
        <v>0.3392405063291139</v>
      </c>
      <c r="BD715">
        <f t="shared" si="1679"/>
        <v>0.36265822784810126</v>
      </c>
      <c r="BE715">
        <f t="shared" si="1680"/>
        <v>0.30759493670886073</v>
      </c>
      <c r="BF715">
        <f t="shared" si="1681"/>
        <v>0.77109704641350207</v>
      </c>
      <c r="BG715">
        <f t="shared" si="1681"/>
        <v>0.81218905472636815</v>
      </c>
      <c r="BH715">
        <f t="shared" si="1681"/>
        <v>0.77428737638161726</v>
      </c>
      <c r="BI715">
        <f t="shared" si="1681"/>
        <v>0.61934156378600824</v>
      </c>
      <c r="BJ715">
        <f t="shared" si="1682"/>
        <v>0.2289029535864979</v>
      </c>
      <c r="BK715">
        <f t="shared" si="1682"/>
        <v>0.18781094527363185</v>
      </c>
      <c r="BL715">
        <f t="shared" si="1682"/>
        <v>0.22571262361838279</v>
      </c>
      <c r="BM715">
        <f t="shared" si="1682"/>
        <v>0.38065843621399176</v>
      </c>
      <c r="BP715" t="str">
        <f t="shared" si="1683"/>
        <v/>
      </c>
      <c r="BQ715" t="str">
        <f t="shared" si="1684"/>
        <v/>
      </c>
      <c r="BR715" t="str">
        <f t="shared" si="1685"/>
        <v/>
      </c>
      <c r="BS715" t="str">
        <f t="shared" si="1686"/>
        <v/>
      </c>
      <c r="BT715" t="str">
        <f t="shared" si="1686"/>
        <v/>
      </c>
      <c r="BU715" t="str">
        <f t="shared" si="1686"/>
        <v/>
      </c>
      <c r="BV715" t="str">
        <f t="shared" si="1686"/>
        <v/>
      </c>
      <c r="BW715" t="str">
        <f t="shared" si="1687"/>
        <v/>
      </c>
      <c r="BX715" t="str">
        <f t="shared" si="1687"/>
        <v/>
      </c>
      <c r="BY715" t="str">
        <f t="shared" si="1687"/>
        <v/>
      </c>
      <c r="BZ715" t="str">
        <f t="shared" si="1687"/>
        <v/>
      </c>
    </row>
    <row r="716" spans="1:78" outlineLevel="1">
      <c r="A716" t="s">
        <v>117</v>
      </c>
      <c r="B716" t="s">
        <v>1979</v>
      </c>
      <c r="C716">
        <v>2021</v>
      </c>
      <c r="D716" t="s">
        <v>2039</v>
      </c>
      <c r="G716">
        <f t="shared" si="1655"/>
        <v>0.32951289398280803</v>
      </c>
      <c r="H716">
        <f t="shared" si="1656"/>
        <v>0.37822349570200575</v>
      </c>
      <c r="I716">
        <f t="shared" si="1657"/>
        <v>0.19074907900122801</v>
      </c>
      <c r="K716" t="str">
        <f t="shared" si="1658"/>
        <v/>
      </c>
      <c r="L716" t="str">
        <f t="shared" si="1659"/>
        <v/>
      </c>
      <c r="M716" t="str">
        <f t="shared" si="1660"/>
        <v/>
      </c>
      <c r="O716">
        <f t="shared" si="1661"/>
        <v>0.29523809523809524</v>
      </c>
      <c r="P716">
        <f t="shared" si="1662"/>
        <v>0.70476190476190481</v>
      </c>
      <c r="R716">
        <f t="shared" si="1663"/>
        <v>0</v>
      </c>
      <c r="S716">
        <f t="shared" si="1664"/>
        <v>0</v>
      </c>
      <c r="T716">
        <f t="shared" si="1665"/>
        <v>0</v>
      </c>
      <c r="U716">
        <f t="shared" si="1666"/>
        <v>1</v>
      </c>
      <c r="V716" t="str">
        <f t="shared" si="1666"/>
        <v/>
      </c>
      <c r="W716" t="str">
        <f t="shared" si="1666"/>
        <v/>
      </c>
      <c r="X716" t="str">
        <f t="shared" si="1666"/>
        <v/>
      </c>
      <c r="Y716">
        <f t="shared" si="1667"/>
        <v>0</v>
      </c>
      <c r="Z716" t="str">
        <f t="shared" si="1667"/>
        <v/>
      </c>
      <c r="AA716" t="str">
        <f t="shared" si="1667"/>
        <v/>
      </c>
      <c r="AB716" t="str">
        <f t="shared" si="1667"/>
        <v/>
      </c>
      <c r="AD716">
        <f t="shared" si="1668"/>
        <v>0.38945054945054947</v>
      </c>
      <c r="AE716">
        <f t="shared" si="1669"/>
        <v>0.37010989010989009</v>
      </c>
      <c r="AF716">
        <f t="shared" si="1670"/>
        <v>0.42461538461538462</v>
      </c>
      <c r="AG716">
        <f t="shared" si="1671"/>
        <v>0.46549450549450549</v>
      </c>
      <c r="AH716">
        <f t="shared" si="1671"/>
        <v>0.51805869074492095</v>
      </c>
      <c r="AI716">
        <f t="shared" si="1671"/>
        <v>0.47268408551068886</v>
      </c>
      <c r="AJ716">
        <f t="shared" si="1671"/>
        <v>0.43685300207039335</v>
      </c>
      <c r="AK716">
        <f t="shared" si="1672"/>
        <v>0.53450549450549456</v>
      </c>
      <c r="AL716">
        <f t="shared" si="1672"/>
        <v>0.481941309255079</v>
      </c>
      <c r="AM716">
        <f t="shared" si="1672"/>
        <v>0.52731591448931114</v>
      </c>
      <c r="AN716">
        <f t="shared" si="1672"/>
        <v>0.56314699792960665</v>
      </c>
      <c r="AQ716" t="str">
        <f t="shared" si="1673"/>
        <v/>
      </c>
      <c r="AR716" t="str">
        <f t="shared" si="1674"/>
        <v/>
      </c>
      <c r="AS716" t="str">
        <f t="shared" si="1675"/>
        <v/>
      </c>
      <c r="AT716" t="str">
        <f t="shared" si="1676"/>
        <v/>
      </c>
      <c r="AU716" t="str">
        <f t="shared" si="1676"/>
        <v/>
      </c>
      <c r="AV716" t="str">
        <f t="shared" si="1676"/>
        <v/>
      </c>
      <c r="AW716" t="str">
        <f t="shared" si="1676"/>
        <v/>
      </c>
      <c r="AX716" t="str">
        <f t="shared" si="1677"/>
        <v/>
      </c>
      <c r="AY716" t="str">
        <f t="shared" si="1677"/>
        <v/>
      </c>
      <c r="AZ716" t="str">
        <f t="shared" si="1677"/>
        <v/>
      </c>
      <c r="BA716" t="str">
        <f t="shared" si="1677"/>
        <v/>
      </c>
      <c r="BC716">
        <f t="shared" si="1678"/>
        <v>0.32255423659435123</v>
      </c>
      <c r="BD716">
        <f t="shared" si="1679"/>
        <v>0.35120753172329106</v>
      </c>
      <c r="BE716">
        <f t="shared" si="1680"/>
        <v>0.29103561195251737</v>
      </c>
      <c r="BF716">
        <f t="shared" si="1681"/>
        <v>0.78591895210806384</v>
      </c>
      <c r="BG716">
        <f t="shared" si="1681"/>
        <v>0.8458121827411168</v>
      </c>
      <c r="BH716">
        <f t="shared" si="1681"/>
        <v>0.76282051282051277</v>
      </c>
      <c r="BI716">
        <f t="shared" si="1681"/>
        <v>0.6378340365682138</v>
      </c>
      <c r="BJ716">
        <f t="shared" si="1682"/>
        <v>0.21408104789193613</v>
      </c>
      <c r="BK716">
        <f t="shared" si="1682"/>
        <v>0.15418781725888325</v>
      </c>
      <c r="BL716">
        <f t="shared" si="1682"/>
        <v>0.23717948717948717</v>
      </c>
      <c r="BM716">
        <f t="shared" si="1682"/>
        <v>0.3621659634317862</v>
      </c>
      <c r="BP716">
        <f t="shared" si="1683"/>
        <v>0</v>
      </c>
      <c r="BQ716">
        <f t="shared" si="1684"/>
        <v>0.15</v>
      </c>
      <c r="BR716">
        <f t="shared" si="1685"/>
        <v>0.8</v>
      </c>
      <c r="BS716">
        <f t="shared" si="1686"/>
        <v>0</v>
      </c>
      <c r="BT716" t="str">
        <f t="shared" si="1686"/>
        <v/>
      </c>
      <c r="BU716">
        <f t="shared" si="1686"/>
        <v>0</v>
      </c>
      <c r="BV716">
        <f t="shared" si="1686"/>
        <v>0</v>
      </c>
      <c r="BW716">
        <f t="shared" si="1687"/>
        <v>1</v>
      </c>
      <c r="BX716" t="str">
        <f t="shared" si="1687"/>
        <v/>
      </c>
      <c r="BY716">
        <f t="shared" si="1687"/>
        <v>1</v>
      </c>
      <c r="BZ716">
        <f t="shared" si="1687"/>
        <v>1</v>
      </c>
    </row>
    <row r="717" spans="1:78" outlineLevel="1">
      <c r="A717" t="s">
        <v>117</v>
      </c>
      <c r="B717" t="s">
        <v>1979</v>
      </c>
      <c r="C717">
        <v>2022</v>
      </c>
      <c r="D717" t="s">
        <v>2039</v>
      </c>
      <c r="G717">
        <f t="shared" si="1655"/>
        <v>0.32909314731226919</v>
      </c>
      <c r="H717">
        <f t="shared" si="1656"/>
        <v>0.36274107509232661</v>
      </c>
      <c r="I717">
        <f t="shared" si="1657"/>
        <v>0.19450143619203938</v>
      </c>
      <c r="K717" t="str">
        <f t="shared" si="1658"/>
        <v/>
      </c>
      <c r="L717" t="str">
        <f t="shared" si="1659"/>
        <v/>
      </c>
      <c r="M717" t="str">
        <f t="shared" si="1660"/>
        <v/>
      </c>
      <c r="O717">
        <f t="shared" si="1661"/>
        <v>0.2780487804878049</v>
      </c>
      <c r="P717">
        <f t="shared" si="1662"/>
        <v>0.7219512195121951</v>
      </c>
      <c r="R717">
        <f t="shared" si="1663"/>
        <v>0</v>
      </c>
      <c r="S717">
        <f t="shared" si="1664"/>
        <v>0</v>
      </c>
      <c r="T717">
        <f t="shared" si="1665"/>
        <v>0</v>
      </c>
      <c r="U717">
        <f t="shared" si="1666"/>
        <v>1</v>
      </c>
      <c r="V717" t="str">
        <f t="shared" si="1666"/>
        <v/>
      </c>
      <c r="W717" t="str">
        <f t="shared" si="1666"/>
        <v/>
      </c>
      <c r="X717" t="str">
        <f t="shared" si="1666"/>
        <v/>
      </c>
      <c r="Y717">
        <f t="shared" si="1667"/>
        <v>0</v>
      </c>
      <c r="Z717" t="str">
        <f t="shared" si="1667"/>
        <v/>
      </c>
      <c r="AA717" t="str">
        <f t="shared" si="1667"/>
        <v/>
      </c>
      <c r="AB717" t="str">
        <f t="shared" si="1667"/>
        <v/>
      </c>
      <c r="AD717">
        <f t="shared" si="1668"/>
        <v>0.44623655913978494</v>
      </c>
      <c r="AE717">
        <f t="shared" si="1669"/>
        <v>0.41604631927212571</v>
      </c>
      <c r="AF717">
        <f t="shared" si="1670"/>
        <v>0.36559139784946237</v>
      </c>
      <c r="AG717">
        <f t="shared" si="1671"/>
        <v>0.45119933829611247</v>
      </c>
      <c r="AH717">
        <f t="shared" si="1671"/>
        <v>0.51529193697868392</v>
      </c>
      <c r="AI717">
        <f t="shared" si="1671"/>
        <v>0.44831013916500995</v>
      </c>
      <c r="AJ717">
        <f t="shared" si="1671"/>
        <v>0.39140271493212669</v>
      </c>
      <c r="AK717">
        <f t="shared" si="1672"/>
        <v>0.54880066170388753</v>
      </c>
      <c r="AL717">
        <f t="shared" si="1672"/>
        <v>0.48470806302131603</v>
      </c>
      <c r="AM717">
        <f t="shared" si="1672"/>
        <v>0.55168986083499005</v>
      </c>
      <c r="AN717">
        <f t="shared" si="1672"/>
        <v>0.60859728506787325</v>
      </c>
      <c r="AQ717" t="str">
        <f t="shared" si="1673"/>
        <v/>
      </c>
      <c r="AR717" t="str">
        <f t="shared" si="1674"/>
        <v/>
      </c>
      <c r="AS717" t="str">
        <f t="shared" si="1675"/>
        <v/>
      </c>
      <c r="AT717" t="str">
        <f t="shared" si="1676"/>
        <v/>
      </c>
      <c r="AU717" t="str">
        <f t="shared" si="1676"/>
        <v/>
      </c>
      <c r="AV717" t="str">
        <f t="shared" si="1676"/>
        <v/>
      </c>
      <c r="AW717" t="str">
        <f t="shared" si="1676"/>
        <v/>
      </c>
      <c r="AX717" t="str">
        <f t="shared" si="1677"/>
        <v/>
      </c>
      <c r="AY717" t="str">
        <f t="shared" si="1677"/>
        <v/>
      </c>
      <c r="AZ717" t="str">
        <f t="shared" si="1677"/>
        <v/>
      </c>
      <c r="BA717" t="str">
        <f t="shared" si="1677"/>
        <v/>
      </c>
      <c r="BC717">
        <f t="shared" si="1678"/>
        <v>0.3266349374228803</v>
      </c>
      <c r="BD717">
        <f t="shared" si="1679"/>
        <v>0.33915036136083199</v>
      </c>
      <c r="BE717">
        <f t="shared" si="1680"/>
        <v>0.25418649744403315</v>
      </c>
      <c r="BF717">
        <f t="shared" si="1681"/>
        <v>0.82760444209413009</v>
      </c>
      <c r="BG717">
        <f t="shared" si="1681"/>
        <v>0.8629249865083648</v>
      </c>
      <c r="BH717">
        <f t="shared" si="1681"/>
        <v>0.79677754677754675</v>
      </c>
      <c r="BI717">
        <f t="shared" si="1681"/>
        <v>0.69694868238557561</v>
      </c>
      <c r="BJ717">
        <f t="shared" si="1682"/>
        <v>0.17239555790586991</v>
      </c>
      <c r="BK717">
        <f t="shared" si="1682"/>
        <v>0.13707501349163517</v>
      </c>
      <c r="BL717">
        <f t="shared" si="1682"/>
        <v>0.20322245322245322</v>
      </c>
      <c r="BM717">
        <f t="shared" si="1682"/>
        <v>0.30305131761442439</v>
      </c>
      <c r="BP717">
        <f t="shared" si="1683"/>
        <v>4.3478260869565216E-2</v>
      </c>
      <c r="BQ717">
        <f t="shared" si="1684"/>
        <v>0.21739130434782608</v>
      </c>
      <c r="BR717">
        <f t="shared" si="1685"/>
        <v>0.91304347826086951</v>
      </c>
      <c r="BS717">
        <f t="shared" si="1686"/>
        <v>0</v>
      </c>
      <c r="BT717">
        <f t="shared" si="1686"/>
        <v>0</v>
      </c>
      <c r="BU717">
        <f t="shared" si="1686"/>
        <v>0</v>
      </c>
      <c r="BV717">
        <f t="shared" si="1686"/>
        <v>0</v>
      </c>
      <c r="BW717">
        <f t="shared" si="1687"/>
        <v>1</v>
      </c>
      <c r="BX717">
        <f t="shared" si="1687"/>
        <v>1</v>
      </c>
      <c r="BY717">
        <f t="shared" si="1687"/>
        <v>1</v>
      </c>
      <c r="BZ717">
        <f t="shared" si="1687"/>
        <v>1</v>
      </c>
    </row>
    <row r="718" spans="1:78" outlineLevel="1">
      <c r="A718" t="s">
        <v>117</v>
      </c>
      <c r="B718" t="s">
        <v>1979</v>
      </c>
      <c r="C718">
        <v>2023</v>
      </c>
      <c r="D718" t="s">
        <v>2039</v>
      </c>
      <c r="G718">
        <f t="shared" si="1655"/>
        <v>0.39836289222373805</v>
      </c>
      <c r="H718">
        <f t="shared" si="1656"/>
        <v>0.39608913142337426</v>
      </c>
      <c r="I718">
        <f t="shared" si="1657"/>
        <v>0.17689859026830376</v>
      </c>
      <c r="K718" t="str">
        <f t="shared" si="1658"/>
        <v/>
      </c>
      <c r="L718" t="str">
        <f t="shared" si="1659"/>
        <v/>
      </c>
      <c r="M718" t="str">
        <f t="shared" si="1660"/>
        <v/>
      </c>
      <c r="O718">
        <f t="shared" si="1661"/>
        <v>0</v>
      </c>
      <c r="P718">
        <f t="shared" si="1662"/>
        <v>1</v>
      </c>
      <c r="R718">
        <f t="shared" si="1663"/>
        <v>3.1007751937984496E-2</v>
      </c>
      <c r="S718">
        <f t="shared" si="1664"/>
        <v>7.7519379844961239E-2</v>
      </c>
      <c r="T718">
        <f t="shared" si="1665"/>
        <v>0.8294573643410853</v>
      </c>
      <c r="U718">
        <f t="shared" si="1666"/>
        <v>0</v>
      </c>
      <c r="V718">
        <f t="shared" si="1666"/>
        <v>0</v>
      </c>
      <c r="W718">
        <f t="shared" si="1666"/>
        <v>0</v>
      </c>
      <c r="X718">
        <f t="shared" si="1666"/>
        <v>0</v>
      </c>
      <c r="Y718">
        <f t="shared" si="1667"/>
        <v>1</v>
      </c>
      <c r="Z718">
        <f t="shared" si="1667"/>
        <v>1</v>
      </c>
      <c r="AA718">
        <f t="shared" si="1667"/>
        <v>1</v>
      </c>
      <c r="AB718">
        <f t="shared" si="1667"/>
        <v>1</v>
      </c>
      <c r="AD718">
        <f t="shared" si="1668"/>
        <v>0.4122839279146745</v>
      </c>
      <c r="AE718">
        <f t="shared" si="1669"/>
        <v>0.44795880838543584</v>
      </c>
      <c r="AF718">
        <f t="shared" si="1670"/>
        <v>0.36888561971312983</v>
      </c>
      <c r="AG718">
        <f t="shared" si="1671"/>
        <v>0.4122839279146745</v>
      </c>
      <c r="AH718">
        <f t="shared" si="1671"/>
        <v>0.46654772524531668</v>
      </c>
      <c r="AI718">
        <f t="shared" si="1671"/>
        <v>0.43185550082101809</v>
      </c>
      <c r="AJ718">
        <f t="shared" si="1671"/>
        <v>0.3659022931206381</v>
      </c>
      <c r="AK718">
        <f t="shared" si="1672"/>
        <v>0.5877160720853255</v>
      </c>
      <c r="AL718">
        <f t="shared" si="1672"/>
        <v>0.53345227475468326</v>
      </c>
      <c r="AM718">
        <f t="shared" si="1672"/>
        <v>0.56814449917898191</v>
      </c>
      <c r="AN718">
        <f t="shared" si="1672"/>
        <v>0.63409770687936196</v>
      </c>
      <c r="AQ718" t="str">
        <f t="shared" si="1673"/>
        <v/>
      </c>
      <c r="AR718" t="str">
        <f t="shared" si="1674"/>
        <v/>
      </c>
      <c r="AS718" t="str">
        <f t="shared" si="1675"/>
        <v/>
      </c>
      <c r="AT718" t="str">
        <f t="shared" si="1676"/>
        <v/>
      </c>
      <c r="AU718" t="str">
        <f t="shared" si="1676"/>
        <v/>
      </c>
      <c r="AV718" t="str">
        <f t="shared" si="1676"/>
        <v/>
      </c>
      <c r="AW718" t="str">
        <f t="shared" si="1676"/>
        <v/>
      </c>
      <c r="AX718" t="str">
        <f t="shared" si="1677"/>
        <v/>
      </c>
      <c r="AY718" t="str">
        <f t="shared" si="1677"/>
        <v/>
      </c>
      <c r="AZ718" t="str">
        <f t="shared" si="1677"/>
        <v/>
      </c>
      <c r="BA718" t="str">
        <f t="shared" si="1677"/>
        <v/>
      </c>
      <c r="BC718">
        <f t="shared" si="1678"/>
        <v>0.37380516575147449</v>
      </c>
      <c r="BD718">
        <f t="shared" si="1679"/>
        <v>0.38377059182428308</v>
      </c>
      <c r="BE718">
        <f t="shared" si="1680"/>
        <v>0.27049013626194834</v>
      </c>
      <c r="BF718">
        <f t="shared" si="1681"/>
        <v>0.76306691071791743</v>
      </c>
      <c r="BG718">
        <f t="shared" si="1681"/>
        <v>0.85636561479869422</v>
      </c>
      <c r="BH718">
        <f t="shared" si="1681"/>
        <v>0.73449920508744038</v>
      </c>
      <c r="BI718">
        <f t="shared" si="1681"/>
        <v>0.63909774436090228</v>
      </c>
      <c r="BJ718">
        <f t="shared" si="1682"/>
        <v>0.23693308928208257</v>
      </c>
      <c r="BK718">
        <f t="shared" si="1682"/>
        <v>0.14363438520130578</v>
      </c>
      <c r="BL718">
        <f t="shared" si="1682"/>
        <v>0.26550079491255962</v>
      </c>
      <c r="BM718">
        <f t="shared" si="1682"/>
        <v>0.36090225563909772</v>
      </c>
      <c r="BP718">
        <f t="shared" si="1683"/>
        <v>0</v>
      </c>
      <c r="BQ718">
        <f t="shared" si="1684"/>
        <v>0.17647058823529413</v>
      </c>
      <c r="BR718">
        <f t="shared" si="1685"/>
        <v>0.6470588235294118</v>
      </c>
      <c r="BS718">
        <f t="shared" si="1686"/>
        <v>0</v>
      </c>
      <c r="BT718" t="str">
        <f t="shared" si="1686"/>
        <v/>
      </c>
      <c r="BU718">
        <f t="shared" si="1686"/>
        <v>0</v>
      </c>
      <c r="BV718">
        <f t="shared" si="1686"/>
        <v>0</v>
      </c>
      <c r="BW718">
        <f t="shared" si="1687"/>
        <v>1</v>
      </c>
      <c r="BX718" t="str">
        <f t="shared" si="1687"/>
        <v/>
      </c>
      <c r="BY718">
        <f t="shared" si="1687"/>
        <v>1</v>
      </c>
      <c r="BZ718">
        <f t="shared" si="1687"/>
        <v>1</v>
      </c>
    </row>
    <row r="719" spans="1:78" outlineLevel="1">
      <c r="A719" t="s">
        <v>119</v>
      </c>
      <c r="B719" t="s">
        <v>1945</v>
      </c>
      <c r="C719">
        <v>2018</v>
      </c>
      <c r="D719" t="s">
        <v>2039</v>
      </c>
      <c r="G719">
        <f t="shared" ref="G719:G724" si="1688">IF(F362&gt;0, G362/F362, "")</f>
        <v>0.34081346423562414</v>
      </c>
      <c r="H719">
        <f t="shared" ref="H719:H724" si="1689">IF(F362&gt;0, H362/F362, "")</f>
        <v>0.44179523141654981</v>
      </c>
      <c r="I719">
        <f t="shared" ref="I719:I724" si="1690">IF(F362&gt;0, I362/F362, "")</f>
        <v>0.17391304347826086</v>
      </c>
      <c r="K719">
        <f t="shared" ref="K719:K724" si="1691">IF(J362&gt;0, K362/J362, "")</f>
        <v>0.23684210526315788</v>
      </c>
      <c r="L719">
        <f t="shared" ref="L719:L724" si="1692">IF(J362&gt;0, L362/J362, "")</f>
        <v>0.47368421052631576</v>
      </c>
      <c r="M719">
        <f t="shared" ref="M719:M724" si="1693">IF(J362&gt;0, M362/J362, "")</f>
        <v>0</v>
      </c>
      <c r="O719" t="str">
        <f t="shared" ref="O719:O724" si="1694">IF(N362&gt;0, O362/N362, "")</f>
        <v/>
      </c>
      <c r="P719" t="str">
        <f t="shared" ref="P719:P724" si="1695">IF(N362&gt;0, P362/N362, "")</f>
        <v/>
      </c>
      <c r="R719" t="str">
        <f t="shared" ref="R719:R724" si="1696">IF(Q362&gt;0, R362/Q362, "")</f>
        <v/>
      </c>
      <c r="S719" t="str">
        <f t="shared" ref="S719:S724" si="1697">IF(Q362&gt;0, S362/Q362, "")</f>
        <v/>
      </c>
      <c r="T719" t="str">
        <f t="shared" ref="T719:T724" si="1698">IF(Q362&gt;0, T362/Q362, "")</f>
        <v/>
      </c>
      <c r="U719" t="str">
        <f t="shared" ref="U719:X724" si="1699">IF(Q362&gt;0, U362/Q362, "")</f>
        <v/>
      </c>
      <c r="V719" t="str">
        <f t="shared" si="1699"/>
        <v/>
      </c>
      <c r="W719" t="str">
        <f t="shared" si="1699"/>
        <v/>
      </c>
      <c r="X719" t="str">
        <f t="shared" si="1699"/>
        <v/>
      </c>
      <c r="Y719" t="str">
        <f t="shared" ref="Y719:AB724" si="1700">IF(Q362&gt;0, Y362/Q362, "")</f>
        <v/>
      </c>
      <c r="Z719" t="str">
        <f t="shared" si="1700"/>
        <v/>
      </c>
      <c r="AA719" t="str">
        <f t="shared" si="1700"/>
        <v/>
      </c>
      <c r="AB719" t="str">
        <f t="shared" si="1700"/>
        <v/>
      </c>
      <c r="AD719">
        <f t="shared" ref="AD719:AD724" si="1701">IF(AC362&gt;0, AD362/AC362, "")</f>
        <v>0.32321699544764793</v>
      </c>
      <c r="AE719">
        <f t="shared" ref="AE719:AE724" si="1702">IF(AC362&gt;0, AE362/AC362, "")</f>
        <v>0.58573596358118363</v>
      </c>
      <c r="AF719">
        <f t="shared" ref="AF719:AF724" si="1703">IF(AC362&gt;0, AF362/AC362, "")</f>
        <v>0.33232169954476481</v>
      </c>
      <c r="AG719">
        <f t="shared" ref="AG719:AJ724" si="1704">IF(AC362&gt;0, AG362/AC362, "")</f>
        <v>0.52048558421851288</v>
      </c>
      <c r="AH719">
        <f t="shared" si="1704"/>
        <v>0.54460093896713613</v>
      </c>
      <c r="AI719">
        <f t="shared" si="1704"/>
        <v>0.47668393782383417</v>
      </c>
      <c r="AJ719">
        <f t="shared" si="1704"/>
        <v>0.50228310502283102</v>
      </c>
      <c r="AK719">
        <f t="shared" ref="AK719:AN724" si="1705">IF(AC362&gt;0, AK362/AC362, "")</f>
        <v>0.47951441578148712</v>
      </c>
      <c r="AL719">
        <f t="shared" si="1705"/>
        <v>0.45539906103286387</v>
      </c>
      <c r="AM719">
        <f t="shared" si="1705"/>
        <v>0.52331606217616577</v>
      </c>
      <c r="AN719">
        <f t="shared" si="1705"/>
        <v>0.49771689497716892</v>
      </c>
      <c r="AQ719" t="str">
        <f t="shared" ref="AQ719:AQ724" si="1706">IF(AP362&gt;0, AQ362/AP362, "")</f>
        <v/>
      </c>
      <c r="AR719" t="str">
        <f t="shared" ref="AR719:AR724" si="1707">IF(AP362&gt;0, AR362/AP362, "")</f>
        <v/>
      </c>
      <c r="AS719" t="str">
        <f t="shared" ref="AS719:AS724" si="1708">IF(AP362&gt;0, AS362/AP362, "")</f>
        <v/>
      </c>
      <c r="AT719" t="str">
        <f t="shared" ref="AT719:AW724" si="1709">IF(AP362&gt;0, AT362/AP362, "")</f>
        <v/>
      </c>
      <c r="AU719" t="str">
        <f t="shared" si="1709"/>
        <v/>
      </c>
      <c r="AV719" t="str">
        <f t="shared" si="1709"/>
        <v/>
      </c>
      <c r="AW719" t="str">
        <f t="shared" si="1709"/>
        <v/>
      </c>
      <c r="AX719" t="str">
        <f t="shared" ref="AX719:BA724" si="1710">IF(AP362&gt;0, AX362/AP362, "")</f>
        <v/>
      </c>
      <c r="AY719" t="str">
        <f t="shared" si="1710"/>
        <v/>
      </c>
      <c r="AZ719" t="str">
        <f t="shared" si="1710"/>
        <v/>
      </c>
      <c r="BA719" t="str">
        <f t="shared" si="1710"/>
        <v/>
      </c>
      <c r="BC719">
        <f t="shared" ref="BC719:BC724" si="1711">IF(BB362&gt;0, BC362/BB362, "")</f>
        <v>0.30894308943089432</v>
      </c>
      <c r="BD719">
        <f t="shared" ref="BD719:BD724" si="1712">IF(BB362&gt;0, BD362/BB362, "")</f>
        <v>0.5493612078977933</v>
      </c>
      <c r="BE719">
        <f t="shared" ref="BE719:BE724" si="1713">IF(BB362&gt;0, BE362/BB362, "")</f>
        <v>0.27642276422764228</v>
      </c>
      <c r="BF719">
        <f t="shared" ref="BF719:BI724" si="1714">IF(BB362&gt;0, BF362/BB362, "")</f>
        <v>0.76306620209059228</v>
      </c>
      <c r="BG719">
        <f t="shared" si="1714"/>
        <v>0.81954887218045114</v>
      </c>
      <c r="BH719">
        <f t="shared" si="1714"/>
        <v>0.76532769556025371</v>
      </c>
      <c r="BI719">
        <f t="shared" si="1714"/>
        <v>0.62184873949579833</v>
      </c>
      <c r="BJ719">
        <f t="shared" ref="BJ719:BM724" si="1715">IF(BB362&gt;0, BJ362/BB362, "")</f>
        <v>0.23693379790940766</v>
      </c>
      <c r="BK719">
        <f t="shared" si="1715"/>
        <v>0.18045112781954886</v>
      </c>
      <c r="BL719">
        <f t="shared" si="1715"/>
        <v>0.23467230443974629</v>
      </c>
      <c r="BM719">
        <f t="shared" si="1715"/>
        <v>0.37815126050420167</v>
      </c>
      <c r="BP719" t="str">
        <f t="shared" ref="BP719:BP724" si="1716">IF(BO362&gt;0, BP362/BO362, "")</f>
        <v/>
      </c>
      <c r="BQ719" t="str">
        <f t="shared" ref="BQ719:BQ724" si="1717">IF(BO362&gt;0, BQ362/BO362, "")</f>
        <v/>
      </c>
      <c r="BR719" t="str">
        <f t="shared" ref="BR719:BR724" si="1718">IF(BO362&gt;0, BR362/BO362, "")</f>
        <v/>
      </c>
      <c r="BS719" t="str">
        <f t="shared" ref="BS719:BV724" si="1719">IF(BO362&gt;0, BS362/BO362, "")</f>
        <v/>
      </c>
      <c r="BT719" t="str">
        <f t="shared" si="1719"/>
        <v/>
      </c>
      <c r="BU719" t="str">
        <f t="shared" si="1719"/>
        <v/>
      </c>
      <c r="BV719" t="str">
        <f t="shared" si="1719"/>
        <v/>
      </c>
      <c r="BW719" t="str">
        <f t="shared" ref="BW719:BZ724" si="1720">IF(BO362&gt;0, BW362/BO362, "")</f>
        <v/>
      </c>
      <c r="BX719" t="str">
        <f t="shared" si="1720"/>
        <v/>
      </c>
      <c r="BY719" t="str">
        <f t="shared" si="1720"/>
        <v/>
      </c>
      <c r="BZ719" t="str">
        <f t="shared" si="1720"/>
        <v/>
      </c>
    </row>
    <row r="720" spans="1:78" outlineLevel="1">
      <c r="A720" t="s">
        <v>119</v>
      </c>
      <c r="B720" t="s">
        <v>1945</v>
      </c>
      <c r="C720">
        <v>2019</v>
      </c>
      <c r="D720" t="s">
        <v>2039</v>
      </c>
      <c r="G720">
        <f t="shared" si="1688"/>
        <v>0.50555555555555554</v>
      </c>
      <c r="H720">
        <f t="shared" si="1689"/>
        <v>0.49305555555555558</v>
      </c>
      <c r="I720">
        <f t="shared" si="1690"/>
        <v>0.19583333333333333</v>
      </c>
      <c r="K720">
        <f t="shared" si="1691"/>
        <v>0.45945945945945948</v>
      </c>
      <c r="L720">
        <f t="shared" si="1692"/>
        <v>0.32432432432432434</v>
      </c>
      <c r="M720">
        <f t="shared" si="1693"/>
        <v>0</v>
      </c>
      <c r="O720" t="str">
        <f t="shared" si="1694"/>
        <v/>
      </c>
      <c r="P720" t="str">
        <f t="shared" si="1695"/>
        <v/>
      </c>
      <c r="R720" t="str">
        <f t="shared" si="1696"/>
        <v/>
      </c>
      <c r="S720" t="str">
        <f t="shared" si="1697"/>
        <v/>
      </c>
      <c r="T720" t="str">
        <f t="shared" si="1698"/>
        <v/>
      </c>
      <c r="U720" t="str">
        <f t="shared" si="1699"/>
        <v/>
      </c>
      <c r="V720" t="str">
        <f t="shared" si="1699"/>
        <v/>
      </c>
      <c r="W720" t="str">
        <f t="shared" si="1699"/>
        <v/>
      </c>
      <c r="X720" t="str">
        <f t="shared" si="1699"/>
        <v/>
      </c>
      <c r="Y720" t="str">
        <f t="shared" si="1700"/>
        <v/>
      </c>
      <c r="Z720" t="str">
        <f t="shared" si="1700"/>
        <v/>
      </c>
      <c r="AA720" t="str">
        <f t="shared" si="1700"/>
        <v/>
      </c>
      <c r="AB720" t="str">
        <f t="shared" si="1700"/>
        <v/>
      </c>
      <c r="AD720">
        <f t="shared" si="1701"/>
        <v>0.82325581395348835</v>
      </c>
      <c r="AE720">
        <f t="shared" si="1702"/>
        <v>0.56744186046511624</v>
      </c>
      <c r="AF720">
        <f t="shared" si="1703"/>
        <v>0.32093023255813952</v>
      </c>
      <c r="AG720">
        <f t="shared" si="1704"/>
        <v>0.5720930232558139</v>
      </c>
      <c r="AH720">
        <f t="shared" si="1704"/>
        <v>0.56308851224105461</v>
      </c>
      <c r="AI720">
        <f t="shared" si="1704"/>
        <v>0.55464480874316935</v>
      </c>
      <c r="AJ720">
        <f t="shared" si="1704"/>
        <v>0.52173913043478259</v>
      </c>
      <c r="AK720">
        <f t="shared" si="1705"/>
        <v>0.42790697674418604</v>
      </c>
      <c r="AL720">
        <f t="shared" si="1705"/>
        <v>0.43691148775894539</v>
      </c>
      <c r="AM720">
        <f t="shared" si="1705"/>
        <v>0.4453551912568306</v>
      </c>
      <c r="AN720">
        <f t="shared" si="1705"/>
        <v>0.47826086956521741</v>
      </c>
      <c r="AQ720" t="str">
        <f t="shared" si="1706"/>
        <v/>
      </c>
      <c r="AR720" t="str">
        <f t="shared" si="1707"/>
        <v/>
      </c>
      <c r="AS720" t="str">
        <f t="shared" si="1708"/>
        <v/>
      </c>
      <c r="AT720" t="str">
        <f t="shared" si="1709"/>
        <v/>
      </c>
      <c r="AU720" t="str">
        <f t="shared" si="1709"/>
        <v/>
      </c>
      <c r="AV720" t="str">
        <f t="shared" si="1709"/>
        <v/>
      </c>
      <c r="AW720" t="str">
        <f t="shared" si="1709"/>
        <v/>
      </c>
      <c r="AX720" t="str">
        <f t="shared" si="1710"/>
        <v/>
      </c>
      <c r="AY720" t="str">
        <f t="shared" si="1710"/>
        <v/>
      </c>
      <c r="AZ720" t="str">
        <f t="shared" si="1710"/>
        <v/>
      </c>
      <c r="BA720" t="str">
        <f t="shared" si="1710"/>
        <v/>
      </c>
      <c r="BC720">
        <f t="shared" si="1711"/>
        <v>0.75496688741721851</v>
      </c>
      <c r="BD720">
        <f t="shared" si="1712"/>
        <v>0.55298013245033117</v>
      </c>
      <c r="BE720">
        <f t="shared" si="1713"/>
        <v>0.25496688741721857</v>
      </c>
      <c r="BF720">
        <f t="shared" si="1714"/>
        <v>0.7803532008830022</v>
      </c>
      <c r="BG720">
        <f t="shared" si="1714"/>
        <v>0.75877192982456143</v>
      </c>
      <c r="BH720">
        <f t="shared" si="1714"/>
        <v>0.77445109780439125</v>
      </c>
      <c r="BI720">
        <f t="shared" si="1714"/>
        <v>0.5714285714285714</v>
      </c>
      <c r="BJ720">
        <f t="shared" si="1715"/>
        <v>0.2196467991169978</v>
      </c>
      <c r="BK720">
        <f t="shared" si="1715"/>
        <v>0.2412280701754386</v>
      </c>
      <c r="BL720">
        <f t="shared" si="1715"/>
        <v>0.22554890219560877</v>
      </c>
      <c r="BM720">
        <f t="shared" si="1715"/>
        <v>0.42857142857142855</v>
      </c>
      <c r="BP720" t="str">
        <f t="shared" si="1716"/>
        <v/>
      </c>
      <c r="BQ720" t="str">
        <f t="shared" si="1717"/>
        <v/>
      </c>
      <c r="BR720" t="str">
        <f t="shared" si="1718"/>
        <v/>
      </c>
      <c r="BS720" t="str">
        <f t="shared" si="1719"/>
        <v/>
      </c>
      <c r="BT720" t="str">
        <f t="shared" si="1719"/>
        <v/>
      </c>
      <c r="BU720" t="str">
        <f t="shared" si="1719"/>
        <v/>
      </c>
      <c r="BV720" t="str">
        <f t="shared" si="1719"/>
        <v/>
      </c>
      <c r="BW720" t="str">
        <f t="shared" si="1720"/>
        <v/>
      </c>
      <c r="BX720" t="str">
        <f t="shared" si="1720"/>
        <v/>
      </c>
      <c r="BY720" t="str">
        <f t="shared" si="1720"/>
        <v/>
      </c>
      <c r="BZ720" t="str">
        <f t="shared" si="1720"/>
        <v/>
      </c>
    </row>
    <row r="721" spans="1:78" outlineLevel="1">
      <c r="A721" t="s">
        <v>119</v>
      </c>
      <c r="B721" t="s">
        <v>1945</v>
      </c>
      <c r="C721">
        <v>2020</v>
      </c>
      <c r="D721" t="s">
        <v>2039</v>
      </c>
      <c r="G721">
        <f t="shared" si="1688"/>
        <v>0.70601589103291718</v>
      </c>
      <c r="H721">
        <f t="shared" si="1689"/>
        <v>0.39046538024971622</v>
      </c>
      <c r="I721">
        <f t="shared" si="1690"/>
        <v>0.14074914869466515</v>
      </c>
      <c r="K721">
        <f t="shared" si="1691"/>
        <v>0.5</v>
      </c>
      <c r="L721">
        <f t="shared" si="1692"/>
        <v>0.5</v>
      </c>
      <c r="M721">
        <f t="shared" si="1693"/>
        <v>0</v>
      </c>
      <c r="O721">
        <f t="shared" si="1694"/>
        <v>0</v>
      </c>
      <c r="P721">
        <f t="shared" si="1695"/>
        <v>1</v>
      </c>
      <c r="R721">
        <f t="shared" si="1696"/>
        <v>0</v>
      </c>
      <c r="S721">
        <f t="shared" si="1697"/>
        <v>0</v>
      </c>
      <c r="T721">
        <f t="shared" si="1698"/>
        <v>0</v>
      </c>
      <c r="U721">
        <f t="shared" si="1699"/>
        <v>0.74193548387096775</v>
      </c>
      <c r="V721" t="str">
        <f t="shared" si="1699"/>
        <v/>
      </c>
      <c r="W721" t="str">
        <f t="shared" si="1699"/>
        <v/>
      </c>
      <c r="X721" t="str">
        <f t="shared" si="1699"/>
        <v/>
      </c>
      <c r="Y721">
        <f t="shared" si="1700"/>
        <v>0.25806451612903225</v>
      </c>
      <c r="Z721" t="str">
        <f t="shared" si="1700"/>
        <v/>
      </c>
      <c r="AA721" t="str">
        <f t="shared" si="1700"/>
        <v/>
      </c>
      <c r="AB721" t="str">
        <f t="shared" si="1700"/>
        <v/>
      </c>
      <c r="AD721">
        <f t="shared" si="1701"/>
        <v>0.80655226209048358</v>
      </c>
      <c r="AE721">
        <f t="shared" si="1702"/>
        <v>0.64274570982839319</v>
      </c>
      <c r="AF721">
        <f t="shared" si="1703"/>
        <v>0.35881435257410299</v>
      </c>
      <c r="AG721">
        <f t="shared" si="1704"/>
        <v>0.56162246489859591</v>
      </c>
      <c r="AH721">
        <f t="shared" si="1704"/>
        <v>0.57446808510638303</v>
      </c>
      <c r="AI721">
        <f t="shared" si="1704"/>
        <v>0.54611650485436891</v>
      </c>
      <c r="AJ721">
        <f t="shared" si="1704"/>
        <v>0.55652173913043479</v>
      </c>
      <c r="AK721">
        <f t="shared" si="1705"/>
        <v>0.43837753510140404</v>
      </c>
      <c r="AL721">
        <f t="shared" si="1705"/>
        <v>0.42553191489361702</v>
      </c>
      <c r="AM721">
        <f t="shared" si="1705"/>
        <v>0.45388349514563109</v>
      </c>
      <c r="AN721">
        <f t="shared" si="1705"/>
        <v>0.44347826086956521</v>
      </c>
      <c r="AQ721" t="str">
        <f t="shared" si="1706"/>
        <v/>
      </c>
      <c r="AR721" t="str">
        <f t="shared" si="1707"/>
        <v/>
      </c>
      <c r="AS721" t="str">
        <f t="shared" si="1708"/>
        <v/>
      </c>
      <c r="AT721" t="str">
        <f t="shared" si="1709"/>
        <v/>
      </c>
      <c r="AU721" t="str">
        <f t="shared" si="1709"/>
        <v/>
      </c>
      <c r="AV721" t="str">
        <f t="shared" si="1709"/>
        <v/>
      </c>
      <c r="AW721" t="str">
        <f t="shared" si="1709"/>
        <v/>
      </c>
      <c r="AX721" t="str">
        <f t="shared" si="1710"/>
        <v/>
      </c>
      <c r="AY721" t="str">
        <f t="shared" si="1710"/>
        <v/>
      </c>
      <c r="AZ721" t="str">
        <f t="shared" si="1710"/>
        <v/>
      </c>
      <c r="BA721" t="str">
        <f t="shared" si="1710"/>
        <v/>
      </c>
      <c r="BC721">
        <f t="shared" si="1711"/>
        <v>0.67203219315895368</v>
      </c>
      <c r="BD721">
        <f t="shared" si="1712"/>
        <v>0.51911468812877259</v>
      </c>
      <c r="BE721">
        <f t="shared" si="1713"/>
        <v>0.28470824949698187</v>
      </c>
      <c r="BF721">
        <f t="shared" si="1714"/>
        <v>0.79577464788732399</v>
      </c>
      <c r="BG721">
        <f t="shared" si="1714"/>
        <v>0.76497005988023947</v>
      </c>
      <c r="BH721">
        <f t="shared" si="1714"/>
        <v>0.77906976744186052</v>
      </c>
      <c r="BI721">
        <f t="shared" si="1714"/>
        <v>0.62897526501766787</v>
      </c>
      <c r="BJ721">
        <f t="shared" si="1715"/>
        <v>0.20422535211267606</v>
      </c>
      <c r="BK721">
        <f t="shared" si="1715"/>
        <v>0.23502994011976047</v>
      </c>
      <c r="BL721">
        <f t="shared" si="1715"/>
        <v>0.22093023255813954</v>
      </c>
      <c r="BM721">
        <f t="shared" si="1715"/>
        <v>0.37102473498233218</v>
      </c>
      <c r="BP721" t="str">
        <f t="shared" si="1716"/>
        <v/>
      </c>
      <c r="BQ721" t="str">
        <f t="shared" si="1717"/>
        <v/>
      </c>
      <c r="BR721" t="str">
        <f t="shared" si="1718"/>
        <v/>
      </c>
      <c r="BS721" t="str">
        <f t="shared" si="1719"/>
        <v/>
      </c>
      <c r="BT721" t="str">
        <f t="shared" si="1719"/>
        <v/>
      </c>
      <c r="BU721" t="str">
        <f t="shared" si="1719"/>
        <v/>
      </c>
      <c r="BV721" t="str">
        <f t="shared" si="1719"/>
        <v/>
      </c>
      <c r="BW721" t="str">
        <f t="shared" si="1720"/>
        <v/>
      </c>
      <c r="BX721" t="str">
        <f t="shared" si="1720"/>
        <v/>
      </c>
      <c r="BY721" t="str">
        <f t="shared" si="1720"/>
        <v/>
      </c>
      <c r="BZ721" t="str">
        <f t="shared" si="1720"/>
        <v/>
      </c>
    </row>
    <row r="722" spans="1:78" outlineLevel="1">
      <c r="A722" t="s">
        <v>119</v>
      </c>
      <c r="B722" t="s">
        <v>1945</v>
      </c>
      <c r="C722">
        <v>2021</v>
      </c>
      <c r="D722" t="s">
        <v>2039</v>
      </c>
      <c r="G722">
        <f t="shared" si="1688"/>
        <v>0.69021065675340765</v>
      </c>
      <c r="H722">
        <f t="shared" si="1689"/>
        <v>0.41263940520446096</v>
      </c>
      <c r="I722">
        <f t="shared" si="1690"/>
        <v>0.1449814126394052</v>
      </c>
      <c r="K722">
        <f t="shared" si="1691"/>
        <v>0.66666666666666663</v>
      </c>
      <c r="L722">
        <f t="shared" si="1692"/>
        <v>0.22222222222222221</v>
      </c>
      <c r="M722">
        <f t="shared" si="1693"/>
        <v>0.1111111111111111</v>
      </c>
      <c r="O722">
        <f t="shared" si="1694"/>
        <v>0</v>
      </c>
      <c r="P722">
        <f t="shared" si="1695"/>
        <v>1</v>
      </c>
      <c r="R722">
        <f t="shared" si="1696"/>
        <v>0</v>
      </c>
      <c r="S722">
        <f t="shared" si="1697"/>
        <v>0</v>
      </c>
      <c r="T722">
        <f t="shared" si="1698"/>
        <v>0</v>
      </c>
      <c r="U722">
        <f t="shared" si="1699"/>
        <v>1</v>
      </c>
      <c r="V722" t="str">
        <f t="shared" si="1699"/>
        <v/>
      </c>
      <c r="W722" t="str">
        <f t="shared" si="1699"/>
        <v/>
      </c>
      <c r="X722" t="str">
        <f t="shared" si="1699"/>
        <v/>
      </c>
      <c r="Y722">
        <f t="shared" si="1700"/>
        <v>0</v>
      </c>
      <c r="Z722" t="str">
        <f t="shared" si="1700"/>
        <v/>
      </c>
      <c r="AA722" t="str">
        <f t="shared" si="1700"/>
        <v/>
      </c>
      <c r="AB722" t="str">
        <f t="shared" si="1700"/>
        <v/>
      </c>
      <c r="AD722">
        <f t="shared" si="1701"/>
        <v>0.740506329113924</v>
      </c>
      <c r="AE722">
        <f t="shared" si="1702"/>
        <v>0.57911392405063289</v>
      </c>
      <c r="AF722">
        <f t="shared" si="1703"/>
        <v>0.36867088607594939</v>
      </c>
      <c r="AG722">
        <f t="shared" si="1704"/>
        <v>0.52056962025316456</v>
      </c>
      <c r="AH722">
        <f t="shared" si="1704"/>
        <v>0.53205128205128205</v>
      </c>
      <c r="AI722">
        <f t="shared" si="1704"/>
        <v>0.49180327868852458</v>
      </c>
      <c r="AJ722">
        <f t="shared" si="1704"/>
        <v>0.50214592274678116</v>
      </c>
      <c r="AK722">
        <f t="shared" si="1705"/>
        <v>0.47943037974683544</v>
      </c>
      <c r="AL722">
        <f t="shared" si="1705"/>
        <v>0.46794871794871795</v>
      </c>
      <c r="AM722">
        <f t="shared" si="1705"/>
        <v>0.50819672131147542</v>
      </c>
      <c r="AN722">
        <f t="shared" si="1705"/>
        <v>0.4978540772532189</v>
      </c>
      <c r="AQ722" t="str">
        <f t="shared" si="1706"/>
        <v/>
      </c>
      <c r="AR722" t="str">
        <f t="shared" si="1707"/>
        <v/>
      </c>
      <c r="AS722" t="str">
        <f t="shared" si="1708"/>
        <v/>
      </c>
      <c r="AT722" t="str">
        <f t="shared" si="1709"/>
        <v/>
      </c>
      <c r="AU722" t="str">
        <f t="shared" si="1709"/>
        <v/>
      </c>
      <c r="AV722" t="str">
        <f t="shared" si="1709"/>
        <v/>
      </c>
      <c r="AW722" t="str">
        <f t="shared" si="1709"/>
        <v/>
      </c>
      <c r="AX722" t="str">
        <f t="shared" si="1710"/>
        <v/>
      </c>
      <c r="AY722" t="str">
        <f t="shared" si="1710"/>
        <v/>
      </c>
      <c r="AZ722" t="str">
        <f t="shared" si="1710"/>
        <v/>
      </c>
      <c r="BA722" t="str">
        <f t="shared" si="1710"/>
        <v/>
      </c>
      <c r="BC722">
        <f t="shared" si="1711"/>
        <v>0.74183673469387756</v>
      </c>
      <c r="BD722">
        <f t="shared" si="1712"/>
        <v>0.52857142857142858</v>
      </c>
      <c r="BE722">
        <f t="shared" si="1713"/>
        <v>0.24591836734693878</v>
      </c>
      <c r="BF722">
        <f t="shared" si="1714"/>
        <v>0.7857142857142857</v>
      </c>
      <c r="BG722">
        <f t="shared" si="1714"/>
        <v>0.78129298486932597</v>
      </c>
      <c r="BH722">
        <f t="shared" si="1714"/>
        <v>0.78764478764478763</v>
      </c>
      <c r="BI722">
        <f t="shared" si="1714"/>
        <v>0.63485477178423233</v>
      </c>
      <c r="BJ722">
        <f t="shared" si="1715"/>
        <v>0.21428571428571427</v>
      </c>
      <c r="BK722">
        <f t="shared" si="1715"/>
        <v>0.218707015130674</v>
      </c>
      <c r="BL722">
        <f t="shared" si="1715"/>
        <v>0.21235521235521235</v>
      </c>
      <c r="BM722">
        <f t="shared" si="1715"/>
        <v>0.36514522821576761</v>
      </c>
      <c r="BP722" t="str">
        <f t="shared" si="1716"/>
        <v/>
      </c>
      <c r="BQ722" t="str">
        <f t="shared" si="1717"/>
        <v/>
      </c>
      <c r="BR722" t="str">
        <f t="shared" si="1718"/>
        <v/>
      </c>
      <c r="BS722" t="str">
        <f t="shared" si="1719"/>
        <v/>
      </c>
      <c r="BT722" t="str">
        <f t="shared" si="1719"/>
        <v/>
      </c>
      <c r="BU722" t="str">
        <f t="shared" si="1719"/>
        <v/>
      </c>
      <c r="BV722" t="str">
        <f t="shared" si="1719"/>
        <v/>
      </c>
      <c r="BW722" t="str">
        <f t="shared" si="1720"/>
        <v/>
      </c>
      <c r="BX722" t="str">
        <f t="shared" si="1720"/>
        <v/>
      </c>
      <c r="BY722" t="str">
        <f t="shared" si="1720"/>
        <v/>
      </c>
      <c r="BZ722" t="str">
        <f t="shared" si="1720"/>
        <v/>
      </c>
    </row>
    <row r="723" spans="1:78" outlineLevel="1">
      <c r="A723" t="s">
        <v>119</v>
      </c>
      <c r="B723" t="s">
        <v>1945</v>
      </c>
      <c r="C723">
        <v>2022</v>
      </c>
      <c r="D723" t="s">
        <v>2039</v>
      </c>
      <c r="G723">
        <f t="shared" si="1688"/>
        <v>0.74960629921259847</v>
      </c>
      <c r="H723">
        <f t="shared" si="1689"/>
        <v>0.40472440944881888</v>
      </c>
      <c r="I723">
        <f t="shared" si="1690"/>
        <v>0.14803149606299212</v>
      </c>
      <c r="K723" t="str">
        <f t="shared" si="1691"/>
        <v/>
      </c>
      <c r="L723" t="str">
        <f t="shared" si="1692"/>
        <v/>
      </c>
      <c r="M723" t="str">
        <f t="shared" si="1693"/>
        <v/>
      </c>
      <c r="O723">
        <f t="shared" si="1694"/>
        <v>0</v>
      </c>
      <c r="P723">
        <f t="shared" si="1695"/>
        <v>1</v>
      </c>
      <c r="R723">
        <f t="shared" si="1696"/>
        <v>0</v>
      </c>
      <c r="S723">
        <f t="shared" si="1697"/>
        <v>0</v>
      </c>
      <c r="T723">
        <f t="shared" si="1698"/>
        <v>0</v>
      </c>
      <c r="U723">
        <f t="shared" si="1699"/>
        <v>1</v>
      </c>
      <c r="V723" t="str">
        <f t="shared" si="1699"/>
        <v/>
      </c>
      <c r="W723" t="str">
        <f t="shared" si="1699"/>
        <v/>
      </c>
      <c r="X723" t="str">
        <f t="shared" si="1699"/>
        <v/>
      </c>
      <c r="Y723">
        <f t="shared" si="1700"/>
        <v>0</v>
      </c>
      <c r="Z723" t="str">
        <f t="shared" si="1700"/>
        <v/>
      </c>
      <c r="AA723" t="str">
        <f t="shared" si="1700"/>
        <v/>
      </c>
      <c r="AB723" t="str">
        <f t="shared" si="1700"/>
        <v/>
      </c>
      <c r="AD723">
        <f t="shared" si="1701"/>
        <v>0.81739130434782614</v>
      </c>
      <c r="AE723">
        <f t="shared" si="1702"/>
        <v>0.55797101449275366</v>
      </c>
      <c r="AF723">
        <f t="shared" si="1703"/>
        <v>0.36521739130434783</v>
      </c>
      <c r="AG723">
        <f t="shared" si="1704"/>
        <v>0.48550724637681159</v>
      </c>
      <c r="AH723">
        <f t="shared" si="1704"/>
        <v>0.51773049645390068</v>
      </c>
      <c r="AI723">
        <f t="shared" si="1704"/>
        <v>0.47532467532467532</v>
      </c>
      <c r="AJ723">
        <f t="shared" si="1704"/>
        <v>0.48412698412698413</v>
      </c>
      <c r="AK723">
        <f t="shared" si="1705"/>
        <v>0.51449275362318836</v>
      </c>
      <c r="AL723">
        <f t="shared" si="1705"/>
        <v>0.48226950354609927</v>
      </c>
      <c r="AM723">
        <f t="shared" si="1705"/>
        <v>0.52467532467532463</v>
      </c>
      <c r="AN723">
        <f t="shared" si="1705"/>
        <v>0.51587301587301593</v>
      </c>
      <c r="AQ723" t="str">
        <f t="shared" si="1706"/>
        <v/>
      </c>
      <c r="AR723" t="str">
        <f t="shared" si="1707"/>
        <v/>
      </c>
      <c r="AS723" t="str">
        <f t="shared" si="1708"/>
        <v/>
      </c>
      <c r="AT723" t="str">
        <f t="shared" si="1709"/>
        <v/>
      </c>
      <c r="AU723" t="str">
        <f t="shared" si="1709"/>
        <v/>
      </c>
      <c r="AV723" t="str">
        <f t="shared" si="1709"/>
        <v/>
      </c>
      <c r="AW723" t="str">
        <f t="shared" si="1709"/>
        <v/>
      </c>
      <c r="AX723" t="str">
        <f t="shared" si="1710"/>
        <v/>
      </c>
      <c r="AY723" t="str">
        <f t="shared" si="1710"/>
        <v/>
      </c>
      <c r="AZ723" t="str">
        <f t="shared" si="1710"/>
        <v/>
      </c>
      <c r="BA723" t="str">
        <f t="shared" si="1710"/>
        <v/>
      </c>
      <c r="BC723">
        <f t="shared" si="1711"/>
        <v>0.74534883720930234</v>
      </c>
      <c r="BD723">
        <f t="shared" si="1712"/>
        <v>0.54767441860465116</v>
      </c>
      <c r="BE723">
        <f t="shared" si="1713"/>
        <v>0.27093023255813953</v>
      </c>
      <c r="BF723">
        <f t="shared" si="1714"/>
        <v>0.77674418604651163</v>
      </c>
      <c r="BG723">
        <f t="shared" si="1714"/>
        <v>0.77847113884555386</v>
      </c>
      <c r="BH723">
        <f t="shared" si="1714"/>
        <v>0.75159235668789814</v>
      </c>
      <c r="BI723">
        <f t="shared" si="1714"/>
        <v>0.59227467811158796</v>
      </c>
      <c r="BJ723">
        <f t="shared" si="1715"/>
        <v>0.22325581395348837</v>
      </c>
      <c r="BK723">
        <f t="shared" si="1715"/>
        <v>0.22152886115444617</v>
      </c>
      <c r="BL723">
        <f t="shared" si="1715"/>
        <v>0.24840764331210191</v>
      </c>
      <c r="BM723">
        <f t="shared" si="1715"/>
        <v>0.40772532188841204</v>
      </c>
      <c r="BP723" t="str">
        <f t="shared" si="1716"/>
        <v/>
      </c>
      <c r="BQ723" t="str">
        <f t="shared" si="1717"/>
        <v/>
      </c>
      <c r="BR723" t="str">
        <f t="shared" si="1718"/>
        <v/>
      </c>
      <c r="BS723" t="str">
        <f t="shared" si="1719"/>
        <v/>
      </c>
      <c r="BT723" t="str">
        <f t="shared" si="1719"/>
        <v/>
      </c>
      <c r="BU723" t="str">
        <f t="shared" si="1719"/>
        <v/>
      </c>
      <c r="BV723" t="str">
        <f t="shared" si="1719"/>
        <v/>
      </c>
      <c r="BW723" t="str">
        <f t="shared" si="1720"/>
        <v/>
      </c>
      <c r="BX723" t="str">
        <f t="shared" si="1720"/>
        <v/>
      </c>
      <c r="BY723" t="str">
        <f t="shared" si="1720"/>
        <v/>
      </c>
      <c r="BZ723" t="str">
        <f t="shared" si="1720"/>
        <v/>
      </c>
    </row>
    <row r="724" spans="1:78" outlineLevel="1">
      <c r="A724" t="s">
        <v>119</v>
      </c>
      <c r="B724" t="s">
        <v>1945</v>
      </c>
      <c r="C724">
        <v>2023</v>
      </c>
      <c r="D724" t="s">
        <v>2039</v>
      </c>
      <c r="G724">
        <f t="shared" si="1688"/>
        <v>0.79342723004694837</v>
      </c>
      <c r="H724">
        <f t="shared" si="1689"/>
        <v>0.4569640062597809</v>
      </c>
      <c r="I724">
        <f t="shared" si="1690"/>
        <v>0.14397496087636932</v>
      </c>
      <c r="K724">
        <f t="shared" si="1691"/>
        <v>0.8571428571428571</v>
      </c>
      <c r="L724">
        <f t="shared" si="1692"/>
        <v>0.38095238095238093</v>
      </c>
      <c r="M724">
        <f t="shared" si="1693"/>
        <v>0</v>
      </c>
      <c r="O724">
        <f t="shared" si="1694"/>
        <v>0</v>
      </c>
      <c r="P724">
        <f t="shared" si="1695"/>
        <v>1</v>
      </c>
      <c r="R724">
        <f t="shared" si="1696"/>
        <v>0.92592592592592593</v>
      </c>
      <c r="S724">
        <f t="shared" si="1697"/>
        <v>0.59259259259259256</v>
      </c>
      <c r="T724">
        <f t="shared" si="1698"/>
        <v>0.59259259259259256</v>
      </c>
      <c r="U724">
        <f t="shared" si="1699"/>
        <v>1</v>
      </c>
      <c r="V724">
        <f t="shared" si="1699"/>
        <v>1</v>
      </c>
      <c r="W724">
        <f t="shared" si="1699"/>
        <v>1</v>
      </c>
      <c r="X724">
        <f t="shared" si="1699"/>
        <v>1</v>
      </c>
      <c r="Y724">
        <f t="shared" si="1700"/>
        <v>0</v>
      </c>
      <c r="Z724">
        <f t="shared" si="1700"/>
        <v>0</v>
      </c>
      <c r="AA724">
        <f t="shared" si="1700"/>
        <v>0</v>
      </c>
      <c r="AB724">
        <f t="shared" si="1700"/>
        <v>0</v>
      </c>
      <c r="AD724">
        <f t="shared" si="1701"/>
        <v>0.8783783783783784</v>
      </c>
      <c r="AE724">
        <f t="shared" si="1702"/>
        <v>0.61081081081081079</v>
      </c>
      <c r="AF724">
        <f t="shared" si="1703"/>
        <v>0.28783783783783784</v>
      </c>
      <c r="AG724">
        <f t="shared" si="1704"/>
        <v>0.53783783783783778</v>
      </c>
      <c r="AH724">
        <f t="shared" si="1704"/>
        <v>0.5461538461538461</v>
      </c>
      <c r="AI724">
        <f t="shared" si="1704"/>
        <v>0.51106194690265483</v>
      </c>
      <c r="AJ724">
        <f t="shared" si="1704"/>
        <v>0.48826291079812206</v>
      </c>
      <c r="AK724">
        <f t="shared" si="1705"/>
        <v>0.46216216216216216</v>
      </c>
      <c r="AL724">
        <f t="shared" si="1705"/>
        <v>0.45384615384615384</v>
      </c>
      <c r="AM724">
        <f t="shared" si="1705"/>
        <v>0.48893805309734512</v>
      </c>
      <c r="AN724">
        <f t="shared" si="1705"/>
        <v>0.51173708920187788</v>
      </c>
      <c r="AQ724" t="str">
        <f t="shared" si="1706"/>
        <v/>
      </c>
      <c r="AR724" t="str">
        <f t="shared" si="1707"/>
        <v/>
      </c>
      <c r="AS724" t="str">
        <f t="shared" si="1708"/>
        <v/>
      </c>
      <c r="AT724" t="str">
        <f t="shared" si="1709"/>
        <v/>
      </c>
      <c r="AU724" t="str">
        <f t="shared" si="1709"/>
        <v/>
      </c>
      <c r="AV724" t="str">
        <f t="shared" si="1709"/>
        <v/>
      </c>
      <c r="AW724" t="str">
        <f t="shared" si="1709"/>
        <v/>
      </c>
      <c r="AX724" t="str">
        <f t="shared" si="1710"/>
        <v/>
      </c>
      <c r="AY724" t="str">
        <f t="shared" si="1710"/>
        <v/>
      </c>
      <c r="AZ724" t="str">
        <f t="shared" si="1710"/>
        <v/>
      </c>
      <c r="BA724" t="str">
        <f t="shared" si="1710"/>
        <v/>
      </c>
      <c r="BC724">
        <f t="shared" si="1711"/>
        <v>0.79939819458375128</v>
      </c>
      <c r="BD724">
        <f t="shared" si="1712"/>
        <v>0.54463390170511539</v>
      </c>
      <c r="BE724">
        <f t="shared" si="1713"/>
        <v>0.24974924774322968</v>
      </c>
      <c r="BF724">
        <f t="shared" si="1714"/>
        <v>0.74523570712136411</v>
      </c>
      <c r="BG724">
        <f t="shared" si="1714"/>
        <v>0.75156838143036386</v>
      </c>
      <c r="BH724">
        <f t="shared" si="1714"/>
        <v>0.72744014732965012</v>
      </c>
      <c r="BI724">
        <f t="shared" si="1714"/>
        <v>0.5662650602409639</v>
      </c>
      <c r="BJ724">
        <f t="shared" si="1715"/>
        <v>0.25476429287863589</v>
      </c>
      <c r="BK724">
        <f t="shared" si="1715"/>
        <v>0.24843161856963614</v>
      </c>
      <c r="BL724">
        <f t="shared" si="1715"/>
        <v>0.27255985267034993</v>
      </c>
      <c r="BM724">
        <f t="shared" si="1715"/>
        <v>0.43373493975903615</v>
      </c>
      <c r="BP724" t="str">
        <f t="shared" si="1716"/>
        <v/>
      </c>
      <c r="BQ724" t="str">
        <f t="shared" si="1717"/>
        <v/>
      </c>
      <c r="BR724" t="str">
        <f t="shared" si="1718"/>
        <v/>
      </c>
      <c r="BS724" t="str">
        <f t="shared" si="1719"/>
        <v/>
      </c>
      <c r="BT724" t="str">
        <f t="shared" si="1719"/>
        <v/>
      </c>
      <c r="BU724" t="str">
        <f t="shared" si="1719"/>
        <v/>
      </c>
      <c r="BV724" t="str">
        <f t="shared" si="1719"/>
        <v/>
      </c>
      <c r="BW724" t="str">
        <f t="shared" si="1720"/>
        <v/>
      </c>
      <c r="BX724" t="str">
        <f t="shared" si="1720"/>
        <v/>
      </c>
      <c r="BY724" t="str">
        <f t="shared" si="1720"/>
        <v/>
      </c>
      <c r="BZ724" t="str">
        <f t="shared" si="1720"/>
        <v/>
      </c>
    </row>
    <row r="725" spans="1:78" outlineLevel="1">
      <c r="A725" t="s">
        <v>121</v>
      </c>
      <c r="B725" t="s">
        <v>1980</v>
      </c>
      <c r="C725">
        <v>2018</v>
      </c>
      <c r="D725" t="s">
        <v>2039</v>
      </c>
      <c r="G725">
        <f t="shared" ref="G725:G730" si="1721">IF(F372&gt;0, G372/F372, "")</f>
        <v>0.43177104935711325</v>
      </c>
      <c r="H725">
        <f t="shared" ref="H725:H730" si="1722">IF(F372&gt;0, H372/F372, "")</f>
        <v>0.52177519701368724</v>
      </c>
      <c r="I725">
        <f t="shared" ref="I725:I730" si="1723">IF(F372&gt;0, I372/F372, "")</f>
        <v>0.13604313562836998</v>
      </c>
      <c r="K725" t="str">
        <f t="shared" ref="K725:K730" si="1724">IF(J372&gt;0, K372/J372, "")</f>
        <v/>
      </c>
      <c r="L725" t="str">
        <f t="shared" ref="L725:L730" si="1725">IF(J372&gt;0, L372/J372, "")</f>
        <v/>
      </c>
      <c r="M725" t="str">
        <f t="shared" ref="M725:M730" si="1726">IF(J372&gt;0, M372/J372, "")</f>
        <v/>
      </c>
      <c r="O725" t="str">
        <f t="shared" ref="O725:O730" si="1727">IF(N372&gt;0, O372/N372, "")</f>
        <v/>
      </c>
      <c r="P725" t="str">
        <f t="shared" ref="P725:P730" si="1728">IF(N372&gt;0, P372/N372, "")</f>
        <v/>
      </c>
      <c r="R725" t="str">
        <f t="shared" ref="R725:R730" si="1729">IF(Q372&gt;0, R372/Q372, "")</f>
        <v/>
      </c>
      <c r="S725" t="str">
        <f t="shared" ref="S725:S730" si="1730">IF(Q372&gt;0, S372/Q372, "")</f>
        <v/>
      </c>
      <c r="T725" t="str">
        <f t="shared" ref="T725:T730" si="1731">IF(Q372&gt;0, T372/Q372, "")</f>
        <v/>
      </c>
      <c r="U725" t="str">
        <f t="shared" ref="U725:X730" si="1732">IF(Q372&gt;0, U372/Q372, "")</f>
        <v/>
      </c>
      <c r="V725" t="str">
        <f t="shared" si="1732"/>
        <v/>
      </c>
      <c r="W725" t="str">
        <f t="shared" si="1732"/>
        <v/>
      </c>
      <c r="X725" t="str">
        <f t="shared" si="1732"/>
        <v/>
      </c>
      <c r="Y725" t="str">
        <f t="shared" ref="Y725:AB730" si="1733">IF(Q372&gt;0, Y372/Q372, "")</f>
        <v/>
      </c>
      <c r="Z725" t="str">
        <f t="shared" si="1733"/>
        <v/>
      </c>
      <c r="AA725" t="str">
        <f t="shared" si="1733"/>
        <v/>
      </c>
      <c r="AB725" t="str">
        <f t="shared" si="1733"/>
        <v/>
      </c>
      <c r="AD725">
        <f t="shared" ref="AD725:AD730" si="1734">IF(AC372&gt;0, AD372/AC372, "")</f>
        <v>0.69709331973482913</v>
      </c>
      <c r="AE725">
        <f t="shared" ref="AE725:AE730" si="1735">IF(AC372&gt;0, AE372/AC372, "")</f>
        <v>0.50943396226415094</v>
      </c>
      <c r="AF725">
        <f t="shared" ref="AF725:AF730" si="1736">IF(AC372&gt;0, AF372/AC372, "")</f>
        <v>0.24681285058643548</v>
      </c>
      <c r="AG725">
        <f t="shared" ref="AG725:AJ730" si="1737">IF(AC372&gt;0, AG372/AC372, "")</f>
        <v>0.25344212136664968</v>
      </c>
      <c r="AH725">
        <f t="shared" si="1737"/>
        <v>0.28529626920263351</v>
      </c>
      <c r="AI725">
        <f t="shared" si="1737"/>
        <v>0.25025025025025027</v>
      </c>
      <c r="AJ725">
        <f t="shared" si="1737"/>
        <v>0.20454545454545456</v>
      </c>
      <c r="AK725">
        <f t="shared" ref="AK725:AN730" si="1738">IF(AC372&gt;0, AK372/AC372, "")</f>
        <v>0.74655787863335032</v>
      </c>
      <c r="AL725">
        <f t="shared" si="1738"/>
        <v>0.71470373079736649</v>
      </c>
      <c r="AM725">
        <f t="shared" si="1738"/>
        <v>0.74974974974974973</v>
      </c>
      <c r="AN725">
        <f t="shared" si="1738"/>
        <v>0.79545454545454541</v>
      </c>
      <c r="AQ725">
        <f t="shared" ref="AQ725:AQ730" si="1739">IF(AP372&gt;0, AQ372/AP372, "")</f>
        <v>0.4</v>
      </c>
      <c r="AR725">
        <f t="shared" ref="AR725:AR730" si="1740">IF(AP372&gt;0, AR372/AP372, "")</f>
        <v>0.4</v>
      </c>
      <c r="AS725">
        <f t="shared" ref="AS725:AS730" si="1741">IF(AP372&gt;0, AS372/AP372, "")</f>
        <v>0.8</v>
      </c>
      <c r="AT725">
        <f t="shared" ref="AT725:AW730" si="1742">IF(AP372&gt;0, AT372/AP372, "")</f>
        <v>0</v>
      </c>
      <c r="AU725">
        <f t="shared" si="1742"/>
        <v>0</v>
      </c>
      <c r="AV725">
        <f t="shared" si="1742"/>
        <v>0</v>
      </c>
      <c r="AW725">
        <f t="shared" si="1742"/>
        <v>0</v>
      </c>
      <c r="AX725">
        <f t="shared" ref="AX725:BA730" si="1743">IF(AP372&gt;0, AX372/AP372, "")</f>
        <v>1</v>
      </c>
      <c r="AY725">
        <f t="shared" si="1743"/>
        <v>1</v>
      </c>
      <c r="AZ725">
        <f t="shared" si="1743"/>
        <v>1</v>
      </c>
      <c r="BA725">
        <f t="shared" si="1743"/>
        <v>1</v>
      </c>
      <c r="BC725">
        <f t="shared" ref="BC725:BC730" si="1744">IF(BB372&gt;0, BC372/BB372, "")</f>
        <v>0.4073631365049008</v>
      </c>
      <c r="BD725">
        <f t="shared" ref="BD725:BD730" si="1745">IF(BB372&gt;0, BD372/BB372, "")</f>
        <v>0.52378675591680612</v>
      </c>
      <c r="BE725">
        <f t="shared" ref="BE725:BE730" si="1746">IF(BB372&gt;0, BE372/BB372, "")</f>
        <v>0.22065503227348793</v>
      </c>
      <c r="BF725">
        <f t="shared" ref="BF725:BI730" si="1747">IF(BB372&gt;0, BF372/BB372, "")</f>
        <v>0.72842457566339947</v>
      </c>
      <c r="BG725">
        <f t="shared" si="1747"/>
        <v>0.71654929577464788</v>
      </c>
      <c r="BH725">
        <f t="shared" si="1747"/>
        <v>0.61935189411227753</v>
      </c>
      <c r="BI725">
        <f t="shared" si="1747"/>
        <v>0.54712892741061758</v>
      </c>
      <c r="BJ725">
        <f t="shared" ref="BJ725:BM730" si="1748">IF(BB372&gt;0, BJ372/BB372, "")</f>
        <v>0.27157542433660053</v>
      </c>
      <c r="BK725">
        <f t="shared" si="1748"/>
        <v>0.28345070422535212</v>
      </c>
      <c r="BL725">
        <f t="shared" si="1748"/>
        <v>0.38064810588772252</v>
      </c>
      <c r="BM725">
        <f t="shared" si="1748"/>
        <v>0.45287107258938247</v>
      </c>
      <c r="BP725">
        <f t="shared" ref="BP725:BP730" si="1749">IF(BO372&gt;0, BP372/BO372, "")</f>
        <v>0.19498607242339833</v>
      </c>
      <c r="BQ725">
        <f t="shared" ref="BQ725:BQ730" si="1750">IF(BO372&gt;0, BQ372/BO372, "")</f>
        <v>0.74651810584958223</v>
      </c>
      <c r="BR725">
        <f t="shared" ref="BR725:BR730" si="1751">IF(BO372&gt;0, BR372/BO372, "")</f>
        <v>0.61281337047353757</v>
      </c>
      <c r="BS725">
        <f t="shared" ref="BS725:BV730" si="1752">IF(BO372&gt;0, BS372/BO372, "")</f>
        <v>0.72980501392757657</v>
      </c>
      <c r="BT725">
        <f t="shared" si="1752"/>
        <v>0.84285714285714286</v>
      </c>
      <c r="BU725">
        <f t="shared" si="1752"/>
        <v>0.71641791044776115</v>
      </c>
      <c r="BV725">
        <f t="shared" si="1752"/>
        <v>0.75</v>
      </c>
      <c r="BW725">
        <f t="shared" ref="BW725:BZ730" si="1753">IF(BO372&gt;0, BW372/BO372, "")</f>
        <v>0.27019498607242337</v>
      </c>
      <c r="BX725">
        <f t="shared" si="1753"/>
        <v>0.15714285714285714</v>
      </c>
      <c r="BY725">
        <f t="shared" si="1753"/>
        <v>0.28358208955223879</v>
      </c>
      <c r="BZ725">
        <f t="shared" si="1753"/>
        <v>0.25</v>
      </c>
    </row>
    <row r="726" spans="1:78" outlineLevel="1">
      <c r="A726" t="s">
        <v>121</v>
      </c>
      <c r="B726" t="s">
        <v>1980</v>
      </c>
      <c r="C726">
        <v>2019</v>
      </c>
      <c r="D726" t="s">
        <v>2039</v>
      </c>
      <c r="G726">
        <f t="shared" si="1721"/>
        <v>0.48473597359735976</v>
      </c>
      <c r="H726">
        <f t="shared" si="1722"/>
        <v>0.50041254125412538</v>
      </c>
      <c r="I726">
        <f t="shared" si="1723"/>
        <v>0.12128712871287128</v>
      </c>
      <c r="K726" t="str">
        <f t="shared" si="1724"/>
        <v/>
      </c>
      <c r="L726" t="str">
        <f t="shared" si="1725"/>
        <v/>
      </c>
      <c r="M726" t="str">
        <f t="shared" si="1726"/>
        <v/>
      </c>
      <c r="O726" t="str">
        <f t="shared" si="1727"/>
        <v/>
      </c>
      <c r="P726" t="str">
        <f t="shared" si="1728"/>
        <v/>
      </c>
      <c r="R726" t="str">
        <f t="shared" si="1729"/>
        <v/>
      </c>
      <c r="S726" t="str">
        <f t="shared" si="1730"/>
        <v/>
      </c>
      <c r="T726" t="str">
        <f t="shared" si="1731"/>
        <v/>
      </c>
      <c r="U726" t="str">
        <f t="shared" si="1732"/>
        <v/>
      </c>
      <c r="V726" t="str">
        <f t="shared" si="1732"/>
        <v/>
      </c>
      <c r="W726" t="str">
        <f t="shared" si="1732"/>
        <v/>
      </c>
      <c r="X726" t="str">
        <f t="shared" si="1732"/>
        <v/>
      </c>
      <c r="Y726" t="str">
        <f t="shared" si="1733"/>
        <v/>
      </c>
      <c r="Z726" t="str">
        <f t="shared" si="1733"/>
        <v/>
      </c>
      <c r="AA726" t="str">
        <f t="shared" si="1733"/>
        <v/>
      </c>
      <c r="AB726" t="str">
        <f t="shared" si="1733"/>
        <v/>
      </c>
      <c r="AD726">
        <f t="shared" si="1734"/>
        <v>0.64259485924112603</v>
      </c>
      <c r="AE726">
        <f t="shared" si="1735"/>
        <v>0.54283965728274175</v>
      </c>
      <c r="AF726">
        <f t="shared" si="1736"/>
        <v>0.23194614443084455</v>
      </c>
      <c r="AG726">
        <f t="shared" si="1737"/>
        <v>0.31762545899632805</v>
      </c>
      <c r="AH726">
        <f t="shared" si="1737"/>
        <v>0.34952380952380951</v>
      </c>
      <c r="AI726">
        <f t="shared" si="1737"/>
        <v>0.27621195039458851</v>
      </c>
      <c r="AJ726">
        <f t="shared" si="1737"/>
        <v>0.24274406332453827</v>
      </c>
      <c r="AK726">
        <f t="shared" si="1738"/>
        <v>0.68237454100367201</v>
      </c>
      <c r="AL726">
        <f t="shared" si="1738"/>
        <v>0.65047619047619043</v>
      </c>
      <c r="AM726">
        <f t="shared" si="1738"/>
        <v>0.72378804960541154</v>
      </c>
      <c r="AN726">
        <f t="shared" si="1738"/>
        <v>0.75725593667546176</v>
      </c>
      <c r="AQ726">
        <f t="shared" si="1739"/>
        <v>0.14285714285714285</v>
      </c>
      <c r="AR726">
        <f t="shared" si="1740"/>
        <v>0</v>
      </c>
      <c r="AS726">
        <f t="shared" si="1741"/>
        <v>1</v>
      </c>
      <c r="AT726">
        <f t="shared" si="1742"/>
        <v>0</v>
      </c>
      <c r="AU726">
        <f t="shared" si="1742"/>
        <v>0</v>
      </c>
      <c r="AV726" t="str">
        <f t="shared" si="1742"/>
        <v/>
      </c>
      <c r="AW726">
        <f t="shared" si="1742"/>
        <v>0</v>
      </c>
      <c r="AX726">
        <f t="shared" si="1743"/>
        <v>1</v>
      </c>
      <c r="AY726">
        <f t="shared" si="1743"/>
        <v>1</v>
      </c>
      <c r="AZ726" t="str">
        <f t="shared" si="1743"/>
        <v/>
      </c>
      <c r="BA726">
        <f t="shared" si="1743"/>
        <v>1</v>
      </c>
      <c r="BC726">
        <f t="shared" si="1744"/>
        <v>0.51400787219263722</v>
      </c>
      <c r="BD726">
        <f t="shared" si="1745"/>
        <v>0.50034730261634641</v>
      </c>
      <c r="BE726">
        <f t="shared" si="1746"/>
        <v>0.21023385042833989</v>
      </c>
      <c r="BF726">
        <f t="shared" si="1747"/>
        <v>0.73257698541329008</v>
      </c>
      <c r="BG726">
        <f t="shared" si="1747"/>
        <v>0.76576576576576572</v>
      </c>
      <c r="BH726">
        <f t="shared" si="1747"/>
        <v>0.62054604349838038</v>
      </c>
      <c r="BI726">
        <f t="shared" si="1747"/>
        <v>0.51101321585903081</v>
      </c>
      <c r="BJ726">
        <f t="shared" si="1748"/>
        <v>0.26742301458670986</v>
      </c>
      <c r="BK726">
        <f t="shared" si="1748"/>
        <v>0.23423423423423423</v>
      </c>
      <c r="BL726">
        <f t="shared" si="1748"/>
        <v>0.37945395650161962</v>
      </c>
      <c r="BM726">
        <f t="shared" si="1748"/>
        <v>0.48898678414096919</v>
      </c>
      <c r="BP726">
        <f t="shared" si="1749"/>
        <v>0.23511904761904762</v>
      </c>
      <c r="BQ726">
        <f t="shared" si="1750"/>
        <v>0.81547619047619047</v>
      </c>
      <c r="BR726">
        <f t="shared" si="1751"/>
        <v>0.5535714285714286</v>
      </c>
      <c r="BS726">
        <f t="shared" si="1752"/>
        <v>0.70238095238095233</v>
      </c>
      <c r="BT726">
        <f t="shared" si="1752"/>
        <v>0.759493670886076</v>
      </c>
      <c r="BU726">
        <f t="shared" si="1752"/>
        <v>0.71897810218978098</v>
      </c>
      <c r="BV726">
        <f t="shared" si="1752"/>
        <v>0.74193548387096775</v>
      </c>
      <c r="BW726">
        <f t="shared" si="1753"/>
        <v>0.29761904761904762</v>
      </c>
      <c r="BX726">
        <f t="shared" si="1753"/>
        <v>0.24050632911392406</v>
      </c>
      <c r="BY726">
        <f t="shared" si="1753"/>
        <v>0.28102189781021897</v>
      </c>
      <c r="BZ726">
        <f t="shared" si="1753"/>
        <v>0.25806451612903225</v>
      </c>
    </row>
    <row r="727" spans="1:78" outlineLevel="1">
      <c r="A727" t="s">
        <v>121</v>
      </c>
      <c r="B727" t="s">
        <v>1980</v>
      </c>
      <c r="C727">
        <v>2020</v>
      </c>
      <c r="D727" t="s">
        <v>2039</v>
      </c>
      <c r="G727">
        <f t="shared" si="1721"/>
        <v>0.58461002785515326</v>
      </c>
      <c r="H727">
        <f t="shared" si="1722"/>
        <v>0.46274373259052926</v>
      </c>
      <c r="I727">
        <f t="shared" si="1723"/>
        <v>0.11246518105849582</v>
      </c>
      <c r="K727" t="str">
        <f t="shared" si="1724"/>
        <v/>
      </c>
      <c r="L727" t="str">
        <f t="shared" si="1725"/>
        <v/>
      </c>
      <c r="M727" t="str">
        <f t="shared" si="1726"/>
        <v/>
      </c>
      <c r="O727">
        <f t="shared" si="1727"/>
        <v>0.41015625</v>
      </c>
      <c r="P727">
        <f t="shared" si="1728"/>
        <v>0.58984375</v>
      </c>
      <c r="R727">
        <f t="shared" si="1729"/>
        <v>0</v>
      </c>
      <c r="S727">
        <f t="shared" si="1730"/>
        <v>0</v>
      </c>
      <c r="T727">
        <f t="shared" si="1731"/>
        <v>0</v>
      </c>
      <c r="U727">
        <f t="shared" si="1732"/>
        <v>0.73144876325088337</v>
      </c>
      <c r="V727" t="str">
        <f t="shared" si="1732"/>
        <v/>
      </c>
      <c r="W727" t="str">
        <f t="shared" si="1732"/>
        <v/>
      </c>
      <c r="X727" t="str">
        <f t="shared" si="1732"/>
        <v/>
      </c>
      <c r="Y727">
        <f t="shared" si="1733"/>
        <v>0.26855123674911663</v>
      </c>
      <c r="Z727" t="str">
        <f t="shared" si="1733"/>
        <v/>
      </c>
      <c r="AA727" t="str">
        <f t="shared" si="1733"/>
        <v/>
      </c>
      <c r="AB727" t="str">
        <f t="shared" si="1733"/>
        <v/>
      </c>
      <c r="AD727">
        <f t="shared" si="1734"/>
        <v>0.66705069124423966</v>
      </c>
      <c r="AE727">
        <f t="shared" si="1735"/>
        <v>0.52649769585253459</v>
      </c>
      <c r="AF727">
        <f t="shared" si="1736"/>
        <v>0.23559907834101382</v>
      </c>
      <c r="AG727">
        <f t="shared" si="1737"/>
        <v>0.2857142857142857</v>
      </c>
      <c r="AH727">
        <f t="shared" si="1737"/>
        <v>0.32469775474956825</v>
      </c>
      <c r="AI727">
        <f t="shared" si="1737"/>
        <v>0.22647702407002188</v>
      </c>
      <c r="AJ727">
        <f t="shared" si="1737"/>
        <v>0.20293398533007334</v>
      </c>
      <c r="AK727">
        <f t="shared" si="1738"/>
        <v>0.7142857142857143</v>
      </c>
      <c r="AL727">
        <f t="shared" si="1738"/>
        <v>0.67530224525043181</v>
      </c>
      <c r="AM727">
        <f t="shared" si="1738"/>
        <v>0.7735229759299781</v>
      </c>
      <c r="AN727">
        <f t="shared" si="1738"/>
        <v>0.79706601466992666</v>
      </c>
      <c r="AQ727">
        <f t="shared" si="1739"/>
        <v>0.25</v>
      </c>
      <c r="AR727">
        <f t="shared" si="1740"/>
        <v>0.375</v>
      </c>
      <c r="AS727">
        <f t="shared" si="1741"/>
        <v>0.875</v>
      </c>
      <c r="AT727">
        <f t="shared" si="1742"/>
        <v>0</v>
      </c>
      <c r="AU727">
        <f t="shared" si="1742"/>
        <v>0</v>
      </c>
      <c r="AV727">
        <f t="shared" si="1742"/>
        <v>0</v>
      </c>
      <c r="AW727">
        <f t="shared" si="1742"/>
        <v>0</v>
      </c>
      <c r="AX727">
        <f t="shared" si="1743"/>
        <v>1</v>
      </c>
      <c r="AY727">
        <f t="shared" si="1743"/>
        <v>1</v>
      </c>
      <c r="AZ727">
        <f t="shared" si="1743"/>
        <v>1</v>
      </c>
      <c r="BA727">
        <f t="shared" si="1743"/>
        <v>1</v>
      </c>
      <c r="BC727">
        <f t="shared" si="1744"/>
        <v>0.5484169170325861</v>
      </c>
      <c r="BD727">
        <f t="shared" si="1745"/>
        <v>0.46937832216316155</v>
      </c>
      <c r="BE727">
        <f t="shared" si="1746"/>
        <v>0.19135659810492259</v>
      </c>
      <c r="BF727">
        <f t="shared" si="1747"/>
        <v>0.74994222324936444</v>
      </c>
      <c r="BG727">
        <f t="shared" si="1747"/>
        <v>0.79477454698693639</v>
      </c>
      <c r="BH727">
        <f t="shared" si="1747"/>
        <v>0.6115214180206795</v>
      </c>
      <c r="BI727">
        <f t="shared" si="1747"/>
        <v>0.54589371980676327</v>
      </c>
      <c r="BJ727">
        <f t="shared" si="1748"/>
        <v>0.25005777675063556</v>
      </c>
      <c r="BK727">
        <f t="shared" si="1748"/>
        <v>0.20522545301306364</v>
      </c>
      <c r="BL727">
        <f t="shared" si="1748"/>
        <v>0.38847858197932056</v>
      </c>
      <c r="BM727">
        <f t="shared" si="1748"/>
        <v>0.45410628019323673</v>
      </c>
      <c r="BP727">
        <f t="shared" si="1749"/>
        <v>0.21318681318681318</v>
      </c>
      <c r="BQ727">
        <f t="shared" si="1750"/>
        <v>0.74065934065934069</v>
      </c>
      <c r="BR727">
        <f t="shared" si="1751"/>
        <v>0.57362637362637359</v>
      </c>
      <c r="BS727">
        <f t="shared" si="1752"/>
        <v>0.61098901098901104</v>
      </c>
      <c r="BT727">
        <f t="shared" si="1752"/>
        <v>0.61855670103092786</v>
      </c>
      <c r="BU727">
        <f t="shared" si="1752"/>
        <v>0.63501483679525228</v>
      </c>
      <c r="BV727">
        <f t="shared" si="1752"/>
        <v>0.63984674329501912</v>
      </c>
      <c r="BW727">
        <f t="shared" si="1753"/>
        <v>0.38901098901098902</v>
      </c>
      <c r="BX727">
        <f t="shared" si="1753"/>
        <v>0.38144329896907214</v>
      </c>
      <c r="BY727">
        <f t="shared" si="1753"/>
        <v>0.36498516320474778</v>
      </c>
      <c r="BZ727">
        <f t="shared" si="1753"/>
        <v>0.36015325670498083</v>
      </c>
    </row>
    <row r="728" spans="1:78" outlineLevel="1">
      <c r="A728" t="s">
        <v>121</v>
      </c>
      <c r="B728" t="s">
        <v>1980</v>
      </c>
      <c r="C728">
        <v>2021</v>
      </c>
      <c r="D728" t="s">
        <v>2039</v>
      </c>
      <c r="G728">
        <f t="shared" si="1721"/>
        <v>0.6205077481041873</v>
      </c>
      <c r="H728">
        <f t="shared" si="1722"/>
        <v>0.40586877678865807</v>
      </c>
      <c r="I728">
        <f t="shared" si="1723"/>
        <v>0.10649521925486317</v>
      </c>
      <c r="K728" t="str">
        <f t="shared" si="1724"/>
        <v/>
      </c>
      <c r="L728" t="str">
        <f t="shared" si="1725"/>
        <v/>
      </c>
      <c r="M728" t="str">
        <f t="shared" si="1726"/>
        <v/>
      </c>
      <c r="O728">
        <f t="shared" si="1727"/>
        <v>0.34567901234567899</v>
      </c>
      <c r="P728">
        <f t="shared" si="1728"/>
        <v>0.65432098765432101</v>
      </c>
      <c r="R728">
        <f t="shared" si="1729"/>
        <v>0</v>
      </c>
      <c r="S728">
        <f t="shared" si="1730"/>
        <v>0</v>
      </c>
      <c r="T728">
        <f t="shared" si="1731"/>
        <v>0</v>
      </c>
      <c r="U728">
        <f t="shared" si="1732"/>
        <v>0.69597069597069594</v>
      </c>
      <c r="V728" t="str">
        <f t="shared" si="1732"/>
        <v/>
      </c>
      <c r="W728" t="str">
        <f t="shared" si="1732"/>
        <v/>
      </c>
      <c r="X728" t="str">
        <f t="shared" si="1732"/>
        <v/>
      </c>
      <c r="Y728">
        <f t="shared" si="1733"/>
        <v>0.304029304029304</v>
      </c>
      <c r="Z728" t="str">
        <f t="shared" si="1733"/>
        <v/>
      </c>
      <c r="AA728" t="str">
        <f t="shared" si="1733"/>
        <v/>
      </c>
      <c r="AB728" t="str">
        <f t="shared" si="1733"/>
        <v/>
      </c>
      <c r="AD728">
        <f t="shared" si="1734"/>
        <v>0.58281249999999996</v>
      </c>
      <c r="AE728">
        <f t="shared" si="1735"/>
        <v>0.58359375000000002</v>
      </c>
      <c r="AF728">
        <f t="shared" si="1736"/>
        <v>0.29218749999999999</v>
      </c>
      <c r="AG728">
        <f t="shared" si="1737"/>
        <v>0.30625000000000002</v>
      </c>
      <c r="AH728">
        <f t="shared" si="1737"/>
        <v>0.33378016085790885</v>
      </c>
      <c r="AI728">
        <f t="shared" si="1737"/>
        <v>0.28514056224899598</v>
      </c>
      <c r="AJ728">
        <f t="shared" si="1737"/>
        <v>0.31283422459893045</v>
      </c>
      <c r="AK728">
        <f t="shared" si="1738"/>
        <v>0.69374999999999998</v>
      </c>
      <c r="AL728">
        <f t="shared" si="1738"/>
        <v>0.66621983914209115</v>
      </c>
      <c r="AM728">
        <f t="shared" si="1738"/>
        <v>0.71485943775100402</v>
      </c>
      <c r="AN728">
        <f t="shared" si="1738"/>
        <v>0.68716577540106949</v>
      </c>
      <c r="AQ728">
        <f t="shared" si="1739"/>
        <v>0</v>
      </c>
      <c r="AR728">
        <f t="shared" si="1740"/>
        <v>0.66666666666666663</v>
      </c>
      <c r="AS728">
        <f t="shared" si="1741"/>
        <v>0.66666666666666663</v>
      </c>
      <c r="AT728">
        <f t="shared" si="1742"/>
        <v>0</v>
      </c>
      <c r="AU728" t="str">
        <f t="shared" si="1742"/>
        <v/>
      </c>
      <c r="AV728">
        <f t="shared" si="1742"/>
        <v>0</v>
      </c>
      <c r="AW728">
        <f t="shared" si="1742"/>
        <v>0</v>
      </c>
      <c r="AX728">
        <f t="shared" si="1743"/>
        <v>1</v>
      </c>
      <c r="AY728" t="str">
        <f t="shared" si="1743"/>
        <v/>
      </c>
      <c r="AZ728">
        <f t="shared" si="1743"/>
        <v>1</v>
      </c>
      <c r="BA728">
        <f t="shared" si="1743"/>
        <v>1</v>
      </c>
      <c r="BC728">
        <f t="shared" si="1744"/>
        <v>0.53122629582806569</v>
      </c>
      <c r="BD728">
        <f t="shared" si="1745"/>
        <v>0.47003792667509481</v>
      </c>
      <c r="BE728">
        <f t="shared" si="1746"/>
        <v>0.20505689001264221</v>
      </c>
      <c r="BF728">
        <f t="shared" si="1747"/>
        <v>0.73476611883691534</v>
      </c>
      <c r="BG728">
        <f t="shared" si="1747"/>
        <v>0.79628748215135647</v>
      </c>
      <c r="BH728">
        <f t="shared" si="1747"/>
        <v>0.59548144163528782</v>
      </c>
      <c r="BI728">
        <f t="shared" si="1747"/>
        <v>0.50554870530209617</v>
      </c>
      <c r="BJ728">
        <f t="shared" si="1748"/>
        <v>0.26523388116308472</v>
      </c>
      <c r="BK728">
        <f t="shared" si="1748"/>
        <v>0.2037125178486435</v>
      </c>
      <c r="BL728">
        <f t="shared" si="1748"/>
        <v>0.40451855836471223</v>
      </c>
      <c r="BM728">
        <f t="shared" si="1748"/>
        <v>0.49445129469790383</v>
      </c>
      <c r="BP728">
        <f t="shared" si="1749"/>
        <v>0.23851203501094093</v>
      </c>
      <c r="BQ728">
        <f t="shared" si="1750"/>
        <v>0.71115973741794314</v>
      </c>
      <c r="BR728">
        <f t="shared" si="1751"/>
        <v>0.59737417943107218</v>
      </c>
      <c r="BS728">
        <f t="shared" si="1752"/>
        <v>0.61706783369803064</v>
      </c>
      <c r="BT728">
        <f t="shared" si="1752"/>
        <v>0.69724770642201839</v>
      </c>
      <c r="BU728">
        <f t="shared" si="1752"/>
        <v>0.63384615384615384</v>
      </c>
      <c r="BV728">
        <f t="shared" si="1752"/>
        <v>0.64468864468864473</v>
      </c>
      <c r="BW728">
        <f t="shared" si="1753"/>
        <v>0.38293216630196936</v>
      </c>
      <c r="BX728">
        <f t="shared" si="1753"/>
        <v>0.30275229357798167</v>
      </c>
      <c r="BY728">
        <f t="shared" si="1753"/>
        <v>0.36615384615384616</v>
      </c>
      <c r="BZ728">
        <f t="shared" si="1753"/>
        <v>0.35531135531135533</v>
      </c>
    </row>
    <row r="729" spans="1:78" outlineLevel="1">
      <c r="A729" t="s">
        <v>121</v>
      </c>
      <c r="B729" t="s">
        <v>1980</v>
      </c>
      <c r="C729">
        <v>2022</v>
      </c>
      <c r="D729" t="s">
        <v>2039</v>
      </c>
      <c r="G729">
        <f t="shared" si="1721"/>
        <v>0.58963871847307425</v>
      </c>
      <c r="H729">
        <f t="shared" si="1722"/>
        <v>0.34492160872528971</v>
      </c>
      <c r="I729">
        <f t="shared" si="1723"/>
        <v>8.5548738922972045E-2</v>
      </c>
      <c r="K729" t="str">
        <f t="shared" si="1724"/>
        <v/>
      </c>
      <c r="L729" t="str">
        <f t="shared" si="1725"/>
        <v/>
      </c>
      <c r="M729" t="str">
        <f t="shared" si="1726"/>
        <v/>
      </c>
      <c r="O729">
        <f t="shared" si="1727"/>
        <v>0.26411290322580644</v>
      </c>
      <c r="P729">
        <f t="shared" si="1728"/>
        <v>0.73588709677419351</v>
      </c>
      <c r="R729">
        <f t="shared" si="1729"/>
        <v>0</v>
      </c>
      <c r="S729">
        <f t="shared" si="1730"/>
        <v>0</v>
      </c>
      <c r="T729">
        <f t="shared" si="1731"/>
        <v>0</v>
      </c>
      <c r="U729">
        <f t="shared" si="1732"/>
        <v>0.82608695652173914</v>
      </c>
      <c r="V729" t="str">
        <f t="shared" si="1732"/>
        <v/>
      </c>
      <c r="W729" t="str">
        <f t="shared" si="1732"/>
        <v/>
      </c>
      <c r="X729" t="str">
        <f t="shared" si="1732"/>
        <v/>
      </c>
      <c r="Y729">
        <f t="shared" si="1733"/>
        <v>0.17391304347826086</v>
      </c>
      <c r="Z729" t="str">
        <f t="shared" si="1733"/>
        <v/>
      </c>
      <c r="AA729" t="str">
        <f t="shared" si="1733"/>
        <v/>
      </c>
      <c r="AB729" t="str">
        <f t="shared" si="1733"/>
        <v/>
      </c>
      <c r="AD729">
        <f t="shared" si="1734"/>
        <v>0.60327635327635332</v>
      </c>
      <c r="AE729">
        <f t="shared" si="1735"/>
        <v>0.54059829059829057</v>
      </c>
      <c r="AF729">
        <f t="shared" si="1736"/>
        <v>0.28490028490028491</v>
      </c>
      <c r="AG729">
        <f t="shared" si="1737"/>
        <v>0.37678062678062679</v>
      </c>
      <c r="AH729">
        <f t="shared" si="1737"/>
        <v>0.44746162927981109</v>
      </c>
      <c r="AI729">
        <f t="shared" si="1737"/>
        <v>0.32279314888010541</v>
      </c>
      <c r="AJ729">
        <f t="shared" si="1737"/>
        <v>0.32750000000000001</v>
      </c>
      <c r="AK729">
        <f t="shared" si="1738"/>
        <v>0.62321937321937326</v>
      </c>
      <c r="AL729">
        <f t="shared" si="1738"/>
        <v>0.55253837072018885</v>
      </c>
      <c r="AM729">
        <f t="shared" si="1738"/>
        <v>0.67720685111989465</v>
      </c>
      <c r="AN729">
        <f t="shared" si="1738"/>
        <v>0.67249999999999999</v>
      </c>
      <c r="AQ729">
        <f t="shared" si="1739"/>
        <v>0</v>
      </c>
      <c r="AR729">
        <f t="shared" si="1740"/>
        <v>0.66666666666666663</v>
      </c>
      <c r="AS729">
        <f t="shared" si="1741"/>
        <v>1</v>
      </c>
      <c r="AT729">
        <f t="shared" si="1742"/>
        <v>0</v>
      </c>
      <c r="AU729" t="str">
        <f t="shared" si="1742"/>
        <v/>
      </c>
      <c r="AV729">
        <f t="shared" si="1742"/>
        <v>0</v>
      </c>
      <c r="AW729">
        <f t="shared" si="1742"/>
        <v>0</v>
      </c>
      <c r="AX729">
        <f t="shared" si="1743"/>
        <v>1</v>
      </c>
      <c r="AY729" t="str">
        <f t="shared" si="1743"/>
        <v/>
      </c>
      <c r="AZ729">
        <f t="shared" si="1743"/>
        <v>1</v>
      </c>
      <c r="BA729">
        <f t="shared" si="1743"/>
        <v>1</v>
      </c>
      <c r="BC729">
        <f t="shared" si="1744"/>
        <v>0.47162817222697462</v>
      </c>
      <c r="BD729">
        <f t="shared" si="1745"/>
        <v>0.47761619617907042</v>
      </c>
      <c r="BE729">
        <f t="shared" si="1746"/>
        <v>0.22811519817507842</v>
      </c>
      <c r="BF729">
        <f t="shared" si="1747"/>
        <v>0.73139435414884513</v>
      </c>
      <c r="BG729">
        <f t="shared" si="1747"/>
        <v>0.79564691656590081</v>
      </c>
      <c r="BH729">
        <f t="shared" si="1747"/>
        <v>0.60179104477611944</v>
      </c>
      <c r="BI729">
        <f t="shared" si="1747"/>
        <v>0.59375</v>
      </c>
      <c r="BJ729">
        <f t="shared" si="1748"/>
        <v>0.26860564585115482</v>
      </c>
      <c r="BK729">
        <f t="shared" si="1748"/>
        <v>0.20435308343409916</v>
      </c>
      <c r="BL729">
        <f t="shared" si="1748"/>
        <v>0.39820895522388061</v>
      </c>
      <c r="BM729">
        <f t="shared" si="1748"/>
        <v>0.40625</v>
      </c>
      <c r="BP729">
        <f t="shared" si="1749"/>
        <v>0.18580375782881003</v>
      </c>
      <c r="BQ729">
        <f t="shared" si="1750"/>
        <v>0.66805845511482254</v>
      </c>
      <c r="BR729">
        <f t="shared" si="1751"/>
        <v>0.66388308977035493</v>
      </c>
      <c r="BS729">
        <f t="shared" si="1752"/>
        <v>0.59290187891440504</v>
      </c>
      <c r="BT729">
        <f t="shared" si="1752"/>
        <v>0.651685393258427</v>
      </c>
      <c r="BU729">
        <f t="shared" si="1752"/>
        <v>0.59687500000000004</v>
      </c>
      <c r="BV729">
        <f t="shared" si="1752"/>
        <v>0.5911949685534591</v>
      </c>
      <c r="BW729">
        <f t="shared" si="1753"/>
        <v>0.40709812108559501</v>
      </c>
      <c r="BX729">
        <f t="shared" si="1753"/>
        <v>0.34831460674157305</v>
      </c>
      <c r="BY729">
        <f t="shared" si="1753"/>
        <v>0.40312500000000001</v>
      </c>
      <c r="BZ729">
        <f t="shared" si="1753"/>
        <v>0.4088050314465409</v>
      </c>
    </row>
    <row r="730" spans="1:78" outlineLevel="1">
      <c r="A730" t="s">
        <v>121</v>
      </c>
      <c r="B730" t="s">
        <v>1980</v>
      </c>
      <c r="C730">
        <v>2023</v>
      </c>
      <c r="D730" t="s">
        <v>2039</v>
      </c>
      <c r="G730">
        <f t="shared" si="1721"/>
        <v>0.55116279069767438</v>
      </c>
      <c r="H730">
        <f t="shared" si="1722"/>
        <v>0.33953488372093021</v>
      </c>
      <c r="I730">
        <f t="shared" si="1723"/>
        <v>8.4108527131782948E-2</v>
      </c>
      <c r="K730" t="str">
        <f t="shared" si="1724"/>
        <v/>
      </c>
      <c r="L730" t="str">
        <f t="shared" si="1725"/>
        <v/>
      </c>
      <c r="M730" t="str">
        <f t="shared" si="1726"/>
        <v/>
      </c>
      <c r="O730">
        <f t="shared" si="1727"/>
        <v>7.301587301587302E-2</v>
      </c>
      <c r="P730">
        <f t="shared" si="1728"/>
        <v>0.92698412698412702</v>
      </c>
      <c r="R730">
        <f t="shared" si="1729"/>
        <v>0.80172413793103448</v>
      </c>
      <c r="S730">
        <f t="shared" si="1730"/>
        <v>0.45366379310344829</v>
      </c>
      <c r="T730">
        <f t="shared" si="1731"/>
        <v>0.16271551724137931</v>
      </c>
      <c r="U730">
        <f t="shared" si="1732"/>
        <v>0.66271551724137934</v>
      </c>
      <c r="V730">
        <f t="shared" si="1732"/>
        <v>0.71505376344086025</v>
      </c>
      <c r="W730">
        <f t="shared" si="1732"/>
        <v>0.5106888361045131</v>
      </c>
      <c r="X730">
        <f t="shared" si="1732"/>
        <v>0.41721854304635764</v>
      </c>
      <c r="Y730">
        <f t="shared" si="1733"/>
        <v>0.33728448275862066</v>
      </c>
      <c r="Z730">
        <f t="shared" si="1733"/>
        <v>0.28494623655913981</v>
      </c>
      <c r="AA730">
        <f t="shared" si="1733"/>
        <v>0.48931116389548696</v>
      </c>
      <c r="AB730">
        <f t="shared" si="1733"/>
        <v>0.58278145695364236</v>
      </c>
      <c r="AD730">
        <f t="shared" si="1734"/>
        <v>0.67718446601941751</v>
      </c>
      <c r="AE730">
        <f t="shared" si="1735"/>
        <v>0.59223300970873782</v>
      </c>
      <c r="AF730">
        <f t="shared" si="1736"/>
        <v>0.27063106796116504</v>
      </c>
      <c r="AG730">
        <f t="shared" si="1737"/>
        <v>0.38410194174757284</v>
      </c>
      <c r="AH730">
        <f t="shared" si="1737"/>
        <v>0.45698924731182794</v>
      </c>
      <c r="AI730">
        <f t="shared" si="1737"/>
        <v>0.36987704918032788</v>
      </c>
      <c r="AJ730">
        <f t="shared" si="1737"/>
        <v>0.29372197309417042</v>
      </c>
      <c r="AK730">
        <f t="shared" si="1738"/>
        <v>0.61589805825242716</v>
      </c>
      <c r="AL730">
        <f t="shared" si="1738"/>
        <v>0.543010752688172</v>
      </c>
      <c r="AM730">
        <f t="shared" si="1738"/>
        <v>0.63012295081967218</v>
      </c>
      <c r="AN730">
        <f t="shared" si="1738"/>
        <v>0.70627802690582964</v>
      </c>
      <c r="AQ730">
        <f t="shared" si="1739"/>
        <v>0.25</v>
      </c>
      <c r="AR730">
        <f t="shared" si="1740"/>
        <v>0</v>
      </c>
      <c r="AS730">
        <f t="shared" si="1741"/>
        <v>0.75</v>
      </c>
      <c r="AT730">
        <f t="shared" si="1742"/>
        <v>0</v>
      </c>
      <c r="AU730">
        <f t="shared" si="1742"/>
        <v>0</v>
      </c>
      <c r="AV730" t="str">
        <f t="shared" si="1742"/>
        <v/>
      </c>
      <c r="AW730">
        <f t="shared" si="1742"/>
        <v>0</v>
      </c>
      <c r="AX730">
        <f t="shared" si="1743"/>
        <v>1</v>
      </c>
      <c r="AY730">
        <f t="shared" si="1743"/>
        <v>1</v>
      </c>
      <c r="AZ730" t="str">
        <f t="shared" si="1743"/>
        <v/>
      </c>
      <c r="BA730">
        <f t="shared" si="1743"/>
        <v>1</v>
      </c>
      <c r="BC730">
        <f t="shared" si="1744"/>
        <v>0.49109217660728116</v>
      </c>
      <c r="BD730">
        <f t="shared" si="1745"/>
        <v>0.47379292538084172</v>
      </c>
      <c r="BE730">
        <f t="shared" si="1746"/>
        <v>0.21946811257423185</v>
      </c>
      <c r="BF730">
        <f t="shared" si="1747"/>
        <v>0.75703588949135037</v>
      </c>
      <c r="BG730">
        <f t="shared" si="1747"/>
        <v>0.80967402733964244</v>
      </c>
      <c r="BH730">
        <f t="shared" si="1747"/>
        <v>0.63814713896457764</v>
      </c>
      <c r="BI730">
        <f t="shared" si="1747"/>
        <v>0.59529411764705886</v>
      </c>
      <c r="BJ730">
        <f t="shared" si="1748"/>
        <v>0.24296411050864963</v>
      </c>
      <c r="BK730">
        <f t="shared" si="1748"/>
        <v>0.19032597266035753</v>
      </c>
      <c r="BL730">
        <f t="shared" si="1748"/>
        <v>0.36185286103542236</v>
      </c>
      <c r="BM730">
        <f t="shared" si="1748"/>
        <v>0.40470588235294119</v>
      </c>
      <c r="BP730">
        <f t="shared" si="1749"/>
        <v>0.20552677029360966</v>
      </c>
      <c r="BQ730">
        <f t="shared" si="1750"/>
        <v>0.69775474956822103</v>
      </c>
      <c r="BR730">
        <f t="shared" si="1751"/>
        <v>0.64939550949913649</v>
      </c>
      <c r="BS730">
        <f t="shared" si="1752"/>
        <v>0.62867012089810015</v>
      </c>
      <c r="BT730">
        <f t="shared" si="1752"/>
        <v>0.73949579831932777</v>
      </c>
      <c r="BU730">
        <f t="shared" si="1752"/>
        <v>0.63613861386138615</v>
      </c>
      <c r="BV730">
        <f t="shared" si="1752"/>
        <v>0.69148936170212771</v>
      </c>
      <c r="BW730">
        <f t="shared" si="1753"/>
        <v>0.37132987910189985</v>
      </c>
      <c r="BX730">
        <f t="shared" si="1753"/>
        <v>0.26050420168067229</v>
      </c>
      <c r="BY730">
        <f t="shared" si="1753"/>
        <v>0.36386138613861385</v>
      </c>
      <c r="BZ730">
        <f t="shared" si="1753"/>
        <v>0.30851063829787234</v>
      </c>
    </row>
    <row r="731" spans="1:78" outlineLevel="1">
      <c r="A731" t="s">
        <v>123</v>
      </c>
      <c r="B731" t="s">
        <v>2038</v>
      </c>
      <c r="C731">
        <v>2018</v>
      </c>
      <c r="D731" t="s">
        <v>2039</v>
      </c>
      <c r="G731">
        <f t="shared" ref="G731:G736" si="1754">IF(F382&gt;0, G382/F382, "")</f>
        <v>0.71593090211132437</v>
      </c>
      <c r="H731">
        <f t="shared" ref="H731:H736" si="1755">IF(F382&gt;0, H382/F382, "")</f>
        <v>0.64299424184261034</v>
      </c>
      <c r="I731">
        <f t="shared" ref="I731:I736" si="1756">IF(F382&gt;0, I382/F382, "")</f>
        <v>0.14587332053742802</v>
      </c>
      <c r="K731" t="str">
        <f t="shared" ref="K731:K736" si="1757">IF(J382&gt;0, K382/J382, "")</f>
        <v/>
      </c>
      <c r="L731" t="str">
        <f t="shared" ref="L731:L736" si="1758">IF(J382&gt;0, L382/J382, "")</f>
        <v/>
      </c>
      <c r="M731" t="str">
        <f t="shared" ref="M731:M736" si="1759">IF(J382&gt;0, M382/J382, "")</f>
        <v/>
      </c>
      <c r="O731" t="str">
        <f t="shared" ref="O731:O736" si="1760">IF(N382&gt;0, O382/N382, "")</f>
        <v/>
      </c>
      <c r="P731" t="str">
        <f t="shared" ref="P731:P736" si="1761">IF(N382&gt;0, P382/N382, "")</f>
        <v/>
      </c>
      <c r="R731" t="str">
        <f t="shared" ref="R731:R736" si="1762">IF(Q382&gt;0, R382/Q382, "")</f>
        <v/>
      </c>
      <c r="S731" t="str">
        <f t="shared" ref="S731:S736" si="1763">IF(Q382&gt;0, S382/Q382, "")</f>
        <v/>
      </c>
      <c r="T731" t="str">
        <f t="shared" ref="T731:T736" si="1764">IF(Q382&gt;0, T382/Q382, "")</f>
        <v/>
      </c>
      <c r="U731" t="str">
        <f t="shared" ref="U731:X736" si="1765">IF(Q382&gt;0, U382/Q382, "")</f>
        <v/>
      </c>
      <c r="V731" t="str">
        <f t="shared" si="1765"/>
        <v/>
      </c>
      <c r="W731" t="str">
        <f t="shared" si="1765"/>
        <v/>
      </c>
      <c r="X731" t="str">
        <f t="shared" si="1765"/>
        <v/>
      </c>
      <c r="Y731" t="str">
        <f t="shared" ref="Y731:AB736" si="1766">IF(Q382&gt;0, Y382/Q382, "")</f>
        <v/>
      </c>
      <c r="Z731" t="str">
        <f t="shared" si="1766"/>
        <v/>
      </c>
      <c r="AA731" t="str">
        <f t="shared" si="1766"/>
        <v/>
      </c>
      <c r="AB731" t="str">
        <f t="shared" si="1766"/>
        <v/>
      </c>
      <c r="AD731">
        <f t="shared" ref="AD731:AD736" si="1767">IF(AC382&gt;0, AD382/AC382, "")</f>
        <v>0.71287128712871284</v>
      </c>
      <c r="AE731">
        <f t="shared" ref="AE731:AE736" si="1768">IF(AC382&gt;0, AE382/AC382, "")</f>
        <v>0.58910891089108908</v>
      </c>
      <c r="AF731">
        <f t="shared" ref="AF731:AF736" si="1769">IF(AC382&gt;0, AF382/AC382, "")</f>
        <v>0.28465346534653463</v>
      </c>
      <c r="AG731">
        <f t="shared" ref="AG731:AJ736" si="1770">IF(AC382&gt;0, AG382/AC382, "")</f>
        <v>0.40841584158415839</v>
      </c>
      <c r="AH731">
        <f t="shared" si="1770"/>
        <v>0.38541666666666669</v>
      </c>
      <c r="AI731">
        <f t="shared" si="1770"/>
        <v>0.34453781512605042</v>
      </c>
      <c r="AJ731">
        <f t="shared" si="1770"/>
        <v>0.46086956521739131</v>
      </c>
      <c r="AK731">
        <f t="shared" ref="AK731:AN736" si="1771">IF(AC382&gt;0, AK382/AC382, "")</f>
        <v>0.59158415841584155</v>
      </c>
      <c r="AL731">
        <f t="shared" si="1771"/>
        <v>0.61458333333333337</v>
      </c>
      <c r="AM731">
        <f t="shared" si="1771"/>
        <v>0.65546218487394958</v>
      </c>
      <c r="AN731">
        <f t="shared" si="1771"/>
        <v>0.53913043478260869</v>
      </c>
      <c r="AQ731" t="str">
        <f t="shared" ref="AQ731:AQ736" si="1772">IF(AP382&gt;0, AQ382/AP382, "")</f>
        <v/>
      </c>
      <c r="AR731" t="str">
        <f t="shared" ref="AR731:AR736" si="1773">IF(AP382&gt;0, AR382/AP382, "")</f>
        <v/>
      </c>
      <c r="AS731" t="str">
        <f t="shared" ref="AS731:AS736" si="1774">IF(AP382&gt;0, AS382/AP382, "")</f>
        <v/>
      </c>
      <c r="AT731" t="str">
        <f t="shared" ref="AT731:AW736" si="1775">IF(AP382&gt;0, AT382/AP382, "")</f>
        <v/>
      </c>
      <c r="AU731" t="str">
        <f t="shared" si="1775"/>
        <v/>
      </c>
      <c r="AV731" t="str">
        <f t="shared" si="1775"/>
        <v/>
      </c>
      <c r="AW731" t="str">
        <f t="shared" si="1775"/>
        <v/>
      </c>
      <c r="AX731" t="str">
        <f t="shared" ref="AX731:BA736" si="1776">IF(AP382&gt;0, AX382/AP382, "")</f>
        <v/>
      </c>
      <c r="AY731" t="str">
        <f t="shared" si="1776"/>
        <v/>
      </c>
      <c r="AZ731" t="str">
        <f t="shared" si="1776"/>
        <v/>
      </c>
      <c r="BA731" t="str">
        <f t="shared" si="1776"/>
        <v/>
      </c>
      <c r="BC731">
        <f t="shared" ref="BC731:BC736" si="1777">IF(BB382&gt;0, BC382/BB382, "")</f>
        <v>0.62144053601340032</v>
      </c>
      <c r="BD731">
        <f t="shared" ref="BD731:BD736" si="1778">IF(BB382&gt;0, BD382/BB382, "")</f>
        <v>0.70016750418760465</v>
      </c>
      <c r="BE731">
        <f t="shared" ref="BE731:BE736" si="1779">IF(BB382&gt;0, BE382/BB382, "")</f>
        <v>0.2797319932998325</v>
      </c>
      <c r="BF731">
        <f t="shared" ref="BF731:BI736" si="1780">IF(BB382&gt;0, BF382/BB382, "")</f>
        <v>0.90787269681742044</v>
      </c>
      <c r="BG731">
        <f t="shared" si="1780"/>
        <v>0.95417789757412397</v>
      </c>
      <c r="BH731">
        <f t="shared" si="1780"/>
        <v>0.90430622009569372</v>
      </c>
      <c r="BI731">
        <f t="shared" si="1780"/>
        <v>0.82634730538922152</v>
      </c>
      <c r="BJ731">
        <f t="shared" ref="BJ731:BM736" si="1781">IF(BB382&gt;0, BJ382/BB382, "")</f>
        <v>9.212730318257957E-2</v>
      </c>
      <c r="BK731">
        <f t="shared" si="1781"/>
        <v>4.5822102425876012E-2</v>
      </c>
      <c r="BL731">
        <f t="shared" si="1781"/>
        <v>9.569377990430622E-2</v>
      </c>
      <c r="BM731">
        <f t="shared" si="1781"/>
        <v>0.17365269461077845</v>
      </c>
      <c r="BP731" t="str">
        <f t="shared" ref="BP731:BP736" si="1782">IF(BO382&gt;0, BP382/BO382, "")</f>
        <v/>
      </c>
      <c r="BQ731" t="str">
        <f t="shared" ref="BQ731:BQ736" si="1783">IF(BO382&gt;0, BQ382/BO382, "")</f>
        <v/>
      </c>
      <c r="BR731" t="str">
        <f t="shared" ref="BR731:BR736" si="1784">IF(BO382&gt;0, BR382/BO382, "")</f>
        <v/>
      </c>
      <c r="BS731" t="str">
        <f t="shared" ref="BS731:BV736" si="1785">IF(BO382&gt;0, BS382/BO382, "")</f>
        <v/>
      </c>
      <c r="BT731" t="str">
        <f t="shared" si="1785"/>
        <v/>
      </c>
      <c r="BU731" t="str">
        <f t="shared" si="1785"/>
        <v/>
      </c>
      <c r="BV731" t="str">
        <f t="shared" si="1785"/>
        <v/>
      </c>
      <c r="BW731" t="str">
        <f t="shared" ref="BW731:BZ736" si="1786">IF(BO382&gt;0, BW382/BO382, "")</f>
        <v/>
      </c>
      <c r="BX731" t="str">
        <f t="shared" si="1786"/>
        <v/>
      </c>
      <c r="BY731" t="str">
        <f t="shared" si="1786"/>
        <v/>
      </c>
      <c r="BZ731" t="str">
        <f t="shared" si="1786"/>
        <v/>
      </c>
    </row>
    <row r="732" spans="1:78" outlineLevel="1">
      <c r="A732" t="s">
        <v>123</v>
      </c>
      <c r="B732" t="s">
        <v>2038</v>
      </c>
      <c r="C732">
        <v>2019</v>
      </c>
      <c r="D732" t="s">
        <v>2039</v>
      </c>
      <c r="G732">
        <f t="shared" si="1754"/>
        <v>0.75666074600355238</v>
      </c>
      <c r="H732">
        <f t="shared" si="1755"/>
        <v>0.56305506216696266</v>
      </c>
      <c r="I732">
        <f t="shared" si="1756"/>
        <v>0.14742451154529307</v>
      </c>
      <c r="K732" t="str">
        <f t="shared" si="1757"/>
        <v/>
      </c>
      <c r="L732" t="str">
        <f t="shared" si="1758"/>
        <v/>
      </c>
      <c r="M732" t="str">
        <f t="shared" si="1759"/>
        <v/>
      </c>
      <c r="O732" t="str">
        <f t="shared" si="1760"/>
        <v/>
      </c>
      <c r="P732" t="str">
        <f t="shared" si="1761"/>
        <v/>
      </c>
      <c r="R732" t="str">
        <f t="shared" si="1762"/>
        <v/>
      </c>
      <c r="S732" t="str">
        <f t="shared" si="1763"/>
        <v/>
      </c>
      <c r="T732" t="str">
        <f t="shared" si="1764"/>
        <v/>
      </c>
      <c r="U732" t="str">
        <f t="shared" si="1765"/>
        <v/>
      </c>
      <c r="V732" t="str">
        <f t="shared" si="1765"/>
        <v/>
      </c>
      <c r="W732" t="str">
        <f t="shared" si="1765"/>
        <v/>
      </c>
      <c r="X732" t="str">
        <f t="shared" si="1765"/>
        <v/>
      </c>
      <c r="Y732" t="str">
        <f t="shared" si="1766"/>
        <v/>
      </c>
      <c r="Z732" t="str">
        <f t="shared" si="1766"/>
        <v/>
      </c>
      <c r="AA732" t="str">
        <f t="shared" si="1766"/>
        <v/>
      </c>
      <c r="AB732" t="str">
        <f t="shared" si="1766"/>
        <v/>
      </c>
      <c r="AD732">
        <f t="shared" si="1767"/>
        <v>0.77128953771289532</v>
      </c>
      <c r="AE732">
        <f t="shared" si="1768"/>
        <v>0.62043795620437958</v>
      </c>
      <c r="AF732">
        <f t="shared" si="1769"/>
        <v>0.33333333333333331</v>
      </c>
      <c r="AG732">
        <f t="shared" si="1770"/>
        <v>0.43552311435523117</v>
      </c>
      <c r="AH732">
        <f t="shared" si="1770"/>
        <v>0.41640378548895901</v>
      </c>
      <c r="AI732">
        <f t="shared" si="1770"/>
        <v>0.36862745098039218</v>
      </c>
      <c r="AJ732">
        <f t="shared" si="1770"/>
        <v>0.42335766423357662</v>
      </c>
      <c r="AK732">
        <f t="shared" si="1771"/>
        <v>0.56447688564476883</v>
      </c>
      <c r="AL732">
        <f t="shared" si="1771"/>
        <v>0.58359621451104104</v>
      </c>
      <c r="AM732">
        <f t="shared" si="1771"/>
        <v>0.63137254901960782</v>
      </c>
      <c r="AN732">
        <f t="shared" si="1771"/>
        <v>0.57664233576642332</v>
      </c>
      <c r="AQ732" t="str">
        <f t="shared" si="1772"/>
        <v/>
      </c>
      <c r="AR732" t="str">
        <f t="shared" si="1773"/>
        <v/>
      </c>
      <c r="AS732" t="str">
        <f t="shared" si="1774"/>
        <v/>
      </c>
      <c r="AT732" t="str">
        <f t="shared" si="1775"/>
        <v/>
      </c>
      <c r="AU732" t="str">
        <f t="shared" si="1775"/>
        <v/>
      </c>
      <c r="AV732" t="str">
        <f t="shared" si="1775"/>
        <v/>
      </c>
      <c r="AW732" t="str">
        <f t="shared" si="1775"/>
        <v/>
      </c>
      <c r="AX732" t="str">
        <f t="shared" si="1776"/>
        <v/>
      </c>
      <c r="AY732" t="str">
        <f t="shared" si="1776"/>
        <v/>
      </c>
      <c r="AZ732" t="str">
        <f t="shared" si="1776"/>
        <v/>
      </c>
      <c r="BA732" t="str">
        <f t="shared" si="1776"/>
        <v/>
      </c>
      <c r="BC732">
        <f t="shared" si="1777"/>
        <v>0.7130214917825537</v>
      </c>
      <c r="BD732">
        <f t="shared" si="1778"/>
        <v>0.63843236409608095</v>
      </c>
      <c r="BE732">
        <f t="shared" si="1779"/>
        <v>0.20480404551201012</v>
      </c>
      <c r="BF732">
        <f t="shared" si="1780"/>
        <v>0.89759797724399493</v>
      </c>
      <c r="BG732">
        <f t="shared" si="1780"/>
        <v>0.94326241134751776</v>
      </c>
      <c r="BH732">
        <f t="shared" si="1780"/>
        <v>0.88514851485148516</v>
      </c>
      <c r="BI732">
        <f t="shared" si="1780"/>
        <v>0.77160493827160492</v>
      </c>
      <c r="BJ732">
        <f t="shared" si="1781"/>
        <v>0.10240202275600506</v>
      </c>
      <c r="BK732">
        <f t="shared" si="1781"/>
        <v>5.6737588652482268E-2</v>
      </c>
      <c r="BL732">
        <f t="shared" si="1781"/>
        <v>0.11485148514851486</v>
      </c>
      <c r="BM732">
        <f t="shared" si="1781"/>
        <v>0.22839506172839505</v>
      </c>
      <c r="BP732" t="str">
        <f t="shared" si="1782"/>
        <v/>
      </c>
      <c r="BQ732" t="str">
        <f t="shared" si="1783"/>
        <v/>
      </c>
      <c r="BR732" t="str">
        <f t="shared" si="1784"/>
        <v/>
      </c>
      <c r="BS732" t="str">
        <f t="shared" si="1785"/>
        <v/>
      </c>
      <c r="BT732" t="str">
        <f t="shared" si="1785"/>
        <v/>
      </c>
      <c r="BU732" t="str">
        <f t="shared" si="1785"/>
        <v/>
      </c>
      <c r="BV732" t="str">
        <f t="shared" si="1785"/>
        <v/>
      </c>
      <c r="BW732" t="str">
        <f t="shared" si="1786"/>
        <v/>
      </c>
      <c r="BX732" t="str">
        <f t="shared" si="1786"/>
        <v/>
      </c>
      <c r="BY732" t="str">
        <f t="shared" si="1786"/>
        <v/>
      </c>
      <c r="BZ732" t="str">
        <f t="shared" si="1786"/>
        <v/>
      </c>
    </row>
    <row r="733" spans="1:78" outlineLevel="1">
      <c r="A733" t="s">
        <v>123</v>
      </c>
      <c r="B733" t="s">
        <v>2038</v>
      </c>
      <c r="C733">
        <v>2020</v>
      </c>
      <c r="D733" t="s">
        <v>2039</v>
      </c>
      <c r="G733">
        <f t="shared" si="1754"/>
        <v>0.82809917355371898</v>
      </c>
      <c r="H733">
        <f t="shared" si="1755"/>
        <v>0.53388429752066113</v>
      </c>
      <c r="I733">
        <f t="shared" si="1756"/>
        <v>0.12231404958677686</v>
      </c>
      <c r="K733" t="str">
        <f t="shared" si="1757"/>
        <v/>
      </c>
      <c r="L733" t="str">
        <f t="shared" si="1758"/>
        <v/>
      </c>
      <c r="M733" t="str">
        <f t="shared" si="1759"/>
        <v/>
      </c>
      <c r="O733">
        <f t="shared" si="1760"/>
        <v>0</v>
      </c>
      <c r="P733">
        <f t="shared" si="1761"/>
        <v>1</v>
      </c>
      <c r="R733">
        <f t="shared" si="1762"/>
        <v>0</v>
      </c>
      <c r="S733">
        <f t="shared" si="1763"/>
        <v>0</v>
      </c>
      <c r="T733">
        <f t="shared" si="1764"/>
        <v>0</v>
      </c>
      <c r="U733">
        <f t="shared" si="1765"/>
        <v>0.16942148760330578</v>
      </c>
      <c r="V733" t="str">
        <f t="shared" si="1765"/>
        <v/>
      </c>
      <c r="W733" t="str">
        <f t="shared" si="1765"/>
        <v/>
      </c>
      <c r="X733" t="str">
        <f t="shared" si="1765"/>
        <v/>
      </c>
      <c r="Y733">
        <f t="shared" si="1766"/>
        <v>0.83057851239669422</v>
      </c>
      <c r="Z733" t="str">
        <f t="shared" si="1766"/>
        <v/>
      </c>
      <c r="AA733" t="str">
        <f t="shared" si="1766"/>
        <v/>
      </c>
      <c r="AB733" t="str">
        <f t="shared" si="1766"/>
        <v/>
      </c>
      <c r="AD733">
        <f t="shared" si="1767"/>
        <v>0.77473684210526317</v>
      </c>
      <c r="AE733">
        <f t="shared" si="1768"/>
        <v>0.57473684210526321</v>
      </c>
      <c r="AF733">
        <f t="shared" si="1769"/>
        <v>0.30947368421052629</v>
      </c>
      <c r="AG733">
        <f t="shared" si="1770"/>
        <v>0.39789473684210525</v>
      </c>
      <c r="AH733">
        <f t="shared" si="1770"/>
        <v>0.38858695652173914</v>
      </c>
      <c r="AI733">
        <f t="shared" si="1770"/>
        <v>0.32234432234432236</v>
      </c>
      <c r="AJ733">
        <f t="shared" si="1770"/>
        <v>0.46938775510204084</v>
      </c>
      <c r="AK733">
        <f t="shared" si="1771"/>
        <v>0.6021052631578947</v>
      </c>
      <c r="AL733">
        <f t="shared" si="1771"/>
        <v>0.61141304347826086</v>
      </c>
      <c r="AM733">
        <f t="shared" si="1771"/>
        <v>0.67765567765567769</v>
      </c>
      <c r="AN733">
        <f t="shared" si="1771"/>
        <v>0.53061224489795922</v>
      </c>
      <c r="AQ733" t="str">
        <f t="shared" si="1772"/>
        <v/>
      </c>
      <c r="AR733" t="str">
        <f t="shared" si="1773"/>
        <v/>
      </c>
      <c r="AS733" t="str">
        <f t="shared" si="1774"/>
        <v/>
      </c>
      <c r="AT733" t="str">
        <f t="shared" si="1775"/>
        <v/>
      </c>
      <c r="AU733" t="str">
        <f t="shared" si="1775"/>
        <v/>
      </c>
      <c r="AV733" t="str">
        <f t="shared" si="1775"/>
        <v/>
      </c>
      <c r="AW733" t="str">
        <f t="shared" si="1775"/>
        <v/>
      </c>
      <c r="AX733" t="str">
        <f t="shared" si="1776"/>
        <v/>
      </c>
      <c r="AY733" t="str">
        <f t="shared" si="1776"/>
        <v/>
      </c>
      <c r="AZ733" t="str">
        <f t="shared" si="1776"/>
        <v/>
      </c>
      <c r="BA733" t="str">
        <f t="shared" si="1776"/>
        <v/>
      </c>
      <c r="BC733">
        <f t="shared" si="1777"/>
        <v>0.76993464052287586</v>
      </c>
      <c r="BD733">
        <f t="shared" si="1778"/>
        <v>0.6143790849673203</v>
      </c>
      <c r="BE733">
        <f t="shared" si="1779"/>
        <v>0.18169934640522875</v>
      </c>
      <c r="BF733">
        <f t="shared" si="1780"/>
        <v>0.91241830065359475</v>
      </c>
      <c r="BG733">
        <f t="shared" si="1780"/>
        <v>0.94567062818336167</v>
      </c>
      <c r="BH733">
        <f t="shared" si="1780"/>
        <v>0.88936170212765953</v>
      </c>
      <c r="BI733">
        <f t="shared" si="1780"/>
        <v>0.80575539568345322</v>
      </c>
      <c r="BJ733">
        <f t="shared" si="1781"/>
        <v>8.7581699346405223E-2</v>
      </c>
      <c r="BK733">
        <f t="shared" si="1781"/>
        <v>5.4329371816638369E-2</v>
      </c>
      <c r="BL733">
        <f t="shared" si="1781"/>
        <v>0.11063829787234042</v>
      </c>
      <c r="BM733">
        <f t="shared" si="1781"/>
        <v>0.19424460431654678</v>
      </c>
      <c r="BP733" t="str">
        <f t="shared" si="1782"/>
        <v/>
      </c>
      <c r="BQ733" t="str">
        <f t="shared" si="1783"/>
        <v/>
      </c>
      <c r="BR733" t="str">
        <f t="shared" si="1784"/>
        <v/>
      </c>
      <c r="BS733" t="str">
        <f t="shared" si="1785"/>
        <v/>
      </c>
      <c r="BT733" t="str">
        <f t="shared" si="1785"/>
        <v/>
      </c>
      <c r="BU733" t="str">
        <f t="shared" si="1785"/>
        <v/>
      </c>
      <c r="BV733" t="str">
        <f t="shared" si="1785"/>
        <v/>
      </c>
      <c r="BW733" t="str">
        <f t="shared" si="1786"/>
        <v/>
      </c>
      <c r="BX733" t="str">
        <f t="shared" si="1786"/>
        <v/>
      </c>
      <c r="BY733" t="str">
        <f t="shared" si="1786"/>
        <v/>
      </c>
      <c r="BZ733" t="str">
        <f t="shared" si="1786"/>
        <v/>
      </c>
    </row>
    <row r="734" spans="1:78" outlineLevel="1">
      <c r="A734" t="s">
        <v>123</v>
      </c>
      <c r="B734" t="s">
        <v>2038</v>
      </c>
      <c r="C734">
        <v>2021</v>
      </c>
      <c r="D734" t="s">
        <v>2039</v>
      </c>
      <c r="G734">
        <f t="shared" si="1754"/>
        <v>0.8412942989214176</v>
      </c>
      <c r="H734">
        <f t="shared" si="1755"/>
        <v>0.48382126348228044</v>
      </c>
      <c r="I734">
        <f t="shared" si="1756"/>
        <v>9.861325115562404E-2</v>
      </c>
      <c r="K734" t="str">
        <f t="shared" si="1757"/>
        <v/>
      </c>
      <c r="L734" t="str">
        <f t="shared" si="1758"/>
        <v/>
      </c>
      <c r="M734" t="str">
        <f t="shared" si="1759"/>
        <v/>
      </c>
      <c r="O734">
        <f t="shared" si="1760"/>
        <v>0</v>
      </c>
      <c r="P734">
        <f t="shared" si="1761"/>
        <v>1</v>
      </c>
      <c r="R734">
        <f t="shared" si="1762"/>
        <v>0</v>
      </c>
      <c r="S734">
        <f t="shared" si="1763"/>
        <v>0</v>
      </c>
      <c r="T734">
        <f t="shared" si="1764"/>
        <v>0</v>
      </c>
      <c r="U734">
        <f t="shared" si="1765"/>
        <v>0.19488817891373802</v>
      </c>
      <c r="V734" t="str">
        <f t="shared" si="1765"/>
        <v/>
      </c>
      <c r="W734" t="str">
        <f t="shared" si="1765"/>
        <v/>
      </c>
      <c r="X734" t="str">
        <f t="shared" si="1765"/>
        <v/>
      </c>
      <c r="Y734">
        <f t="shared" si="1766"/>
        <v>0.805111821086262</v>
      </c>
      <c r="Z734" t="str">
        <f t="shared" si="1766"/>
        <v/>
      </c>
      <c r="AA734" t="str">
        <f t="shared" si="1766"/>
        <v/>
      </c>
      <c r="AB734" t="str">
        <f t="shared" si="1766"/>
        <v/>
      </c>
      <c r="AD734">
        <f t="shared" si="1767"/>
        <v>0.76284584980237158</v>
      </c>
      <c r="AE734">
        <f t="shared" si="1768"/>
        <v>0.45454545454545453</v>
      </c>
      <c r="AF734">
        <f t="shared" si="1769"/>
        <v>0.32608695652173914</v>
      </c>
      <c r="AG734">
        <f t="shared" si="1770"/>
        <v>0.42292490118577075</v>
      </c>
      <c r="AH734">
        <f t="shared" si="1770"/>
        <v>0.43523316062176165</v>
      </c>
      <c r="AI734">
        <f t="shared" si="1770"/>
        <v>0.37826086956521737</v>
      </c>
      <c r="AJ734">
        <f t="shared" si="1770"/>
        <v>0.49696969696969695</v>
      </c>
      <c r="AK734">
        <f t="shared" si="1771"/>
        <v>0.57707509881422925</v>
      </c>
      <c r="AL734">
        <f t="shared" si="1771"/>
        <v>0.56476683937823835</v>
      </c>
      <c r="AM734">
        <f t="shared" si="1771"/>
        <v>0.62173913043478257</v>
      </c>
      <c r="AN734">
        <f t="shared" si="1771"/>
        <v>0.50303030303030305</v>
      </c>
      <c r="AQ734" t="str">
        <f t="shared" si="1772"/>
        <v/>
      </c>
      <c r="AR734" t="str">
        <f t="shared" si="1773"/>
        <v/>
      </c>
      <c r="AS734" t="str">
        <f t="shared" si="1774"/>
        <v/>
      </c>
      <c r="AT734" t="str">
        <f t="shared" si="1775"/>
        <v/>
      </c>
      <c r="AU734" t="str">
        <f t="shared" si="1775"/>
        <v/>
      </c>
      <c r="AV734" t="str">
        <f t="shared" si="1775"/>
        <v/>
      </c>
      <c r="AW734" t="str">
        <f t="shared" si="1775"/>
        <v/>
      </c>
      <c r="AX734" t="str">
        <f t="shared" si="1776"/>
        <v/>
      </c>
      <c r="AY734" t="str">
        <f t="shared" si="1776"/>
        <v/>
      </c>
      <c r="AZ734" t="str">
        <f t="shared" si="1776"/>
        <v/>
      </c>
      <c r="BA734" t="str">
        <f t="shared" si="1776"/>
        <v/>
      </c>
      <c r="BC734">
        <f t="shared" si="1777"/>
        <v>0.77376171352074963</v>
      </c>
      <c r="BD734">
        <f t="shared" si="1778"/>
        <v>0.57028112449799195</v>
      </c>
      <c r="BE734">
        <f t="shared" si="1779"/>
        <v>0.18473895582329317</v>
      </c>
      <c r="BF734">
        <f t="shared" si="1780"/>
        <v>0.89692101740294516</v>
      </c>
      <c r="BG734">
        <f t="shared" si="1780"/>
        <v>0.93944636678200688</v>
      </c>
      <c r="BH734">
        <f t="shared" si="1780"/>
        <v>0.86854460093896713</v>
      </c>
      <c r="BI734">
        <f t="shared" si="1780"/>
        <v>0.72463768115942029</v>
      </c>
      <c r="BJ734">
        <f t="shared" si="1781"/>
        <v>0.10307898259705489</v>
      </c>
      <c r="BK734">
        <f t="shared" si="1781"/>
        <v>6.0553633217993078E-2</v>
      </c>
      <c r="BL734">
        <f t="shared" si="1781"/>
        <v>0.13145539906103287</v>
      </c>
      <c r="BM734">
        <f t="shared" si="1781"/>
        <v>0.27536231884057971</v>
      </c>
      <c r="BP734" t="str">
        <f t="shared" si="1782"/>
        <v/>
      </c>
      <c r="BQ734" t="str">
        <f t="shared" si="1783"/>
        <v/>
      </c>
      <c r="BR734" t="str">
        <f t="shared" si="1784"/>
        <v/>
      </c>
      <c r="BS734" t="str">
        <f t="shared" si="1785"/>
        <v/>
      </c>
      <c r="BT734" t="str">
        <f t="shared" si="1785"/>
        <v/>
      </c>
      <c r="BU734" t="str">
        <f t="shared" si="1785"/>
        <v/>
      </c>
      <c r="BV734" t="str">
        <f t="shared" si="1785"/>
        <v/>
      </c>
      <c r="BW734" t="str">
        <f t="shared" si="1786"/>
        <v/>
      </c>
      <c r="BX734" t="str">
        <f t="shared" si="1786"/>
        <v/>
      </c>
      <c r="BY734" t="str">
        <f t="shared" si="1786"/>
        <v/>
      </c>
      <c r="BZ734" t="str">
        <f t="shared" si="1786"/>
        <v/>
      </c>
    </row>
    <row r="735" spans="1:78" outlineLevel="1">
      <c r="A735" t="s">
        <v>123</v>
      </c>
      <c r="B735" t="s">
        <v>2038</v>
      </c>
      <c r="C735">
        <v>2022</v>
      </c>
      <c r="D735" t="s">
        <v>2039</v>
      </c>
      <c r="G735">
        <f t="shared" si="1754"/>
        <v>0.80434782608695654</v>
      </c>
      <c r="H735">
        <f t="shared" si="1755"/>
        <v>0.453416149068323</v>
      </c>
      <c r="I735">
        <f t="shared" si="1756"/>
        <v>9.627329192546584E-2</v>
      </c>
      <c r="K735" t="str">
        <f t="shared" si="1757"/>
        <v/>
      </c>
      <c r="L735" t="str">
        <f t="shared" si="1758"/>
        <v/>
      </c>
      <c r="M735" t="str">
        <f t="shared" si="1759"/>
        <v/>
      </c>
      <c r="O735">
        <f t="shared" si="1760"/>
        <v>0</v>
      </c>
      <c r="P735">
        <f t="shared" si="1761"/>
        <v>1</v>
      </c>
      <c r="R735">
        <f t="shared" si="1762"/>
        <v>0</v>
      </c>
      <c r="S735">
        <f t="shared" si="1763"/>
        <v>0</v>
      </c>
      <c r="T735">
        <f t="shared" si="1764"/>
        <v>0</v>
      </c>
      <c r="U735">
        <f t="shared" si="1765"/>
        <v>0.10852713178294573</v>
      </c>
      <c r="V735" t="str">
        <f t="shared" si="1765"/>
        <v/>
      </c>
      <c r="W735" t="str">
        <f t="shared" si="1765"/>
        <v/>
      </c>
      <c r="X735" t="str">
        <f t="shared" si="1765"/>
        <v/>
      </c>
      <c r="Y735">
        <f t="shared" si="1766"/>
        <v>0.89147286821705429</v>
      </c>
      <c r="Z735" t="str">
        <f t="shared" si="1766"/>
        <v/>
      </c>
      <c r="AA735" t="str">
        <f t="shared" si="1766"/>
        <v/>
      </c>
      <c r="AB735" t="str">
        <f t="shared" si="1766"/>
        <v/>
      </c>
      <c r="AD735">
        <f t="shared" si="1767"/>
        <v>0.76078431372549016</v>
      </c>
      <c r="AE735">
        <f t="shared" si="1768"/>
        <v>0.50980392156862742</v>
      </c>
      <c r="AF735">
        <f t="shared" si="1769"/>
        <v>0.25490196078431371</v>
      </c>
      <c r="AG735">
        <f t="shared" si="1770"/>
        <v>0.42745098039215684</v>
      </c>
      <c r="AH735">
        <f t="shared" si="1770"/>
        <v>0.40979381443298968</v>
      </c>
      <c r="AI735">
        <f t="shared" si="1770"/>
        <v>0.38846153846153847</v>
      </c>
      <c r="AJ735">
        <f t="shared" si="1770"/>
        <v>0.49230769230769234</v>
      </c>
      <c r="AK735">
        <f t="shared" si="1771"/>
        <v>0.5725490196078431</v>
      </c>
      <c r="AL735">
        <f t="shared" si="1771"/>
        <v>0.59020618556701032</v>
      </c>
      <c r="AM735">
        <f t="shared" si="1771"/>
        <v>0.61153846153846159</v>
      </c>
      <c r="AN735">
        <f t="shared" si="1771"/>
        <v>0.50769230769230766</v>
      </c>
      <c r="AQ735" t="str">
        <f t="shared" si="1772"/>
        <v/>
      </c>
      <c r="AR735" t="str">
        <f t="shared" si="1773"/>
        <v/>
      </c>
      <c r="AS735" t="str">
        <f t="shared" si="1774"/>
        <v/>
      </c>
      <c r="AT735" t="str">
        <f t="shared" si="1775"/>
        <v/>
      </c>
      <c r="AU735" t="str">
        <f t="shared" si="1775"/>
        <v/>
      </c>
      <c r="AV735" t="str">
        <f t="shared" si="1775"/>
        <v/>
      </c>
      <c r="AW735" t="str">
        <f t="shared" si="1775"/>
        <v/>
      </c>
      <c r="AX735" t="str">
        <f t="shared" si="1776"/>
        <v/>
      </c>
      <c r="AY735" t="str">
        <f t="shared" si="1776"/>
        <v/>
      </c>
      <c r="AZ735" t="str">
        <f t="shared" si="1776"/>
        <v/>
      </c>
      <c r="BA735" t="str">
        <f t="shared" si="1776"/>
        <v/>
      </c>
      <c r="BC735">
        <f t="shared" si="1777"/>
        <v>0.78120184899845913</v>
      </c>
      <c r="BD735">
        <f t="shared" si="1778"/>
        <v>0.55624036979969183</v>
      </c>
      <c r="BE735">
        <f t="shared" si="1779"/>
        <v>0.15562403697996918</v>
      </c>
      <c r="BF735">
        <f t="shared" si="1780"/>
        <v>0.9152542372881356</v>
      </c>
      <c r="BG735">
        <f t="shared" si="1780"/>
        <v>0.94674556213017746</v>
      </c>
      <c r="BH735">
        <f t="shared" si="1780"/>
        <v>0.88365650969529086</v>
      </c>
      <c r="BI735">
        <f t="shared" si="1780"/>
        <v>0.75247524752475248</v>
      </c>
      <c r="BJ735">
        <f t="shared" si="1781"/>
        <v>8.4745762711864403E-2</v>
      </c>
      <c r="BK735">
        <f t="shared" si="1781"/>
        <v>5.3254437869822487E-2</v>
      </c>
      <c r="BL735">
        <f t="shared" si="1781"/>
        <v>0.11634349030470914</v>
      </c>
      <c r="BM735">
        <f t="shared" si="1781"/>
        <v>0.24752475247524752</v>
      </c>
      <c r="BP735" t="str">
        <f t="shared" si="1782"/>
        <v/>
      </c>
      <c r="BQ735" t="str">
        <f t="shared" si="1783"/>
        <v/>
      </c>
      <c r="BR735" t="str">
        <f t="shared" si="1784"/>
        <v/>
      </c>
      <c r="BS735" t="str">
        <f t="shared" si="1785"/>
        <v/>
      </c>
      <c r="BT735" t="str">
        <f t="shared" si="1785"/>
        <v/>
      </c>
      <c r="BU735" t="str">
        <f t="shared" si="1785"/>
        <v/>
      </c>
      <c r="BV735" t="str">
        <f t="shared" si="1785"/>
        <v/>
      </c>
      <c r="BW735" t="str">
        <f t="shared" si="1786"/>
        <v/>
      </c>
      <c r="BX735" t="str">
        <f t="shared" si="1786"/>
        <v/>
      </c>
      <c r="BY735" t="str">
        <f t="shared" si="1786"/>
        <v/>
      </c>
      <c r="BZ735" t="str">
        <f t="shared" si="1786"/>
        <v/>
      </c>
    </row>
    <row r="736" spans="1:78" outlineLevel="1">
      <c r="A736" t="s">
        <v>123</v>
      </c>
      <c r="B736" t="s">
        <v>2038</v>
      </c>
      <c r="C736">
        <v>2023</v>
      </c>
      <c r="D736" t="s">
        <v>2039</v>
      </c>
      <c r="G736">
        <f t="shared" si="1754"/>
        <v>0.82705479452054798</v>
      </c>
      <c r="H736">
        <f t="shared" si="1755"/>
        <v>0.45547945205479451</v>
      </c>
      <c r="I736">
        <f t="shared" si="1756"/>
        <v>9.9315068493150679E-2</v>
      </c>
      <c r="K736" t="str">
        <f t="shared" si="1757"/>
        <v/>
      </c>
      <c r="L736" t="str">
        <f t="shared" si="1758"/>
        <v/>
      </c>
      <c r="M736" t="str">
        <f t="shared" si="1759"/>
        <v/>
      </c>
      <c r="O736">
        <f t="shared" si="1760"/>
        <v>0</v>
      </c>
      <c r="P736">
        <f t="shared" si="1761"/>
        <v>1</v>
      </c>
      <c r="R736" t="str">
        <f t="shared" si="1762"/>
        <v/>
      </c>
      <c r="S736" t="str">
        <f t="shared" si="1763"/>
        <v/>
      </c>
      <c r="T736" t="str">
        <f t="shared" si="1764"/>
        <v/>
      </c>
      <c r="U736" t="str">
        <f t="shared" si="1765"/>
        <v/>
      </c>
      <c r="V736" t="str">
        <f t="shared" si="1765"/>
        <v/>
      </c>
      <c r="W736" t="str">
        <f t="shared" si="1765"/>
        <v/>
      </c>
      <c r="X736" t="str">
        <f t="shared" si="1765"/>
        <v/>
      </c>
      <c r="Y736" t="str">
        <f t="shared" si="1766"/>
        <v/>
      </c>
      <c r="Z736" t="str">
        <f t="shared" si="1766"/>
        <v/>
      </c>
      <c r="AA736" t="str">
        <f t="shared" si="1766"/>
        <v/>
      </c>
      <c r="AB736" t="str">
        <f t="shared" si="1766"/>
        <v/>
      </c>
      <c r="AD736">
        <f t="shared" si="1767"/>
        <v>0.79591836734693877</v>
      </c>
      <c r="AE736">
        <f t="shared" si="1768"/>
        <v>0.54489795918367345</v>
      </c>
      <c r="AF736">
        <f t="shared" si="1769"/>
        <v>0.20204081632653062</v>
      </c>
      <c r="AG736">
        <f t="shared" si="1770"/>
        <v>0.33061224489795921</v>
      </c>
      <c r="AH736">
        <f t="shared" si="1770"/>
        <v>0.34615384615384615</v>
      </c>
      <c r="AI736">
        <f t="shared" si="1770"/>
        <v>0.29588014981273408</v>
      </c>
      <c r="AJ736">
        <f t="shared" si="1770"/>
        <v>0.24242424242424243</v>
      </c>
      <c r="AK736">
        <f t="shared" si="1771"/>
        <v>0.66938775510204085</v>
      </c>
      <c r="AL736">
        <f t="shared" si="1771"/>
        <v>0.65384615384615385</v>
      </c>
      <c r="AM736">
        <f t="shared" si="1771"/>
        <v>0.70411985018726597</v>
      </c>
      <c r="AN736">
        <f t="shared" si="1771"/>
        <v>0.75757575757575757</v>
      </c>
      <c r="AQ736" t="str">
        <f t="shared" si="1772"/>
        <v/>
      </c>
      <c r="AR736" t="str">
        <f t="shared" si="1773"/>
        <v/>
      </c>
      <c r="AS736" t="str">
        <f t="shared" si="1774"/>
        <v/>
      </c>
      <c r="AT736" t="str">
        <f t="shared" si="1775"/>
        <v/>
      </c>
      <c r="AU736" t="str">
        <f t="shared" si="1775"/>
        <v/>
      </c>
      <c r="AV736" t="str">
        <f t="shared" si="1775"/>
        <v/>
      </c>
      <c r="AW736" t="str">
        <f t="shared" si="1775"/>
        <v/>
      </c>
      <c r="AX736" t="str">
        <f t="shared" si="1776"/>
        <v/>
      </c>
      <c r="AY736" t="str">
        <f t="shared" si="1776"/>
        <v/>
      </c>
      <c r="AZ736" t="str">
        <f t="shared" si="1776"/>
        <v/>
      </c>
      <c r="BA736" t="str">
        <f t="shared" si="1776"/>
        <v/>
      </c>
      <c r="BC736">
        <f t="shared" si="1777"/>
        <v>0.72470978441127698</v>
      </c>
      <c r="BD736">
        <f t="shared" si="1778"/>
        <v>0.57379767827529027</v>
      </c>
      <c r="BE736">
        <f t="shared" si="1779"/>
        <v>0.19237147595356552</v>
      </c>
      <c r="BF736">
        <f t="shared" si="1780"/>
        <v>0.89386401326699838</v>
      </c>
      <c r="BG736">
        <f t="shared" si="1780"/>
        <v>0.93363844393592677</v>
      </c>
      <c r="BH736">
        <f t="shared" si="1780"/>
        <v>0.85260115606936415</v>
      </c>
      <c r="BI736">
        <f t="shared" si="1780"/>
        <v>0.69827586206896552</v>
      </c>
      <c r="BJ736">
        <f t="shared" si="1781"/>
        <v>0.10613598673300166</v>
      </c>
      <c r="BK736">
        <f t="shared" si="1781"/>
        <v>6.6361556064073221E-2</v>
      </c>
      <c r="BL736">
        <f t="shared" si="1781"/>
        <v>0.14739884393063585</v>
      </c>
      <c r="BM736">
        <f t="shared" si="1781"/>
        <v>0.30172413793103448</v>
      </c>
      <c r="BP736" t="str">
        <f t="shared" si="1782"/>
        <v/>
      </c>
      <c r="BQ736" t="str">
        <f t="shared" si="1783"/>
        <v/>
      </c>
      <c r="BR736" t="str">
        <f t="shared" si="1784"/>
        <v/>
      </c>
      <c r="BS736" t="str">
        <f t="shared" si="1785"/>
        <v/>
      </c>
      <c r="BT736" t="str">
        <f t="shared" si="1785"/>
        <v/>
      </c>
      <c r="BU736" t="str">
        <f t="shared" si="1785"/>
        <v/>
      </c>
      <c r="BV736" t="str">
        <f t="shared" si="1785"/>
        <v/>
      </c>
      <c r="BW736" t="str">
        <f t="shared" si="1786"/>
        <v/>
      </c>
      <c r="BX736" t="str">
        <f t="shared" si="1786"/>
        <v/>
      </c>
      <c r="BY736" t="str">
        <f t="shared" si="1786"/>
        <v/>
      </c>
      <c r="BZ736" t="str">
        <f t="shared" si="1786"/>
        <v/>
      </c>
    </row>
    <row r="737" spans="1:78" outlineLevel="1">
      <c r="A737" t="s">
        <v>125</v>
      </c>
      <c r="B737" t="s">
        <v>1946</v>
      </c>
      <c r="C737">
        <v>2018</v>
      </c>
      <c r="D737" t="s">
        <v>2039</v>
      </c>
      <c r="G737">
        <f t="shared" ref="G737:G742" si="1787">IF(F392&gt;0, G392/F392, "")</f>
        <v>0.38217938630999215</v>
      </c>
      <c r="H737">
        <f t="shared" ref="H737:H742" si="1788">IF(F392&gt;0, H392/F392, "")</f>
        <v>0.3965381589299764</v>
      </c>
      <c r="I737">
        <f t="shared" ref="I737:I742" si="1789">IF(F392&gt;0, I392/F392, "")</f>
        <v>0.2049567269866247</v>
      </c>
      <c r="K737" t="str">
        <f t="shared" ref="K737:K742" si="1790">IF(J392&gt;0, K392/J392, "")</f>
        <v/>
      </c>
      <c r="L737" t="str">
        <f t="shared" ref="L737:L742" si="1791">IF(J392&gt;0, L392/J392, "")</f>
        <v/>
      </c>
      <c r="M737" t="str">
        <f t="shared" ref="M737:M742" si="1792">IF(J392&gt;0, M392/J392, "")</f>
        <v/>
      </c>
      <c r="O737" t="str">
        <f t="shared" ref="O737:O742" si="1793">IF(N392&gt;0, O392/N392, "")</f>
        <v/>
      </c>
      <c r="P737" t="str">
        <f t="shared" ref="P737:P742" si="1794">IF(N392&gt;0, P392/N392, "")</f>
        <v/>
      </c>
      <c r="R737" t="str">
        <f t="shared" ref="R737:R742" si="1795">IF(Q392&gt;0, R392/Q392, "")</f>
        <v/>
      </c>
      <c r="S737" t="str">
        <f t="shared" ref="S737:S742" si="1796">IF(Q392&gt;0, S392/Q392, "")</f>
        <v/>
      </c>
      <c r="T737" t="str">
        <f t="shared" ref="T737:T742" si="1797">IF(Q392&gt;0, T392/Q392, "")</f>
        <v/>
      </c>
      <c r="U737" t="str">
        <f t="shared" ref="U737:X742" si="1798">IF(Q392&gt;0, U392/Q392, "")</f>
        <v/>
      </c>
      <c r="V737" t="str">
        <f t="shared" si="1798"/>
        <v/>
      </c>
      <c r="W737" t="str">
        <f t="shared" si="1798"/>
        <v/>
      </c>
      <c r="X737" t="str">
        <f t="shared" si="1798"/>
        <v/>
      </c>
      <c r="Y737" t="str">
        <f t="shared" ref="Y737:AB742" si="1799">IF(Q392&gt;0, Y392/Q392, "")</f>
        <v/>
      </c>
      <c r="Z737" t="str">
        <f t="shared" si="1799"/>
        <v/>
      </c>
      <c r="AA737" t="str">
        <f t="shared" si="1799"/>
        <v/>
      </c>
      <c r="AB737" t="str">
        <f t="shared" si="1799"/>
        <v/>
      </c>
      <c r="AD737">
        <f t="shared" ref="AD737:AD742" si="1800">IF(AC392&gt;0, AD392/AC392, "")</f>
        <v>0.27737226277372262</v>
      </c>
      <c r="AE737">
        <f t="shared" ref="AE737:AE742" si="1801">IF(AC392&gt;0, AE392/AC392, "")</f>
        <v>0.47445255474452552</v>
      </c>
      <c r="AF737">
        <f t="shared" ref="AF737:AF742" si="1802">IF(AC392&gt;0, AF392/AC392, "")</f>
        <v>0.66082725060827252</v>
      </c>
      <c r="AG737">
        <f t="shared" ref="AG737:AJ742" si="1803">IF(AC392&gt;0, AG392/AC392, "")</f>
        <v>0.49635036496350365</v>
      </c>
      <c r="AH737">
        <f t="shared" si="1803"/>
        <v>0.48070175438596491</v>
      </c>
      <c r="AI737">
        <f t="shared" si="1803"/>
        <v>0.48923076923076925</v>
      </c>
      <c r="AJ737">
        <f t="shared" si="1803"/>
        <v>0.49337260677466865</v>
      </c>
      <c r="AK737">
        <f t="shared" ref="AK737:AN742" si="1804">IF(AC392&gt;0, AK392/AC392, "")</f>
        <v>0.5036496350364964</v>
      </c>
      <c r="AL737">
        <f t="shared" si="1804"/>
        <v>0.51929824561403504</v>
      </c>
      <c r="AM737">
        <f t="shared" si="1804"/>
        <v>0.51076923076923075</v>
      </c>
      <c r="AN737">
        <f t="shared" si="1804"/>
        <v>0.50662739322533135</v>
      </c>
      <c r="AQ737">
        <f t="shared" ref="AQ737:AQ742" si="1805">IF(AP392&gt;0, AQ392/AP392, "")</f>
        <v>0.15789473684210525</v>
      </c>
      <c r="AR737">
        <f t="shared" ref="AR737:AR742" si="1806">IF(AP392&gt;0, AR392/AP392, "")</f>
        <v>0.31578947368421051</v>
      </c>
      <c r="AS737">
        <f t="shared" ref="AS737:AS742" si="1807">IF(AP392&gt;0, AS392/AP392, "")</f>
        <v>0.63157894736842102</v>
      </c>
      <c r="AT737">
        <f t="shared" ref="AT737:AW742" si="1808">IF(AP392&gt;0, AT392/AP392, "")</f>
        <v>0.57894736842105265</v>
      </c>
      <c r="AU737">
        <f t="shared" si="1808"/>
        <v>0</v>
      </c>
      <c r="AV737">
        <f t="shared" si="1808"/>
        <v>0.16666666666666666</v>
      </c>
      <c r="AW737">
        <f t="shared" si="1808"/>
        <v>0.58333333333333337</v>
      </c>
      <c r="AX737">
        <f t="shared" ref="AX737:BA742" si="1809">IF(AP392&gt;0, AX392/AP392, "")</f>
        <v>0.42105263157894735</v>
      </c>
      <c r="AY737">
        <f t="shared" si="1809"/>
        <v>1</v>
      </c>
      <c r="AZ737">
        <f t="shared" si="1809"/>
        <v>0.83333333333333337</v>
      </c>
      <c r="BA737">
        <f t="shared" si="1809"/>
        <v>0.41666666666666669</v>
      </c>
      <c r="BC737">
        <f t="shared" ref="BC737:BC742" si="1810">IF(BB392&gt;0, BC392/BB392, "")</f>
        <v>0.32652698863636365</v>
      </c>
      <c r="BD737">
        <f t="shared" ref="BD737:BD742" si="1811">IF(BB392&gt;0, BD392/BB392, "")</f>
        <v>0.50532670454545459</v>
      </c>
      <c r="BE737">
        <f t="shared" ref="BE737:BE742" si="1812">IF(BB392&gt;0, BE392/BB392, "")</f>
        <v>0.40784801136363635</v>
      </c>
      <c r="BF737">
        <f t="shared" ref="BF737:BI742" si="1813">IF(BB392&gt;0, BF392/BB392, "")</f>
        <v>0.84676846590909094</v>
      </c>
      <c r="BG737">
        <f t="shared" si="1813"/>
        <v>0.90375203915171287</v>
      </c>
      <c r="BH737">
        <f t="shared" si="1813"/>
        <v>0.84574841883345042</v>
      </c>
      <c r="BI737">
        <f t="shared" si="1813"/>
        <v>0.76273400087070087</v>
      </c>
      <c r="BJ737">
        <f t="shared" ref="BJ737:BM742" si="1814">IF(BB392&gt;0, BJ392/BB392, "")</f>
        <v>0.15323153409090909</v>
      </c>
      <c r="BK737">
        <f t="shared" si="1814"/>
        <v>9.6247960848287115E-2</v>
      </c>
      <c r="BL737">
        <f t="shared" si="1814"/>
        <v>0.15425158116654955</v>
      </c>
      <c r="BM737">
        <f t="shared" si="1814"/>
        <v>0.23726599912929908</v>
      </c>
      <c r="BP737" t="str">
        <f t="shared" ref="BP737:BP742" si="1815">IF(BO392&gt;0, BP392/BO392, "")</f>
        <v/>
      </c>
      <c r="BQ737" t="str">
        <f t="shared" ref="BQ737:BQ742" si="1816">IF(BO392&gt;0, BQ392/BO392, "")</f>
        <v/>
      </c>
      <c r="BR737" t="str">
        <f t="shared" ref="BR737:BR742" si="1817">IF(BO392&gt;0, BR392/BO392, "")</f>
        <v/>
      </c>
      <c r="BS737" t="str">
        <f t="shared" ref="BS737:BV742" si="1818">IF(BO392&gt;0, BS392/BO392, "")</f>
        <v/>
      </c>
      <c r="BT737" t="str">
        <f t="shared" si="1818"/>
        <v/>
      </c>
      <c r="BU737" t="str">
        <f t="shared" si="1818"/>
        <v/>
      </c>
      <c r="BV737" t="str">
        <f t="shared" si="1818"/>
        <v/>
      </c>
      <c r="BW737" t="str">
        <f t="shared" ref="BW737:BZ742" si="1819">IF(BO392&gt;0, BW392/BO392, "")</f>
        <v/>
      </c>
      <c r="BX737" t="str">
        <f t="shared" si="1819"/>
        <v/>
      </c>
      <c r="BY737" t="str">
        <f t="shared" si="1819"/>
        <v/>
      </c>
      <c r="BZ737" t="str">
        <f t="shared" si="1819"/>
        <v/>
      </c>
    </row>
    <row r="738" spans="1:78" outlineLevel="1">
      <c r="A738" t="s">
        <v>125</v>
      </c>
      <c r="B738" t="s">
        <v>1946</v>
      </c>
      <c r="C738">
        <v>2019</v>
      </c>
      <c r="D738" t="s">
        <v>2039</v>
      </c>
      <c r="G738">
        <f t="shared" si="1787"/>
        <v>0.41248518372184906</v>
      </c>
      <c r="H738">
        <f t="shared" si="1788"/>
        <v>0.39727380482022917</v>
      </c>
      <c r="I738">
        <f t="shared" si="1789"/>
        <v>0.21651521137890162</v>
      </c>
      <c r="K738" t="str">
        <f t="shared" si="1790"/>
        <v/>
      </c>
      <c r="L738" t="str">
        <f t="shared" si="1791"/>
        <v/>
      </c>
      <c r="M738" t="str">
        <f t="shared" si="1792"/>
        <v/>
      </c>
      <c r="O738" t="str">
        <f t="shared" si="1793"/>
        <v/>
      </c>
      <c r="P738" t="str">
        <f t="shared" si="1794"/>
        <v/>
      </c>
      <c r="R738" t="str">
        <f t="shared" si="1795"/>
        <v/>
      </c>
      <c r="S738" t="str">
        <f t="shared" si="1796"/>
        <v/>
      </c>
      <c r="T738" t="str">
        <f t="shared" si="1797"/>
        <v/>
      </c>
      <c r="U738" t="str">
        <f t="shared" si="1798"/>
        <v/>
      </c>
      <c r="V738" t="str">
        <f t="shared" si="1798"/>
        <v/>
      </c>
      <c r="W738" t="str">
        <f t="shared" si="1798"/>
        <v/>
      </c>
      <c r="X738" t="str">
        <f t="shared" si="1798"/>
        <v/>
      </c>
      <c r="Y738" t="str">
        <f t="shared" si="1799"/>
        <v/>
      </c>
      <c r="Z738" t="str">
        <f t="shared" si="1799"/>
        <v/>
      </c>
      <c r="AA738" t="str">
        <f t="shared" si="1799"/>
        <v/>
      </c>
      <c r="AB738" t="str">
        <f t="shared" si="1799"/>
        <v/>
      </c>
      <c r="AD738">
        <f t="shared" si="1800"/>
        <v>0.28721541155866898</v>
      </c>
      <c r="AE738">
        <f t="shared" si="1801"/>
        <v>0.4211908931698774</v>
      </c>
      <c r="AF738">
        <f t="shared" si="1802"/>
        <v>0.63397548161120842</v>
      </c>
      <c r="AG738">
        <f t="shared" si="1803"/>
        <v>0.54859894921190888</v>
      </c>
      <c r="AH738">
        <f t="shared" si="1803"/>
        <v>0.50609756097560976</v>
      </c>
      <c r="AI738">
        <f t="shared" si="1803"/>
        <v>0.53742203742203742</v>
      </c>
      <c r="AJ738">
        <f t="shared" si="1803"/>
        <v>0.55386740331491713</v>
      </c>
      <c r="AK738">
        <f t="shared" si="1804"/>
        <v>0.45140105078809106</v>
      </c>
      <c r="AL738">
        <f t="shared" si="1804"/>
        <v>0.49390243902439024</v>
      </c>
      <c r="AM738">
        <f t="shared" si="1804"/>
        <v>0.46257796257796258</v>
      </c>
      <c r="AN738">
        <f t="shared" si="1804"/>
        <v>0.44613259668508287</v>
      </c>
      <c r="AQ738">
        <f t="shared" si="1805"/>
        <v>0.12195121951219512</v>
      </c>
      <c r="AR738">
        <f t="shared" si="1806"/>
        <v>0.21951219512195122</v>
      </c>
      <c r="AS738">
        <f t="shared" si="1807"/>
        <v>0.75609756097560976</v>
      </c>
      <c r="AT738">
        <f t="shared" si="1808"/>
        <v>0.41463414634146339</v>
      </c>
      <c r="AU738">
        <f t="shared" si="1808"/>
        <v>0.4</v>
      </c>
      <c r="AV738">
        <f t="shared" si="1808"/>
        <v>0.22222222222222221</v>
      </c>
      <c r="AW738">
        <f t="shared" si="1808"/>
        <v>0.38709677419354838</v>
      </c>
      <c r="AX738">
        <f t="shared" si="1809"/>
        <v>0.58536585365853655</v>
      </c>
      <c r="AY738">
        <f t="shared" si="1809"/>
        <v>0.6</v>
      </c>
      <c r="AZ738">
        <f t="shared" si="1809"/>
        <v>0.77777777777777779</v>
      </c>
      <c r="BA738">
        <f t="shared" si="1809"/>
        <v>0.61290322580645162</v>
      </c>
      <c r="BC738">
        <f t="shared" si="1810"/>
        <v>0.3345731191885038</v>
      </c>
      <c r="BD738">
        <f t="shared" si="1811"/>
        <v>0.47506339814032122</v>
      </c>
      <c r="BE738">
        <f t="shared" si="1812"/>
        <v>0.38748943364327981</v>
      </c>
      <c r="BF738">
        <f t="shared" si="1813"/>
        <v>0.85308537616229929</v>
      </c>
      <c r="BG738">
        <f t="shared" si="1813"/>
        <v>0.91763516927741284</v>
      </c>
      <c r="BH738">
        <f t="shared" si="1813"/>
        <v>0.84733096085409254</v>
      </c>
      <c r="BI738">
        <f t="shared" si="1813"/>
        <v>0.7635253054101222</v>
      </c>
      <c r="BJ738">
        <f t="shared" si="1814"/>
        <v>0.14691462383770076</v>
      </c>
      <c r="BK738">
        <f t="shared" si="1814"/>
        <v>8.2364830722587171E-2</v>
      </c>
      <c r="BL738">
        <f t="shared" si="1814"/>
        <v>0.15266903914590749</v>
      </c>
      <c r="BM738">
        <f t="shared" si="1814"/>
        <v>0.23647469458987783</v>
      </c>
      <c r="BP738" t="str">
        <f t="shared" si="1815"/>
        <v/>
      </c>
      <c r="BQ738" t="str">
        <f t="shared" si="1816"/>
        <v/>
      </c>
      <c r="BR738" t="str">
        <f t="shared" si="1817"/>
        <v/>
      </c>
      <c r="BS738" t="str">
        <f t="shared" si="1818"/>
        <v/>
      </c>
      <c r="BT738" t="str">
        <f t="shared" si="1818"/>
        <v/>
      </c>
      <c r="BU738" t="str">
        <f t="shared" si="1818"/>
        <v/>
      </c>
      <c r="BV738" t="str">
        <f t="shared" si="1818"/>
        <v/>
      </c>
      <c r="BW738" t="str">
        <f t="shared" si="1819"/>
        <v/>
      </c>
      <c r="BX738" t="str">
        <f t="shared" si="1819"/>
        <v/>
      </c>
      <c r="BY738" t="str">
        <f t="shared" si="1819"/>
        <v/>
      </c>
      <c r="BZ738" t="str">
        <f t="shared" si="1819"/>
        <v/>
      </c>
    </row>
    <row r="739" spans="1:78" outlineLevel="1">
      <c r="A739" t="s">
        <v>125</v>
      </c>
      <c r="B739" t="s">
        <v>1946</v>
      </c>
      <c r="C739">
        <v>2020</v>
      </c>
      <c r="D739" t="s">
        <v>2039</v>
      </c>
      <c r="G739">
        <f t="shared" si="1787"/>
        <v>0.36101656455638759</v>
      </c>
      <c r="H739">
        <f t="shared" si="1788"/>
        <v>0.42795552530065806</v>
      </c>
      <c r="I739">
        <f t="shared" si="1789"/>
        <v>0.22532334921715452</v>
      </c>
      <c r="K739" t="str">
        <f t="shared" si="1790"/>
        <v/>
      </c>
      <c r="L739" t="str">
        <f t="shared" si="1791"/>
        <v/>
      </c>
      <c r="M739" t="str">
        <f t="shared" si="1792"/>
        <v/>
      </c>
      <c r="O739">
        <f t="shared" si="1793"/>
        <v>0</v>
      </c>
      <c r="P739">
        <f t="shared" si="1794"/>
        <v>1</v>
      </c>
      <c r="R739">
        <f t="shared" si="1795"/>
        <v>0</v>
      </c>
      <c r="S739">
        <f t="shared" si="1796"/>
        <v>0</v>
      </c>
      <c r="T739">
        <f t="shared" si="1797"/>
        <v>0</v>
      </c>
      <c r="U739">
        <f t="shared" si="1798"/>
        <v>0</v>
      </c>
      <c r="V739" t="str">
        <f t="shared" si="1798"/>
        <v/>
      </c>
      <c r="W739" t="str">
        <f t="shared" si="1798"/>
        <v/>
      </c>
      <c r="X739" t="str">
        <f t="shared" si="1798"/>
        <v/>
      </c>
      <c r="Y739">
        <f t="shared" si="1799"/>
        <v>1</v>
      </c>
      <c r="Z739" t="str">
        <f t="shared" si="1799"/>
        <v/>
      </c>
      <c r="AA739" t="str">
        <f t="shared" si="1799"/>
        <v/>
      </c>
      <c r="AB739" t="str">
        <f t="shared" si="1799"/>
        <v/>
      </c>
      <c r="AD739">
        <f t="shared" si="1800"/>
        <v>0.27323076923076922</v>
      </c>
      <c r="AE739">
        <f t="shared" si="1801"/>
        <v>0.45046153846153847</v>
      </c>
      <c r="AF739">
        <f t="shared" si="1802"/>
        <v>0.64430769230769236</v>
      </c>
      <c r="AG739">
        <f t="shared" si="1803"/>
        <v>0.47753846153846152</v>
      </c>
      <c r="AH739">
        <f t="shared" si="1803"/>
        <v>0.48648648648648651</v>
      </c>
      <c r="AI739">
        <f t="shared" si="1803"/>
        <v>0.46584699453551914</v>
      </c>
      <c r="AJ739">
        <f t="shared" si="1803"/>
        <v>0.47277936962750716</v>
      </c>
      <c r="AK739">
        <f t="shared" si="1804"/>
        <v>0.52246153846153842</v>
      </c>
      <c r="AL739">
        <f t="shared" si="1804"/>
        <v>0.51351351351351349</v>
      </c>
      <c r="AM739">
        <f t="shared" si="1804"/>
        <v>0.53415300546448086</v>
      </c>
      <c r="AN739">
        <f t="shared" si="1804"/>
        <v>0.52722063037249278</v>
      </c>
      <c r="AQ739">
        <f t="shared" si="1805"/>
        <v>0.15789473684210525</v>
      </c>
      <c r="AR739">
        <f t="shared" si="1806"/>
        <v>0.26315789473684209</v>
      </c>
      <c r="AS739">
        <f t="shared" si="1807"/>
        <v>0.89473684210526316</v>
      </c>
      <c r="AT739">
        <f t="shared" si="1808"/>
        <v>0.78947368421052633</v>
      </c>
      <c r="AU739">
        <f t="shared" si="1808"/>
        <v>0.66666666666666663</v>
      </c>
      <c r="AV739">
        <f t="shared" si="1808"/>
        <v>0.4</v>
      </c>
      <c r="AW739">
        <f t="shared" si="1808"/>
        <v>0.82352941176470584</v>
      </c>
      <c r="AX739">
        <f t="shared" si="1809"/>
        <v>0.21052631578947367</v>
      </c>
      <c r="AY739">
        <f t="shared" si="1809"/>
        <v>0.33333333333333331</v>
      </c>
      <c r="AZ739">
        <f t="shared" si="1809"/>
        <v>0.6</v>
      </c>
      <c r="BA739">
        <f t="shared" si="1809"/>
        <v>0.17647058823529413</v>
      </c>
      <c r="BC739">
        <f t="shared" si="1810"/>
        <v>0.33273410688020916</v>
      </c>
      <c r="BD739">
        <f t="shared" si="1811"/>
        <v>0.45987906520673311</v>
      </c>
      <c r="BE739">
        <f t="shared" si="1812"/>
        <v>0.37620526229776108</v>
      </c>
      <c r="BF739">
        <f t="shared" si="1813"/>
        <v>0.85863703219480303</v>
      </c>
      <c r="BG739">
        <f t="shared" si="1813"/>
        <v>0.93074656188605109</v>
      </c>
      <c r="BH739">
        <f t="shared" si="1813"/>
        <v>0.85891968727789625</v>
      </c>
      <c r="BI739">
        <f t="shared" si="1813"/>
        <v>0.77106863596872288</v>
      </c>
      <c r="BJ739">
        <f t="shared" si="1814"/>
        <v>0.14136296780519692</v>
      </c>
      <c r="BK739">
        <f t="shared" si="1814"/>
        <v>6.925343811394892E-2</v>
      </c>
      <c r="BL739">
        <f t="shared" si="1814"/>
        <v>0.14108031272210378</v>
      </c>
      <c r="BM739">
        <f t="shared" si="1814"/>
        <v>0.22893136403127715</v>
      </c>
      <c r="BP739" t="str">
        <f t="shared" si="1815"/>
        <v/>
      </c>
      <c r="BQ739" t="str">
        <f t="shared" si="1816"/>
        <v/>
      </c>
      <c r="BR739" t="str">
        <f t="shared" si="1817"/>
        <v/>
      </c>
      <c r="BS739" t="str">
        <f t="shared" si="1818"/>
        <v/>
      </c>
      <c r="BT739" t="str">
        <f t="shared" si="1818"/>
        <v/>
      </c>
      <c r="BU739" t="str">
        <f t="shared" si="1818"/>
        <v/>
      </c>
      <c r="BV739" t="str">
        <f t="shared" si="1818"/>
        <v/>
      </c>
      <c r="BW739" t="str">
        <f t="shared" si="1819"/>
        <v/>
      </c>
      <c r="BX739" t="str">
        <f t="shared" si="1819"/>
        <v/>
      </c>
      <c r="BY739" t="str">
        <f t="shared" si="1819"/>
        <v/>
      </c>
      <c r="BZ739" t="str">
        <f t="shared" si="1819"/>
        <v/>
      </c>
    </row>
    <row r="740" spans="1:78" outlineLevel="1">
      <c r="A740" t="s">
        <v>125</v>
      </c>
      <c r="B740" t="s">
        <v>1946</v>
      </c>
      <c r="C740">
        <v>2021</v>
      </c>
      <c r="D740" t="s">
        <v>2039</v>
      </c>
      <c r="G740">
        <f t="shared" si="1787"/>
        <v>0.35190751445086704</v>
      </c>
      <c r="H740">
        <f t="shared" si="1788"/>
        <v>0.42150289017341042</v>
      </c>
      <c r="I740">
        <f t="shared" si="1789"/>
        <v>0.2284393063583815</v>
      </c>
      <c r="K740">
        <f t="shared" si="1790"/>
        <v>0</v>
      </c>
      <c r="L740">
        <f t="shared" si="1791"/>
        <v>0.66666666666666663</v>
      </c>
      <c r="M740">
        <f t="shared" si="1792"/>
        <v>0</v>
      </c>
      <c r="O740">
        <f t="shared" si="1793"/>
        <v>0</v>
      </c>
      <c r="P740">
        <f t="shared" si="1794"/>
        <v>1</v>
      </c>
      <c r="R740">
        <f t="shared" si="1795"/>
        <v>0</v>
      </c>
      <c r="S740">
        <f t="shared" si="1796"/>
        <v>0</v>
      </c>
      <c r="T740">
        <f t="shared" si="1797"/>
        <v>0</v>
      </c>
      <c r="U740">
        <f t="shared" si="1798"/>
        <v>5.2631578947368418E-2</v>
      </c>
      <c r="V740" t="str">
        <f t="shared" si="1798"/>
        <v/>
      </c>
      <c r="W740" t="str">
        <f t="shared" si="1798"/>
        <v/>
      </c>
      <c r="X740" t="str">
        <f t="shared" si="1798"/>
        <v/>
      </c>
      <c r="Y740">
        <f t="shared" si="1799"/>
        <v>0.94736842105263153</v>
      </c>
      <c r="Z740" t="str">
        <f t="shared" si="1799"/>
        <v/>
      </c>
      <c r="AA740" t="str">
        <f t="shared" si="1799"/>
        <v/>
      </c>
      <c r="AB740" t="str">
        <f t="shared" si="1799"/>
        <v/>
      </c>
      <c r="AD740">
        <f t="shared" si="1800"/>
        <v>0.24769305488101021</v>
      </c>
      <c r="AE740">
        <f t="shared" si="1801"/>
        <v>0.45458960660514813</v>
      </c>
      <c r="AF740">
        <f t="shared" si="1802"/>
        <v>0.66002914035939775</v>
      </c>
      <c r="AG740">
        <f t="shared" si="1803"/>
        <v>0.51724137931034486</v>
      </c>
      <c r="AH740">
        <f t="shared" si="1803"/>
        <v>0.51960784313725494</v>
      </c>
      <c r="AI740">
        <f t="shared" si="1803"/>
        <v>0.45192307692307693</v>
      </c>
      <c r="AJ740">
        <f t="shared" si="1803"/>
        <v>0.52023546725533476</v>
      </c>
      <c r="AK740">
        <f t="shared" si="1804"/>
        <v>0.48275862068965519</v>
      </c>
      <c r="AL740">
        <f t="shared" si="1804"/>
        <v>0.48039215686274511</v>
      </c>
      <c r="AM740">
        <f t="shared" si="1804"/>
        <v>0.54807692307692313</v>
      </c>
      <c r="AN740">
        <f t="shared" si="1804"/>
        <v>0.47976453274466518</v>
      </c>
      <c r="AQ740">
        <f t="shared" si="1805"/>
        <v>0.17460317460317459</v>
      </c>
      <c r="AR740">
        <f t="shared" si="1806"/>
        <v>0.36507936507936506</v>
      </c>
      <c r="AS740">
        <f t="shared" si="1807"/>
        <v>0.8571428571428571</v>
      </c>
      <c r="AT740">
        <f t="shared" si="1808"/>
        <v>0.63492063492063489</v>
      </c>
      <c r="AU740">
        <f t="shared" si="1808"/>
        <v>1</v>
      </c>
      <c r="AV740">
        <f t="shared" si="1808"/>
        <v>0.78260869565217395</v>
      </c>
      <c r="AW740">
        <f t="shared" si="1808"/>
        <v>0.68518518518518523</v>
      </c>
      <c r="AX740">
        <f t="shared" si="1809"/>
        <v>0.36507936507936506</v>
      </c>
      <c r="AY740">
        <f t="shared" si="1809"/>
        <v>0</v>
      </c>
      <c r="AZ740">
        <f t="shared" si="1809"/>
        <v>0.21739130434782608</v>
      </c>
      <c r="BA740">
        <f t="shared" si="1809"/>
        <v>0.31481481481481483</v>
      </c>
      <c r="BC740">
        <f t="shared" si="1810"/>
        <v>0.31315746884609158</v>
      </c>
      <c r="BD740">
        <f t="shared" si="1811"/>
        <v>0.46026865188541838</v>
      </c>
      <c r="BE740">
        <f t="shared" si="1812"/>
        <v>0.3783783783783784</v>
      </c>
      <c r="BF740">
        <f t="shared" si="1813"/>
        <v>0.84932837028645414</v>
      </c>
      <c r="BG740">
        <f t="shared" si="1813"/>
        <v>0.92558139534883721</v>
      </c>
      <c r="BH740">
        <f t="shared" si="1813"/>
        <v>0.83825597749648384</v>
      </c>
      <c r="BI740">
        <f t="shared" si="1813"/>
        <v>0.75449101796407181</v>
      </c>
      <c r="BJ740">
        <f t="shared" si="1814"/>
        <v>0.15067162971354589</v>
      </c>
      <c r="BK740">
        <f t="shared" si="1814"/>
        <v>7.441860465116279E-2</v>
      </c>
      <c r="BL740">
        <f t="shared" si="1814"/>
        <v>0.16174402250351619</v>
      </c>
      <c r="BM740">
        <f t="shared" si="1814"/>
        <v>0.24550898203592814</v>
      </c>
      <c r="BP740" t="str">
        <f t="shared" si="1815"/>
        <v/>
      </c>
      <c r="BQ740" t="str">
        <f t="shared" si="1816"/>
        <v/>
      </c>
      <c r="BR740" t="str">
        <f t="shared" si="1817"/>
        <v/>
      </c>
      <c r="BS740" t="str">
        <f t="shared" si="1818"/>
        <v/>
      </c>
      <c r="BT740" t="str">
        <f t="shared" si="1818"/>
        <v/>
      </c>
      <c r="BU740" t="str">
        <f t="shared" si="1818"/>
        <v/>
      </c>
      <c r="BV740" t="str">
        <f t="shared" si="1818"/>
        <v/>
      </c>
      <c r="BW740" t="str">
        <f t="shared" si="1819"/>
        <v/>
      </c>
      <c r="BX740" t="str">
        <f t="shared" si="1819"/>
        <v/>
      </c>
      <c r="BY740" t="str">
        <f t="shared" si="1819"/>
        <v/>
      </c>
      <c r="BZ740" t="str">
        <f t="shared" si="1819"/>
        <v/>
      </c>
    </row>
    <row r="741" spans="1:78" outlineLevel="1">
      <c r="A741" t="s">
        <v>125</v>
      </c>
      <c r="B741" t="s">
        <v>1946</v>
      </c>
      <c r="C741">
        <v>2022</v>
      </c>
      <c r="D741" t="s">
        <v>2039</v>
      </c>
      <c r="G741">
        <f t="shared" si="1787"/>
        <v>0.33517350157728709</v>
      </c>
      <c r="H741">
        <f t="shared" si="1788"/>
        <v>0.43848580441640378</v>
      </c>
      <c r="I741">
        <f t="shared" si="1789"/>
        <v>0.23449001051524712</v>
      </c>
      <c r="K741" t="str">
        <f t="shared" si="1790"/>
        <v/>
      </c>
      <c r="L741" t="str">
        <f t="shared" si="1791"/>
        <v/>
      </c>
      <c r="M741" t="str">
        <f t="shared" si="1792"/>
        <v/>
      </c>
      <c r="O741">
        <f t="shared" si="1793"/>
        <v>0</v>
      </c>
      <c r="P741">
        <f t="shared" si="1794"/>
        <v>1</v>
      </c>
      <c r="R741">
        <f t="shared" si="1795"/>
        <v>0</v>
      </c>
      <c r="S741">
        <f t="shared" si="1796"/>
        <v>0</v>
      </c>
      <c r="T741">
        <f t="shared" si="1797"/>
        <v>0</v>
      </c>
      <c r="U741">
        <f t="shared" si="1798"/>
        <v>7.407407407407407E-2</v>
      </c>
      <c r="V741" t="str">
        <f t="shared" si="1798"/>
        <v/>
      </c>
      <c r="W741" t="str">
        <f t="shared" si="1798"/>
        <v/>
      </c>
      <c r="X741" t="str">
        <f t="shared" si="1798"/>
        <v/>
      </c>
      <c r="Y741">
        <f t="shared" si="1799"/>
        <v>0.92592592592592593</v>
      </c>
      <c r="Z741" t="str">
        <f t="shared" si="1799"/>
        <v/>
      </c>
      <c r="AA741" t="str">
        <f t="shared" si="1799"/>
        <v/>
      </c>
      <c r="AB741" t="str">
        <f t="shared" si="1799"/>
        <v/>
      </c>
      <c r="AD741">
        <f t="shared" si="1800"/>
        <v>0.23679060665362034</v>
      </c>
      <c r="AE741">
        <f t="shared" si="1801"/>
        <v>0.42139595564253096</v>
      </c>
      <c r="AF741">
        <f t="shared" si="1802"/>
        <v>0.63731245923026747</v>
      </c>
      <c r="AG741">
        <f t="shared" si="1803"/>
        <v>0.50163078930202221</v>
      </c>
      <c r="AH741">
        <f t="shared" si="1803"/>
        <v>0.52617079889807161</v>
      </c>
      <c r="AI741">
        <f t="shared" si="1803"/>
        <v>0.47832817337461303</v>
      </c>
      <c r="AJ741">
        <f t="shared" si="1803"/>
        <v>0.4953940634595701</v>
      </c>
      <c r="AK741">
        <f t="shared" si="1804"/>
        <v>0.49836921069797779</v>
      </c>
      <c r="AL741">
        <f t="shared" si="1804"/>
        <v>0.47382920110192839</v>
      </c>
      <c r="AM741">
        <f t="shared" si="1804"/>
        <v>0.52167182662538703</v>
      </c>
      <c r="AN741">
        <f t="shared" si="1804"/>
        <v>0.50460593654042984</v>
      </c>
      <c r="AQ741">
        <f t="shared" si="1805"/>
        <v>0</v>
      </c>
      <c r="AR741">
        <f t="shared" si="1806"/>
        <v>0.16666666666666666</v>
      </c>
      <c r="AS741">
        <f t="shared" si="1807"/>
        <v>0.83333333333333337</v>
      </c>
      <c r="AT741">
        <f t="shared" si="1808"/>
        <v>0.76666666666666672</v>
      </c>
      <c r="AU741" t="str">
        <f t="shared" si="1808"/>
        <v/>
      </c>
      <c r="AV741">
        <f t="shared" si="1808"/>
        <v>0.4</v>
      </c>
      <c r="AW741">
        <f t="shared" si="1808"/>
        <v>0.8</v>
      </c>
      <c r="AX741">
        <f t="shared" si="1809"/>
        <v>0.23333333333333334</v>
      </c>
      <c r="AY741" t="str">
        <f t="shared" si="1809"/>
        <v/>
      </c>
      <c r="AZ741">
        <f t="shared" si="1809"/>
        <v>0.6</v>
      </c>
      <c r="BA741">
        <f t="shared" si="1809"/>
        <v>0.2</v>
      </c>
      <c r="BC741">
        <f t="shared" si="1810"/>
        <v>0.30857759395792123</v>
      </c>
      <c r="BD741">
        <f t="shared" si="1811"/>
        <v>0.44884013666606726</v>
      </c>
      <c r="BE741">
        <f t="shared" si="1812"/>
        <v>0.36989750044955944</v>
      </c>
      <c r="BF741">
        <f t="shared" si="1813"/>
        <v>0.82503146916022296</v>
      </c>
      <c r="BG741">
        <f t="shared" si="1813"/>
        <v>0.92132867132867136</v>
      </c>
      <c r="BH741">
        <f t="shared" si="1813"/>
        <v>0.81570512820512819</v>
      </c>
      <c r="BI741">
        <f t="shared" si="1813"/>
        <v>0.7024793388429752</v>
      </c>
      <c r="BJ741">
        <f t="shared" si="1814"/>
        <v>0.17496853083977701</v>
      </c>
      <c r="BK741">
        <f t="shared" si="1814"/>
        <v>7.8671328671328672E-2</v>
      </c>
      <c r="BL741">
        <f t="shared" si="1814"/>
        <v>0.18429487179487181</v>
      </c>
      <c r="BM741">
        <f t="shared" si="1814"/>
        <v>0.2975206611570248</v>
      </c>
      <c r="BP741" t="str">
        <f t="shared" si="1815"/>
        <v/>
      </c>
      <c r="BQ741" t="str">
        <f t="shared" si="1816"/>
        <v/>
      </c>
      <c r="BR741" t="str">
        <f t="shared" si="1817"/>
        <v/>
      </c>
      <c r="BS741" t="str">
        <f t="shared" si="1818"/>
        <v/>
      </c>
      <c r="BT741" t="str">
        <f t="shared" si="1818"/>
        <v/>
      </c>
      <c r="BU741" t="str">
        <f t="shared" si="1818"/>
        <v/>
      </c>
      <c r="BV741" t="str">
        <f t="shared" si="1818"/>
        <v/>
      </c>
      <c r="BW741" t="str">
        <f t="shared" si="1819"/>
        <v/>
      </c>
      <c r="BX741" t="str">
        <f t="shared" si="1819"/>
        <v/>
      </c>
      <c r="BY741" t="str">
        <f t="shared" si="1819"/>
        <v/>
      </c>
      <c r="BZ741" t="str">
        <f t="shared" si="1819"/>
        <v/>
      </c>
    </row>
    <row r="742" spans="1:78" outlineLevel="1">
      <c r="A742" t="s">
        <v>125</v>
      </c>
      <c r="B742" t="s">
        <v>1946</v>
      </c>
      <c r="C742">
        <v>2023</v>
      </c>
      <c r="D742" t="s">
        <v>2039</v>
      </c>
      <c r="G742">
        <f t="shared" si="1787"/>
        <v>0.36783575705731392</v>
      </c>
      <c r="H742">
        <f t="shared" si="1788"/>
        <v>0.4359851725121186</v>
      </c>
      <c r="I742">
        <f t="shared" si="1789"/>
        <v>0.22355289421157684</v>
      </c>
      <c r="K742" t="str">
        <f t="shared" si="1790"/>
        <v/>
      </c>
      <c r="L742" t="str">
        <f t="shared" si="1791"/>
        <v/>
      </c>
      <c r="M742" t="str">
        <f t="shared" si="1792"/>
        <v/>
      </c>
      <c r="O742">
        <f t="shared" si="1793"/>
        <v>0.22784810126582278</v>
      </c>
      <c r="P742">
        <f t="shared" si="1794"/>
        <v>0.77215189873417722</v>
      </c>
      <c r="R742">
        <f t="shared" si="1795"/>
        <v>0.22413793103448276</v>
      </c>
      <c r="S742">
        <f t="shared" si="1796"/>
        <v>0.46551724137931033</v>
      </c>
      <c r="T742">
        <f t="shared" si="1797"/>
        <v>0.62068965517241381</v>
      </c>
      <c r="U742">
        <f t="shared" si="1798"/>
        <v>0.18965517241379309</v>
      </c>
      <c r="V742">
        <f t="shared" si="1798"/>
        <v>7.6923076923076927E-2</v>
      </c>
      <c r="W742">
        <f t="shared" si="1798"/>
        <v>0.25925925925925924</v>
      </c>
      <c r="X742">
        <f t="shared" si="1798"/>
        <v>0.19444444444444445</v>
      </c>
      <c r="Y742">
        <f t="shared" si="1799"/>
        <v>0.81034482758620685</v>
      </c>
      <c r="Z742">
        <f t="shared" si="1799"/>
        <v>0.92307692307692313</v>
      </c>
      <c r="AA742">
        <f t="shared" si="1799"/>
        <v>0.7407407407407407</v>
      </c>
      <c r="AB742">
        <f t="shared" si="1799"/>
        <v>0.80555555555555558</v>
      </c>
      <c r="AD742">
        <f t="shared" si="1800"/>
        <v>0.28130263896687252</v>
      </c>
      <c r="AE742">
        <f t="shared" si="1801"/>
        <v>0.43290286355979785</v>
      </c>
      <c r="AF742">
        <f t="shared" si="1802"/>
        <v>0.55025266704098819</v>
      </c>
      <c r="AG742">
        <f t="shared" si="1803"/>
        <v>0.55193711398090961</v>
      </c>
      <c r="AH742">
        <f t="shared" si="1803"/>
        <v>0.52694610778443118</v>
      </c>
      <c r="AI742">
        <f t="shared" si="1803"/>
        <v>0.5771725032425421</v>
      </c>
      <c r="AJ742">
        <f t="shared" si="1803"/>
        <v>0.5591836734693878</v>
      </c>
      <c r="AK742">
        <f t="shared" si="1804"/>
        <v>0.44806288601909039</v>
      </c>
      <c r="AL742">
        <f t="shared" si="1804"/>
        <v>0.47305389221556887</v>
      </c>
      <c r="AM742">
        <f t="shared" si="1804"/>
        <v>0.42282749675745784</v>
      </c>
      <c r="AN742">
        <f t="shared" si="1804"/>
        <v>0.44081632653061226</v>
      </c>
      <c r="AQ742">
        <f t="shared" si="1805"/>
        <v>9.0909090909090912E-2</v>
      </c>
      <c r="AR742">
        <f t="shared" si="1806"/>
        <v>0.13636363636363635</v>
      </c>
      <c r="AS742">
        <f t="shared" si="1807"/>
        <v>0.86363636363636365</v>
      </c>
      <c r="AT742">
        <f t="shared" si="1808"/>
        <v>0.40909090909090912</v>
      </c>
      <c r="AU742">
        <f t="shared" si="1808"/>
        <v>0</v>
      </c>
      <c r="AV742">
        <f t="shared" si="1808"/>
        <v>0</v>
      </c>
      <c r="AW742">
        <f t="shared" si="1808"/>
        <v>0.42105263157894735</v>
      </c>
      <c r="AX742">
        <f t="shared" si="1809"/>
        <v>0.59090909090909094</v>
      </c>
      <c r="AY742">
        <f t="shared" si="1809"/>
        <v>1</v>
      </c>
      <c r="AZ742">
        <f t="shared" si="1809"/>
        <v>1</v>
      </c>
      <c r="BA742">
        <f t="shared" si="1809"/>
        <v>0.57894736842105265</v>
      </c>
      <c r="BC742">
        <f t="shared" si="1810"/>
        <v>0.33622089875473743</v>
      </c>
      <c r="BD742">
        <f t="shared" si="1811"/>
        <v>0.45136256993322504</v>
      </c>
      <c r="BE742">
        <f t="shared" si="1812"/>
        <v>0.34921494315105578</v>
      </c>
      <c r="BF742">
        <f t="shared" si="1813"/>
        <v>0.83613066233531852</v>
      </c>
      <c r="BG742">
        <f t="shared" si="1813"/>
        <v>0.92592592592592593</v>
      </c>
      <c r="BH742">
        <f t="shared" si="1813"/>
        <v>0.84606157536985205</v>
      </c>
      <c r="BI742">
        <f t="shared" si="1813"/>
        <v>0.7157622739018088</v>
      </c>
      <c r="BJ742">
        <f t="shared" si="1814"/>
        <v>0.16386933766468145</v>
      </c>
      <c r="BK742">
        <f t="shared" si="1814"/>
        <v>7.407407407407407E-2</v>
      </c>
      <c r="BL742">
        <f t="shared" si="1814"/>
        <v>0.15393842463014795</v>
      </c>
      <c r="BM742">
        <f t="shared" si="1814"/>
        <v>0.2842377260981912</v>
      </c>
      <c r="BP742" t="str">
        <f t="shared" si="1815"/>
        <v/>
      </c>
      <c r="BQ742" t="str">
        <f t="shared" si="1816"/>
        <v/>
      </c>
      <c r="BR742" t="str">
        <f t="shared" si="1817"/>
        <v/>
      </c>
      <c r="BS742" t="str">
        <f t="shared" si="1818"/>
        <v/>
      </c>
      <c r="BT742" t="str">
        <f t="shared" si="1818"/>
        <v/>
      </c>
      <c r="BU742" t="str">
        <f t="shared" si="1818"/>
        <v/>
      </c>
      <c r="BV742" t="str">
        <f t="shared" si="1818"/>
        <v/>
      </c>
      <c r="BW742" t="str">
        <f t="shared" si="1819"/>
        <v/>
      </c>
      <c r="BX742" t="str">
        <f t="shared" si="1819"/>
        <v/>
      </c>
      <c r="BY742" t="str">
        <f t="shared" si="1819"/>
        <v/>
      </c>
      <c r="BZ742" t="str">
        <f t="shared" si="1819"/>
        <v/>
      </c>
    </row>
    <row r="743" spans="1:78" outlineLevel="1">
      <c r="A743" t="s">
        <v>127</v>
      </c>
      <c r="B743" t="s">
        <v>1947</v>
      </c>
      <c r="C743">
        <v>2018</v>
      </c>
      <c r="D743" t="s">
        <v>2039</v>
      </c>
      <c r="G743">
        <f t="shared" ref="G743:G748" si="1820">IF(F402&gt;0, G402/F402, "")</f>
        <v>0.24266666666666667</v>
      </c>
      <c r="H743">
        <f t="shared" ref="H743:H748" si="1821">IF(F402&gt;0, H402/F402, "")</f>
        <v>0.44800000000000001</v>
      </c>
      <c r="I743">
        <f t="shared" ref="I743:I748" si="1822">IF(F402&gt;0, I402/F402, "")</f>
        <v>0.31733333333333336</v>
      </c>
      <c r="K743" t="str">
        <f t="shared" ref="K743:K748" si="1823">IF(J402&gt;0, K402/J402, "")</f>
        <v/>
      </c>
      <c r="L743" t="str">
        <f t="shared" ref="L743:L748" si="1824">IF(J402&gt;0, L402/J402, "")</f>
        <v/>
      </c>
      <c r="M743" t="str">
        <f t="shared" ref="M743:M748" si="1825">IF(J402&gt;0, M402/J402, "")</f>
        <v/>
      </c>
      <c r="O743" t="str">
        <f t="shared" ref="O743:O748" si="1826">IF(N402&gt;0, O402/N402, "")</f>
        <v/>
      </c>
      <c r="P743" t="str">
        <f t="shared" ref="P743:P748" si="1827">IF(N402&gt;0, P402/N402, "")</f>
        <v/>
      </c>
      <c r="R743" t="str">
        <f t="shared" ref="R743:R748" si="1828">IF(Q402&gt;0, R402/Q402, "")</f>
        <v/>
      </c>
      <c r="S743" t="str">
        <f t="shared" ref="S743:S748" si="1829">IF(Q402&gt;0, S402/Q402, "")</f>
        <v/>
      </c>
      <c r="T743" t="str">
        <f t="shared" ref="T743:T748" si="1830">IF(Q402&gt;0, T402/Q402, "")</f>
        <v/>
      </c>
      <c r="U743" t="str">
        <f t="shared" ref="U743:X748" si="1831">IF(Q402&gt;0, U402/Q402, "")</f>
        <v/>
      </c>
      <c r="V743" t="str">
        <f t="shared" si="1831"/>
        <v/>
      </c>
      <c r="W743" t="str">
        <f t="shared" si="1831"/>
        <v/>
      </c>
      <c r="X743" t="str">
        <f t="shared" si="1831"/>
        <v/>
      </c>
      <c r="Y743" t="str">
        <f t="shared" ref="Y743:AB748" si="1832">IF(Q402&gt;0, Y402/Q402, "")</f>
        <v/>
      </c>
      <c r="Z743" t="str">
        <f t="shared" si="1832"/>
        <v/>
      </c>
      <c r="AA743" t="str">
        <f t="shared" si="1832"/>
        <v/>
      </c>
      <c r="AB743" t="str">
        <f t="shared" si="1832"/>
        <v/>
      </c>
      <c r="AD743">
        <f t="shared" ref="AD743:AD748" si="1833">IF(AC402&gt;0, AD402/AC402, "")</f>
        <v>0.33812949640287771</v>
      </c>
      <c r="AE743">
        <f t="shared" ref="AE743:AE748" si="1834">IF(AC402&gt;0, AE402/AC402, "")</f>
        <v>0.69064748201438853</v>
      </c>
      <c r="AF743">
        <f t="shared" ref="AF743:AF748" si="1835">IF(AC402&gt;0, AF402/AC402, "")</f>
        <v>0.76978417266187049</v>
      </c>
      <c r="AG743">
        <f t="shared" ref="AG743:AJ748" si="1836">IF(AC402&gt;0, AG402/AC402, "")</f>
        <v>0.26618705035971224</v>
      </c>
      <c r="AH743">
        <f t="shared" si="1836"/>
        <v>0.36170212765957449</v>
      </c>
      <c r="AI743">
        <f t="shared" si="1836"/>
        <v>0.19791666666666666</v>
      </c>
      <c r="AJ743">
        <f t="shared" si="1836"/>
        <v>0.29906542056074764</v>
      </c>
      <c r="AK743">
        <f t="shared" ref="AK743:AN748" si="1837">IF(AC402&gt;0, AK402/AC402, "")</f>
        <v>0.73381294964028776</v>
      </c>
      <c r="AL743">
        <f t="shared" si="1837"/>
        <v>0.63829787234042556</v>
      </c>
      <c r="AM743">
        <f t="shared" si="1837"/>
        <v>0.80208333333333337</v>
      </c>
      <c r="AN743">
        <f t="shared" si="1837"/>
        <v>0.7009345794392523</v>
      </c>
      <c r="AQ743">
        <f t="shared" ref="AQ743:AQ748" si="1838">IF(AP402&gt;0, AQ402/AP402, "")</f>
        <v>0</v>
      </c>
      <c r="AR743">
        <f t="shared" ref="AR743:AR748" si="1839">IF(AP402&gt;0, AR402/AP402, "")</f>
        <v>0.4</v>
      </c>
      <c r="AS743">
        <f t="shared" ref="AS743:AS748" si="1840">IF(AP402&gt;0, AS402/AP402, "")</f>
        <v>0.8</v>
      </c>
      <c r="AT743">
        <f t="shared" ref="AT743:AW748" si="1841">IF(AP402&gt;0, AT402/AP402, "")</f>
        <v>0</v>
      </c>
      <c r="AU743" t="str">
        <f t="shared" si="1841"/>
        <v/>
      </c>
      <c r="AV743">
        <f t="shared" si="1841"/>
        <v>0</v>
      </c>
      <c r="AW743">
        <f t="shared" si="1841"/>
        <v>0</v>
      </c>
      <c r="AX743">
        <f t="shared" ref="AX743:BA748" si="1842">IF(AP402&gt;0, AX402/AP402, "")</f>
        <v>1</v>
      </c>
      <c r="AY743" t="str">
        <f t="shared" si="1842"/>
        <v/>
      </c>
      <c r="AZ743">
        <f t="shared" si="1842"/>
        <v>1</v>
      </c>
      <c r="BA743">
        <f t="shared" si="1842"/>
        <v>1</v>
      </c>
      <c r="BC743">
        <f t="shared" ref="BC743:BC748" si="1843">IF(BB402&gt;0, BC402/BB402, "")</f>
        <v>0.24448529411764705</v>
      </c>
      <c r="BD743">
        <f t="shared" ref="BD743:BD748" si="1844">IF(BB402&gt;0, BD402/BB402, "")</f>
        <v>0.48529411764705882</v>
      </c>
      <c r="BE743">
        <f t="shared" ref="BE743:BE748" si="1845">IF(BB402&gt;0, BE402/BB402, "")</f>
        <v>0.36029411764705882</v>
      </c>
      <c r="BF743">
        <f t="shared" ref="BF743:BI748" si="1846">IF(BB402&gt;0, BF402/BB402, "")</f>
        <v>0.76838235294117652</v>
      </c>
      <c r="BG743">
        <f t="shared" si="1846"/>
        <v>0.89473684210526316</v>
      </c>
      <c r="BH743">
        <f t="shared" si="1846"/>
        <v>0.69696969696969702</v>
      </c>
      <c r="BI743">
        <f t="shared" si="1846"/>
        <v>0.56122448979591832</v>
      </c>
      <c r="BJ743">
        <f t="shared" ref="BJ743:BM748" si="1847">IF(BB402&gt;0, BJ402/BB402, "")</f>
        <v>0.23161764705882354</v>
      </c>
      <c r="BK743">
        <f t="shared" si="1847"/>
        <v>0.10526315789473684</v>
      </c>
      <c r="BL743">
        <f t="shared" si="1847"/>
        <v>0.30303030303030304</v>
      </c>
      <c r="BM743">
        <f t="shared" si="1847"/>
        <v>0.43877551020408162</v>
      </c>
      <c r="BP743" t="str">
        <f t="shared" ref="BP743:BP748" si="1848">IF(BO402&gt;0, BP402/BO402, "")</f>
        <v/>
      </c>
      <c r="BQ743" t="str">
        <f t="shared" ref="BQ743:BQ748" si="1849">IF(BO402&gt;0, BQ402/BO402, "")</f>
        <v/>
      </c>
      <c r="BR743" t="str">
        <f t="shared" ref="BR743:BR748" si="1850">IF(BO402&gt;0, BR402/BO402, "")</f>
        <v/>
      </c>
      <c r="BS743" t="str">
        <f t="shared" ref="BS743:BV748" si="1851">IF(BO402&gt;0, BS402/BO402, "")</f>
        <v/>
      </c>
      <c r="BT743" t="str">
        <f t="shared" si="1851"/>
        <v/>
      </c>
      <c r="BU743" t="str">
        <f t="shared" si="1851"/>
        <v/>
      </c>
      <c r="BV743" t="str">
        <f t="shared" si="1851"/>
        <v/>
      </c>
      <c r="BW743" t="str">
        <f t="shared" ref="BW743:BZ748" si="1852">IF(BO402&gt;0, BW402/BO402, "")</f>
        <v/>
      </c>
      <c r="BX743" t="str">
        <f t="shared" si="1852"/>
        <v/>
      </c>
      <c r="BY743" t="str">
        <f t="shared" si="1852"/>
        <v/>
      </c>
      <c r="BZ743" t="str">
        <f t="shared" si="1852"/>
        <v/>
      </c>
    </row>
    <row r="744" spans="1:78" outlineLevel="1">
      <c r="A744" t="s">
        <v>127</v>
      </c>
      <c r="B744" t="s">
        <v>1947</v>
      </c>
      <c r="C744">
        <v>2019</v>
      </c>
      <c r="D744" t="s">
        <v>2039</v>
      </c>
      <c r="G744">
        <f t="shared" si="1820"/>
        <v>0.26616915422885573</v>
      </c>
      <c r="H744">
        <f t="shared" si="1821"/>
        <v>0.36318407960199006</v>
      </c>
      <c r="I744">
        <f t="shared" si="1822"/>
        <v>0.2537313432835821</v>
      </c>
      <c r="K744" t="str">
        <f t="shared" si="1823"/>
        <v/>
      </c>
      <c r="L744" t="str">
        <f t="shared" si="1824"/>
        <v/>
      </c>
      <c r="M744" t="str">
        <f t="shared" si="1825"/>
        <v/>
      </c>
      <c r="O744" t="str">
        <f t="shared" si="1826"/>
        <v/>
      </c>
      <c r="P744" t="str">
        <f t="shared" si="1827"/>
        <v/>
      </c>
      <c r="R744" t="str">
        <f t="shared" si="1828"/>
        <v/>
      </c>
      <c r="S744" t="str">
        <f t="shared" si="1829"/>
        <v/>
      </c>
      <c r="T744" t="str">
        <f t="shared" si="1830"/>
        <v/>
      </c>
      <c r="U744" t="str">
        <f t="shared" si="1831"/>
        <v/>
      </c>
      <c r="V744" t="str">
        <f t="shared" si="1831"/>
        <v/>
      </c>
      <c r="W744" t="str">
        <f t="shared" si="1831"/>
        <v/>
      </c>
      <c r="X744" t="str">
        <f t="shared" si="1831"/>
        <v/>
      </c>
      <c r="Y744" t="str">
        <f t="shared" si="1832"/>
        <v/>
      </c>
      <c r="Z744" t="str">
        <f t="shared" si="1832"/>
        <v/>
      </c>
      <c r="AA744" t="str">
        <f t="shared" si="1832"/>
        <v/>
      </c>
      <c r="AB744" t="str">
        <f t="shared" si="1832"/>
        <v/>
      </c>
      <c r="AD744">
        <f t="shared" si="1833"/>
        <v>0.34782608695652173</v>
      </c>
      <c r="AE744">
        <f t="shared" si="1834"/>
        <v>0.69565217391304346</v>
      </c>
      <c r="AF744">
        <f t="shared" si="1835"/>
        <v>0.71014492753623193</v>
      </c>
      <c r="AG744">
        <f t="shared" si="1836"/>
        <v>9.420289855072464E-2</v>
      </c>
      <c r="AH744">
        <f t="shared" si="1836"/>
        <v>0.1875</v>
      </c>
      <c r="AI744">
        <f t="shared" si="1836"/>
        <v>0.10416666666666667</v>
      </c>
      <c r="AJ744">
        <f t="shared" si="1836"/>
        <v>0.12244897959183673</v>
      </c>
      <c r="AK744">
        <f t="shared" si="1837"/>
        <v>0.90579710144927539</v>
      </c>
      <c r="AL744">
        <f t="shared" si="1837"/>
        <v>0.8125</v>
      </c>
      <c r="AM744">
        <f t="shared" si="1837"/>
        <v>0.89583333333333337</v>
      </c>
      <c r="AN744">
        <f t="shared" si="1837"/>
        <v>0.87755102040816324</v>
      </c>
      <c r="AQ744">
        <f t="shared" si="1838"/>
        <v>0.1</v>
      </c>
      <c r="AR744">
        <f t="shared" si="1839"/>
        <v>0.7</v>
      </c>
      <c r="AS744">
        <f t="shared" si="1840"/>
        <v>0.6</v>
      </c>
      <c r="AT744">
        <f t="shared" si="1841"/>
        <v>0</v>
      </c>
      <c r="AU744">
        <f t="shared" si="1841"/>
        <v>0</v>
      </c>
      <c r="AV744">
        <f t="shared" si="1841"/>
        <v>0</v>
      </c>
      <c r="AW744">
        <f t="shared" si="1841"/>
        <v>0</v>
      </c>
      <c r="AX744">
        <f t="shared" si="1842"/>
        <v>1</v>
      </c>
      <c r="AY744">
        <f t="shared" si="1842"/>
        <v>1</v>
      </c>
      <c r="AZ744">
        <f t="shared" si="1842"/>
        <v>1</v>
      </c>
      <c r="BA744">
        <f t="shared" si="1842"/>
        <v>1</v>
      </c>
      <c r="BC744">
        <f t="shared" si="1843"/>
        <v>0.2739938080495356</v>
      </c>
      <c r="BD744">
        <f t="shared" si="1844"/>
        <v>0.46594427244582043</v>
      </c>
      <c r="BE744">
        <f t="shared" si="1845"/>
        <v>0.39009287925696595</v>
      </c>
      <c r="BF744">
        <f t="shared" si="1846"/>
        <v>0.72445820433436536</v>
      </c>
      <c r="BG744">
        <f t="shared" si="1846"/>
        <v>0.87570621468926557</v>
      </c>
      <c r="BH744">
        <f t="shared" si="1846"/>
        <v>0.6312292358803987</v>
      </c>
      <c r="BI744">
        <f t="shared" si="1846"/>
        <v>0.56349206349206349</v>
      </c>
      <c r="BJ744">
        <f t="shared" si="1847"/>
        <v>0.27554179566563469</v>
      </c>
      <c r="BK744">
        <f t="shared" si="1847"/>
        <v>0.12429378531073447</v>
      </c>
      <c r="BL744">
        <f t="shared" si="1847"/>
        <v>0.3687707641196013</v>
      </c>
      <c r="BM744">
        <f t="shared" si="1847"/>
        <v>0.43650793650793651</v>
      </c>
      <c r="BP744" t="str">
        <f t="shared" si="1848"/>
        <v/>
      </c>
      <c r="BQ744" t="str">
        <f t="shared" si="1849"/>
        <v/>
      </c>
      <c r="BR744" t="str">
        <f t="shared" si="1850"/>
        <v/>
      </c>
      <c r="BS744" t="str">
        <f t="shared" si="1851"/>
        <v/>
      </c>
      <c r="BT744" t="str">
        <f t="shared" si="1851"/>
        <v/>
      </c>
      <c r="BU744" t="str">
        <f t="shared" si="1851"/>
        <v/>
      </c>
      <c r="BV744" t="str">
        <f t="shared" si="1851"/>
        <v/>
      </c>
      <c r="BW744" t="str">
        <f t="shared" si="1852"/>
        <v/>
      </c>
      <c r="BX744" t="str">
        <f t="shared" si="1852"/>
        <v/>
      </c>
      <c r="BY744" t="str">
        <f t="shared" si="1852"/>
        <v/>
      </c>
      <c r="BZ744" t="str">
        <f t="shared" si="1852"/>
        <v/>
      </c>
    </row>
    <row r="745" spans="1:78" outlineLevel="1">
      <c r="A745" t="s">
        <v>127</v>
      </c>
      <c r="B745" t="s">
        <v>1947</v>
      </c>
      <c r="C745">
        <v>2020</v>
      </c>
      <c r="D745" t="s">
        <v>2039</v>
      </c>
      <c r="G745">
        <f t="shared" si="1820"/>
        <v>0.27500000000000002</v>
      </c>
      <c r="H745">
        <f t="shared" si="1821"/>
        <v>0.4</v>
      </c>
      <c r="I745">
        <f t="shared" si="1822"/>
        <v>0.28863636363636364</v>
      </c>
      <c r="K745" t="str">
        <f t="shared" si="1823"/>
        <v/>
      </c>
      <c r="L745" t="str">
        <f t="shared" si="1824"/>
        <v/>
      </c>
      <c r="M745" t="str">
        <f t="shared" si="1825"/>
        <v/>
      </c>
      <c r="O745">
        <f t="shared" si="1826"/>
        <v>0</v>
      </c>
      <c r="P745">
        <f t="shared" si="1827"/>
        <v>1</v>
      </c>
      <c r="R745" t="str">
        <f t="shared" si="1828"/>
        <v/>
      </c>
      <c r="S745" t="str">
        <f t="shared" si="1829"/>
        <v/>
      </c>
      <c r="T745" t="str">
        <f t="shared" si="1830"/>
        <v/>
      </c>
      <c r="U745" t="str">
        <f t="shared" si="1831"/>
        <v/>
      </c>
      <c r="V745" t="str">
        <f t="shared" si="1831"/>
        <v/>
      </c>
      <c r="W745" t="str">
        <f t="shared" si="1831"/>
        <v/>
      </c>
      <c r="X745" t="str">
        <f t="shared" si="1831"/>
        <v/>
      </c>
      <c r="Y745" t="str">
        <f t="shared" si="1832"/>
        <v/>
      </c>
      <c r="Z745" t="str">
        <f t="shared" si="1832"/>
        <v/>
      </c>
      <c r="AA745" t="str">
        <f t="shared" si="1832"/>
        <v/>
      </c>
      <c r="AB745" t="str">
        <f t="shared" si="1832"/>
        <v/>
      </c>
      <c r="AD745">
        <f t="shared" si="1833"/>
        <v>0.37226277372262773</v>
      </c>
      <c r="AE745">
        <f t="shared" si="1834"/>
        <v>0.66423357664233573</v>
      </c>
      <c r="AF745">
        <f t="shared" si="1835"/>
        <v>0.71532846715328469</v>
      </c>
      <c r="AG745">
        <f t="shared" si="1836"/>
        <v>0.16788321167883211</v>
      </c>
      <c r="AH745">
        <f t="shared" si="1836"/>
        <v>0.25490196078431371</v>
      </c>
      <c r="AI745">
        <f t="shared" si="1836"/>
        <v>0.16483516483516483</v>
      </c>
      <c r="AJ745">
        <f t="shared" si="1836"/>
        <v>0.1326530612244898</v>
      </c>
      <c r="AK745">
        <f t="shared" si="1837"/>
        <v>0.83211678832116787</v>
      </c>
      <c r="AL745">
        <f t="shared" si="1837"/>
        <v>0.74509803921568629</v>
      </c>
      <c r="AM745">
        <f t="shared" si="1837"/>
        <v>0.8351648351648352</v>
      </c>
      <c r="AN745">
        <f t="shared" si="1837"/>
        <v>0.86734693877551017</v>
      </c>
      <c r="AQ745">
        <f t="shared" si="1838"/>
        <v>0</v>
      </c>
      <c r="AR745">
        <f t="shared" si="1839"/>
        <v>0.7</v>
      </c>
      <c r="AS745">
        <f t="shared" si="1840"/>
        <v>0.4</v>
      </c>
      <c r="AT745">
        <f t="shared" si="1841"/>
        <v>0</v>
      </c>
      <c r="AU745" t="str">
        <f t="shared" si="1841"/>
        <v/>
      </c>
      <c r="AV745">
        <f t="shared" si="1841"/>
        <v>0</v>
      </c>
      <c r="AW745">
        <f t="shared" si="1841"/>
        <v>0</v>
      </c>
      <c r="AX745">
        <f t="shared" si="1842"/>
        <v>1</v>
      </c>
      <c r="AY745" t="str">
        <f t="shared" si="1842"/>
        <v/>
      </c>
      <c r="AZ745">
        <f t="shared" si="1842"/>
        <v>1</v>
      </c>
      <c r="BA745">
        <f t="shared" si="1842"/>
        <v>1</v>
      </c>
      <c r="BC745">
        <f t="shared" si="1843"/>
        <v>0.2660377358490566</v>
      </c>
      <c r="BD745">
        <f t="shared" si="1844"/>
        <v>0.47735849056603774</v>
      </c>
      <c r="BE745">
        <f t="shared" si="1845"/>
        <v>0.38113207547169814</v>
      </c>
      <c r="BF745">
        <f t="shared" si="1846"/>
        <v>0.7</v>
      </c>
      <c r="BG745">
        <f t="shared" si="1846"/>
        <v>0.84397163120567376</v>
      </c>
      <c r="BH745">
        <f t="shared" si="1846"/>
        <v>0.6324110671936759</v>
      </c>
      <c r="BI745">
        <f t="shared" si="1846"/>
        <v>0.51485148514851486</v>
      </c>
      <c r="BJ745">
        <f t="shared" si="1847"/>
        <v>0.3</v>
      </c>
      <c r="BK745">
        <f t="shared" si="1847"/>
        <v>0.15602836879432624</v>
      </c>
      <c r="BL745">
        <f t="shared" si="1847"/>
        <v>0.3675889328063241</v>
      </c>
      <c r="BM745">
        <f t="shared" si="1847"/>
        <v>0.48514851485148514</v>
      </c>
      <c r="BP745" t="str">
        <f t="shared" si="1848"/>
        <v/>
      </c>
      <c r="BQ745" t="str">
        <f t="shared" si="1849"/>
        <v/>
      </c>
      <c r="BR745" t="str">
        <f t="shared" si="1850"/>
        <v/>
      </c>
      <c r="BS745" t="str">
        <f t="shared" si="1851"/>
        <v/>
      </c>
      <c r="BT745" t="str">
        <f t="shared" si="1851"/>
        <v/>
      </c>
      <c r="BU745" t="str">
        <f t="shared" si="1851"/>
        <v/>
      </c>
      <c r="BV745" t="str">
        <f t="shared" si="1851"/>
        <v/>
      </c>
      <c r="BW745" t="str">
        <f t="shared" si="1852"/>
        <v/>
      </c>
      <c r="BX745" t="str">
        <f t="shared" si="1852"/>
        <v/>
      </c>
      <c r="BY745" t="str">
        <f t="shared" si="1852"/>
        <v/>
      </c>
      <c r="BZ745" t="str">
        <f t="shared" si="1852"/>
        <v/>
      </c>
    </row>
    <row r="746" spans="1:78" outlineLevel="1">
      <c r="A746" t="s">
        <v>127</v>
      </c>
      <c r="B746" t="s">
        <v>1947</v>
      </c>
      <c r="C746">
        <v>2021</v>
      </c>
      <c r="D746" t="s">
        <v>2039</v>
      </c>
      <c r="G746">
        <f t="shared" si="1820"/>
        <v>0.28498727735368956</v>
      </c>
      <c r="H746">
        <f t="shared" si="1821"/>
        <v>0.4351145038167939</v>
      </c>
      <c r="I746">
        <f t="shared" si="1822"/>
        <v>0.24427480916030533</v>
      </c>
      <c r="K746" t="str">
        <f t="shared" si="1823"/>
        <v/>
      </c>
      <c r="L746" t="str">
        <f t="shared" si="1824"/>
        <v/>
      </c>
      <c r="M746" t="str">
        <f t="shared" si="1825"/>
        <v/>
      </c>
      <c r="O746">
        <f t="shared" si="1826"/>
        <v>0</v>
      </c>
      <c r="P746">
        <f t="shared" si="1827"/>
        <v>1</v>
      </c>
      <c r="R746" t="str">
        <f t="shared" si="1828"/>
        <v/>
      </c>
      <c r="S746" t="str">
        <f t="shared" si="1829"/>
        <v/>
      </c>
      <c r="T746" t="str">
        <f t="shared" si="1830"/>
        <v/>
      </c>
      <c r="U746" t="str">
        <f t="shared" si="1831"/>
        <v/>
      </c>
      <c r="V746" t="str">
        <f t="shared" si="1831"/>
        <v/>
      </c>
      <c r="W746" t="str">
        <f t="shared" si="1831"/>
        <v/>
      </c>
      <c r="X746" t="str">
        <f t="shared" si="1831"/>
        <v/>
      </c>
      <c r="Y746" t="str">
        <f t="shared" si="1832"/>
        <v/>
      </c>
      <c r="Z746" t="str">
        <f t="shared" si="1832"/>
        <v/>
      </c>
      <c r="AA746" t="str">
        <f t="shared" si="1832"/>
        <v/>
      </c>
      <c r="AB746" t="str">
        <f t="shared" si="1832"/>
        <v/>
      </c>
      <c r="AD746">
        <f t="shared" si="1833"/>
        <v>0.37113402061855671</v>
      </c>
      <c r="AE746">
        <f t="shared" si="1834"/>
        <v>0.46391752577319589</v>
      </c>
      <c r="AF746">
        <f t="shared" si="1835"/>
        <v>0.75257731958762886</v>
      </c>
      <c r="AG746">
        <f t="shared" si="1836"/>
        <v>0.44329896907216493</v>
      </c>
      <c r="AH746">
        <f t="shared" si="1836"/>
        <v>0.44444444444444442</v>
      </c>
      <c r="AI746">
        <f t="shared" si="1836"/>
        <v>0.37777777777777777</v>
      </c>
      <c r="AJ746">
        <f t="shared" si="1836"/>
        <v>0.42465753424657532</v>
      </c>
      <c r="AK746">
        <f t="shared" si="1837"/>
        <v>0.55670103092783507</v>
      </c>
      <c r="AL746">
        <f t="shared" si="1837"/>
        <v>0.55555555555555558</v>
      </c>
      <c r="AM746">
        <f t="shared" si="1837"/>
        <v>0.62222222222222223</v>
      </c>
      <c r="AN746">
        <f t="shared" si="1837"/>
        <v>0.57534246575342463</v>
      </c>
      <c r="AQ746">
        <f t="shared" si="1838"/>
        <v>0</v>
      </c>
      <c r="AR746">
        <f t="shared" si="1839"/>
        <v>0.45454545454545453</v>
      </c>
      <c r="AS746">
        <f t="shared" si="1840"/>
        <v>0.54545454545454541</v>
      </c>
      <c r="AT746">
        <f t="shared" si="1841"/>
        <v>0</v>
      </c>
      <c r="AU746" t="str">
        <f t="shared" si="1841"/>
        <v/>
      </c>
      <c r="AV746">
        <f t="shared" si="1841"/>
        <v>0</v>
      </c>
      <c r="AW746">
        <f t="shared" si="1841"/>
        <v>0</v>
      </c>
      <c r="AX746">
        <f t="shared" si="1842"/>
        <v>1</v>
      </c>
      <c r="AY746" t="str">
        <f t="shared" si="1842"/>
        <v/>
      </c>
      <c r="AZ746">
        <f t="shared" si="1842"/>
        <v>1</v>
      </c>
      <c r="BA746">
        <f t="shared" si="1842"/>
        <v>1</v>
      </c>
      <c r="BC746">
        <f t="shared" si="1843"/>
        <v>0.28105590062111802</v>
      </c>
      <c r="BD746">
        <f t="shared" si="1844"/>
        <v>0.47670807453416147</v>
      </c>
      <c r="BE746">
        <f t="shared" si="1845"/>
        <v>0.36335403726708076</v>
      </c>
      <c r="BF746">
        <f t="shared" si="1846"/>
        <v>0.73136645962732916</v>
      </c>
      <c r="BG746">
        <f t="shared" si="1846"/>
        <v>0.8729281767955801</v>
      </c>
      <c r="BH746">
        <f t="shared" si="1846"/>
        <v>0.67100977198697065</v>
      </c>
      <c r="BI746">
        <f t="shared" si="1846"/>
        <v>0.55128205128205132</v>
      </c>
      <c r="BJ746">
        <f t="shared" si="1847"/>
        <v>0.26863354037267079</v>
      </c>
      <c r="BK746">
        <f t="shared" si="1847"/>
        <v>0.1270718232044199</v>
      </c>
      <c r="BL746">
        <f t="shared" si="1847"/>
        <v>0.3289902280130293</v>
      </c>
      <c r="BM746">
        <f t="shared" si="1847"/>
        <v>0.44871794871794873</v>
      </c>
      <c r="BP746" t="str">
        <f t="shared" si="1848"/>
        <v/>
      </c>
      <c r="BQ746" t="str">
        <f t="shared" si="1849"/>
        <v/>
      </c>
      <c r="BR746" t="str">
        <f t="shared" si="1850"/>
        <v/>
      </c>
      <c r="BS746" t="str">
        <f t="shared" si="1851"/>
        <v/>
      </c>
      <c r="BT746" t="str">
        <f t="shared" si="1851"/>
        <v/>
      </c>
      <c r="BU746" t="str">
        <f t="shared" si="1851"/>
        <v/>
      </c>
      <c r="BV746" t="str">
        <f t="shared" si="1851"/>
        <v/>
      </c>
      <c r="BW746" t="str">
        <f t="shared" si="1852"/>
        <v/>
      </c>
      <c r="BX746" t="str">
        <f t="shared" si="1852"/>
        <v/>
      </c>
      <c r="BY746" t="str">
        <f t="shared" si="1852"/>
        <v/>
      </c>
      <c r="BZ746" t="str">
        <f t="shared" si="1852"/>
        <v/>
      </c>
    </row>
    <row r="747" spans="1:78" outlineLevel="1">
      <c r="A747" t="s">
        <v>127</v>
      </c>
      <c r="B747" t="s">
        <v>1947</v>
      </c>
      <c r="C747">
        <v>2022</v>
      </c>
      <c r="D747" t="s">
        <v>2039</v>
      </c>
      <c r="G747">
        <f t="shared" si="1820"/>
        <v>0.36538461538461536</v>
      </c>
      <c r="H747">
        <f t="shared" si="1821"/>
        <v>0.43131868131868134</v>
      </c>
      <c r="I747">
        <f t="shared" si="1822"/>
        <v>0.23626373626373626</v>
      </c>
      <c r="K747" t="str">
        <f t="shared" si="1823"/>
        <v/>
      </c>
      <c r="L747" t="str">
        <f t="shared" si="1824"/>
        <v/>
      </c>
      <c r="M747" t="str">
        <f t="shared" si="1825"/>
        <v/>
      </c>
      <c r="O747">
        <f t="shared" si="1826"/>
        <v>0</v>
      </c>
      <c r="P747">
        <f t="shared" si="1827"/>
        <v>1</v>
      </c>
      <c r="R747" t="str">
        <f t="shared" si="1828"/>
        <v/>
      </c>
      <c r="S747" t="str">
        <f t="shared" si="1829"/>
        <v/>
      </c>
      <c r="T747" t="str">
        <f t="shared" si="1830"/>
        <v/>
      </c>
      <c r="U747" t="str">
        <f t="shared" si="1831"/>
        <v/>
      </c>
      <c r="V747" t="str">
        <f t="shared" si="1831"/>
        <v/>
      </c>
      <c r="W747" t="str">
        <f t="shared" si="1831"/>
        <v/>
      </c>
      <c r="X747" t="str">
        <f t="shared" si="1831"/>
        <v/>
      </c>
      <c r="Y747" t="str">
        <f t="shared" si="1832"/>
        <v/>
      </c>
      <c r="Z747" t="str">
        <f t="shared" si="1832"/>
        <v/>
      </c>
      <c r="AA747" t="str">
        <f t="shared" si="1832"/>
        <v/>
      </c>
      <c r="AB747" t="str">
        <f t="shared" si="1832"/>
        <v/>
      </c>
      <c r="AD747">
        <f t="shared" si="1833"/>
        <v>0.24509803921568626</v>
      </c>
      <c r="AE747">
        <f t="shared" si="1834"/>
        <v>0.41176470588235292</v>
      </c>
      <c r="AF747">
        <f t="shared" si="1835"/>
        <v>0.75490196078431371</v>
      </c>
      <c r="AG747">
        <f t="shared" si="1836"/>
        <v>0.41176470588235292</v>
      </c>
      <c r="AH747">
        <f t="shared" si="1836"/>
        <v>0.28000000000000003</v>
      </c>
      <c r="AI747">
        <f t="shared" si="1836"/>
        <v>0.19047619047619047</v>
      </c>
      <c r="AJ747">
        <f t="shared" si="1836"/>
        <v>0.40259740259740262</v>
      </c>
      <c r="AK747">
        <f t="shared" si="1837"/>
        <v>0.58823529411764708</v>
      </c>
      <c r="AL747">
        <f t="shared" si="1837"/>
        <v>0.72</v>
      </c>
      <c r="AM747">
        <f t="shared" si="1837"/>
        <v>0.80952380952380953</v>
      </c>
      <c r="AN747">
        <f t="shared" si="1837"/>
        <v>0.59740259740259738</v>
      </c>
      <c r="AQ747">
        <f t="shared" si="1838"/>
        <v>0</v>
      </c>
      <c r="AR747">
        <f t="shared" si="1839"/>
        <v>0.27272727272727271</v>
      </c>
      <c r="AS747">
        <f t="shared" si="1840"/>
        <v>0.36363636363636365</v>
      </c>
      <c r="AT747">
        <f t="shared" si="1841"/>
        <v>0</v>
      </c>
      <c r="AU747" t="str">
        <f t="shared" si="1841"/>
        <v/>
      </c>
      <c r="AV747">
        <f t="shared" si="1841"/>
        <v>0</v>
      </c>
      <c r="AW747">
        <f t="shared" si="1841"/>
        <v>0</v>
      </c>
      <c r="AX747">
        <f t="shared" si="1842"/>
        <v>1</v>
      </c>
      <c r="AY747" t="str">
        <f t="shared" si="1842"/>
        <v/>
      </c>
      <c r="AZ747">
        <f t="shared" si="1842"/>
        <v>1</v>
      </c>
      <c r="BA747">
        <f t="shared" si="1842"/>
        <v>1</v>
      </c>
      <c r="BC747">
        <f t="shared" si="1843"/>
        <v>0.27495908346972175</v>
      </c>
      <c r="BD747">
        <f t="shared" si="1844"/>
        <v>0.47954173486088381</v>
      </c>
      <c r="BE747">
        <f t="shared" si="1845"/>
        <v>0.3486088379705401</v>
      </c>
      <c r="BF747">
        <f t="shared" si="1846"/>
        <v>0.67757774140752869</v>
      </c>
      <c r="BG747">
        <f t="shared" si="1846"/>
        <v>0.79166666666666663</v>
      </c>
      <c r="BH747">
        <f t="shared" si="1846"/>
        <v>0.64163822525597269</v>
      </c>
      <c r="BI747">
        <f t="shared" si="1846"/>
        <v>0.49765258215962443</v>
      </c>
      <c r="BJ747">
        <f t="shared" si="1847"/>
        <v>0.32242225859247137</v>
      </c>
      <c r="BK747">
        <f t="shared" si="1847"/>
        <v>0.20833333333333334</v>
      </c>
      <c r="BL747">
        <f t="shared" si="1847"/>
        <v>0.35836177474402731</v>
      </c>
      <c r="BM747">
        <f t="shared" si="1847"/>
        <v>0.50234741784037562</v>
      </c>
      <c r="BP747" t="str">
        <f t="shared" si="1848"/>
        <v/>
      </c>
      <c r="BQ747" t="str">
        <f t="shared" si="1849"/>
        <v/>
      </c>
      <c r="BR747" t="str">
        <f t="shared" si="1850"/>
        <v/>
      </c>
      <c r="BS747" t="str">
        <f t="shared" si="1851"/>
        <v/>
      </c>
      <c r="BT747" t="str">
        <f t="shared" si="1851"/>
        <v/>
      </c>
      <c r="BU747" t="str">
        <f t="shared" si="1851"/>
        <v/>
      </c>
      <c r="BV747" t="str">
        <f t="shared" si="1851"/>
        <v/>
      </c>
      <c r="BW747" t="str">
        <f t="shared" si="1852"/>
        <v/>
      </c>
      <c r="BX747" t="str">
        <f t="shared" si="1852"/>
        <v/>
      </c>
      <c r="BY747" t="str">
        <f t="shared" si="1852"/>
        <v/>
      </c>
      <c r="BZ747" t="str">
        <f t="shared" si="1852"/>
        <v/>
      </c>
    </row>
    <row r="748" spans="1:78" outlineLevel="1">
      <c r="A748" t="s">
        <v>127</v>
      </c>
      <c r="B748" t="s">
        <v>1947</v>
      </c>
      <c r="C748">
        <v>2023</v>
      </c>
      <c r="D748" t="s">
        <v>2039</v>
      </c>
      <c r="G748">
        <f t="shared" si="1820"/>
        <v>0.36363636363636365</v>
      </c>
      <c r="H748">
        <f t="shared" si="1821"/>
        <v>0.37402597402597404</v>
      </c>
      <c r="I748">
        <f t="shared" si="1822"/>
        <v>0.22597402597402597</v>
      </c>
      <c r="K748" t="str">
        <f t="shared" si="1823"/>
        <v/>
      </c>
      <c r="L748" t="str">
        <f t="shared" si="1824"/>
        <v/>
      </c>
      <c r="M748" t="str">
        <f t="shared" si="1825"/>
        <v/>
      </c>
      <c r="O748">
        <f t="shared" si="1826"/>
        <v>0</v>
      </c>
      <c r="P748">
        <f t="shared" si="1827"/>
        <v>1</v>
      </c>
      <c r="R748" t="str">
        <f t="shared" si="1828"/>
        <v/>
      </c>
      <c r="S748" t="str">
        <f t="shared" si="1829"/>
        <v/>
      </c>
      <c r="T748" t="str">
        <f t="shared" si="1830"/>
        <v/>
      </c>
      <c r="U748" t="str">
        <f t="shared" si="1831"/>
        <v/>
      </c>
      <c r="V748" t="str">
        <f t="shared" si="1831"/>
        <v/>
      </c>
      <c r="W748" t="str">
        <f t="shared" si="1831"/>
        <v/>
      </c>
      <c r="X748" t="str">
        <f t="shared" si="1831"/>
        <v/>
      </c>
      <c r="Y748" t="str">
        <f t="shared" si="1832"/>
        <v/>
      </c>
      <c r="Z748" t="str">
        <f t="shared" si="1832"/>
        <v/>
      </c>
      <c r="AA748" t="str">
        <f t="shared" si="1832"/>
        <v/>
      </c>
      <c r="AB748" t="str">
        <f t="shared" si="1832"/>
        <v/>
      </c>
      <c r="AD748">
        <f t="shared" si="1833"/>
        <v>0.2661290322580645</v>
      </c>
      <c r="AE748">
        <f t="shared" si="1834"/>
        <v>0.39516129032258063</v>
      </c>
      <c r="AF748">
        <f t="shared" si="1835"/>
        <v>0.61290322580645162</v>
      </c>
      <c r="AG748">
        <f t="shared" si="1836"/>
        <v>0.42741935483870969</v>
      </c>
      <c r="AH748">
        <f t="shared" si="1836"/>
        <v>0.18181818181818182</v>
      </c>
      <c r="AI748">
        <f t="shared" si="1836"/>
        <v>0.20408163265306123</v>
      </c>
      <c r="AJ748">
        <f t="shared" si="1836"/>
        <v>0.43421052631578949</v>
      </c>
      <c r="AK748">
        <f t="shared" si="1837"/>
        <v>0.57258064516129037</v>
      </c>
      <c r="AL748">
        <f t="shared" si="1837"/>
        <v>0.81818181818181823</v>
      </c>
      <c r="AM748">
        <f t="shared" si="1837"/>
        <v>0.79591836734693877</v>
      </c>
      <c r="AN748">
        <f t="shared" si="1837"/>
        <v>0.56578947368421051</v>
      </c>
      <c r="AQ748">
        <f t="shared" si="1838"/>
        <v>0.1111111111111111</v>
      </c>
      <c r="AR748">
        <f t="shared" si="1839"/>
        <v>0.66666666666666663</v>
      </c>
      <c r="AS748">
        <f t="shared" si="1840"/>
        <v>0.44444444444444442</v>
      </c>
      <c r="AT748">
        <f t="shared" si="1841"/>
        <v>0</v>
      </c>
      <c r="AU748">
        <f t="shared" si="1841"/>
        <v>0</v>
      </c>
      <c r="AV748">
        <f t="shared" si="1841"/>
        <v>0</v>
      </c>
      <c r="AW748">
        <f t="shared" si="1841"/>
        <v>0</v>
      </c>
      <c r="AX748">
        <f t="shared" si="1842"/>
        <v>1</v>
      </c>
      <c r="AY748">
        <f t="shared" si="1842"/>
        <v>1</v>
      </c>
      <c r="AZ748">
        <f t="shared" si="1842"/>
        <v>1</v>
      </c>
      <c r="BA748">
        <f t="shared" si="1842"/>
        <v>1</v>
      </c>
      <c r="BC748">
        <f t="shared" si="1843"/>
        <v>0.18866253321523471</v>
      </c>
      <c r="BD748">
        <f t="shared" si="1844"/>
        <v>0.29406554472984942</v>
      </c>
      <c r="BE748">
        <f t="shared" si="1845"/>
        <v>0.19043401240035429</v>
      </c>
      <c r="BF748">
        <f t="shared" si="1846"/>
        <v>0.82019486271036313</v>
      </c>
      <c r="BG748">
        <f t="shared" si="1846"/>
        <v>0.82159624413145538</v>
      </c>
      <c r="BH748">
        <f t="shared" si="1846"/>
        <v>0.66265060240963858</v>
      </c>
      <c r="BI748">
        <f t="shared" si="1846"/>
        <v>0.49302325581395351</v>
      </c>
      <c r="BJ748">
        <f t="shared" si="1847"/>
        <v>0.17980513728963685</v>
      </c>
      <c r="BK748">
        <f t="shared" si="1847"/>
        <v>0.17840375586854459</v>
      </c>
      <c r="BL748">
        <f t="shared" si="1847"/>
        <v>0.33734939759036142</v>
      </c>
      <c r="BM748">
        <f t="shared" si="1847"/>
        <v>0.50697674418604655</v>
      </c>
      <c r="BP748" t="str">
        <f t="shared" si="1848"/>
        <v/>
      </c>
      <c r="BQ748" t="str">
        <f t="shared" si="1849"/>
        <v/>
      </c>
      <c r="BR748" t="str">
        <f t="shared" si="1850"/>
        <v/>
      </c>
      <c r="BS748" t="str">
        <f t="shared" si="1851"/>
        <v/>
      </c>
      <c r="BT748" t="str">
        <f t="shared" si="1851"/>
        <v/>
      </c>
      <c r="BU748" t="str">
        <f t="shared" si="1851"/>
        <v/>
      </c>
      <c r="BV748" t="str">
        <f t="shared" si="1851"/>
        <v/>
      </c>
      <c r="BW748" t="str">
        <f t="shared" si="1852"/>
        <v/>
      </c>
      <c r="BX748" t="str">
        <f t="shared" si="1852"/>
        <v/>
      </c>
      <c r="BY748" t="str">
        <f t="shared" si="1852"/>
        <v/>
      </c>
      <c r="BZ748" t="str">
        <f t="shared" si="1852"/>
        <v/>
      </c>
    </row>
    <row r="749" spans="1:78" outlineLevel="1">
      <c r="A749" t="s">
        <v>129</v>
      </c>
      <c r="B749" t="s">
        <v>1948</v>
      </c>
      <c r="C749">
        <v>2018</v>
      </c>
      <c r="D749" t="s">
        <v>2039</v>
      </c>
      <c r="G749">
        <f t="shared" ref="G749:G754" si="1853">IF(F412&gt;0, G412/F412, "")</f>
        <v>0.39687499999999998</v>
      </c>
      <c r="H749">
        <f t="shared" ref="H749:H754" si="1854">IF(F412&gt;0, H412/F412, "")</f>
        <v>0.55000000000000004</v>
      </c>
      <c r="I749">
        <f t="shared" ref="I749:I754" si="1855">IF(F412&gt;0, I412/F412, "")</f>
        <v>0.28125</v>
      </c>
      <c r="K749" t="str">
        <f t="shared" ref="K749:K754" si="1856">IF(J412&gt;0, K412/J412, "")</f>
        <v/>
      </c>
      <c r="L749" t="str">
        <f t="shared" ref="L749:L754" si="1857">IF(J412&gt;0, L412/J412, "")</f>
        <v/>
      </c>
      <c r="M749" t="str">
        <f t="shared" ref="M749:M754" si="1858">IF(J412&gt;0, M412/J412, "")</f>
        <v/>
      </c>
      <c r="O749" t="str">
        <f t="shared" ref="O749:O754" si="1859">IF(N412&gt;0, O412/N412, "")</f>
        <v/>
      </c>
      <c r="P749" t="str">
        <f t="shared" ref="P749:P754" si="1860">IF(N412&gt;0, P412/N412, "")</f>
        <v/>
      </c>
      <c r="R749" t="str">
        <f t="shared" ref="R749:R754" si="1861">IF(Q412&gt;0, R412/Q412, "")</f>
        <v/>
      </c>
      <c r="S749" t="str">
        <f t="shared" ref="S749:S754" si="1862">IF(Q412&gt;0, S412/Q412, "")</f>
        <v/>
      </c>
      <c r="T749" t="str">
        <f t="shared" ref="T749:T754" si="1863">IF(Q412&gt;0, T412/Q412, "")</f>
        <v/>
      </c>
      <c r="U749" t="str">
        <f t="shared" ref="U749:X754" si="1864">IF(Q412&gt;0, U412/Q412, "")</f>
        <v/>
      </c>
      <c r="V749" t="str">
        <f t="shared" si="1864"/>
        <v/>
      </c>
      <c r="W749" t="str">
        <f t="shared" si="1864"/>
        <v/>
      </c>
      <c r="X749" t="str">
        <f t="shared" si="1864"/>
        <v/>
      </c>
      <c r="Y749" t="str">
        <f t="shared" ref="Y749:AB754" si="1865">IF(Q412&gt;0, Y412/Q412, "")</f>
        <v/>
      </c>
      <c r="Z749" t="str">
        <f t="shared" si="1865"/>
        <v/>
      </c>
      <c r="AA749" t="str">
        <f t="shared" si="1865"/>
        <v/>
      </c>
      <c r="AB749" t="str">
        <f t="shared" si="1865"/>
        <v/>
      </c>
      <c r="AD749">
        <f t="shared" ref="AD749:AD754" si="1866">IF(AC412&gt;0, AD412/AC412, "")</f>
        <v>0.14327062228654125</v>
      </c>
      <c r="AE749">
        <f t="shared" ref="AE749:AE754" si="1867">IF(AC412&gt;0, AE412/AC412, "")</f>
        <v>0.43994211287988422</v>
      </c>
      <c r="AF749">
        <f t="shared" ref="AF749:AF754" si="1868">IF(AC412&gt;0, AF412/AC412, "")</f>
        <v>0.63820549927641101</v>
      </c>
      <c r="AG749">
        <f t="shared" ref="AG749:AJ754" si="1869">IF(AC412&gt;0, AG412/AC412, "")</f>
        <v>0.52243125904486254</v>
      </c>
      <c r="AH749">
        <f t="shared" si="1869"/>
        <v>0.40404040404040403</v>
      </c>
      <c r="AI749">
        <f t="shared" si="1869"/>
        <v>0.55263157894736847</v>
      </c>
      <c r="AJ749">
        <f t="shared" si="1869"/>
        <v>0.49206349206349204</v>
      </c>
      <c r="AK749">
        <f t="shared" ref="AK749:AN754" si="1870">IF(AC412&gt;0, AK412/AC412, "")</f>
        <v>0.47756874095513746</v>
      </c>
      <c r="AL749">
        <f t="shared" si="1870"/>
        <v>0.59595959595959591</v>
      </c>
      <c r="AM749">
        <f t="shared" si="1870"/>
        <v>0.44736842105263158</v>
      </c>
      <c r="AN749">
        <f t="shared" si="1870"/>
        <v>0.50793650793650791</v>
      </c>
      <c r="AQ749" t="str">
        <f t="shared" ref="AQ749:AQ754" si="1871">IF(AP412&gt;0, AQ412/AP412, "")</f>
        <v/>
      </c>
      <c r="AR749" t="str">
        <f t="shared" ref="AR749:AR754" si="1872">IF(AP412&gt;0, AR412/AP412, "")</f>
        <v/>
      </c>
      <c r="AS749" t="str">
        <f t="shared" ref="AS749:AS754" si="1873">IF(AP412&gt;0, AS412/AP412, "")</f>
        <v/>
      </c>
      <c r="AT749" t="str">
        <f t="shared" ref="AT749:AW754" si="1874">IF(AP412&gt;0, AT412/AP412, "")</f>
        <v/>
      </c>
      <c r="AU749" t="str">
        <f t="shared" si="1874"/>
        <v/>
      </c>
      <c r="AV749" t="str">
        <f t="shared" si="1874"/>
        <v/>
      </c>
      <c r="AW749" t="str">
        <f t="shared" si="1874"/>
        <v/>
      </c>
      <c r="AX749" t="str">
        <f t="shared" ref="AX749:BA754" si="1875">IF(AP412&gt;0, AX412/AP412, "")</f>
        <v/>
      </c>
      <c r="AY749" t="str">
        <f t="shared" si="1875"/>
        <v/>
      </c>
      <c r="AZ749" t="str">
        <f t="shared" si="1875"/>
        <v/>
      </c>
      <c r="BA749" t="str">
        <f t="shared" si="1875"/>
        <v/>
      </c>
      <c r="BC749">
        <f t="shared" ref="BC749:BC754" si="1876">IF(BB412&gt;0, BC412/BB412, "")</f>
        <v>0.49159663865546216</v>
      </c>
      <c r="BD749">
        <f t="shared" ref="BD749:BD754" si="1877">IF(BB412&gt;0, BD412/BB412, "")</f>
        <v>0.67647058823529416</v>
      </c>
      <c r="BE749">
        <f t="shared" ref="BE749:BE754" si="1878">IF(BB412&gt;0, BE412/BB412, "")</f>
        <v>0.44327731092436973</v>
      </c>
      <c r="BF749">
        <f t="shared" ref="BF749:BI754" si="1879">IF(BB412&gt;0, BF412/BB412, "")</f>
        <v>0.75630252100840334</v>
      </c>
      <c r="BG749">
        <f t="shared" si="1879"/>
        <v>0.73931623931623935</v>
      </c>
      <c r="BH749">
        <f t="shared" si="1879"/>
        <v>0.72981366459627328</v>
      </c>
      <c r="BI749">
        <f t="shared" si="1879"/>
        <v>0.7109004739336493</v>
      </c>
      <c r="BJ749">
        <f t="shared" ref="BJ749:BM754" si="1880">IF(BB412&gt;0, BJ412/BB412, "")</f>
        <v>0.24369747899159663</v>
      </c>
      <c r="BK749">
        <f t="shared" si="1880"/>
        <v>0.2606837606837607</v>
      </c>
      <c r="BL749">
        <f t="shared" si="1880"/>
        <v>0.27018633540372672</v>
      </c>
      <c r="BM749">
        <f t="shared" si="1880"/>
        <v>0.2890995260663507</v>
      </c>
      <c r="BP749" t="str">
        <f t="shared" ref="BP749:BP754" si="1881">IF(BO412&gt;0, BP412/BO412, "")</f>
        <v/>
      </c>
      <c r="BQ749" t="str">
        <f t="shared" ref="BQ749:BQ754" si="1882">IF(BO412&gt;0, BQ412/BO412, "")</f>
        <v/>
      </c>
      <c r="BR749" t="str">
        <f t="shared" ref="BR749:BR754" si="1883">IF(BO412&gt;0, BR412/BO412, "")</f>
        <v/>
      </c>
      <c r="BS749" t="str">
        <f t="shared" ref="BS749:BV754" si="1884">IF(BO412&gt;0, BS412/BO412, "")</f>
        <v/>
      </c>
      <c r="BT749" t="str">
        <f t="shared" si="1884"/>
        <v/>
      </c>
      <c r="BU749" t="str">
        <f t="shared" si="1884"/>
        <v/>
      </c>
      <c r="BV749" t="str">
        <f t="shared" si="1884"/>
        <v/>
      </c>
      <c r="BW749" t="str">
        <f t="shared" ref="BW749:BZ754" si="1885">IF(BO412&gt;0, BW412/BO412, "")</f>
        <v/>
      </c>
      <c r="BX749" t="str">
        <f t="shared" si="1885"/>
        <v/>
      </c>
      <c r="BY749" t="str">
        <f t="shared" si="1885"/>
        <v/>
      </c>
      <c r="BZ749" t="str">
        <f t="shared" si="1885"/>
        <v/>
      </c>
    </row>
    <row r="750" spans="1:78" outlineLevel="1">
      <c r="A750" t="s">
        <v>129</v>
      </c>
      <c r="B750" t="s">
        <v>1948</v>
      </c>
      <c r="C750">
        <v>2019</v>
      </c>
      <c r="D750" t="s">
        <v>2039</v>
      </c>
      <c r="G750">
        <f t="shared" si="1853"/>
        <v>0.45454545454545453</v>
      </c>
      <c r="H750">
        <f t="shared" si="1854"/>
        <v>0.55425219941348969</v>
      </c>
      <c r="I750">
        <f t="shared" si="1855"/>
        <v>0.33137829912023459</v>
      </c>
      <c r="K750" t="str">
        <f t="shared" si="1856"/>
        <v/>
      </c>
      <c r="L750" t="str">
        <f t="shared" si="1857"/>
        <v/>
      </c>
      <c r="M750" t="str">
        <f t="shared" si="1858"/>
        <v/>
      </c>
      <c r="O750" t="str">
        <f t="shared" si="1859"/>
        <v/>
      </c>
      <c r="P750" t="str">
        <f t="shared" si="1860"/>
        <v/>
      </c>
      <c r="R750" t="str">
        <f t="shared" si="1861"/>
        <v/>
      </c>
      <c r="S750" t="str">
        <f t="shared" si="1862"/>
        <v/>
      </c>
      <c r="T750" t="str">
        <f t="shared" si="1863"/>
        <v/>
      </c>
      <c r="U750" t="str">
        <f t="shared" si="1864"/>
        <v/>
      </c>
      <c r="V750" t="str">
        <f t="shared" si="1864"/>
        <v/>
      </c>
      <c r="W750" t="str">
        <f t="shared" si="1864"/>
        <v/>
      </c>
      <c r="X750" t="str">
        <f t="shared" si="1864"/>
        <v/>
      </c>
      <c r="Y750" t="str">
        <f t="shared" si="1865"/>
        <v/>
      </c>
      <c r="Z750" t="str">
        <f t="shared" si="1865"/>
        <v/>
      </c>
      <c r="AA750" t="str">
        <f t="shared" si="1865"/>
        <v/>
      </c>
      <c r="AB750" t="str">
        <f t="shared" si="1865"/>
        <v/>
      </c>
      <c r="AD750">
        <f t="shared" si="1866"/>
        <v>0.16390728476821192</v>
      </c>
      <c r="AE750">
        <f t="shared" si="1867"/>
        <v>0.49337748344370863</v>
      </c>
      <c r="AF750">
        <f t="shared" si="1868"/>
        <v>0.71523178807947019</v>
      </c>
      <c r="AG750">
        <f t="shared" si="1869"/>
        <v>0.51986754966887416</v>
      </c>
      <c r="AH750">
        <f t="shared" si="1869"/>
        <v>0.54545454545454541</v>
      </c>
      <c r="AI750">
        <f t="shared" si="1869"/>
        <v>0.59060402684563762</v>
      </c>
      <c r="AJ750">
        <f t="shared" si="1869"/>
        <v>0.49768518518518517</v>
      </c>
      <c r="AK750">
        <f t="shared" si="1870"/>
        <v>0.48013245033112584</v>
      </c>
      <c r="AL750">
        <f t="shared" si="1870"/>
        <v>0.45454545454545453</v>
      </c>
      <c r="AM750">
        <f t="shared" si="1870"/>
        <v>0.40939597315436244</v>
      </c>
      <c r="AN750">
        <f t="shared" si="1870"/>
        <v>0.50231481481481477</v>
      </c>
      <c r="AQ750" t="str">
        <f t="shared" si="1871"/>
        <v/>
      </c>
      <c r="AR750" t="str">
        <f t="shared" si="1872"/>
        <v/>
      </c>
      <c r="AS750" t="str">
        <f t="shared" si="1873"/>
        <v/>
      </c>
      <c r="AT750" t="str">
        <f t="shared" si="1874"/>
        <v/>
      </c>
      <c r="AU750" t="str">
        <f t="shared" si="1874"/>
        <v/>
      </c>
      <c r="AV750" t="str">
        <f t="shared" si="1874"/>
        <v/>
      </c>
      <c r="AW750" t="str">
        <f t="shared" si="1874"/>
        <v/>
      </c>
      <c r="AX750" t="str">
        <f t="shared" si="1875"/>
        <v/>
      </c>
      <c r="AY750" t="str">
        <f t="shared" si="1875"/>
        <v/>
      </c>
      <c r="AZ750" t="str">
        <f t="shared" si="1875"/>
        <v/>
      </c>
      <c r="BA750" t="str">
        <f t="shared" si="1875"/>
        <v/>
      </c>
      <c r="BC750">
        <f t="shared" si="1876"/>
        <v>0.55757575757575761</v>
      </c>
      <c r="BD750">
        <f t="shared" si="1877"/>
        <v>0.70101010101010097</v>
      </c>
      <c r="BE750">
        <f t="shared" si="1878"/>
        <v>0.4303030303030303</v>
      </c>
      <c r="BF750">
        <f t="shared" si="1879"/>
        <v>0.76767676767676762</v>
      </c>
      <c r="BG750">
        <f t="shared" si="1879"/>
        <v>0.77898550724637683</v>
      </c>
      <c r="BH750">
        <f t="shared" si="1879"/>
        <v>0.76080691642651299</v>
      </c>
      <c r="BI750">
        <f t="shared" si="1879"/>
        <v>0.71830985915492962</v>
      </c>
      <c r="BJ750">
        <f t="shared" si="1880"/>
        <v>0.23232323232323232</v>
      </c>
      <c r="BK750">
        <f t="shared" si="1880"/>
        <v>0.2210144927536232</v>
      </c>
      <c r="BL750">
        <f t="shared" si="1880"/>
        <v>0.23919308357348704</v>
      </c>
      <c r="BM750">
        <f t="shared" si="1880"/>
        <v>0.28169014084507044</v>
      </c>
      <c r="BP750" t="str">
        <f t="shared" si="1881"/>
        <v/>
      </c>
      <c r="BQ750" t="str">
        <f t="shared" si="1882"/>
        <v/>
      </c>
      <c r="BR750" t="str">
        <f t="shared" si="1883"/>
        <v/>
      </c>
      <c r="BS750" t="str">
        <f t="shared" si="1884"/>
        <v/>
      </c>
      <c r="BT750" t="str">
        <f t="shared" si="1884"/>
        <v/>
      </c>
      <c r="BU750" t="str">
        <f t="shared" si="1884"/>
        <v/>
      </c>
      <c r="BV750" t="str">
        <f t="shared" si="1884"/>
        <v/>
      </c>
      <c r="BW750" t="str">
        <f t="shared" si="1885"/>
        <v/>
      </c>
      <c r="BX750" t="str">
        <f t="shared" si="1885"/>
        <v/>
      </c>
      <c r="BY750" t="str">
        <f t="shared" si="1885"/>
        <v/>
      </c>
      <c r="BZ750" t="str">
        <f t="shared" si="1885"/>
        <v/>
      </c>
    </row>
    <row r="751" spans="1:78" outlineLevel="1">
      <c r="A751" t="s">
        <v>129</v>
      </c>
      <c r="B751" t="s">
        <v>1948</v>
      </c>
      <c r="C751">
        <v>2020</v>
      </c>
      <c r="D751" t="s">
        <v>2039</v>
      </c>
      <c r="G751">
        <f t="shared" si="1853"/>
        <v>0.47142857142857142</v>
      </c>
      <c r="H751">
        <f t="shared" si="1854"/>
        <v>0.52285714285714291</v>
      </c>
      <c r="I751">
        <f t="shared" si="1855"/>
        <v>0.28000000000000003</v>
      </c>
      <c r="K751" t="str">
        <f t="shared" si="1856"/>
        <v/>
      </c>
      <c r="L751" t="str">
        <f t="shared" si="1857"/>
        <v/>
      </c>
      <c r="M751" t="str">
        <f t="shared" si="1858"/>
        <v/>
      </c>
      <c r="O751">
        <f t="shared" si="1859"/>
        <v>0</v>
      </c>
      <c r="P751">
        <f t="shared" si="1860"/>
        <v>1</v>
      </c>
      <c r="R751">
        <f t="shared" si="1861"/>
        <v>0</v>
      </c>
      <c r="S751">
        <f t="shared" si="1862"/>
        <v>0</v>
      </c>
      <c r="T751">
        <f t="shared" si="1863"/>
        <v>0</v>
      </c>
      <c r="U751">
        <f t="shared" si="1864"/>
        <v>0</v>
      </c>
      <c r="V751" t="str">
        <f t="shared" si="1864"/>
        <v/>
      </c>
      <c r="W751" t="str">
        <f t="shared" si="1864"/>
        <v/>
      </c>
      <c r="X751" t="str">
        <f t="shared" si="1864"/>
        <v/>
      </c>
      <c r="Y751">
        <f t="shared" si="1865"/>
        <v>1</v>
      </c>
      <c r="Z751" t="str">
        <f t="shared" si="1865"/>
        <v/>
      </c>
      <c r="AA751" t="str">
        <f t="shared" si="1865"/>
        <v/>
      </c>
      <c r="AB751" t="str">
        <f t="shared" si="1865"/>
        <v/>
      </c>
      <c r="AD751">
        <f t="shared" si="1866"/>
        <v>0.15625</v>
      </c>
      <c r="AE751">
        <f t="shared" si="1867"/>
        <v>0.4577205882352941</v>
      </c>
      <c r="AF751">
        <f t="shared" si="1868"/>
        <v>0.65625</v>
      </c>
      <c r="AG751">
        <f t="shared" si="1869"/>
        <v>0.52757352941176472</v>
      </c>
      <c r="AH751">
        <f t="shared" si="1869"/>
        <v>0.54117647058823526</v>
      </c>
      <c r="AI751">
        <f t="shared" si="1869"/>
        <v>0.5662650602409639</v>
      </c>
      <c r="AJ751">
        <f t="shared" si="1869"/>
        <v>0.46218487394957986</v>
      </c>
      <c r="AK751">
        <f t="shared" si="1870"/>
        <v>0.47242647058823528</v>
      </c>
      <c r="AL751">
        <f t="shared" si="1870"/>
        <v>0.45882352941176469</v>
      </c>
      <c r="AM751">
        <f t="shared" si="1870"/>
        <v>0.43373493975903615</v>
      </c>
      <c r="AN751">
        <f t="shared" si="1870"/>
        <v>0.53781512605042014</v>
      </c>
      <c r="AQ751" t="str">
        <f t="shared" si="1871"/>
        <v/>
      </c>
      <c r="AR751" t="str">
        <f t="shared" si="1872"/>
        <v/>
      </c>
      <c r="AS751" t="str">
        <f t="shared" si="1873"/>
        <v/>
      </c>
      <c r="AT751" t="str">
        <f t="shared" si="1874"/>
        <v/>
      </c>
      <c r="AU751" t="str">
        <f t="shared" si="1874"/>
        <v/>
      </c>
      <c r="AV751" t="str">
        <f t="shared" si="1874"/>
        <v/>
      </c>
      <c r="AW751" t="str">
        <f t="shared" si="1874"/>
        <v/>
      </c>
      <c r="AX751" t="str">
        <f t="shared" si="1875"/>
        <v/>
      </c>
      <c r="AY751" t="str">
        <f t="shared" si="1875"/>
        <v/>
      </c>
      <c r="AZ751" t="str">
        <f t="shared" si="1875"/>
        <v/>
      </c>
      <c r="BA751" t="str">
        <f t="shared" si="1875"/>
        <v/>
      </c>
      <c r="BC751">
        <f t="shared" si="1876"/>
        <v>0.56896551724137934</v>
      </c>
      <c r="BD751">
        <f t="shared" si="1877"/>
        <v>0.77093596059113301</v>
      </c>
      <c r="BE751">
        <f t="shared" si="1878"/>
        <v>0.49507389162561577</v>
      </c>
      <c r="BF751">
        <f t="shared" si="1879"/>
        <v>0.74137931034482762</v>
      </c>
      <c r="BG751">
        <f t="shared" si="1879"/>
        <v>0.75757575757575757</v>
      </c>
      <c r="BH751">
        <f t="shared" si="1879"/>
        <v>0.74440894568690097</v>
      </c>
      <c r="BI751">
        <f t="shared" si="1879"/>
        <v>0.74129353233830841</v>
      </c>
      <c r="BJ751">
        <f t="shared" si="1880"/>
        <v>0.25862068965517243</v>
      </c>
      <c r="BK751">
        <f t="shared" si="1880"/>
        <v>0.24242424242424243</v>
      </c>
      <c r="BL751">
        <f t="shared" si="1880"/>
        <v>0.25559105431309903</v>
      </c>
      <c r="BM751">
        <f t="shared" si="1880"/>
        <v>0.25870646766169153</v>
      </c>
      <c r="BP751" t="str">
        <f t="shared" si="1881"/>
        <v/>
      </c>
      <c r="BQ751" t="str">
        <f t="shared" si="1882"/>
        <v/>
      </c>
      <c r="BR751" t="str">
        <f t="shared" si="1883"/>
        <v/>
      </c>
      <c r="BS751" t="str">
        <f t="shared" si="1884"/>
        <v/>
      </c>
      <c r="BT751" t="str">
        <f t="shared" si="1884"/>
        <v/>
      </c>
      <c r="BU751" t="str">
        <f t="shared" si="1884"/>
        <v/>
      </c>
      <c r="BV751" t="str">
        <f t="shared" si="1884"/>
        <v/>
      </c>
      <c r="BW751" t="str">
        <f t="shared" si="1885"/>
        <v/>
      </c>
      <c r="BX751" t="str">
        <f t="shared" si="1885"/>
        <v/>
      </c>
      <c r="BY751" t="str">
        <f t="shared" si="1885"/>
        <v/>
      </c>
      <c r="BZ751" t="str">
        <f t="shared" si="1885"/>
        <v/>
      </c>
    </row>
    <row r="752" spans="1:78" outlineLevel="1">
      <c r="A752" t="s">
        <v>129</v>
      </c>
      <c r="B752" t="s">
        <v>1948</v>
      </c>
      <c r="C752">
        <v>2021</v>
      </c>
      <c r="D752" t="s">
        <v>2039</v>
      </c>
      <c r="G752">
        <f t="shared" si="1853"/>
        <v>0.47727272727272729</v>
      </c>
      <c r="H752">
        <f t="shared" si="1854"/>
        <v>0.54870129870129869</v>
      </c>
      <c r="I752">
        <f t="shared" si="1855"/>
        <v>0.32142857142857145</v>
      </c>
      <c r="K752" t="str">
        <f t="shared" si="1856"/>
        <v/>
      </c>
      <c r="L752" t="str">
        <f t="shared" si="1857"/>
        <v/>
      </c>
      <c r="M752" t="str">
        <f t="shared" si="1858"/>
        <v/>
      </c>
      <c r="O752">
        <f t="shared" si="1859"/>
        <v>0</v>
      </c>
      <c r="P752">
        <f t="shared" si="1860"/>
        <v>1</v>
      </c>
      <c r="R752">
        <f t="shared" si="1861"/>
        <v>0</v>
      </c>
      <c r="S752">
        <f t="shared" si="1862"/>
        <v>0</v>
      </c>
      <c r="T752">
        <f t="shared" si="1863"/>
        <v>0</v>
      </c>
      <c r="U752">
        <f t="shared" si="1864"/>
        <v>0</v>
      </c>
      <c r="V752" t="str">
        <f t="shared" si="1864"/>
        <v/>
      </c>
      <c r="W752" t="str">
        <f t="shared" si="1864"/>
        <v/>
      </c>
      <c r="X752" t="str">
        <f t="shared" si="1864"/>
        <v/>
      </c>
      <c r="Y752">
        <f t="shared" si="1865"/>
        <v>1</v>
      </c>
      <c r="Z752" t="str">
        <f t="shared" si="1865"/>
        <v/>
      </c>
      <c r="AA752" t="str">
        <f t="shared" si="1865"/>
        <v/>
      </c>
      <c r="AB752" t="str">
        <f t="shared" si="1865"/>
        <v/>
      </c>
      <c r="AD752">
        <f t="shared" si="1866"/>
        <v>0.36466165413533835</v>
      </c>
      <c r="AE752">
        <f t="shared" si="1867"/>
        <v>0.5864661654135338</v>
      </c>
      <c r="AF752">
        <f t="shared" si="1868"/>
        <v>0.61654135338345861</v>
      </c>
      <c r="AG752">
        <f t="shared" si="1869"/>
        <v>0.40601503759398494</v>
      </c>
      <c r="AH752">
        <f t="shared" si="1869"/>
        <v>0.31958762886597936</v>
      </c>
      <c r="AI752">
        <f t="shared" si="1869"/>
        <v>0.36538461538461536</v>
      </c>
      <c r="AJ752">
        <f t="shared" si="1869"/>
        <v>0.43292682926829268</v>
      </c>
      <c r="AK752">
        <f t="shared" si="1870"/>
        <v>0.59398496240601506</v>
      </c>
      <c r="AL752">
        <f t="shared" si="1870"/>
        <v>0.68041237113402064</v>
      </c>
      <c r="AM752">
        <f t="shared" si="1870"/>
        <v>0.63461538461538458</v>
      </c>
      <c r="AN752">
        <f t="shared" si="1870"/>
        <v>0.56707317073170727</v>
      </c>
      <c r="AQ752" t="str">
        <f t="shared" si="1871"/>
        <v/>
      </c>
      <c r="AR752" t="str">
        <f t="shared" si="1872"/>
        <v/>
      </c>
      <c r="AS752" t="str">
        <f t="shared" si="1873"/>
        <v/>
      </c>
      <c r="AT752" t="str">
        <f t="shared" si="1874"/>
        <v/>
      </c>
      <c r="AU752" t="str">
        <f t="shared" si="1874"/>
        <v/>
      </c>
      <c r="AV752" t="str">
        <f t="shared" si="1874"/>
        <v/>
      </c>
      <c r="AW752" t="str">
        <f t="shared" si="1874"/>
        <v/>
      </c>
      <c r="AX752" t="str">
        <f t="shared" si="1875"/>
        <v/>
      </c>
      <c r="AY752" t="str">
        <f t="shared" si="1875"/>
        <v/>
      </c>
      <c r="AZ752" t="str">
        <f t="shared" si="1875"/>
        <v/>
      </c>
      <c r="BA752" t="str">
        <f t="shared" si="1875"/>
        <v/>
      </c>
      <c r="BC752">
        <f t="shared" si="1876"/>
        <v>0.56470588235294117</v>
      </c>
      <c r="BD752">
        <f t="shared" si="1877"/>
        <v>0.69411764705882351</v>
      </c>
      <c r="BE752">
        <f t="shared" si="1878"/>
        <v>0.47058823529411764</v>
      </c>
      <c r="BF752">
        <f t="shared" si="1879"/>
        <v>0.67529411764705882</v>
      </c>
      <c r="BG752">
        <f t="shared" si="1879"/>
        <v>0.7</v>
      </c>
      <c r="BH752">
        <f t="shared" si="1879"/>
        <v>0.69152542372881354</v>
      </c>
      <c r="BI752">
        <f t="shared" si="1879"/>
        <v>0.63</v>
      </c>
      <c r="BJ752">
        <f t="shared" si="1880"/>
        <v>0.32470588235294118</v>
      </c>
      <c r="BK752">
        <f t="shared" si="1880"/>
        <v>0.3</v>
      </c>
      <c r="BL752">
        <f t="shared" si="1880"/>
        <v>0.30847457627118646</v>
      </c>
      <c r="BM752">
        <f t="shared" si="1880"/>
        <v>0.37</v>
      </c>
      <c r="BP752" t="str">
        <f t="shared" si="1881"/>
        <v/>
      </c>
      <c r="BQ752" t="str">
        <f t="shared" si="1882"/>
        <v/>
      </c>
      <c r="BR752" t="str">
        <f t="shared" si="1883"/>
        <v/>
      </c>
      <c r="BS752" t="str">
        <f t="shared" si="1884"/>
        <v/>
      </c>
      <c r="BT752" t="str">
        <f t="shared" si="1884"/>
        <v/>
      </c>
      <c r="BU752" t="str">
        <f t="shared" si="1884"/>
        <v/>
      </c>
      <c r="BV752" t="str">
        <f t="shared" si="1884"/>
        <v/>
      </c>
      <c r="BW752" t="str">
        <f t="shared" si="1885"/>
        <v/>
      </c>
      <c r="BX752" t="str">
        <f t="shared" si="1885"/>
        <v/>
      </c>
      <c r="BY752" t="str">
        <f t="shared" si="1885"/>
        <v/>
      </c>
      <c r="BZ752" t="str">
        <f t="shared" si="1885"/>
        <v/>
      </c>
    </row>
    <row r="753" spans="1:78" outlineLevel="1">
      <c r="A753" t="s">
        <v>129</v>
      </c>
      <c r="B753" t="s">
        <v>1948</v>
      </c>
      <c r="C753">
        <v>2022</v>
      </c>
      <c r="D753" t="s">
        <v>2039</v>
      </c>
      <c r="G753">
        <f t="shared" si="1853"/>
        <v>0.40652818991097922</v>
      </c>
      <c r="H753">
        <f t="shared" si="1854"/>
        <v>0.45697329376854601</v>
      </c>
      <c r="I753">
        <f t="shared" si="1855"/>
        <v>0.26112759643916916</v>
      </c>
      <c r="K753" t="str">
        <f t="shared" si="1856"/>
        <v/>
      </c>
      <c r="L753" t="str">
        <f t="shared" si="1857"/>
        <v/>
      </c>
      <c r="M753" t="str">
        <f t="shared" si="1858"/>
        <v/>
      </c>
      <c r="O753">
        <f t="shared" si="1859"/>
        <v>0</v>
      </c>
      <c r="P753">
        <f t="shared" si="1860"/>
        <v>1</v>
      </c>
      <c r="R753">
        <f t="shared" si="1861"/>
        <v>0</v>
      </c>
      <c r="S753">
        <f t="shared" si="1862"/>
        <v>0</v>
      </c>
      <c r="T753">
        <f t="shared" si="1863"/>
        <v>0</v>
      </c>
      <c r="U753">
        <f t="shared" si="1864"/>
        <v>9.3023255813953487E-2</v>
      </c>
      <c r="V753" t="str">
        <f t="shared" si="1864"/>
        <v/>
      </c>
      <c r="W753" t="str">
        <f t="shared" si="1864"/>
        <v/>
      </c>
      <c r="X753" t="str">
        <f t="shared" si="1864"/>
        <v/>
      </c>
      <c r="Y753">
        <f t="shared" si="1865"/>
        <v>0.90697674418604646</v>
      </c>
      <c r="Z753" t="str">
        <f t="shared" si="1865"/>
        <v/>
      </c>
      <c r="AA753" t="str">
        <f t="shared" si="1865"/>
        <v/>
      </c>
      <c r="AB753" t="str">
        <f t="shared" si="1865"/>
        <v/>
      </c>
      <c r="AD753">
        <f t="shared" si="1866"/>
        <v>0.28731343283582089</v>
      </c>
      <c r="AE753">
        <f t="shared" si="1867"/>
        <v>0.51865671641791045</v>
      </c>
      <c r="AF753">
        <f t="shared" si="1868"/>
        <v>0.68656716417910446</v>
      </c>
      <c r="AG753">
        <f t="shared" si="1869"/>
        <v>0.45522388059701491</v>
      </c>
      <c r="AH753">
        <f t="shared" si="1869"/>
        <v>0.36363636363636365</v>
      </c>
      <c r="AI753">
        <f t="shared" si="1869"/>
        <v>0.41726618705035973</v>
      </c>
      <c r="AJ753">
        <f t="shared" si="1869"/>
        <v>0.5</v>
      </c>
      <c r="AK753">
        <f t="shared" si="1870"/>
        <v>0.54477611940298509</v>
      </c>
      <c r="AL753">
        <f t="shared" si="1870"/>
        <v>0.63636363636363635</v>
      </c>
      <c r="AM753">
        <f t="shared" si="1870"/>
        <v>0.58273381294964033</v>
      </c>
      <c r="AN753">
        <f t="shared" si="1870"/>
        <v>0.5</v>
      </c>
      <c r="AQ753" t="str">
        <f t="shared" si="1871"/>
        <v/>
      </c>
      <c r="AR753" t="str">
        <f t="shared" si="1872"/>
        <v/>
      </c>
      <c r="AS753" t="str">
        <f t="shared" si="1873"/>
        <v/>
      </c>
      <c r="AT753" t="str">
        <f t="shared" si="1874"/>
        <v/>
      </c>
      <c r="AU753" t="str">
        <f t="shared" si="1874"/>
        <v/>
      </c>
      <c r="AV753" t="str">
        <f t="shared" si="1874"/>
        <v/>
      </c>
      <c r="AW753" t="str">
        <f t="shared" si="1874"/>
        <v/>
      </c>
      <c r="AX753" t="str">
        <f t="shared" si="1875"/>
        <v/>
      </c>
      <c r="AY753" t="str">
        <f t="shared" si="1875"/>
        <v/>
      </c>
      <c r="AZ753" t="str">
        <f t="shared" si="1875"/>
        <v/>
      </c>
      <c r="BA753" t="str">
        <f t="shared" si="1875"/>
        <v/>
      </c>
      <c r="BC753">
        <f t="shared" si="1876"/>
        <v>0.52358490566037741</v>
      </c>
      <c r="BD753">
        <f t="shared" si="1877"/>
        <v>0.65094339622641506</v>
      </c>
      <c r="BE753">
        <f t="shared" si="1878"/>
        <v>0.48349056603773582</v>
      </c>
      <c r="BF753">
        <f t="shared" si="1879"/>
        <v>0.64858490566037741</v>
      </c>
      <c r="BG753">
        <f t="shared" si="1879"/>
        <v>0.6711711711711712</v>
      </c>
      <c r="BH753">
        <f t="shared" si="1879"/>
        <v>0.64492753623188404</v>
      </c>
      <c r="BI753">
        <f t="shared" si="1879"/>
        <v>0.54634146341463419</v>
      </c>
      <c r="BJ753">
        <f t="shared" si="1880"/>
        <v>0.35141509433962265</v>
      </c>
      <c r="BK753">
        <f t="shared" si="1880"/>
        <v>0.32882882882882886</v>
      </c>
      <c r="BL753">
        <f t="shared" si="1880"/>
        <v>0.35507246376811596</v>
      </c>
      <c r="BM753">
        <f t="shared" si="1880"/>
        <v>0.45365853658536587</v>
      </c>
      <c r="BP753" t="str">
        <f t="shared" si="1881"/>
        <v/>
      </c>
      <c r="BQ753" t="str">
        <f t="shared" si="1882"/>
        <v/>
      </c>
      <c r="BR753" t="str">
        <f t="shared" si="1883"/>
        <v/>
      </c>
      <c r="BS753" t="str">
        <f t="shared" si="1884"/>
        <v/>
      </c>
      <c r="BT753" t="str">
        <f t="shared" si="1884"/>
        <v/>
      </c>
      <c r="BU753" t="str">
        <f t="shared" si="1884"/>
        <v/>
      </c>
      <c r="BV753" t="str">
        <f t="shared" si="1884"/>
        <v/>
      </c>
      <c r="BW753" t="str">
        <f t="shared" si="1885"/>
        <v/>
      </c>
      <c r="BX753" t="str">
        <f t="shared" si="1885"/>
        <v/>
      </c>
      <c r="BY753" t="str">
        <f t="shared" si="1885"/>
        <v/>
      </c>
      <c r="BZ753" t="str">
        <f t="shared" si="1885"/>
        <v/>
      </c>
    </row>
    <row r="754" spans="1:78" outlineLevel="1">
      <c r="A754" t="s">
        <v>129</v>
      </c>
      <c r="B754" t="s">
        <v>1948</v>
      </c>
      <c r="C754">
        <v>2023</v>
      </c>
      <c r="D754" t="s">
        <v>2039</v>
      </c>
      <c r="G754">
        <f t="shared" si="1853"/>
        <v>0.42333333333333334</v>
      </c>
      <c r="H754">
        <f t="shared" si="1854"/>
        <v>0.47333333333333333</v>
      </c>
      <c r="I754">
        <f t="shared" si="1855"/>
        <v>0.31333333333333335</v>
      </c>
      <c r="K754" t="str">
        <f t="shared" si="1856"/>
        <v/>
      </c>
      <c r="L754" t="str">
        <f t="shared" si="1857"/>
        <v/>
      </c>
      <c r="M754" t="str">
        <f t="shared" si="1858"/>
        <v/>
      </c>
      <c r="O754">
        <f t="shared" si="1859"/>
        <v>8.5714285714285715E-2</v>
      </c>
      <c r="P754">
        <f t="shared" si="1860"/>
        <v>0.91428571428571426</v>
      </c>
      <c r="R754">
        <f t="shared" si="1861"/>
        <v>0.66666666666666663</v>
      </c>
      <c r="S754">
        <f t="shared" si="1862"/>
        <v>0.66666666666666663</v>
      </c>
      <c r="T754">
        <f t="shared" si="1863"/>
        <v>0.75</v>
      </c>
      <c r="U754">
        <f t="shared" si="1864"/>
        <v>0</v>
      </c>
      <c r="V754">
        <f t="shared" si="1864"/>
        <v>0</v>
      </c>
      <c r="W754">
        <f t="shared" si="1864"/>
        <v>0</v>
      </c>
      <c r="X754">
        <f t="shared" si="1864"/>
        <v>0</v>
      </c>
      <c r="Y754">
        <f t="shared" si="1865"/>
        <v>1</v>
      </c>
      <c r="Z754">
        <f t="shared" si="1865"/>
        <v>1</v>
      </c>
      <c r="AA754">
        <f t="shared" si="1865"/>
        <v>1</v>
      </c>
      <c r="AB754">
        <f t="shared" si="1865"/>
        <v>1</v>
      </c>
      <c r="AD754">
        <f t="shared" si="1866"/>
        <v>0.32307692307692309</v>
      </c>
      <c r="AE754">
        <f t="shared" si="1867"/>
        <v>0.36923076923076925</v>
      </c>
      <c r="AF754">
        <f t="shared" si="1868"/>
        <v>0.54871794871794877</v>
      </c>
      <c r="AG754">
        <f t="shared" si="1869"/>
        <v>0.49487179487179489</v>
      </c>
      <c r="AH754">
        <f t="shared" si="1869"/>
        <v>0.6428571428571429</v>
      </c>
      <c r="AI754">
        <f t="shared" si="1869"/>
        <v>0.39583333333333331</v>
      </c>
      <c r="AJ754">
        <f t="shared" si="1869"/>
        <v>0.42523364485981308</v>
      </c>
      <c r="AK754">
        <f t="shared" si="1870"/>
        <v>0.50512820512820511</v>
      </c>
      <c r="AL754">
        <f t="shared" si="1870"/>
        <v>0.35714285714285715</v>
      </c>
      <c r="AM754">
        <f t="shared" si="1870"/>
        <v>0.60416666666666663</v>
      </c>
      <c r="AN754">
        <f t="shared" si="1870"/>
        <v>0.57476635514018692</v>
      </c>
      <c r="AQ754" t="str">
        <f t="shared" si="1871"/>
        <v/>
      </c>
      <c r="AR754" t="str">
        <f t="shared" si="1872"/>
        <v/>
      </c>
      <c r="AS754" t="str">
        <f t="shared" si="1873"/>
        <v/>
      </c>
      <c r="AT754" t="str">
        <f t="shared" si="1874"/>
        <v/>
      </c>
      <c r="AU754" t="str">
        <f t="shared" si="1874"/>
        <v/>
      </c>
      <c r="AV754" t="str">
        <f t="shared" si="1874"/>
        <v/>
      </c>
      <c r="AW754" t="str">
        <f t="shared" si="1874"/>
        <v/>
      </c>
      <c r="AX754" t="str">
        <f t="shared" si="1875"/>
        <v/>
      </c>
      <c r="AY754" t="str">
        <f t="shared" si="1875"/>
        <v/>
      </c>
      <c r="AZ754" t="str">
        <f t="shared" si="1875"/>
        <v/>
      </c>
      <c r="BA754" t="str">
        <f t="shared" si="1875"/>
        <v/>
      </c>
      <c r="BC754">
        <f t="shared" si="1876"/>
        <v>0.43414634146341463</v>
      </c>
      <c r="BD754">
        <f t="shared" si="1877"/>
        <v>0.64878048780487807</v>
      </c>
      <c r="BE754">
        <f t="shared" si="1878"/>
        <v>0.43414634146341463</v>
      </c>
      <c r="BF754">
        <f t="shared" si="1879"/>
        <v>0.62926829268292683</v>
      </c>
      <c r="BG754">
        <f t="shared" si="1879"/>
        <v>0.6348314606741573</v>
      </c>
      <c r="BH754">
        <f t="shared" si="1879"/>
        <v>0.60150375939849621</v>
      </c>
      <c r="BI754">
        <f t="shared" si="1879"/>
        <v>0.5449438202247191</v>
      </c>
      <c r="BJ754">
        <f t="shared" si="1880"/>
        <v>0.37073170731707317</v>
      </c>
      <c r="BK754">
        <f t="shared" si="1880"/>
        <v>0.3651685393258427</v>
      </c>
      <c r="BL754">
        <f t="shared" si="1880"/>
        <v>0.39849624060150374</v>
      </c>
      <c r="BM754">
        <f t="shared" si="1880"/>
        <v>0.4550561797752809</v>
      </c>
      <c r="BP754" t="str">
        <f t="shared" si="1881"/>
        <v/>
      </c>
      <c r="BQ754" t="str">
        <f t="shared" si="1882"/>
        <v/>
      </c>
      <c r="BR754" t="str">
        <f t="shared" si="1883"/>
        <v/>
      </c>
      <c r="BS754" t="str">
        <f t="shared" si="1884"/>
        <v/>
      </c>
      <c r="BT754" t="str">
        <f t="shared" si="1884"/>
        <v/>
      </c>
      <c r="BU754" t="str">
        <f t="shared" si="1884"/>
        <v/>
      </c>
      <c r="BV754" t="str">
        <f t="shared" si="1884"/>
        <v/>
      </c>
      <c r="BW754" t="str">
        <f t="shared" si="1885"/>
        <v/>
      </c>
      <c r="BX754" t="str">
        <f t="shared" si="1885"/>
        <v/>
      </c>
      <c r="BY754" t="str">
        <f t="shared" si="1885"/>
        <v/>
      </c>
      <c r="BZ754" t="str">
        <f t="shared" si="1885"/>
        <v/>
      </c>
    </row>
    <row r="755" spans="1:78" outlineLevel="1">
      <c r="A755" t="s">
        <v>131</v>
      </c>
      <c r="B755" t="s">
        <v>1949</v>
      </c>
      <c r="C755">
        <v>2018</v>
      </c>
      <c r="D755" t="s">
        <v>2039</v>
      </c>
      <c r="G755">
        <f t="shared" ref="G755:G760" si="1886">IF(F422&gt;0, G422/F422, "")</f>
        <v>0.48306997742663654</v>
      </c>
      <c r="H755">
        <f t="shared" ref="H755:H760" si="1887">IF(F422&gt;0, H422/F422, "")</f>
        <v>0.86230248306997748</v>
      </c>
      <c r="I755">
        <f t="shared" ref="I755:I760" si="1888">IF(F422&gt;0, I422/F422, "")</f>
        <v>0.2054176072234763</v>
      </c>
      <c r="K755" t="str">
        <f t="shared" ref="K755:K760" si="1889">IF(J422&gt;0, K422/J422, "")</f>
        <v/>
      </c>
      <c r="L755" t="str">
        <f t="shared" ref="L755:L760" si="1890">IF(J422&gt;0, L422/J422, "")</f>
        <v/>
      </c>
      <c r="M755" t="str">
        <f t="shared" ref="M755:M760" si="1891">IF(J422&gt;0, M422/J422, "")</f>
        <v/>
      </c>
      <c r="O755" t="str">
        <f t="shared" ref="O755:O760" si="1892">IF(N422&gt;0, O422/N422, "")</f>
        <v/>
      </c>
      <c r="P755" t="str">
        <f t="shared" ref="P755:P760" si="1893">IF(N422&gt;0, P422/N422, "")</f>
        <v/>
      </c>
      <c r="R755" t="str">
        <f t="shared" ref="R755:R760" si="1894">IF(Q422&gt;0, R422/Q422, "")</f>
        <v/>
      </c>
      <c r="S755" t="str">
        <f t="shared" ref="S755:S760" si="1895">IF(Q422&gt;0, S422/Q422, "")</f>
        <v/>
      </c>
      <c r="T755" t="str">
        <f t="shared" ref="T755:T760" si="1896">IF(Q422&gt;0, T422/Q422, "")</f>
        <v/>
      </c>
      <c r="U755" t="str">
        <f t="shared" ref="U755:X760" si="1897">IF(Q422&gt;0, U422/Q422, "")</f>
        <v/>
      </c>
      <c r="V755" t="str">
        <f t="shared" si="1897"/>
        <v/>
      </c>
      <c r="W755" t="str">
        <f t="shared" si="1897"/>
        <v/>
      </c>
      <c r="X755" t="str">
        <f t="shared" si="1897"/>
        <v/>
      </c>
      <c r="Y755" t="str">
        <f t="shared" ref="Y755:AB760" si="1898">IF(Q422&gt;0, Y422/Q422, "")</f>
        <v/>
      </c>
      <c r="Z755" t="str">
        <f t="shared" si="1898"/>
        <v/>
      </c>
      <c r="AA755" t="str">
        <f t="shared" si="1898"/>
        <v/>
      </c>
      <c r="AB755" t="str">
        <f t="shared" si="1898"/>
        <v/>
      </c>
      <c r="AD755">
        <f t="shared" ref="AD755:AD760" si="1899">IF(AC422&gt;0, AD422/AC422, "")</f>
        <v>0.29767441860465116</v>
      </c>
      <c r="AE755">
        <f t="shared" ref="AE755:AE760" si="1900">IF(AC422&gt;0, AE422/AC422, "")</f>
        <v>0.63720930232558137</v>
      </c>
      <c r="AF755">
        <f t="shared" ref="AF755:AF760" si="1901">IF(AC422&gt;0, AF422/AC422, "")</f>
        <v>0.43720930232558142</v>
      </c>
      <c r="AG755">
        <f t="shared" ref="AG755:AJ760" si="1902">IF(AC422&gt;0, AG422/AC422, "")</f>
        <v>0.22325581395348837</v>
      </c>
      <c r="AH755">
        <f t="shared" si="1902"/>
        <v>0.203125</v>
      </c>
      <c r="AI755">
        <f t="shared" si="1902"/>
        <v>0.10948905109489052</v>
      </c>
      <c r="AJ755">
        <f t="shared" si="1902"/>
        <v>0.25531914893617019</v>
      </c>
      <c r="AK755">
        <f t="shared" ref="AK755:AN760" si="1903">IF(AC422&gt;0, AK422/AC422, "")</f>
        <v>0.77674418604651163</v>
      </c>
      <c r="AL755">
        <f t="shared" si="1903"/>
        <v>0.796875</v>
      </c>
      <c r="AM755">
        <f t="shared" si="1903"/>
        <v>0.89051094890510951</v>
      </c>
      <c r="AN755">
        <f t="shared" si="1903"/>
        <v>0.74468085106382975</v>
      </c>
      <c r="AQ755" t="str">
        <f t="shared" ref="AQ755:AQ760" si="1904">IF(AP422&gt;0, AQ422/AP422, "")</f>
        <v/>
      </c>
      <c r="AR755" t="str">
        <f t="shared" ref="AR755:AR760" si="1905">IF(AP422&gt;0, AR422/AP422, "")</f>
        <v/>
      </c>
      <c r="AS755" t="str">
        <f t="shared" ref="AS755:AS760" si="1906">IF(AP422&gt;0, AS422/AP422, "")</f>
        <v/>
      </c>
      <c r="AT755" t="str">
        <f t="shared" ref="AT755:AW760" si="1907">IF(AP422&gt;0, AT422/AP422, "")</f>
        <v/>
      </c>
      <c r="AU755" t="str">
        <f t="shared" si="1907"/>
        <v/>
      </c>
      <c r="AV755" t="str">
        <f t="shared" si="1907"/>
        <v/>
      </c>
      <c r="AW755" t="str">
        <f t="shared" si="1907"/>
        <v/>
      </c>
      <c r="AX755" t="str">
        <f t="shared" ref="AX755:BA760" si="1908">IF(AP422&gt;0, AX422/AP422, "")</f>
        <v/>
      </c>
      <c r="AY755" t="str">
        <f t="shared" si="1908"/>
        <v/>
      </c>
      <c r="AZ755" t="str">
        <f t="shared" si="1908"/>
        <v/>
      </c>
      <c r="BA755" t="str">
        <f t="shared" si="1908"/>
        <v/>
      </c>
      <c r="BC755">
        <f t="shared" ref="BC755:BC760" si="1909">IF(BB422&gt;0, BC422/BB422, "")</f>
        <v>0.46954813359528486</v>
      </c>
      <c r="BD755">
        <f t="shared" ref="BD755:BD760" si="1910">IF(BB422&gt;0, BD422/BB422, "")</f>
        <v>0.81532416502946958</v>
      </c>
      <c r="BE755">
        <f t="shared" ref="BE755:BE760" si="1911">IF(BB422&gt;0, BE422/BB422, "")</f>
        <v>0.3005893909626719</v>
      </c>
      <c r="BF755">
        <f t="shared" ref="BF755:BI760" si="1912">IF(BB422&gt;0, BF422/BB422, "")</f>
        <v>0.74263261296660121</v>
      </c>
      <c r="BG755">
        <f t="shared" si="1912"/>
        <v>0.76987447698744771</v>
      </c>
      <c r="BH755">
        <f t="shared" si="1912"/>
        <v>0.75421686746987948</v>
      </c>
      <c r="BI755">
        <f t="shared" si="1912"/>
        <v>0.6143790849673203</v>
      </c>
      <c r="BJ755">
        <f t="shared" ref="BJ755:BM760" si="1913">IF(BB422&gt;0, BJ422/BB422, "")</f>
        <v>0.25736738703339884</v>
      </c>
      <c r="BK755">
        <f t="shared" si="1913"/>
        <v>0.23012552301255229</v>
      </c>
      <c r="BL755">
        <f t="shared" si="1913"/>
        <v>0.24578313253012049</v>
      </c>
      <c r="BM755">
        <f t="shared" si="1913"/>
        <v>0.38562091503267976</v>
      </c>
      <c r="BP755" t="str">
        <f t="shared" ref="BP755:BP760" si="1914">IF(BO422&gt;0, BP422/BO422, "")</f>
        <v/>
      </c>
      <c r="BQ755" t="str">
        <f t="shared" ref="BQ755:BQ760" si="1915">IF(BO422&gt;0, BQ422/BO422, "")</f>
        <v/>
      </c>
      <c r="BR755" t="str">
        <f t="shared" ref="BR755:BR760" si="1916">IF(BO422&gt;0, BR422/BO422, "")</f>
        <v/>
      </c>
      <c r="BS755" t="str">
        <f t="shared" ref="BS755:BV760" si="1917">IF(BO422&gt;0, BS422/BO422, "")</f>
        <v/>
      </c>
      <c r="BT755" t="str">
        <f t="shared" si="1917"/>
        <v/>
      </c>
      <c r="BU755" t="str">
        <f t="shared" si="1917"/>
        <v/>
      </c>
      <c r="BV755" t="str">
        <f t="shared" si="1917"/>
        <v/>
      </c>
      <c r="BW755" t="str">
        <f t="shared" ref="BW755:BZ760" si="1918">IF(BO422&gt;0, BW422/BO422, "")</f>
        <v/>
      </c>
      <c r="BX755" t="str">
        <f t="shared" si="1918"/>
        <v/>
      </c>
      <c r="BY755" t="str">
        <f t="shared" si="1918"/>
        <v/>
      </c>
      <c r="BZ755" t="str">
        <f t="shared" si="1918"/>
        <v/>
      </c>
    </row>
    <row r="756" spans="1:78" outlineLevel="1">
      <c r="A756" t="s">
        <v>131</v>
      </c>
      <c r="B756" t="s">
        <v>1949</v>
      </c>
      <c r="C756">
        <v>2019</v>
      </c>
      <c r="D756" t="s">
        <v>2039</v>
      </c>
      <c r="G756">
        <f t="shared" si="1886"/>
        <v>0.51463414634146343</v>
      </c>
      <c r="H756">
        <f t="shared" si="1887"/>
        <v>0.82926829268292679</v>
      </c>
      <c r="I756">
        <f t="shared" si="1888"/>
        <v>0.2073170731707317</v>
      </c>
      <c r="K756" t="str">
        <f t="shared" si="1889"/>
        <v/>
      </c>
      <c r="L756" t="str">
        <f t="shared" si="1890"/>
        <v/>
      </c>
      <c r="M756" t="str">
        <f t="shared" si="1891"/>
        <v/>
      </c>
      <c r="O756" t="str">
        <f t="shared" si="1892"/>
        <v/>
      </c>
      <c r="P756" t="str">
        <f t="shared" si="1893"/>
        <v/>
      </c>
      <c r="R756" t="str">
        <f t="shared" si="1894"/>
        <v/>
      </c>
      <c r="S756" t="str">
        <f t="shared" si="1895"/>
        <v/>
      </c>
      <c r="T756" t="str">
        <f t="shared" si="1896"/>
        <v/>
      </c>
      <c r="U756" t="str">
        <f t="shared" si="1897"/>
        <v/>
      </c>
      <c r="V756" t="str">
        <f t="shared" si="1897"/>
        <v/>
      </c>
      <c r="W756" t="str">
        <f t="shared" si="1897"/>
        <v/>
      </c>
      <c r="X756" t="str">
        <f t="shared" si="1897"/>
        <v/>
      </c>
      <c r="Y756" t="str">
        <f t="shared" si="1898"/>
        <v/>
      </c>
      <c r="Z756" t="str">
        <f t="shared" si="1898"/>
        <v/>
      </c>
      <c r="AA756" t="str">
        <f t="shared" si="1898"/>
        <v/>
      </c>
      <c r="AB756" t="str">
        <f t="shared" si="1898"/>
        <v/>
      </c>
      <c r="AD756">
        <f t="shared" si="1899"/>
        <v>0.30932203389830509</v>
      </c>
      <c r="AE756">
        <f t="shared" si="1900"/>
        <v>0.55508474576271183</v>
      </c>
      <c r="AF756">
        <f t="shared" si="1901"/>
        <v>0.3771186440677966</v>
      </c>
      <c r="AG756">
        <f t="shared" si="1902"/>
        <v>0.32203389830508472</v>
      </c>
      <c r="AH756">
        <f t="shared" si="1902"/>
        <v>0.21917808219178081</v>
      </c>
      <c r="AI756">
        <f t="shared" si="1902"/>
        <v>0.16793893129770993</v>
      </c>
      <c r="AJ756">
        <f t="shared" si="1902"/>
        <v>0.2808988764044944</v>
      </c>
      <c r="AK756">
        <f t="shared" si="1903"/>
        <v>0.67796610169491522</v>
      </c>
      <c r="AL756">
        <f t="shared" si="1903"/>
        <v>0.78082191780821919</v>
      </c>
      <c r="AM756">
        <f t="shared" si="1903"/>
        <v>0.83206106870229013</v>
      </c>
      <c r="AN756">
        <f t="shared" si="1903"/>
        <v>0.7191011235955056</v>
      </c>
      <c r="AQ756" t="str">
        <f t="shared" si="1904"/>
        <v/>
      </c>
      <c r="AR756" t="str">
        <f t="shared" si="1905"/>
        <v/>
      </c>
      <c r="AS756" t="str">
        <f t="shared" si="1906"/>
        <v/>
      </c>
      <c r="AT756" t="str">
        <f t="shared" si="1907"/>
        <v/>
      </c>
      <c r="AU756" t="str">
        <f t="shared" si="1907"/>
        <v/>
      </c>
      <c r="AV756" t="str">
        <f t="shared" si="1907"/>
        <v/>
      </c>
      <c r="AW756" t="str">
        <f t="shared" si="1907"/>
        <v/>
      </c>
      <c r="AX756" t="str">
        <f t="shared" si="1908"/>
        <v/>
      </c>
      <c r="AY756" t="str">
        <f t="shared" si="1908"/>
        <v/>
      </c>
      <c r="AZ756" t="str">
        <f t="shared" si="1908"/>
        <v/>
      </c>
      <c r="BA756" t="str">
        <f t="shared" si="1908"/>
        <v/>
      </c>
      <c r="BC756">
        <f t="shared" si="1909"/>
        <v>0.46332737030411447</v>
      </c>
      <c r="BD756">
        <f t="shared" si="1910"/>
        <v>0.8246869409660107</v>
      </c>
      <c r="BE756">
        <f t="shared" si="1911"/>
        <v>0.24508050089445438</v>
      </c>
      <c r="BF756">
        <f t="shared" si="1912"/>
        <v>0.72271914132379245</v>
      </c>
      <c r="BG756">
        <f t="shared" si="1912"/>
        <v>0.79150579150579148</v>
      </c>
      <c r="BH756">
        <f t="shared" si="1912"/>
        <v>0.73318872017353576</v>
      </c>
      <c r="BI756">
        <f t="shared" si="1912"/>
        <v>0.61313868613138689</v>
      </c>
      <c r="BJ756">
        <f t="shared" si="1913"/>
        <v>0.2772808586762075</v>
      </c>
      <c r="BK756">
        <f t="shared" si="1913"/>
        <v>0.20849420849420849</v>
      </c>
      <c r="BL756">
        <f t="shared" si="1913"/>
        <v>0.26681127982646419</v>
      </c>
      <c r="BM756">
        <f t="shared" si="1913"/>
        <v>0.38686131386861317</v>
      </c>
      <c r="BP756" t="str">
        <f t="shared" si="1914"/>
        <v/>
      </c>
      <c r="BQ756" t="str">
        <f t="shared" si="1915"/>
        <v/>
      </c>
      <c r="BR756" t="str">
        <f t="shared" si="1916"/>
        <v/>
      </c>
      <c r="BS756" t="str">
        <f t="shared" si="1917"/>
        <v/>
      </c>
      <c r="BT756" t="str">
        <f t="shared" si="1917"/>
        <v/>
      </c>
      <c r="BU756" t="str">
        <f t="shared" si="1917"/>
        <v/>
      </c>
      <c r="BV756" t="str">
        <f t="shared" si="1917"/>
        <v/>
      </c>
      <c r="BW756" t="str">
        <f t="shared" si="1918"/>
        <v/>
      </c>
      <c r="BX756" t="str">
        <f t="shared" si="1918"/>
        <v/>
      </c>
      <c r="BY756" t="str">
        <f t="shared" si="1918"/>
        <v/>
      </c>
      <c r="BZ756" t="str">
        <f t="shared" si="1918"/>
        <v/>
      </c>
    </row>
    <row r="757" spans="1:78" outlineLevel="1">
      <c r="A757" t="s">
        <v>131</v>
      </c>
      <c r="B757" t="s">
        <v>1949</v>
      </c>
      <c r="C757">
        <v>2020</v>
      </c>
      <c r="D757" t="s">
        <v>2039</v>
      </c>
      <c r="G757">
        <f t="shared" si="1886"/>
        <v>0.51059730250481694</v>
      </c>
      <c r="H757">
        <f t="shared" si="1887"/>
        <v>0.72832369942196529</v>
      </c>
      <c r="I757">
        <f t="shared" si="1888"/>
        <v>0.16570327552986513</v>
      </c>
      <c r="K757" t="str">
        <f t="shared" si="1889"/>
        <v/>
      </c>
      <c r="L757" t="str">
        <f t="shared" si="1890"/>
        <v/>
      </c>
      <c r="M757" t="str">
        <f t="shared" si="1891"/>
        <v/>
      </c>
      <c r="O757">
        <f t="shared" si="1892"/>
        <v>0.21818181818181817</v>
      </c>
      <c r="P757">
        <f t="shared" si="1893"/>
        <v>0.78181818181818186</v>
      </c>
      <c r="R757" t="str">
        <f t="shared" si="1894"/>
        <v/>
      </c>
      <c r="S757" t="str">
        <f t="shared" si="1895"/>
        <v/>
      </c>
      <c r="T757" t="str">
        <f t="shared" si="1896"/>
        <v/>
      </c>
      <c r="U757" t="str">
        <f t="shared" si="1897"/>
        <v/>
      </c>
      <c r="V757" t="str">
        <f t="shared" si="1897"/>
        <v/>
      </c>
      <c r="W757" t="str">
        <f t="shared" si="1897"/>
        <v/>
      </c>
      <c r="X757" t="str">
        <f t="shared" si="1897"/>
        <v/>
      </c>
      <c r="Y757" t="str">
        <f t="shared" si="1898"/>
        <v/>
      </c>
      <c r="Z757" t="str">
        <f t="shared" si="1898"/>
        <v/>
      </c>
      <c r="AA757" t="str">
        <f t="shared" si="1898"/>
        <v/>
      </c>
      <c r="AB757" t="str">
        <f t="shared" si="1898"/>
        <v/>
      </c>
      <c r="AD757">
        <f t="shared" si="1899"/>
        <v>0.30051813471502592</v>
      </c>
      <c r="AE757">
        <f t="shared" si="1900"/>
        <v>0.67357512953367871</v>
      </c>
      <c r="AF757">
        <f t="shared" si="1901"/>
        <v>0.35233160621761656</v>
      </c>
      <c r="AG757">
        <f t="shared" si="1902"/>
        <v>0.19170984455958548</v>
      </c>
      <c r="AH757">
        <f t="shared" si="1902"/>
        <v>0.18965517241379309</v>
      </c>
      <c r="AI757">
        <f t="shared" si="1902"/>
        <v>0.1</v>
      </c>
      <c r="AJ757">
        <f t="shared" si="1902"/>
        <v>0.17647058823529413</v>
      </c>
      <c r="AK757">
        <f t="shared" si="1903"/>
        <v>0.80829015544041449</v>
      </c>
      <c r="AL757">
        <f t="shared" si="1903"/>
        <v>0.81034482758620685</v>
      </c>
      <c r="AM757">
        <f t="shared" si="1903"/>
        <v>0.9</v>
      </c>
      <c r="AN757">
        <f t="shared" si="1903"/>
        <v>0.82352941176470584</v>
      </c>
      <c r="AQ757" t="str">
        <f t="shared" si="1904"/>
        <v/>
      </c>
      <c r="AR757" t="str">
        <f t="shared" si="1905"/>
        <v/>
      </c>
      <c r="AS757" t="str">
        <f t="shared" si="1906"/>
        <v/>
      </c>
      <c r="AT757" t="str">
        <f t="shared" si="1907"/>
        <v/>
      </c>
      <c r="AU757" t="str">
        <f t="shared" si="1907"/>
        <v/>
      </c>
      <c r="AV757" t="str">
        <f t="shared" si="1907"/>
        <v/>
      </c>
      <c r="AW757" t="str">
        <f t="shared" si="1907"/>
        <v/>
      </c>
      <c r="AX757" t="str">
        <f t="shared" si="1908"/>
        <v/>
      </c>
      <c r="AY757" t="str">
        <f t="shared" si="1908"/>
        <v/>
      </c>
      <c r="AZ757" t="str">
        <f t="shared" si="1908"/>
        <v/>
      </c>
      <c r="BA757" t="str">
        <f t="shared" si="1908"/>
        <v/>
      </c>
      <c r="BC757">
        <f t="shared" si="1909"/>
        <v>0.5074626865671642</v>
      </c>
      <c r="BD757">
        <f t="shared" si="1910"/>
        <v>0.75787728026533996</v>
      </c>
      <c r="BE757">
        <f t="shared" si="1911"/>
        <v>0.23548922056384744</v>
      </c>
      <c r="BF757">
        <f t="shared" si="1912"/>
        <v>0.7330016583747927</v>
      </c>
      <c r="BG757">
        <f t="shared" si="1912"/>
        <v>0.71568627450980393</v>
      </c>
      <c r="BH757">
        <f t="shared" si="1912"/>
        <v>0.71553610503282272</v>
      </c>
      <c r="BI757">
        <f t="shared" si="1912"/>
        <v>0.61971830985915488</v>
      </c>
      <c r="BJ757">
        <f t="shared" si="1913"/>
        <v>0.2669983416252073</v>
      </c>
      <c r="BK757">
        <f t="shared" si="1913"/>
        <v>0.28431372549019607</v>
      </c>
      <c r="BL757">
        <f t="shared" si="1913"/>
        <v>0.28446389496717722</v>
      </c>
      <c r="BM757">
        <f t="shared" si="1913"/>
        <v>0.38028169014084506</v>
      </c>
      <c r="BP757" t="str">
        <f t="shared" si="1914"/>
        <v/>
      </c>
      <c r="BQ757" t="str">
        <f t="shared" si="1915"/>
        <v/>
      </c>
      <c r="BR757" t="str">
        <f t="shared" si="1916"/>
        <v/>
      </c>
      <c r="BS757" t="str">
        <f t="shared" si="1917"/>
        <v/>
      </c>
      <c r="BT757" t="str">
        <f t="shared" si="1917"/>
        <v/>
      </c>
      <c r="BU757" t="str">
        <f t="shared" si="1917"/>
        <v/>
      </c>
      <c r="BV757" t="str">
        <f t="shared" si="1917"/>
        <v/>
      </c>
      <c r="BW757" t="str">
        <f t="shared" si="1918"/>
        <v/>
      </c>
      <c r="BX757" t="str">
        <f t="shared" si="1918"/>
        <v/>
      </c>
      <c r="BY757" t="str">
        <f t="shared" si="1918"/>
        <v/>
      </c>
      <c r="BZ757" t="str">
        <f t="shared" si="1918"/>
        <v/>
      </c>
    </row>
    <row r="758" spans="1:78" outlineLevel="1">
      <c r="A758" t="s">
        <v>131</v>
      </c>
      <c r="B758" t="s">
        <v>1949</v>
      </c>
      <c r="C758">
        <v>2021</v>
      </c>
      <c r="D758" t="s">
        <v>2039</v>
      </c>
      <c r="G758">
        <f t="shared" si="1886"/>
        <v>0.62579617834394907</v>
      </c>
      <c r="H758">
        <f t="shared" si="1887"/>
        <v>0.62579617834394907</v>
      </c>
      <c r="I758">
        <f t="shared" si="1888"/>
        <v>0.11942675159235669</v>
      </c>
      <c r="K758" t="str">
        <f t="shared" si="1889"/>
        <v/>
      </c>
      <c r="L758" t="str">
        <f t="shared" si="1890"/>
        <v/>
      </c>
      <c r="M758" t="str">
        <f t="shared" si="1891"/>
        <v/>
      </c>
      <c r="O758">
        <f t="shared" si="1892"/>
        <v>0.23333333333333334</v>
      </c>
      <c r="P758">
        <f t="shared" si="1893"/>
        <v>0.76666666666666672</v>
      </c>
      <c r="R758" t="str">
        <f t="shared" si="1894"/>
        <v/>
      </c>
      <c r="S758" t="str">
        <f t="shared" si="1895"/>
        <v/>
      </c>
      <c r="T758" t="str">
        <f t="shared" si="1896"/>
        <v/>
      </c>
      <c r="U758" t="str">
        <f t="shared" si="1897"/>
        <v/>
      </c>
      <c r="V758" t="str">
        <f t="shared" si="1897"/>
        <v/>
      </c>
      <c r="W758" t="str">
        <f t="shared" si="1897"/>
        <v/>
      </c>
      <c r="X758" t="str">
        <f t="shared" si="1897"/>
        <v/>
      </c>
      <c r="Y758" t="str">
        <f t="shared" si="1898"/>
        <v/>
      </c>
      <c r="Z758" t="str">
        <f t="shared" si="1898"/>
        <v/>
      </c>
      <c r="AA758" t="str">
        <f t="shared" si="1898"/>
        <v/>
      </c>
      <c r="AB758" t="str">
        <f t="shared" si="1898"/>
        <v/>
      </c>
      <c r="AD758">
        <f t="shared" si="1899"/>
        <v>0.4088050314465409</v>
      </c>
      <c r="AE758">
        <f t="shared" si="1900"/>
        <v>0.63522012578616349</v>
      </c>
      <c r="AF758">
        <f t="shared" si="1901"/>
        <v>0.39622641509433965</v>
      </c>
      <c r="AG758">
        <f t="shared" si="1902"/>
        <v>0.38993710691823902</v>
      </c>
      <c r="AH758">
        <f t="shared" si="1902"/>
        <v>0.23076923076923078</v>
      </c>
      <c r="AI758">
        <f t="shared" si="1902"/>
        <v>0.19801980198019803</v>
      </c>
      <c r="AJ758">
        <f t="shared" si="1902"/>
        <v>0.44444444444444442</v>
      </c>
      <c r="AK758">
        <f t="shared" si="1903"/>
        <v>0.61006289308176098</v>
      </c>
      <c r="AL758">
        <f t="shared" si="1903"/>
        <v>0.76923076923076927</v>
      </c>
      <c r="AM758">
        <f t="shared" si="1903"/>
        <v>0.80198019801980203</v>
      </c>
      <c r="AN758">
        <f t="shared" si="1903"/>
        <v>0.55555555555555558</v>
      </c>
      <c r="AQ758" t="str">
        <f t="shared" si="1904"/>
        <v/>
      </c>
      <c r="AR758" t="str">
        <f t="shared" si="1905"/>
        <v/>
      </c>
      <c r="AS758" t="str">
        <f t="shared" si="1906"/>
        <v/>
      </c>
      <c r="AT758" t="str">
        <f t="shared" si="1907"/>
        <v/>
      </c>
      <c r="AU758" t="str">
        <f t="shared" si="1907"/>
        <v/>
      </c>
      <c r="AV758" t="str">
        <f t="shared" si="1907"/>
        <v/>
      </c>
      <c r="AW758" t="str">
        <f t="shared" si="1907"/>
        <v/>
      </c>
      <c r="AX758" t="str">
        <f t="shared" si="1908"/>
        <v/>
      </c>
      <c r="AY758" t="str">
        <f t="shared" si="1908"/>
        <v/>
      </c>
      <c r="AZ758" t="str">
        <f t="shared" si="1908"/>
        <v/>
      </c>
      <c r="BA758" t="str">
        <f t="shared" si="1908"/>
        <v/>
      </c>
      <c r="BC758">
        <f t="shared" si="1909"/>
        <v>0.72151898734177211</v>
      </c>
      <c r="BD758">
        <f t="shared" si="1910"/>
        <v>0.69275028768699654</v>
      </c>
      <c r="BE758">
        <f t="shared" si="1911"/>
        <v>0.21634062140391255</v>
      </c>
      <c r="BF758">
        <f t="shared" si="1912"/>
        <v>0.76294591484464902</v>
      </c>
      <c r="BG758">
        <f t="shared" si="1912"/>
        <v>0.81020733652312604</v>
      </c>
      <c r="BH758">
        <f t="shared" si="1912"/>
        <v>0.72259136212624586</v>
      </c>
      <c r="BI758">
        <f t="shared" si="1912"/>
        <v>0.6063829787234043</v>
      </c>
      <c r="BJ758">
        <f t="shared" si="1913"/>
        <v>0.23705408515535098</v>
      </c>
      <c r="BK758">
        <f t="shared" si="1913"/>
        <v>0.18979266347687401</v>
      </c>
      <c r="BL758">
        <f t="shared" si="1913"/>
        <v>0.27740863787375414</v>
      </c>
      <c r="BM758">
        <f t="shared" si="1913"/>
        <v>0.39361702127659576</v>
      </c>
      <c r="BP758" t="str">
        <f t="shared" si="1914"/>
        <v/>
      </c>
      <c r="BQ758" t="str">
        <f t="shared" si="1915"/>
        <v/>
      </c>
      <c r="BR758" t="str">
        <f t="shared" si="1916"/>
        <v/>
      </c>
      <c r="BS758" t="str">
        <f t="shared" si="1917"/>
        <v/>
      </c>
      <c r="BT758" t="str">
        <f t="shared" si="1917"/>
        <v/>
      </c>
      <c r="BU758" t="str">
        <f t="shared" si="1917"/>
        <v/>
      </c>
      <c r="BV758" t="str">
        <f t="shared" si="1917"/>
        <v/>
      </c>
      <c r="BW758" t="str">
        <f t="shared" si="1918"/>
        <v/>
      </c>
      <c r="BX758" t="str">
        <f t="shared" si="1918"/>
        <v/>
      </c>
      <c r="BY758" t="str">
        <f t="shared" si="1918"/>
        <v/>
      </c>
      <c r="BZ758" t="str">
        <f t="shared" si="1918"/>
        <v/>
      </c>
    </row>
    <row r="759" spans="1:78" outlineLevel="1">
      <c r="A759" t="s">
        <v>131</v>
      </c>
      <c r="B759" t="s">
        <v>1949</v>
      </c>
      <c r="C759">
        <v>2022</v>
      </c>
      <c r="D759" t="s">
        <v>2039</v>
      </c>
      <c r="G759">
        <f t="shared" si="1886"/>
        <v>0.7856272838002436</v>
      </c>
      <c r="H759">
        <f t="shared" si="1887"/>
        <v>0.57978075517661387</v>
      </c>
      <c r="I759">
        <f t="shared" si="1888"/>
        <v>0.12423873325213154</v>
      </c>
      <c r="K759" t="str">
        <f t="shared" si="1889"/>
        <v/>
      </c>
      <c r="L759" t="str">
        <f t="shared" si="1890"/>
        <v/>
      </c>
      <c r="M759" t="str">
        <f t="shared" si="1891"/>
        <v/>
      </c>
      <c r="O759">
        <f t="shared" si="1892"/>
        <v>0.64492753623188404</v>
      </c>
      <c r="P759">
        <f t="shared" si="1893"/>
        <v>0.35507246376811596</v>
      </c>
      <c r="R759" t="str">
        <f t="shared" si="1894"/>
        <v/>
      </c>
      <c r="S759" t="str">
        <f t="shared" si="1895"/>
        <v/>
      </c>
      <c r="T759" t="str">
        <f t="shared" si="1896"/>
        <v/>
      </c>
      <c r="U759" t="str">
        <f t="shared" si="1897"/>
        <v/>
      </c>
      <c r="V759" t="str">
        <f t="shared" si="1897"/>
        <v/>
      </c>
      <c r="W759" t="str">
        <f t="shared" si="1897"/>
        <v/>
      </c>
      <c r="X759" t="str">
        <f t="shared" si="1897"/>
        <v/>
      </c>
      <c r="Y759" t="str">
        <f t="shared" si="1898"/>
        <v/>
      </c>
      <c r="Z759" t="str">
        <f t="shared" si="1898"/>
        <v/>
      </c>
      <c r="AA759" t="str">
        <f t="shared" si="1898"/>
        <v/>
      </c>
      <c r="AB759" t="str">
        <f t="shared" si="1898"/>
        <v/>
      </c>
      <c r="AD759">
        <f t="shared" si="1899"/>
        <v>0.44444444444444442</v>
      </c>
      <c r="AE759">
        <f t="shared" si="1900"/>
        <v>0.53472222222222221</v>
      </c>
      <c r="AF759">
        <f t="shared" si="1901"/>
        <v>0.375</v>
      </c>
      <c r="AG759">
        <f t="shared" si="1902"/>
        <v>0.36805555555555558</v>
      </c>
      <c r="AH759">
        <f t="shared" si="1902"/>
        <v>0.140625</v>
      </c>
      <c r="AI759">
        <f t="shared" si="1902"/>
        <v>0.15584415584415584</v>
      </c>
      <c r="AJ759">
        <f t="shared" si="1902"/>
        <v>0.44444444444444442</v>
      </c>
      <c r="AK759">
        <f t="shared" si="1903"/>
        <v>0.63194444444444442</v>
      </c>
      <c r="AL759">
        <f t="shared" si="1903"/>
        <v>0.859375</v>
      </c>
      <c r="AM759">
        <f t="shared" si="1903"/>
        <v>0.8441558441558441</v>
      </c>
      <c r="AN759">
        <f t="shared" si="1903"/>
        <v>0.55555555555555558</v>
      </c>
      <c r="AQ759" t="str">
        <f t="shared" si="1904"/>
        <v/>
      </c>
      <c r="AR759" t="str">
        <f t="shared" si="1905"/>
        <v/>
      </c>
      <c r="AS759" t="str">
        <f t="shared" si="1906"/>
        <v/>
      </c>
      <c r="AT759" t="str">
        <f t="shared" si="1907"/>
        <v/>
      </c>
      <c r="AU759" t="str">
        <f t="shared" si="1907"/>
        <v/>
      </c>
      <c r="AV759" t="str">
        <f t="shared" si="1907"/>
        <v/>
      </c>
      <c r="AW759" t="str">
        <f t="shared" si="1907"/>
        <v/>
      </c>
      <c r="AX759" t="str">
        <f t="shared" si="1908"/>
        <v/>
      </c>
      <c r="AY759" t="str">
        <f t="shared" si="1908"/>
        <v/>
      </c>
      <c r="AZ759" t="str">
        <f t="shared" si="1908"/>
        <v/>
      </c>
      <c r="BA759" t="str">
        <f t="shared" si="1908"/>
        <v/>
      </c>
      <c r="BC759">
        <f t="shared" si="1909"/>
        <v>0.80320150659133704</v>
      </c>
      <c r="BD759">
        <f t="shared" si="1910"/>
        <v>0.56026365348399243</v>
      </c>
      <c r="BE759">
        <f t="shared" si="1911"/>
        <v>0.17231638418079095</v>
      </c>
      <c r="BF759">
        <f t="shared" si="1912"/>
        <v>0.80979284369114879</v>
      </c>
      <c r="BG759">
        <f t="shared" si="1912"/>
        <v>0.85463071512309496</v>
      </c>
      <c r="BH759">
        <f t="shared" si="1912"/>
        <v>0.73613445378151265</v>
      </c>
      <c r="BI759">
        <f t="shared" si="1912"/>
        <v>0.62841530054644812</v>
      </c>
      <c r="BJ759">
        <f t="shared" si="1913"/>
        <v>0.19020715630885121</v>
      </c>
      <c r="BK759">
        <f t="shared" si="1913"/>
        <v>0.14536928487690504</v>
      </c>
      <c r="BL759">
        <f t="shared" si="1913"/>
        <v>0.2638655462184874</v>
      </c>
      <c r="BM759">
        <f t="shared" si="1913"/>
        <v>0.37158469945355194</v>
      </c>
      <c r="BP759" t="str">
        <f t="shared" si="1914"/>
        <v/>
      </c>
      <c r="BQ759" t="str">
        <f t="shared" si="1915"/>
        <v/>
      </c>
      <c r="BR759" t="str">
        <f t="shared" si="1916"/>
        <v/>
      </c>
      <c r="BS759" t="str">
        <f t="shared" si="1917"/>
        <v/>
      </c>
      <c r="BT759" t="str">
        <f t="shared" si="1917"/>
        <v/>
      </c>
      <c r="BU759" t="str">
        <f t="shared" si="1917"/>
        <v/>
      </c>
      <c r="BV759" t="str">
        <f t="shared" si="1917"/>
        <v/>
      </c>
      <c r="BW759" t="str">
        <f t="shared" si="1918"/>
        <v/>
      </c>
      <c r="BX759" t="str">
        <f t="shared" si="1918"/>
        <v/>
      </c>
      <c r="BY759" t="str">
        <f t="shared" si="1918"/>
        <v/>
      </c>
      <c r="BZ759" t="str">
        <f t="shared" si="1918"/>
        <v/>
      </c>
    </row>
    <row r="760" spans="1:78" outlineLevel="1">
      <c r="A760" t="s">
        <v>131</v>
      </c>
      <c r="B760" t="s">
        <v>1949</v>
      </c>
      <c r="C760">
        <v>2023</v>
      </c>
      <c r="D760" t="s">
        <v>2039</v>
      </c>
      <c r="G760">
        <f t="shared" si="1886"/>
        <v>0.86776859504132231</v>
      </c>
      <c r="H760">
        <f t="shared" si="1887"/>
        <v>0.41322314049586778</v>
      </c>
      <c r="I760">
        <f t="shared" si="1888"/>
        <v>9.4008264462809923E-2</v>
      </c>
      <c r="K760" t="str">
        <f t="shared" si="1889"/>
        <v/>
      </c>
      <c r="L760" t="str">
        <f t="shared" si="1890"/>
        <v/>
      </c>
      <c r="M760" t="str">
        <f t="shared" si="1891"/>
        <v/>
      </c>
      <c r="O760" t="str">
        <f t="shared" si="1892"/>
        <v/>
      </c>
      <c r="P760" t="str">
        <f t="shared" si="1893"/>
        <v/>
      </c>
      <c r="R760">
        <f t="shared" si="1894"/>
        <v>0.22807017543859648</v>
      </c>
      <c r="S760">
        <f t="shared" si="1895"/>
        <v>0.17836257309941519</v>
      </c>
      <c r="T760">
        <f t="shared" si="1896"/>
        <v>0.41812865497076024</v>
      </c>
      <c r="U760">
        <f t="shared" si="1897"/>
        <v>0.45906432748538012</v>
      </c>
      <c r="V760">
        <f t="shared" si="1897"/>
        <v>0.48717948717948717</v>
      </c>
      <c r="W760">
        <f t="shared" si="1897"/>
        <v>0.42622950819672129</v>
      </c>
      <c r="X760">
        <f t="shared" si="1897"/>
        <v>0.41258741258741261</v>
      </c>
      <c r="Y760">
        <f t="shared" si="1898"/>
        <v>0.54093567251461994</v>
      </c>
      <c r="Z760">
        <f t="shared" si="1898"/>
        <v>0.51282051282051277</v>
      </c>
      <c r="AA760">
        <f t="shared" si="1898"/>
        <v>0.57377049180327866</v>
      </c>
      <c r="AB760">
        <f t="shared" si="1898"/>
        <v>0.58741258741258739</v>
      </c>
      <c r="AD760">
        <f t="shared" si="1899"/>
        <v>0.35616438356164382</v>
      </c>
      <c r="AE760">
        <f t="shared" si="1900"/>
        <v>0.5821917808219178</v>
      </c>
      <c r="AF760">
        <f t="shared" si="1901"/>
        <v>0.30136986301369861</v>
      </c>
      <c r="AG760">
        <f t="shared" si="1902"/>
        <v>0.30821917808219179</v>
      </c>
      <c r="AH760">
        <f t="shared" si="1902"/>
        <v>0.21153846153846154</v>
      </c>
      <c r="AI760">
        <f t="shared" si="1902"/>
        <v>0.17647058823529413</v>
      </c>
      <c r="AJ760">
        <f t="shared" si="1902"/>
        <v>0.38636363636363635</v>
      </c>
      <c r="AK760">
        <f t="shared" si="1903"/>
        <v>0.69178082191780821</v>
      </c>
      <c r="AL760">
        <f t="shared" si="1903"/>
        <v>0.78846153846153844</v>
      </c>
      <c r="AM760">
        <f t="shared" si="1903"/>
        <v>0.82352941176470584</v>
      </c>
      <c r="AN760">
        <f t="shared" si="1903"/>
        <v>0.61363636363636365</v>
      </c>
      <c r="AQ760" t="str">
        <f t="shared" si="1904"/>
        <v/>
      </c>
      <c r="AR760" t="str">
        <f t="shared" si="1905"/>
        <v/>
      </c>
      <c r="AS760" t="str">
        <f t="shared" si="1906"/>
        <v/>
      </c>
      <c r="AT760" t="str">
        <f t="shared" si="1907"/>
        <v/>
      </c>
      <c r="AU760" t="str">
        <f t="shared" si="1907"/>
        <v/>
      </c>
      <c r="AV760" t="str">
        <f t="shared" si="1907"/>
        <v/>
      </c>
      <c r="AW760" t="str">
        <f t="shared" si="1907"/>
        <v/>
      </c>
      <c r="AX760" t="str">
        <f t="shared" si="1908"/>
        <v/>
      </c>
      <c r="AY760" t="str">
        <f t="shared" si="1908"/>
        <v/>
      </c>
      <c r="AZ760" t="str">
        <f t="shared" si="1908"/>
        <v/>
      </c>
      <c r="BA760" t="str">
        <f t="shared" si="1908"/>
        <v/>
      </c>
      <c r="BC760">
        <f t="shared" si="1909"/>
        <v>0.83009211873080857</v>
      </c>
      <c r="BD760">
        <f t="shared" si="1910"/>
        <v>0.5455475946775844</v>
      </c>
      <c r="BE760">
        <f t="shared" si="1911"/>
        <v>0.15353121801432959</v>
      </c>
      <c r="BF760">
        <f t="shared" si="1912"/>
        <v>0.78710337768679628</v>
      </c>
      <c r="BG760">
        <f t="shared" si="1912"/>
        <v>0.83600493218249072</v>
      </c>
      <c r="BH760">
        <f t="shared" si="1912"/>
        <v>0.68667917448405258</v>
      </c>
      <c r="BI760">
        <f t="shared" si="1912"/>
        <v>0.60666666666666669</v>
      </c>
      <c r="BJ760">
        <f t="shared" si="1913"/>
        <v>0.21289662231320369</v>
      </c>
      <c r="BK760">
        <f t="shared" si="1913"/>
        <v>0.16399506781750925</v>
      </c>
      <c r="BL760">
        <f t="shared" si="1913"/>
        <v>0.31332082551594748</v>
      </c>
      <c r="BM760">
        <f t="shared" si="1913"/>
        <v>0.39333333333333331</v>
      </c>
      <c r="BP760" t="str">
        <f t="shared" si="1914"/>
        <v/>
      </c>
      <c r="BQ760" t="str">
        <f t="shared" si="1915"/>
        <v/>
      </c>
      <c r="BR760" t="str">
        <f t="shared" si="1916"/>
        <v/>
      </c>
      <c r="BS760" t="str">
        <f t="shared" si="1917"/>
        <v/>
      </c>
      <c r="BT760" t="str">
        <f t="shared" si="1917"/>
        <v/>
      </c>
      <c r="BU760" t="str">
        <f t="shared" si="1917"/>
        <v/>
      </c>
      <c r="BV760" t="str">
        <f t="shared" si="1917"/>
        <v/>
      </c>
      <c r="BW760" t="str">
        <f t="shared" si="1918"/>
        <v/>
      </c>
      <c r="BX760" t="str">
        <f t="shared" si="1918"/>
        <v/>
      </c>
      <c r="BY760" t="str">
        <f t="shared" si="1918"/>
        <v/>
      </c>
      <c r="BZ760" t="str">
        <f t="shared" si="1918"/>
        <v/>
      </c>
    </row>
    <row r="761" spans="1:78" outlineLevel="1">
      <c r="A761" t="s">
        <v>133</v>
      </c>
      <c r="B761" t="s">
        <v>1950</v>
      </c>
      <c r="C761">
        <v>2018</v>
      </c>
      <c r="D761" t="s">
        <v>2039</v>
      </c>
      <c r="G761">
        <f t="shared" ref="G761:G766" si="1919">IF(F432&gt;0, G432/F432, "")</f>
        <v>0.40973312401883832</v>
      </c>
      <c r="H761">
        <f t="shared" ref="H761:H766" si="1920">IF(F432&gt;0, H432/F432, "")</f>
        <v>0.44113029827315542</v>
      </c>
      <c r="I761">
        <f t="shared" ref="I761:I766" si="1921">IF(F432&gt;0, I432/F432, "")</f>
        <v>0.20094191522762953</v>
      </c>
      <c r="K761" t="str">
        <f t="shared" ref="K761:K766" si="1922">IF(J432&gt;0, K432/J432, "")</f>
        <v/>
      </c>
      <c r="L761" t="str">
        <f t="shared" ref="L761:L766" si="1923">IF(J432&gt;0, L432/J432, "")</f>
        <v/>
      </c>
      <c r="M761" t="str">
        <f t="shared" ref="M761:M766" si="1924">IF(J432&gt;0, M432/J432, "")</f>
        <v/>
      </c>
      <c r="O761" t="str">
        <f t="shared" ref="O761:O766" si="1925">IF(N432&gt;0, O432/N432, "")</f>
        <v/>
      </c>
      <c r="P761" t="str">
        <f t="shared" ref="P761:P766" si="1926">IF(N432&gt;0, P432/N432, "")</f>
        <v/>
      </c>
      <c r="R761" t="str">
        <f t="shared" ref="R761:R766" si="1927">IF(Q432&gt;0, R432/Q432, "")</f>
        <v/>
      </c>
      <c r="S761" t="str">
        <f t="shared" ref="S761:S766" si="1928">IF(Q432&gt;0, S432/Q432, "")</f>
        <v/>
      </c>
      <c r="T761" t="str">
        <f t="shared" ref="T761:T766" si="1929">IF(Q432&gt;0, T432/Q432, "")</f>
        <v/>
      </c>
      <c r="U761" t="str">
        <f t="shared" ref="U761:X766" si="1930">IF(Q432&gt;0, U432/Q432, "")</f>
        <v/>
      </c>
      <c r="V761" t="str">
        <f t="shared" si="1930"/>
        <v/>
      </c>
      <c r="W761" t="str">
        <f t="shared" si="1930"/>
        <v/>
      </c>
      <c r="X761" t="str">
        <f t="shared" si="1930"/>
        <v/>
      </c>
      <c r="Y761" t="str">
        <f t="shared" ref="Y761:AB766" si="1931">IF(Q432&gt;0, Y432/Q432, "")</f>
        <v/>
      </c>
      <c r="Z761" t="str">
        <f t="shared" si="1931"/>
        <v/>
      </c>
      <c r="AA761" t="str">
        <f t="shared" si="1931"/>
        <v/>
      </c>
      <c r="AB761" t="str">
        <f t="shared" si="1931"/>
        <v/>
      </c>
      <c r="AD761">
        <f t="shared" ref="AD761:AD766" si="1932">IF(AC432&gt;0, AD432/AC432, "")</f>
        <v>0.59796149490373729</v>
      </c>
      <c r="AE761">
        <f t="shared" ref="AE761:AE766" si="1933">IF(AC432&gt;0, AE432/AC432, "")</f>
        <v>0.15968289920724801</v>
      </c>
      <c r="AF761">
        <f t="shared" ref="AF761:AF766" si="1934">IF(AC432&gt;0, AF432/AC432, "")</f>
        <v>0.8448471121177803</v>
      </c>
      <c r="AG761">
        <f t="shared" ref="AG761:AJ766" si="1935">IF(AC432&gt;0, AG432/AC432, "")</f>
        <v>0.44507361268403173</v>
      </c>
      <c r="AH761">
        <f t="shared" si="1935"/>
        <v>0.59469696969696972</v>
      </c>
      <c r="AI761">
        <f t="shared" si="1935"/>
        <v>0.26950354609929078</v>
      </c>
      <c r="AJ761">
        <f t="shared" si="1935"/>
        <v>0.45442359249329761</v>
      </c>
      <c r="AK761">
        <f t="shared" ref="AK761:AN766" si="1936">IF(AC432&gt;0, AK432/AC432, "")</f>
        <v>0.55492638731596833</v>
      </c>
      <c r="AL761">
        <f t="shared" si="1936"/>
        <v>0.40530303030303028</v>
      </c>
      <c r="AM761">
        <f t="shared" si="1936"/>
        <v>0.73049645390070927</v>
      </c>
      <c r="AN761">
        <f t="shared" si="1936"/>
        <v>0.54557640750670244</v>
      </c>
      <c r="AQ761" t="str">
        <f t="shared" ref="AQ761:AQ766" si="1937">IF(AP432&gt;0, AQ432/AP432, "")</f>
        <v/>
      </c>
      <c r="AR761" t="str">
        <f t="shared" ref="AR761:AR766" si="1938">IF(AP432&gt;0, AR432/AP432, "")</f>
        <v/>
      </c>
      <c r="AS761" t="str">
        <f t="shared" ref="AS761:AS766" si="1939">IF(AP432&gt;0, AS432/AP432, "")</f>
        <v/>
      </c>
      <c r="AT761" t="str">
        <f t="shared" ref="AT761:AW766" si="1940">IF(AP432&gt;0, AT432/AP432, "")</f>
        <v/>
      </c>
      <c r="AU761" t="str">
        <f t="shared" si="1940"/>
        <v/>
      </c>
      <c r="AV761" t="str">
        <f t="shared" si="1940"/>
        <v/>
      </c>
      <c r="AW761" t="str">
        <f t="shared" si="1940"/>
        <v/>
      </c>
      <c r="AX761" t="str">
        <f t="shared" ref="AX761:BA766" si="1941">IF(AP432&gt;0, AX432/AP432, "")</f>
        <v/>
      </c>
      <c r="AY761" t="str">
        <f t="shared" si="1941"/>
        <v/>
      </c>
      <c r="AZ761" t="str">
        <f t="shared" si="1941"/>
        <v/>
      </c>
      <c r="BA761" t="str">
        <f t="shared" si="1941"/>
        <v/>
      </c>
      <c r="BC761">
        <f t="shared" ref="BC761:BC766" si="1942">IF(BB432&gt;0, BC432/BB432, "")</f>
        <v>0.39219512195121953</v>
      </c>
      <c r="BD761">
        <f t="shared" ref="BD761:BD766" si="1943">IF(BB432&gt;0, BD432/BB432, "")</f>
        <v>0.45951219512195124</v>
      </c>
      <c r="BE761">
        <f t="shared" ref="BE761:BE766" si="1944">IF(BB432&gt;0, BE432/BB432, "")</f>
        <v>0.36682926829268292</v>
      </c>
      <c r="BF761">
        <f t="shared" ref="BF761:BI766" si="1945">IF(BB432&gt;0, BF432/BB432, "")</f>
        <v>0.85073170731707315</v>
      </c>
      <c r="BG761">
        <f t="shared" si="1945"/>
        <v>0.94278606965174128</v>
      </c>
      <c r="BH761">
        <f t="shared" si="1945"/>
        <v>0.80679405520169856</v>
      </c>
      <c r="BI761">
        <f t="shared" si="1945"/>
        <v>0.69680851063829785</v>
      </c>
      <c r="BJ761">
        <f t="shared" ref="BJ761:BM766" si="1946">IF(BB432&gt;0, BJ432/BB432, "")</f>
        <v>0.14926829268292682</v>
      </c>
      <c r="BK761">
        <f t="shared" si="1946"/>
        <v>5.721393034825871E-2</v>
      </c>
      <c r="BL761">
        <f t="shared" si="1946"/>
        <v>0.1932059447983015</v>
      </c>
      <c r="BM761">
        <f t="shared" si="1946"/>
        <v>0.30319148936170215</v>
      </c>
      <c r="BP761" t="str">
        <f t="shared" ref="BP761:BP766" si="1947">IF(BO432&gt;0, BP432/BO432, "")</f>
        <v/>
      </c>
      <c r="BQ761" t="str">
        <f t="shared" ref="BQ761:BQ766" si="1948">IF(BO432&gt;0, BQ432/BO432, "")</f>
        <v/>
      </c>
      <c r="BR761" t="str">
        <f t="shared" ref="BR761:BR766" si="1949">IF(BO432&gt;0, BR432/BO432, "")</f>
        <v/>
      </c>
      <c r="BS761" t="str">
        <f t="shared" ref="BS761:BV766" si="1950">IF(BO432&gt;0, BS432/BO432, "")</f>
        <v/>
      </c>
      <c r="BT761" t="str">
        <f t="shared" si="1950"/>
        <v/>
      </c>
      <c r="BU761" t="str">
        <f t="shared" si="1950"/>
        <v/>
      </c>
      <c r="BV761" t="str">
        <f t="shared" si="1950"/>
        <v/>
      </c>
      <c r="BW761" t="str">
        <f t="shared" ref="BW761:BZ766" si="1951">IF(BO432&gt;0, BW432/BO432, "")</f>
        <v/>
      </c>
      <c r="BX761" t="str">
        <f t="shared" si="1951"/>
        <v/>
      </c>
      <c r="BY761" t="str">
        <f t="shared" si="1951"/>
        <v/>
      </c>
      <c r="BZ761" t="str">
        <f t="shared" si="1951"/>
        <v/>
      </c>
    </row>
    <row r="762" spans="1:78" outlineLevel="1">
      <c r="A762" t="s">
        <v>133</v>
      </c>
      <c r="B762" t="s">
        <v>1950</v>
      </c>
      <c r="C762">
        <v>2019</v>
      </c>
      <c r="D762" t="s">
        <v>2039</v>
      </c>
      <c r="G762">
        <f t="shared" si="1919"/>
        <v>0.41492537313432837</v>
      </c>
      <c r="H762">
        <f t="shared" si="1920"/>
        <v>0.34029850746268658</v>
      </c>
      <c r="I762">
        <f t="shared" si="1921"/>
        <v>0.22388059701492538</v>
      </c>
      <c r="K762" t="str">
        <f t="shared" si="1922"/>
        <v/>
      </c>
      <c r="L762" t="str">
        <f t="shared" si="1923"/>
        <v/>
      </c>
      <c r="M762" t="str">
        <f t="shared" si="1924"/>
        <v/>
      </c>
      <c r="O762" t="str">
        <f t="shared" si="1925"/>
        <v/>
      </c>
      <c r="P762" t="str">
        <f t="shared" si="1926"/>
        <v/>
      </c>
      <c r="R762" t="str">
        <f t="shared" si="1927"/>
        <v/>
      </c>
      <c r="S762" t="str">
        <f t="shared" si="1928"/>
        <v/>
      </c>
      <c r="T762" t="str">
        <f t="shared" si="1929"/>
        <v/>
      </c>
      <c r="U762" t="str">
        <f t="shared" si="1930"/>
        <v/>
      </c>
      <c r="V762" t="str">
        <f t="shared" si="1930"/>
        <v/>
      </c>
      <c r="W762" t="str">
        <f t="shared" si="1930"/>
        <v/>
      </c>
      <c r="X762" t="str">
        <f t="shared" si="1930"/>
        <v/>
      </c>
      <c r="Y762" t="str">
        <f t="shared" si="1931"/>
        <v/>
      </c>
      <c r="Z762" t="str">
        <f t="shared" si="1931"/>
        <v/>
      </c>
      <c r="AA762" t="str">
        <f t="shared" si="1931"/>
        <v/>
      </c>
      <c r="AB762" t="str">
        <f t="shared" si="1931"/>
        <v/>
      </c>
      <c r="AD762">
        <f t="shared" si="1932"/>
        <v>0.60564853556485354</v>
      </c>
      <c r="AE762">
        <f t="shared" si="1933"/>
        <v>0.15481171548117154</v>
      </c>
      <c r="AF762">
        <f t="shared" si="1934"/>
        <v>0.80439330543933052</v>
      </c>
      <c r="AG762">
        <f t="shared" si="1935"/>
        <v>0.42573221757322177</v>
      </c>
      <c r="AH762">
        <f t="shared" si="1935"/>
        <v>0.56994818652849744</v>
      </c>
      <c r="AI762">
        <f t="shared" si="1935"/>
        <v>0.21621621621621623</v>
      </c>
      <c r="AJ762">
        <f t="shared" si="1935"/>
        <v>0.43433029908972692</v>
      </c>
      <c r="AK762">
        <f t="shared" si="1936"/>
        <v>0.57426778242677823</v>
      </c>
      <c r="AL762">
        <f t="shared" si="1936"/>
        <v>0.43005181347150256</v>
      </c>
      <c r="AM762">
        <f t="shared" si="1936"/>
        <v>0.78378378378378377</v>
      </c>
      <c r="AN762">
        <f t="shared" si="1936"/>
        <v>0.56566970091027313</v>
      </c>
      <c r="AQ762" t="str">
        <f t="shared" si="1937"/>
        <v/>
      </c>
      <c r="AR762" t="str">
        <f t="shared" si="1938"/>
        <v/>
      </c>
      <c r="AS762" t="str">
        <f t="shared" si="1939"/>
        <v/>
      </c>
      <c r="AT762" t="str">
        <f t="shared" si="1940"/>
        <v/>
      </c>
      <c r="AU762" t="str">
        <f t="shared" si="1940"/>
        <v/>
      </c>
      <c r="AV762" t="str">
        <f t="shared" si="1940"/>
        <v/>
      </c>
      <c r="AW762" t="str">
        <f t="shared" si="1940"/>
        <v/>
      </c>
      <c r="AX762" t="str">
        <f t="shared" si="1941"/>
        <v/>
      </c>
      <c r="AY762" t="str">
        <f t="shared" si="1941"/>
        <v/>
      </c>
      <c r="AZ762" t="str">
        <f t="shared" si="1941"/>
        <v/>
      </c>
      <c r="BA762" t="str">
        <f t="shared" si="1941"/>
        <v/>
      </c>
      <c r="BC762">
        <f t="shared" si="1942"/>
        <v>0.38767395626242546</v>
      </c>
      <c r="BD762">
        <f t="shared" si="1943"/>
        <v>0.41650099403578528</v>
      </c>
      <c r="BE762">
        <f t="shared" si="1944"/>
        <v>0.35685884691848907</v>
      </c>
      <c r="BF762">
        <f t="shared" si="1945"/>
        <v>0.85685884691848901</v>
      </c>
      <c r="BG762">
        <f t="shared" si="1945"/>
        <v>0.93076923076923079</v>
      </c>
      <c r="BH762">
        <f t="shared" si="1945"/>
        <v>0.8114558472553699</v>
      </c>
      <c r="BI762">
        <f t="shared" si="1945"/>
        <v>0.71309192200557103</v>
      </c>
      <c r="BJ762">
        <f t="shared" si="1946"/>
        <v>0.14314115308151093</v>
      </c>
      <c r="BK762">
        <f t="shared" si="1946"/>
        <v>6.9230769230769235E-2</v>
      </c>
      <c r="BL762">
        <f t="shared" si="1946"/>
        <v>0.18854415274463007</v>
      </c>
      <c r="BM762">
        <f t="shared" si="1946"/>
        <v>0.28690807799442897</v>
      </c>
      <c r="BP762" t="str">
        <f t="shared" si="1947"/>
        <v/>
      </c>
      <c r="BQ762" t="str">
        <f t="shared" si="1948"/>
        <v/>
      </c>
      <c r="BR762" t="str">
        <f t="shared" si="1949"/>
        <v/>
      </c>
      <c r="BS762" t="str">
        <f t="shared" si="1950"/>
        <v/>
      </c>
      <c r="BT762" t="str">
        <f t="shared" si="1950"/>
        <v/>
      </c>
      <c r="BU762" t="str">
        <f t="shared" si="1950"/>
        <v/>
      </c>
      <c r="BV762" t="str">
        <f t="shared" si="1950"/>
        <v/>
      </c>
      <c r="BW762" t="str">
        <f t="shared" si="1951"/>
        <v/>
      </c>
      <c r="BX762" t="str">
        <f t="shared" si="1951"/>
        <v/>
      </c>
      <c r="BY762" t="str">
        <f t="shared" si="1951"/>
        <v/>
      </c>
      <c r="BZ762" t="str">
        <f t="shared" si="1951"/>
        <v/>
      </c>
    </row>
    <row r="763" spans="1:78" outlineLevel="1">
      <c r="A763" t="s">
        <v>133</v>
      </c>
      <c r="B763" t="s">
        <v>1950</v>
      </c>
      <c r="C763">
        <v>2020</v>
      </c>
      <c r="D763" t="s">
        <v>2039</v>
      </c>
      <c r="G763">
        <f t="shared" si="1919"/>
        <v>0.41716867469879521</v>
      </c>
      <c r="H763">
        <f t="shared" si="1920"/>
        <v>0.32981927710843373</v>
      </c>
      <c r="I763">
        <f t="shared" si="1921"/>
        <v>0.20481927710843373</v>
      </c>
      <c r="K763" t="str">
        <f t="shared" si="1922"/>
        <v/>
      </c>
      <c r="L763" t="str">
        <f t="shared" si="1923"/>
        <v/>
      </c>
      <c r="M763" t="str">
        <f t="shared" si="1924"/>
        <v/>
      </c>
      <c r="O763">
        <f t="shared" si="1925"/>
        <v>1</v>
      </c>
      <c r="P763">
        <f t="shared" si="1926"/>
        <v>0</v>
      </c>
      <c r="R763">
        <f t="shared" si="1927"/>
        <v>0</v>
      </c>
      <c r="S763">
        <f t="shared" si="1928"/>
        <v>0</v>
      </c>
      <c r="T763">
        <f t="shared" si="1929"/>
        <v>0</v>
      </c>
      <c r="U763">
        <f t="shared" si="1930"/>
        <v>0</v>
      </c>
      <c r="V763" t="str">
        <f t="shared" si="1930"/>
        <v/>
      </c>
      <c r="W763" t="str">
        <f t="shared" si="1930"/>
        <v/>
      </c>
      <c r="X763" t="str">
        <f t="shared" si="1930"/>
        <v/>
      </c>
      <c r="Y763">
        <f t="shared" si="1931"/>
        <v>1</v>
      </c>
      <c r="Z763" t="str">
        <f t="shared" si="1931"/>
        <v/>
      </c>
      <c r="AA763" t="str">
        <f t="shared" si="1931"/>
        <v/>
      </c>
      <c r="AB763" t="str">
        <f t="shared" si="1931"/>
        <v/>
      </c>
      <c r="AD763">
        <f t="shared" si="1932"/>
        <v>0.74754901960784315</v>
      </c>
      <c r="AE763">
        <f t="shared" si="1933"/>
        <v>0.31862745098039214</v>
      </c>
      <c r="AF763">
        <f t="shared" si="1934"/>
        <v>0.65196078431372551</v>
      </c>
      <c r="AG763">
        <f t="shared" si="1935"/>
        <v>0.36274509803921567</v>
      </c>
      <c r="AH763">
        <f t="shared" si="1935"/>
        <v>0.4459016393442623</v>
      </c>
      <c r="AI763">
        <f t="shared" si="1935"/>
        <v>0.13846153846153847</v>
      </c>
      <c r="AJ763">
        <f t="shared" si="1935"/>
        <v>0.36842105263157893</v>
      </c>
      <c r="AK763">
        <f t="shared" si="1936"/>
        <v>0.63725490196078427</v>
      </c>
      <c r="AL763">
        <f t="shared" si="1936"/>
        <v>0.5540983606557377</v>
      </c>
      <c r="AM763">
        <f t="shared" si="1936"/>
        <v>0.86153846153846159</v>
      </c>
      <c r="AN763">
        <f t="shared" si="1936"/>
        <v>0.63157894736842102</v>
      </c>
      <c r="AQ763" t="str">
        <f t="shared" si="1937"/>
        <v/>
      </c>
      <c r="AR763" t="str">
        <f t="shared" si="1938"/>
        <v/>
      </c>
      <c r="AS763" t="str">
        <f t="shared" si="1939"/>
        <v/>
      </c>
      <c r="AT763" t="str">
        <f t="shared" si="1940"/>
        <v/>
      </c>
      <c r="AU763" t="str">
        <f t="shared" si="1940"/>
        <v/>
      </c>
      <c r="AV763" t="str">
        <f t="shared" si="1940"/>
        <v/>
      </c>
      <c r="AW763" t="str">
        <f t="shared" si="1940"/>
        <v/>
      </c>
      <c r="AX763" t="str">
        <f t="shared" si="1941"/>
        <v/>
      </c>
      <c r="AY763" t="str">
        <f t="shared" si="1941"/>
        <v/>
      </c>
      <c r="AZ763" t="str">
        <f t="shared" si="1941"/>
        <v/>
      </c>
      <c r="BA763" t="str">
        <f t="shared" si="1941"/>
        <v/>
      </c>
      <c r="BC763">
        <f t="shared" si="1942"/>
        <v>0.52005174644243213</v>
      </c>
      <c r="BD763">
        <f t="shared" si="1943"/>
        <v>0.46571798188874514</v>
      </c>
      <c r="BE763">
        <f t="shared" si="1944"/>
        <v>0.31694695989650712</v>
      </c>
      <c r="BF763">
        <f t="shared" si="1945"/>
        <v>0.81500646830530399</v>
      </c>
      <c r="BG763">
        <f t="shared" si="1945"/>
        <v>0.8308457711442786</v>
      </c>
      <c r="BH763">
        <f t="shared" si="1945"/>
        <v>0.76666666666666672</v>
      </c>
      <c r="BI763">
        <f t="shared" si="1945"/>
        <v>0.63265306122448983</v>
      </c>
      <c r="BJ763">
        <f t="shared" si="1946"/>
        <v>0.18499353169469598</v>
      </c>
      <c r="BK763">
        <f t="shared" si="1946"/>
        <v>0.1691542288557214</v>
      </c>
      <c r="BL763">
        <f t="shared" si="1946"/>
        <v>0.23333333333333334</v>
      </c>
      <c r="BM763">
        <f t="shared" si="1946"/>
        <v>0.36734693877551022</v>
      </c>
      <c r="BP763" t="str">
        <f t="shared" si="1947"/>
        <v/>
      </c>
      <c r="BQ763" t="str">
        <f t="shared" si="1948"/>
        <v/>
      </c>
      <c r="BR763" t="str">
        <f t="shared" si="1949"/>
        <v/>
      </c>
      <c r="BS763" t="str">
        <f t="shared" si="1950"/>
        <v/>
      </c>
      <c r="BT763" t="str">
        <f t="shared" si="1950"/>
        <v/>
      </c>
      <c r="BU763" t="str">
        <f t="shared" si="1950"/>
        <v/>
      </c>
      <c r="BV763" t="str">
        <f t="shared" si="1950"/>
        <v/>
      </c>
      <c r="BW763" t="str">
        <f t="shared" si="1951"/>
        <v/>
      </c>
      <c r="BX763" t="str">
        <f t="shared" si="1951"/>
        <v/>
      </c>
      <c r="BY763" t="str">
        <f t="shared" si="1951"/>
        <v/>
      </c>
      <c r="BZ763" t="str">
        <f t="shared" si="1951"/>
        <v/>
      </c>
    </row>
    <row r="764" spans="1:78" outlineLevel="1">
      <c r="A764" t="s">
        <v>133</v>
      </c>
      <c r="B764" t="s">
        <v>1950</v>
      </c>
      <c r="C764">
        <v>2021</v>
      </c>
      <c r="D764" t="s">
        <v>2039</v>
      </c>
      <c r="G764">
        <f t="shared" si="1919"/>
        <v>0.5463483146067416</v>
      </c>
      <c r="H764">
        <f t="shared" si="1920"/>
        <v>0.3595505617977528</v>
      </c>
      <c r="I764">
        <f t="shared" si="1921"/>
        <v>0.20084269662921347</v>
      </c>
      <c r="K764" t="str">
        <f t="shared" si="1922"/>
        <v/>
      </c>
      <c r="L764" t="str">
        <f t="shared" si="1923"/>
        <v/>
      </c>
      <c r="M764" t="str">
        <f t="shared" si="1924"/>
        <v/>
      </c>
      <c r="O764">
        <f t="shared" si="1925"/>
        <v>1</v>
      </c>
      <c r="P764">
        <f t="shared" si="1926"/>
        <v>0</v>
      </c>
      <c r="R764">
        <f t="shared" si="1927"/>
        <v>0</v>
      </c>
      <c r="S764">
        <f t="shared" si="1928"/>
        <v>0</v>
      </c>
      <c r="T764">
        <f t="shared" si="1929"/>
        <v>0</v>
      </c>
      <c r="U764">
        <f t="shared" si="1930"/>
        <v>0</v>
      </c>
      <c r="V764" t="str">
        <f t="shared" si="1930"/>
        <v/>
      </c>
      <c r="W764" t="str">
        <f t="shared" si="1930"/>
        <v/>
      </c>
      <c r="X764" t="str">
        <f t="shared" si="1930"/>
        <v/>
      </c>
      <c r="Y764">
        <f t="shared" si="1931"/>
        <v>1</v>
      </c>
      <c r="Z764" t="str">
        <f t="shared" si="1931"/>
        <v/>
      </c>
      <c r="AA764" t="str">
        <f t="shared" si="1931"/>
        <v/>
      </c>
      <c r="AB764" t="str">
        <f t="shared" si="1931"/>
        <v/>
      </c>
      <c r="AD764">
        <f t="shared" si="1932"/>
        <v>0.86255924170616116</v>
      </c>
      <c r="AE764">
        <f t="shared" si="1933"/>
        <v>0.32227488151658767</v>
      </c>
      <c r="AF764">
        <f t="shared" si="1934"/>
        <v>0.54028436018957349</v>
      </c>
      <c r="AG764">
        <f t="shared" si="1935"/>
        <v>0.41232227488151657</v>
      </c>
      <c r="AH764">
        <f t="shared" si="1935"/>
        <v>0.45879120879120877</v>
      </c>
      <c r="AI764">
        <f t="shared" si="1935"/>
        <v>0.13970588235294118</v>
      </c>
      <c r="AJ764">
        <f t="shared" si="1935"/>
        <v>0.46052631578947367</v>
      </c>
      <c r="AK764">
        <f t="shared" si="1936"/>
        <v>0.58767772511848337</v>
      </c>
      <c r="AL764">
        <f t="shared" si="1936"/>
        <v>0.54120879120879117</v>
      </c>
      <c r="AM764">
        <f t="shared" si="1936"/>
        <v>0.86029411764705888</v>
      </c>
      <c r="AN764">
        <f t="shared" si="1936"/>
        <v>0.53947368421052633</v>
      </c>
      <c r="AQ764" t="str">
        <f t="shared" si="1937"/>
        <v/>
      </c>
      <c r="AR764" t="str">
        <f t="shared" si="1938"/>
        <v/>
      </c>
      <c r="AS764" t="str">
        <f t="shared" si="1939"/>
        <v/>
      </c>
      <c r="AT764" t="str">
        <f t="shared" si="1940"/>
        <v/>
      </c>
      <c r="AU764" t="str">
        <f t="shared" si="1940"/>
        <v/>
      </c>
      <c r="AV764" t="str">
        <f t="shared" si="1940"/>
        <v/>
      </c>
      <c r="AW764" t="str">
        <f t="shared" si="1940"/>
        <v/>
      </c>
      <c r="AX764" t="str">
        <f t="shared" si="1941"/>
        <v/>
      </c>
      <c r="AY764" t="str">
        <f t="shared" si="1941"/>
        <v/>
      </c>
      <c r="AZ764" t="str">
        <f t="shared" si="1941"/>
        <v/>
      </c>
      <c r="BA764" t="str">
        <f t="shared" si="1941"/>
        <v/>
      </c>
      <c r="BC764">
        <f t="shared" si="1942"/>
        <v>0.59781529294935454</v>
      </c>
      <c r="BD764">
        <f t="shared" si="1943"/>
        <v>0.44289970208540219</v>
      </c>
      <c r="BE764">
        <f t="shared" si="1944"/>
        <v>0.32174776564051638</v>
      </c>
      <c r="BF764">
        <f t="shared" si="1945"/>
        <v>0.79642502482621647</v>
      </c>
      <c r="BG764">
        <f t="shared" si="1945"/>
        <v>0.79069767441860461</v>
      </c>
      <c r="BH764">
        <f t="shared" si="1945"/>
        <v>0.72869955156950672</v>
      </c>
      <c r="BI764">
        <f t="shared" si="1945"/>
        <v>0.54629629629629628</v>
      </c>
      <c r="BJ764">
        <f t="shared" si="1946"/>
        <v>0.20357497517378351</v>
      </c>
      <c r="BK764">
        <f t="shared" si="1946"/>
        <v>0.20930232558139536</v>
      </c>
      <c r="BL764">
        <f t="shared" si="1946"/>
        <v>0.27130044843049328</v>
      </c>
      <c r="BM764">
        <f t="shared" si="1946"/>
        <v>0.45370370370370372</v>
      </c>
      <c r="BP764" t="str">
        <f t="shared" si="1947"/>
        <v/>
      </c>
      <c r="BQ764" t="str">
        <f t="shared" si="1948"/>
        <v/>
      </c>
      <c r="BR764" t="str">
        <f t="shared" si="1949"/>
        <v/>
      </c>
      <c r="BS764" t="str">
        <f t="shared" si="1950"/>
        <v/>
      </c>
      <c r="BT764" t="str">
        <f t="shared" si="1950"/>
        <v/>
      </c>
      <c r="BU764" t="str">
        <f t="shared" si="1950"/>
        <v/>
      </c>
      <c r="BV764" t="str">
        <f t="shared" si="1950"/>
        <v/>
      </c>
      <c r="BW764" t="str">
        <f t="shared" si="1951"/>
        <v/>
      </c>
      <c r="BX764" t="str">
        <f t="shared" si="1951"/>
        <v/>
      </c>
      <c r="BY764" t="str">
        <f t="shared" si="1951"/>
        <v/>
      </c>
      <c r="BZ764" t="str">
        <f t="shared" si="1951"/>
        <v/>
      </c>
    </row>
    <row r="765" spans="1:78" outlineLevel="1">
      <c r="A765" t="s">
        <v>133</v>
      </c>
      <c r="B765" t="s">
        <v>1950</v>
      </c>
      <c r="C765">
        <v>2022</v>
      </c>
      <c r="D765" t="s">
        <v>2039</v>
      </c>
      <c r="G765">
        <f t="shared" si="1919"/>
        <v>0.66612111292962362</v>
      </c>
      <c r="H765">
        <f t="shared" si="1920"/>
        <v>0.33715220949263502</v>
      </c>
      <c r="I765">
        <f t="shared" si="1921"/>
        <v>0.19476268412438624</v>
      </c>
      <c r="K765" t="str">
        <f t="shared" si="1922"/>
        <v/>
      </c>
      <c r="L765" t="str">
        <f t="shared" si="1923"/>
        <v/>
      </c>
      <c r="M765" t="str">
        <f t="shared" si="1924"/>
        <v/>
      </c>
      <c r="O765">
        <f t="shared" si="1925"/>
        <v>1</v>
      </c>
      <c r="P765">
        <f t="shared" si="1926"/>
        <v>0</v>
      </c>
      <c r="R765">
        <f t="shared" si="1927"/>
        <v>0</v>
      </c>
      <c r="S765">
        <f t="shared" si="1928"/>
        <v>0</v>
      </c>
      <c r="T765">
        <f t="shared" si="1929"/>
        <v>0</v>
      </c>
      <c r="U765">
        <f t="shared" si="1930"/>
        <v>0</v>
      </c>
      <c r="V765" t="str">
        <f t="shared" si="1930"/>
        <v/>
      </c>
      <c r="W765" t="str">
        <f t="shared" si="1930"/>
        <v/>
      </c>
      <c r="X765" t="str">
        <f t="shared" si="1930"/>
        <v/>
      </c>
      <c r="Y765">
        <f t="shared" si="1931"/>
        <v>1</v>
      </c>
      <c r="Z765" t="str">
        <f t="shared" si="1931"/>
        <v/>
      </c>
      <c r="AA765" t="str">
        <f t="shared" si="1931"/>
        <v/>
      </c>
      <c r="AB765" t="str">
        <f t="shared" si="1931"/>
        <v/>
      </c>
      <c r="AD765">
        <f t="shared" si="1932"/>
        <v>0.7516556291390728</v>
      </c>
      <c r="AE765">
        <f t="shared" si="1933"/>
        <v>0.26324503311258279</v>
      </c>
      <c r="AF765">
        <f t="shared" si="1934"/>
        <v>0.62913907284768211</v>
      </c>
      <c r="AG765">
        <f t="shared" si="1935"/>
        <v>0.34768211920529801</v>
      </c>
      <c r="AH765">
        <f t="shared" si="1935"/>
        <v>0.38105726872246698</v>
      </c>
      <c r="AI765">
        <f t="shared" si="1935"/>
        <v>0.27044025157232704</v>
      </c>
      <c r="AJ765">
        <f t="shared" si="1935"/>
        <v>0.42368421052631577</v>
      </c>
      <c r="AK765">
        <f t="shared" si="1936"/>
        <v>0.65231788079470199</v>
      </c>
      <c r="AL765">
        <f t="shared" si="1936"/>
        <v>0.61894273127753308</v>
      </c>
      <c r="AM765">
        <f t="shared" si="1936"/>
        <v>0.72955974842767291</v>
      </c>
      <c r="AN765">
        <f t="shared" si="1936"/>
        <v>0.57631578947368423</v>
      </c>
      <c r="AQ765" t="str">
        <f t="shared" si="1937"/>
        <v/>
      </c>
      <c r="AR765" t="str">
        <f t="shared" si="1938"/>
        <v/>
      </c>
      <c r="AS765" t="str">
        <f t="shared" si="1939"/>
        <v/>
      </c>
      <c r="AT765" t="str">
        <f t="shared" si="1940"/>
        <v/>
      </c>
      <c r="AU765" t="str">
        <f t="shared" si="1940"/>
        <v/>
      </c>
      <c r="AV765" t="str">
        <f t="shared" si="1940"/>
        <v/>
      </c>
      <c r="AW765" t="str">
        <f t="shared" si="1940"/>
        <v/>
      </c>
      <c r="AX765" t="str">
        <f t="shared" si="1941"/>
        <v/>
      </c>
      <c r="AY765" t="str">
        <f t="shared" si="1941"/>
        <v/>
      </c>
      <c r="AZ765" t="str">
        <f t="shared" si="1941"/>
        <v/>
      </c>
      <c r="BA765" t="str">
        <f t="shared" si="1941"/>
        <v/>
      </c>
      <c r="BC765">
        <f t="shared" si="1942"/>
        <v>0.63859649122807016</v>
      </c>
      <c r="BD765">
        <f t="shared" si="1943"/>
        <v>0.44444444444444442</v>
      </c>
      <c r="BE765">
        <f t="shared" si="1944"/>
        <v>0.29941520467836258</v>
      </c>
      <c r="BF765">
        <f t="shared" si="1945"/>
        <v>0.80818713450292401</v>
      </c>
      <c r="BG765">
        <f t="shared" si="1945"/>
        <v>0.81135531135531136</v>
      </c>
      <c r="BH765">
        <f t="shared" si="1945"/>
        <v>0.73684210526315785</v>
      </c>
      <c r="BI765">
        <f t="shared" si="1945"/>
        <v>0.53515625</v>
      </c>
      <c r="BJ765">
        <f t="shared" si="1946"/>
        <v>0.19181286549707602</v>
      </c>
      <c r="BK765">
        <f t="shared" si="1946"/>
        <v>0.18864468864468864</v>
      </c>
      <c r="BL765">
        <f t="shared" si="1946"/>
        <v>0.26315789473684209</v>
      </c>
      <c r="BM765">
        <f t="shared" si="1946"/>
        <v>0.46484375</v>
      </c>
      <c r="BP765">
        <f t="shared" si="1947"/>
        <v>0.61904761904761907</v>
      </c>
      <c r="BQ765">
        <f t="shared" si="1948"/>
        <v>0.61904761904761907</v>
      </c>
      <c r="BR765">
        <f t="shared" si="1949"/>
        <v>0.80952380952380953</v>
      </c>
      <c r="BS765">
        <f t="shared" si="1950"/>
        <v>0</v>
      </c>
      <c r="BT765">
        <f t="shared" si="1950"/>
        <v>0</v>
      </c>
      <c r="BU765">
        <f t="shared" si="1950"/>
        <v>0</v>
      </c>
      <c r="BV765">
        <f t="shared" si="1950"/>
        <v>0</v>
      </c>
      <c r="BW765">
        <f t="shared" si="1951"/>
        <v>1</v>
      </c>
      <c r="BX765">
        <f t="shared" si="1951"/>
        <v>1</v>
      </c>
      <c r="BY765">
        <f t="shared" si="1951"/>
        <v>1</v>
      </c>
      <c r="BZ765">
        <f t="shared" si="1951"/>
        <v>1</v>
      </c>
    </row>
    <row r="766" spans="1:78" outlineLevel="1">
      <c r="A766" t="s">
        <v>133</v>
      </c>
      <c r="B766" t="s">
        <v>1950</v>
      </c>
      <c r="C766">
        <v>2023</v>
      </c>
      <c r="D766" t="s">
        <v>2039</v>
      </c>
      <c r="G766">
        <f t="shared" si="1919"/>
        <v>0.74245472837022131</v>
      </c>
      <c r="H766">
        <f t="shared" si="1920"/>
        <v>0.38631790744466799</v>
      </c>
      <c r="I766">
        <f t="shared" si="1921"/>
        <v>0.17303822937625754</v>
      </c>
      <c r="K766" t="str">
        <f t="shared" si="1922"/>
        <v/>
      </c>
      <c r="L766" t="str">
        <f t="shared" si="1923"/>
        <v/>
      </c>
      <c r="M766" t="str">
        <f t="shared" si="1924"/>
        <v/>
      </c>
      <c r="O766" t="str">
        <f t="shared" si="1925"/>
        <v/>
      </c>
      <c r="P766" t="str">
        <f t="shared" si="1926"/>
        <v/>
      </c>
      <c r="R766">
        <f t="shared" si="1927"/>
        <v>0.5641025641025641</v>
      </c>
      <c r="S766">
        <f t="shared" si="1928"/>
        <v>0.30769230769230771</v>
      </c>
      <c r="T766">
        <f t="shared" si="1929"/>
        <v>0.51282051282051277</v>
      </c>
      <c r="U766">
        <f t="shared" si="1930"/>
        <v>0</v>
      </c>
      <c r="V766">
        <f t="shared" si="1930"/>
        <v>0</v>
      </c>
      <c r="W766">
        <f t="shared" si="1930"/>
        <v>0</v>
      </c>
      <c r="X766">
        <f t="shared" si="1930"/>
        <v>0</v>
      </c>
      <c r="Y766">
        <f t="shared" si="1931"/>
        <v>1</v>
      </c>
      <c r="Z766">
        <f t="shared" si="1931"/>
        <v>1</v>
      </c>
      <c r="AA766">
        <f t="shared" si="1931"/>
        <v>1</v>
      </c>
      <c r="AB766">
        <f t="shared" si="1931"/>
        <v>1</v>
      </c>
      <c r="AD766">
        <f t="shared" si="1932"/>
        <v>0.78427787934186477</v>
      </c>
      <c r="AE766">
        <f t="shared" si="1933"/>
        <v>0.43510054844606949</v>
      </c>
      <c r="AF766">
        <f t="shared" si="1934"/>
        <v>0.60694698354661791</v>
      </c>
      <c r="AG766">
        <f t="shared" si="1935"/>
        <v>0.33638025594149906</v>
      </c>
      <c r="AH766">
        <f t="shared" si="1935"/>
        <v>0.39393939393939392</v>
      </c>
      <c r="AI766">
        <f t="shared" si="1935"/>
        <v>0.34033613445378152</v>
      </c>
      <c r="AJ766">
        <f t="shared" si="1935"/>
        <v>0.39759036144578314</v>
      </c>
      <c r="AK766">
        <f t="shared" si="1936"/>
        <v>0.66361974405850088</v>
      </c>
      <c r="AL766">
        <f t="shared" si="1936"/>
        <v>0.60606060606060608</v>
      </c>
      <c r="AM766">
        <f t="shared" si="1936"/>
        <v>0.65966386554621848</v>
      </c>
      <c r="AN766">
        <f t="shared" si="1936"/>
        <v>0.60240963855421692</v>
      </c>
      <c r="AQ766" t="str">
        <f t="shared" si="1937"/>
        <v/>
      </c>
      <c r="AR766" t="str">
        <f t="shared" si="1938"/>
        <v/>
      </c>
      <c r="AS766" t="str">
        <f t="shared" si="1939"/>
        <v/>
      </c>
      <c r="AT766" t="str">
        <f t="shared" si="1940"/>
        <v/>
      </c>
      <c r="AU766" t="str">
        <f t="shared" si="1940"/>
        <v/>
      </c>
      <c r="AV766" t="str">
        <f t="shared" si="1940"/>
        <v/>
      </c>
      <c r="AW766" t="str">
        <f t="shared" si="1940"/>
        <v/>
      </c>
      <c r="AX766" t="str">
        <f t="shared" si="1941"/>
        <v/>
      </c>
      <c r="AY766" t="str">
        <f t="shared" si="1941"/>
        <v/>
      </c>
      <c r="AZ766" t="str">
        <f t="shared" si="1941"/>
        <v/>
      </c>
      <c r="BA766" t="str">
        <f t="shared" si="1941"/>
        <v/>
      </c>
      <c r="BC766">
        <f t="shared" si="1942"/>
        <v>0.72698072805139191</v>
      </c>
      <c r="BD766">
        <f t="shared" si="1943"/>
        <v>0.45289079229122053</v>
      </c>
      <c r="BE766">
        <f t="shared" si="1944"/>
        <v>0.29443254817987152</v>
      </c>
      <c r="BF766">
        <f t="shared" si="1945"/>
        <v>0.79764453961456105</v>
      </c>
      <c r="BG766">
        <f t="shared" si="1945"/>
        <v>0.81296023564064801</v>
      </c>
      <c r="BH766">
        <f t="shared" si="1945"/>
        <v>0.74468085106382975</v>
      </c>
      <c r="BI766">
        <f t="shared" si="1945"/>
        <v>0.57818181818181813</v>
      </c>
      <c r="BJ766">
        <f t="shared" si="1946"/>
        <v>0.20235546038543897</v>
      </c>
      <c r="BK766">
        <f t="shared" si="1946"/>
        <v>0.18703976435935199</v>
      </c>
      <c r="BL766">
        <f t="shared" si="1946"/>
        <v>0.25531914893617019</v>
      </c>
      <c r="BM766">
        <f t="shared" si="1946"/>
        <v>0.42181818181818181</v>
      </c>
      <c r="BP766">
        <f t="shared" si="1947"/>
        <v>0.7142857142857143</v>
      </c>
      <c r="BQ766">
        <f t="shared" si="1948"/>
        <v>0.7142857142857143</v>
      </c>
      <c r="BR766">
        <f t="shared" si="1949"/>
        <v>0.8571428571428571</v>
      </c>
      <c r="BS766">
        <f t="shared" si="1950"/>
        <v>0</v>
      </c>
      <c r="BT766">
        <f t="shared" si="1950"/>
        <v>0</v>
      </c>
      <c r="BU766">
        <f t="shared" si="1950"/>
        <v>0</v>
      </c>
      <c r="BV766">
        <f t="shared" si="1950"/>
        <v>0</v>
      </c>
      <c r="BW766">
        <f t="shared" si="1951"/>
        <v>1</v>
      </c>
      <c r="BX766">
        <f t="shared" si="1951"/>
        <v>1</v>
      </c>
      <c r="BY766">
        <f t="shared" si="1951"/>
        <v>1</v>
      </c>
      <c r="BZ766">
        <f t="shared" si="1951"/>
        <v>1</v>
      </c>
    </row>
    <row r="767" spans="1:78" outlineLevel="1">
      <c r="A767" t="s">
        <v>135</v>
      </c>
      <c r="B767" t="s">
        <v>1951</v>
      </c>
      <c r="C767">
        <v>2018</v>
      </c>
      <c r="D767" t="s">
        <v>2039</v>
      </c>
      <c r="G767">
        <f t="shared" ref="G767:G772" si="1952">IF(F442&gt;0, G442/F442, "")</f>
        <v>0.39227053140096618</v>
      </c>
      <c r="H767">
        <f t="shared" ref="H767:H772" si="1953">IF(F442&gt;0, H442/F442, "")</f>
        <v>0.47149758454106278</v>
      </c>
      <c r="I767">
        <f t="shared" ref="I767:I772" si="1954">IF(F442&gt;0, I442/F442, "")</f>
        <v>0.17584541062801931</v>
      </c>
      <c r="K767" t="str">
        <f t="shared" ref="K767:K772" si="1955">IF(J442&gt;0, K442/J442, "")</f>
        <v/>
      </c>
      <c r="L767" t="str">
        <f t="shared" ref="L767:L772" si="1956">IF(J442&gt;0, L442/J442, "")</f>
        <v/>
      </c>
      <c r="M767" t="str">
        <f t="shared" ref="M767:M772" si="1957">IF(J442&gt;0, M442/J442, "")</f>
        <v/>
      </c>
      <c r="O767" t="str">
        <f t="shared" ref="O767:O772" si="1958">IF(N442&gt;0, O442/N442, "")</f>
        <v/>
      </c>
      <c r="P767" t="str">
        <f t="shared" ref="P767:P772" si="1959">IF(N442&gt;0, P442/N442, "")</f>
        <v/>
      </c>
      <c r="R767" t="str">
        <f t="shared" ref="R767:R772" si="1960">IF(Q442&gt;0, R442/Q442, "")</f>
        <v/>
      </c>
      <c r="S767" t="str">
        <f t="shared" ref="S767:S772" si="1961">IF(Q442&gt;0, S442/Q442, "")</f>
        <v/>
      </c>
      <c r="T767" t="str">
        <f t="shared" ref="T767:T772" si="1962">IF(Q442&gt;0, T442/Q442, "")</f>
        <v/>
      </c>
      <c r="U767" t="str">
        <f t="shared" ref="U767:X772" si="1963">IF(Q442&gt;0, U442/Q442, "")</f>
        <v/>
      </c>
      <c r="V767" t="str">
        <f t="shared" si="1963"/>
        <v/>
      </c>
      <c r="W767" t="str">
        <f t="shared" si="1963"/>
        <v/>
      </c>
      <c r="X767" t="str">
        <f t="shared" si="1963"/>
        <v/>
      </c>
      <c r="Y767" t="str">
        <f t="shared" ref="Y767:AB772" si="1964">IF(Q442&gt;0, Y442/Q442, "")</f>
        <v/>
      </c>
      <c r="Z767" t="str">
        <f t="shared" si="1964"/>
        <v/>
      </c>
      <c r="AA767" t="str">
        <f t="shared" si="1964"/>
        <v/>
      </c>
      <c r="AB767" t="str">
        <f t="shared" si="1964"/>
        <v/>
      </c>
      <c r="AD767">
        <f t="shared" ref="AD767:AD772" si="1965">IF(AC442&gt;0, AD442/AC442, "")</f>
        <v>0.48287671232876711</v>
      </c>
      <c r="AE767">
        <f t="shared" ref="AE767:AE772" si="1966">IF(AC442&gt;0, AE442/AC442, "")</f>
        <v>0.54965753424657537</v>
      </c>
      <c r="AF767">
        <f t="shared" ref="AF767:AF772" si="1967">IF(AC442&gt;0, AF442/AC442, "")</f>
        <v>0.45547945205479451</v>
      </c>
      <c r="AG767">
        <f t="shared" ref="AG767:AJ772" si="1968">IF(AC442&gt;0, AG442/AC442, "")</f>
        <v>0.38527397260273971</v>
      </c>
      <c r="AH767">
        <f t="shared" si="1968"/>
        <v>0.43262411347517732</v>
      </c>
      <c r="AI767">
        <f t="shared" si="1968"/>
        <v>0.28971962616822428</v>
      </c>
      <c r="AJ767">
        <f t="shared" si="1968"/>
        <v>0.32330827067669171</v>
      </c>
      <c r="AK767">
        <f t="shared" ref="AK767:AN772" si="1969">IF(AC442&gt;0, AK442/AC442, "")</f>
        <v>0.61472602739726023</v>
      </c>
      <c r="AL767">
        <f t="shared" si="1969"/>
        <v>0.56737588652482274</v>
      </c>
      <c r="AM767">
        <f t="shared" si="1969"/>
        <v>0.71028037383177567</v>
      </c>
      <c r="AN767">
        <f t="shared" si="1969"/>
        <v>0.67669172932330823</v>
      </c>
      <c r="AQ767">
        <f t="shared" ref="AQ767:AQ772" si="1970">IF(AP442&gt;0, AQ442/AP442, "")</f>
        <v>0.33333333333333331</v>
      </c>
      <c r="AR767">
        <f t="shared" ref="AR767:AR772" si="1971">IF(AP442&gt;0, AR442/AP442, "")</f>
        <v>0</v>
      </c>
      <c r="AS767">
        <f t="shared" ref="AS767:AS772" si="1972">IF(AP442&gt;0, AS442/AP442, "")</f>
        <v>1</v>
      </c>
      <c r="AT767">
        <f t="shared" ref="AT767:AW772" si="1973">IF(AP442&gt;0, AT442/AP442, "")</f>
        <v>0</v>
      </c>
      <c r="AU767">
        <f t="shared" si="1973"/>
        <v>0</v>
      </c>
      <c r="AV767" t="str">
        <f t="shared" si="1973"/>
        <v/>
      </c>
      <c r="AW767">
        <f t="shared" si="1973"/>
        <v>0</v>
      </c>
      <c r="AX767">
        <f t="shared" ref="AX767:BA772" si="1974">IF(AP442&gt;0, AX442/AP442, "")</f>
        <v>1</v>
      </c>
      <c r="AY767">
        <f t="shared" si="1974"/>
        <v>1</v>
      </c>
      <c r="AZ767" t="str">
        <f t="shared" si="1974"/>
        <v/>
      </c>
      <c r="BA767">
        <f t="shared" si="1974"/>
        <v>1</v>
      </c>
      <c r="BC767">
        <f t="shared" ref="BC767:BC772" si="1975">IF(BB442&gt;0, BC442/BB442, "")</f>
        <v>0.35013262599469497</v>
      </c>
      <c r="BD767">
        <f t="shared" ref="BD767:BD772" si="1976">IF(BB442&gt;0, BD442/BB442, "")</f>
        <v>0.49867374005305037</v>
      </c>
      <c r="BE767">
        <f t="shared" ref="BE767:BE772" si="1977">IF(BB442&gt;0, BE442/BB442, "")</f>
        <v>0.32427055702917773</v>
      </c>
      <c r="BF767">
        <f t="shared" ref="BF767:BI772" si="1978">IF(BB442&gt;0, BF442/BB442, "")</f>
        <v>0.62665782493368705</v>
      </c>
      <c r="BG767">
        <f t="shared" si="1978"/>
        <v>0.75757575757575757</v>
      </c>
      <c r="BH767">
        <f t="shared" si="1978"/>
        <v>0.61835106382978722</v>
      </c>
      <c r="BI767">
        <f t="shared" si="1978"/>
        <v>0.43353783231083842</v>
      </c>
      <c r="BJ767">
        <f t="shared" ref="BJ767:BM772" si="1979">IF(BB442&gt;0, BJ442/BB442, "")</f>
        <v>0.37334217506631301</v>
      </c>
      <c r="BK767">
        <f t="shared" si="1979"/>
        <v>0.24242424242424243</v>
      </c>
      <c r="BL767">
        <f t="shared" si="1979"/>
        <v>0.38164893617021278</v>
      </c>
      <c r="BM767">
        <f t="shared" si="1979"/>
        <v>0.56646216768916158</v>
      </c>
      <c r="BP767">
        <f t="shared" ref="BP767:BP772" si="1980">IF(BO442&gt;0, BP442/BO442, "")</f>
        <v>7.6923076923076927E-2</v>
      </c>
      <c r="BQ767">
        <f t="shared" ref="BQ767:BQ772" si="1981">IF(BO442&gt;0, BQ442/BO442, "")</f>
        <v>0.15384615384615385</v>
      </c>
      <c r="BR767">
        <f t="shared" ref="BR767:BR772" si="1982">IF(BO442&gt;0, BR442/BO442, "")</f>
        <v>0.84615384615384615</v>
      </c>
      <c r="BS767">
        <f t="shared" ref="BS767:BV772" si="1983">IF(BO442&gt;0, BS442/BO442, "")</f>
        <v>0</v>
      </c>
      <c r="BT767">
        <f t="shared" si="1983"/>
        <v>0</v>
      </c>
      <c r="BU767">
        <f t="shared" si="1983"/>
        <v>0</v>
      </c>
      <c r="BV767">
        <f t="shared" si="1983"/>
        <v>0</v>
      </c>
      <c r="BW767">
        <f t="shared" ref="BW767:BZ772" si="1984">IF(BO442&gt;0, BW442/BO442, "")</f>
        <v>1</v>
      </c>
      <c r="BX767">
        <f t="shared" si="1984"/>
        <v>1</v>
      </c>
      <c r="BY767">
        <f t="shared" si="1984"/>
        <v>1</v>
      </c>
      <c r="BZ767">
        <f t="shared" si="1984"/>
        <v>1</v>
      </c>
    </row>
    <row r="768" spans="1:78" outlineLevel="1">
      <c r="A768" t="s">
        <v>135</v>
      </c>
      <c r="B768" t="s">
        <v>1951</v>
      </c>
      <c r="C768">
        <v>2019</v>
      </c>
      <c r="D768" t="s">
        <v>2039</v>
      </c>
      <c r="G768">
        <f t="shared" si="1952"/>
        <v>0.45392822502424829</v>
      </c>
      <c r="H768">
        <f t="shared" si="1953"/>
        <v>0.47332686711930166</v>
      </c>
      <c r="I768">
        <f t="shared" si="1954"/>
        <v>0.17555771096023279</v>
      </c>
      <c r="K768">
        <f t="shared" si="1955"/>
        <v>0</v>
      </c>
      <c r="L768">
        <f t="shared" si="1956"/>
        <v>0</v>
      </c>
      <c r="M768">
        <f t="shared" si="1957"/>
        <v>0</v>
      </c>
      <c r="O768" t="str">
        <f t="shared" si="1958"/>
        <v/>
      </c>
      <c r="P768" t="str">
        <f t="shared" si="1959"/>
        <v/>
      </c>
      <c r="R768" t="str">
        <f t="shared" si="1960"/>
        <v/>
      </c>
      <c r="S768" t="str">
        <f t="shared" si="1961"/>
        <v/>
      </c>
      <c r="T768" t="str">
        <f t="shared" si="1962"/>
        <v/>
      </c>
      <c r="U768" t="str">
        <f t="shared" si="1963"/>
        <v/>
      </c>
      <c r="V768" t="str">
        <f t="shared" si="1963"/>
        <v/>
      </c>
      <c r="W768" t="str">
        <f t="shared" si="1963"/>
        <v/>
      </c>
      <c r="X768" t="str">
        <f t="shared" si="1963"/>
        <v/>
      </c>
      <c r="Y768" t="str">
        <f t="shared" si="1964"/>
        <v/>
      </c>
      <c r="Z768" t="str">
        <f t="shared" si="1964"/>
        <v/>
      </c>
      <c r="AA768" t="str">
        <f t="shared" si="1964"/>
        <v/>
      </c>
      <c r="AB768" t="str">
        <f t="shared" si="1964"/>
        <v/>
      </c>
      <c r="AD768">
        <f t="shared" si="1965"/>
        <v>0.53197674418604646</v>
      </c>
      <c r="AE768">
        <f t="shared" si="1966"/>
        <v>0.55232558139534882</v>
      </c>
      <c r="AF768">
        <f t="shared" si="1967"/>
        <v>0.44622093023255816</v>
      </c>
      <c r="AG768">
        <f t="shared" si="1968"/>
        <v>0.41715116279069769</v>
      </c>
      <c r="AH768">
        <f t="shared" si="1968"/>
        <v>0.46448087431693991</v>
      </c>
      <c r="AI768">
        <f t="shared" si="1968"/>
        <v>0.35526315789473684</v>
      </c>
      <c r="AJ768">
        <f t="shared" si="1968"/>
        <v>0.30944625407166126</v>
      </c>
      <c r="AK768">
        <f t="shared" si="1969"/>
        <v>0.58284883720930236</v>
      </c>
      <c r="AL768">
        <f t="shared" si="1969"/>
        <v>0.53551912568306015</v>
      </c>
      <c r="AM768">
        <f t="shared" si="1969"/>
        <v>0.64473684210526316</v>
      </c>
      <c r="AN768">
        <f t="shared" si="1969"/>
        <v>0.69055374592833874</v>
      </c>
      <c r="AQ768">
        <f t="shared" si="1970"/>
        <v>0</v>
      </c>
      <c r="AR768">
        <f t="shared" si="1971"/>
        <v>0</v>
      </c>
      <c r="AS768">
        <f t="shared" si="1972"/>
        <v>1</v>
      </c>
      <c r="AT768">
        <f t="shared" si="1973"/>
        <v>0</v>
      </c>
      <c r="AU768" t="str">
        <f t="shared" si="1973"/>
        <v/>
      </c>
      <c r="AV768" t="str">
        <f t="shared" si="1973"/>
        <v/>
      </c>
      <c r="AW768">
        <f t="shared" si="1973"/>
        <v>0</v>
      </c>
      <c r="AX768">
        <f t="shared" si="1974"/>
        <v>1</v>
      </c>
      <c r="AY768" t="str">
        <f t="shared" si="1974"/>
        <v/>
      </c>
      <c r="AZ768" t="str">
        <f t="shared" si="1974"/>
        <v/>
      </c>
      <c r="BA768">
        <f t="shared" si="1974"/>
        <v>1</v>
      </c>
      <c r="BC768">
        <f t="shared" si="1975"/>
        <v>0.42940831868775631</v>
      </c>
      <c r="BD768">
        <f t="shared" si="1976"/>
        <v>0.49853544229642649</v>
      </c>
      <c r="BE768">
        <f t="shared" si="1977"/>
        <v>0.27299355594610425</v>
      </c>
      <c r="BF768">
        <f t="shared" si="1978"/>
        <v>0.69478617457527825</v>
      </c>
      <c r="BG768">
        <f t="shared" si="1978"/>
        <v>0.81309686221009547</v>
      </c>
      <c r="BH768">
        <f t="shared" si="1978"/>
        <v>0.6415981198589894</v>
      </c>
      <c r="BI768">
        <f t="shared" si="1978"/>
        <v>0.46566523605150212</v>
      </c>
      <c r="BJ768">
        <f t="shared" si="1979"/>
        <v>0.30521382542472175</v>
      </c>
      <c r="BK768">
        <f t="shared" si="1979"/>
        <v>0.1869031377899045</v>
      </c>
      <c r="BL768">
        <f t="shared" si="1979"/>
        <v>0.3584018801410106</v>
      </c>
      <c r="BM768">
        <f t="shared" si="1979"/>
        <v>0.53433476394849788</v>
      </c>
      <c r="BP768">
        <f t="shared" si="1980"/>
        <v>0</v>
      </c>
      <c r="BQ768">
        <f t="shared" si="1981"/>
        <v>0.42857142857142855</v>
      </c>
      <c r="BR768">
        <f t="shared" si="1982"/>
        <v>0.8571428571428571</v>
      </c>
      <c r="BS768">
        <f t="shared" si="1983"/>
        <v>0</v>
      </c>
      <c r="BT768" t="str">
        <f t="shared" si="1983"/>
        <v/>
      </c>
      <c r="BU768">
        <f t="shared" si="1983"/>
        <v>0</v>
      </c>
      <c r="BV768">
        <f t="shared" si="1983"/>
        <v>0</v>
      </c>
      <c r="BW768">
        <f t="shared" si="1984"/>
        <v>1</v>
      </c>
      <c r="BX768" t="str">
        <f t="shared" si="1984"/>
        <v/>
      </c>
      <c r="BY768">
        <f t="shared" si="1984"/>
        <v>1</v>
      </c>
      <c r="BZ768">
        <f t="shared" si="1984"/>
        <v>1</v>
      </c>
    </row>
    <row r="769" spans="1:78" outlineLevel="1">
      <c r="A769" t="s">
        <v>135</v>
      </c>
      <c r="B769" t="s">
        <v>1951</v>
      </c>
      <c r="C769">
        <v>2020</v>
      </c>
      <c r="D769" t="s">
        <v>2039</v>
      </c>
      <c r="G769">
        <f t="shared" si="1952"/>
        <v>0.47843137254901963</v>
      </c>
      <c r="H769">
        <f t="shared" si="1953"/>
        <v>0.49215686274509801</v>
      </c>
      <c r="I769">
        <f t="shared" si="1954"/>
        <v>0.16176470588235295</v>
      </c>
      <c r="K769">
        <f t="shared" si="1955"/>
        <v>0.5</v>
      </c>
      <c r="L769">
        <f t="shared" si="1956"/>
        <v>1</v>
      </c>
      <c r="M769">
        <f t="shared" si="1957"/>
        <v>0</v>
      </c>
      <c r="O769">
        <f t="shared" si="1958"/>
        <v>7.9696394686907021E-2</v>
      </c>
      <c r="P769">
        <f t="shared" si="1959"/>
        <v>0.92030360531309297</v>
      </c>
      <c r="R769" t="str">
        <f t="shared" si="1960"/>
        <v/>
      </c>
      <c r="S769" t="str">
        <f t="shared" si="1961"/>
        <v/>
      </c>
      <c r="T769" t="str">
        <f t="shared" si="1962"/>
        <v/>
      </c>
      <c r="U769" t="str">
        <f t="shared" si="1963"/>
        <v/>
      </c>
      <c r="V769" t="str">
        <f t="shared" si="1963"/>
        <v/>
      </c>
      <c r="W769" t="str">
        <f t="shared" si="1963"/>
        <v/>
      </c>
      <c r="X769" t="str">
        <f t="shared" si="1963"/>
        <v/>
      </c>
      <c r="Y769" t="str">
        <f t="shared" si="1964"/>
        <v/>
      </c>
      <c r="Z769" t="str">
        <f t="shared" si="1964"/>
        <v/>
      </c>
      <c r="AA769" t="str">
        <f t="shared" si="1964"/>
        <v/>
      </c>
      <c r="AB769" t="str">
        <f t="shared" si="1964"/>
        <v/>
      </c>
      <c r="AD769">
        <f t="shared" si="1965"/>
        <v>0.47517730496453903</v>
      </c>
      <c r="AE769">
        <f t="shared" si="1966"/>
        <v>0.56028368794326244</v>
      </c>
      <c r="AF769">
        <f t="shared" si="1967"/>
        <v>0.50886524822695034</v>
      </c>
      <c r="AG769">
        <f t="shared" si="1968"/>
        <v>0.39007092198581561</v>
      </c>
      <c r="AH769">
        <f t="shared" si="1968"/>
        <v>0.36194029850746268</v>
      </c>
      <c r="AI769">
        <f t="shared" si="1968"/>
        <v>0.27215189873417722</v>
      </c>
      <c r="AJ769">
        <f t="shared" si="1968"/>
        <v>0.32055749128919858</v>
      </c>
      <c r="AK769">
        <f t="shared" si="1969"/>
        <v>0.60992907801418439</v>
      </c>
      <c r="AL769">
        <f t="shared" si="1969"/>
        <v>0.63805970149253732</v>
      </c>
      <c r="AM769">
        <f t="shared" si="1969"/>
        <v>0.72784810126582278</v>
      </c>
      <c r="AN769">
        <f t="shared" si="1969"/>
        <v>0.67944250871080136</v>
      </c>
      <c r="AQ769">
        <f t="shared" si="1970"/>
        <v>0</v>
      </c>
      <c r="AR769">
        <f t="shared" si="1971"/>
        <v>1</v>
      </c>
      <c r="AS769">
        <f t="shared" si="1972"/>
        <v>0</v>
      </c>
      <c r="AT769">
        <f t="shared" si="1973"/>
        <v>0</v>
      </c>
      <c r="AU769" t="str">
        <f t="shared" si="1973"/>
        <v/>
      </c>
      <c r="AV769">
        <f t="shared" si="1973"/>
        <v>0</v>
      </c>
      <c r="AW769" t="str">
        <f t="shared" si="1973"/>
        <v/>
      </c>
      <c r="AX769">
        <f t="shared" si="1974"/>
        <v>1</v>
      </c>
      <c r="AY769" t="str">
        <f t="shared" si="1974"/>
        <v/>
      </c>
      <c r="AZ769">
        <f t="shared" si="1974"/>
        <v>1</v>
      </c>
      <c r="BA769" t="str">
        <f t="shared" si="1974"/>
        <v/>
      </c>
      <c r="BC769">
        <f t="shared" si="1975"/>
        <v>0.45998911268372344</v>
      </c>
      <c r="BD769">
        <f t="shared" si="1976"/>
        <v>0.4959172563962983</v>
      </c>
      <c r="BE769">
        <f t="shared" si="1977"/>
        <v>0.26891671203048451</v>
      </c>
      <c r="BF769">
        <f t="shared" si="1978"/>
        <v>0.72128470332063144</v>
      </c>
      <c r="BG769">
        <f t="shared" si="1978"/>
        <v>0.80710059171597637</v>
      </c>
      <c r="BH769">
        <f t="shared" si="1978"/>
        <v>0.70252469813391882</v>
      </c>
      <c r="BI769">
        <f t="shared" si="1978"/>
        <v>0.49797570850202427</v>
      </c>
      <c r="BJ769">
        <f t="shared" si="1979"/>
        <v>0.27871529667936856</v>
      </c>
      <c r="BK769">
        <f t="shared" si="1979"/>
        <v>0.19289940828402366</v>
      </c>
      <c r="BL769">
        <f t="shared" si="1979"/>
        <v>0.29747530186608123</v>
      </c>
      <c r="BM769">
        <f t="shared" si="1979"/>
        <v>0.50202429149797567</v>
      </c>
      <c r="BP769">
        <f t="shared" si="1980"/>
        <v>8.6956521739130432E-2</v>
      </c>
      <c r="BQ769">
        <f t="shared" si="1981"/>
        <v>0.56521739130434778</v>
      </c>
      <c r="BR769">
        <f t="shared" si="1982"/>
        <v>0.69565217391304346</v>
      </c>
      <c r="BS769">
        <f t="shared" si="1983"/>
        <v>0</v>
      </c>
      <c r="BT769">
        <f t="shared" si="1983"/>
        <v>0</v>
      </c>
      <c r="BU769">
        <f t="shared" si="1983"/>
        <v>0</v>
      </c>
      <c r="BV769">
        <f t="shared" si="1983"/>
        <v>0</v>
      </c>
      <c r="BW769">
        <f t="shared" si="1984"/>
        <v>1</v>
      </c>
      <c r="BX769">
        <f t="shared" si="1984"/>
        <v>1</v>
      </c>
      <c r="BY769">
        <f t="shared" si="1984"/>
        <v>1</v>
      </c>
      <c r="BZ769">
        <f t="shared" si="1984"/>
        <v>1</v>
      </c>
    </row>
    <row r="770" spans="1:78" outlineLevel="1">
      <c r="A770" t="s">
        <v>135</v>
      </c>
      <c r="B770" t="s">
        <v>1951</v>
      </c>
      <c r="C770">
        <v>2021</v>
      </c>
      <c r="D770" t="s">
        <v>2039</v>
      </c>
      <c r="G770">
        <f t="shared" si="1952"/>
        <v>0.48837209302325579</v>
      </c>
      <c r="H770">
        <f t="shared" si="1953"/>
        <v>0.49515503875968991</v>
      </c>
      <c r="I770">
        <f t="shared" si="1954"/>
        <v>0.18217054263565891</v>
      </c>
      <c r="K770" t="str">
        <f t="shared" si="1955"/>
        <v/>
      </c>
      <c r="L770" t="str">
        <f t="shared" si="1956"/>
        <v/>
      </c>
      <c r="M770" t="str">
        <f t="shared" si="1957"/>
        <v/>
      </c>
      <c r="O770">
        <f t="shared" si="1958"/>
        <v>6.0313630880579013E-2</v>
      </c>
      <c r="P770">
        <f t="shared" si="1959"/>
        <v>0.93968636911942094</v>
      </c>
      <c r="R770">
        <f t="shared" si="1960"/>
        <v>0</v>
      </c>
      <c r="S770">
        <f t="shared" si="1961"/>
        <v>0</v>
      </c>
      <c r="T770">
        <f t="shared" si="1962"/>
        <v>0</v>
      </c>
      <c r="U770">
        <f t="shared" si="1963"/>
        <v>1</v>
      </c>
      <c r="V770" t="str">
        <f t="shared" si="1963"/>
        <v/>
      </c>
      <c r="W770" t="str">
        <f t="shared" si="1963"/>
        <v/>
      </c>
      <c r="X770" t="str">
        <f t="shared" si="1963"/>
        <v/>
      </c>
      <c r="Y770">
        <f t="shared" si="1964"/>
        <v>0</v>
      </c>
      <c r="Z770" t="str">
        <f t="shared" si="1964"/>
        <v/>
      </c>
      <c r="AA770" t="str">
        <f t="shared" si="1964"/>
        <v/>
      </c>
      <c r="AB770" t="str">
        <f t="shared" si="1964"/>
        <v/>
      </c>
      <c r="AD770">
        <f t="shared" si="1965"/>
        <v>0.536283185840708</v>
      </c>
      <c r="AE770">
        <f t="shared" si="1966"/>
        <v>0.50442477876106195</v>
      </c>
      <c r="AF770">
        <f t="shared" si="1967"/>
        <v>0.38053097345132741</v>
      </c>
      <c r="AG770">
        <f t="shared" si="1968"/>
        <v>0.42123893805309737</v>
      </c>
      <c r="AH770">
        <f t="shared" si="1968"/>
        <v>0.46534653465346537</v>
      </c>
      <c r="AI770">
        <f t="shared" si="1968"/>
        <v>0.33333333333333331</v>
      </c>
      <c r="AJ770">
        <f t="shared" si="1968"/>
        <v>0.32093023255813952</v>
      </c>
      <c r="AK770">
        <f t="shared" si="1969"/>
        <v>0.57876106194690269</v>
      </c>
      <c r="AL770">
        <f t="shared" si="1969"/>
        <v>0.53465346534653468</v>
      </c>
      <c r="AM770">
        <f t="shared" si="1969"/>
        <v>0.66666666666666663</v>
      </c>
      <c r="AN770">
        <f t="shared" si="1969"/>
        <v>0.67906976744186043</v>
      </c>
      <c r="AQ770">
        <f t="shared" si="1970"/>
        <v>0.33333333333333331</v>
      </c>
      <c r="AR770">
        <f t="shared" si="1971"/>
        <v>0.66666666666666663</v>
      </c>
      <c r="AS770">
        <f t="shared" si="1972"/>
        <v>0.33333333333333331</v>
      </c>
      <c r="AT770">
        <f t="shared" si="1973"/>
        <v>0</v>
      </c>
      <c r="AU770">
        <f t="shared" si="1973"/>
        <v>0</v>
      </c>
      <c r="AV770">
        <f t="shared" si="1973"/>
        <v>0</v>
      </c>
      <c r="AW770">
        <f t="shared" si="1973"/>
        <v>0</v>
      </c>
      <c r="AX770">
        <f t="shared" si="1974"/>
        <v>1</v>
      </c>
      <c r="AY770">
        <f t="shared" si="1974"/>
        <v>1</v>
      </c>
      <c r="AZ770">
        <f t="shared" si="1974"/>
        <v>1</v>
      </c>
      <c r="BA770">
        <f t="shared" si="1974"/>
        <v>1</v>
      </c>
      <c r="BC770">
        <f t="shared" si="1975"/>
        <v>0.46056260341974625</v>
      </c>
      <c r="BD770">
        <f t="shared" si="1976"/>
        <v>0.51296194153337016</v>
      </c>
      <c r="BE770">
        <f t="shared" si="1977"/>
        <v>0.27688913403199117</v>
      </c>
      <c r="BF770">
        <f t="shared" si="1978"/>
        <v>0.6822945394373966</v>
      </c>
      <c r="BG770">
        <f t="shared" si="1978"/>
        <v>0.79520958083832338</v>
      </c>
      <c r="BH770">
        <f t="shared" si="1978"/>
        <v>0.65591397849462363</v>
      </c>
      <c r="BI770">
        <f t="shared" si="1978"/>
        <v>0.42031872509960161</v>
      </c>
      <c r="BJ770">
        <f t="shared" si="1979"/>
        <v>0.3177054605626034</v>
      </c>
      <c r="BK770">
        <f t="shared" si="1979"/>
        <v>0.20479041916167665</v>
      </c>
      <c r="BL770">
        <f t="shared" si="1979"/>
        <v>0.34408602150537637</v>
      </c>
      <c r="BM770">
        <f t="shared" si="1979"/>
        <v>0.57968127490039845</v>
      </c>
      <c r="BP770">
        <f t="shared" si="1980"/>
        <v>0.15555555555555556</v>
      </c>
      <c r="BQ770">
        <f t="shared" si="1981"/>
        <v>0.57777777777777772</v>
      </c>
      <c r="BR770">
        <f t="shared" si="1982"/>
        <v>0.48888888888888887</v>
      </c>
      <c r="BS770">
        <f t="shared" si="1983"/>
        <v>0</v>
      </c>
      <c r="BT770">
        <f t="shared" si="1983"/>
        <v>0</v>
      </c>
      <c r="BU770">
        <f t="shared" si="1983"/>
        <v>0</v>
      </c>
      <c r="BV770">
        <f t="shared" si="1983"/>
        <v>0</v>
      </c>
      <c r="BW770">
        <f t="shared" si="1984"/>
        <v>1</v>
      </c>
      <c r="BX770">
        <f t="shared" si="1984"/>
        <v>1</v>
      </c>
      <c r="BY770">
        <f t="shared" si="1984"/>
        <v>1</v>
      </c>
      <c r="BZ770">
        <f t="shared" si="1984"/>
        <v>1</v>
      </c>
    </row>
    <row r="771" spans="1:78" outlineLevel="1">
      <c r="A771" t="s">
        <v>135</v>
      </c>
      <c r="B771" t="s">
        <v>1951</v>
      </c>
      <c r="C771">
        <v>2022</v>
      </c>
      <c r="D771" t="s">
        <v>2039</v>
      </c>
      <c r="G771">
        <f t="shared" si="1952"/>
        <v>0.504</v>
      </c>
      <c r="H771">
        <f t="shared" si="1953"/>
        <v>0.47799999999999998</v>
      </c>
      <c r="I771">
        <f t="shared" si="1954"/>
        <v>0.185</v>
      </c>
      <c r="K771" t="str">
        <f t="shared" si="1955"/>
        <v/>
      </c>
      <c r="L771" t="str">
        <f t="shared" si="1956"/>
        <v/>
      </c>
      <c r="M771" t="str">
        <f t="shared" si="1957"/>
        <v/>
      </c>
      <c r="O771">
        <f t="shared" si="1958"/>
        <v>4.5634920634920632E-2</v>
      </c>
      <c r="P771">
        <f t="shared" si="1959"/>
        <v>0.95436507936507942</v>
      </c>
      <c r="R771">
        <f t="shared" si="1960"/>
        <v>0</v>
      </c>
      <c r="S771">
        <f t="shared" si="1961"/>
        <v>0</v>
      </c>
      <c r="T771">
        <f t="shared" si="1962"/>
        <v>0</v>
      </c>
      <c r="U771">
        <f t="shared" si="1963"/>
        <v>1</v>
      </c>
      <c r="V771" t="str">
        <f t="shared" si="1963"/>
        <v/>
      </c>
      <c r="W771" t="str">
        <f t="shared" si="1963"/>
        <v/>
      </c>
      <c r="X771" t="str">
        <f t="shared" si="1963"/>
        <v/>
      </c>
      <c r="Y771">
        <f t="shared" si="1964"/>
        <v>0</v>
      </c>
      <c r="Z771" t="str">
        <f t="shared" si="1964"/>
        <v/>
      </c>
      <c r="AA771" t="str">
        <f t="shared" si="1964"/>
        <v/>
      </c>
      <c r="AB771" t="str">
        <f t="shared" si="1964"/>
        <v/>
      </c>
      <c r="AD771">
        <f t="shared" si="1965"/>
        <v>0.5403624382207578</v>
      </c>
      <c r="AE771">
        <f t="shared" si="1966"/>
        <v>0.53542009884678743</v>
      </c>
      <c r="AF771">
        <f t="shared" si="1967"/>
        <v>0.37561779242174631</v>
      </c>
      <c r="AG771">
        <f t="shared" si="1968"/>
        <v>0.5074135090609555</v>
      </c>
      <c r="AH771">
        <f t="shared" si="1968"/>
        <v>0.52743902439024393</v>
      </c>
      <c r="AI771">
        <f t="shared" si="1968"/>
        <v>0.44923076923076921</v>
      </c>
      <c r="AJ771">
        <f t="shared" si="1968"/>
        <v>0.37280701754385964</v>
      </c>
      <c r="AK771">
        <f t="shared" si="1969"/>
        <v>0.4925864909390445</v>
      </c>
      <c r="AL771">
        <f t="shared" si="1969"/>
        <v>0.47256097560975607</v>
      </c>
      <c r="AM771">
        <f t="shared" si="1969"/>
        <v>0.55076923076923079</v>
      </c>
      <c r="AN771">
        <f t="shared" si="1969"/>
        <v>0.6271929824561403</v>
      </c>
      <c r="AQ771" t="str">
        <f t="shared" si="1970"/>
        <v/>
      </c>
      <c r="AR771" t="str">
        <f t="shared" si="1971"/>
        <v/>
      </c>
      <c r="AS771" t="str">
        <f t="shared" si="1972"/>
        <v/>
      </c>
      <c r="AT771" t="str">
        <f t="shared" si="1973"/>
        <v/>
      </c>
      <c r="AU771" t="str">
        <f t="shared" si="1973"/>
        <v/>
      </c>
      <c r="AV771" t="str">
        <f t="shared" si="1973"/>
        <v/>
      </c>
      <c r="AW771" t="str">
        <f t="shared" si="1973"/>
        <v/>
      </c>
      <c r="AX771" t="str">
        <f t="shared" si="1974"/>
        <v/>
      </c>
      <c r="AY771" t="str">
        <f t="shared" si="1974"/>
        <v/>
      </c>
      <c r="AZ771" t="str">
        <f t="shared" si="1974"/>
        <v/>
      </c>
      <c r="BA771" t="str">
        <f t="shared" si="1974"/>
        <v/>
      </c>
      <c r="BC771">
        <f t="shared" si="1975"/>
        <v>0.45745920745920748</v>
      </c>
      <c r="BD771">
        <f t="shared" si="1976"/>
        <v>0.49475524475524474</v>
      </c>
      <c r="BE771">
        <f t="shared" si="1977"/>
        <v>0.26398601398601401</v>
      </c>
      <c r="BF771">
        <f t="shared" si="1978"/>
        <v>0.7092074592074592</v>
      </c>
      <c r="BG771">
        <f t="shared" si="1978"/>
        <v>0.79363057324840769</v>
      </c>
      <c r="BH771">
        <f t="shared" si="1978"/>
        <v>0.66902237926972907</v>
      </c>
      <c r="BI771">
        <f t="shared" si="1978"/>
        <v>0.4856512141280353</v>
      </c>
      <c r="BJ771">
        <f t="shared" si="1979"/>
        <v>0.2907925407925408</v>
      </c>
      <c r="BK771">
        <f t="shared" si="1979"/>
        <v>0.20636942675159237</v>
      </c>
      <c r="BL771">
        <f t="shared" si="1979"/>
        <v>0.33097762073027093</v>
      </c>
      <c r="BM771">
        <f t="shared" si="1979"/>
        <v>0.51434878587196464</v>
      </c>
      <c r="BP771">
        <f t="shared" si="1980"/>
        <v>6.9767441860465115E-2</v>
      </c>
      <c r="BQ771">
        <f t="shared" si="1981"/>
        <v>0.58139534883720934</v>
      </c>
      <c r="BR771">
        <f t="shared" si="1982"/>
        <v>0.67441860465116277</v>
      </c>
      <c r="BS771">
        <f t="shared" si="1983"/>
        <v>0</v>
      </c>
      <c r="BT771">
        <f t="shared" si="1983"/>
        <v>0</v>
      </c>
      <c r="BU771">
        <f t="shared" si="1983"/>
        <v>0</v>
      </c>
      <c r="BV771">
        <f t="shared" si="1983"/>
        <v>0</v>
      </c>
      <c r="BW771">
        <f t="shared" si="1984"/>
        <v>1</v>
      </c>
      <c r="BX771">
        <f t="shared" si="1984"/>
        <v>1</v>
      </c>
      <c r="BY771">
        <f t="shared" si="1984"/>
        <v>1</v>
      </c>
      <c r="BZ771">
        <f t="shared" si="1984"/>
        <v>1</v>
      </c>
    </row>
    <row r="772" spans="1:78" outlineLevel="1">
      <c r="A772" t="s">
        <v>135</v>
      </c>
      <c r="B772" t="s">
        <v>1951</v>
      </c>
      <c r="C772">
        <v>2023</v>
      </c>
      <c r="D772" t="s">
        <v>2039</v>
      </c>
      <c r="G772">
        <f t="shared" si="1952"/>
        <v>0.53300000000000003</v>
      </c>
      <c r="H772">
        <f t="shared" si="1953"/>
        <v>0.50800000000000001</v>
      </c>
      <c r="I772">
        <f t="shared" si="1954"/>
        <v>0.159</v>
      </c>
      <c r="K772">
        <f t="shared" si="1955"/>
        <v>0</v>
      </c>
      <c r="L772">
        <f t="shared" si="1956"/>
        <v>0</v>
      </c>
      <c r="M772">
        <f t="shared" si="1957"/>
        <v>0</v>
      </c>
      <c r="O772">
        <f t="shared" si="1958"/>
        <v>7.1788413098236775E-2</v>
      </c>
      <c r="P772">
        <f t="shared" si="1959"/>
        <v>0.9282115869017632</v>
      </c>
      <c r="R772">
        <f t="shared" si="1960"/>
        <v>0.42857142857142855</v>
      </c>
      <c r="S772">
        <f t="shared" si="1961"/>
        <v>0.14285714285714285</v>
      </c>
      <c r="T772">
        <f t="shared" si="1962"/>
        <v>1</v>
      </c>
      <c r="U772">
        <f t="shared" si="1963"/>
        <v>1</v>
      </c>
      <c r="V772">
        <f t="shared" si="1963"/>
        <v>1</v>
      </c>
      <c r="W772">
        <f t="shared" si="1963"/>
        <v>1</v>
      </c>
      <c r="X772">
        <f t="shared" si="1963"/>
        <v>1</v>
      </c>
      <c r="Y772">
        <f t="shared" si="1964"/>
        <v>0</v>
      </c>
      <c r="Z772">
        <f t="shared" si="1964"/>
        <v>0</v>
      </c>
      <c r="AA772">
        <f t="shared" si="1964"/>
        <v>0</v>
      </c>
      <c r="AB772">
        <f t="shared" si="1964"/>
        <v>0</v>
      </c>
      <c r="AD772">
        <f t="shared" si="1965"/>
        <v>0.52238805970149249</v>
      </c>
      <c r="AE772">
        <f t="shared" si="1966"/>
        <v>0.53565505804311775</v>
      </c>
      <c r="AF772">
        <f t="shared" si="1967"/>
        <v>0.39137645107794361</v>
      </c>
      <c r="AG772">
        <f t="shared" si="1968"/>
        <v>0.50414593698175791</v>
      </c>
      <c r="AH772">
        <f t="shared" si="1968"/>
        <v>0.54285714285714282</v>
      </c>
      <c r="AI772">
        <f t="shared" si="1968"/>
        <v>0.43034055727554177</v>
      </c>
      <c r="AJ772">
        <f t="shared" si="1968"/>
        <v>0.35169491525423729</v>
      </c>
      <c r="AK772">
        <f t="shared" si="1969"/>
        <v>0.49585406301824214</v>
      </c>
      <c r="AL772">
        <f t="shared" si="1969"/>
        <v>0.45714285714285713</v>
      </c>
      <c r="AM772">
        <f t="shared" si="1969"/>
        <v>0.56965944272445823</v>
      </c>
      <c r="AN772">
        <f t="shared" si="1969"/>
        <v>0.64830508474576276</v>
      </c>
      <c r="AQ772" t="str">
        <f t="shared" si="1970"/>
        <v/>
      </c>
      <c r="AR772" t="str">
        <f t="shared" si="1971"/>
        <v/>
      </c>
      <c r="AS772" t="str">
        <f t="shared" si="1972"/>
        <v/>
      </c>
      <c r="AT772" t="str">
        <f t="shared" si="1973"/>
        <v/>
      </c>
      <c r="AU772" t="str">
        <f t="shared" si="1973"/>
        <v/>
      </c>
      <c r="AV772" t="str">
        <f t="shared" si="1973"/>
        <v/>
      </c>
      <c r="AW772" t="str">
        <f t="shared" si="1973"/>
        <v/>
      </c>
      <c r="AX772" t="str">
        <f t="shared" si="1974"/>
        <v/>
      </c>
      <c r="AY772" t="str">
        <f t="shared" si="1974"/>
        <v/>
      </c>
      <c r="AZ772" t="str">
        <f t="shared" si="1974"/>
        <v/>
      </c>
      <c r="BA772" t="str">
        <f t="shared" si="1974"/>
        <v/>
      </c>
      <c r="BC772">
        <f t="shared" si="1975"/>
        <v>0.46611667648791988</v>
      </c>
      <c r="BD772">
        <f t="shared" si="1976"/>
        <v>0.4967589864466706</v>
      </c>
      <c r="BE772">
        <f t="shared" si="1977"/>
        <v>0.23158515026517384</v>
      </c>
      <c r="BF772">
        <f t="shared" si="1978"/>
        <v>0.72304065998821454</v>
      </c>
      <c r="BG772">
        <f t="shared" si="1978"/>
        <v>0.83185840707964598</v>
      </c>
      <c r="BH772">
        <f t="shared" si="1978"/>
        <v>0.69869513641755632</v>
      </c>
      <c r="BI772">
        <f t="shared" si="1978"/>
        <v>0.44783715012722647</v>
      </c>
      <c r="BJ772">
        <f t="shared" si="1979"/>
        <v>0.27695934001178552</v>
      </c>
      <c r="BK772">
        <f t="shared" si="1979"/>
        <v>0.16814159292035399</v>
      </c>
      <c r="BL772">
        <f t="shared" si="1979"/>
        <v>0.30130486358244363</v>
      </c>
      <c r="BM772">
        <f t="shared" si="1979"/>
        <v>0.55216284987277353</v>
      </c>
      <c r="BP772">
        <f t="shared" si="1980"/>
        <v>4.5454545454545456E-2</v>
      </c>
      <c r="BQ772">
        <f t="shared" si="1981"/>
        <v>0.45454545454545453</v>
      </c>
      <c r="BR772">
        <f t="shared" si="1982"/>
        <v>0.63636363636363635</v>
      </c>
      <c r="BS772">
        <f t="shared" si="1983"/>
        <v>0</v>
      </c>
      <c r="BT772">
        <f t="shared" si="1983"/>
        <v>0</v>
      </c>
      <c r="BU772">
        <f t="shared" si="1983"/>
        <v>0</v>
      </c>
      <c r="BV772">
        <f t="shared" si="1983"/>
        <v>0</v>
      </c>
      <c r="BW772">
        <f t="shared" si="1984"/>
        <v>1</v>
      </c>
      <c r="BX772">
        <f t="shared" si="1984"/>
        <v>1</v>
      </c>
      <c r="BY772">
        <f t="shared" si="1984"/>
        <v>1</v>
      </c>
      <c r="BZ772">
        <f t="shared" si="1984"/>
        <v>1</v>
      </c>
    </row>
    <row r="773" spans="1:78" outlineLevel="1">
      <c r="A773" t="s">
        <v>137</v>
      </c>
      <c r="B773" t="s">
        <v>1952</v>
      </c>
      <c r="C773">
        <v>2018</v>
      </c>
      <c r="D773" t="s">
        <v>2039</v>
      </c>
      <c r="G773">
        <f t="shared" ref="G773:G778" si="1985">IF(F452&gt;0, G452/F452, "")</f>
        <v>0.34782608695652173</v>
      </c>
      <c r="H773">
        <f t="shared" ref="H773:H778" si="1986">IF(F452&gt;0, H452/F452, "")</f>
        <v>0.4743083003952569</v>
      </c>
      <c r="I773">
        <f t="shared" ref="I773:I778" si="1987">IF(F452&gt;0, I452/F452, "")</f>
        <v>0.25296442687747034</v>
      </c>
      <c r="K773" t="str">
        <f t="shared" ref="K773:K778" si="1988">IF(J452&gt;0, K452/J452, "")</f>
        <v/>
      </c>
      <c r="L773" t="str">
        <f t="shared" ref="L773:L778" si="1989">IF(J452&gt;0, L452/J452, "")</f>
        <v/>
      </c>
      <c r="M773" t="str">
        <f t="shared" ref="M773:M778" si="1990">IF(J452&gt;0, M452/J452, "")</f>
        <v/>
      </c>
      <c r="O773" t="str">
        <f t="shared" ref="O773:O778" si="1991">IF(N452&gt;0, O452/N452, "")</f>
        <v/>
      </c>
      <c r="P773" t="str">
        <f t="shared" ref="P773:P778" si="1992">IF(N452&gt;0, P452/N452, "")</f>
        <v/>
      </c>
      <c r="R773" t="str">
        <f t="shared" ref="R773:R778" si="1993">IF(Q452&gt;0, R452/Q452, "")</f>
        <v/>
      </c>
      <c r="S773" t="str">
        <f t="shared" ref="S773:S778" si="1994">IF(Q452&gt;0, S452/Q452, "")</f>
        <v/>
      </c>
      <c r="T773" t="str">
        <f t="shared" ref="T773:T778" si="1995">IF(Q452&gt;0, T452/Q452, "")</f>
        <v/>
      </c>
      <c r="U773" t="str">
        <f t="shared" ref="U773:X778" si="1996">IF(Q452&gt;0, U452/Q452, "")</f>
        <v/>
      </c>
      <c r="V773" t="str">
        <f t="shared" si="1996"/>
        <v/>
      </c>
      <c r="W773" t="str">
        <f t="shared" si="1996"/>
        <v/>
      </c>
      <c r="X773" t="str">
        <f t="shared" si="1996"/>
        <v/>
      </c>
      <c r="Y773" t="str">
        <f t="shared" ref="Y773:AB778" si="1997">IF(Q452&gt;0, Y452/Q452, "")</f>
        <v/>
      </c>
      <c r="Z773" t="str">
        <f t="shared" si="1997"/>
        <v/>
      </c>
      <c r="AA773" t="str">
        <f t="shared" si="1997"/>
        <v/>
      </c>
      <c r="AB773" t="str">
        <f t="shared" si="1997"/>
        <v/>
      </c>
      <c r="AD773">
        <f t="shared" ref="AD773:AD778" si="1998">IF(AC452&gt;0, AD452/AC452, "")</f>
        <v>0.17252396166134185</v>
      </c>
      <c r="AE773">
        <f t="shared" ref="AE773:AE778" si="1999">IF(AC452&gt;0, AE452/AC452, "")</f>
        <v>0.52076677316293929</v>
      </c>
      <c r="AF773">
        <f t="shared" ref="AF773:AF778" si="2000">IF(AC452&gt;0, AF452/AC452, "")</f>
        <v>0.45367412140575081</v>
      </c>
      <c r="AG773">
        <f t="shared" ref="AG773:AJ778" si="2001">IF(AC452&gt;0, AG452/AC452, "")</f>
        <v>0.26517571884984026</v>
      </c>
      <c r="AH773">
        <f t="shared" si="2001"/>
        <v>0.22222222222222221</v>
      </c>
      <c r="AI773">
        <f t="shared" si="2001"/>
        <v>9.815950920245399E-2</v>
      </c>
      <c r="AJ773">
        <f t="shared" si="2001"/>
        <v>0.31690140845070425</v>
      </c>
      <c r="AK773">
        <f t="shared" ref="AK773:AN778" si="2002">IF(AC452&gt;0, AK452/AC452, "")</f>
        <v>0.73482428115015974</v>
      </c>
      <c r="AL773">
        <f t="shared" si="2002"/>
        <v>0.77777777777777779</v>
      </c>
      <c r="AM773">
        <f t="shared" si="2002"/>
        <v>0.90184049079754602</v>
      </c>
      <c r="AN773">
        <f t="shared" si="2002"/>
        <v>0.68309859154929575</v>
      </c>
      <c r="AQ773" t="str">
        <f t="shared" ref="AQ773:AQ778" si="2003">IF(AP452&gt;0, AQ452/AP452, "")</f>
        <v/>
      </c>
      <c r="AR773" t="str">
        <f t="shared" ref="AR773:AR778" si="2004">IF(AP452&gt;0, AR452/AP452, "")</f>
        <v/>
      </c>
      <c r="AS773" t="str">
        <f t="shared" ref="AS773:AS778" si="2005">IF(AP452&gt;0, AS452/AP452, "")</f>
        <v/>
      </c>
      <c r="AT773" t="str">
        <f t="shared" ref="AT773:AW778" si="2006">IF(AP452&gt;0, AT452/AP452, "")</f>
        <v/>
      </c>
      <c r="AU773" t="str">
        <f t="shared" si="2006"/>
        <v/>
      </c>
      <c r="AV773" t="str">
        <f t="shared" si="2006"/>
        <v/>
      </c>
      <c r="AW773" t="str">
        <f t="shared" si="2006"/>
        <v/>
      </c>
      <c r="AX773" t="str">
        <f t="shared" ref="AX773:BA778" si="2007">IF(AP452&gt;0, AX452/AP452, "")</f>
        <v/>
      </c>
      <c r="AY773" t="str">
        <f t="shared" si="2007"/>
        <v/>
      </c>
      <c r="AZ773" t="str">
        <f t="shared" si="2007"/>
        <v/>
      </c>
      <c r="BA773" t="str">
        <f t="shared" si="2007"/>
        <v/>
      </c>
      <c r="BC773">
        <f t="shared" ref="BC773:BC778" si="2008">IF(BB452&gt;0, BC452/BB452, "")</f>
        <v>0.33333333333333331</v>
      </c>
      <c r="BD773">
        <f t="shared" ref="BD773:BD778" si="2009">IF(BB452&gt;0, BD452/BB452, "")</f>
        <v>0.59735973597359737</v>
      </c>
      <c r="BE773">
        <f t="shared" ref="BE773:BE778" si="2010">IF(BB452&gt;0, BE452/BB452, "")</f>
        <v>0.46864686468646866</v>
      </c>
      <c r="BF773">
        <f t="shared" ref="BF773:BI778" si="2011">IF(BB452&gt;0, BF452/BB452, "")</f>
        <v>0.528052805280528</v>
      </c>
      <c r="BG773">
        <f t="shared" si="2011"/>
        <v>0.63366336633663367</v>
      </c>
      <c r="BH773">
        <f t="shared" si="2011"/>
        <v>0.46961325966850831</v>
      </c>
      <c r="BI773">
        <f t="shared" si="2011"/>
        <v>0.40140845070422537</v>
      </c>
      <c r="BJ773">
        <f t="shared" ref="BJ773:BM778" si="2012">IF(BB452&gt;0, BJ452/BB452, "")</f>
        <v>0.47194719471947194</v>
      </c>
      <c r="BK773">
        <f t="shared" si="2012"/>
        <v>0.36633663366336633</v>
      </c>
      <c r="BL773">
        <f t="shared" si="2012"/>
        <v>0.53038674033149169</v>
      </c>
      <c r="BM773">
        <f t="shared" si="2012"/>
        <v>0.59859154929577463</v>
      </c>
      <c r="BP773" t="str">
        <f t="shared" ref="BP773:BP778" si="2013">IF(BO452&gt;0, BP452/BO452, "")</f>
        <v/>
      </c>
      <c r="BQ773" t="str">
        <f t="shared" ref="BQ773:BQ778" si="2014">IF(BO452&gt;0, BQ452/BO452, "")</f>
        <v/>
      </c>
      <c r="BR773" t="str">
        <f t="shared" ref="BR773:BR778" si="2015">IF(BO452&gt;0, BR452/BO452, "")</f>
        <v/>
      </c>
      <c r="BS773" t="str">
        <f t="shared" ref="BS773:BV778" si="2016">IF(BO452&gt;0, BS452/BO452, "")</f>
        <v/>
      </c>
      <c r="BT773" t="str">
        <f t="shared" si="2016"/>
        <v/>
      </c>
      <c r="BU773" t="str">
        <f t="shared" si="2016"/>
        <v/>
      </c>
      <c r="BV773" t="str">
        <f t="shared" si="2016"/>
        <v/>
      </c>
      <c r="BW773" t="str">
        <f t="shared" ref="BW773:BZ778" si="2017">IF(BO452&gt;0, BW452/BO452, "")</f>
        <v/>
      </c>
      <c r="BX773" t="str">
        <f t="shared" si="2017"/>
        <v/>
      </c>
      <c r="BY773" t="str">
        <f t="shared" si="2017"/>
        <v/>
      </c>
      <c r="BZ773" t="str">
        <f t="shared" si="2017"/>
        <v/>
      </c>
    </row>
    <row r="774" spans="1:78" outlineLevel="1">
      <c r="A774" t="s">
        <v>137</v>
      </c>
      <c r="B774" t="s">
        <v>1952</v>
      </c>
      <c r="C774">
        <v>2019</v>
      </c>
      <c r="D774" t="s">
        <v>2039</v>
      </c>
      <c r="G774">
        <f t="shared" si="1985"/>
        <v>0.36263736263736263</v>
      </c>
      <c r="H774">
        <f t="shared" si="1986"/>
        <v>0.45787545787545786</v>
      </c>
      <c r="I774">
        <f t="shared" si="1987"/>
        <v>0.25274725274725274</v>
      </c>
      <c r="K774" t="str">
        <f t="shared" si="1988"/>
        <v/>
      </c>
      <c r="L774" t="str">
        <f t="shared" si="1989"/>
        <v/>
      </c>
      <c r="M774" t="str">
        <f t="shared" si="1990"/>
        <v/>
      </c>
      <c r="O774" t="str">
        <f t="shared" si="1991"/>
        <v/>
      </c>
      <c r="P774" t="str">
        <f t="shared" si="1992"/>
        <v/>
      </c>
      <c r="R774" t="str">
        <f t="shared" si="1993"/>
        <v/>
      </c>
      <c r="S774" t="str">
        <f t="shared" si="1994"/>
        <v/>
      </c>
      <c r="T774" t="str">
        <f t="shared" si="1995"/>
        <v/>
      </c>
      <c r="U774" t="str">
        <f t="shared" si="1996"/>
        <v/>
      </c>
      <c r="V774" t="str">
        <f t="shared" si="1996"/>
        <v/>
      </c>
      <c r="W774" t="str">
        <f t="shared" si="1996"/>
        <v/>
      </c>
      <c r="X774" t="str">
        <f t="shared" si="1996"/>
        <v/>
      </c>
      <c r="Y774" t="str">
        <f t="shared" si="1997"/>
        <v/>
      </c>
      <c r="Z774" t="str">
        <f t="shared" si="1997"/>
        <v/>
      </c>
      <c r="AA774" t="str">
        <f t="shared" si="1997"/>
        <v/>
      </c>
      <c r="AB774" t="str">
        <f t="shared" si="1997"/>
        <v/>
      </c>
      <c r="AD774">
        <f t="shared" si="1998"/>
        <v>0.18316831683168316</v>
      </c>
      <c r="AE774">
        <f t="shared" si="1999"/>
        <v>0.47029702970297027</v>
      </c>
      <c r="AF774">
        <f t="shared" si="2000"/>
        <v>0.42574257425742573</v>
      </c>
      <c r="AG774">
        <f t="shared" si="2001"/>
        <v>0.28217821782178215</v>
      </c>
      <c r="AH774">
        <f t="shared" si="2001"/>
        <v>0.16216216216216217</v>
      </c>
      <c r="AI774">
        <f t="shared" si="2001"/>
        <v>0.12631578947368421</v>
      </c>
      <c r="AJ774">
        <f t="shared" si="2001"/>
        <v>0.32558139534883723</v>
      </c>
      <c r="AK774">
        <f t="shared" si="2002"/>
        <v>0.71782178217821779</v>
      </c>
      <c r="AL774">
        <f t="shared" si="2002"/>
        <v>0.83783783783783783</v>
      </c>
      <c r="AM774">
        <f t="shared" si="2002"/>
        <v>0.87368421052631584</v>
      </c>
      <c r="AN774">
        <f t="shared" si="2002"/>
        <v>0.67441860465116277</v>
      </c>
      <c r="AQ774" t="str">
        <f t="shared" si="2003"/>
        <v/>
      </c>
      <c r="AR774" t="str">
        <f t="shared" si="2004"/>
        <v/>
      </c>
      <c r="AS774" t="str">
        <f t="shared" si="2005"/>
        <v/>
      </c>
      <c r="AT774" t="str">
        <f t="shared" si="2006"/>
        <v/>
      </c>
      <c r="AU774" t="str">
        <f t="shared" si="2006"/>
        <v/>
      </c>
      <c r="AV774" t="str">
        <f t="shared" si="2006"/>
        <v/>
      </c>
      <c r="AW774" t="str">
        <f t="shared" si="2006"/>
        <v/>
      </c>
      <c r="AX774" t="str">
        <f t="shared" si="2007"/>
        <v/>
      </c>
      <c r="AY774" t="str">
        <f t="shared" si="2007"/>
        <v/>
      </c>
      <c r="AZ774" t="str">
        <f t="shared" si="2007"/>
        <v/>
      </c>
      <c r="BA774" t="str">
        <f t="shared" si="2007"/>
        <v/>
      </c>
      <c r="BC774">
        <f t="shared" si="2008"/>
        <v>0.25974025974025972</v>
      </c>
      <c r="BD774">
        <f t="shared" si="2009"/>
        <v>0.56818181818181823</v>
      </c>
      <c r="BE774">
        <f t="shared" si="2010"/>
        <v>0.45454545454545453</v>
      </c>
      <c r="BF774">
        <f t="shared" si="2011"/>
        <v>0.54220779220779225</v>
      </c>
      <c r="BG774">
        <f t="shared" si="2011"/>
        <v>0.71250000000000002</v>
      </c>
      <c r="BH774">
        <f t="shared" si="2011"/>
        <v>0.50285714285714289</v>
      </c>
      <c r="BI774">
        <f t="shared" si="2011"/>
        <v>0.42857142857142855</v>
      </c>
      <c r="BJ774">
        <f t="shared" si="2012"/>
        <v>0.45779220779220781</v>
      </c>
      <c r="BK774">
        <f t="shared" si="2012"/>
        <v>0.28749999999999998</v>
      </c>
      <c r="BL774">
        <f t="shared" si="2012"/>
        <v>0.49714285714285716</v>
      </c>
      <c r="BM774">
        <f t="shared" si="2012"/>
        <v>0.5714285714285714</v>
      </c>
      <c r="BP774" t="str">
        <f t="shared" si="2013"/>
        <v/>
      </c>
      <c r="BQ774" t="str">
        <f t="shared" si="2014"/>
        <v/>
      </c>
      <c r="BR774" t="str">
        <f t="shared" si="2015"/>
        <v/>
      </c>
      <c r="BS774" t="str">
        <f t="shared" si="2016"/>
        <v/>
      </c>
      <c r="BT774" t="str">
        <f t="shared" si="2016"/>
        <v/>
      </c>
      <c r="BU774" t="str">
        <f t="shared" si="2016"/>
        <v/>
      </c>
      <c r="BV774" t="str">
        <f t="shared" si="2016"/>
        <v/>
      </c>
      <c r="BW774" t="str">
        <f t="shared" si="2017"/>
        <v/>
      </c>
      <c r="BX774" t="str">
        <f t="shared" si="2017"/>
        <v/>
      </c>
      <c r="BY774" t="str">
        <f t="shared" si="2017"/>
        <v/>
      </c>
      <c r="BZ774" t="str">
        <f t="shared" si="2017"/>
        <v/>
      </c>
    </row>
    <row r="775" spans="1:78" outlineLevel="1">
      <c r="A775" t="s">
        <v>137</v>
      </c>
      <c r="B775" t="s">
        <v>1952</v>
      </c>
      <c r="C775">
        <v>2020</v>
      </c>
      <c r="D775" t="s">
        <v>2039</v>
      </c>
      <c r="G775">
        <f t="shared" si="1985"/>
        <v>0.40434782608695652</v>
      </c>
      <c r="H775">
        <f t="shared" si="1986"/>
        <v>0.4652173913043478</v>
      </c>
      <c r="I775">
        <f t="shared" si="1987"/>
        <v>0.28695652173913044</v>
      </c>
      <c r="K775" t="str">
        <f t="shared" si="1988"/>
        <v/>
      </c>
      <c r="L775" t="str">
        <f t="shared" si="1989"/>
        <v/>
      </c>
      <c r="M775" t="str">
        <f t="shared" si="1990"/>
        <v/>
      </c>
      <c r="O775" t="str">
        <f t="shared" si="1991"/>
        <v/>
      </c>
      <c r="P775" t="str">
        <f t="shared" si="1992"/>
        <v/>
      </c>
      <c r="R775" t="str">
        <f t="shared" si="1993"/>
        <v/>
      </c>
      <c r="S775" t="str">
        <f t="shared" si="1994"/>
        <v/>
      </c>
      <c r="T775" t="str">
        <f t="shared" si="1995"/>
        <v/>
      </c>
      <c r="U775" t="str">
        <f t="shared" si="1996"/>
        <v/>
      </c>
      <c r="V775" t="str">
        <f t="shared" si="1996"/>
        <v/>
      </c>
      <c r="W775" t="str">
        <f t="shared" si="1996"/>
        <v/>
      </c>
      <c r="X775" t="str">
        <f t="shared" si="1996"/>
        <v/>
      </c>
      <c r="Y775" t="str">
        <f t="shared" si="1997"/>
        <v/>
      </c>
      <c r="Z775" t="str">
        <f t="shared" si="1997"/>
        <v/>
      </c>
      <c r="AA775" t="str">
        <f t="shared" si="1997"/>
        <v/>
      </c>
      <c r="AB775" t="str">
        <f t="shared" si="1997"/>
        <v/>
      </c>
      <c r="AD775">
        <f t="shared" si="1998"/>
        <v>0.1875</v>
      </c>
      <c r="AE775">
        <f t="shared" si="1999"/>
        <v>0.55288461538461542</v>
      </c>
      <c r="AF775">
        <f t="shared" si="2000"/>
        <v>0.48557692307692307</v>
      </c>
      <c r="AG775">
        <f t="shared" si="2001"/>
        <v>0.35576923076923078</v>
      </c>
      <c r="AH775">
        <f t="shared" si="2001"/>
        <v>0.17948717948717949</v>
      </c>
      <c r="AI775">
        <f t="shared" si="2001"/>
        <v>0.20869565217391303</v>
      </c>
      <c r="AJ775">
        <f t="shared" si="2001"/>
        <v>0.32673267326732675</v>
      </c>
      <c r="AK775">
        <f t="shared" si="2002"/>
        <v>0.64423076923076927</v>
      </c>
      <c r="AL775">
        <f t="shared" si="2002"/>
        <v>0.82051282051282048</v>
      </c>
      <c r="AM775">
        <f t="shared" si="2002"/>
        <v>0.79130434782608694</v>
      </c>
      <c r="AN775">
        <f t="shared" si="2002"/>
        <v>0.67326732673267331</v>
      </c>
      <c r="AQ775" t="str">
        <f t="shared" si="2003"/>
        <v/>
      </c>
      <c r="AR775" t="str">
        <f t="shared" si="2004"/>
        <v/>
      </c>
      <c r="AS775" t="str">
        <f t="shared" si="2005"/>
        <v/>
      </c>
      <c r="AT775" t="str">
        <f t="shared" si="2006"/>
        <v/>
      </c>
      <c r="AU775" t="str">
        <f t="shared" si="2006"/>
        <v/>
      </c>
      <c r="AV775" t="str">
        <f t="shared" si="2006"/>
        <v/>
      </c>
      <c r="AW775" t="str">
        <f t="shared" si="2006"/>
        <v/>
      </c>
      <c r="AX775" t="str">
        <f t="shared" si="2007"/>
        <v/>
      </c>
      <c r="AY775" t="str">
        <f t="shared" si="2007"/>
        <v/>
      </c>
      <c r="AZ775" t="str">
        <f t="shared" si="2007"/>
        <v/>
      </c>
      <c r="BA775" t="str">
        <f t="shared" si="2007"/>
        <v/>
      </c>
      <c r="BC775">
        <f t="shared" si="2008"/>
        <v>0.29235880398671099</v>
      </c>
      <c r="BD775">
        <f t="shared" si="2009"/>
        <v>0.61794019933554822</v>
      </c>
      <c r="BE775">
        <f t="shared" si="2010"/>
        <v>0.43853820598006643</v>
      </c>
      <c r="BF775">
        <f t="shared" si="2011"/>
        <v>0.53156146179401997</v>
      </c>
      <c r="BG775">
        <f t="shared" si="2011"/>
        <v>0.57954545454545459</v>
      </c>
      <c r="BH775">
        <f t="shared" si="2011"/>
        <v>0.5376344086021505</v>
      </c>
      <c r="BI775">
        <f t="shared" si="2011"/>
        <v>0.43181818181818182</v>
      </c>
      <c r="BJ775">
        <f t="shared" si="2012"/>
        <v>0.46843853820598008</v>
      </c>
      <c r="BK775">
        <f t="shared" si="2012"/>
        <v>0.42045454545454547</v>
      </c>
      <c r="BL775">
        <f t="shared" si="2012"/>
        <v>0.46236559139784944</v>
      </c>
      <c r="BM775">
        <f t="shared" si="2012"/>
        <v>0.56818181818181823</v>
      </c>
      <c r="BP775" t="str">
        <f t="shared" si="2013"/>
        <v/>
      </c>
      <c r="BQ775" t="str">
        <f t="shared" si="2014"/>
        <v/>
      </c>
      <c r="BR775" t="str">
        <f t="shared" si="2015"/>
        <v/>
      </c>
      <c r="BS775" t="str">
        <f t="shared" si="2016"/>
        <v/>
      </c>
      <c r="BT775" t="str">
        <f t="shared" si="2016"/>
        <v/>
      </c>
      <c r="BU775" t="str">
        <f t="shared" si="2016"/>
        <v/>
      </c>
      <c r="BV775" t="str">
        <f t="shared" si="2016"/>
        <v/>
      </c>
      <c r="BW775" t="str">
        <f t="shared" si="2017"/>
        <v/>
      </c>
      <c r="BX775" t="str">
        <f t="shared" si="2017"/>
        <v/>
      </c>
      <c r="BY775" t="str">
        <f t="shared" si="2017"/>
        <v/>
      </c>
      <c r="BZ775" t="str">
        <f t="shared" si="2017"/>
        <v/>
      </c>
    </row>
    <row r="776" spans="1:78" outlineLevel="1">
      <c r="A776" t="s">
        <v>137</v>
      </c>
      <c r="B776" t="s">
        <v>1952</v>
      </c>
      <c r="C776">
        <v>2021</v>
      </c>
      <c r="D776" t="s">
        <v>2039</v>
      </c>
      <c r="G776">
        <f t="shared" si="1985"/>
        <v>0.31441048034934499</v>
      </c>
      <c r="H776">
        <f t="shared" si="1986"/>
        <v>0.39737991266375544</v>
      </c>
      <c r="I776">
        <f t="shared" si="1987"/>
        <v>0.26637554585152839</v>
      </c>
      <c r="K776" t="str">
        <f t="shared" si="1988"/>
        <v/>
      </c>
      <c r="L776" t="str">
        <f t="shared" si="1989"/>
        <v/>
      </c>
      <c r="M776" t="str">
        <f t="shared" si="1990"/>
        <v/>
      </c>
      <c r="O776" t="str">
        <f t="shared" si="1991"/>
        <v/>
      </c>
      <c r="P776" t="str">
        <f t="shared" si="1992"/>
        <v/>
      </c>
      <c r="R776" t="str">
        <f t="shared" si="1993"/>
        <v/>
      </c>
      <c r="S776" t="str">
        <f t="shared" si="1994"/>
        <v/>
      </c>
      <c r="T776" t="str">
        <f t="shared" si="1995"/>
        <v/>
      </c>
      <c r="U776" t="str">
        <f t="shared" si="1996"/>
        <v/>
      </c>
      <c r="V776" t="str">
        <f t="shared" si="1996"/>
        <v/>
      </c>
      <c r="W776" t="str">
        <f t="shared" si="1996"/>
        <v/>
      </c>
      <c r="X776" t="str">
        <f t="shared" si="1996"/>
        <v/>
      </c>
      <c r="Y776" t="str">
        <f t="shared" si="1997"/>
        <v/>
      </c>
      <c r="Z776" t="str">
        <f t="shared" si="1997"/>
        <v/>
      </c>
      <c r="AA776" t="str">
        <f t="shared" si="1997"/>
        <v/>
      </c>
      <c r="AB776" t="str">
        <f t="shared" si="1997"/>
        <v/>
      </c>
      <c r="AD776">
        <f t="shared" si="1998"/>
        <v>0.22083333333333333</v>
      </c>
      <c r="AE776">
        <f t="shared" si="1999"/>
        <v>0.5541666666666667</v>
      </c>
      <c r="AF776">
        <f t="shared" si="2000"/>
        <v>0.45833333333333331</v>
      </c>
      <c r="AG776">
        <f t="shared" si="2001"/>
        <v>0.32916666666666666</v>
      </c>
      <c r="AH776">
        <f t="shared" si="2001"/>
        <v>0.11320754716981132</v>
      </c>
      <c r="AI776">
        <f t="shared" si="2001"/>
        <v>0.20300751879699247</v>
      </c>
      <c r="AJ776">
        <f t="shared" si="2001"/>
        <v>0.32727272727272727</v>
      </c>
      <c r="AK776">
        <f t="shared" si="2002"/>
        <v>0.67083333333333328</v>
      </c>
      <c r="AL776">
        <f t="shared" si="2002"/>
        <v>0.8867924528301887</v>
      </c>
      <c r="AM776">
        <f t="shared" si="2002"/>
        <v>0.79699248120300747</v>
      </c>
      <c r="AN776">
        <f t="shared" si="2002"/>
        <v>0.67272727272727273</v>
      </c>
      <c r="AQ776" t="str">
        <f t="shared" si="2003"/>
        <v/>
      </c>
      <c r="AR776" t="str">
        <f t="shared" si="2004"/>
        <v/>
      </c>
      <c r="AS776" t="str">
        <f t="shared" si="2005"/>
        <v/>
      </c>
      <c r="AT776" t="str">
        <f t="shared" si="2006"/>
        <v/>
      </c>
      <c r="AU776" t="str">
        <f t="shared" si="2006"/>
        <v/>
      </c>
      <c r="AV776" t="str">
        <f t="shared" si="2006"/>
        <v/>
      </c>
      <c r="AW776" t="str">
        <f t="shared" si="2006"/>
        <v/>
      </c>
      <c r="AX776" t="str">
        <f t="shared" si="2007"/>
        <v/>
      </c>
      <c r="AY776" t="str">
        <f t="shared" si="2007"/>
        <v/>
      </c>
      <c r="AZ776" t="str">
        <f t="shared" si="2007"/>
        <v/>
      </c>
      <c r="BA776" t="str">
        <f t="shared" si="2007"/>
        <v/>
      </c>
      <c r="BC776">
        <f t="shared" si="2008"/>
        <v>0.29909365558912387</v>
      </c>
      <c r="BD776">
        <f t="shared" si="2009"/>
        <v>0.59214501510574014</v>
      </c>
      <c r="BE776">
        <f t="shared" si="2010"/>
        <v>0.42598187311178248</v>
      </c>
      <c r="BF776">
        <f t="shared" si="2011"/>
        <v>0.55287009063444104</v>
      </c>
      <c r="BG776">
        <f t="shared" si="2011"/>
        <v>0.54545454545454541</v>
      </c>
      <c r="BH776">
        <f t="shared" si="2011"/>
        <v>0.52040816326530615</v>
      </c>
      <c r="BI776">
        <f t="shared" si="2011"/>
        <v>0.41134751773049644</v>
      </c>
      <c r="BJ776">
        <f t="shared" si="2012"/>
        <v>0.44712990936555891</v>
      </c>
      <c r="BK776">
        <f t="shared" si="2012"/>
        <v>0.45454545454545453</v>
      </c>
      <c r="BL776">
        <f t="shared" si="2012"/>
        <v>0.47959183673469385</v>
      </c>
      <c r="BM776">
        <f t="shared" si="2012"/>
        <v>0.58865248226950351</v>
      </c>
      <c r="BP776" t="str">
        <f t="shared" si="2013"/>
        <v/>
      </c>
      <c r="BQ776" t="str">
        <f t="shared" si="2014"/>
        <v/>
      </c>
      <c r="BR776" t="str">
        <f t="shared" si="2015"/>
        <v/>
      </c>
      <c r="BS776" t="str">
        <f t="shared" si="2016"/>
        <v/>
      </c>
      <c r="BT776" t="str">
        <f t="shared" si="2016"/>
        <v/>
      </c>
      <c r="BU776" t="str">
        <f t="shared" si="2016"/>
        <v/>
      </c>
      <c r="BV776" t="str">
        <f t="shared" si="2016"/>
        <v/>
      </c>
      <c r="BW776" t="str">
        <f t="shared" si="2017"/>
        <v/>
      </c>
      <c r="BX776" t="str">
        <f t="shared" si="2017"/>
        <v/>
      </c>
      <c r="BY776" t="str">
        <f t="shared" si="2017"/>
        <v/>
      </c>
      <c r="BZ776" t="str">
        <f t="shared" si="2017"/>
        <v/>
      </c>
    </row>
    <row r="777" spans="1:78" outlineLevel="1">
      <c r="A777" t="s">
        <v>137</v>
      </c>
      <c r="B777" t="s">
        <v>1952</v>
      </c>
      <c r="C777">
        <v>2022</v>
      </c>
      <c r="D777" t="s">
        <v>2039</v>
      </c>
      <c r="G777">
        <f t="shared" si="1985"/>
        <v>0.17435897435897435</v>
      </c>
      <c r="H777">
        <f t="shared" si="1986"/>
        <v>0.39487179487179486</v>
      </c>
      <c r="I777">
        <f t="shared" si="1987"/>
        <v>0.24102564102564103</v>
      </c>
      <c r="K777" t="str">
        <f t="shared" si="1988"/>
        <v/>
      </c>
      <c r="L777" t="str">
        <f t="shared" si="1989"/>
        <v/>
      </c>
      <c r="M777" t="str">
        <f t="shared" si="1990"/>
        <v/>
      </c>
      <c r="O777">
        <f t="shared" si="1991"/>
        <v>0</v>
      </c>
      <c r="P777">
        <f t="shared" si="1992"/>
        <v>1</v>
      </c>
      <c r="R777">
        <f t="shared" si="1993"/>
        <v>0</v>
      </c>
      <c r="S777">
        <f t="shared" si="1994"/>
        <v>0</v>
      </c>
      <c r="T777">
        <f t="shared" si="1995"/>
        <v>0</v>
      </c>
      <c r="U777">
        <f t="shared" si="1996"/>
        <v>0.24568965517241378</v>
      </c>
      <c r="V777" t="str">
        <f t="shared" si="1996"/>
        <v/>
      </c>
      <c r="W777" t="str">
        <f t="shared" si="1996"/>
        <v/>
      </c>
      <c r="X777" t="str">
        <f t="shared" si="1996"/>
        <v/>
      </c>
      <c r="Y777">
        <f t="shared" si="1997"/>
        <v>0.75431034482758619</v>
      </c>
      <c r="Z777" t="str">
        <f t="shared" si="1997"/>
        <v/>
      </c>
      <c r="AA777" t="str">
        <f t="shared" si="1997"/>
        <v/>
      </c>
      <c r="AB777" t="str">
        <f t="shared" si="1997"/>
        <v/>
      </c>
      <c r="AD777">
        <f t="shared" si="1998"/>
        <v>0.17061611374407584</v>
      </c>
      <c r="AE777">
        <f t="shared" si="1999"/>
        <v>0.48341232227488151</v>
      </c>
      <c r="AF777">
        <f t="shared" si="2000"/>
        <v>0.53080568720379151</v>
      </c>
      <c r="AG777">
        <f t="shared" si="2001"/>
        <v>0.38862559241706163</v>
      </c>
      <c r="AH777">
        <f t="shared" si="2001"/>
        <v>0.1388888888888889</v>
      </c>
      <c r="AI777">
        <f t="shared" si="2001"/>
        <v>0.11764705882352941</v>
      </c>
      <c r="AJ777">
        <f t="shared" si="2001"/>
        <v>0.4642857142857143</v>
      </c>
      <c r="AK777">
        <f t="shared" si="2002"/>
        <v>0.61137440758293837</v>
      </c>
      <c r="AL777">
        <f t="shared" si="2002"/>
        <v>0.86111111111111116</v>
      </c>
      <c r="AM777">
        <f t="shared" si="2002"/>
        <v>0.88235294117647056</v>
      </c>
      <c r="AN777">
        <f t="shared" si="2002"/>
        <v>0.5357142857142857</v>
      </c>
      <c r="AQ777" t="str">
        <f t="shared" si="2003"/>
        <v/>
      </c>
      <c r="AR777" t="str">
        <f t="shared" si="2004"/>
        <v/>
      </c>
      <c r="AS777" t="str">
        <f t="shared" si="2005"/>
        <v/>
      </c>
      <c r="AT777" t="str">
        <f t="shared" si="2006"/>
        <v/>
      </c>
      <c r="AU777" t="str">
        <f t="shared" si="2006"/>
        <v/>
      </c>
      <c r="AV777" t="str">
        <f t="shared" si="2006"/>
        <v/>
      </c>
      <c r="AW777" t="str">
        <f t="shared" si="2006"/>
        <v/>
      </c>
      <c r="AX777" t="str">
        <f t="shared" si="2007"/>
        <v/>
      </c>
      <c r="AY777" t="str">
        <f t="shared" si="2007"/>
        <v/>
      </c>
      <c r="AZ777" t="str">
        <f t="shared" si="2007"/>
        <v/>
      </c>
      <c r="BA777" t="str">
        <f t="shared" si="2007"/>
        <v/>
      </c>
      <c r="BC777">
        <f t="shared" si="2008"/>
        <v>0.3202614379084967</v>
      </c>
      <c r="BD777">
        <f t="shared" si="2009"/>
        <v>0.565359477124183</v>
      </c>
      <c r="BE777">
        <f t="shared" si="2010"/>
        <v>0.40196078431372551</v>
      </c>
      <c r="BF777">
        <f t="shared" si="2011"/>
        <v>0.59150326797385622</v>
      </c>
      <c r="BG777">
        <f t="shared" si="2011"/>
        <v>0.63265306122448983</v>
      </c>
      <c r="BH777">
        <f t="shared" si="2011"/>
        <v>0.54335260115606931</v>
      </c>
      <c r="BI777">
        <f t="shared" si="2011"/>
        <v>0.47967479674796748</v>
      </c>
      <c r="BJ777">
        <f t="shared" si="2012"/>
        <v>0.40849673202614378</v>
      </c>
      <c r="BK777">
        <f t="shared" si="2012"/>
        <v>0.36734693877551022</v>
      </c>
      <c r="BL777">
        <f t="shared" si="2012"/>
        <v>0.45664739884393063</v>
      </c>
      <c r="BM777">
        <f t="shared" si="2012"/>
        <v>0.52032520325203258</v>
      </c>
      <c r="BP777" t="str">
        <f t="shared" si="2013"/>
        <v/>
      </c>
      <c r="BQ777" t="str">
        <f t="shared" si="2014"/>
        <v/>
      </c>
      <c r="BR777" t="str">
        <f t="shared" si="2015"/>
        <v/>
      </c>
      <c r="BS777" t="str">
        <f t="shared" si="2016"/>
        <v/>
      </c>
      <c r="BT777" t="str">
        <f t="shared" si="2016"/>
        <v/>
      </c>
      <c r="BU777" t="str">
        <f t="shared" si="2016"/>
        <v/>
      </c>
      <c r="BV777" t="str">
        <f t="shared" si="2016"/>
        <v/>
      </c>
      <c r="BW777" t="str">
        <f t="shared" si="2017"/>
        <v/>
      </c>
      <c r="BX777" t="str">
        <f t="shared" si="2017"/>
        <v/>
      </c>
      <c r="BY777" t="str">
        <f t="shared" si="2017"/>
        <v/>
      </c>
      <c r="BZ777" t="str">
        <f t="shared" si="2017"/>
        <v/>
      </c>
    </row>
    <row r="778" spans="1:78" outlineLevel="1">
      <c r="A778" t="s">
        <v>137</v>
      </c>
      <c r="B778" t="s">
        <v>1952</v>
      </c>
      <c r="C778">
        <v>2023</v>
      </c>
      <c r="D778" t="s">
        <v>2039</v>
      </c>
      <c r="G778">
        <f t="shared" si="1985"/>
        <v>0.28712871287128711</v>
      </c>
      <c r="H778">
        <f t="shared" si="1986"/>
        <v>0.41584158415841582</v>
      </c>
      <c r="I778">
        <f t="shared" si="1987"/>
        <v>0.22277227722772278</v>
      </c>
      <c r="K778" t="str">
        <f t="shared" si="1988"/>
        <v/>
      </c>
      <c r="L778" t="str">
        <f t="shared" si="1989"/>
        <v/>
      </c>
      <c r="M778" t="str">
        <f t="shared" si="1990"/>
        <v/>
      </c>
      <c r="O778">
        <f t="shared" si="1991"/>
        <v>0</v>
      </c>
      <c r="P778">
        <f t="shared" si="1992"/>
        <v>1</v>
      </c>
      <c r="R778">
        <f t="shared" si="1993"/>
        <v>0.26436781609195403</v>
      </c>
      <c r="S778">
        <f t="shared" si="1994"/>
        <v>0.65517241379310343</v>
      </c>
      <c r="T778">
        <f t="shared" si="1995"/>
        <v>0.52873563218390807</v>
      </c>
      <c r="U778">
        <f t="shared" si="1996"/>
        <v>0.11494252873563218</v>
      </c>
      <c r="V778">
        <f t="shared" si="1996"/>
        <v>0.13043478260869565</v>
      </c>
      <c r="W778">
        <f t="shared" si="1996"/>
        <v>7.0175438596491224E-2</v>
      </c>
      <c r="X778">
        <f t="shared" si="1996"/>
        <v>9.7826086956521743E-2</v>
      </c>
      <c r="Y778">
        <f t="shared" si="1997"/>
        <v>0.88505747126436785</v>
      </c>
      <c r="Z778">
        <f t="shared" si="1997"/>
        <v>0.86956521739130432</v>
      </c>
      <c r="AA778">
        <f t="shared" si="1997"/>
        <v>0.92982456140350878</v>
      </c>
      <c r="AB778">
        <f t="shared" si="1997"/>
        <v>0.90217391304347827</v>
      </c>
      <c r="AD778">
        <f t="shared" si="1998"/>
        <v>0.17676767676767677</v>
      </c>
      <c r="AE778">
        <f t="shared" si="1999"/>
        <v>0.5252525252525253</v>
      </c>
      <c r="AF778">
        <f t="shared" si="2000"/>
        <v>0.48484848484848486</v>
      </c>
      <c r="AG778">
        <f t="shared" si="2001"/>
        <v>0.26262626262626265</v>
      </c>
      <c r="AH778">
        <f t="shared" si="2001"/>
        <v>0.2857142857142857</v>
      </c>
      <c r="AI778">
        <f t="shared" si="2001"/>
        <v>6.7307692307692304E-2</v>
      </c>
      <c r="AJ778">
        <f t="shared" si="2001"/>
        <v>0.29166666666666669</v>
      </c>
      <c r="AK778">
        <f t="shared" si="2002"/>
        <v>0.73737373737373735</v>
      </c>
      <c r="AL778">
        <f t="shared" si="2002"/>
        <v>0.7142857142857143</v>
      </c>
      <c r="AM778">
        <f t="shared" si="2002"/>
        <v>0.93269230769230771</v>
      </c>
      <c r="AN778">
        <f t="shared" si="2002"/>
        <v>0.70833333333333337</v>
      </c>
      <c r="AQ778" t="str">
        <f t="shared" si="2003"/>
        <v/>
      </c>
      <c r="AR778" t="str">
        <f t="shared" si="2004"/>
        <v/>
      </c>
      <c r="AS778" t="str">
        <f t="shared" si="2005"/>
        <v/>
      </c>
      <c r="AT778" t="str">
        <f t="shared" si="2006"/>
        <v/>
      </c>
      <c r="AU778" t="str">
        <f t="shared" si="2006"/>
        <v/>
      </c>
      <c r="AV778" t="str">
        <f t="shared" si="2006"/>
        <v/>
      </c>
      <c r="AW778" t="str">
        <f t="shared" si="2006"/>
        <v/>
      </c>
      <c r="AX778" t="str">
        <f t="shared" si="2007"/>
        <v/>
      </c>
      <c r="AY778" t="str">
        <f t="shared" si="2007"/>
        <v/>
      </c>
      <c r="AZ778" t="str">
        <f t="shared" si="2007"/>
        <v/>
      </c>
      <c r="BA778" t="str">
        <f t="shared" si="2007"/>
        <v/>
      </c>
      <c r="BC778">
        <f t="shared" si="2008"/>
        <v>0.28510638297872343</v>
      </c>
      <c r="BD778">
        <f t="shared" si="2009"/>
        <v>0.62978723404255321</v>
      </c>
      <c r="BE778">
        <f t="shared" si="2010"/>
        <v>0.4553191489361702</v>
      </c>
      <c r="BF778">
        <f t="shared" si="2011"/>
        <v>0.53617021276595744</v>
      </c>
      <c r="BG778">
        <f t="shared" si="2011"/>
        <v>0.70149253731343286</v>
      </c>
      <c r="BH778">
        <f t="shared" si="2011"/>
        <v>0.5067567567567568</v>
      </c>
      <c r="BI778">
        <f t="shared" si="2011"/>
        <v>0.3644859813084112</v>
      </c>
      <c r="BJ778">
        <f t="shared" si="2012"/>
        <v>0.46382978723404256</v>
      </c>
      <c r="BK778">
        <f t="shared" si="2012"/>
        <v>0.29850746268656714</v>
      </c>
      <c r="BL778">
        <f t="shared" si="2012"/>
        <v>0.49324324324324326</v>
      </c>
      <c r="BM778">
        <f t="shared" si="2012"/>
        <v>0.63551401869158874</v>
      </c>
      <c r="BP778" t="str">
        <f t="shared" si="2013"/>
        <v/>
      </c>
      <c r="BQ778" t="str">
        <f t="shared" si="2014"/>
        <v/>
      </c>
      <c r="BR778" t="str">
        <f t="shared" si="2015"/>
        <v/>
      </c>
      <c r="BS778" t="str">
        <f t="shared" si="2016"/>
        <v/>
      </c>
      <c r="BT778" t="str">
        <f t="shared" si="2016"/>
        <v/>
      </c>
      <c r="BU778" t="str">
        <f t="shared" si="2016"/>
        <v/>
      </c>
      <c r="BV778" t="str">
        <f t="shared" si="2016"/>
        <v/>
      </c>
      <c r="BW778" t="str">
        <f t="shared" si="2017"/>
        <v/>
      </c>
      <c r="BX778" t="str">
        <f t="shared" si="2017"/>
        <v/>
      </c>
      <c r="BY778" t="str">
        <f t="shared" si="2017"/>
        <v/>
      </c>
      <c r="BZ778" t="str">
        <f t="shared" si="2017"/>
        <v/>
      </c>
    </row>
    <row r="779" spans="1:78" outlineLevel="1">
      <c r="A779" t="s">
        <v>139</v>
      </c>
      <c r="B779" t="s">
        <v>1981</v>
      </c>
      <c r="C779">
        <v>2018</v>
      </c>
      <c r="D779" t="s">
        <v>2039</v>
      </c>
      <c r="G779">
        <f t="shared" ref="G779:G784" si="2018">IF(F462&gt;0, G462/F462, "")</f>
        <v>0.37218045112781956</v>
      </c>
      <c r="H779">
        <f t="shared" ref="H779:H784" si="2019">IF(F462&gt;0, H462/F462, "")</f>
        <v>0.43609022556390975</v>
      </c>
      <c r="I779">
        <f t="shared" ref="I779:I784" si="2020">IF(F462&gt;0, I462/F462, "")</f>
        <v>0.21804511278195488</v>
      </c>
      <c r="K779" t="str">
        <f t="shared" ref="K779:K784" si="2021">IF(J462&gt;0, K462/J462, "")</f>
        <v/>
      </c>
      <c r="L779" t="str">
        <f t="shared" ref="L779:L784" si="2022">IF(J462&gt;0, L462/J462, "")</f>
        <v/>
      </c>
      <c r="M779" t="str">
        <f t="shared" ref="M779:M784" si="2023">IF(J462&gt;0, M462/J462, "")</f>
        <v/>
      </c>
      <c r="O779" t="str">
        <f t="shared" ref="O779:O784" si="2024">IF(N462&gt;0, O462/N462, "")</f>
        <v/>
      </c>
      <c r="P779" t="str">
        <f t="shared" ref="P779:P784" si="2025">IF(N462&gt;0, P462/N462, "")</f>
        <v/>
      </c>
      <c r="R779" t="str">
        <f t="shared" ref="R779:R784" si="2026">IF(Q462&gt;0, R462/Q462, "")</f>
        <v/>
      </c>
      <c r="S779" t="str">
        <f t="shared" ref="S779:S784" si="2027">IF(Q462&gt;0, S462/Q462, "")</f>
        <v/>
      </c>
      <c r="T779" t="str">
        <f t="shared" ref="T779:T784" si="2028">IF(Q462&gt;0, T462/Q462, "")</f>
        <v/>
      </c>
      <c r="U779" t="str">
        <f t="shared" ref="U779:X784" si="2029">IF(Q462&gt;0, U462/Q462, "")</f>
        <v/>
      </c>
      <c r="V779" t="str">
        <f t="shared" si="2029"/>
        <v/>
      </c>
      <c r="W779" t="str">
        <f t="shared" si="2029"/>
        <v/>
      </c>
      <c r="X779" t="str">
        <f t="shared" si="2029"/>
        <v/>
      </c>
      <c r="Y779" t="str">
        <f t="shared" ref="Y779:AB784" si="2030">IF(Q462&gt;0, Y462/Q462, "")</f>
        <v/>
      </c>
      <c r="Z779" t="str">
        <f t="shared" si="2030"/>
        <v/>
      </c>
      <c r="AA779" t="str">
        <f t="shared" si="2030"/>
        <v/>
      </c>
      <c r="AB779" t="str">
        <f t="shared" si="2030"/>
        <v/>
      </c>
      <c r="AD779">
        <f t="shared" ref="AD779:AD784" si="2031">IF(AC462&gt;0, AD462/AC462, "")</f>
        <v>0.45797101449275363</v>
      </c>
      <c r="AE779">
        <f t="shared" ref="AE779:AE784" si="2032">IF(AC462&gt;0, AE462/AC462, "")</f>
        <v>0.40579710144927539</v>
      </c>
      <c r="AF779">
        <f t="shared" ref="AF779:AF784" si="2033">IF(AC462&gt;0, AF462/AC462, "")</f>
        <v>0.56811594202898552</v>
      </c>
      <c r="AG779">
        <f t="shared" ref="AG779:AJ784" si="2034">IF(AC462&gt;0, AG462/AC462, "")</f>
        <v>0.31594202898550727</v>
      </c>
      <c r="AH779">
        <f t="shared" si="2034"/>
        <v>0.26582278481012656</v>
      </c>
      <c r="AI779">
        <f t="shared" si="2034"/>
        <v>0.29285714285714287</v>
      </c>
      <c r="AJ779">
        <f t="shared" si="2034"/>
        <v>0.33163265306122447</v>
      </c>
      <c r="AK779">
        <f t="shared" ref="AK779:AN784" si="2035">IF(AC462&gt;0, AK462/AC462, "")</f>
        <v>0.68405797101449273</v>
      </c>
      <c r="AL779">
        <f t="shared" si="2035"/>
        <v>0.73417721518987344</v>
      </c>
      <c r="AM779">
        <f t="shared" si="2035"/>
        <v>0.70714285714285718</v>
      </c>
      <c r="AN779">
        <f t="shared" si="2035"/>
        <v>0.66836734693877553</v>
      </c>
      <c r="AQ779" t="str">
        <f t="shared" ref="AQ779:AQ784" si="2036">IF(AP462&gt;0, AQ462/AP462, "")</f>
        <v/>
      </c>
      <c r="AR779" t="str">
        <f t="shared" ref="AR779:AR784" si="2037">IF(AP462&gt;0, AR462/AP462, "")</f>
        <v/>
      </c>
      <c r="AS779" t="str">
        <f t="shared" ref="AS779:AS784" si="2038">IF(AP462&gt;0, AS462/AP462, "")</f>
        <v/>
      </c>
      <c r="AT779" t="str">
        <f t="shared" ref="AT779:AW784" si="2039">IF(AP462&gt;0, AT462/AP462, "")</f>
        <v/>
      </c>
      <c r="AU779" t="str">
        <f t="shared" si="2039"/>
        <v/>
      </c>
      <c r="AV779" t="str">
        <f t="shared" si="2039"/>
        <v/>
      </c>
      <c r="AW779" t="str">
        <f t="shared" si="2039"/>
        <v/>
      </c>
      <c r="AX779" t="str">
        <f t="shared" ref="AX779:BA784" si="2040">IF(AP462&gt;0, AX462/AP462, "")</f>
        <v/>
      </c>
      <c r="AY779" t="str">
        <f t="shared" si="2040"/>
        <v/>
      </c>
      <c r="AZ779" t="str">
        <f t="shared" si="2040"/>
        <v/>
      </c>
      <c r="BA779" t="str">
        <f t="shared" si="2040"/>
        <v/>
      </c>
      <c r="BC779">
        <f t="shared" ref="BC779:BC784" si="2041">IF(BB462&gt;0, BC462/BB462, "")</f>
        <v>0.29565217391304349</v>
      </c>
      <c r="BD779">
        <f t="shared" ref="BD779:BD784" si="2042">IF(BB462&gt;0, BD462/BB462, "")</f>
        <v>0.45869565217391306</v>
      </c>
      <c r="BE779">
        <f t="shared" ref="BE779:BE784" si="2043">IF(BB462&gt;0, BE462/BB462, "")</f>
        <v>0.38043478260869568</v>
      </c>
      <c r="BF779">
        <f t="shared" ref="BF779:BI784" si="2044">IF(BB462&gt;0, BF462/BB462, "")</f>
        <v>0.59347826086956523</v>
      </c>
      <c r="BG779">
        <f t="shared" si="2044"/>
        <v>0.68382352941176472</v>
      </c>
      <c r="BH779">
        <f t="shared" si="2044"/>
        <v>0.57345971563981046</v>
      </c>
      <c r="BI779">
        <f t="shared" si="2044"/>
        <v>0.4514285714285714</v>
      </c>
      <c r="BJ779">
        <f t="shared" ref="BJ779:BM784" si="2045">IF(BB462&gt;0, BJ462/BB462, "")</f>
        <v>0.40652173913043477</v>
      </c>
      <c r="BK779">
        <f t="shared" si="2045"/>
        <v>0.31617647058823528</v>
      </c>
      <c r="BL779">
        <f t="shared" si="2045"/>
        <v>0.42654028436018959</v>
      </c>
      <c r="BM779">
        <f t="shared" si="2045"/>
        <v>0.5485714285714286</v>
      </c>
      <c r="BP779" t="str">
        <f t="shared" ref="BP779:BP784" si="2046">IF(BO462&gt;0, BP462/BO462, "")</f>
        <v/>
      </c>
      <c r="BQ779" t="str">
        <f t="shared" ref="BQ779:BQ784" si="2047">IF(BO462&gt;0, BQ462/BO462, "")</f>
        <v/>
      </c>
      <c r="BR779" t="str">
        <f t="shared" ref="BR779:BR784" si="2048">IF(BO462&gt;0, BR462/BO462, "")</f>
        <v/>
      </c>
      <c r="BS779" t="str">
        <f t="shared" ref="BS779:BV784" si="2049">IF(BO462&gt;0, BS462/BO462, "")</f>
        <v/>
      </c>
      <c r="BT779" t="str">
        <f t="shared" si="2049"/>
        <v/>
      </c>
      <c r="BU779" t="str">
        <f t="shared" si="2049"/>
        <v/>
      </c>
      <c r="BV779" t="str">
        <f t="shared" si="2049"/>
        <v/>
      </c>
      <c r="BW779" t="str">
        <f t="shared" ref="BW779:BZ784" si="2050">IF(BO462&gt;0, BW462/BO462, "")</f>
        <v/>
      </c>
      <c r="BX779" t="str">
        <f t="shared" si="2050"/>
        <v/>
      </c>
      <c r="BY779" t="str">
        <f t="shared" si="2050"/>
        <v/>
      </c>
      <c r="BZ779" t="str">
        <f t="shared" si="2050"/>
        <v/>
      </c>
    </row>
    <row r="780" spans="1:78" outlineLevel="1">
      <c r="A780" t="s">
        <v>139</v>
      </c>
      <c r="B780" t="s">
        <v>1981</v>
      </c>
      <c r="C780">
        <v>2019</v>
      </c>
      <c r="D780" t="s">
        <v>2039</v>
      </c>
      <c r="G780">
        <f t="shared" si="2018"/>
        <v>0.39084507042253519</v>
      </c>
      <c r="H780">
        <f t="shared" si="2019"/>
        <v>0.43661971830985913</v>
      </c>
      <c r="I780">
        <f t="shared" si="2020"/>
        <v>0.26056338028169013</v>
      </c>
      <c r="K780" t="str">
        <f t="shared" si="2021"/>
        <v/>
      </c>
      <c r="L780" t="str">
        <f t="shared" si="2022"/>
        <v/>
      </c>
      <c r="M780" t="str">
        <f t="shared" si="2023"/>
        <v/>
      </c>
      <c r="O780" t="str">
        <f t="shared" si="2024"/>
        <v/>
      </c>
      <c r="P780" t="str">
        <f t="shared" si="2025"/>
        <v/>
      </c>
      <c r="R780" t="str">
        <f t="shared" si="2026"/>
        <v/>
      </c>
      <c r="S780" t="str">
        <f t="shared" si="2027"/>
        <v/>
      </c>
      <c r="T780" t="str">
        <f t="shared" si="2028"/>
        <v/>
      </c>
      <c r="U780" t="str">
        <f t="shared" si="2029"/>
        <v/>
      </c>
      <c r="V780" t="str">
        <f t="shared" si="2029"/>
        <v/>
      </c>
      <c r="W780" t="str">
        <f t="shared" si="2029"/>
        <v/>
      </c>
      <c r="X780" t="str">
        <f t="shared" si="2029"/>
        <v/>
      </c>
      <c r="Y780" t="str">
        <f t="shared" si="2030"/>
        <v/>
      </c>
      <c r="Z780" t="str">
        <f t="shared" si="2030"/>
        <v/>
      </c>
      <c r="AA780" t="str">
        <f t="shared" si="2030"/>
        <v/>
      </c>
      <c r="AB780" t="str">
        <f t="shared" si="2030"/>
        <v/>
      </c>
      <c r="AD780">
        <f t="shared" si="2031"/>
        <v>0.49163879598662208</v>
      </c>
      <c r="AE780">
        <f t="shared" si="2032"/>
        <v>0.43143812709030099</v>
      </c>
      <c r="AF780">
        <f t="shared" si="2033"/>
        <v>0.47826086956521741</v>
      </c>
      <c r="AG780">
        <f t="shared" si="2034"/>
        <v>0.32107023411371238</v>
      </c>
      <c r="AH780">
        <f t="shared" si="2034"/>
        <v>0.27210884353741499</v>
      </c>
      <c r="AI780">
        <f t="shared" si="2034"/>
        <v>0.2868217054263566</v>
      </c>
      <c r="AJ780">
        <f t="shared" si="2034"/>
        <v>0.30769230769230771</v>
      </c>
      <c r="AK780">
        <f t="shared" si="2035"/>
        <v>0.67892976588628762</v>
      </c>
      <c r="AL780">
        <f t="shared" si="2035"/>
        <v>0.72789115646258506</v>
      </c>
      <c r="AM780">
        <f t="shared" si="2035"/>
        <v>0.71317829457364346</v>
      </c>
      <c r="AN780">
        <f t="shared" si="2035"/>
        <v>0.69230769230769229</v>
      </c>
      <c r="AQ780" t="str">
        <f t="shared" si="2036"/>
        <v/>
      </c>
      <c r="AR780" t="str">
        <f t="shared" si="2037"/>
        <v/>
      </c>
      <c r="AS780" t="str">
        <f t="shared" si="2038"/>
        <v/>
      </c>
      <c r="AT780" t="str">
        <f t="shared" si="2039"/>
        <v/>
      </c>
      <c r="AU780" t="str">
        <f t="shared" si="2039"/>
        <v/>
      </c>
      <c r="AV780" t="str">
        <f t="shared" si="2039"/>
        <v/>
      </c>
      <c r="AW780" t="str">
        <f t="shared" si="2039"/>
        <v/>
      </c>
      <c r="AX780" t="str">
        <f t="shared" si="2040"/>
        <v/>
      </c>
      <c r="AY780" t="str">
        <f t="shared" si="2040"/>
        <v/>
      </c>
      <c r="AZ780" t="str">
        <f t="shared" si="2040"/>
        <v/>
      </c>
      <c r="BA780" t="str">
        <f t="shared" si="2040"/>
        <v/>
      </c>
      <c r="BC780">
        <f t="shared" si="2041"/>
        <v>0.37336244541484714</v>
      </c>
      <c r="BD780">
        <f t="shared" si="2042"/>
        <v>0.4606986899563319</v>
      </c>
      <c r="BE780">
        <f t="shared" si="2043"/>
        <v>0.38427947598253276</v>
      </c>
      <c r="BF780">
        <f t="shared" si="2044"/>
        <v>0.61572052401746724</v>
      </c>
      <c r="BG780">
        <f t="shared" si="2044"/>
        <v>0.67251461988304095</v>
      </c>
      <c r="BH780">
        <f t="shared" si="2044"/>
        <v>0.6398104265402843</v>
      </c>
      <c r="BI780">
        <f t="shared" si="2044"/>
        <v>0.49431818181818182</v>
      </c>
      <c r="BJ780">
        <f t="shared" si="2045"/>
        <v>0.38427947598253276</v>
      </c>
      <c r="BK780">
        <f t="shared" si="2045"/>
        <v>0.32748538011695905</v>
      </c>
      <c r="BL780">
        <f t="shared" si="2045"/>
        <v>0.36018957345971564</v>
      </c>
      <c r="BM780">
        <f t="shared" si="2045"/>
        <v>0.50568181818181823</v>
      </c>
      <c r="BP780" t="str">
        <f t="shared" si="2046"/>
        <v/>
      </c>
      <c r="BQ780" t="str">
        <f t="shared" si="2047"/>
        <v/>
      </c>
      <c r="BR780" t="str">
        <f t="shared" si="2048"/>
        <v/>
      </c>
      <c r="BS780" t="str">
        <f t="shared" si="2049"/>
        <v/>
      </c>
      <c r="BT780" t="str">
        <f t="shared" si="2049"/>
        <v/>
      </c>
      <c r="BU780" t="str">
        <f t="shared" si="2049"/>
        <v/>
      </c>
      <c r="BV780" t="str">
        <f t="shared" si="2049"/>
        <v/>
      </c>
      <c r="BW780" t="str">
        <f t="shared" si="2050"/>
        <v/>
      </c>
      <c r="BX780" t="str">
        <f t="shared" si="2050"/>
        <v/>
      </c>
      <c r="BY780" t="str">
        <f t="shared" si="2050"/>
        <v/>
      </c>
      <c r="BZ780" t="str">
        <f t="shared" si="2050"/>
        <v/>
      </c>
    </row>
    <row r="781" spans="1:78" outlineLevel="1">
      <c r="A781" t="s">
        <v>139</v>
      </c>
      <c r="B781" t="s">
        <v>1981</v>
      </c>
      <c r="C781">
        <v>2020</v>
      </c>
      <c r="D781" t="s">
        <v>2039</v>
      </c>
      <c r="G781">
        <f t="shared" si="2018"/>
        <v>0.40799999999999997</v>
      </c>
      <c r="H781">
        <f t="shared" si="2019"/>
        <v>0.432</v>
      </c>
      <c r="I781">
        <f t="shared" si="2020"/>
        <v>0.28399999999999997</v>
      </c>
      <c r="K781" t="str">
        <f t="shared" si="2021"/>
        <v/>
      </c>
      <c r="L781" t="str">
        <f t="shared" si="2022"/>
        <v/>
      </c>
      <c r="M781" t="str">
        <f t="shared" si="2023"/>
        <v/>
      </c>
      <c r="O781">
        <f t="shared" si="2024"/>
        <v>0.30357142857142855</v>
      </c>
      <c r="P781">
        <f t="shared" si="2025"/>
        <v>0.6964285714285714</v>
      </c>
      <c r="R781">
        <f t="shared" si="2026"/>
        <v>0</v>
      </c>
      <c r="S781">
        <f t="shared" si="2027"/>
        <v>0</v>
      </c>
      <c r="T781">
        <f t="shared" si="2028"/>
        <v>0</v>
      </c>
      <c r="U781">
        <f t="shared" si="2029"/>
        <v>0.865979381443299</v>
      </c>
      <c r="V781" t="str">
        <f t="shared" si="2029"/>
        <v/>
      </c>
      <c r="W781" t="str">
        <f t="shared" si="2029"/>
        <v/>
      </c>
      <c r="X781" t="str">
        <f t="shared" si="2029"/>
        <v/>
      </c>
      <c r="Y781">
        <f t="shared" si="2030"/>
        <v>0.13402061855670103</v>
      </c>
      <c r="Z781" t="str">
        <f t="shared" si="2030"/>
        <v/>
      </c>
      <c r="AA781" t="str">
        <f t="shared" si="2030"/>
        <v/>
      </c>
      <c r="AB781" t="str">
        <f t="shared" si="2030"/>
        <v/>
      </c>
      <c r="AD781">
        <f t="shared" si="2031"/>
        <v>0.37450199203187251</v>
      </c>
      <c r="AE781">
        <f t="shared" si="2032"/>
        <v>0.45019920318725098</v>
      </c>
      <c r="AF781">
        <f t="shared" si="2033"/>
        <v>0.43426294820717132</v>
      </c>
      <c r="AG781">
        <f t="shared" si="2034"/>
        <v>0.41434262948207173</v>
      </c>
      <c r="AH781">
        <f t="shared" si="2034"/>
        <v>0.40425531914893614</v>
      </c>
      <c r="AI781">
        <f t="shared" si="2034"/>
        <v>0.36283185840707965</v>
      </c>
      <c r="AJ781">
        <f t="shared" si="2034"/>
        <v>0.46788990825688076</v>
      </c>
      <c r="AK781">
        <f t="shared" si="2035"/>
        <v>0.58565737051792832</v>
      </c>
      <c r="AL781">
        <f t="shared" si="2035"/>
        <v>0.5957446808510638</v>
      </c>
      <c r="AM781">
        <f t="shared" si="2035"/>
        <v>0.63716814159292035</v>
      </c>
      <c r="AN781">
        <f t="shared" si="2035"/>
        <v>0.5321100917431193</v>
      </c>
      <c r="AQ781" t="str">
        <f t="shared" si="2036"/>
        <v/>
      </c>
      <c r="AR781" t="str">
        <f t="shared" si="2037"/>
        <v/>
      </c>
      <c r="AS781" t="str">
        <f t="shared" si="2038"/>
        <v/>
      </c>
      <c r="AT781" t="str">
        <f t="shared" si="2039"/>
        <v/>
      </c>
      <c r="AU781" t="str">
        <f t="shared" si="2039"/>
        <v/>
      </c>
      <c r="AV781" t="str">
        <f t="shared" si="2039"/>
        <v/>
      </c>
      <c r="AW781" t="str">
        <f t="shared" si="2039"/>
        <v/>
      </c>
      <c r="AX781" t="str">
        <f t="shared" si="2040"/>
        <v/>
      </c>
      <c r="AY781" t="str">
        <f t="shared" si="2040"/>
        <v/>
      </c>
      <c r="AZ781" t="str">
        <f t="shared" si="2040"/>
        <v/>
      </c>
      <c r="BA781" t="str">
        <f t="shared" si="2040"/>
        <v/>
      </c>
      <c r="BC781">
        <f t="shared" si="2041"/>
        <v>0.34271099744245526</v>
      </c>
      <c r="BD781">
        <f t="shared" si="2042"/>
        <v>0.48593350383631712</v>
      </c>
      <c r="BE781">
        <f t="shared" si="2043"/>
        <v>0.40409207161125321</v>
      </c>
      <c r="BF781">
        <f t="shared" si="2044"/>
        <v>0.62148337595907932</v>
      </c>
      <c r="BG781">
        <f t="shared" si="2044"/>
        <v>0.67164179104477617</v>
      </c>
      <c r="BH781">
        <f t="shared" si="2044"/>
        <v>0.59473684210526312</v>
      </c>
      <c r="BI781">
        <f t="shared" si="2044"/>
        <v>0.56329113924050633</v>
      </c>
      <c r="BJ781">
        <f t="shared" si="2045"/>
        <v>0.37851662404092073</v>
      </c>
      <c r="BK781">
        <f t="shared" si="2045"/>
        <v>0.32835820895522388</v>
      </c>
      <c r="BL781">
        <f t="shared" si="2045"/>
        <v>0.40526315789473683</v>
      </c>
      <c r="BM781">
        <f t="shared" si="2045"/>
        <v>0.43670886075949367</v>
      </c>
      <c r="BP781" t="str">
        <f t="shared" si="2046"/>
        <v/>
      </c>
      <c r="BQ781" t="str">
        <f t="shared" si="2047"/>
        <v/>
      </c>
      <c r="BR781" t="str">
        <f t="shared" si="2048"/>
        <v/>
      </c>
      <c r="BS781" t="str">
        <f t="shared" si="2049"/>
        <v/>
      </c>
      <c r="BT781" t="str">
        <f t="shared" si="2049"/>
        <v/>
      </c>
      <c r="BU781" t="str">
        <f t="shared" si="2049"/>
        <v/>
      </c>
      <c r="BV781" t="str">
        <f t="shared" si="2049"/>
        <v/>
      </c>
      <c r="BW781" t="str">
        <f t="shared" si="2050"/>
        <v/>
      </c>
      <c r="BX781" t="str">
        <f t="shared" si="2050"/>
        <v/>
      </c>
      <c r="BY781" t="str">
        <f t="shared" si="2050"/>
        <v/>
      </c>
      <c r="BZ781" t="str">
        <f t="shared" si="2050"/>
        <v/>
      </c>
    </row>
    <row r="782" spans="1:78" outlineLevel="1">
      <c r="A782" t="s">
        <v>139</v>
      </c>
      <c r="B782" t="s">
        <v>1981</v>
      </c>
      <c r="C782">
        <v>2021</v>
      </c>
      <c r="D782" t="s">
        <v>2039</v>
      </c>
      <c r="G782">
        <f t="shared" si="2018"/>
        <v>0.32196969696969696</v>
      </c>
      <c r="H782">
        <f t="shared" si="2019"/>
        <v>0.39015151515151514</v>
      </c>
      <c r="I782">
        <f t="shared" si="2020"/>
        <v>0.32575757575757575</v>
      </c>
      <c r="K782" t="str">
        <f t="shared" si="2021"/>
        <v/>
      </c>
      <c r="L782" t="str">
        <f t="shared" si="2022"/>
        <v/>
      </c>
      <c r="M782" t="str">
        <f t="shared" si="2023"/>
        <v/>
      </c>
      <c r="O782">
        <f t="shared" si="2024"/>
        <v>0.34615384615384615</v>
      </c>
      <c r="P782">
        <f t="shared" si="2025"/>
        <v>0.65384615384615385</v>
      </c>
      <c r="R782">
        <f t="shared" si="2026"/>
        <v>0</v>
      </c>
      <c r="S782">
        <f t="shared" si="2027"/>
        <v>0</v>
      </c>
      <c r="T782">
        <f t="shared" si="2028"/>
        <v>0</v>
      </c>
      <c r="U782">
        <f t="shared" si="2029"/>
        <v>0.94285714285714284</v>
      </c>
      <c r="V782" t="str">
        <f t="shared" si="2029"/>
        <v/>
      </c>
      <c r="W782" t="str">
        <f t="shared" si="2029"/>
        <v/>
      </c>
      <c r="X782" t="str">
        <f t="shared" si="2029"/>
        <v/>
      </c>
      <c r="Y782">
        <f t="shared" si="2030"/>
        <v>5.7142857142857141E-2</v>
      </c>
      <c r="Z782" t="str">
        <f t="shared" si="2030"/>
        <v/>
      </c>
      <c r="AA782" t="str">
        <f t="shared" si="2030"/>
        <v/>
      </c>
      <c r="AB782" t="str">
        <f t="shared" si="2030"/>
        <v/>
      </c>
      <c r="AD782">
        <f t="shared" si="2031"/>
        <v>0.36742424242424243</v>
      </c>
      <c r="AE782">
        <f t="shared" si="2032"/>
        <v>0.39015151515151514</v>
      </c>
      <c r="AF782">
        <f t="shared" si="2033"/>
        <v>0.46969696969696972</v>
      </c>
      <c r="AG782">
        <f t="shared" si="2034"/>
        <v>0.32954545454545453</v>
      </c>
      <c r="AH782">
        <f t="shared" si="2034"/>
        <v>0.36082474226804123</v>
      </c>
      <c r="AI782">
        <f t="shared" si="2034"/>
        <v>0.30097087378640774</v>
      </c>
      <c r="AJ782">
        <f t="shared" si="2034"/>
        <v>0.36290322580645162</v>
      </c>
      <c r="AK782">
        <f t="shared" si="2035"/>
        <v>0.67045454545454541</v>
      </c>
      <c r="AL782">
        <f t="shared" si="2035"/>
        <v>0.63917525773195871</v>
      </c>
      <c r="AM782">
        <f t="shared" si="2035"/>
        <v>0.69902912621359226</v>
      </c>
      <c r="AN782">
        <f t="shared" si="2035"/>
        <v>0.63709677419354838</v>
      </c>
      <c r="AQ782" t="str">
        <f t="shared" si="2036"/>
        <v/>
      </c>
      <c r="AR782" t="str">
        <f t="shared" si="2037"/>
        <v/>
      </c>
      <c r="AS782" t="str">
        <f t="shared" si="2038"/>
        <v/>
      </c>
      <c r="AT782" t="str">
        <f t="shared" si="2039"/>
        <v/>
      </c>
      <c r="AU782" t="str">
        <f t="shared" si="2039"/>
        <v/>
      </c>
      <c r="AV782" t="str">
        <f t="shared" si="2039"/>
        <v/>
      </c>
      <c r="AW782" t="str">
        <f t="shared" si="2039"/>
        <v/>
      </c>
      <c r="AX782" t="str">
        <f t="shared" si="2040"/>
        <v/>
      </c>
      <c r="AY782" t="str">
        <f t="shared" si="2040"/>
        <v/>
      </c>
      <c r="AZ782" t="str">
        <f t="shared" si="2040"/>
        <v/>
      </c>
      <c r="BA782" t="str">
        <f t="shared" si="2040"/>
        <v/>
      </c>
      <c r="BC782">
        <f t="shared" si="2041"/>
        <v>0.32526881720430106</v>
      </c>
      <c r="BD782">
        <f t="shared" si="2042"/>
        <v>0.47580645161290325</v>
      </c>
      <c r="BE782">
        <f t="shared" si="2043"/>
        <v>0.34408602150537637</v>
      </c>
      <c r="BF782">
        <f t="shared" si="2044"/>
        <v>0.62365591397849462</v>
      </c>
      <c r="BG782">
        <f t="shared" si="2044"/>
        <v>0.68595041322314054</v>
      </c>
      <c r="BH782">
        <f t="shared" si="2044"/>
        <v>0.64971751412429379</v>
      </c>
      <c r="BI782">
        <f t="shared" si="2044"/>
        <v>0.5703125</v>
      </c>
      <c r="BJ782">
        <f t="shared" si="2045"/>
        <v>0.37634408602150538</v>
      </c>
      <c r="BK782">
        <f t="shared" si="2045"/>
        <v>0.31404958677685951</v>
      </c>
      <c r="BL782">
        <f t="shared" si="2045"/>
        <v>0.35028248587570621</v>
      </c>
      <c r="BM782">
        <f t="shared" si="2045"/>
        <v>0.4296875</v>
      </c>
      <c r="BP782" t="str">
        <f t="shared" si="2046"/>
        <v/>
      </c>
      <c r="BQ782" t="str">
        <f t="shared" si="2047"/>
        <v/>
      </c>
      <c r="BR782" t="str">
        <f t="shared" si="2048"/>
        <v/>
      </c>
      <c r="BS782" t="str">
        <f t="shared" si="2049"/>
        <v/>
      </c>
      <c r="BT782" t="str">
        <f t="shared" si="2049"/>
        <v/>
      </c>
      <c r="BU782" t="str">
        <f t="shared" si="2049"/>
        <v/>
      </c>
      <c r="BV782" t="str">
        <f t="shared" si="2049"/>
        <v/>
      </c>
      <c r="BW782" t="str">
        <f t="shared" si="2050"/>
        <v/>
      </c>
      <c r="BX782" t="str">
        <f t="shared" si="2050"/>
        <v/>
      </c>
      <c r="BY782" t="str">
        <f t="shared" si="2050"/>
        <v/>
      </c>
      <c r="BZ782" t="str">
        <f t="shared" si="2050"/>
        <v/>
      </c>
    </row>
    <row r="783" spans="1:78" outlineLevel="1">
      <c r="A783" t="s">
        <v>139</v>
      </c>
      <c r="B783" t="s">
        <v>1981</v>
      </c>
      <c r="C783">
        <v>2022</v>
      </c>
      <c r="D783" t="s">
        <v>2039</v>
      </c>
      <c r="G783">
        <f t="shared" si="2018"/>
        <v>0.36403508771929827</v>
      </c>
      <c r="H783">
        <f t="shared" si="2019"/>
        <v>0.43859649122807015</v>
      </c>
      <c r="I783">
        <f t="shared" si="2020"/>
        <v>0.23245614035087719</v>
      </c>
      <c r="K783" t="str">
        <f t="shared" si="2021"/>
        <v/>
      </c>
      <c r="L783" t="str">
        <f t="shared" si="2022"/>
        <v/>
      </c>
      <c r="M783" t="str">
        <f t="shared" si="2023"/>
        <v/>
      </c>
      <c r="O783">
        <f t="shared" si="2024"/>
        <v>0.312</v>
      </c>
      <c r="P783">
        <f t="shared" si="2025"/>
        <v>0.68799999999999994</v>
      </c>
      <c r="R783">
        <f t="shared" si="2026"/>
        <v>0</v>
      </c>
      <c r="S783">
        <f t="shared" si="2027"/>
        <v>0</v>
      </c>
      <c r="T783">
        <f t="shared" si="2028"/>
        <v>0</v>
      </c>
      <c r="U783">
        <f t="shared" si="2029"/>
        <v>0.8666666666666667</v>
      </c>
      <c r="V783" t="str">
        <f t="shared" si="2029"/>
        <v/>
      </c>
      <c r="W783" t="str">
        <f t="shared" si="2029"/>
        <v/>
      </c>
      <c r="X783" t="str">
        <f t="shared" si="2029"/>
        <v/>
      </c>
      <c r="Y783">
        <f t="shared" si="2030"/>
        <v>0.13333333333333333</v>
      </c>
      <c r="Z783" t="str">
        <f t="shared" si="2030"/>
        <v/>
      </c>
      <c r="AA783" t="str">
        <f t="shared" si="2030"/>
        <v/>
      </c>
      <c r="AB783" t="str">
        <f t="shared" si="2030"/>
        <v/>
      </c>
      <c r="AD783">
        <f t="shared" si="2031"/>
        <v>0.42756183745583037</v>
      </c>
      <c r="AE783">
        <f t="shared" si="2032"/>
        <v>0.46643109540636041</v>
      </c>
      <c r="AF783">
        <f t="shared" si="2033"/>
        <v>0.42756183745583037</v>
      </c>
      <c r="AG783">
        <f t="shared" si="2034"/>
        <v>0.35689045936395758</v>
      </c>
      <c r="AH783">
        <f t="shared" si="2034"/>
        <v>0.42975206611570249</v>
      </c>
      <c r="AI783">
        <f t="shared" si="2034"/>
        <v>0.35606060606060608</v>
      </c>
      <c r="AJ783">
        <f t="shared" si="2034"/>
        <v>0.2975206611570248</v>
      </c>
      <c r="AK783">
        <f t="shared" si="2035"/>
        <v>0.64310954063604242</v>
      </c>
      <c r="AL783">
        <f t="shared" si="2035"/>
        <v>0.57024793388429751</v>
      </c>
      <c r="AM783">
        <f t="shared" si="2035"/>
        <v>0.64393939393939392</v>
      </c>
      <c r="AN783">
        <f t="shared" si="2035"/>
        <v>0.7024793388429752</v>
      </c>
      <c r="AQ783" t="str">
        <f t="shared" si="2036"/>
        <v/>
      </c>
      <c r="AR783" t="str">
        <f t="shared" si="2037"/>
        <v/>
      </c>
      <c r="AS783" t="str">
        <f t="shared" si="2038"/>
        <v/>
      </c>
      <c r="AT783" t="str">
        <f t="shared" si="2039"/>
        <v/>
      </c>
      <c r="AU783" t="str">
        <f t="shared" si="2039"/>
        <v/>
      </c>
      <c r="AV783" t="str">
        <f t="shared" si="2039"/>
        <v/>
      </c>
      <c r="AW783" t="str">
        <f t="shared" si="2039"/>
        <v/>
      </c>
      <c r="AX783" t="str">
        <f t="shared" si="2040"/>
        <v/>
      </c>
      <c r="AY783" t="str">
        <f t="shared" si="2040"/>
        <v/>
      </c>
      <c r="AZ783" t="str">
        <f t="shared" si="2040"/>
        <v/>
      </c>
      <c r="BA783" t="str">
        <f t="shared" si="2040"/>
        <v/>
      </c>
      <c r="BC783">
        <f t="shared" si="2041"/>
        <v>0.28488372093023256</v>
      </c>
      <c r="BD783">
        <f t="shared" si="2042"/>
        <v>0.48837209302325579</v>
      </c>
      <c r="BE783">
        <f t="shared" si="2043"/>
        <v>0.41860465116279072</v>
      </c>
      <c r="BF783">
        <f t="shared" si="2044"/>
        <v>0.59302325581395354</v>
      </c>
      <c r="BG783">
        <f t="shared" si="2044"/>
        <v>0.7142857142857143</v>
      </c>
      <c r="BH783">
        <f t="shared" si="2044"/>
        <v>0.57738095238095233</v>
      </c>
      <c r="BI783">
        <f t="shared" si="2044"/>
        <v>0.45833333333333331</v>
      </c>
      <c r="BJ783">
        <f t="shared" si="2045"/>
        <v>0.40697674418604651</v>
      </c>
      <c r="BK783">
        <f t="shared" si="2045"/>
        <v>0.2857142857142857</v>
      </c>
      <c r="BL783">
        <f t="shared" si="2045"/>
        <v>0.42261904761904762</v>
      </c>
      <c r="BM783">
        <f t="shared" si="2045"/>
        <v>0.54166666666666663</v>
      </c>
      <c r="BP783" t="str">
        <f t="shared" si="2046"/>
        <v/>
      </c>
      <c r="BQ783" t="str">
        <f t="shared" si="2047"/>
        <v/>
      </c>
      <c r="BR783" t="str">
        <f t="shared" si="2048"/>
        <v/>
      </c>
      <c r="BS783" t="str">
        <f t="shared" si="2049"/>
        <v/>
      </c>
      <c r="BT783" t="str">
        <f t="shared" si="2049"/>
        <v/>
      </c>
      <c r="BU783" t="str">
        <f t="shared" si="2049"/>
        <v/>
      </c>
      <c r="BV783" t="str">
        <f t="shared" si="2049"/>
        <v/>
      </c>
      <c r="BW783" t="str">
        <f t="shared" si="2050"/>
        <v/>
      </c>
      <c r="BX783" t="str">
        <f t="shared" si="2050"/>
        <v/>
      </c>
      <c r="BY783" t="str">
        <f t="shared" si="2050"/>
        <v/>
      </c>
      <c r="BZ783" t="str">
        <f t="shared" si="2050"/>
        <v/>
      </c>
    </row>
    <row r="784" spans="1:78" outlineLevel="1">
      <c r="A784" t="s">
        <v>139</v>
      </c>
      <c r="B784" t="s">
        <v>1981</v>
      </c>
      <c r="C784">
        <v>2023</v>
      </c>
      <c r="D784" t="s">
        <v>2039</v>
      </c>
      <c r="G784">
        <f t="shared" si="2018"/>
        <v>0.32211538461538464</v>
      </c>
      <c r="H784">
        <f t="shared" si="2019"/>
        <v>0.45192307692307693</v>
      </c>
      <c r="I784">
        <f t="shared" si="2020"/>
        <v>0.29807692307692307</v>
      </c>
      <c r="K784">
        <f t="shared" si="2021"/>
        <v>0.5</v>
      </c>
      <c r="L784">
        <f t="shared" si="2022"/>
        <v>0</v>
      </c>
      <c r="M784">
        <f t="shared" si="2023"/>
        <v>0</v>
      </c>
      <c r="O784">
        <f t="shared" si="2024"/>
        <v>0.04</v>
      </c>
      <c r="P784">
        <f t="shared" si="2025"/>
        <v>0.96</v>
      </c>
      <c r="R784">
        <f t="shared" si="2026"/>
        <v>0.55339805825242716</v>
      </c>
      <c r="S784">
        <f t="shared" si="2027"/>
        <v>0.59223300970873782</v>
      </c>
      <c r="T784">
        <f t="shared" si="2028"/>
        <v>0.36893203883495146</v>
      </c>
      <c r="U784">
        <f t="shared" si="2029"/>
        <v>0.81553398058252424</v>
      </c>
      <c r="V784">
        <f t="shared" si="2029"/>
        <v>0.82456140350877194</v>
      </c>
      <c r="W784">
        <f t="shared" si="2029"/>
        <v>0.81967213114754101</v>
      </c>
      <c r="X784">
        <f t="shared" si="2029"/>
        <v>0.78947368421052633</v>
      </c>
      <c r="Y784">
        <f t="shared" si="2030"/>
        <v>0.18446601941747573</v>
      </c>
      <c r="Z784">
        <f t="shared" si="2030"/>
        <v>0.17543859649122806</v>
      </c>
      <c r="AA784">
        <f t="shared" si="2030"/>
        <v>0.18032786885245902</v>
      </c>
      <c r="AB784">
        <f t="shared" si="2030"/>
        <v>0.21052631578947367</v>
      </c>
      <c r="AD784">
        <f t="shared" si="2031"/>
        <v>0.35087719298245612</v>
      </c>
      <c r="AE784">
        <f t="shared" si="2032"/>
        <v>0.46491228070175439</v>
      </c>
      <c r="AF784">
        <f t="shared" si="2033"/>
        <v>0.40935672514619881</v>
      </c>
      <c r="AG784">
        <f t="shared" si="2034"/>
        <v>0.45029239766081869</v>
      </c>
      <c r="AH784">
        <f t="shared" si="2034"/>
        <v>0.54166666666666663</v>
      </c>
      <c r="AI784">
        <f t="shared" si="2034"/>
        <v>0.38364779874213839</v>
      </c>
      <c r="AJ784">
        <f t="shared" si="2034"/>
        <v>0.41428571428571431</v>
      </c>
      <c r="AK784">
        <f t="shared" si="2035"/>
        <v>0.54970760233918126</v>
      </c>
      <c r="AL784">
        <f t="shared" si="2035"/>
        <v>0.45833333333333331</v>
      </c>
      <c r="AM784">
        <f t="shared" si="2035"/>
        <v>0.61635220125786161</v>
      </c>
      <c r="AN784">
        <f t="shared" si="2035"/>
        <v>0.58571428571428574</v>
      </c>
      <c r="AQ784" t="str">
        <f t="shared" si="2036"/>
        <v/>
      </c>
      <c r="AR784" t="str">
        <f t="shared" si="2037"/>
        <v/>
      </c>
      <c r="AS784" t="str">
        <f t="shared" si="2038"/>
        <v/>
      </c>
      <c r="AT784" t="str">
        <f t="shared" si="2039"/>
        <v/>
      </c>
      <c r="AU784" t="str">
        <f t="shared" si="2039"/>
        <v/>
      </c>
      <c r="AV784" t="str">
        <f t="shared" si="2039"/>
        <v/>
      </c>
      <c r="AW784" t="str">
        <f t="shared" si="2039"/>
        <v/>
      </c>
      <c r="AX784" t="str">
        <f t="shared" si="2040"/>
        <v/>
      </c>
      <c r="AY784" t="str">
        <f t="shared" si="2040"/>
        <v/>
      </c>
      <c r="AZ784" t="str">
        <f t="shared" si="2040"/>
        <v/>
      </c>
      <c r="BA784" t="str">
        <f t="shared" si="2040"/>
        <v/>
      </c>
      <c r="BC784">
        <f t="shared" si="2041"/>
        <v>0.30172413793103448</v>
      </c>
      <c r="BD784">
        <f t="shared" si="2042"/>
        <v>0.5114942528735632</v>
      </c>
      <c r="BE784">
        <f t="shared" si="2043"/>
        <v>0.32471264367816094</v>
      </c>
      <c r="BF784">
        <f t="shared" si="2044"/>
        <v>0.57758620689655171</v>
      </c>
      <c r="BG784">
        <f t="shared" si="2044"/>
        <v>0.74285714285714288</v>
      </c>
      <c r="BH784">
        <f t="shared" si="2044"/>
        <v>0.550561797752809</v>
      </c>
      <c r="BI784">
        <f t="shared" si="2044"/>
        <v>0.55752212389380529</v>
      </c>
      <c r="BJ784">
        <f t="shared" si="2045"/>
        <v>0.42241379310344829</v>
      </c>
      <c r="BK784">
        <f t="shared" si="2045"/>
        <v>0.25714285714285712</v>
      </c>
      <c r="BL784">
        <f t="shared" si="2045"/>
        <v>0.449438202247191</v>
      </c>
      <c r="BM784">
        <f t="shared" si="2045"/>
        <v>0.44247787610619471</v>
      </c>
      <c r="BP784" t="str">
        <f t="shared" si="2046"/>
        <v/>
      </c>
      <c r="BQ784" t="str">
        <f t="shared" si="2047"/>
        <v/>
      </c>
      <c r="BR784" t="str">
        <f t="shared" si="2048"/>
        <v/>
      </c>
      <c r="BS784" t="str">
        <f t="shared" si="2049"/>
        <v/>
      </c>
      <c r="BT784" t="str">
        <f t="shared" si="2049"/>
        <v/>
      </c>
      <c r="BU784" t="str">
        <f t="shared" si="2049"/>
        <v/>
      </c>
      <c r="BV784" t="str">
        <f t="shared" si="2049"/>
        <v/>
      </c>
      <c r="BW784" t="str">
        <f t="shared" si="2050"/>
        <v/>
      </c>
      <c r="BX784" t="str">
        <f t="shared" si="2050"/>
        <v/>
      </c>
      <c r="BY784" t="str">
        <f t="shared" si="2050"/>
        <v/>
      </c>
      <c r="BZ784" t="str">
        <f t="shared" si="2050"/>
        <v/>
      </c>
    </row>
    <row r="785" spans="1:78" outlineLevel="1">
      <c r="A785" t="s">
        <v>141</v>
      </c>
      <c r="B785" t="s">
        <v>1953</v>
      </c>
      <c r="C785">
        <v>2018</v>
      </c>
      <c r="D785" t="s">
        <v>2039</v>
      </c>
      <c r="G785">
        <f t="shared" ref="G785:G790" si="2051">IF(F472&gt;0, G472/F472, "")</f>
        <v>0.30784313725490198</v>
      </c>
      <c r="H785">
        <f t="shared" ref="H785:H790" si="2052">IF(F472&gt;0, H472/F472, "")</f>
        <v>0.37647058823529411</v>
      </c>
      <c r="I785">
        <f t="shared" ref="I785:I790" si="2053">IF(F472&gt;0, I472/F472, "")</f>
        <v>0.2372549019607843</v>
      </c>
      <c r="K785" t="str">
        <f t="shared" ref="K785:K790" si="2054">IF(J472&gt;0, K472/J472, "")</f>
        <v/>
      </c>
      <c r="L785" t="str">
        <f t="shared" ref="L785:L790" si="2055">IF(J472&gt;0, L472/J472, "")</f>
        <v/>
      </c>
      <c r="M785" t="str">
        <f t="shared" ref="M785:M790" si="2056">IF(J472&gt;0, M472/J472, "")</f>
        <v/>
      </c>
      <c r="O785" t="str">
        <f t="shared" ref="O785:O790" si="2057">IF(N472&gt;0, O472/N472, "")</f>
        <v/>
      </c>
      <c r="P785" t="str">
        <f t="shared" ref="P785:P790" si="2058">IF(N472&gt;0, P472/N472, "")</f>
        <v/>
      </c>
      <c r="R785" t="str">
        <f t="shared" ref="R785:R790" si="2059">IF(Q472&gt;0, R472/Q472, "")</f>
        <v/>
      </c>
      <c r="S785" t="str">
        <f t="shared" ref="S785:S790" si="2060">IF(Q472&gt;0, S472/Q472, "")</f>
        <v/>
      </c>
      <c r="T785" t="str">
        <f t="shared" ref="T785:T790" si="2061">IF(Q472&gt;0, T472/Q472, "")</f>
        <v/>
      </c>
      <c r="U785" t="str">
        <f t="shared" ref="U785:X790" si="2062">IF(Q472&gt;0, U472/Q472, "")</f>
        <v/>
      </c>
      <c r="V785" t="str">
        <f t="shared" si="2062"/>
        <v/>
      </c>
      <c r="W785" t="str">
        <f t="shared" si="2062"/>
        <v/>
      </c>
      <c r="X785" t="str">
        <f t="shared" si="2062"/>
        <v/>
      </c>
      <c r="Y785" t="str">
        <f t="shared" ref="Y785:AB790" si="2063">IF(Q472&gt;0, Y472/Q472, "")</f>
        <v/>
      </c>
      <c r="Z785" t="str">
        <f t="shared" si="2063"/>
        <v/>
      </c>
      <c r="AA785" t="str">
        <f t="shared" si="2063"/>
        <v/>
      </c>
      <c r="AB785" t="str">
        <f t="shared" si="2063"/>
        <v/>
      </c>
      <c r="AD785">
        <f t="shared" ref="AD785:AD790" si="2064">IF(AC472&gt;0, AD472/AC472, "")</f>
        <v>0.43984962406015038</v>
      </c>
      <c r="AE785">
        <f t="shared" ref="AE785:AE790" si="2065">IF(AC472&gt;0, AE472/AC472, "")</f>
        <v>0.43984962406015038</v>
      </c>
      <c r="AF785">
        <f t="shared" ref="AF785:AF790" si="2066">IF(AC472&gt;0, AF472/AC472, "")</f>
        <v>0.43984962406015038</v>
      </c>
      <c r="AG785">
        <f t="shared" ref="AG785:AJ790" si="2067">IF(AC472&gt;0, AG472/AC472, "")</f>
        <v>0.23684210526315788</v>
      </c>
      <c r="AH785">
        <f t="shared" si="2067"/>
        <v>0.34188034188034189</v>
      </c>
      <c r="AI785">
        <f t="shared" si="2067"/>
        <v>0.13675213675213677</v>
      </c>
      <c r="AJ785">
        <f t="shared" si="2067"/>
        <v>0.21367521367521367</v>
      </c>
      <c r="AK785">
        <f t="shared" ref="AK785:AN790" si="2068">IF(AC472&gt;0, AK472/AC472, "")</f>
        <v>0.76315789473684215</v>
      </c>
      <c r="AL785">
        <f t="shared" si="2068"/>
        <v>0.65811965811965811</v>
      </c>
      <c r="AM785">
        <f t="shared" si="2068"/>
        <v>0.86324786324786329</v>
      </c>
      <c r="AN785">
        <f t="shared" si="2068"/>
        <v>0.78632478632478631</v>
      </c>
      <c r="AQ785" t="str">
        <f t="shared" ref="AQ785:AQ790" si="2069">IF(AP472&gt;0, AQ472/AP472, "")</f>
        <v/>
      </c>
      <c r="AR785" t="str">
        <f t="shared" ref="AR785:AR790" si="2070">IF(AP472&gt;0, AR472/AP472, "")</f>
        <v/>
      </c>
      <c r="AS785" t="str">
        <f t="shared" ref="AS785:AS790" si="2071">IF(AP472&gt;0, AS472/AP472, "")</f>
        <v/>
      </c>
      <c r="AT785" t="str">
        <f t="shared" ref="AT785:AW790" si="2072">IF(AP472&gt;0, AT472/AP472, "")</f>
        <v/>
      </c>
      <c r="AU785" t="str">
        <f t="shared" si="2072"/>
        <v/>
      </c>
      <c r="AV785" t="str">
        <f t="shared" si="2072"/>
        <v/>
      </c>
      <c r="AW785" t="str">
        <f t="shared" si="2072"/>
        <v/>
      </c>
      <c r="AX785" t="str">
        <f t="shared" ref="AX785:BA790" si="2073">IF(AP472&gt;0, AX472/AP472, "")</f>
        <v/>
      </c>
      <c r="AY785" t="str">
        <f t="shared" si="2073"/>
        <v/>
      </c>
      <c r="AZ785" t="str">
        <f t="shared" si="2073"/>
        <v/>
      </c>
      <c r="BA785" t="str">
        <f t="shared" si="2073"/>
        <v/>
      </c>
      <c r="BC785">
        <f t="shared" ref="BC785:BC790" si="2074">IF(BB472&gt;0, BC472/BB472, "")</f>
        <v>0.2839506172839506</v>
      </c>
      <c r="BD785">
        <f t="shared" ref="BD785:BD790" si="2075">IF(BB472&gt;0, BD472/BB472, "")</f>
        <v>0.40740740740740738</v>
      </c>
      <c r="BE785">
        <f t="shared" ref="BE785:BE790" si="2076">IF(BB472&gt;0, BE472/BB472, "")</f>
        <v>0.42249657064471879</v>
      </c>
      <c r="BF785">
        <f t="shared" ref="BF785:BI790" si="2077">IF(BB472&gt;0, BF472/BB472, "")</f>
        <v>0.65706447187928674</v>
      </c>
      <c r="BG785">
        <f t="shared" si="2077"/>
        <v>0.82125603864734298</v>
      </c>
      <c r="BH785">
        <f t="shared" si="2077"/>
        <v>0.63636363636363635</v>
      </c>
      <c r="BI785">
        <f t="shared" si="2077"/>
        <v>0.49025974025974028</v>
      </c>
      <c r="BJ785">
        <f t="shared" ref="BJ785:BM790" si="2078">IF(BB472&gt;0, BJ472/BB472, "")</f>
        <v>0.34293552812071332</v>
      </c>
      <c r="BK785">
        <f t="shared" si="2078"/>
        <v>0.17874396135265699</v>
      </c>
      <c r="BL785">
        <f t="shared" si="2078"/>
        <v>0.36363636363636365</v>
      </c>
      <c r="BM785">
        <f t="shared" si="2078"/>
        <v>0.50974025974025972</v>
      </c>
      <c r="BP785" t="str">
        <f t="shared" ref="BP785:BP790" si="2079">IF(BO472&gt;0, BP472/BO472, "")</f>
        <v/>
      </c>
      <c r="BQ785" t="str">
        <f t="shared" ref="BQ785:BQ790" si="2080">IF(BO472&gt;0, BQ472/BO472, "")</f>
        <v/>
      </c>
      <c r="BR785" t="str">
        <f t="shared" ref="BR785:BR790" si="2081">IF(BO472&gt;0, BR472/BO472, "")</f>
        <v/>
      </c>
      <c r="BS785" t="str">
        <f t="shared" ref="BS785:BV790" si="2082">IF(BO472&gt;0, BS472/BO472, "")</f>
        <v/>
      </c>
      <c r="BT785" t="str">
        <f t="shared" si="2082"/>
        <v/>
      </c>
      <c r="BU785" t="str">
        <f t="shared" si="2082"/>
        <v/>
      </c>
      <c r="BV785" t="str">
        <f t="shared" si="2082"/>
        <v/>
      </c>
      <c r="BW785" t="str">
        <f t="shared" ref="BW785:BZ790" si="2083">IF(BO472&gt;0, BW472/BO472, "")</f>
        <v/>
      </c>
      <c r="BX785" t="str">
        <f t="shared" si="2083"/>
        <v/>
      </c>
      <c r="BY785" t="str">
        <f t="shared" si="2083"/>
        <v/>
      </c>
      <c r="BZ785" t="str">
        <f t="shared" si="2083"/>
        <v/>
      </c>
    </row>
    <row r="786" spans="1:78" outlineLevel="1">
      <c r="A786" t="s">
        <v>141</v>
      </c>
      <c r="B786" t="s">
        <v>1953</v>
      </c>
      <c r="C786">
        <v>2019</v>
      </c>
      <c r="D786" t="s">
        <v>2039</v>
      </c>
      <c r="G786">
        <f t="shared" si="2051"/>
        <v>0.4144486692015209</v>
      </c>
      <c r="H786">
        <f t="shared" si="2052"/>
        <v>0.34030418250950573</v>
      </c>
      <c r="I786">
        <f t="shared" si="2053"/>
        <v>0.19201520912547529</v>
      </c>
      <c r="K786" t="str">
        <f t="shared" si="2054"/>
        <v/>
      </c>
      <c r="L786" t="str">
        <f t="shared" si="2055"/>
        <v/>
      </c>
      <c r="M786" t="str">
        <f t="shared" si="2056"/>
        <v/>
      </c>
      <c r="O786" t="str">
        <f t="shared" si="2057"/>
        <v/>
      </c>
      <c r="P786" t="str">
        <f t="shared" si="2058"/>
        <v/>
      </c>
      <c r="R786" t="str">
        <f t="shared" si="2059"/>
        <v/>
      </c>
      <c r="S786" t="str">
        <f t="shared" si="2060"/>
        <v/>
      </c>
      <c r="T786" t="str">
        <f t="shared" si="2061"/>
        <v/>
      </c>
      <c r="U786" t="str">
        <f t="shared" si="2062"/>
        <v/>
      </c>
      <c r="V786" t="str">
        <f t="shared" si="2062"/>
        <v/>
      </c>
      <c r="W786" t="str">
        <f t="shared" si="2062"/>
        <v/>
      </c>
      <c r="X786" t="str">
        <f t="shared" si="2062"/>
        <v/>
      </c>
      <c r="Y786" t="str">
        <f t="shared" si="2063"/>
        <v/>
      </c>
      <c r="Z786" t="str">
        <f t="shared" si="2063"/>
        <v/>
      </c>
      <c r="AA786" t="str">
        <f t="shared" si="2063"/>
        <v/>
      </c>
      <c r="AB786" t="str">
        <f t="shared" si="2063"/>
        <v/>
      </c>
      <c r="AD786">
        <f t="shared" si="2064"/>
        <v>0.40794223826714804</v>
      </c>
      <c r="AE786">
        <f t="shared" si="2065"/>
        <v>0.4296028880866426</v>
      </c>
      <c r="AF786">
        <f t="shared" si="2066"/>
        <v>0.43321299638989169</v>
      </c>
      <c r="AG786">
        <f t="shared" si="2067"/>
        <v>0.27436823104693142</v>
      </c>
      <c r="AH786">
        <f t="shared" si="2067"/>
        <v>0.23893805309734514</v>
      </c>
      <c r="AI786">
        <f t="shared" si="2067"/>
        <v>0.18487394957983194</v>
      </c>
      <c r="AJ786">
        <f t="shared" si="2067"/>
        <v>0.26666666666666666</v>
      </c>
      <c r="AK786">
        <f t="shared" si="2068"/>
        <v>0.72563176895306858</v>
      </c>
      <c r="AL786">
        <f t="shared" si="2068"/>
        <v>0.76106194690265483</v>
      </c>
      <c r="AM786">
        <f t="shared" si="2068"/>
        <v>0.81512605042016806</v>
      </c>
      <c r="AN786">
        <f t="shared" si="2068"/>
        <v>0.73333333333333328</v>
      </c>
      <c r="AQ786" t="str">
        <f t="shared" si="2069"/>
        <v/>
      </c>
      <c r="AR786" t="str">
        <f t="shared" si="2070"/>
        <v/>
      </c>
      <c r="AS786" t="str">
        <f t="shared" si="2071"/>
        <v/>
      </c>
      <c r="AT786" t="str">
        <f t="shared" si="2072"/>
        <v/>
      </c>
      <c r="AU786" t="str">
        <f t="shared" si="2072"/>
        <v/>
      </c>
      <c r="AV786" t="str">
        <f t="shared" si="2072"/>
        <v/>
      </c>
      <c r="AW786" t="str">
        <f t="shared" si="2072"/>
        <v/>
      </c>
      <c r="AX786" t="str">
        <f t="shared" si="2073"/>
        <v/>
      </c>
      <c r="AY786" t="str">
        <f t="shared" si="2073"/>
        <v/>
      </c>
      <c r="AZ786" t="str">
        <f t="shared" si="2073"/>
        <v/>
      </c>
      <c r="BA786" t="str">
        <f t="shared" si="2073"/>
        <v/>
      </c>
      <c r="BC786">
        <f t="shared" si="2074"/>
        <v>0.27333333333333332</v>
      </c>
      <c r="BD786">
        <f t="shared" si="2075"/>
        <v>0.42</v>
      </c>
      <c r="BE786">
        <f t="shared" si="2076"/>
        <v>0.39333333333333331</v>
      </c>
      <c r="BF786">
        <f t="shared" si="2077"/>
        <v>0.6293333333333333</v>
      </c>
      <c r="BG786">
        <f t="shared" si="2077"/>
        <v>0.85853658536585364</v>
      </c>
      <c r="BH786">
        <f t="shared" si="2077"/>
        <v>0.61269841269841274</v>
      </c>
      <c r="BI786">
        <f t="shared" si="2077"/>
        <v>0.38644067796610171</v>
      </c>
      <c r="BJ786">
        <f t="shared" si="2078"/>
        <v>0.37066666666666664</v>
      </c>
      <c r="BK786">
        <f t="shared" si="2078"/>
        <v>0.14146341463414633</v>
      </c>
      <c r="BL786">
        <f t="shared" si="2078"/>
        <v>0.38730158730158731</v>
      </c>
      <c r="BM786">
        <f t="shared" si="2078"/>
        <v>0.61355932203389829</v>
      </c>
      <c r="BP786" t="str">
        <f t="shared" si="2079"/>
        <v/>
      </c>
      <c r="BQ786" t="str">
        <f t="shared" si="2080"/>
        <v/>
      </c>
      <c r="BR786" t="str">
        <f t="shared" si="2081"/>
        <v/>
      </c>
      <c r="BS786" t="str">
        <f t="shared" si="2082"/>
        <v/>
      </c>
      <c r="BT786" t="str">
        <f t="shared" si="2082"/>
        <v/>
      </c>
      <c r="BU786" t="str">
        <f t="shared" si="2082"/>
        <v/>
      </c>
      <c r="BV786" t="str">
        <f t="shared" si="2082"/>
        <v/>
      </c>
      <c r="BW786" t="str">
        <f t="shared" si="2083"/>
        <v/>
      </c>
      <c r="BX786" t="str">
        <f t="shared" si="2083"/>
        <v/>
      </c>
      <c r="BY786" t="str">
        <f t="shared" si="2083"/>
        <v/>
      </c>
      <c r="BZ786" t="str">
        <f t="shared" si="2083"/>
        <v/>
      </c>
    </row>
    <row r="787" spans="1:78" outlineLevel="1">
      <c r="A787" t="s">
        <v>141</v>
      </c>
      <c r="B787" t="s">
        <v>1953</v>
      </c>
      <c r="C787">
        <v>2020</v>
      </c>
      <c r="D787" t="s">
        <v>2039</v>
      </c>
      <c r="G787">
        <f t="shared" si="2051"/>
        <v>0.37357259380097879</v>
      </c>
      <c r="H787">
        <f t="shared" si="2052"/>
        <v>0.33442088091353994</v>
      </c>
      <c r="I787">
        <f t="shared" si="2053"/>
        <v>0.2365415986949429</v>
      </c>
      <c r="K787" t="str">
        <f t="shared" si="2054"/>
        <v/>
      </c>
      <c r="L787" t="str">
        <f t="shared" si="2055"/>
        <v/>
      </c>
      <c r="M787" t="str">
        <f t="shared" si="2056"/>
        <v/>
      </c>
      <c r="O787">
        <f t="shared" si="2057"/>
        <v>0.29411764705882354</v>
      </c>
      <c r="P787">
        <f t="shared" si="2058"/>
        <v>0.70588235294117652</v>
      </c>
      <c r="R787" t="str">
        <f t="shared" si="2059"/>
        <v/>
      </c>
      <c r="S787" t="str">
        <f t="shared" si="2060"/>
        <v/>
      </c>
      <c r="T787" t="str">
        <f t="shared" si="2061"/>
        <v/>
      </c>
      <c r="U787" t="str">
        <f t="shared" si="2062"/>
        <v/>
      </c>
      <c r="V787" t="str">
        <f t="shared" si="2062"/>
        <v/>
      </c>
      <c r="W787" t="str">
        <f t="shared" si="2062"/>
        <v/>
      </c>
      <c r="X787" t="str">
        <f t="shared" si="2062"/>
        <v/>
      </c>
      <c r="Y787" t="str">
        <f t="shared" si="2063"/>
        <v/>
      </c>
      <c r="Z787" t="str">
        <f t="shared" si="2063"/>
        <v/>
      </c>
      <c r="AA787" t="str">
        <f t="shared" si="2063"/>
        <v/>
      </c>
      <c r="AB787" t="str">
        <f t="shared" si="2063"/>
        <v/>
      </c>
      <c r="AD787">
        <f t="shared" si="2064"/>
        <v>0.38613861386138615</v>
      </c>
      <c r="AE787">
        <f t="shared" si="2065"/>
        <v>0.41584158415841582</v>
      </c>
      <c r="AF787">
        <f t="shared" si="2066"/>
        <v>0.46039603960396042</v>
      </c>
      <c r="AG787">
        <f t="shared" si="2067"/>
        <v>0.27722772277227725</v>
      </c>
      <c r="AH787">
        <f t="shared" si="2067"/>
        <v>0.33333333333333331</v>
      </c>
      <c r="AI787">
        <f t="shared" si="2067"/>
        <v>8.3333333333333329E-2</v>
      </c>
      <c r="AJ787">
        <f t="shared" si="2067"/>
        <v>0.15053763440860216</v>
      </c>
      <c r="AK787">
        <f t="shared" si="2068"/>
        <v>0.72277227722772275</v>
      </c>
      <c r="AL787">
        <f t="shared" si="2068"/>
        <v>0.66666666666666663</v>
      </c>
      <c r="AM787">
        <f t="shared" si="2068"/>
        <v>0.91666666666666663</v>
      </c>
      <c r="AN787">
        <f t="shared" si="2068"/>
        <v>0.84946236559139787</v>
      </c>
      <c r="AQ787" t="str">
        <f t="shared" si="2069"/>
        <v/>
      </c>
      <c r="AR787" t="str">
        <f t="shared" si="2070"/>
        <v/>
      </c>
      <c r="AS787" t="str">
        <f t="shared" si="2071"/>
        <v/>
      </c>
      <c r="AT787" t="str">
        <f t="shared" si="2072"/>
        <v/>
      </c>
      <c r="AU787" t="str">
        <f t="shared" si="2072"/>
        <v/>
      </c>
      <c r="AV787" t="str">
        <f t="shared" si="2072"/>
        <v/>
      </c>
      <c r="AW787" t="str">
        <f t="shared" si="2072"/>
        <v/>
      </c>
      <c r="AX787" t="str">
        <f t="shared" si="2073"/>
        <v/>
      </c>
      <c r="AY787" t="str">
        <f t="shared" si="2073"/>
        <v/>
      </c>
      <c r="AZ787" t="str">
        <f t="shared" si="2073"/>
        <v/>
      </c>
      <c r="BA787" t="str">
        <f t="shared" si="2073"/>
        <v/>
      </c>
      <c r="BC787">
        <f t="shared" si="2074"/>
        <v>0.31074766355140188</v>
      </c>
      <c r="BD787">
        <f t="shared" si="2075"/>
        <v>0.39135514018691586</v>
      </c>
      <c r="BE787">
        <f t="shared" si="2076"/>
        <v>0.35864485981308414</v>
      </c>
      <c r="BF787">
        <f t="shared" si="2077"/>
        <v>0.64953271028037385</v>
      </c>
      <c r="BG787">
        <f t="shared" si="2077"/>
        <v>0.83082706766917291</v>
      </c>
      <c r="BH787">
        <f t="shared" si="2077"/>
        <v>0.60895522388059697</v>
      </c>
      <c r="BI787">
        <f t="shared" si="2077"/>
        <v>0.40716612377850164</v>
      </c>
      <c r="BJ787">
        <f t="shared" si="2078"/>
        <v>0.35046728971962615</v>
      </c>
      <c r="BK787">
        <f t="shared" si="2078"/>
        <v>0.16917293233082706</v>
      </c>
      <c r="BL787">
        <f t="shared" si="2078"/>
        <v>0.39104477611940297</v>
      </c>
      <c r="BM787">
        <f t="shared" si="2078"/>
        <v>0.59283387622149841</v>
      </c>
      <c r="BP787" t="str">
        <f t="shared" si="2079"/>
        <v/>
      </c>
      <c r="BQ787" t="str">
        <f t="shared" si="2080"/>
        <v/>
      </c>
      <c r="BR787" t="str">
        <f t="shared" si="2081"/>
        <v/>
      </c>
      <c r="BS787" t="str">
        <f t="shared" si="2082"/>
        <v/>
      </c>
      <c r="BT787" t="str">
        <f t="shared" si="2082"/>
        <v/>
      </c>
      <c r="BU787" t="str">
        <f t="shared" si="2082"/>
        <v/>
      </c>
      <c r="BV787" t="str">
        <f t="shared" si="2082"/>
        <v/>
      </c>
      <c r="BW787" t="str">
        <f t="shared" si="2083"/>
        <v/>
      </c>
      <c r="BX787" t="str">
        <f t="shared" si="2083"/>
        <v/>
      </c>
      <c r="BY787" t="str">
        <f t="shared" si="2083"/>
        <v/>
      </c>
      <c r="BZ787" t="str">
        <f t="shared" si="2083"/>
        <v/>
      </c>
    </row>
    <row r="788" spans="1:78" outlineLevel="1">
      <c r="A788" t="s">
        <v>141</v>
      </c>
      <c r="B788" t="s">
        <v>1953</v>
      </c>
      <c r="C788">
        <v>2021</v>
      </c>
      <c r="D788" t="s">
        <v>2039</v>
      </c>
      <c r="G788">
        <f t="shared" si="2051"/>
        <v>0.54182509505703425</v>
      </c>
      <c r="H788">
        <f t="shared" si="2052"/>
        <v>0.29467680608365021</v>
      </c>
      <c r="I788">
        <f t="shared" si="2053"/>
        <v>0.18441064638783269</v>
      </c>
      <c r="K788" t="str">
        <f t="shared" si="2054"/>
        <v/>
      </c>
      <c r="L788" t="str">
        <f t="shared" si="2055"/>
        <v/>
      </c>
      <c r="M788" t="str">
        <f t="shared" si="2056"/>
        <v/>
      </c>
      <c r="O788">
        <f t="shared" si="2057"/>
        <v>0.43333333333333335</v>
      </c>
      <c r="P788">
        <f t="shared" si="2058"/>
        <v>0.56666666666666665</v>
      </c>
      <c r="R788">
        <f t="shared" si="2059"/>
        <v>0</v>
      </c>
      <c r="S788">
        <f t="shared" si="2060"/>
        <v>0</v>
      </c>
      <c r="T788">
        <f t="shared" si="2061"/>
        <v>0</v>
      </c>
      <c r="U788">
        <f t="shared" si="2062"/>
        <v>0.6</v>
      </c>
      <c r="V788" t="str">
        <f t="shared" si="2062"/>
        <v/>
      </c>
      <c r="W788" t="str">
        <f t="shared" si="2062"/>
        <v/>
      </c>
      <c r="X788" t="str">
        <f t="shared" si="2062"/>
        <v/>
      </c>
      <c r="Y788">
        <f t="shared" si="2063"/>
        <v>0.4</v>
      </c>
      <c r="Z788" t="str">
        <f t="shared" si="2063"/>
        <v/>
      </c>
      <c r="AA788" t="str">
        <f t="shared" si="2063"/>
        <v/>
      </c>
      <c r="AB788" t="str">
        <f t="shared" si="2063"/>
        <v/>
      </c>
      <c r="AD788">
        <f t="shared" si="2064"/>
        <v>0.87037037037037035</v>
      </c>
      <c r="AE788">
        <f t="shared" si="2065"/>
        <v>0.41851851851851851</v>
      </c>
      <c r="AF788">
        <f t="shared" si="2066"/>
        <v>0.45555555555555555</v>
      </c>
      <c r="AG788">
        <f t="shared" si="2067"/>
        <v>0.23703703703703705</v>
      </c>
      <c r="AH788">
        <f t="shared" si="2067"/>
        <v>0.23829787234042554</v>
      </c>
      <c r="AI788">
        <f t="shared" si="2067"/>
        <v>0.11504424778761062</v>
      </c>
      <c r="AJ788">
        <f t="shared" si="2067"/>
        <v>0.14634146341463414</v>
      </c>
      <c r="AK788">
        <f t="shared" si="2068"/>
        <v>0.76296296296296295</v>
      </c>
      <c r="AL788">
        <f t="shared" si="2068"/>
        <v>0.76170212765957446</v>
      </c>
      <c r="AM788">
        <f t="shared" si="2068"/>
        <v>0.88495575221238942</v>
      </c>
      <c r="AN788">
        <f t="shared" si="2068"/>
        <v>0.85365853658536583</v>
      </c>
      <c r="AQ788" t="str">
        <f t="shared" si="2069"/>
        <v/>
      </c>
      <c r="AR788" t="str">
        <f t="shared" si="2070"/>
        <v/>
      </c>
      <c r="AS788" t="str">
        <f t="shared" si="2071"/>
        <v/>
      </c>
      <c r="AT788" t="str">
        <f t="shared" si="2072"/>
        <v/>
      </c>
      <c r="AU788" t="str">
        <f t="shared" si="2072"/>
        <v/>
      </c>
      <c r="AV788" t="str">
        <f t="shared" si="2072"/>
        <v/>
      </c>
      <c r="AW788" t="str">
        <f t="shared" si="2072"/>
        <v/>
      </c>
      <c r="AX788" t="str">
        <f t="shared" si="2073"/>
        <v/>
      </c>
      <c r="AY788" t="str">
        <f t="shared" si="2073"/>
        <v/>
      </c>
      <c r="AZ788" t="str">
        <f t="shared" si="2073"/>
        <v/>
      </c>
      <c r="BA788" t="str">
        <f t="shared" si="2073"/>
        <v/>
      </c>
      <c r="BC788">
        <f t="shared" si="2074"/>
        <v>0.875</v>
      </c>
      <c r="BD788">
        <f t="shared" si="2075"/>
        <v>0.39583333333333331</v>
      </c>
      <c r="BE788">
        <f t="shared" si="2076"/>
        <v>0.38141025641025639</v>
      </c>
      <c r="BF788">
        <f t="shared" si="2077"/>
        <v>0.54647435897435892</v>
      </c>
      <c r="BG788">
        <f t="shared" si="2077"/>
        <v>0.52564102564102566</v>
      </c>
      <c r="BH788">
        <f t="shared" si="2077"/>
        <v>0.50202429149797567</v>
      </c>
      <c r="BI788">
        <f t="shared" si="2077"/>
        <v>0.29411764705882354</v>
      </c>
      <c r="BJ788">
        <f t="shared" si="2078"/>
        <v>0.45352564102564102</v>
      </c>
      <c r="BK788">
        <f t="shared" si="2078"/>
        <v>0.47435897435897434</v>
      </c>
      <c r="BL788">
        <f t="shared" si="2078"/>
        <v>0.49797570850202427</v>
      </c>
      <c r="BM788">
        <f t="shared" si="2078"/>
        <v>0.70588235294117652</v>
      </c>
      <c r="BP788">
        <f t="shared" si="2079"/>
        <v>0.6</v>
      </c>
      <c r="BQ788">
        <f t="shared" si="2080"/>
        <v>0.2</v>
      </c>
      <c r="BR788">
        <f t="shared" si="2081"/>
        <v>0.8</v>
      </c>
      <c r="BS788">
        <f t="shared" si="2082"/>
        <v>0</v>
      </c>
      <c r="BT788">
        <f t="shared" si="2082"/>
        <v>0</v>
      </c>
      <c r="BU788">
        <f t="shared" si="2082"/>
        <v>0</v>
      </c>
      <c r="BV788">
        <f t="shared" si="2082"/>
        <v>0</v>
      </c>
      <c r="BW788">
        <f t="shared" si="2083"/>
        <v>1</v>
      </c>
      <c r="BX788">
        <f t="shared" si="2083"/>
        <v>1</v>
      </c>
      <c r="BY788">
        <f t="shared" si="2083"/>
        <v>1</v>
      </c>
      <c r="BZ788">
        <f t="shared" si="2083"/>
        <v>1</v>
      </c>
    </row>
    <row r="789" spans="1:78" outlineLevel="1">
      <c r="A789" t="s">
        <v>141</v>
      </c>
      <c r="B789" t="s">
        <v>1953</v>
      </c>
      <c r="C789">
        <v>2022</v>
      </c>
      <c r="D789" t="s">
        <v>2039</v>
      </c>
      <c r="G789">
        <f t="shared" si="2051"/>
        <v>0.81065088757396453</v>
      </c>
      <c r="H789">
        <f t="shared" si="2052"/>
        <v>0.2583826429980276</v>
      </c>
      <c r="I789">
        <f t="shared" si="2053"/>
        <v>0.15187376725838264</v>
      </c>
      <c r="K789" t="str">
        <f t="shared" si="2054"/>
        <v/>
      </c>
      <c r="L789" t="str">
        <f t="shared" si="2055"/>
        <v/>
      </c>
      <c r="M789" t="str">
        <f t="shared" si="2056"/>
        <v/>
      </c>
      <c r="O789">
        <f t="shared" si="2057"/>
        <v>0.25842696629213485</v>
      </c>
      <c r="P789">
        <f t="shared" si="2058"/>
        <v>0.7415730337078652</v>
      </c>
      <c r="R789">
        <f t="shared" si="2059"/>
        <v>0</v>
      </c>
      <c r="S789">
        <f t="shared" si="2060"/>
        <v>0</v>
      </c>
      <c r="T789">
        <f t="shared" si="2061"/>
        <v>0</v>
      </c>
      <c r="U789">
        <f t="shared" si="2062"/>
        <v>0.10256410256410256</v>
      </c>
      <c r="V789" t="str">
        <f t="shared" si="2062"/>
        <v/>
      </c>
      <c r="W789" t="str">
        <f t="shared" si="2062"/>
        <v/>
      </c>
      <c r="X789" t="str">
        <f t="shared" si="2062"/>
        <v/>
      </c>
      <c r="Y789">
        <f t="shared" si="2063"/>
        <v>0.89743589743589747</v>
      </c>
      <c r="Z789" t="str">
        <f t="shared" si="2063"/>
        <v/>
      </c>
      <c r="AA789" t="str">
        <f t="shared" si="2063"/>
        <v/>
      </c>
      <c r="AB789" t="str">
        <f t="shared" si="2063"/>
        <v/>
      </c>
      <c r="AD789">
        <f t="shared" si="2064"/>
        <v>0.74206349206349209</v>
      </c>
      <c r="AE789">
        <f t="shared" si="2065"/>
        <v>0.40079365079365081</v>
      </c>
      <c r="AF789">
        <f t="shared" si="2066"/>
        <v>0.40079365079365081</v>
      </c>
      <c r="AG789">
        <f t="shared" si="2067"/>
        <v>0.21031746031746032</v>
      </c>
      <c r="AH789">
        <f t="shared" si="2067"/>
        <v>0.19786096256684493</v>
      </c>
      <c r="AI789">
        <f t="shared" si="2067"/>
        <v>9.9009900990099015E-2</v>
      </c>
      <c r="AJ789">
        <f t="shared" si="2067"/>
        <v>0.12871287128712872</v>
      </c>
      <c r="AK789">
        <f t="shared" si="2068"/>
        <v>0.78968253968253965</v>
      </c>
      <c r="AL789">
        <f t="shared" si="2068"/>
        <v>0.80213903743315507</v>
      </c>
      <c r="AM789">
        <f t="shared" si="2068"/>
        <v>0.90099009900990101</v>
      </c>
      <c r="AN789">
        <f t="shared" si="2068"/>
        <v>0.87128712871287128</v>
      </c>
      <c r="AQ789" t="str">
        <f t="shared" si="2069"/>
        <v/>
      </c>
      <c r="AR789" t="str">
        <f t="shared" si="2070"/>
        <v/>
      </c>
      <c r="AS789" t="str">
        <f t="shared" si="2071"/>
        <v/>
      </c>
      <c r="AT789" t="str">
        <f t="shared" si="2072"/>
        <v/>
      </c>
      <c r="AU789" t="str">
        <f t="shared" si="2072"/>
        <v/>
      </c>
      <c r="AV789" t="str">
        <f t="shared" si="2072"/>
        <v/>
      </c>
      <c r="AW789" t="str">
        <f t="shared" si="2072"/>
        <v/>
      </c>
      <c r="AX789" t="str">
        <f t="shared" si="2073"/>
        <v/>
      </c>
      <c r="AY789" t="str">
        <f t="shared" si="2073"/>
        <v/>
      </c>
      <c r="AZ789" t="str">
        <f t="shared" si="2073"/>
        <v/>
      </c>
      <c r="BA789" t="str">
        <f t="shared" si="2073"/>
        <v/>
      </c>
      <c r="BC789">
        <f t="shared" si="2074"/>
        <v>0.79887482419127986</v>
      </c>
      <c r="BD789">
        <f t="shared" si="2075"/>
        <v>0.36849507735583686</v>
      </c>
      <c r="BE789">
        <f t="shared" si="2076"/>
        <v>0.36146272855133615</v>
      </c>
      <c r="BF789">
        <f t="shared" si="2077"/>
        <v>0.569620253164557</v>
      </c>
      <c r="BG789">
        <f t="shared" si="2077"/>
        <v>0.53345070422535212</v>
      </c>
      <c r="BH789">
        <f t="shared" si="2077"/>
        <v>0.49618320610687022</v>
      </c>
      <c r="BI789">
        <f t="shared" si="2077"/>
        <v>0.37354085603112841</v>
      </c>
      <c r="BJ789">
        <f t="shared" si="2078"/>
        <v>0.43037974683544306</v>
      </c>
      <c r="BK789">
        <f t="shared" si="2078"/>
        <v>0.46654929577464788</v>
      </c>
      <c r="BL789">
        <f t="shared" si="2078"/>
        <v>0.50381679389312972</v>
      </c>
      <c r="BM789">
        <f t="shared" si="2078"/>
        <v>0.62645914396887159</v>
      </c>
      <c r="BP789">
        <f t="shared" si="2079"/>
        <v>0.69230769230769229</v>
      </c>
      <c r="BQ789">
        <f t="shared" si="2080"/>
        <v>0.30769230769230771</v>
      </c>
      <c r="BR789">
        <f t="shared" si="2081"/>
        <v>0.84615384615384615</v>
      </c>
      <c r="BS789">
        <f t="shared" si="2082"/>
        <v>0</v>
      </c>
      <c r="BT789">
        <f t="shared" si="2082"/>
        <v>0</v>
      </c>
      <c r="BU789">
        <f t="shared" si="2082"/>
        <v>0</v>
      </c>
      <c r="BV789">
        <f t="shared" si="2082"/>
        <v>0</v>
      </c>
      <c r="BW789">
        <f t="shared" si="2083"/>
        <v>1</v>
      </c>
      <c r="BX789">
        <f t="shared" si="2083"/>
        <v>1</v>
      </c>
      <c r="BY789">
        <f t="shared" si="2083"/>
        <v>1</v>
      </c>
      <c r="BZ789">
        <f t="shared" si="2083"/>
        <v>1</v>
      </c>
    </row>
    <row r="790" spans="1:78" outlineLevel="1">
      <c r="A790" t="s">
        <v>141</v>
      </c>
      <c r="B790" t="s">
        <v>1953</v>
      </c>
      <c r="C790">
        <v>2023</v>
      </c>
      <c r="D790" t="s">
        <v>2039</v>
      </c>
      <c r="G790">
        <f t="shared" si="2051"/>
        <v>0.78131634819532914</v>
      </c>
      <c r="H790">
        <f t="shared" si="2052"/>
        <v>0.27176220806794055</v>
      </c>
      <c r="I790">
        <f t="shared" si="2053"/>
        <v>0.13800424628450106</v>
      </c>
      <c r="K790" t="str">
        <f t="shared" si="2054"/>
        <v/>
      </c>
      <c r="L790" t="str">
        <f t="shared" si="2055"/>
        <v/>
      </c>
      <c r="M790" t="str">
        <f t="shared" si="2056"/>
        <v/>
      </c>
      <c r="O790">
        <f t="shared" si="2057"/>
        <v>0.4838709677419355</v>
      </c>
      <c r="P790">
        <f t="shared" si="2058"/>
        <v>0.5161290322580645</v>
      </c>
      <c r="R790">
        <f t="shared" si="2059"/>
        <v>0.77966101694915257</v>
      </c>
      <c r="S790">
        <f t="shared" si="2060"/>
        <v>0.10169491525423729</v>
      </c>
      <c r="T790">
        <f t="shared" si="2061"/>
        <v>0.22033898305084745</v>
      </c>
      <c r="U790">
        <f t="shared" si="2062"/>
        <v>0.20338983050847459</v>
      </c>
      <c r="V790">
        <f t="shared" si="2062"/>
        <v>0.19565217391304349</v>
      </c>
      <c r="W790">
        <f t="shared" si="2062"/>
        <v>0.5</v>
      </c>
      <c r="X790">
        <f t="shared" si="2062"/>
        <v>0.23076923076923078</v>
      </c>
      <c r="Y790">
        <f t="shared" si="2063"/>
        <v>0.79661016949152541</v>
      </c>
      <c r="Z790">
        <f t="shared" si="2063"/>
        <v>0.80434782608695654</v>
      </c>
      <c r="AA790">
        <f t="shared" si="2063"/>
        <v>0.5</v>
      </c>
      <c r="AB790">
        <f t="shared" si="2063"/>
        <v>0.76923076923076927</v>
      </c>
      <c r="AD790">
        <f t="shared" si="2064"/>
        <v>0.75117370892018775</v>
      </c>
      <c r="AE790">
        <f t="shared" si="2065"/>
        <v>0.460093896713615</v>
      </c>
      <c r="AF790">
        <f t="shared" si="2066"/>
        <v>0.34741784037558687</v>
      </c>
      <c r="AG790">
        <f t="shared" si="2067"/>
        <v>0.2300469483568075</v>
      </c>
      <c r="AH790">
        <f t="shared" si="2067"/>
        <v>0.26250000000000001</v>
      </c>
      <c r="AI790">
        <f t="shared" si="2067"/>
        <v>0.14285714285714285</v>
      </c>
      <c r="AJ790">
        <f t="shared" si="2067"/>
        <v>0.24324324324324326</v>
      </c>
      <c r="AK790">
        <f t="shared" si="2068"/>
        <v>0.7699530516431925</v>
      </c>
      <c r="AL790">
        <f t="shared" si="2068"/>
        <v>0.73750000000000004</v>
      </c>
      <c r="AM790">
        <f t="shared" si="2068"/>
        <v>0.8571428571428571</v>
      </c>
      <c r="AN790">
        <f t="shared" si="2068"/>
        <v>0.7567567567567568</v>
      </c>
      <c r="AQ790" t="str">
        <f t="shared" si="2069"/>
        <v/>
      </c>
      <c r="AR790" t="str">
        <f t="shared" si="2070"/>
        <v/>
      </c>
      <c r="AS790" t="str">
        <f t="shared" si="2071"/>
        <v/>
      </c>
      <c r="AT790" t="str">
        <f t="shared" si="2072"/>
        <v/>
      </c>
      <c r="AU790" t="str">
        <f t="shared" si="2072"/>
        <v/>
      </c>
      <c r="AV790" t="str">
        <f t="shared" si="2072"/>
        <v/>
      </c>
      <c r="AW790" t="str">
        <f t="shared" si="2072"/>
        <v/>
      </c>
      <c r="AX790" t="str">
        <f t="shared" si="2073"/>
        <v/>
      </c>
      <c r="AY790" t="str">
        <f t="shared" si="2073"/>
        <v/>
      </c>
      <c r="AZ790" t="str">
        <f t="shared" si="2073"/>
        <v/>
      </c>
      <c r="BA790" t="str">
        <f t="shared" si="2073"/>
        <v/>
      </c>
      <c r="BC790">
        <f t="shared" si="2074"/>
        <v>0.61412358133669609</v>
      </c>
      <c r="BD790">
        <f t="shared" si="2075"/>
        <v>0.40353089533417402</v>
      </c>
      <c r="BE790">
        <f t="shared" si="2076"/>
        <v>0.33921815889029006</v>
      </c>
      <c r="BF790">
        <f t="shared" si="2077"/>
        <v>0.60151324085750313</v>
      </c>
      <c r="BG790">
        <f t="shared" si="2077"/>
        <v>0.62217659137576997</v>
      </c>
      <c r="BH790">
        <f t="shared" si="2077"/>
        <v>0.50937500000000002</v>
      </c>
      <c r="BI790">
        <f t="shared" si="2077"/>
        <v>0.37546468401486988</v>
      </c>
      <c r="BJ790">
        <f t="shared" si="2078"/>
        <v>0.39848675914249687</v>
      </c>
      <c r="BK790">
        <f t="shared" si="2078"/>
        <v>0.37782340862422997</v>
      </c>
      <c r="BL790">
        <f t="shared" si="2078"/>
        <v>0.49062499999999998</v>
      </c>
      <c r="BM790">
        <f t="shared" si="2078"/>
        <v>0.62453531598513012</v>
      </c>
      <c r="BP790">
        <f t="shared" si="2079"/>
        <v>0.58536585365853655</v>
      </c>
      <c r="BQ790">
        <f t="shared" si="2080"/>
        <v>0.3902439024390244</v>
      </c>
      <c r="BR790">
        <f t="shared" si="2081"/>
        <v>0.75609756097560976</v>
      </c>
      <c r="BS790">
        <f t="shared" si="2082"/>
        <v>0.34146341463414637</v>
      </c>
      <c r="BT790">
        <f t="shared" si="2082"/>
        <v>0.29166666666666669</v>
      </c>
      <c r="BU790">
        <f t="shared" si="2082"/>
        <v>0.1875</v>
      </c>
      <c r="BV790">
        <f t="shared" si="2082"/>
        <v>0.35483870967741937</v>
      </c>
      <c r="BW790">
        <f t="shared" si="2083"/>
        <v>0.65853658536585369</v>
      </c>
      <c r="BX790">
        <f t="shared" si="2083"/>
        <v>0.70833333333333337</v>
      </c>
      <c r="BY790">
        <f t="shared" si="2083"/>
        <v>0.8125</v>
      </c>
      <c r="BZ790">
        <f t="shared" si="2083"/>
        <v>0.64516129032258063</v>
      </c>
    </row>
    <row r="791" spans="1:78" outlineLevel="1">
      <c r="A791" t="s">
        <v>143</v>
      </c>
      <c r="B791" t="s">
        <v>1954</v>
      </c>
      <c r="C791">
        <v>2018</v>
      </c>
      <c r="D791" t="s">
        <v>2039</v>
      </c>
      <c r="G791">
        <f t="shared" ref="G791:G796" si="2084">IF(F482&gt;0, G482/F482, "")</f>
        <v>0.53333333333333333</v>
      </c>
      <c r="H791">
        <f t="shared" ref="H791:H796" si="2085">IF(F482&gt;0, H482/F482, "")</f>
        <v>0.22222222222222221</v>
      </c>
      <c r="I791">
        <f t="shared" ref="I791:I796" si="2086">IF(F482&gt;0, I482/F482, "")</f>
        <v>5.185185185185185E-2</v>
      </c>
      <c r="K791" t="str">
        <f t="shared" ref="K791:K796" si="2087">IF(J482&gt;0, K482/J482, "")</f>
        <v/>
      </c>
      <c r="L791" t="str">
        <f t="shared" ref="L791:L796" si="2088">IF(J482&gt;0, L482/J482, "")</f>
        <v/>
      </c>
      <c r="M791" t="str">
        <f t="shared" ref="M791:M796" si="2089">IF(J482&gt;0, M482/J482, "")</f>
        <v/>
      </c>
      <c r="O791" t="str">
        <f t="shared" ref="O791:O796" si="2090">IF(N482&gt;0, O482/N482, "")</f>
        <v/>
      </c>
      <c r="P791" t="str">
        <f t="shared" ref="P791:P796" si="2091">IF(N482&gt;0, P482/N482, "")</f>
        <v/>
      </c>
      <c r="R791" t="str">
        <f t="shared" ref="R791:R796" si="2092">IF(Q482&gt;0, R482/Q482, "")</f>
        <v/>
      </c>
      <c r="S791" t="str">
        <f t="shared" ref="S791:S796" si="2093">IF(Q482&gt;0, S482/Q482, "")</f>
        <v/>
      </c>
      <c r="T791" t="str">
        <f t="shared" ref="T791:T796" si="2094">IF(Q482&gt;0, T482/Q482, "")</f>
        <v/>
      </c>
      <c r="U791" t="str">
        <f t="shared" ref="U791:X796" si="2095">IF(Q482&gt;0, U482/Q482, "")</f>
        <v/>
      </c>
      <c r="V791" t="str">
        <f t="shared" si="2095"/>
        <v/>
      </c>
      <c r="W791" t="str">
        <f t="shared" si="2095"/>
        <v/>
      </c>
      <c r="X791" t="str">
        <f t="shared" si="2095"/>
        <v/>
      </c>
      <c r="Y791" t="str">
        <f t="shared" ref="Y791:AB796" si="2096">IF(Q482&gt;0, Y482/Q482, "")</f>
        <v/>
      </c>
      <c r="Z791" t="str">
        <f t="shared" si="2096"/>
        <v/>
      </c>
      <c r="AA791" t="str">
        <f t="shared" si="2096"/>
        <v/>
      </c>
      <c r="AB791" t="str">
        <f t="shared" si="2096"/>
        <v/>
      </c>
      <c r="AD791">
        <f t="shared" ref="AD791:AD796" si="2097">IF(AC482&gt;0, AD482/AC482, "")</f>
        <v>0.63076923076923075</v>
      </c>
      <c r="AE791">
        <f t="shared" ref="AE791:AE796" si="2098">IF(AC482&gt;0, AE482/AC482, "")</f>
        <v>0.26923076923076922</v>
      </c>
      <c r="AF791">
        <f t="shared" ref="AF791:AF796" si="2099">IF(AC482&gt;0, AF482/AC482, "")</f>
        <v>0.63076923076923075</v>
      </c>
      <c r="AG791">
        <f t="shared" ref="AG791:AJ796" si="2100">IF(AC482&gt;0, AG482/AC482, "")</f>
        <v>0.36153846153846153</v>
      </c>
      <c r="AH791">
        <f t="shared" si="2100"/>
        <v>0.40243902439024393</v>
      </c>
      <c r="AI791">
        <f t="shared" si="2100"/>
        <v>0.31428571428571428</v>
      </c>
      <c r="AJ791">
        <f t="shared" si="2100"/>
        <v>0.34146341463414637</v>
      </c>
      <c r="AK791">
        <f t="shared" ref="AK791:AN796" si="2101">IF(AC482&gt;0, AK482/AC482, "")</f>
        <v>0.63846153846153841</v>
      </c>
      <c r="AL791">
        <f t="shared" si="2101"/>
        <v>0.59756097560975607</v>
      </c>
      <c r="AM791">
        <f t="shared" si="2101"/>
        <v>0.68571428571428572</v>
      </c>
      <c r="AN791">
        <f t="shared" si="2101"/>
        <v>0.65853658536585369</v>
      </c>
      <c r="AQ791" t="str">
        <f t="shared" ref="AQ791:AQ796" si="2102">IF(AP482&gt;0, AQ482/AP482, "")</f>
        <v/>
      </c>
      <c r="AR791" t="str">
        <f t="shared" ref="AR791:AR796" si="2103">IF(AP482&gt;0, AR482/AP482, "")</f>
        <v/>
      </c>
      <c r="AS791" t="str">
        <f t="shared" ref="AS791:AS796" si="2104">IF(AP482&gt;0, AS482/AP482, "")</f>
        <v/>
      </c>
      <c r="AT791" t="str">
        <f t="shared" ref="AT791:AW796" si="2105">IF(AP482&gt;0, AT482/AP482, "")</f>
        <v/>
      </c>
      <c r="AU791" t="str">
        <f t="shared" si="2105"/>
        <v/>
      </c>
      <c r="AV791" t="str">
        <f t="shared" si="2105"/>
        <v/>
      </c>
      <c r="AW791" t="str">
        <f t="shared" si="2105"/>
        <v/>
      </c>
      <c r="AX791" t="str">
        <f t="shared" ref="AX791:BA796" si="2106">IF(AP482&gt;0, AX482/AP482, "")</f>
        <v/>
      </c>
      <c r="AY791" t="str">
        <f t="shared" si="2106"/>
        <v/>
      </c>
      <c r="AZ791" t="str">
        <f t="shared" si="2106"/>
        <v/>
      </c>
      <c r="BA791" t="str">
        <f t="shared" si="2106"/>
        <v/>
      </c>
      <c r="BC791">
        <f t="shared" ref="BC791:BC796" si="2107">IF(BB482&gt;0, BC482/BB482, "")</f>
        <v>0.51271186440677963</v>
      </c>
      <c r="BD791">
        <f t="shared" ref="BD791:BD796" si="2108">IF(BB482&gt;0, BD482/BB482, "")</f>
        <v>0.25</v>
      </c>
      <c r="BE791">
        <f t="shared" ref="BE791:BE796" si="2109">IF(BB482&gt;0, BE482/BB482, "")</f>
        <v>0.19915254237288135</v>
      </c>
      <c r="BF791">
        <f t="shared" ref="BF791:BI796" si="2110">IF(BB482&gt;0, BF482/BB482, "")</f>
        <v>0.83898305084745761</v>
      </c>
      <c r="BG791">
        <f t="shared" si="2110"/>
        <v>0.85950413223140498</v>
      </c>
      <c r="BH791">
        <f t="shared" si="2110"/>
        <v>0.66101694915254239</v>
      </c>
      <c r="BI791">
        <f t="shared" si="2110"/>
        <v>0.55319148936170215</v>
      </c>
      <c r="BJ791">
        <f t="shared" ref="BJ791:BM796" si="2111">IF(BB482&gt;0, BJ482/BB482, "")</f>
        <v>0.16101694915254236</v>
      </c>
      <c r="BK791">
        <f t="shared" si="2111"/>
        <v>0.14049586776859505</v>
      </c>
      <c r="BL791">
        <f t="shared" si="2111"/>
        <v>0.33898305084745761</v>
      </c>
      <c r="BM791">
        <f t="shared" si="2111"/>
        <v>0.44680851063829785</v>
      </c>
      <c r="BP791" t="str">
        <f t="shared" ref="BP791:BP796" si="2112">IF(BO482&gt;0, BP482/BO482, "")</f>
        <v/>
      </c>
      <c r="BQ791" t="str">
        <f t="shared" ref="BQ791:BQ796" si="2113">IF(BO482&gt;0, BQ482/BO482, "")</f>
        <v/>
      </c>
      <c r="BR791" t="str">
        <f t="shared" ref="BR791:BR796" si="2114">IF(BO482&gt;0, BR482/BO482, "")</f>
        <v/>
      </c>
      <c r="BS791" t="str">
        <f t="shared" ref="BS791:BV796" si="2115">IF(BO482&gt;0, BS482/BO482, "")</f>
        <v/>
      </c>
      <c r="BT791" t="str">
        <f t="shared" si="2115"/>
        <v/>
      </c>
      <c r="BU791" t="str">
        <f t="shared" si="2115"/>
        <v/>
      </c>
      <c r="BV791" t="str">
        <f t="shared" si="2115"/>
        <v/>
      </c>
      <c r="BW791" t="str">
        <f t="shared" ref="BW791:BZ796" si="2116">IF(BO482&gt;0, BW482/BO482, "")</f>
        <v/>
      </c>
      <c r="BX791" t="str">
        <f t="shared" si="2116"/>
        <v/>
      </c>
      <c r="BY791" t="str">
        <f t="shared" si="2116"/>
        <v/>
      </c>
      <c r="BZ791" t="str">
        <f t="shared" si="2116"/>
        <v/>
      </c>
    </row>
    <row r="792" spans="1:78" outlineLevel="1">
      <c r="A792" t="s">
        <v>143</v>
      </c>
      <c r="B792" t="s">
        <v>1954</v>
      </c>
      <c r="C792">
        <v>2019</v>
      </c>
      <c r="D792" t="s">
        <v>2039</v>
      </c>
      <c r="G792">
        <f t="shared" si="2084"/>
        <v>0.50495049504950495</v>
      </c>
      <c r="H792">
        <f t="shared" si="2085"/>
        <v>0.21782178217821782</v>
      </c>
      <c r="I792">
        <f t="shared" si="2086"/>
        <v>4.9504950495049507E-2</v>
      </c>
      <c r="K792" t="str">
        <f t="shared" si="2087"/>
        <v/>
      </c>
      <c r="L792" t="str">
        <f t="shared" si="2088"/>
        <v/>
      </c>
      <c r="M792" t="str">
        <f t="shared" si="2089"/>
        <v/>
      </c>
      <c r="O792" t="str">
        <f t="shared" si="2090"/>
        <v/>
      </c>
      <c r="P792" t="str">
        <f t="shared" si="2091"/>
        <v/>
      </c>
      <c r="R792" t="str">
        <f t="shared" si="2092"/>
        <v/>
      </c>
      <c r="S792" t="str">
        <f t="shared" si="2093"/>
        <v/>
      </c>
      <c r="T792" t="str">
        <f t="shared" si="2094"/>
        <v/>
      </c>
      <c r="U792" t="str">
        <f t="shared" si="2095"/>
        <v/>
      </c>
      <c r="V792" t="str">
        <f t="shared" si="2095"/>
        <v/>
      </c>
      <c r="W792" t="str">
        <f t="shared" si="2095"/>
        <v/>
      </c>
      <c r="X792" t="str">
        <f t="shared" si="2095"/>
        <v/>
      </c>
      <c r="Y792" t="str">
        <f t="shared" si="2096"/>
        <v/>
      </c>
      <c r="Z792" t="str">
        <f t="shared" si="2096"/>
        <v/>
      </c>
      <c r="AA792" t="str">
        <f t="shared" si="2096"/>
        <v/>
      </c>
      <c r="AB792" t="str">
        <f t="shared" si="2096"/>
        <v/>
      </c>
      <c r="AD792">
        <f t="shared" si="2097"/>
        <v>0.48170731707317072</v>
      </c>
      <c r="AE792">
        <f t="shared" si="2098"/>
        <v>0.21341463414634146</v>
      </c>
      <c r="AF792">
        <f t="shared" si="2099"/>
        <v>0.52439024390243905</v>
      </c>
      <c r="AG792">
        <f t="shared" si="2100"/>
        <v>0.55487804878048785</v>
      </c>
      <c r="AH792">
        <f t="shared" si="2100"/>
        <v>0.54430379746835444</v>
      </c>
      <c r="AI792">
        <f t="shared" si="2100"/>
        <v>0.34285714285714286</v>
      </c>
      <c r="AJ792">
        <f t="shared" si="2100"/>
        <v>0.58139534883720934</v>
      </c>
      <c r="AK792">
        <f t="shared" si="2101"/>
        <v>0.4451219512195122</v>
      </c>
      <c r="AL792">
        <f t="shared" si="2101"/>
        <v>0.45569620253164556</v>
      </c>
      <c r="AM792">
        <f t="shared" si="2101"/>
        <v>0.65714285714285714</v>
      </c>
      <c r="AN792">
        <f t="shared" si="2101"/>
        <v>0.41860465116279072</v>
      </c>
      <c r="AQ792" t="str">
        <f t="shared" si="2102"/>
        <v/>
      </c>
      <c r="AR792" t="str">
        <f t="shared" si="2103"/>
        <v/>
      </c>
      <c r="AS792" t="str">
        <f t="shared" si="2104"/>
        <v/>
      </c>
      <c r="AT792" t="str">
        <f t="shared" si="2105"/>
        <v/>
      </c>
      <c r="AU792" t="str">
        <f t="shared" si="2105"/>
        <v/>
      </c>
      <c r="AV792" t="str">
        <f t="shared" si="2105"/>
        <v/>
      </c>
      <c r="AW792" t="str">
        <f t="shared" si="2105"/>
        <v/>
      </c>
      <c r="AX792" t="str">
        <f t="shared" si="2106"/>
        <v/>
      </c>
      <c r="AY792" t="str">
        <f t="shared" si="2106"/>
        <v/>
      </c>
      <c r="AZ792" t="str">
        <f t="shared" si="2106"/>
        <v/>
      </c>
      <c r="BA792" t="str">
        <f t="shared" si="2106"/>
        <v/>
      </c>
      <c r="BC792">
        <f t="shared" si="2107"/>
        <v>0.62085308056872035</v>
      </c>
      <c r="BD792">
        <f t="shared" si="2108"/>
        <v>0.28436018957345971</v>
      </c>
      <c r="BE792">
        <f t="shared" si="2109"/>
        <v>0.11374407582938388</v>
      </c>
      <c r="BF792">
        <f t="shared" si="2110"/>
        <v>0.88625592417061616</v>
      </c>
      <c r="BG792">
        <f t="shared" si="2110"/>
        <v>0.90839694656488545</v>
      </c>
      <c r="BH792">
        <f t="shared" si="2110"/>
        <v>0.8666666666666667</v>
      </c>
      <c r="BI792">
        <f t="shared" si="2110"/>
        <v>0.79166666666666663</v>
      </c>
      <c r="BJ792">
        <f t="shared" si="2111"/>
        <v>0.11374407582938388</v>
      </c>
      <c r="BK792">
        <f t="shared" si="2111"/>
        <v>9.1603053435114504E-2</v>
      </c>
      <c r="BL792">
        <f t="shared" si="2111"/>
        <v>0.13333333333333333</v>
      </c>
      <c r="BM792">
        <f t="shared" si="2111"/>
        <v>0.20833333333333334</v>
      </c>
      <c r="BP792" t="str">
        <f t="shared" si="2112"/>
        <v/>
      </c>
      <c r="BQ792" t="str">
        <f t="shared" si="2113"/>
        <v/>
      </c>
      <c r="BR792" t="str">
        <f t="shared" si="2114"/>
        <v/>
      </c>
      <c r="BS792" t="str">
        <f t="shared" si="2115"/>
        <v/>
      </c>
      <c r="BT792" t="str">
        <f t="shared" si="2115"/>
        <v/>
      </c>
      <c r="BU792" t="str">
        <f t="shared" si="2115"/>
        <v/>
      </c>
      <c r="BV792" t="str">
        <f t="shared" si="2115"/>
        <v/>
      </c>
      <c r="BW792" t="str">
        <f t="shared" si="2116"/>
        <v/>
      </c>
      <c r="BX792" t="str">
        <f t="shared" si="2116"/>
        <v/>
      </c>
      <c r="BY792" t="str">
        <f t="shared" si="2116"/>
        <v/>
      </c>
      <c r="BZ792" t="str">
        <f t="shared" si="2116"/>
        <v/>
      </c>
    </row>
    <row r="793" spans="1:78" outlineLevel="1">
      <c r="A793" t="s">
        <v>143</v>
      </c>
      <c r="B793" t="s">
        <v>1954</v>
      </c>
      <c r="C793">
        <v>2020</v>
      </c>
      <c r="D793" t="s">
        <v>2039</v>
      </c>
      <c r="G793">
        <f t="shared" si="2084"/>
        <v>0.5968992248062015</v>
      </c>
      <c r="H793">
        <f t="shared" si="2085"/>
        <v>0.31007751937984496</v>
      </c>
      <c r="I793">
        <f t="shared" si="2086"/>
        <v>3.1007751937984496E-2</v>
      </c>
      <c r="K793" t="str">
        <f t="shared" si="2087"/>
        <v/>
      </c>
      <c r="L793" t="str">
        <f t="shared" si="2088"/>
        <v/>
      </c>
      <c r="M793" t="str">
        <f t="shared" si="2089"/>
        <v/>
      </c>
      <c r="O793">
        <f t="shared" si="2090"/>
        <v>0</v>
      </c>
      <c r="P793">
        <f t="shared" si="2091"/>
        <v>1</v>
      </c>
      <c r="R793">
        <f t="shared" si="2092"/>
        <v>0</v>
      </c>
      <c r="S793">
        <f t="shared" si="2093"/>
        <v>0</v>
      </c>
      <c r="T793">
        <f t="shared" si="2094"/>
        <v>0</v>
      </c>
      <c r="U793">
        <f t="shared" si="2095"/>
        <v>0</v>
      </c>
      <c r="V793" t="str">
        <f t="shared" si="2095"/>
        <v/>
      </c>
      <c r="W793" t="str">
        <f t="shared" si="2095"/>
        <v/>
      </c>
      <c r="X793" t="str">
        <f t="shared" si="2095"/>
        <v/>
      </c>
      <c r="Y793">
        <f t="shared" si="2096"/>
        <v>1</v>
      </c>
      <c r="Z793" t="str">
        <f t="shared" si="2096"/>
        <v/>
      </c>
      <c r="AA793" t="str">
        <f t="shared" si="2096"/>
        <v/>
      </c>
      <c r="AB793" t="str">
        <f t="shared" si="2096"/>
        <v/>
      </c>
      <c r="AD793">
        <f t="shared" si="2097"/>
        <v>0.41414141414141414</v>
      </c>
      <c r="AE793">
        <f t="shared" si="2098"/>
        <v>0.27272727272727271</v>
      </c>
      <c r="AF793">
        <f t="shared" si="2099"/>
        <v>0.48484848484848486</v>
      </c>
      <c r="AG793">
        <f t="shared" si="2100"/>
        <v>0.44444444444444442</v>
      </c>
      <c r="AH793">
        <f t="shared" si="2100"/>
        <v>0.41463414634146339</v>
      </c>
      <c r="AI793">
        <f t="shared" si="2100"/>
        <v>0.22222222222222221</v>
      </c>
      <c r="AJ793">
        <f t="shared" si="2100"/>
        <v>0.625</v>
      </c>
      <c r="AK793">
        <f t="shared" si="2101"/>
        <v>0.55555555555555558</v>
      </c>
      <c r="AL793">
        <f t="shared" si="2101"/>
        <v>0.58536585365853655</v>
      </c>
      <c r="AM793">
        <f t="shared" si="2101"/>
        <v>0.77777777777777779</v>
      </c>
      <c r="AN793">
        <f t="shared" si="2101"/>
        <v>0.375</v>
      </c>
      <c r="AQ793" t="str">
        <f t="shared" si="2102"/>
        <v/>
      </c>
      <c r="AR793" t="str">
        <f t="shared" si="2103"/>
        <v/>
      </c>
      <c r="AS793" t="str">
        <f t="shared" si="2104"/>
        <v/>
      </c>
      <c r="AT793" t="str">
        <f t="shared" si="2105"/>
        <v/>
      </c>
      <c r="AU793" t="str">
        <f t="shared" si="2105"/>
        <v/>
      </c>
      <c r="AV793" t="str">
        <f t="shared" si="2105"/>
        <v/>
      </c>
      <c r="AW793" t="str">
        <f t="shared" si="2105"/>
        <v/>
      </c>
      <c r="AX793" t="str">
        <f t="shared" si="2106"/>
        <v/>
      </c>
      <c r="AY793" t="str">
        <f t="shared" si="2106"/>
        <v/>
      </c>
      <c r="AZ793" t="str">
        <f t="shared" si="2106"/>
        <v/>
      </c>
      <c r="BA793" t="str">
        <f t="shared" si="2106"/>
        <v/>
      </c>
      <c r="BC793">
        <f t="shared" si="2107"/>
        <v>0.60301507537688437</v>
      </c>
      <c r="BD793">
        <f t="shared" si="2108"/>
        <v>0.32663316582914576</v>
      </c>
      <c r="BE793">
        <f t="shared" si="2109"/>
        <v>0.16080402010050251</v>
      </c>
      <c r="BF793">
        <f t="shared" si="2110"/>
        <v>0.85929648241206025</v>
      </c>
      <c r="BG793">
        <f t="shared" si="2110"/>
        <v>0.875</v>
      </c>
      <c r="BH793">
        <f t="shared" si="2110"/>
        <v>0.81538461538461537</v>
      </c>
      <c r="BI793">
        <f t="shared" si="2110"/>
        <v>0.59375</v>
      </c>
      <c r="BJ793">
        <f t="shared" si="2111"/>
        <v>0.1407035175879397</v>
      </c>
      <c r="BK793">
        <f t="shared" si="2111"/>
        <v>0.125</v>
      </c>
      <c r="BL793">
        <f t="shared" si="2111"/>
        <v>0.18461538461538463</v>
      </c>
      <c r="BM793">
        <f t="shared" si="2111"/>
        <v>0.40625</v>
      </c>
      <c r="BP793" t="str">
        <f t="shared" si="2112"/>
        <v/>
      </c>
      <c r="BQ793" t="str">
        <f t="shared" si="2113"/>
        <v/>
      </c>
      <c r="BR793" t="str">
        <f t="shared" si="2114"/>
        <v/>
      </c>
      <c r="BS793" t="str">
        <f t="shared" si="2115"/>
        <v/>
      </c>
      <c r="BT793" t="str">
        <f t="shared" si="2115"/>
        <v/>
      </c>
      <c r="BU793" t="str">
        <f t="shared" si="2115"/>
        <v/>
      </c>
      <c r="BV793" t="str">
        <f t="shared" si="2115"/>
        <v/>
      </c>
      <c r="BW793" t="str">
        <f t="shared" si="2116"/>
        <v/>
      </c>
      <c r="BX793" t="str">
        <f t="shared" si="2116"/>
        <v/>
      </c>
      <c r="BY793" t="str">
        <f t="shared" si="2116"/>
        <v/>
      </c>
      <c r="BZ793" t="str">
        <f t="shared" si="2116"/>
        <v/>
      </c>
    </row>
    <row r="794" spans="1:78" outlineLevel="1">
      <c r="A794" t="s">
        <v>143</v>
      </c>
      <c r="B794" t="s">
        <v>1954</v>
      </c>
      <c r="C794">
        <v>2021</v>
      </c>
      <c r="D794" t="s">
        <v>2039</v>
      </c>
      <c r="G794">
        <f t="shared" si="2084"/>
        <v>0.54838709677419351</v>
      </c>
      <c r="H794">
        <f t="shared" si="2085"/>
        <v>0.27741935483870966</v>
      </c>
      <c r="I794">
        <f t="shared" si="2086"/>
        <v>3.870967741935484E-2</v>
      </c>
      <c r="K794" t="str">
        <f t="shared" si="2087"/>
        <v/>
      </c>
      <c r="L794" t="str">
        <f t="shared" si="2088"/>
        <v/>
      </c>
      <c r="M794" t="str">
        <f t="shared" si="2089"/>
        <v/>
      </c>
      <c r="O794">
        <f t="shared" si="2090"/>
        <v>0</v>
      </c>
      <c r="P794">
        <f t="shared" si="2091"/>
        <v>1</v>
      </c>
      <c r="R794">
        <f t="shared" si="2092"/>
        <v>0</v>
      </c>
      <c r="S794">
        <f t="shared" si="2093"/>
        <v>0</v>
      </c>
      <c r="T794">
        <f t="shared" si="2094"/>
        <v>0</v>
      </c>
      <c r="U794">
        <f t="shared" si="2095"/>
        <v>0</v>
      </c>
      <c r="V794" t="str">
        <f t="shared" si="2095"/>
        <v/>
      </c>
      <c r="W794" t="str">
        <f t="shared" si="2095"/>
        <v/>
      </c>
      <c r="X794" t="str">
        <f t="shared" si="2095"/>
        <v/>
      </c>
      <c r="Y794">
        <f t="shared" si="2096"/>
        <v>1</v>
      </c>
      <c r="Z794" t="str">
        <f t="shared" si="2096"/>
        <v/>
      </c>
      <c r="AA794" t="str">
        <f t="shared" si="2096"/>
        <v/>
      </c>
      <c r="AB794" t="str">
        <f t="shared" si="2096"/>
        <v/>
      </c>
      <c r="AD794">
        <f t="shared" si="2097"/>
        <v>0.47008547008547008</v>
      </c>
      <c r="AE794">
        <f t="shared" si="2098"/>
        <v>0.22222222222222221</v>
      </c>
      <c r="AF794">
        <f t="shared" si="2099"/>
        <v>0.5641025641025641</v>
      </c>
      <c r="AG794">
        <f t="shared" si="2100"/>
        <v>0.52991452991452992</v>
      </c>
      <c r="AH794">
        <f t="shared" si="2100"/>
        <v>0.54545454545454541</v>
      </c>
      <c r="AI794">
        <f t="shared" si="2100"/>
        <v>0.11538461538461539</v>
      </c>
      <c r="AJ794">
        <f t="shared" si="2100"/>
        <v>0.5757575757575758</v>
      </c>
      <c r="AK794">
        <f t="shared" si="2101"/>
        <v>0.47008547008547008</v>
      </c>
      <c r="AL794">
        <f t="shared" si="2101"/>
        <v>0.45454545454545453</v>
      </c>
      <c r="AM794">
        <f t="shared" si="2101"/>
        <v>0.88461538461538458</v>
      </c>
      <c r="AN794">
        <f t="shared" si="2101"/>
        <v>0.42424242424242425</v>
      </c>
      <c r="AQ794" t="str">
        <f t="shared" si="2102"/>
        <v/>
      </c>
      <c r="AR794" t="str">
        <f t="shared" si="2103"/>
        <v/>
      </c>
      <c r="AS794" t="str">
        <f t="shared" si="2104"/>
        <v/>
      </c>
      <c r="AT794" t="str">
        <f t="shared" si="2105"/>
        <v/>
      </c>
      <c r="AU794" t="str">
        <f t="shared" si="2105"/>
        <v/>
      </c>
      <c r="AV794" t="str">
        <f t="shared" si="2105"/>
        <v/>
      </c>
      <c r="AW794" t="str">
        <f t="shared" si="2105"/>
        <v/>
      </c>
      <c r="AX794" t="str">
        <f t="shared" si="2106"/>
        <v/>
      </c>
      <c r="AY794" t="str">
        <f t="shared" si="2106"/>
        <v/>
      </c>
      <c r="AZ794" t="str">
        <f t="shared" si="2106"/>
        <v/>
      </c>
      <c r="BA794" t="str">
        <f t="shared" si="2106"/>
        <v/>
      </c>
      <c r="BC794">
        <f t="shared" si="2107"/>
        <v>0.59195402298850575</v>
      </c>
      <c r="BD794">
        <f t="shared" si="2108"/>
        <v>0.2988505747126437</v>
      </c>
      <c r="BE794">
        <f t="shared" si="2109"/>
        <v>0.14367816091954022</v>
      </c>
      <c r="BF794">
        <f t="shared" si="2110"/>
        <v>0.93103448275862066</v>
      </c>
      <c r="BG794">
        <f t="shared" si="2110"/>
        <v>0.92233009708737868</v>
      </c>
      <c r="BH794">
        <f t="shared" si="2110"/>
        <v>0.92307692307692313</v>
      </c>
      <c r="BI794">
        <f t="shared" si="2110"/>
        <v>0.84</v>
      </c>
      <c r="BJ794">
        <f t="shared" si="2111"/>
        <v>6.8965517241379309E-2</v>
      </c>
      <c r="BK794">
        <f t="shared" si="2111"/>
        <v>7.7669902912621352E-2</v>
      </c>
      <c r="BL794">
        <f t="shared" si="2111"/>
        <v>7.6923076923076927E-2</v>
      </c>
      <c r="BM794">
        <f t="shared" si="2111"/>
        <v>0.16</v>
      </c>
      <c r="BP794" t="str">
        <f t="shared" si="2112"/>
        <v/>
      </c>
      <c r="BQ794" t="str">
        <f t="shared" si="2113"/>
        <v/>
      </c>
      <c r="BR794" t="str">
        <f t="shared" si="2114"/>
        <v/>
      </c>
      <c r="BS794" t="str">
        <f t="shared" si="2115"/>
        <v/>
      </c>
      <c r="BT794" t="str">
        <f t="shared" si="2115"/>
        <v/>
      </c>
      <c r="BU794" t="str">
        <f t="shared" si="2115"/>
        <v/>
      </c>
      <c r="BV794" t="str">
        <f t="shared" si="2115"/>
        <v/>
      </c>
      <c r="BW794" t="str">
        <f t="shared" si="2116"/>
        <v/>
      </c>
      <c r="BX794" t="str">
        <f t="shared" si="2116"/>
        <v/>
      </c>
      <c r="BY794" t="str">
        <f t="shared" si="2116"/>
        <v/>
      </c>
      <c r="BZ794" t="str">
        <f t="shared" si="2116"/>
        <v/>
      </c>
    </row>
    <row r="795" spans="1:78" outlineLevel="1">
      <c r="A795" t="s">
        <v>143</v>
      </c>
      <c r="B795" t="s">
        <v>1954</v>
      </c>
      <c r="C795">
        <v>2022</v>
      </c>
      <c r="D795" t="s">
        <v>2039</v>
      </c>
      <c r="G795">
        <f t="shared" si="2084"/>
        <v>0.44354838709677419</v>
      </c>
      <c r="H795">
        <f t="shared" si="2085"/>
        <v>0.30645161290322581</v>
      </c>
      <c r="I795">
        <f t="shared" si="2086"/>
        <v>6.4516129032258063E-2</v>
      </c>
      <c r="K795" t="str">
        <f t="shared" si="2087"/>
        <v/>
      </c>
      <c r="L795" t="str">
        <f t="shared" si="2088"/>
        <v/>
      </c>
      <c r="M795" t="str">
        <f t="shared" si="2089"/>
        <v/>
      </c>
      <c r="O795">
        <f t="shared" si="2090"/>
        <v>0</v>
      </c>
      <c r="P795">
        <f t="shared" si="2091"/>
        <v>1</v>
      </c>
      <c r="R795">
        <f t="shared" si="2092"/>
        <v>0</v>
      </c>
      <c r="S795">
        <f t="shared" si="2093"/>
        <v>0</v>
      </c>
      <c r="T795">
        <f t="shared" si="2094"/>
        <v>0</v>
      </c>
      <c r="U795">
        <f t="shared" si="2095"/>
        <v>0</v>
      </c>
      <c r="V795" t="str">
        <f t="shared" si="2095"/>
        <v/>
      </c>
      <c r="W795" t="str">
        <f t="shared" si="2095"/>
        <v/>
      </c>
      <c r="X795" t="str">
        <f t="shared" si="2095"/>
        <v/>
      </c>
      <c r="Y795">
        <f t="shared" si="2096"/>
        <v>1</v>
      </c>
      <c r="Z795" t="str">
        <f t="shared" si="2096"/>
        <v/>
      </c>
      <c r="AA795" t="str">
        <f t="shared" si="2096"/>
        <v/>
      </c>
      <c r="AB795" t="str">
        <f t="shared" si="2096"/>
        <v/>
      </c>
      <c r="AD795">
        <f t="shared" si="2097"/>
        <v>0.31111111111111112</v>
      </c>
      <c r="AE795">
        <f t="shared" si="2098"/>
        <v>0.23703703703703705</v>
      </c>
      <c r="AF795">
        <f t="shared" si="2099"/>
        <v>0.55555555555555558</v>
      </c>
      <c r="AG795">
        <f t="shared" si="2100"/>
        <v>0.57777777777777772</v>
      </c>
      <c r="AH795">
        <f t="shared" si="2100"/>
        <v>0.5714285714285714</v>
      </c>
      <c r="AI795">
        <f t="shared" si="2100"/>
        <v>0.46875</v>
      </c>
      <c r="AJ795">
        <f t="shared" si="2100"/>
        <v>0.56000000000000005</v>
      </c>
      <c r="AK795">
        <f t="shared" si="2101"/>
        <v>0.42222222222222222</v>
      </c>
      <c r="AL795">
        <f t="shared" si="2101"/>
        <v>0.42857142857142855</v>
      </c>
      <c r="AM795">
        <f t="shared" si="2101"/>
        <v>0.53125</v>
      </c>
      <c r="AN795">
        <f t="shared" si="2101"/>
        <v>0.44</v>
      </c>
      <c r="AQ795" t="str">
        <f t="shared" si="2102"/>
        <v/>
      </c>
      <c r="AR795" t="str">
        <f t="shared" si="2103"/>
        <v/>
      </c>
      <c r="AS795" t="str">
        <f t="shared" si="2104"/>
        <v/>
      </c>
      <c r="AT795" t="str">
        <f t="shared" si="2105"/>
        <v/>
      </c>
      <c r="AU795" t="str">
        <f t="shared" si="2105"/>
        <v/>
      </c>
      <c r="AV795" t="str">
        <f t="shared" si="2105"/>
        <v/>
      </c>
      <c r="AW795" t="str">
        <f t="shared" si="2105"/>
        <v/>
      </c>
      <c r="AX795" t="str">
        <f t="shared" si="2106"/>
        <v/>
      </c>
      <c r="AY795" t="str">
        <f t="shared" si="2106"/>
        <v/>
      </c>
      <c r="AZ795" t="str">
        <f t="shared" si="2106"/>
        <v/>
      </c>
      <c r="BA795" t="str">
        <f t="shared" si="2106"/>
        <v/>
      </c>
      <c r="BC795">
        <f t="shared" si="2107"/>
        <v>0.46078431372549017</v>
      </c>
      <c r="BD795">
        <f t="shared" si="2108"/>
        <v>0.33333333333333331</v>
      </c>
      <c r="BE795">
        <f t="shared" si="2109"/>
        <v>0.11274509803921569</v>
      </c>
      <c r="BF795">
        <f t="shared" si="2110"/>
        <v>0.90686274509803921</v>
      </c>
      <c r="BG795">
        <f t="shared" si="2110"/>
        <v>0.9042553191489362</v>
      </c>
      <c r="BH795">
        <f t="shared" si="2110"/>
        <v>0.8970588235294118</v>
      </c>
      <c r="BI795">
        <f t="shared" si="2110"/>
        <v>0.56521739130434778</v>
      </c>
      <c r="BJ795">
        <f t="shared" si="2111"/>
        <v>9.3137254901960786E-2</v>
      </c>
      <c r="BK795">
        <f t="shared" si="2111"/>
        <v>9.5744680851063829E-2</v>
      </c>
      <c r="BL795">
        <f t="shared" si="2111"/>
        <v>0.10294117647058823</v>
      </c>
      <c r="BM795">
        <f t="shared" si="2111"/>
        <v>0.43478260869565216</v>
      </c>
      <c r="BP795" t="str">
        <f t="shared" si="2112"/>
        <v/>
      </c>
      <c r="BQ795" t="str">
        <f t="shared" si="2113"/>
        <v/>
      </c>
      <c r="BR795" t="str">
        <f t="shared" si="2114"/>
        <v/>
      </c>
      <c r="BS795" t="str">
        <f t="shared" si="2115"/>
        <v/>
      </c>
      <c r="BT795" t="str">
        <f t="shared" si="2115"/>
        <v/>
      </c>
      <c r="BU795" t="str">
        <f t="shared" si="2115"/>
        <v/>
      </c>
      <c r="BV795" t="str">
        <f t="shared" si="2115"/>
        <v/>
      </c>
      <c r="BW795" t="str">
        <f t="shared" si="2116"/>
        <v/>
      </c>
      <c r="BX795" t="str">
        <f t="shared" si="2116"/>
        <v/>
      </c>
      <c r="BY795" t="str">
        <f t="shared" si="2116"/>
        <v/>
      </c>
      <c r="BZ795" t="str">
        <f t="shared" si="2116"/>
        <v/>
      </c>
    </row>
    <row r="796" spans="1:78" outlineLevel="1">
      <c r="A796" t="s">
        <v>143</v>
      </c>
      <c r="B796" t="s">
        <v>1954</v>
      </c>
      <c r="C796">
        <v>2023</v>
      </c>
      <c r="D796" t="s">
        <v>2039</v>
      </c>
      <c r="G796">
        <f t="shared" si="2084"/>
        <v>0.28813559322033899</v>
      </c>
      <c r="H796">
        <f t="shared" si="2085"/>
        <v>0.13559322033898305</v>
      </c>
      <c r="I796">
        <f t="shared" si="2086"/>
        <v>4.2372881355932202E-2</v>
      </c>
      <c r="K796" t="str">
        <f t="shared" si="2087"/>
        <v/>
      </c>
      <c r="L796" t="str">
        <f t="shared" si="2088"/>
        <v/>
      </c>
      <c r="M796" t="str">
        <f t="shared" si="2089"/>
        <v/>
      </c>
      <c r="O796">
        <f t="shared" si="2090"/>
        <v>0</v>
      </c>
      <c r="P796">
        <f t="shared" si="2091"/>
        <v>1</v>
      </c>
      <c r="R796">
        <f t="shared" si="2092"/>
        <v>1.1194029850746268E-2</v>
      </c>
      <c r="S796">
        <f t="shared" si="2093"/>
        <v>1.1194029850746268E-2</v>
      </c>
      <c r="T796">
        <f t="shared" si="2094"/>
        <v>0.62686567164179108</v>
      </c>
      <c r="U796">
        <f t="shared" si="2095"/>
        <v>0.7649253731343284</v>
      </c>
      <c r="V796">
        <f t="shared" si="2095"/>
        <v>0.33333333333333331</v>
      </c>
      <c r="W796">
        <f t="shared" si="2095"/>
        <v>0</v>
      </c>
      <c r="X796">
        <f t="shared" si="2095"/>
        <v>0.77976190476190477</v>
      </c>
      <c r="Y796">
        <f t="shared" si="2096"/>
        <v>0.23507462686567165</v>
      </c>
      <c r="Z796">
        <f t="shared" si="2096"/>
        <v>0.66666666666666663</v>
      </c>
      <c r="AA796">
        <f t="shared" si="2096"/>
        <v>1</v>
      </c>
      <c r="AB796">
        <f t="shared" si="2096"/>
        <v>0.22023809523809523</v>
      </c>
      <c r="AD796">
        <f t="shared" si="2097"/>
        <v>0.45222929936305734</v>
      </c>
      <c r="AE796">
        <f t="shared" si="2098"/>
        <v>0.19745222929936307</v>
      </c>
      <c r="AF796">
        <f t="shared" si="2099"/>
        <v>0.50955414012738853</v>
      </c>
      <c r="AG796">
        <f t="shared" si="2100"/>
        <v>0.59235668789808915</v>
      </c>
      <c r="AH796">
        <f t="shared" si="2100"/>
        <v>0.59154929577464788</v>
      </c>
      <c r="AI796">
        <f t="shared" si="2100"/>
        <v>0.61290322580645162</v>
      </c>
      <c r="AJ796">
        <f t="shared" si="2100"/>
        <v>0.61250000000000004</v>
      </c>
      <c r="AK796">
        <f t="shared" si="2101"/>
        <v>0.40764331210191085</v>
      </c>
      <c r="AL796">
        <f t="shared" si="2101"/>
        <v>0.40845070422535212</v>
      </c>
      <c r="AM796">
        <f t="shared" si="2101"/>
        <v>0.38709677419354838</v>
      </c>
      <c r="AN796">
        <f t="shared" si="2101"/>
        <v>0.38750000000000001</v>
      </c>
      <c r="AQ796" t="str">
        <f t="shared" si="2102"/>
        <v/>
      </c>
      <c r="AR796" t="str">
        <f t="shared" si="2103"/>
        <v/>
      </c>
      <c r="AS796" t="str">
        <f t="shared" si="2104"/>
        <v/>
      </c>
      <c r="AT796" t="str">
        <f t="shared" si="2105"/>
        <v/>
      </c>
      <c r="AU796" t="str">
        <f t="shared" si="2105"/>
        <v/>
      </c>
      <c r="AV796" t="str">
        <f t="shared" si="2105"/>
        <v/>
      </c>
      <c r="AW796" t="str">
        <f t="shared" si="2105"/>
        <v/>
      </c>
      <c r="AX796" t="str">
        <f t="shared" si="2106"/>
        <v/>
      </c>
      <c r="AY796" t="str">
        <f t="shared" si="2106"/>
        <v/>
      </c>
      <c r="AZ796" t="str">
        <f t="shared" si="2106"/>
        <v/>
      </c>
      <c r="BA796" t="str">
        <f t="shared" si="2106"/>
        <v/>
      </c>
      <c r="BC796">
        <f t="shared" si="2107"/>
        <v>0.40886699507389163</v>
      </c>
      <c r="BD796">
        <f t="shared" si="2108"/>
        <v>0.22167487684729065</v>
      </c>
      <c r="BE796">
        <f t="shared" si="2109"/>
        <v>0.10837438423645321</v>
      </c>
      <c r="BF796">
        <f t="shared" si="2110"/>
        <v>0.93103448275862066</v>
      </c>
      <c r="BG796">
        <f t="shared" si="2110"/>
        <v>0.90361445783132532</v>
      </c>
      <c r="BH796">
        <f t="shared" si="2110"/>
        <v>0.9555555555555556</v>
      </c>
      <c r="BI796">
        <f t="shared" si="2110"/>
        <v>0.72727272727272729</v>
      </c>
      <c r="BJ796">
        <f t="shared" si="2111"/>
        <v>6.8965517241379309E-2</v>
      </c>
      <c r="BK796">
        <f t="shared" si="2111"/>
        <v>9.6385542168674704E-2</v>
      </c>
      <c r="BL796">
        <f t="shared" si="2111"/>
        <v>4.4444444444444446E-2</v>
      </c>
      <c r="BM796">
        <f t="shared" si="2111"/>
        <v>0.27272727272727271</v>
      </c>
      <c r="BP796" t="str">
        <f t="shared" si="2112"/>
        <v/>
      </c>
      <c r="BQ796" t="str">
        <f t="shared" si="2113"/>
        <v/>
      </c>
      <c r="BR796" t="str">
        <f t="shared" si="2114"/>
        <v/>
      </c>
      <c r="BS796" t="str">
        <f t="shared" si="2115"/>
        <v/>
      </c>
      <c r="BT796" t="str">
        <f t="shared" si="2115"/>
        <v/>
      </c>
      <c r="BU796" t="str">
        <f t="shared" si="2115"/>
        <v/>
      </c>
      <c r="BV796" t="str">
        <f t="shared" si="2115"/>
        <v/>
      </c>
      <c r="BW796" t="str">
        <f t="shared" si="2116"/>
        <v/>
      </c>
      <c r="BX796" t="str">
        <f t="shared" si="2116"/>
        <v/>
      </c>
      <c r="BY796" t="str">
        <f t="shared" si="2116"/>
        <v/>
      </c>
      <c r="BZ796" t="str">
        <f t="shared" si="2116"/>
        <v/>
      </c>
    </row>
    <row r="797" spans="1:78" outlineLevel="1">
      <c r="A797" t="s">
        <v>145</v>
      </c>
      <c r="B797" t="s">
        <v>1779</v>
      </c>
      <c r="C797">
        <v>2018</v>
      </c>
      <c r="D797" t="s">
        <v>2039</v>
      </c>
      <c r="G797">
        <f>IF(F492&gt;0, G492/F492, "")</f>
        <v>0.22939068100358423</v>
      </c>
      <c r="H797">
        <f>IF(F492&gt;0, H492/F492, "")</f>
        <v>0.31302270011947431</v>
      </c>
      <c r="I797">
        <f>IF(F492&gt;0, I492/F492, "")</f>
        <v>0.1063321385902031</v>
      </c>
      <c r="K797" t="str">
        <f>IF(J492&gt;0, K492/J492, "")</f>
        <v/>
      </c>
      <c r="L797" t="str">
        <f>IF(J492&gt;0, L492/J492, "")</f>
        <v/>
      </c>
      <c r="M797" t="str">
        <f>IF(J492&gt;0, M492/J492, "")</f>
        <v/>
      </c>
      <c r="O797" t="str">
        <f t="shared" ref="O797:O802" si="2117">IF(N492&gt;0, O492/N492, "")</f>
        <v/>
      </c>
      <c r="P797" t="str">
        <f t="shared" ref="P797:P802" si="2118">IF(N492&gt;0, P492/N492, "")</f>
        <v/>
      </c>
      <c r="R797" t="str">
        <f>IF(Q492&gt;0, R492/Q492, "")</f>
        <v/>
      </c>
      <c r="S797" t="str">
        <f>IF(Q492&gt;0, S492/Q492, "")</f>
        <v/>
      </c>
      <c r="T797" t="str">
        <f>IF(Q492&gt;0, T492/Q492, "")</f>
        <v/>
      </c>
      <c r="U797" t="str">
        <f t="shared" ref="U797:X801" si="2119">IF(Q492&gt;0, U492/Q492, "")</f>
        <v/>
      </c>
      <c r="V797" t="str">
        <f t="shared" si="2119"/>
        <v/>
      </c>
      <c r="W797" t="str">
        <f t="shared" si="2119"/>
        <v/>
      </c>
      <c r="X797" t="str">
        <f t="shared" si="2119"/>
        <v/>
      </c>
      <c r="Y797" t="str">
        <f t="shared" ref="Y797:AB801" si="2120">IF(Q492&gt;0, Y492/Q492, "")</f>
        <v/>
      </c>
      <c r="Z797" t="str">
        <f t="shared" si="2120"/>
        <v/>
      </c>
      <c r="AA797" t="str">
        <f t="shared" si="2120"/>
        <v/>
      </c>
      <c r="AB797" t="str">
        <f t="shared" si="2120"/>
        <v/>
      </c>
      <c r="AD797">
        <f>IF(AC492&gt;0, AD492/AC492, "")</f>
        <v>0.15204678362573099</v>
      </c>
      <c r="AE797">
        <f>IF(AC492&gt;0, AE492/AC492, "")</f>
        <v>0.3888888888888889</v>
      </c>
      <c r="AF797">
        <f>IF(AC492&gt;0, AF492/AC492, "")</f>
        <v>0.45906432748538012</v>
      </c>
      <c r="AG797">
        <f t="shared" ref="AG797:AJ801" si="2121">IF(AC492&gt;0, AG492/AC492, "")</f>
        <v>0.35672514619883039</v>
      </c>
      <c r="AH797">
        <f t="shared" si="2121"/>
        <v>0.32692307692307693</v>
      </c>
      <c r="AI797">
        <f t="shared" si="2121"/>
        <v>0.2932330827067669</v>
      </c>
      <c r="AJ797">
        <f t="shared" si="2121"/>
        <v>0.40127388535031849</v>
      </c>
      <c r="AK797">
        <f t="shared" ref="AK797:AN801" si="2122">IF(AC492&gt;0, AK492/AC492, "")</f>
        <v>0.64327485380116955</v>
      </c>
      <c r="AL797">
        <f t="shared" si="2122"/>
        <v>0.67307692307692313</v>
      </c>
      <c r="AM797">
        <f t="shared" si="2122"/>
        <v>0.70676691729323304</v>
      </c>
      <c r="AN797">
        <f t="shared" si="2122"/>
        <v>0.59872611464968151</v>
      </c>
      <c r="AQ797" t="str">
        <f>IF(AP492&gt;0, AQ492/AP492, "")</f>
        <v/>
      </c>
      <c r="AR797" t="str">
        <f>IF(AP492&gt;0, AR492/AP492, "")</f>
        <v/>
      </c>
      <c r="AS797" t="str">
        <f>IF(AP492&gt;0, AS492/AP492, "")</f>
        <v/>
      </c>
      <c r="AT797" t="str">
        <f t="shared" ref="AT797:AW801" si="2123">IF(AP492&gt;0, AT492/AP492, "")</f>
        <v/>
      </c>
      <c r="AU797" t="str">
        <f t="shared" si="2123"/>
        <v/>
      </c>
      <c r="AV797" t="str">
        <f t="shared" si="2123"/>
        <v/>
      </c>
      <c r="AW797" t="str">
        <f t="shared" si="2123"/>
        <v/>
      </c>
      <c r="AX797" t="str">
        <f t="shared" ref="AX797:BA801" si="2124">IF(AP492&gt;0, AX492/AP492, "")</f>
        <v/>
      </c>
      <c r="AY797" t="str">
        <f t="shared" si="2124"/>
        <v/>
      </c>
      <c r="AZ797" t="str">
        <f t="shared" si="2124"/>
        <v/>
      </c>
      <c r="BA797" t="str">
        <f t="shared" si="2124"/>
        <v/>
      </c>
      <c r="BC797">
        <f>IF(BB492&gt;0, BC492/BB492, "")</f>
        <v>0.17876344086021506</v>
      </c>
      <c r="BD797">
        <f>IF(BB492&gt;0, BD492/BB492, "")</f>
        <v>0.35483870967741937</v>
      </c>
      <c r="BE797">
        <f>IF(BB492&gt;0, BE492/BB492, "")</f>
        <v>0.25940860215053763</v>
      </c>
      <c r="BF797">
        <f t="shared" ref="BF797:BI801" si="2125">IF(BB492&gt;0, BF492/BB492, "")</f>
        <v>0.771505376344086</v>
      </c>
      <c r="BG797">
        <f t="shared" si="2125"/>
        <v>0.80451127819548873</v>
      </c>
      <c r="BH797">
        <f t="shared" si="2125"/>
        <v>0.78030303030303028</v>
      </c>
      <c r="BI797">
        <f t="shared" si="2125"/>
        <v>0.62694300518134716</v>
      </c>
      <c r="BJ797">
        <f t="shared" ref="BJ797:BM801" si="2126">IF(BB492&gt;0, BJ492/BB492, "")</f>
        <v>0.22849462365591397</v>
      </c>
      <c r="BK797">
        <f t="shared" si="2126"/>
        <v>0.19548872180451127</v>
      </c>
      <c r="BL797">
        <f t="shared" si="2126"/>
        <v>0.2196969696969697</v>
      </c>
      <c r="BM797">
        <f t="shared" si="2126"/>
        <v>0.37305699481865284</v>
      </c>
      <c r="BP797" t="str">
        <f>IF(BO492&gt;0, BP492/BO492, "")</f>
        <v/>
      </c>
      <c r="BQ797" t="str">
        <f>IF(BO492&gt;0, BQ492/BO492, "")</f>
        <v/>
      </c>
      <c r="BR797" t="str">
        <f>IF(BO492&gt;0, BR492/BO492, "")</f>
        <v/>
      </c>
      <c r="BS797" t="str">
        <f t="shared" ref="BS797:BV801" si="2127">IF(BO492&gt;0, BS492/BO492, "")</f>
        <v/>
      </c>
      <c r="BT797" t="str">
        <f t="shared" si="2127"/>
        <v/>
      </c>
      <c r="BU797" t="str">
        <f t="shared" si="2127"/>
        <v/>
      </c>
      <c r="BV797" t="str">
        <f t="shared" si="2127"/>
        <v/>
      </c>
      <c r="BW797" t="str">
        <f t="shared" ref="BW797:BZ801" si="2128">IF(BO492&gt;0, BW492/BO492, "")</f>
        <v/>
      </c>
      <c r="BX797" t="str">
        <f t="shared" si="2128"/>
        <v/>
      </c>
      <c r="BY797" t="str">
        <f t="shared" si="2128"/>
        <v/>
      </c>
      <c r="BZ797" t="str">
        <f t="shared" si="2128"/>
        <v/>
      </c>
    </row>
    <row r="798" spans="1:78" outlineLevel="1">
      <c r="A798" t="s">
        <v>145</v>
      </c>
      <c r="B798" t="s">
        <v>1779</v>
      </c>
      <c r="C798">
        <v>2019</v>
      </c>
      <c r="D798" t="s">
        <v>2039</v>
      </c>
      <c r="G798">
        <f>IF(F493&gt;0, G493/F493, "")</f>
        <v>0.24343675417661098</v>
      </c>
      <c r="H798">
        <f>IF(F493&gt;0, H493/F493, "")</f>
        <v>0.32696897374701672</v>
      </c>
      <c r="I798">
        <f>IF(F493&gt;0, I493/F493, "")</f>
        <v>9.1885441527446307E-2</v>
      </c>
      <c r="K798" t="str">
        <f>IF(J493&gt;0, K493/J493, "")</f>
        <v/>
      </c>
      <c r="L798" t="str">
        <f>IF(J493&gt;0, L493/J493, "")</f>
        <v/>
      </c>
      <c r="M798" t="str">
        <f>IF(J493&gt;0, M493/J493, "")</f>
        <v/>
      </c>
      <c r="O798" t="str">
        <f t="shared" si="2117"/>
        <v/>
      </c>
      <c r="P798" t="str">
        <f t="shared" si="2118"/>
        <v/>
      </c>
      <c r="R798" t="str">
        <f>IF(Q493&gt;0, R493/Q493, "")</f>
        <v/>
      </c>
      <c r="S798" t="str">
        <f>IF(Q493&gt;0, S493/Q493, "")</f>
        <v/>
      </c>
      <c r="T798" t="str">
        <f>IF(Q493&gt;0, T493/Q493, "")</f>
        <v/>
      </c>
      <c r="U798" t="str">
        <f t="shared" si="2119"/>
        <v/>
      </c>
      <c r="V798" t="str">
        <f t="shared" si="2119"/>
        <v/>
      </c>
      <c r="W798" t="str">
        <f t="shared" si="2119"/>
        <v/>
      </c>
      <c r="X798" t="str">
        <f t="shared" si="2119"/>
        <v/>
      </c>
      <c r="Y798" t="str">
        <f t="shared" si="2120"/>
        <v/>
      </c>
      <c r="Z798" t="str">
        <f t="shared" si="2120"/>
        <v/>
      </c>
      <c r="AA798" t="str">
        <f t="shared" si="2120"/>
        <v/>
      </c>
      <c r="AB798" t="str">
        <f t="shared" si="2120"/>
        <v/>
      </c>
      <c r="AD798">
        <f>IF(AC493&gt;0, AD493/AC493, "")</f>
        <v>0.14743589743589744</v>
      </c>
      <c r="AE798">
        <f>IF(AC493&gt;0, AE493/AC493, "")</f>
        <v>0.35576923076923078</v>
      </c>
      <c r="AF798">
        <f>IF(AC493&gt;0, AF493/AC493, "")</f>
        <v>0.35256410256410259</v>
      </c>
      <c r="AG798">
        <f t="shared" si="2121"/>
        <v>0.35256410256410259</v>
      </c>
      <c r="AH798">
        <f t="shared" si="2121"/>
        <v>0.36956521739130432</v>
      </c>
      <c r="AI798">
        <f t="shared" si="2121"/>
        <v>0.24324324324324326</v>
      </c>
      <c r="AJ798">
        <f t="shared" si="2121"/>
        <v>0.44545454545454544</v>
      </c>
      <c r="AK798">
        <f t="shared" si="2122"/>
        <v>0.64743589743589747</v>
      </c>
      <c r="AL798">
        <f t="shared" si="2122"/>
        <v>0.63043478260869568</v>
      </c>
      <c r="AM798">
        <f t="shared" si="2122"/>
        <v>0.7567567567567568</v>
      </c>
      <c r="AN798">
        <f t="shared" si="2122"/>
        <v>0.55454545454545456</v>
      </c>
      <c r="AQ798" t="str">
        <f>IF(AP493&gt;0, AQ493/AP493, "")</f>
        <v/>
      </c>
      <c r="AR798" t="str">
        <f>IF(AP493&gt;0, AR493/AP493, "")</f>
        <v/>
      </c>
      <c r="AS798" t="str">
        <f>IF(AP493&gt;0, AS493/AP493, "")</f>
        <v/>
      </c>
      <c r="AT798" t="str">
        <f t="shared" si="2123"/>
        <v/>
      </c>
      <c r="AU798" t="str">
        <f t="shared" si="2123"/>
        <v/>
      </c>
      <c r="AV798" t="str">
        <f t="shared" si="2123"/>
        <v/>
      </c>
      <c r="AW798" t="str">
        <f t="shared" si="2123"/>
        <v/>
      </c>
      <c r="AX798" t="str">
        <f t="shared" si="2124"/>
        <v/>
      </c>
      <c r="AY798" t="str">
        <f t="shared" si="2124"/>
        <v/>
      </c>
      <c r="AZ798" t="str">
        <f t="shared" si="2124"/>
        <v/>
      </c>
      <c r="BA798" t="str">
        <f t="shared" si="2124"/>
        <v/>
      </c>
      <c r="BC798">
        <f>IF(BB493&gt;0, BC493/BB493, "")</f>
        <v>0.24367509986684421</v>
      </c>
      <c r="BD798">
        <f>IF(BB493&gt;0, BD493/BB493, "")</f>
        <v>0.35685752330226367</v>
      </c>
      <c r="BE798">
        <f>IF(BB493&gt;0, BE493/BB493, "")</f>
        <v>0.22769640479360853</v>
      </c>
      <c r="BF798">
        <f t="shared" si="2125"/>
        <v>0.78961384820239677</v>
      </c>
      <c r="BG798">
        <f t="shared" si="2125"/>
        <v>0.85792349726775952</v>
      </c>
      <c r="BH798">
        <f t="shared" si="2125"/>
        <v>0.79850746268656714</v>
      </c>
      <c r="BI798">
        <f t="shared" si="2125"/>
        <v>0.60818713450292394</v>
      </c>
      <c r="BJ798">
        <f t="shared" si="2126"/>
        <v>0.2103861517976032</v>
      </c>
      <c r="BK798">
        <f t="shared" si="2126"/>
        <v>0.14207650273224043</v>
      </c>
      <c r="BL798">
        <f t="shared" si="2126"/>
        <v>0.20149253731343283</v>
      </c>
      <c r="BM798">
        <f t="shared" si="2126"/>
        <v>0.391812865497076</v>
      </c>
      <c r="BP798" t="str">
        <f>IF(BO493&gt;0, BP493/BO493, "")</f>
        <v/>
      </c>
      <c r="BQ798" t="str">
        <f>IF(BO493&gt;0, BQ493/BO493, "")</f>
        <v/>
      </c>
      <c r="BR798" t="str">
        <f>IF(BO493&gt;0, BR493/BO493, "")</f>
        <v/>
      </c>
      <c r="BS798" t="str">
        <f t="shared" si="2127"/>
        <v/>
      </c>
      <c r="BT798" t="str">
        <f t="shared" si="2127"/>
        <v/>
      </c>
      <c r="BU798" t="str">
        <f t="shared" si="2127"/>
        <v/>
      </c>
      <c r="BV798" t="str">
        <f t="shared" si="2127"/>
        <v/>
      </c>
      <c r="BW798" t="str">
        <f t="shared" si="2128"/>
        <v/>
      </c>
      <c r="BX798" t="str">
        <f t="shared" si="2128"/>
        <v/>
      </c>
      <c r="BY798" t="str">
        <f t="shared" si="2128"/>
        <v/>
      </c>
      <c r="BZ798" t="str">
        <f t="shared" si="2128"/>
        <v/>
      </c>
    </row>
    <row r="799" spans="1:78" outlineLevel="1">
      <c r="A799" t="s">
        <v>145</v>
      </c>
      <c r="B799" t="s">
        <v>1779</v>
      </c>
      <c r="C799">
        <v>2020</v>
      </c>
      <c r="D799" t="s">
        <v>2039</v>
      </c>
      <c r="G799">
        <f>IF(F494&gt;0, G494/F494, "")</f>
        <v>0.2467866323907455</v>
      </c>
      <c r="H799">
        <f>IF(F494&gt;0, H494/F494, "")</f>
        <v>0.32262210796915169</v>
      </c>
      <c r="I799">
        <f>IF(F494&gt;0, I494/F494, "")</f>
        <v>8.3547557840616973E-2</v>
      </c>
      <c r="K799" t="str">
        <f>IF(J494&gt;0, K494/J494, "")</f>
        <v/>
      </c>
      <c r="L799" t="str">
        <f>IF(J494&gt;0, L494/J494, "")</f>
        <v/>
      </c>
      <c r="M799" t="str">
        <f>IF(J494&gt;0, M494/J494, "")</f>
        <v/>
      </c>
      <c r="O799">
        <f t="shared" si="2117"/>
        <v>0</v>
      </c>
      <c r="P799">
        <f t="shared" si="2118"/>
        <v>1</v>
      </c>
      <c r="R799">
        <f>IF(Q494&gt;0, R494/Q494, "")</f>
        <v>0</v>
      </c>
      <c r="S799">
        <f>IF(Q494&gt;0, S494/Q494, "")</f>
        <v>0</v>
      </c>
      <c r="T799">
        <f>IF(Q494&gt;0, T494/Q494, "")</f>
        <v>0</v>
      </c>
      <c r="U799">
        <f t="shared" si="2119"/>
        <v>0</v>
      </c>
      <c r="V799" t="str">
        <f t="shared" si="2119"/>
        <v/>
      </c>
      <c r="W799" t="str">
        <f t="shared" si="2119"/>
        <v/>
      </c>
      <c r="X799" t="str">
        <f t="shared" si="2119"/>
        <v/>
      </c>
      <c r="Y799">
        <f t="shared" si="2120"/>
        <v>1</v>
      </c>
      <c r="Z799" t="str">
        <f t="shared" si="2120"/>
        <v/>
      </c>
      <c r="AA799" t="str">
        <f t="shared" si="2120"/>
        <v/>
      </c>
      <c r="AB799" t="str">
        <f t="shared" si="2120"/>
        <v/>
      </c>
      <c r="AD799">
        <f>IF(AC494&gt;0, AD494/AC494, "")</f>
        <v>0.22026431718061673</v>
      </c>
      <c r="AE799">
        <f>IF(AC494&gt;0, AE494/AC494, "")</f>
        <v>0.38325991189427311</v>
      </c>
      <c r="AF799">
        <f>IF(AC494&gt;0, AF494/AC494, "")</f>
        <v>0.37444933920704848</v>
      </c>
      <c r="AG799">
        <f t="shared" si="2121"/>
        <v>0.37004405286343611</v>
      </c>
      <c r="AH799">
        <f t="shared" si="2121"/>
        <v>0.32</v>
      </c>
      <c r="AI799">
        <f t="shared" si="2121"/>
        <v>0.26436781609195403</v>
      </c>
      <c r="AJ799">
        <f t="shared" si="2121"/>
        <v>0.52941176470588236</v>
      </c>
      <c r="AK799">
        <f t="shared" si="2122"/>
        <v>0.62995594713656389</v>
      </c>
      <c r="AL799">
        <f t="shared" si="2122"/>
        <v>0.68</v>
      </c>
      <c r="AM799">
        <f t="shared" si="2122"/>
        <v>0.73563218390804597</v>
      </c>
      <c r="AN799">
        <f t="shared" si="2122"/>
        <v>0.47058823529411764</v>
      </c>
      <c r="AQ799" t="str">
        <f>IF(AP494&gt;0, AQ494/AP494, "")</f>
        <v/>
      </c>
      <c r="AR799" t="str">
        <f>IF(AP494&gt;0, AR494/AP494, "")</f>
        <v/>
      </c>
      <c r="AS799" t="str">
        <f>IF(AP494&gt;0, AS494/AP494, "")</f>
        <v/>
      </c>
      <c r="AT799" t="str">
        <f t="shared" si="2123"/>
        <v/>
      </c>
      <c r="AU799" t="str">
        <f t="shared" si="2123"/>
        <v/>
      </c>
      <c r="AV799" t="str">
        <f t="shared" si="2123"/>
        <v/>
      </c>
      <c r="AW799" t="str">
        <f t="shared" si="2123"/>
        <v/>
      </c>
      <c r="AX799" t="str">
        <f t="shared" si="2124"/>
        <v/>
      </c>
      <c r="AY799" t="str">
        <f t="shared" si="2124"/>
        <v/>
      </c>
      <c r="AZ799" t="str">
        <f t="shared" si="2124"/>
        <v/>
      </c>
      <c r="BA799" t="str">
        <f t="shared" si="2124"/>
        <v/>
      </c>
      <c r="BC799">
        <f>IF(BB494&gt;0, BC494/BB494, "")</f>
        <v>0.27196652719665271</v>
      </c>
      <c r="BD799">
        <f>IF(BB494&gt;0, BD494/BB494, "")</f>
        <v>0.37935843793584378</v>
      </c>
      <c r="BE799">
        <f>IF(BB494&gt;0, BE494/BB494, "")</f>
        <v>0.22315202231520223</v>
      </c>
      <c r="BF799">
        <f t="shared" si="2125"/>
        <v>0.78242677824267781</v>
      </c>
      <c r="BG799">
        <f t="shared" si="2125"/>
        <v>0.89230769230769236</v>
      </c>
      <c r="BH799">
        <f t="shared" si="2125"/>
        <v>0.7904411764705882</v>
      </c>
      <c r="BI799">
        <f t="shared" si="2125"/>
        <v>0.58125000000000004</v>
      </c>
      <c r="BJ799">
        <f t="shared" si="2126"/>
        <v>0.21757322175732219</v>
      </c>
      <c r="BK799">
        <f t="shared" si="2126"/>
        <v>0.1076923076923077</v>
      </c>
      <c r="BL799">
        <f t="shared" si="2126"/>
        <v>0.20955882352941177</v>
      </c>
      <c r="BM799">
        <f t="shared" si="2126"/>
        <v>0.41875000000000001</v>
      </c>
      <c r="BP799" t="str">
        <f>IF(BO494&gt;0, BP494/BO494, "")</f>
        <v/>
      </c>
      <c r="BQ799" t="str">
        <f>IF(BO494&gt;0, BQ494/BO494, "")</f>
        <v/>
      </c>
      <c r="BR799" t="str">
        <f>IF(BO494&gt;0, BR494/BO494, "")</f>
        <v/>
      </c>
      <c r="BS799" t="str">
        <f t="shared" si="2127"/>
        <v/>
      </c>
      <c r="BT799" t="str">
        <f t="shared" si="2127"/>
        <v/>
      </c>
      <c r="BU799" t="str">
        <f t="shared" si="2127"/>
        <v/>
      </c>
      <c r="BV799" t="str">
        <f t="shared" si="2127"/>
        <v/>
      </c>
      <c r="BW799" t="str">
        <f t="shared" si="2128"/>
        <v/>
      </c>
      <c r="BX799" t="str">
        <f t="shared" si="2128"/>
        <v/>
      </c>
      <c r="BY799" t="str">
        <f t="shared" si="2128"/>
        <v/>
      </c>
      <c r="BZ799" t="str">
        <f t="shared" si="2128"/>
        <v/>
      </c>
    </row>
    <row r="800" spans="1:78" outlineLevel="1">
      <c r="A800" t="s">
        <v>145</v>
      </c>
      <c r="B800" t="s">
        <v>1779</v>
      </c>
      <c r="C800">
        <v>2021</v>
      </c>
      <c r="D800" t="s">
        <v>2039</v>
      </c>
      <c r="G800">
        <f>IF(F495&gt;0, G495/F495, "")</f>
        <v>0.2753807106598985</v>
      </c>
      <c r="H800">
        <f>IF(F495&gt;0, H495/F495, "")</f>
        <v>0.36548223350253806</v>
      </c>
      <c r="I800">
        <f>IF(F495&gt;0, I495/F495, "")</f>
        <v>0.1065989847715736</v>
      </c>
      <c r="K800" t="str">
        <f>IF(J495&gt;0, K495/J495, "")</f>
        <v/>
      </c>
      <c r="L800" t="str">
        <f>IF(J495&gt;0, L495/J495, "")</f>
        <v/>
      </c>
      <c r="M800" t="str">
        <f>IF(J495&gt;0, M495/J495, "")</f>
        <v/>
      </c>
      <c r="O800">
        <f t="shared" si="2117"/>
        <v>0</v>
      </c>
      <c r="P800">
        <f t="shared" si="2118"/>
        <v>1</v>
      </c>
      <c r="R800" t="str">
        <f>IF(Q495&gt;0, R495/Q495, "")</f>
        <v/>
      </c>
      <c r="S800" t="str">
        <f>IF(Q495&gt;0, S495/Q495, "")</f>
        <v/>
      </c>
      <c r="T800" t="str">
        <f>IF(Q495&gt;0, T495/Q495, "")</f>
        <v/>
      </c>
      <c r="U800" t="str">
        <f t="shared" si="2119"/>
        <v/>
      </c>
      <c r="V800" t="str">
        <f t="shared" si="2119"/>
        <v/>
      </c>
      <c r="W800" t="str">
        <f t="shared" si="2119"/>
        <v/>
      </c>
      <c r="X800" t="str">
        <f t="shared" si="2119"/>
        <v/>
      </c>
      <c r="Y800" t="str">
        <f t="shared" si="2120"/>
        <v/>
      </c>
      <c r="Z800" t="str">
        <f t="shared" si="2120"/>
        <v/>
      </c>
      <c r="AA800" t="str">
        <f t="shared" si="2120"/>
        <v/>
      </c>
      <c r="AB800" t="str">
        <f t="shared" si="2120"/>
        <v/>
      </c>
      <c r="AD800">
        <f>IF(AC495&gt;0, AD495/AC495, "")</f>
        <v>0.2356020942408377</v>
      </c>
      <c r="AE800">
        <f>IF(AC495&gt;0, AE495/AC495, "")</f>
        <v>0.37696335078534032</v>
      </c>
      <c r="AF800">
        <f>IF(AC495&gt;0, AF495/AC495, "")</f>
        <v>0.36649214659685864</v>
      </c>
      <c r="AG800">
        <f t="shared" si="2121"/>
        <v>0.46596858638743455</v>
      </c>
      <c r="AH800">
        <f t="shared" si="2121"/>
        <v>0.42222222222222222</v>
      </c>
      <c r="AI800">
        <f t="shared" si="2121"/>
        <v>0.55555555555555558</v>
      </c>
      <c r="AJ800">
        <f t="shared" si="2121"/>
        <v>0.51428571428571423</v>
      </c>
      <c r="AK800">
        <f t="shared" si="2122"/>
        <v>0.53403141361256545</v>
      </c>
      <c r="AL800">
        <f t="shared" si="2122"/>
        <v>0.57777777777777772</v>
      </c>
      <c r="AM800">
        <f t="shared" si="2122"/>
        <v>0.44444444444444442</v>
      </c>
      <c r="AN800">
        <f t="shared" si="2122"/>
        <v>0.48571428571428571</v>
      </c>
      <c r="AQ800" t="str">
        <f>IF(AP495&gt;0, AQ495/AP495, "")</f>
        <v/>
      </c>
      <c r="AR800" t="str">
        <f>IF(AP495&gt;0, AR495/AP495, "")</f>
        <v/>
      </c>
      <c r="AS800" t="str">
        <f>IF(AP495&gt;0, AS495/AP495, "")</f>
        <v/>
      </c>
      <c r="AT800" t="str">
        <f t="shared" si="2123"/>
        <v/>
      </c>
      <c r="AU800" t="str">
        <f t="shared" si="2123"/>
        <v/>
      </c>
      <c r="AV800" t="str">
        <f t="shared" si="2123"/>
        <v/>
      </c>
      <c r="AW800" t="str">
        <f t="shared" si="2123"/>
        <v/>
      </c>
      <c r="AX800" t="str">
        <f t="shared" si="2124"/>
        <v/>
      </c>
      <c r="AY800" t="str">
        <f t="shared" si="2124"/>
        <v/>
      </c>
      <c r="AZ800" t="str">
        <f t="shared" si="2124"/>
        <v/>
      </c>
      <c r="BA800" t="str">
        <f t="shared" si="2124"/>
        <v/>
      </c>
      <c r="BC800">
        <f>IF(BB495&gt;0, BC495/BB495, "")</f>
        <v>0.22580645161290322</v>
      </c>
      <c r="BD800">
        <f>IF(BB495&gt;0, BD495/BB495, "")</f>
        <v>0.35842293906810035</v>
      </c>
      <c r="BE800">
        <f>IF(BB495&gt;0, BE495/BB495, "")</f>
        <v>0.23297491039426524</v>
      </c>
      <c r="BF800">
        <f t="shared" si="2125"/>
        <v>0.72939068100358428</v>
      </c>
      <c r="BG800">
        <f t="shared" si="2125"/>
        <v>0.83333333333333337</v>
      </c>
      <c r="BH800">
        <f t="shared" si="2125"/>
        <v>0.74</v>
      </c>
      <c r="BI800">
        <f t="shared" si="2125"/>
        <v>0.56923076923076921</v>
      </c>
      <c r="BJ800">
        <f t="shared" si="2126"/>
        <v>0.27060931899641577</v>
      </c>
      <c r="BK800">
        <f t="shared" si="2126"/>
        <v>0.16666666666666666</v>
      </c>
      <c r="BL800">
        <f t="shared" si="2126"/>
        <v>0.26</v>
      </c>
      <c r="BM800">
        <f t="shared" si="2126"/>
        <v>0.43076923076923079</v>
      </c>
      <c r="BP800" t="str">
        <f>IF(BO495&gt;0, BP495/BO495, "")</f>
        <v/>
      </c>
      <c r="BQ800" t="str">
        <f>IF(BO495&gt;0, BQ495/BO495, "")</f>
        <v/>
      </c>
      <c r="BR800" t="str">
        <f>IF(BO495&gt;0, BR495/BO495, "")</f>
        <v/>
      </c>
      <c r="BS800" t="str">
        <f t="shared" si="2127"/>
        <v/>
      </c>
      <c r="BT800" t="str">
        <f t="shared" si="2127"/>
        <v/>
      </c>
      <c r="BU800" t="str">
        <f t="shared" si="2127"/>
        <v/>
      </c>
      <c r="BV800" t="str">
        <f t="shared" si="2127"/>
        <v/>
      </c>
      <c r="BW800" t="str">
        <f t="shared" si="2128"/>
        <v/>
      </c>
      <c r="BX800" t="str">
        <f t="shared" si="2128"/>
        <v/>
      </c>
      <c r="BY800" t="str">
        <f t="shared" si="2128"/>
        <v/>
      </c>
      <c r="BZ800" t="str">
        <f t="shared" si="2128"/>
        <v/>
      </c>
    </row>
    <row r="801" spans="1:78" outlineLevel="1">
      <c r="A801" t="s">
        <v>145</v>
      </c>
      <c r="B801" t="s">
        <v>1779</v>
      </c>
      <c r="C801">
        <v>2022</v>
      </c>
      <c r="D801" t="s">
        <v>2039</v>
      </c>
      <c r="G801">
        <f>IF(F496&gt;0, G496/F496, "")</f>
        <v>0.25033288948069243</v>
      </c>
      <c r="H801">
        <f>IF(F496&gt;0, H496/F496, "")</f>
        <v>0.38482023968042611</v>
      </c>
      <c r="I801">
        <f>IF(F496&gt;0, I496/F496, "")</f>
        <v>9.1877496671105188E-2</v>
      </c>
      <c r="K801" t="str">
        <f>IF(J496&gt;0, K496/J496, "")</f>
        <v/>
      </c>
      <c r="L801" t="str">
        <f>IF(J496&gt;0, L496/J496, "")</f>
        <v/>
      </c>
      <c r="M801" t="str">
        <f>IF(J496&gt;0, M496/J496, "")</f>
        <v/>
      </c>
      <c r="O801">
        <f t="shared" si="2117"/>
        <v>0</v>
      </c>
      <c r="P801">
        <f t="shared" si="2118"/>
        <v>1</v>
      </c>
      <c r="R801" t="str">
        <f>IF(Q496&gt;0, R496/Q496, "")</f>
        <v/>
      </c>
      <c r="S801" t="str">
        <f>IF(Q496&gt;0, S496/Q496, "")</f>
        <v/>
      </c>
      <c r="T801" t="str">
        <f>IF(Q496&gt;0, T496/Q496, "")</f>
        <v/>
      </c>
      <c r="U801" t="str">
        <f t="shared" si="2119"/>
        <v/>
      </c>
      <c r="V801" t="str">
        <f t="shared" si="2119"/>
        <v/>
      </c>
      <c r="W801" t="str">
        <f t="shared" si="2119"/>
        <v/>
      </c>
      <c r="X801" t="str">
        <f t="shared" si="2119"/>
        <v/>
      </c>
      <c r="Y801" t="str">
        <f t="shared" si="2120"/>
        <v/>
      </c>
      <c r="Z801" t="str">
        <f t="shared" si="2120"/>
        <v/>
      </c>
      <c r="AA801" t="str">
        <f t="shared" si="2120"/>
        <v/>
      </c>
      <c r="AB801" t="str">
        <f t="shared" si="2120"/>
        <v/>
      </c>
      <c r="AD801">
        <f>IF(AC496&gt;0, AD496/AC496, "")</f>
        <v>0.15877437325905291</v>
      </c>
      <c r="AE801">
        <f>IF(AC496&gt;0, AE496/AC496, "")</f>
        <v>0.36768802228412256</v>
      </c>
      <c r="AF801">
        <f>IF(AC496&gt;0, AF496/AC496, "")</f>
        <v>0.41504178272980502</v>
      </c>
      <c r="AG801">
        <f t="shared" si="2121"/>
        <v>0.23119777158774374</v>
      </c>
      <c r="AH801">
        <f t="shared" si="2121"/>
        <v>0.17543859649122806</v>
      </c>
      <c r="AI801">
        <f t="shared" si="2121"/>
        <v>0.20454545454545456</v>
      </c>
      <c r="AJ801">
        <f t="shared" si="2121"/>
        <v>0.24832214765100671</v>
      </c>
      <c r="AK801">
        <f t="shared" si="2122"/>
        <v>0.76880222841225632</v>
      </c>
      <c r="AL801">
        <f t="shared" si="2122"/>
        <v>0.82456140350877194</v>
      </c>
      <c r="AM801">
        <f t="shared" si="2122"/>
        <v>0.79545454545454541</v>
      </c>
      <c r="AN801">
        <f t="shared" si="2122"/>
        <v>0.75167785234899331</v>
      </c>
      <c r="AQ801" t="str">
        <f>IF(AP496&gt;0, AQ496/AP496, "")</f>
        <v/>
      </c>
      <c r="AR801" t="str">
        <f>IF(AP496&gt;0, AR496/AP496, "")</f>
        <v/>
      </c>
      <c r="AS801" t="str">
        <f>IF(AP496&gt;0, AS496/AP496, "")</f>
        <v/>
      </c>
      <c r="AT801" t="str">
        <f t="shared" si="2123"/>
        <v/>
      </c>
      <c r="AU801" t="str">
        <f t="shared" si="2123"/>
        <v/>
      </c>
      <c r="AV801" t="str">
        <f t="shared" si="2123"/>
        <v/>
      </c>
      <c r="AW801" t="str">
        <f t="shared" si="2123"/>
        <v/>
      </c>
      <c r="AX801" t="str">
        <f t="shared" si="2124"/>
        <v/>
      </c>
      <c r="AY801" t="str">
        <f t="shared" si="2124"/>
        <v/>
      </c>
      <c r="AZ801" t="str">
        <f t="shared" si="2124"/>
        <v/>
      </c>
      <c r="BA801" t="str">
        <f t="shared" si="2124"/>
        <v/>
      </c>
      <c r="BC801">
        <f>IF(BB496&gt;0, BC496/BB496, "")</f>
        <v>0.24724409448818899</v>
      </c>
      <c r="BD801">
        <f>IF(BB496&gt;0, BD496/BB496, "")</f>
        <v>0.39370078740157483</v>
      </c>
      <c r="BE801">
        <f>IF(BB496&gt;0, BE496/BB496, "")</f>
        <v>0.25354330708661416</v>
      </c>
      <c r="BF801">
        <f t="shared" si="2125"/>
        <v>0.76692913385826766</v>
      </c>
      <c r="BG801">
        <f t="shared" si="2125"/>
        <v>0.83439490445859876</v>
      </c>
      <c r="BH801">
        <f t="shared" si="2125"/>
        <v>0.76</v>
      </c>
      <c r="BI801">
        <f t="shared" si="2125"/>
        <v>0.65838509316770188</v>
      </c>
      <c r="BJ801">
        <f t="shared" si="2126"/>
        <v>0.23307086614173228</v>
      </c>
      <c r="BK801">
        <f t="shared" si="2126"/>
        <v>0.16560509554140126</v>
      </c>
      <c r="BL801">
        <f t="shared" si="2126"/>
        <v>0.24</v>
      </c>
      <c r="BM801">
        <f t="shared" si="2126"/>
        <v>0.34161490683229812</v>
      </c>
      <c r="BP801" t="str">
        <f>IF(BO496&gt;0, BP496/BO496, "")</f>
        <v/>
      </c>
      <c r="BQ801" t="str">
        <f>IF(BO496&gt;0, BQ496/BO496, "")</f>
        <v/>
      </c>
      <c r="BR801" t="str">
        <f>IF(BO496&gt;0, BR496/BO496, "")</f>
        <v/>
      </c>
      <c r="BS801" t="str">
        <f t="shared" si="2127"/>
        <v/>
      </c>
      <c r="BT801" t="str">
        <f t="shared" si="2127"/>
        <v/>
      </c>
      <c r="BU801" t="str">
        <f t="shared" si="2127"/>
        <v/>
      </c>
      <c r="BV801" t="str">
        <f t="shared" si="2127"/>
        <v/>
      </c>
      <c r="BW801" t="str">
        <f t="shared" si="2128"/>
        <v/>
      </c>
      <c r="BX801" t="str">
        <f t="shared" si="2128"/>
        <v/>
      </c>
      <c r="BY801" t="str">
        <f t="shared" si="2128"/>
        <v/>
      </c>
      <c r="BZ801" t="str">
        <f t="shared" si="2128"/>
        <v/>
      </c>
    </row>
    <row r="802" spans="1:78" outlineLevel="1">
      <c r="A802" t="s">
        <v>145</v>
      </c>
      <c r="B802" t="s">
        <v>1779</v>
      </c>
      <c r="C802">
        <v>2023</v>
      </c>
      <c r="D802" t="s">
        <v>2039</v>
      </c>
      <c r="G802">
        <f t="shared" ref="G802" si="2129">IF(F497&gt;0, G497/F497, "")</f>
        <v>0.25858951175406869</v>
      </c>
      <c r="H802">
        <f t="shared" ref="H802" si="2130">IF(F497&gt;0, H497/F497, "")</f>
        <v>0.43761301989150092</v>
      </c>
      <c r="I802">
        <f t="shared" ref="I802" si="2131">IF(F497&gt;0, I497/F497, "")</f>
        <v>8.6799276672694395E-2</v>
      </c>
      <c r="K802" t="str">
        <f t="shared" ref="K802" si="2132">IF(J497&gt;0, K497/J497, "")</f>
        <v/>
      </c>
      <c r="L802" t="str">
        <f t="shared" ref="L802" si="2133">IF(J497&gt;0, L497/J497, "")</f>
        <v/>
      </c>
      <c r="M802" t="str">
        <f t="shared" ref="M802" si="2134">IF(J497&gt;0, M497/J497, "")</f>
        <v/>
      </c>
      <c r="O802">
        <f t="shared" si="2117"/>
        <v>5.6737588652482268E-2</v>
      </c>
      <c r="P802">
        <f t="shared" si="2118"/>
        <v>0.94326241134751776</v>
      </c>
      <c r="R802" t="str">
        <f t="shared" ref="R802" si="2135">IF(Q497&gt;0, R497/Q497, "")</f>
        <v/>
      </c>
      <c r="S802" t="str">
        <f t="shared" ref="S802" si="2136">IF(Q497&gt;0, S497/Q497, "")</f>
        <v/>
      </c>
      <c r="T802" t="str">
        <f t="shared" ref="T802" si="2137">IF(Q497&gt;0, T497/Q497, "")</f>
        <v/>
      </c>
      <c r="U802" t="str">
        <f t="shared" ref="U802:X802" si="2138">IF(Q497&gt;0, U497/Q497, "")</f>
        <v/>
      </c>
      <c r="V802" t="str">
        <f t="shared" si="2138"/>
        <v/>
      </c>
      <c r="W802" t="str">
        <f t="shared" si="2138"/>
        <v/>
      </c>
      <c r="X802" t="str">
        <f t="shared" si="2138"/>
        <v/>
      </c>
      <c r="Y802" t="str">
        <f t="shared" ref="Y802:AB802" si="2139">IF(Q497&gt;0, Y497/Q497, "")</f>
        <v/>
      </c>
      <c r="Z802" t="str">
        <f t="shared" si="2139"/>
        <v/>
      </c>
      <c r="AA802" t="str">
        <f t="shared" si="2139"/>
        <v/>
      </c>
      <c r="AB802" t="str">
        <f t="shared" si="2139"/>
        <v/>
      </c>
      <c r="AD802">
        <f t="shared" ref="AD802" si="2140">IF(AC497&gt;0, AD497/AC497, "")</f>
        <v>0.17034700315457413</v>
      </c>
      <c r="AE802">
        <f t="shared" ref="AE802" si="2141">IF(AC497&gt;0, AE497/AC497, "")</f>
        <v>0.37223974763406942</v>
      </c>
      <c r="AF802">
        <f t="shared" ref="AF802" si="2142">IF(AC497&gt;0, AF497/AC497, "")</f>
        <v>0.33438485804416401</v>
      </c>
      <c r="AG802">
        <f t="shared" ref="AG802:AJ802" si="2143">IF(AC497&gt;0, AG497/AC497, "")</f>
        <v>0.23974763406940064</v>
      </c>
      <c r="AH802">
        <f t="shared" si="2143"/>
        <v>0.25925925925925924</v>
      </c>
      <c r="AI802">
        <f t="shared" si="2143"/>
        <v>0.21186440677966101</v>
      </c>
      <c r="AJ802">
        <f t="shared" si="2143"/>
        <v>0.31132075471698112</v>
      </c>
      <c r="AK802">
        <f t="shared" ref="AK802:AN802" si="2144">IF(AC497&gt;0, AK497/AC497, "")</f>
        <v>0.76025236593059942</v>
      </c>
      <c r="AL802">
        <f t="shared" si="2144"/>
        <v>0.7407407407407407</v>
      </c>
      <c r="AM802">
        <f t="shared" si="2144"/>
        <v>0.78813559322033899</v>
      </c>
      <c r="AN802">
        <f t="shared" si="2144"/>
        <v>0.68867924528301883</v>
      </c>
      <c r="AQ802" t="str">
        <f t="shared" ref="AQ802" si="2145">IF(AP497&gt;0, AQ497/AP497, "")</f>
        <v/>
      </c>
      <c r="AR802" t="str">
        <f t="shared" ref="AR802" si="2146">IF(AP497&gt;0, AR497/AP497, "")</f>
        <v/>
      </c>
      <c r="AS802" t="str">
        <f t="shared" ref="AS802" si="2147">IF(AP497&gt;0, AS497/AP497, "")</f>
        <v/>
      </c>
      <c r="AT802" t="str">
        <f t="shared" ref="AT802:AW802" si="2148">IF(AP497&gt;0, AT497/AP497, "")</f>
        <v/>
      </c>
      <c r="AU802" t="str">
        <f t="shared" si="2148"/>
        <v/>
      </c>
      <c r="AV802" t="str">
        <f t="shared" si="2148"/>
        <v/>
      </c>
      <c r="AW802" t="str">
        <f t="shared" si="2148"/>
        <v/>
      </c>
      <c r="AX802" t="str">
        <f t="shared" ref="AX802:BA802" si="2149">IF(AP497&gt;0, AX497/AP497, "")</f>
        <v/>
      </c>
      <c r="AY802" t="str">
        <f t="shared" si="2149"/>
        <v/>
      </c>
      <c r="AZ802" t="str">
        <f t="shared" si="2149"/>
        <v/>
      </c>
      <c r="BA802" t="str">
        <f t="shared" si="2149"/>
        <v/>
      </c>
      <c r="BC802">
        <f t="shared" ref="BC802" si="2150">IF(BB497&gt;0, BC497/BB497, "")</f>
        <v>0.2914923291492329</v>
      </c>
      <c r="BD802">
        <f t="shared" ref="BD802" si="2151">IF(BB497&gt;0, BD497/BB497, "")</f>
        <v>0.32635983263598328</v>
      </c>
      <c r="BE802">
        <f t="shared" ref="BE802" si="2152">IF(BB497&gt;0, BE497/BB497, "")</f>
        <v>0.17712691771269176</v>
      </c>
      <c r="BF802">
        <f t="shared" ref="BF802:BI802" si="2153">IF(BB497&gt;0, BF497/BB497, "")</f>
        <v>0.79358437935843795</v>
      </c>
      <c r="BG802">
        <f t="shared" si="2153"/>
        <v>0.88995215311004783</v>
      </c>
      <c r="BH802">
        <f t="shared" si="2153"/>
        <v>0.76068376068376065</v>
      </c>
      <c r="BI802">
        <f t="shared" si="2153"/>
        <v>0.58267716535433067</v>
      </c>
      <c r="BJ802">
        <f t="shared" ref="BJ802:BM802" si="2154">IF(BB497&gt;0, BJ497/BB497, "")</f>
        <v>0.20641562064156208</v>
      </c>
      <c r="BK802">
        <f t="shared" si="2154"/>
        <v>0.11004784688995216</v>
      </c>
      <c r="BL802">
        <f t="shared" si="2154"/>
        <v>0.23931623931623933</v>
      </c>
      <c r="BM802">
        <f t="shared" si="2154"/>
        <v>0.41732283464566927</v>
      </c>
      <c r="BP802" t="str">
        <f t="shared" ref="BP802" si="2155">IF(BO497&gt;0, BP497/BO497, "")</f>
        <v/>
      </c>
      <c r="BQ802" t="str">
        <f t="shared" ref="BQ802" si="2156">IF(BO497&gt;0, BQ497/BO497, "")</f>
        <v/>
      </c>
      <c r="BR802" t="str">
        <f t="shared" ref="BR802" si="2157">IF(BO497&gt;0, BR497/BO497, "")</f>
        <v/>
      </c>
      <c r="BS802" t="str">
        <f t="shared" ref="BS802:BV802" si="2158">IF(BO497&gt;0, BS497/BO497, "")</f>
        <v/>
      </c>
      <c r="BT802" t="str">
        <f t="shared" si="2158"/>
        <v/>
      </c>
      <c r="BU802" t="str">
        <f t="shared" si="2158"/>
        <v/>
      </c>
      <c r="BV802" t="str">
        <f t="shared" si="2158"/>
        <v/>
      </c>
      <c r="BW802" t="str">
        <f t="shared" ref="BW802:BZ802" si="2159">IF(BO497&gt;0, BW497/BO497, "")</f>
        <v/>
      </c>
      <c r="BX802" t="str">
        <f t="shared" si="2159"/>
        <v/>
      </c>
      <c r="BY802" t="str">
        <f t="shared" si="2159"/>
        <v/>
      </c>
      <c r="BZ802" t="str">
        <f t="shared" si="2159"/>
        <v/>
      </c>
    </row>
    <row r="1048550" spans="16384:16384">
      <c r="XFD1048550" t="e" cm="1">
        <f t="array" ref="XFD1048550">solver_pre</f>
        <v>#NAME?</v>
      </c>
    </row>
    <row r="1048551" spans="16384:16384">
      <c r="XFD1048551" t="e" cm="1">
        <f t="array" ref="XFD1048551">solver_scl</f>
        <v>#NAME?</v>
      </c>
    </row>
    <row r="1048552" spans="16384:16384">
      <c r="XFD1048552" t="e" cm="1">
        <f t="array" ref="XFD1048552">solver_rlx</f>
        <v>#NAME?</v>
      </c>
    </row>
    <row r="1048553" spans="16384:16384">
      <c r="XFD1048553" t="e" cm="1">
        <f t="array" ref="XFD1048553">solver_tol</f>
        <v>#NAME?</v>
      </c>
    </row>
    <row r="1048554" spans="16384:16384">
      <c r="XFD1048554" t="e" cm="1">
        <f t="array" ref="XFD1048554">solver_cvg</f>
        <v>#NAME?</v>
      </c>
    </row>
    <row r="1048555" spans="16384:16384">
      <c r="XFD1048555" t="e" cm="1">
        <f t="array" ref="XFD1048555">AREAS(solver_adj1)</f>
        <v>#NAME?</v>
      </c>
    </row>
    <row r="1048556" spans="16384:16384">
      <c r="XFD1048556" t="e" cm="1">
        <f t="array" ref="XFD1048556">solver_ssz</f>
        <v>#NAME?</v>
      </c>
    </row>
    <row r="1048557" spans="16384:16384">
      <c r="XFD1048557" t="e" cm="1">
        <f t="array" ref="XFD1048557">solver_rsd</f>
        <v>#NAME?</v>
      </c>
    </row>
    <row r="1048558" spans="16384:16384">
      <c r="XFD1048558" t="e" cm="1">
        <f t="array" ref="XFD1048558">solver_mrt</f>
        <v>#NAME?</v>
      </c>
    </row>
    <row r="1048559" spans="16384:16384">
      <c r="XFD1048559" t="e" cm="1">
        <f t="array" ref="XFD1048559">solver_mni</f>
        <v>#NAME?</v>
      </c>
    </row>
    <row r="1048560" spans="16384:16384">
      <c r="XFD1048560" t="e" cm="1">
        <f t="array" ref="XFD1048560">solver_rbv</f>
        <v>#NAME?</v>
      </c>
    </row>
    <row r="1048561" spans="16384:16384">
      <c r="XFD1048561" t="e" cm="1">
        <f t="array" ref="XFD1048561">solver_neg</f>
        <v>#NAME?</v>
      </c>
    </row>
    <row r="1048562" spans="16384:16384">
      <c r="XFD1048562" t="e" cm="1">
        <f t="array" ref="XFD1048562">solver_ntr</f>
        <v>#NAME?</v>
      </c>
    </row>
    <row r="1048563" spans="16384:16384">
      <c r="XFD1048563" t="e" cm="1">
        <f t="array" ref="XFD1048563">solver_acc</f>
        <v>#NAME?</v>
      </c>
    </row>
    <row r="1048564" spans="16384:16384">
      <c r="XFD1048564" t="e" cm="1">
        <f t="array" ref="XFD1048564">solver_res</f>
        <v>#NAME?</v>
      </c>
    </row>
    <row r="1048565" spans="16384:16384">
      <c r="XFD1048565" t="e" cm="1">
        <f t="array" ref="XFD1048565">solver_ars</f>
        <v>#NAME?</v>
      </c>
    </row>
    <row r="1048566" spans="16384:16384">
      <c r="XFD1048566" t="e" cm="1">
        <f t="array" ref="XFD1048566">solver_sta</f>
        <v>#NAME?</v>
      </c>
    </row>
    <row r="1048567" spans="16384:16384">
      <c r="XFD1048567" t="e" cm="1">
        <f t="array" ref="XFD1048567">solver_met</f>
        <v>#NAME?</v>
      </c>
    </row>
    <row r="1048568" spans="16384:16384">
      <c r="XFD1048568" t="e" cm="1">
        <f t="array" ref="XFD1048568">solver_soc</f>
        <v>#NAME?</v>
      </c>
    </row>
    <row r="1048569" spans="16384:16384">
      <c r="XFD1048569" t="e" cm="1">
        <f t="array" ref="XFD1048569">solver_lpt</f>
        <v>#NAME?</v>
      </c>
    </row>
    <row r="1048570" spans="16384:16384">
      <c r="XFD1048570" t="e" cm="1">
        <f t="array" ref="XFD1048570">solver_lpp</f>
        <v>#NAME?</v>
      </c>
    </row>
    <row r="1048571" spans="16384:16384">
      <c r="XFD1048571" t="e" cm="1">
        <f t="array" ref="XFD1048571">solver_gap</f>
        <v>#NAME?</v>
      </c>
    </row>
    <row r="1048572" spans="16384:16384">
      <c r="XFD1048572" t="e" cm="1">
        <f t="array" ref="XFD1048572">solver_ips</f>
        <v>#NAME?</v>
      </c>
    </row>
    <row r="1048573" spans="16384:16384">
      <c r="XFD1048573" t="e" cm="1">
        <f t="array" ref="XFD1048573">solver_fea</f>
        <v>#NAME?</v>
      </c>
    </row>
    <row r="1048574" spans="16384:16384">
      <c r="XFD1048574" t="e" cm="1">
        <f t="array" ref="XFD1048574">solver_ipi</f>
        <v>#NAME?</v>
      </c>
    </row>
    <row r="1048575" spans="16384:16384">
      <c r="XFD1048575" t="e" cm="1">
        <f t="array" ref="XFD1048575">solver_ipd</f>
        <v>#NAME?</v>
      </c>
    </row>
  </sheetData>
  <sheetProtection algorithmName="SHA-512" hashValue="3nQ2Zcz/CdoRS9p/8w02ktRPPetWwxug6J80tJVy2PS74sxQ7mjmu3+cEvbBZRqKWgSH9nFOvgez9lEFKE9djA==" saltValue="jPCOuraglo5Zym9To6xUug==" spinCount="100000" sheet="1" objects="1" scenarios="1"/>
  <pageMargins left="0.75" right="0.75" top="1" bottom="1" header="0.5" footer="0.5"/>
  <headerFooter alignWithMargins="0"/>
  <tableParts count="1">
    <tablePart r:id="rId1"/>
  </tableParts>
  <extLst>
    <ext xmlns:x15="http://schemas.microsoft.com/office/spreadsheetml/2010/11/main" uri="{F7C9EE02-42E1-4005-9D12-6889AFFD525C}">
      <x15:webExtensions xmlns:xm="http://schemas.microsoft.com/office/excel/2006/main">
        <x15:webExtension appRef="{5A5CE84E-40D5-4B54-AA22-DFCAAAAF1A74}">
          <xm:f>Forecast!1:1048576</xm:f>
        </x15:webExtension>
        <x15:webExtension appRef="{799E8FF7-6ECB-430D-880B-3972666632A9}">
          <xm:f>Forecast!XFD1048550:XFD1048575</xm:f>
        </x15:webExtension>
      </x15:webExtens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A64BC-2C02-4639-A283-CEEA61E0CD64}">
  <sheetPr codeName="Sheet23">
    <tabColor theme="9" tint="-0.249977111117893"/>
  </sheetPr>
  <dimension ref="A1:AM135"/>
  <sheetViews>
    <sheetView showGridLines="0" workbookViewId="0">
      <selection sqref="A1:E1"/>
    </sheetView>
  </sheetViews>
  <sheetFormatPr defaultColWidth="8.6640625" defaultRowHeight="13.8"/>
  <cols>
    <col min="1" max="1" width="11" style="18" customWidth="1"/>
    <col min="2" max="2" width="100.88671875" style="18" customWidth="1"/>
    <col min="3" max="3" width="7.5546875" style="18" customWidth="1"/>
    <col min="4" max="4" width="11" style="18" customWidth="1"/>
    <col min="5" max="5" width="70.5546875" style="18" customWidth="1"/>
    <col min="6" max="6" width="8.6640625" style="18"/>
    <col min="7" max="7" width="11" style="18" customWidth="1"/>
    <col min="8" max="8" width="82.109375" style="18" bestFit="1" customWidth="1"/>
    <col min="9" max="9" width="8.6640625" style="18"/>
    <col min="10" max="10" width="11" style="18" customWidth="1"/>
    <col min="11" max="11" width="82.109375" style="18" bestFit="1" customWidth="1"/>
    <col min="12" max="12" width="8.6640625" style="18"/>
    <col min="13" max="13" width="11" style="18" customWidth="1"/>
    <col min="14" max="14" width="82.109375" style="18" bestFit="1" customWidth="1"/>
    <col min="15" max="15" width="8.6640625" style="18"/>
    <col min="16" max="16" width="11" style="18" customWidth="1"/>
    <col min="17" max="17" width="82.109375" style="18" bestFit="1" customWidth="1"/>
    <col min="18" max="18" width="8.6640625" style="18"/>
    <col min="19" max="19" width="11" style="18" customWidth="1"/>
    <col min="20" max="20" width="69.44140625" style="18" bestFit="1" customWidth="1"/>
    <col min="21" max="21" width="8.6640625" style="18"/>
    <col min="22" max="22" width="11" style="18" customWidth="1"/>
    <col min="23" max="23" width="82.109375" style="18" bestFit="1" customWidth="1"/>
    <col min="24" max="24" width="8.6640625" style="18"/>
    <col min="25" max="25" width="11" style="18" customWidth="1"/>
    <col min="26" max="26" width="82.109375" style="18" bestFit="1" customWidth="1"/>
    <col min="27" max="27" width="8.6640625" style="18"/>
    <col min="28" max="28" width="11" style="18" customWidth="1"/>
    <col min="29" max="29" width="82.109375" style="18" bestFit="1" customWidth="1"/>
    <col min="30" max="30" width="8.6640625" style="18"/>
    <col min="31" max="31" width="11" style="18" customWidth="1"/>
    <col min="32" max="32" width="68.33203125" style="18" bestFit="1" customWidth="1"/>
    <col min="33" max="33" width="8.6640625" style="18"/>
    <col min="34" max="34" width="11" style="18" customWidth="1"/>
    <col min="35" max="35" width="68.33203125" style="18" bestFit="1" customWidth="1"/>
    <col min="36" max="36" width="8.6640625" style="18"/>
    <col min="37" max="37" width="11" style="18" customWidth="1"/>
    <col min="38" max="38" width="82.109375" style="18" bestFit="1" customWidth="1"/>
    <col min="39" max="16384" width="8.6640625" style="18"/>
  </cols>
  <sheetData>
    <row r="1" spans="1:39" ht="17.399999999999999">
      <c r="A1" s="642" t="s">
        <v>2120</v>
      </c>
      <c r="B1" s="643"/>
      <c r="C1" s="643"/>
      <c r="D1" s="643"/>
      <c r="E1" s="644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</row>
    <row r="2" spans="1:39" s="527" customFormat="1" ht="22.2" customHeight="1">
      <c r="A2" s="645" t="s">
        <v>2258</v>
      </c>
      <c r="B2" s="646"/>
      <c r="C2" s="646"/>
      <c r="D2" s="646"/>
      <c r="E2" s="647"/>
      <c r="F2" s="526"/>
      <c r="G2" s="526"/>
      <c r="H2" s="526"/>
      <c r="I2" s="526"/>
      <c r="J2" s="526"/>
      <c r="K2" s="526"/>
      <c r="L2" s="526"/>
      <c r="M2" s="526"/>
      <c r="N2" s="526"/>
      <c r="O2" s="526"/>
      <c r="P2" s="526"/>
      <c r="Q2" s="526"/>
      <c r="R2" s="526"/>
      <c r="S2" s="526"/>
      <c r="T2" s="526"/>
      <c r="U2" s="526"/>
      <c r="V2" s="526"/>
      <c r="W2" s="526"/>
      <c r="X2" s="526"/>
      <c r="Y2" s="526"/>
      <c r="Z2" s="526"/>
      <c r="AA2" s="526"/>
      <c r="AB2" s="526"/>
      <c r="AC2" s="526"/>
      <c r="AD2" s="526"/>
      <c r="AE2" s="526"/>
      <c r="AF2" s="526"/>
      <c r="AG2" s="526"/>
      <c r="AH2" s="526"/>
      <c r="AI2" s="526"/>
      <c r="AJ2" s="526"/>
      <c r="AK2" s="526"/>
      <c r="AL2" s="526"/>
      <c r="AM2" s="526"/>
    </row>
    <row r="3" spans="1:39" ht="22.2" customHeight="1">
      <c r="A3" s="648" t="s">
        <v>2121</v>
      </c>
      <c r="B3" s="649"/>
      <c r="C3" s="649"/>
      <c r="D3" s="649"/>
      <c r="E3" s="650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 ht="14.4">
      <c r="A4" s="648"/>
      <c r="B4" s="649"/>
      <c r="C4" s="649"/>
      <c r="D4" s="649"/>
      <c r="E4" s="650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 ht="45.6" customHeight="1">
      <c r="A5" s="651" t="s">
        <v>2463</v>
      </c>
      <c r="B5" s="652"/>
      <c r="C5" s="652"/>
      <c r="D5" s="652"/>
      <c r="E5" s="653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</row>
    <row r="6" spans="1:39" ht="15" thickBot="1">
      <c r="A6" s="654" t="s">
        <v>2316</v>
      </c>
      <c r="B6" s="655"/>
      <c r="C6" s="655"/>
      <c r="D6" s="655"/>
      <c r="E6" s="656"/>
      <c r="F6"/>
      <c r="G6" s="448"/>
      <c r="H6" s="448"/>
      <c r="I6" s="448"/>
      <c r="J6" s="448"/>
      <c r="K6" s="448"/>
      <c r="L6"/>
      <c r="M6" s="448"/>
      <c r="N6" s="448"/>
      <c r="O6"/>
      <c r="P6" s="448"/>
      <c r="Q6" s="448"/>
      <c r="R6" s="448"/>
      <c r="S6" s="448"/>
      <c r="T6" s="448"/>
      <c r="U6" s="448"/>
      <c r="V6" s="448"/>
      <c r="W6" s="448"/>
      <c r="X6" s="448"/>
      <c r="Y6" s="448"/>
      <c r="Z6" s="448"/>
      <c r="AA6"/>
      <c r="AB6" s="448"/>
      <c r="AC6" s="448"/>
      <c r="AD6"/>
      <c r="AE6" s="448"/>
      <c r="AF6" s="448"/>
      <c r="AG6" s="448"/>
      <c r="AH6" s="448"/>
      <c r="AI6" s="448"/>
      <c r="AJ6" s="448"/>
      <c r="AK6" s="448"/>
      <c r="AL6" s="448"/>
      <c r="AM6"/>
    </row>
    <row r="7" spans="1:39" ht="14.4">
      <c r="A7" s="525"/>
      <c r="B7"/>
      <c r="C7"/>
      <c r="D7"/>
      <c r="E7"/>
      <c r="F7"/>
      <c r="G7"/>
      <c r="H7"/>
      <c r="I7" s="451"/>
      <c r="J7"/>
      <c r="K7"/>
      <c r="L7"/>
      <c r="M7"/>
      <c r="N7"/>
      <c r="O7"/>
      <c r="P7"/>
      <c r="Q7"/>
      <c r="R7" s="451"/>
      <c r="S7"/>
      <c r="T7"/>
      <c r="U7" s="451"/>
      <c r="V7"/>
      <c r="W7"/>
      <c r="X7" s="451"/>
      <c r="Y7"/>
      <c r="Z7"/>
      <c r="AA7"/>
      <c r="AB7"/>
      <c r="AC7"/>
      <c r="AD7"/>
      <c r="AE7"/>
      <c r="AF7"/>
      <c r="AG7" s="451"/>
      <c r="AH7"/>
      <c r="AI7"/>
      <c r="AJ7" s="451"/>
      <c r="AK7"/>
      <c r="AL7"/>
      <c r="AM7"/>
    </row>
    <row r="8" spans="1:39" ht="15" thickBot="1">
      <c r="A8" s="525"/>
      <c r="B8"/>
      <c r="C8"/>
      <c r="D8"/>
      <c r="E8"/>
      <c r="F8"/>
      <c r="G8"/>
      <c r="H8"/>
      <c r="I8" s="451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 ht="14.4">
      <c r="A9" s="638" t="s">
        <v>2122</v>
      </c>
      <c r="B9" s="638"/>
      <c r="C9" s="449"/>
      <c r="D9" s="640" t="s">
        <v>2123</v>
      </c>
      <c r="E9" s="641"/>
      <c r="F9" s="450"/>
      <c r="G9" s="640" t="s">
        <v>2124</v>
      </c>
      <c r="H9" s="641"/>
      <c r="I9"/>
      <c r="J9" s="640" t="s">
        <v>2125</v>
      </c>
      <c r="K9" s="641"/>
      <c r="L9"/>
      <c r="M9" s="640" t="s">
        <v>2126</v>
      </c>
      <c r="N9" s="641"/>
      <c r="O9"/>
      <c r="P9" s="640" t="s">
        <v>2127</v>
      </c>
      <c r="Q9" s="641"/>
      <c r="R9"/>
      <c r="S9" s="640" t="s">
        <v>2128</v>
      </c>
      <c r="T9" s="641"/>
      <c r="U9"/>
      <c r="V9" s="640" t="s">
        <v>2129</v>
      </c>
      <c r="W9" s="641"/>
      <c r="X9"/>
      <c r="Y9" s="640" t="s">
        <v>2130</v>
      </c>
      <c r="Z9" s="641"/>
      <c r="AA9"/>
      <c r="AB9" s="640" t="s">
        <v>2131</v>
      </c>
      <c r="AC9" s="641"/>
      <c r="AD9"/>
      <c r="AE9" s="640" t="s">
        <v>2132</v>
      </c>
      <c r="AF9" s="641"/>
      <c r="AG9"/>
      <c r="AH9" s="640" t="s">
        <v>2133</v>
      </c>
      <c r="AI9" s="641"/>
      <c r="AJ9"/>
      <c r="AK9" s="640" t="s">
        <v>2134</v>
      </c>
      <c r="AL9" s="641"/>
      <c r="AM9" s="526"/>
    </row>
    <row r="10" spans="1:39" ht="14.4">
      <c r="A10" s="516"/>
      <c r="B10" s="517"/>
      <c r="C10" s="452"/>
      <c r="D10" s="516"/>
      <c r="E10" s="517"/>
      <c r="F10" s="453"/>
      <c r="G10" s="516"/>
      <c r="H10" s="517"/>
      <c r="I10" s="536"/>
      <c r="J10" s="516"/>
      <c r="K10" s="517"/>
      <c r="L10" s="536"/>
      <c r="M10" s="516"/>
      <c r="N10" s="517"/>
      <c r="O10" s="536"/>
      <c r="P10" s="516"/>
      <c r="Q10" s="517"/>
      <c r="R10" s="536"/>
      <c r="S10" s="516"/>
      <c r="T10" s="517"/>
      <c r="U10" s="536"/>
      <c r="V10" s="516"/>
      <c r="W10" s="517"/>
      <c r="X10" s="536"/>
      <c r="Y10" s="516"/>
      <c r="Z10" s="517"/>
      <c r="AA10" s="536"/>
      <c r="AB10" s="516"/>
      <c r="AC10" s="517"/>
      <c r="AD10" s="536"/>
      <c r="AE10" s="516"/>
      <c r="AF10" s="517"/>
      <c r="AG10" s="536"/>
      <c r="AH10" s="516"/>
      <c r="AI10" s="517"/>
      <c r="AJ10" s="536"/>
      <c r="AK10" s="516"/>
      <c r="AL10" s="517"/>
      <c r="AM10" s="539"/>
    </row>
    <row r="11" spans="1:39" ht="14.4">
      <c r="A11" s="522" t="s">
        <v>214</v>
      </c>
      <c r="B11" s="521" t="s">
        <v>217</v>
      </c>
      <c r="C11" s="450"/>
      <c r="D11" s="520" t="s">
        <v>214</v>
      </c>
      <c r="E11" s="521" t="s">
        <v>217</v>
      </c>
      <c r="F11"/>
      <c r="G11" s="520" t="s">
        <v>214</v>
      </c>
      <c r="H11" s="521" t="s">
        <v>217</v>
      </c>
      <c r="I11"/>
      <c r="J11" s="540" t="s">
        <v>214</v>
      </c>
      <c r="K11" s="540" t="s">
        <v>217</v>
      </c>
      <c r="L11"/>
      <c r="M11" s="520" t="s">
        <v>214</v>
      </c>
      <c r="N11" s="521" t="s">
        <v>217</v>
      </c>
      <c r="O11"/>
      <c r="P11" s="522" t="s">
        <v>214</v>
      </c>
      <c r="Q11" s="543" t="s">
        <v>217</v>
      </c>
      <c r="R11"/>
      <c r="S11" s="522" t="s">
        <v>214</v>
      </c>
      <c r="T11" s="543" t="s">
        <v>217</v>
      </c>
      <c r="U11"/>
      <c r="V11" s="522" t="s">
        <v>214</v>
      </c>
      <c r="W11" s="543" t="s">
        <v>217</v>
      </c>
      <c r="X11"/>
      <c r="Y11" s="522" t="s">
        <v>214</v>
      </c>
      <c r="Z11" s="543" t="s">
        <v>217</v>
      </c>
      <c r="AA11"/>
      <c r="AB11" s="522" t="s">
        <v>214</v>
      </c>
      <c r="AC11" s="543" t="s">
        <v>217</v>
      </c>
      <c r="AD11"/>
      <c r="AE11" s="522" t="s">
        <v>214</v>
      </c>
      <c r="AF11" s="543" t="s">
        <v>217</v>
      </c>
      <c r="AG11"/>
      <c r="AH11" s="541" t="s">
        <v>214</v>
      </c>
      <c r="AI11" s="541" t="s">
        <v>217</v>
      </c>
      <c r="AJ11"/>
      <c r="AK11" s="522" t="s">
        <v>214</v>
      </c>
      <c r="AL11" s="543" t="s">
        <v>217</v>
      </c>
      <c r="AM11"/>
    </row>
    <row r="12" spans="1:39" ht="14.4">
      <c r="A12" s="523" t="s">
        <v>1749</v>
      </c>
      <c r="B12" s="518" t="s">
        <v>2279</v>
      </c>
      <c r="C12" s="456"/>
      <c r="D12" s="531" t="s">
        <v>1750</v>
      </c>
      <c r="E12" s="518" t="s">
        <v>2317</v>
      </c>
      <c r="F12" s="528"/>
      <c r="G12" s="531" t="s">
        <v>1750</v>
      </c>
      <c r="H12" s="529" t="s">
        <v>2317</v>
      </c>
      <c r="I12" s="528"/>
      <c r="J12" s="542" t="s">
        <v>1750</v>
      </c>
      <c r="K12" s="542" t="s">
        <v>2317</v>
      </c>
      <c r="L12" s="528"/>
      <c r="M12" s="531" t="s">
        <v>2135</v>
      </c>
      <c r="N12" s="529" t="s">
        <v>2318</v>
      </c>
      <c r="O12" s="528"/>
      <c r="P12" s="531" t="s">
        <v>2135</v>
      </c>
      <c r="Q12" s="529" t="s">
        <v>2318</v>
      </c>
      <c r="R12" s="528"/>
      <c r="S12" s="531" t="s">
        <v>1750</v>
      </c>
      <c r="T12" s="529" t="s">
        <v>2317</v>
      </c>
      <c r="U12" s="528"/>
      <c r="V12" s="531" t="s">
        <v>2135</v>
      </c>
      <c r="W12" s="529" t="s">
        <v>2318</v>
      </c>
      <c r="X12" s="528"/>
      <c r="Y12" s="531" t="s">
        <v>2135</v>
      </c>
      <c r="Z12" s="529" t="s">
        <v>2318</v>
      </c>
      <c r="AA12" s="528"/>
      <c r="AB12" s="531" t="s">
        <v>1750</v>
      </c>
      <c r="AC12" s="529" t="s">
        <v>2317</v>
      </c>
      <c r="AD12" s="528"/>
      <c r="AE12" s="523">
        <v>1302</v>
      </c>
      <c r="AF12" s="529" t="s">
        <v>2335</v>
      </c>
      <c r="AG12" s="528"/>
      <c r="AH12" s="542" t="s">
        <v>1750</v>
      </c>
      <c r="AI12" s="542" t="s">
        <v>2317</v>
      </c>
      <c r="AJ12" s="528"/>
      <c r="AK12" s="531" t="s">
        <v>1750</v>
      </c>
      <c r="AL12" s="529" t="s">
        <v>2317</v>
      </c>
      <c r="AM12" s="528"/>
    </row>
    <row r="13" spans="1:39" ht="14.4">
      <c r="A13" s="523" t="s">
        <v>2136</v>
      </c>
      <c r="B13" s="518" t="s">
        <v>2280</v>
      </c>
      <c r="C13" s="456"/>
      <c r="D13" s="531" t="s">
        <v>2135</v>
      </c>
      <c r="E13" s="518" t="s">
        <v>2318</v>
      </c>
      <c r="F13" s="528"/>
      <c r="G13" s="531" t="s">
        <v>2135</v>
      </c>
      <c r="H13" s="529" t="s">
        <v>2318</v>
      </c>
      <c r="I13" s="528"/>
      <c r="J13" s="542" t="s">
        <v>2135</v>
      </c>
      <c r="K13" s="542" t="s">
        <v>2318</v>
      </c>
      <c r="L13" s="528"/>
      <c r="M13" s="523">
        <v>1313</v>
      </c>
      <c r="N13" s="529" t="s">
        <v>2319</v>
      </c>
      <c r="O13" s="528"/>
      <c r="P13" s="523">
        <v>1313</v>
      </c>
      <c r="Q13" s="529" t="s">
        <v>2319</v>
      </c>
      <c r="R13" s="528"/>
      <c r="S13" s="523">
        <v>1302</v>
      </c>
      <c r="T13" s="529" t="s">
        <v>2335</v>
      </c>
      <c r="U13" s="528"/>
      <c r="V13" s="523">
        <v>1302</v>
      </c>
      <c r="W13" s="529" t="s">
        <v>2335</v>
      </c>
      <c r="X13" s="528"/>
      <c r="Y13" s="523">
        <v>1302</v>
      </c>
      <c r="Z13" s="529" t="s">
        <v>2335</v>
      </c>
      <c r="AA13" s="528"/>
      <c r="AB13" s="523">
        <v>301</v>
      </c>
      <c r="AC13" s="529" t="s">
        <v>2343</v>
      </c>
      <c r="AD13" s="528"/>
      <c r="AE13" s="523">
        <v>1312</v>
      </c>
      <c r="AF13" s="529" t="s">
        <v>2336</v>
      </c>
      <c r="AG13" s="528"/>
      <c r="AH13" s="514">
        <v>1302</v>
      </c>
      <c r="AI13" s="542" t="s">
        <v>2335</v>
      </c>
      <c r="AJ13" s="528"/>
      <c r="AK13" s="531" t="s">
        <v>2137</v>
      </c>
      <c r="AL13" s="529" t="s">
        <v>2343</v>
      </c>
      <c r="AM13" s="528"/>
    </row>
    <row r="14" spans="1:39" ht="14.4">
      <c r="A14" s="523">
        <v>1101</v>
      </c>
      <c r="B14" s="518" t="s">
        <v>2138</v>
      </c>
      <c r="C14" s="456"/>
      <c r="D14" s="523">
        <v>1313</v>
      </c>
      <c r="E14" s="518" t="s">
        <v>2319</v>
      </c>
      <c r="F14" s="528"/>
      <c r="G14" s="531">
        <v>1302</v>
      </c>
      <c r="H14" s="529" t="s">
        <v>2335</v>
      </c>
      <c r="I14" s="528"/>
      <c r="J14" s="514">
        <v>1302</v>
      </c>
      <c r="K14" s="542" t="s">
        <v>2335</v>
      </c>
      <c r="L14" s="528"/>
      <c r="M14" s="523">
        <v>1402</v>
      </c>
      <c r="N14" s="529" t="s">
        <v>2320</v>
      </c>
      <c r="O14" s="528"/>
      <c r="P14" s="523">
        <v>1402</v>
      </c>
      <c r="Q14" s="529" t="s">
        <v>2320</v>
      </c>
      <c r="R14" s="528"/>
      <c r="S14" s="523">
        <v>1312</v>
      </c>
      <c r="T14" s="529" t="s">
        <v>2336</v>
      </c>
      <c r="U14" s="528"/>
      <c r="V14" s="523">
        <v>1312</v>
      </c>
      <c r="W14" s="529" t="s">
        <v>2336</v>
      </c>
      <c r="X14" s="528"/>
      <c r="Y14" s="523">
        <v>1312</v>
      </c>
      <c r="Z14" s="529" t="s">
        <v>2336</v>
      </c>
      <c r="AA14" s="528"/>
      <c r="AB14" s="523">
        <v>305</v>
      </c>
      <c r="AC14" s="529" t="s">
        <v>2344</v>
      </c>
      <c r="AD14" s="528"/>
      <c r="AE14" s="523">
        <v>1314</v>
      </c>
      <c r="AF14" s="529" t="s">
        <v>2337</v>
      </c>
      <c r="AG14" s="528"/>
      <c r="AH14" s="514">
        <v>1312</v>
      </c>
      <c r="AI14" s="542" t="s">
        <v>2336</v>
      </c>
      <c r="AJ14" s="528"/>
      <c r="AK14" s="531" t="s">
        <v>2139</v>
      </c>
      <c r="AL14" s="529" t="s">
        <v>2344</v>
      </c>
      <c r="AM14" s="528"/>
    </row>
    <row r="15" spans="1:39" ht="14.4">
      <c r="A15" s="523">
        <v>1102</v>
      </c>
      <c r="B15" s="518" t="s">
        <v>2281</v>
      </c>
      <c r="C15" s="456"/>
      <c r="D15" s="523">
        <v>1402</v>
      </c>
      <c r="E15" s="518" t="s">
        <v>2320</v>
      </c>
      <c r="F15" s="528"/>
      <c r="G15" s="531">
        <v>1312</v>
      </c>
      <c r="H15" s="529" t="s">
        <v>2336</v>
      </c>
      <c r="I15" s="528"/>
      <c r="J15" s="514">
        <v>1312</v>
      </c>
      <c r="K15" s="542" t="s">
        <v>2336</v>
      </c>
      <c r="L15" s="528"/>
      <c r="M15" s="523">
        <v>1500</v>
      </c>
      <c r="N15" s="529" t="s">
        <v>2140</v>
      </c>
      <c r="O15" s="528"/>
      <c r="P15" s="523">
        <v>1500</v>
      </c>
      <c r="Q15" s="529" t="s">
        <v>2140</v>
      </c>
      <c r="R15" s="528"/>
      <c r="S15" s="523">
        <v>1313</v>
      </c>
      <c r="T15" s="529" t="s">
        <v>2319</v>
      </c>
      <c r="U15" s="528"/>
      <c r="V15" s="523">
        <v>1314</v>
      </c>
      <c r="W15" s="529" t="s">
        <v>2337</v>
      </c>
      <c r="X15" s="528"/>
      <c r="Y15" s="523">
        <v>1313</v>
      </c>
      <c r="Z15" s="529" t="s">
        <v>2319</v>
      </c>
      <c r="AA15" s="528"/>
      <c r="AB15" s="523">
        <v>409</v>
      </c>
      <c r="AC15" s="529" t="s">
        <v>2318</v>
      </c>
      <c r="AD15" s="528"/>
      <c r="AE15" s="523">
        <v>1907</v>
      </c>
      <c r="AF15" s="529" t="s">
        <v>2338</v>
      </c>
      <c r="AG15" s="528"/>
      <c r="AH15" s="514">
        <v>1313</v>
      </c>
      <c r="AI15" s="542" t="s">
        <v>2319</v>
      </c>
      <c r="AJ15" s="528"/>
      <c r="AK15" s="531" t="s">
        <v>2135</v>
      </c>
      <c r="AL15" s="529" t="s">
        <v>2318</v>
      </c>
      <c r="AM15" s="528"/>
    </row>
    <row r="16" spans="1:39" ht="14.4">
      <c r="A16" s="523">
        <v>1103</v>
      </c>
      <c r="B16" s="518" t="s">
        <v>2282</v>
      </c>
      <c r="C16" s="456"/>
      <c r="D16" s="523">
        <v>1500</v>
      </c>
      <c r="E16" s="518" t="s">
        <v>2140</v>
      </c>
      <c r="F16" s="528"/>
      <c r="G16" s="531">
        <v>1313</v>
      </c>
      <c r="H16" s="529" t="s">
        <v>2319</v>
      </c>
      <c r="I16" s="528"/>
      <c r="J16" s="514">
        <v>1313</v>
      </c>
      <c r="K16" s="542" t="s">
        <v>2319</v>
      </c>
      <c r="L16" s="528"/>
      <c r="M16" s="523">
        <v>1501</v>
      </c>
      <c r="N16" s="529" t="s">
        <v>2141</v>
      </c>
      <c r="O16" s="528"/>
      <c r="P16" s="523">
        <v>1501</v>
      </c>
      <c r="Q16" s="529" t="s">
        <v>2141</v>
      </c>
      <c r="R16" s="528"/>
      <c r="S16" s="523">
        <v>1314</v>
      </c>
      <c r="T16" s="529" t="s">
        <v>2337</v>
      </c>
      <c r="U16" s="528"/>
      <c r="V16" s="523">
        <v>1402</v>
      </c>
      <c r="W16" s="529" t="s">
        <v>2320</v>
      </c>
      <c r="X16" s="528"/>
      <c r="Y16" s="523">
        <v>1314</v>
      </c>
      <c r="Z16" s="529" t="s">
        <v>2337</v>
      </c>
      <c r="AA16" s="528"/>
      <c r="AB16" s="523">
        <v>1402</v>
      </c>
      <c r="AC16" s="529" t="s">
        <v>2320</v>
      </c>
      <c r="AD16" s="528"/>
      <c r="AE16" s="523">
        <v>2200</v>
      </c>
      <c r="AF16" s="529" t="s">
        <v>2340</v>
      </c>
      <c r="AG16" s="528"/>
      <c r="AH16" s="514">
        <v>1314</v>
      </c>
      <c r="AI16" s="542" t="s">
        <v>2337</v>
      </c>
      <c r="AJ16" s="528"/>
      <c r="AK16" s="523">
        <v>1402</v>
      </c>
      <c r="AL16" s="529" t="s">
        <v>2320</v>
      </c>
      <c r="AM16" s="528"/>
    </row>
    <row r="17" spans="1:39" ht="14.4">
      <c r="A17" s="523">
        <v>1104</v>
      </c>
      <c r="B17" s="518" t="s">
        <v>2142</v>
      </c>
      <c r="C17" s="456"/>
      <c r="D17" s="523">
        <v>1501</v>
      </c>
      <c r="E17" s="518" t="s">
        <v>2141</v>
      </c>
      <c r="F17" s="528"/>
      <c r="G17" s="531">
        <v>1314</v>
      </c>
      <c r="H17" s="529" t="s">
        <v>2337</v>
      </c>
      <c r="I17" s="528"/>
      <c r="J17" s="514">
        <v>1314</v>
      </c>
      <c r="K17" s="542" t="s">
        <v>2337</v>
      </c>
      <c r="L17" s="528"/>
      <c r="M17" s="523">
        <v>1502</v>
      </c>
      <c r="N17" s="529" t="s">
        <v>2143</v>
      </c>
      <c r="O17" s="528"/>
      <c r="P17" s="523">
        <v>1502</v>
      </c>
      <c r="Q17" s="529" t="s">
        <v>2143</v>
      </c>
      <c r="R17" s="528"/>
      <c r="S17" s="523">
        <v>1402</v>
      </c>
      <c r="T17" s="529" t="s">
        <v>2320</v>
      </c>
      <c r="U17" s="528"/>
      <c r="V17" s="523">
        <v>1500</v>
      </c>
      <c r="W17" s="529" t="s">
        <v>2140</v>
      </c>
      <c r="X17" s="528"/>
      <c r="Y17" s="523">
        <v>1402</v>
      </c>
      <c r="Z17" s="529" t="s">
        <v>2320</v>
      </c>
      <c r="AA17" s="528"/>
      <c r="AB17" s="523">
        <v>1500</v>
      </c>
      <c r="AC17" s="529" t="s">
        <v>2140</v>
      </c>
      <c r="AD17" s="528"/>
      <c r="AE17" s="523">
        <v>2203</v>
      </c>
      <c r="AF17" s="529" t="s">
        <v>2341</v>
      </c>
      <c r="AG17" s="528"/>
      <c r="AH17" s="514">
        <v>1508</v>
      </c>
      <c r="AI17" s="542" t="s">
        <v>2324</v>
      </c>
      <c r="AJ17" s="528"/>
      <c r="AK17" s="523">
        <v>1500</v>
      </c>
      <c r="AL17" s="529" t="s">
        <v>2140</v>
      </c>
      <c r="AM17" s="528"/>
    </row>
    <row r="18" spans="1:39" ht="14.4">
      <c r="A18" s="523">
        <v>1105</v>
      </c>
      <c r="B18" s="518" t="s">
        <v>2283</v>
      </c>
      <c r="C18" s="456"/>
      <c r="D18" s="523">
        <v>1502</v>
      </c>
      <c r="E18" s="518" t="s">
        <v>2143</v>
      </c>
      <c r="F18" s="528"/>
      <c r="G18" s="531">
        <v>1402</v>
      </c>
      <c r="H18" s="529" t="s">
        <v>2320</v>
      </c>
      <c r="I18" s="528"/>
      <c r="J18" s="514">
        <v>1402</v>
      </c>
      <c r="K18" s="542" t="s">
        <v>2320</v>
      </c>
      <c r="L18" s="528"/>
      <c r="M18" s="523">
        <v>1503</v>
      </c>
      <c r="N18" s="529" t="s">
        <v>2321</v>
      </c>
      <c r="O18" s="528"/>
      <c r="P18" s="523">
        <v>1503</v>
      </c>
      <c r="Q18" s="529" t="s">
        <v>2321</v>
      </c>
      <c r="R18" s="528"/>
      <c r="S18" s="523">
        <v>1503</v>
      </c>
      <c r="T18" s="529" t="s">
        <v>2321</v>
      </c>
      <c r="U18" s="528"/>
      <c r="V18" s="523">
        <v>1501</v>
      </c>
      <c r="W18" s="529" t="s">
        <v>2141</v>
      </c>
      <c r="X18" s="528"/>
      <c r="Y18" s="523">
        <v>1500</v>
      </c>
      <c r="Z18" s="529" t="s">
        <v>2140</v>
      </c>
      <c r="AA18" s="528"/>
      <c r="AB18" s="523">
        <v>1501</v>
      </c>
      <c r="AC18" s="529" t="s">
        <v>2141</v>
      </c>
      <c r="AD18" s="528"/>
      <c r="AE18" s="523">
        <v>4601</v>
      </c>
      <c r="AF18" s="529" t="s">
        <v>2144</v>
      </c>
      <c r="AG18" s="528"/>
      <c r="AH18" s="514">
        <v>1907</v>
      </c>
      <c r="AI18" s="542" t="s">
        <v>2338</v>
      </c>
      <c r="AJ18" s="528"/>
      <c r="AK18" s="523">
        <v>1501</v>
      </c>
      <c r="AL18" s="529" t="s">
        <v>2141</v>
      </c>
      <c r="AM18" s="528"/>
    </row>
    <row r="19" spans="1:39" ht="14.4">
      <c r="A19" s="523">
        <v>1107</v>
      </c>
      <c r="B19" s="518" t="s">
        <v>2145</v>
      </c>
      <c r="C19" s="456"/>
      <c r="D19" s="523">
        <v>1503</v>
      </c>
      <c r="E19" s="518" t="s">
        <v>2321</v>
      </c>
      <c r="F19" s="528"/>
      <c r="G19" s="531">
        <v>1500</v>
      </c>
      <c r="H19" s="529" t="s">
        <v>2140</v>
      </c>
      <c r="I19" s="528"/>
      <c r="J19" s="514">
        <v>1500</v>
      </c>
      <c r="K19" s="542" t="s">
        <v>2140</v>
      </c>
      <c r="L19" s="528"/>
      <c r="M19" s="523">
        <v>1506</v>
      </c>
      <c r="N19" s="529" t="s">
        <v>2322</v>
      </c>
      <c r="O19" s="528"/>
      <c r="P19" s="523">
        <v>1506</v>
      </c>
      <c r="Q19" s="529" t="s">
        <v>2322</v>
      </c>
      <c r="R19" s="528"/>
      <c r="S19" s="523">
        <v>1508</v>
      </c>
      <c r="T19" s="529" t="s">
        <v>2324</v>
      </c>
      <c r="U19" s="528"/>
      <c r="V19" s="523">
        <v>1502</v>
      </c>
      <c r="W19" s="529" t="s">
        <v>2143</v>
      </c>
      <c r="X19" s="528"/>
      <c r="Y19" s="523">
        <v>1501</v>
      </c>
      <c r="Z19" s="529" t="s">
        <v>2141</v>
      </c>
      <c r="AA19" s="528"/>
      <c r="AB19" s="523">
        <v>1502</v>
      </c>
      <c r="AC19" s="529" t="s">
        <v>2143</v>
      </c>
      <c r="AD19" s="528"/>
      <c r="AE19" s="523">
        <v>4602</v>
      </c>
      <c r="AF19" s="529" t="s">
        <v>2331</v>
      </c>
      <c r="AG19" s="528"/>
      <c r="AH19" s="514">
        <v>3105</v>
      </c>
      <c r="AI19" s="542" t="s">
        <v>2339</v>
      </c>
      <c r="AJ19" s="528"/>
      <c r="AK19" s="523">
        <v>1502</v>
      </c>
      <c r="AL19" s="529" t="s">
        <v>2143</v>
      </c>
      <c r="AM19" s="528"/>
    </row>
    <row r="20" spans="1:39" ht="15" thickBot="1">
      <c r="A20" s="523">
        <v>1109</v>
      </c>
      <c r="B20" s="518" t="s">
        <v>2146</v>
      </c>
      <c r="C20" s="456"/>
      <c r="D20" s="523">
        <v>1506</v>
      </c>
      <c r="E20" s="518" t="s">
        <v>2322</v>
      </c>
      <c r="F20" s="528"/>
      <c r="G20" s="531">
        <v>1501</v>
      </c>
      <c r="H20" s="529" t="s">
        <v>2141</v>
      </c>
      <c r="I20" s="528"/>
      <c r="J20" s="514">
        <v>1501</v>
      </c>
      <c r="K20" s="542" t="s">
        <v>2141</v>
      </c>
      <c r="L20" s="528"/>
      <c r="M20" s="523">
        <v>1507</v>
      </c>
      <c r="N20" s="529" t="s">
        <v>2323</v>
      </c>
      <c r="O20" s="528"/>
      <c r="P20" s="523">
        <v>1507</v>
      </c>
      <c r="Q20" s="529" t="s">
        <v>2323</v>
      </c>
      <c r="R20" s="528"/>
      <c r="S20" s="523">
        <v>1907</v>
      </c>
      <c r="T20" s="529" t="s">
        <v>2338</v>
      </c>
      <c r="U20" s="528"/>
      <c r="V20" s="523">
        <v>1503</v>
      </c>
      <c r="W20" s="529" t="s">
        <v>2321</v>
      </c>
      <c r="X20" s="528"/>
      <c r="Y20" s="523">
        <v>1502</v>
      </c>
      <c r="Z20" s="529" t="s">
        <v>2143</v>
      </c>
      <c r="AA20" s="528"/>
      <c r="AB20" s="523">
        <v>1503</v>
      </c>
      <c r="AC20" s="529" t="s">
        <v>2321</v>
      </c>
      <c r="AD20" s="528"/>
      <c r="AE20" s="524">
        <v>4808</v>
      </c>
      <c r="AF20" s="538" t="s">
        <v>2147</v>
      </c>
      <c r="AG20" s="528"/>
      <c r="AH20" s="514">
        <v>4706</v>
      </c>
      <c r="AI20" s="542" t="s">
        <v>2332</v>
      </c>
      <c r="AJ20" s="528"/>
      <c r="AK20" s="523">
        <v>1503</v>
      </c>
      <c r="AL20" s="529" t="s">
        <v>2321</v>
      </c>
      <c r="AM20" s="528"/>
    </row>
    <row r="21" spans="1:39" ht="14.4">
      <c r="A21" s="523">
        <v>1110</v>
      </c>
      <c r="B21" s="518" t="s">
        <v>2284</v>
      </c>
      <c r="C21" s="456"/>
      <c r="D21" s="523">
        <v>1507</v>
      </c>
      <c r="E21" s="518" t="s">
        <v>2323</v>
      </c>
      <c r="F21" s="528"/>
      <c r="G21" s="531">
        <v>1502</v>
      </c>
      <c r="H21" s="529" t="s">
        <v>2143</v>
      </c>
      <c r="I21" s="528"/>
      <c r="J21" s="514">
        <v>1502</v>
      </c>
      <c r="K21" s="542" t="s">
        <v>2143</v>
      </c>
      <c r="L21" s="528"/>
      <c r="M21" s="523">
        <v>1508</v>
      </c>
      <c r="N21" s="529" t="s">
        <v>2324</v>
      </c>
      <c r="O21" s="528"/>
      <c r="P21" s="523">
        <v>1508</v>
      </c>
      <c r="Q21" s="529" t="s">
        <v>2324</v>
      </c>
      <c r="R21" s="528"/>
      <c r="S21" s="523">
        <v>3105</v>
      </c>
      <c r="T21" s="529" t="s">
        <v>2339</v>
      </c>
      <c r="U21" s="528"/>
      <c r="V21" s="523">
        <v>1506</v>
      </c>
      <c r="W21" s="529" t="s">
        <v>2322</v>
      </c>
      <c r="X21" s="528"/>
      <c r="Y21" s="523">
        <v>1503</v>
      </c>
      <c r="Z21" s="529" t="s">
        <v>2321</v>
      </c>
      <c r="AA21" s="528"/>
      <c r="AB21" s="523">
        <v>1506</v>
      </c>
      <c r="AC21" s="529" t="s">
        <v>2322</v>
      </c>
      <c r="AD21" s="528"/>
      <c r="AE21" s="528"/>
      <c r="AF21" s="515"/>
      <c r="AG21" s="528"/>
      <c r="AH21" s="514">
        <v>5126</v>
      </c>
      <c r="AI21" s="542" t="s">
        <v>2333</v>
      </c>
      <c r="AJ21" s="528"/>
      <c r="AK21" s="523">
        <v>1506</v>
      </c>
      <c r="AL21" s="529" t="s">
        <v>2322</v>
      </c>
      <c r="AM21" s="528"/>
    </row>
    <row r="22" spans="1:39" ht="14.4">
      <c r="A22" s="523">
        <v>1204</v>
      </c>
      <c r="B22" s="518" t="s">
        <v>2285</v>
      </c>
      <c r="C22" s="456"/>
      <c r="D22" s="523">
        <v>1508</v>
      </c>
      <c r="E22" s="518" t="s">
        <v>2324</v>
      </c>
      <c r="F22" s="528"/>
      <c r="G22" s="531">
        <v>1503</v>
      </c>
      <c r="H22" s="529" t="s">
        <v>2321</v>
      </c>
      <c r="I22" s="528"/>
      <c r="J22" s="514">
        <v>1503</v>
      </c>
      <c r="K22" s="542" t="s">
        <v>2321</v>
      </c>
      <c r="L22" s="528"/>
      <c r="M22" s="523">
        <v>1510</v>
      </c>
      <c r="N22" s="529" t="s">
        <v>2148</v>
      </c>
      <c r="O22" s="528"/>
      <c r="P22" s="523">
        <v>1510</v>
      </c>
      <c r="Q22" s="529" t="s">
        <v>2148</v>
      </c>
      <c r="R22" s="528"/>
      <c r="S22" s="523">
        <v>4701</v>
      </c>
      <c r="T22" s="529" t="s">
        <v>2342</v>
      </c>
      <c r="U22" s="528"/>
      <c r="V22" s="523">
        <v>1507</v>
      </c>
      <c r="W22" s="529" t="s">
        <v>2323</v>
      </c>
      <c r="X22" s="528"/>
      <c r="Y22" s="523">
        <v>1506</v>
      </c>
      <c r="Z22" s="529" t="s">
        <v>2322</v>
      </c>
      <c r="AA22" s="528"/>
      <c r="AB22" s="523">
        <v>1507</v>
      </c>
      <c r="AC22" s="529" t="s">
        <v>2323</v>
      </c>
      <c r="AD22" s="528"/>
      <c r="AE22" s="528"/>
      <c r="AF22" s="515"/>
      <c r="AG22" s="528"/>
      <c r="AH22" s="514">
        <v>5136</v>
      </c>
      <c r="AI22" s="542" t="s">
        <v>2334</v>
      </c>
      <c r="AJ22" s="528"/>
      <c r="AK22" s="523">
        <v>1507</v>
      </c>
      <c r="AL22" s="529" t="s">
        <v>2323</v>
      </c>
      <c r="AM22" s="528"/>
    </row>
    <row r="23" spans="1:39" ht="14.4">
      <c r="A23" s="523">
        <v>1315</v>
      </c>
      <c r="B23" s="518" t="s">
        <v>2286</v>
      </c>
      <c r="C23" s="456"/>
      <c r="D23" s="523">
        <v>1510</v>
      </c>
      <c r="E23" s="518" t="s">
        <v>2148</v>
      </c>
      <c r="F23" s="528"/>
      <c r="G23" s="531">
        <v>1506</v>
      </c>
      <c r="H23" s="529" t="s">
        <v>2322</v>
      </c>
      <c r="I23" s="528"/>
      <c r="J23" s="514">
        <v>1506</v>
      </c>
      <c r="K23" s="542" t="s">
        <v>2322</v>
      </c>
      <c r="L23" s="528"/>
      <c r="M23" s="523">
        <v>1511</v>
      </c>
      <c r="N23" s="529" t="s">
        <v>2325</v>
      </c>
      <c r="O23" s="528"/>
      <c r="P23" s="523">
        <v>1511</v>
      </c>
      <c r="Q23" s="529" t="s">
        <v>2325</v>
      </c>
      <c r="R23" s="528"/>
      <c r="S23" s="523">
        <v>4706</v>
      </c>
      <c r="T23" s="529" t="s">
        <v>2332</v>
      </c>
      <c r="U23" s="528"/>
      <c r="V23" s="523">
        <v>1508</v>
      </c>
      <c r="W23" s="529" t="s">
        <v>2324</v>
      </c>
      <c r="X23" s="528"/>
      <c r="Y23" s="523">
        <v>1507</v>
      </c>
      <c r="Z23" s="529" t="s">
        <v>2323</v>
      </c>
      <c r="AA23" s="528"/>
      <c r="AB23" s="523">
        <v>1508</v>
      </c>
      <c r="AC23" s="529" t="s">
        <v>2324</v>
      </c>
      <c r="AD23" s="528"/>
      <c r="AE23" s="528"/>
      <c r="AF23" s="515"/>
      <c r="AG23" s="528"/>
      <c r="AH23" s="528"/>
      <c r="AI23" s="515"/>
      <c r="AJ23" s="528"/>
      <c r="AK23" s="523">
        <v>1508</v>
      </c>
      <c r="AL23" s="529" t="s">
        <v>2324</v>
      </c>
      <c r="AM23" s="528"/>
    </row>
    <row r="24" spans="1:39" ht="14.4">
      <c r="A24" s="523">
        <v>1504</v>
      </c>
      <c r="B24" s="518" t="s">
        <v>2287</v>
      </c>
      <c r="C24" s="456"/>
      <c r="D24" s="523">
        <v>1511</v>
      </c>
      <c r="E24" s="518" t="s">
        <v>2325</v>
      </c>
      <c r="F24" s="528"/>
      <c r="G24" s="531">
        <v>1507</v>
      </c>
      <c r="H24" s="529" t="s">
        <v>2323</v>
      </c>
      <c r="I24" s="528"/>
      <c r="J24" s="514">
        <v>1507</v>
      </c>
      <c r="K24" s="542" t="s">
        <v>2323</v>
      </c>
      <c r="L24" s="528"/>
      <c r="M24" s="523">
        <v>1512</v>
      </c>
      <c r="N24" s="529" t="s">
        <v>2326</v>
      </c>
      <c r="O24" s="528"/>
      <c r="P24" s="523">
        <v>1512</v>
      </c>
      <c r="Q24" s="529" t="s">
        <v>2326</v>
      </c>
      <c r="R24" s="528"/>
      <c r="S24" s="523">
        <v>5126</v>
      </c>
      <c r="T24" s="529" t="s">
        <v>2333</v>
      </c>
      <c r="U24" s="528"/>
      <c r="V24" s="523">
        <v>1510</v>
      </c>
      <c r="W24" s="529" t="s">
        <v>2148</v>
      </c>
      <c r="X24" s="528"/>
      <c r="Y24" s="523">
        <v>1508</v>
      </c>
      <c r="Z24" s="529" t="s">
        <v>2324</v>
      </c>
      <c r="AA24" s="528"/>
      <c r="AB24" s="523">
        <v>1510</v>
      </c>
      <c r="AC24" s="529" t="s">
        <v>2148</v>
      </c>
      <c r="AD24" s="528"/>
      <c r="AE24" s="528"/>
      <c r="AF24" s="528"/>
      <c r="AG24" s="528"/>
      <c r="AH24" s="528"/>
      <c r="AI24" s="515"/>
      <c r="AJ24" s="528"/>
      <c r="AK24" s="523">
        <v>1510</v>
      </c>
      <c r="AL24" s="529" t="s">
        <v>2148</v>
      </c>
      <c r="AM24" s="528"/>
    </row>
    <row r="25" spans="1:39" ht="15" thickBot="1">
      <c r="A25" s="523">
        <v>1505</v>
      </c>
      <c r="B25" s="518" t="s">
        <v>2288</v>
      </c>
      <c r="C25" s="456"/>
      <c r="D25" s="523">
        <v>1512</v>
      </c>
      <c r="E25" s="518" t="s">
        <v>2326</v>
      </c>
      <c r="F25" s="528"/>
      <c r="G25" s="531">
        <v>1508</v>
      </c>
      <c r="H25" s="529" t="s">
        <v>2324</v>
      </c>
      <c r="I25" s="528"/>
      <c r="J25" s="514">
        <v>1508</v>
      </c>
      <c r="K25" s="542" t="s">
        <v>2324</v>
      </c>
      <c r="L25" s="528"/>
      <c r="M25" s="523">
        <v>1513</v>
      </c>
      <c r="N25" s="529" t="s">
        <v>2327</v>
      </c>
      <c r="O25" s="528"/>
      <c r="P25" s="523">
        <v>1513</v>
      </c>
      <c r="Q25" s="529" t="s">
        <v>2327</v>
      </c>
      <c r="R25" s="528"/>
      <c r="S25" s="524">
        <v>5136</v>
      </c>
      <c r="T25" s="538" t="s">
        <v>2334</v>
      </c>
      <c r="U25" s="528"/>
      <c r="V25" s="523">
        <v>1511</v>
      </c>
      <c r="W25" s="529" t="s">
        <v>2325</v>
      </c>
      <c r="X25" s="528"/>
      <c r="Y25" s="523">
        <v>1510</v>
      </c>
      <c r="Z25" s="529" t="s">
        <v>2148</v>
      </c>
      <c r="AA25" s="528"/>
      <c r="AB25" s="523">
        <v>1511</v>
      </c>
      <c r="AC25" s="529" t="s">
        <v>2325</v>
      </c>
      <c r="AD25" s="528"/>
      <c r="AE25" s="528"/>
      <c r="AF25" s="528"/>
      <c r="AG25" s="528"/>
      <c r="AH25" s="528"/>
      <c r="AI25" s="528"/>
      <c r="AJ25" s="528"/>
      <c r="AK25" s="523">
        <v>1511</v>
      </c>
      <c r="AL25" s="529" t="s">
        <v>2325</v>
      </c>
      <c r="AM25" s="528"/>
    </row>
    <row r="26" spans="1:39" ht="14.4">
      <c r="A26" s="523">
        <v>1517</v>
      </c>
      <c r="B26" s="518" t="s">
        <v>2289</v>
      </c>
      <c r="C26" s="456"/>
      <c r="D26" s="523">
        <v>1513</v>
      </c>
      <c r="E26" s="518" t="s">
        <v>2327</v>
      </c>
      <c r="F26" s="528"/>
      <c r="G26" s="531">
        <v>1510</v>
      </c>
      <c r="H26" s="529" t="s">
        <v>2148</v>
      </c>
      <c r="I26" s="528"/>
      <c r="J26" s="514">
        <v>1510</v>
      </c>
      <c r="K26" s="542" t="s">
        <v>2148</v>
      </c>
      <c r="L26" s="528"/>
      <c r="M26" s="523">
        <v>1515</v>
      </c>
      <c r="N26" s="529" t="s">
        <v>2328</v>
      </c>
      <c r="O26" s="528"/>
      <c r="P26" s="523">
        <v>1515</v>
      </c>
      <c r="Q26" s="529" t="s">
        <v>2328</v>
      </c>
      <c r="R26" s="528"/>
      <c r="S26" s="528"/>
      <c r="T26" s="515"/>
      <c r="U26" s="528"/>
      <c r="V26" s="523">
        <v>1512</v>
      </c>
      <c r="W26" s="529" t="s">
        <v>2326</v>
      </c>
      <c r="X26" s="528"/>
      <c r="Y26" s="523">
        <v>1511</v>
      </c>
      <c r="Z26" s="529" t="s">
        <v>2325</v>
      </c>
      <c r="AA26" s="528"/>
      <c r="AB26" s="523">
        <v>1512</v>
      </c>
      <c r="AC26" s="529" t="s">
        <v>2326</v>
      </c>
      <c r="AD26" s="528"/>
      <c r="AE26" s="528"/>
      <c r="AF26" s="528"/>
      <c r="AG26" s="528"/>
      <c r="AH26" s="528"/>
      <c r="AI26" s="528"/>
      <c r="AJ26" s="528"/>
      <c r="AK26" s="523">
        <v>1512</v>
      </c>
      <c r="AL26" s="529" t="s">
        <v>2326</v>
      </c>
      <c r="AM26" s="528"/>
    </row>
    <row r="27" spans="1:39" ht="14.4">
      <c r="A27" s="523">
        <v>1905</v>
      </c>
      <c r="B27" s="518" t="s">
        <v>2290</v>
      </c>
      <c r="C27" s="456"/>
      <c r="D27" s="523">
        <v>1515</v>
      </c>
      <c r="E27" s="518" t="s">
        <v>2328</v>
      </c>
      <c r="F27" s="528"/>
      <c r="G27" s="531">
        <v>1511</v>
      </c>
      <c r="H27" s="529" t="s">
        <v>2325</v>
      </c>
      <c r="I27" s="528"/>
      <c r="J27" s="514">
        <v>1511</v>
      </c>
      <c r="K27" s="542" t="s">
        <v>2325</v>
      </c>
      <c r="L27" s="528"/>
      <c r="M27" s="523">
        <v>2200</v>
      </c>
      <c r="N27" s="529" t="s">
        <v>2340</v>
      </c>
      <c r="O27" s="528"/>
      <c r="P27" s="523">
        <v>2610</v>
      </c>
      <c r="Q27" s="529" t="s">
        <v>2329</v>
      </c>
      <c r="R27" s="528"/>
      <c r="S27" s="528"/>
      <c r="T27" s="515"/>
      <c r="U27" s="528"/>
      <c r="V27" s="523">
        <v>1513</v>
      </c>
      <c r="W27" s="529" t="s">
        <v>2327</v>
      </c>
      <c r="X27" s="528"/>
      <c r="Y27" s="523">
        <v>1512</v>
      </c>
      <c r="Z27" s="529" t="s">
        <v>2326</v>
      </c>
      <c r="AA27" s="528"/>
      <c r="AB27" s="523">
        <v>1513</v>
      </c>
      <c r="AC27" s="529" t="s">
        <v>2327</v>
      </c>
      <c r="AD27" s="528"/>
      <c r="AE27" s="528"/>
      <c r="AF27" s="528"/>
      <c r="AG27" s="528"/>
      <c r="AH27" s="528"/>
      <c r="AI27" s="528"/>
      <c r="AJ27" s="528"/>
      <c r="AK27" s="523">
        <v>1513</v>
      </c>
      <c r="AL27" s="529" t="s">
        <v>2327</v>
      </c>
      <c r="AM27" s="528"/>
    </row>
    <row r="28" spans="1:39" ht="14.4">
      <c r="A28" s="523">
        <v>2611</v>
      </c>
      <c r="B28" s="518" t="s">
        <v>2291</v>
      </c>
      <c r="C28" s="456"/>
      <c r="D28" s="523">
        <v>2610</v>
      </c>
      <c r="E28" s="518" t="s">
        <v>2329</v>
      </c>
      <c r="F28" s="528"/>
      <c r="G28" s="531">
        <v>1512</v>
      </c>
      <c r="H28" s="529" t="s">
        <v>2326</v>
      </c>
      <c r="I28" s="528"/>
      <c r="J28" s="514">
        <v>1512</v>
      </c>
      <c r="K28" s="542" t="s">
        <v>2326</v>
      </c>
      <c r="L28" s="528"/>
      <c r="M28" s="523">
        <v>2203</v>
      </c>
      <c r="N28" s="529" t="s">
        <v>2341</v>
      </c>
      <c r="O28" s="528"/>
      <c r="P28" s="523">
        <v>2904</v>
      </c>
      <c r="Q28" s="529" t="s">
        <v>2330</v>
      </c>
      <c r="R28" s="528"/>
      <c r="S28" s="528"/>
      <c r="T28" s="515"/>
      <c r="U28" s="528"/>
      <c r="V28" s="523">
        <v>1515</v>
      </c>
      <c r="W28" s="529" t="s">
        <v>2328</v>
      </c>
      <c r="X28" s="528"/>
      <c r="Y28" s="523">
        <v>1513</v>
      </c>
      <c r="Z28" s="529" t="s">
        <v>2327</v>
      </c>
      <c r="AA28" s="528"/>
      <c r="AB28" s="523">
        <v>1514</v>
      </c>
      <c r="AC28" s="529" t="s">
        <v>2151</v>
      </c>
      <c r="AD28" s="528"/>
      <c r="AE28" s="528"/>
      <c r="AF28" s="528"/>
      <c r="AG28" s="528"/>
      <c r="AH28" s="528"/>
      <c r="AI28" s="528"/>
      <c r="AJ28" s="528"/>
      <c r="AK28" s="523">
        <v>1514</v>
      </c>
      <c r="AL28" s="529" t="s">
        <v>2151</v>
      </c>
      <c r="AM28" s="528"/>
    </row>
    <row r="29" spans="1:39" ht="14.4">
      <c r="A29" s="523">
        <v>3008</v>
      </c>
      <c r="B29" s="518" t="s">
        <v>2149</v>
      </c>
      <c r="C29" s="456"/>
      <c r="D29" s="523">
        <v>2904</v>
      </c>
      <c r="E29" s="518" t="s">
        <v>2330</v>
      </c>
      <c r="F29" s="528"/>
      <c r="G29" s="531">
        <v>1513</v>
      </c>
      <c r="H29" s="529" t="s">
        <v>2327</v>
      </c>
      <c r="I29" s="528"/>
      <c r="J29" s="514">
        <v>1513</v>
      </c>
      <c r="K29" s="542" t="s">
        <v>2327</v>
      </c>
      <c r="L29" s="528"/>
      <c r="M29" s="523">
        <v>2610</v>
      </c>
      <c r="N29" s="529" t="s">
        <v>2329</v>
      </c>
      <c r="O29" s="528"/>
      <c r="P29" s="523">
        <v>3105</v>
      </c>
      <c r="Q29" s="529" t="s">
        <v>2339</v>
      </c>
      <c r="R29" s="528"/>
      <c r="S29" s="528"/>
      <c r="T29" s="528"/>
      <c r="U29" s="528"/>
      <c r="V29" s="523">
        <v>1907</v>
      </c>
      <c r="W29" s="529" t="s">
        <v>2338</v>
      </c>
      <c r="X29" s="528"/>
      <c r="Y29" s="523">
        <v>1515</v>
      </c>
      <c r="Z29" s="529" t="s">
        <v>2328</v>
      </c>
      <c r="AA29" s="528"/>
      <c r="AB29" s="523">
        <v>1515</v>
      </c>
      <c r="AC29" s="529" t="s">
        <v>2328</v>
      </c>
      <c r="AD29" s="528"/>
      <c r="AE29" s="528"/>
      <c r="AF29" s="528"/>
      <c r="AG29" s="528"/>
      <c r="AH29" s="528"/>
      <c r="AI29" s="528"/>
      <c r="AJ29" s="528"/>
      <c r="AK29" s="523">
        <v>1515</v>
      </c>
      <c r="AL29" s="529" t="s">
        <v>2328</v>
      </c>
      <c r="AM29" s="528"/>
    </row>
    <row r="30" spans="1:39" ht="14.4">
      <c r="A30" s="523">
        <v>3016</v>
      </c>
      <c r="B30" s="518" t="s">
        <v>2150</v>
      </c>
      <c r="C30" s="456"/>
      <c r="D30" s="523">
        <v>4601</v>
      </c>
      <c r="E30" s="518" t="s">
        <v>2144</v>
      </c>
      <c r="F30" s="528"/>
      <c r="G30" s="531">
        <v>1515</v>
      </c>
      <c r="H30" s="529" t="s">
        <v>2328</v>
      </c>
      <c r="I30" s="528"/>
      <c r="J30" s="514">
        <v>1515</v>
      </c>
      <c r="K30" s="542" t="s">
        <v>2328</v>
      </c>
      <c r="L30" s="528"/>
      <c r="M30" s="523">
        <v>2904</v>
      </c>
      <c r="N30" s="529" t="s">
        <v>2330</v>
      </c>
      <c r="O30" s="528"/>
      <c r="P30" s="523">
        <v>4601</v>
      </c>
      <c r="Q30" s="529" t="s">
        <v>2144</v>
      </c>
      <c r="R30" s="528"/>
      <c r="S30" s="528"/>
      <c r="T30" s="528"/>
      <c r="U30" s="528"/>
      <c r="V30" s="523">
        <v>2610</v>
      </c>
      <c r="W30" s="529" t="s">
        <v>2329</v>
      </c>
      <c r="X30" s="528"/>
      <c r="Y30" s="523">
        <v>1907</v>
      </c>
      <c r="Z30" s="529" t="s">
        <v>2338</v>
      </c>
      <c r="AA30" s="528"/>
      <c r="AB30" s="523">
        <v>2610</v>
      </c>
      <c r="AC30" s="529" t="s">
        <v>2329</v>
      </c>
      <c r="AD30" s="528"/>
      <c r="AE30" s="528"/>
      <c r="AF30" s="528"/>
      <c r="AG30" s="528"/>
      <c r="AH30" s="528"/>
      <c r="AI30" s="528"/>
      <c r="AJ30" s="528"/>
      <c r="AK30" s="523">
        <v>2610</v>
      </c>
      <c r="AL30" s="529" t="s">
        <v>2329</v>
      </c>
      <c r="AM30" s="528"/>
    </row>
    <row r="31" spans="1:39" ht="14.4">
      <c r="A31" s="523">
        <v>3019</v>
      </c>
      <c r="B31" s="518" t="s">
        <v>2152</v>
      </c>
      <c r="C31" s="456"/>
      <c r="D31" s="523">
        <v>4602</v>
      </c>
      <c r="E31" s="518" t="s">
        <v>2331</v>
      </c>
      <c r="F31" s="528"/>
      <c r="G31" s="531">
        <v>1907</v>
      </c>
      <c r="H31" s="529" t="s">
        <v>2338</v>
      </c>
      <c r="I31" s="528"/>
      <c r="J31" s="514">
        <v>1907</v>
      </c>
      <c r="K31" s="542" t="s">
        <v>2338</v>
      </c>
      <c r="L31" s="528"/>
      <c r="M31" s="523">
        <v>3105</v>
      </c>
      <c r="N31" s="529" t="s">
        <v>2339</v>
      </c>
      <c r="O31" s="528"/>
      <c r="P31" s="523">
        <v>4602</v>
      </c>
      <c r="Q31" s="529" t="s">
        <v>2331</v>
      </c>
      <c r="R31" s="528"/>
      <c r="S31" s="528"/>
      <c r="T31" s="528"/>
      <c r="U31" s="528"/>
      <c r="V31" s="523">
        <v>2904</v>
      </c>
      <c r="W31" s="529" t="s">
        <v>2330</v>
      </c>
      <c r="X31" s="528"/>
      <c r="Y31" s="523">
        <v>2200</v>
      </c>
      <c r="Z31" s="529" t="s">
        <v>2340</v>
      </c>
      <c r="AA31" s="528"/>
      <c r="AB31" s="523">
        <v>2904</v>
      </c>
      <c r="AC31" s="529" t="s">
        <v>2330</v>
      </c>
      <c r="AD31" s="528"/>
      <c r="AE31" s="528"/>
      <c r="AF31" s="528"/>
      <c r="AG31" s="528"/>
      <c r="AH31" s="528"/>
      <c r="AI31" s="528"/>
      <c r="AJ31" s="528"/>
      <c r="AK31" s="523">
        <v>2904</v>
      </c>
      <c r="AL31" s="529" t="s">
        <v>2330</v>
      </c>
      <c r="AM31" s="528"/>
    </row>
    <row r="32" spans="1:39" ht="14.4">
      <c r="A32" s="523">
        <v>3030</v>
      </c>
      <c r="B32" s="518" t="s">
        <v>2153</v>
      </c>
      <c r="C32" s="456"/>
      <c r="D32" s="523">
        <v>4706</v>
      </c>
      <c r="E32" s="518" t="s">
        <v>2332</v>
      </c>
      <c r="F32" s="528"/>
      <c r="G32" s="531">
        <v>2610</v>
      </c>
      <c r="H32" s="529" t="s">
        <v>2329</v>
      </c>
      <c r="I32" s="528"/>
      <c r="J32" s="514">
        <v>2610</v>
      </c>
      <c r="K32" s="542" t="s">
        <v>2329</v>
      </c>
      <c r="L32" s="528"/>
      <c r="M32" s="523">
        <v>4601</v>
      </c>
      <c r="N32" s="529" t="s">
        <v>2144</v>
      </c>
      <c r="O32" s="528"/>
      <c r="P32" s="523">
        <v>4701</v>
      </c>
      <c r="Q32" s="529" t="s">
        <v>2342</v>
      </c>
      <c r="R32" s="528"/>
      <c r="S32" s="528"/>
      <c r="T32" s="528"/>
      <c r="U32" s="528"/>
      <c r="V32" s="523">
        <v>4601</v>
      </c>
      <c r="W32" s="529" t="s">
        <v>2144</v>
      </c>
      <c r="X32" s="528"/>
      <c r="Y32" s="523">
        <v>2203</v>
      </c>
      <c r="Z32" s="529" t="s">
        <v>2341</v>
      </c>
      <c r="AA32" s="528"/>
      <c r="AB32" s="523">
        <v>3033</v>
      </c>
      <c r="AC32" s="529" t="s">
        <v>2155</v>
      </c>
      <c r="AD32" s="528"/>
      <c r="AE32" s="528"/>
      <c r="AF32" s="528"/>
      <c r="AG32" s="528"/>
      <c r="AH32" s="528"/>
      <c r="AI32" s="528"/>
      <c r="AJ32" s="528"/>
      <c r="AK32" s="523">
        <v>3033</v>
      </c>
      <c r="AL32" s="529" t="s">
        <v>2155</v>
      </c>
      <c r="AM32" s="528"/>
    </row>
    <row r="33" spans="1:39" ht="14.4">
      <c r="A33" s="523">
        <v>3031</v>
      </c>
      <c r="B33" s="518" t="s">
        <v>2154</v>
      </c>
      <c r="C33" s="456"/>
      <c r="D33" s="523">
        <v>4808</v>
      </c>
      <c r="E33" s="518" t="s">
        <v>2147</v>
      </c>
      <c r="F33" s="528"/>
      <c r="G33" s="531">
        <v>2904</v>
      </c>
      <c r="H33" s="529" t="s">
        <v>2330</v>
      </c>
      <c r="I33" s="528"/>
      <c r="J33" s="514">
        <v>2904</v>
      </c>
      <c r="K33" s="542" t="s">
        <v>2330</v>
      </c>
      <c r="L33" s="528"/>
      <c r="M33" s="523">
        <v>4602</v>
      </c>
      <c r="N33" s="529" t="s">
        <v>2331</v>
      </c>
      <c r="O33" s="528"/>
      <c r="P33" s="523">
        <v>4706</v>
      </c>
      <c r="Q33" s="529" t="s">
        <v>2332</v>
      </c>
      <c r="R33" s="528"/>
      <c r="S33" s="528"/>
      <c r="T33" s="528"/>
      <c r="U33" s="528"/>
      <c r="V33" s="523">
        <v>4602</v>
      </c>
      <c r="W33" s="529" t="s">
        <v>2331</v>
      </c>
      <c r="X33" s="528"/>
      <c r="Y33" s="523">
        <v>2610</v>
      </c>
      <c r="Z33" s="529" t="s">
        <v>2329</v>
      </c>
      <c r="AA33" s="528"/>
      <c r="AB33" s="523">
        <v>3041</v>
      </c>
      <c r="AC33" s="529" t="s">
        <v>2156</v>
      </c>
      <c r="AD33" s="528"/>
      <c r="AE33" s="528"/>
      <c r="AF33" s="528"/>
      <c r="AG33" s="528"/>
      <c r="AH33" s="528"/>
      <c r="AI33" s="528"/>
      <c r="AJ33" s="528"/>
      <c r="AK33" s="523">
        <v>3041</v>
      </c>
      <c r="AL33" s="529" t="s">
        <v>2156</v>
      </c>
      <c r="AM33" s="528"/>
    </row>
    <row r="34" spans="1:39" ht="14.4">
      <c r="A34" s="523">
        <v>4005</v>
      </c>
      <c r="B34" s="518" t="s">
        <v>2292</v>
      </c>
      <c r="C34" s="456"/>
      <c r="D34" s="523">
        <v>5126</v>
      </c>
      <c r="E34" s="518" t="s">
        <v>2333</v>
      </c>
      <c r="F34" s="528"/>
      <c r="G34" s="531">
        <v>3105</v>
      </c>
      <c r="H34" s="529" t="s">
        <v>2339</v>
      </c>
      <c r="I34" s="528"/>
      <c r="J34" s="514">
        <v>3105</v>
      </c>
      <c r="K34" s="542" t="s">
        <v>2339</v>
      </c>
      <c r="L34" s="528"/>
      <c r="M34" s="523">
        <v>4706</v>
      </c>
      <c r="N34" s="529" t="s">
        <v>2332</v>
      </c>
      <c r="O34" s="528"/>
      <c r="P34" s="523">
        <v>4808</v>
      </c>
      <c r="Q34" s="529" t="s">
        <v>2147</v>
      </c>
      <c r="R34" s="528"/>
      <c r="S34" s="528"/>
      <c r="T34" s="528"/>
      <c r="U34" s="528"/>
      <c r="V34" s="523">
        <v>4701</v>
      </c>
      <c r="W34" s="529" t="s">
        <v>2342</v>
      </c>
      <c r="X34" s="528"/>
      <c r="Y34" s="523">
        <v>2904</v>
      </c>
      <c r="Z34" s="529" t="s">
        <v>2330</v>
      </c>
      <c r="AA34" s="528"/>
      <c r="AB34" s="523">
        <v>3044</v>
      </c>
      <c r="AC34" s="529" t="s">
        <v>2157</v>
      </c>
      <c r="AD34" s="528"/>
      <c r="AE34" s="528"/>
      <c r="AF34" s="528"/>
      <c r="AG34" s="528"/>
      <c r="AH34" s="528"/>
      <c r="AI34" s="528"/>
      <c r="AJ34" s="528"/>
      <c r="AK34" s="523">
        <v>3044</v>
      </c>
      <c r="AL34" s="529" t="s">
        <v>2157</v>
      </c>
      <c r="AM34" s="528"/>
    </row>
    <row r="35" spans="1:39" ht="15" thickBot="1">
      <c r="A35" s="523">
        <v>4304</v>
      </c>
      <c r="B35" s="518" t="s">
        <v>2293</v>
      </c>
      <c r="C35" s="456"/>
      <c r="D35" s="524">
        <v>5136</v>
      </c>
      <c r="E35" s="519" t="s">
        <v>2334</v>
      </c>
      <c r="F35" s="528"/>
      <c r="G35" s="531">
        <v>4706</v>
      </c>
      <c r="H35" s="529" t="s">
        <v>2332</v>
      </c>
      <c r="I35" s="528"/>
      <c r="J35" s="514">
        <v>4601</v>
      </c>
      <c r="K35" s="542" t="s">
        <v>2144</v>
      </c>
      <c r="L35" s="528"/>
      <c r="M35" s="523">
        <v>4808</v>
      </c>
      <c r="N35" s="529" t="s">
        <v>2147</v>
      </c>
      <c r="O35" s="528"/>
      <c r="P35" s="523">
        <v>5126</v>
      </c>
      <c r="Q35" s="529" t="s">
        <v>2333</v>
      </c>
      <c r="R35" s="528"/>
      <c r="S35" s="528"/>
      <c r="T35" s="528"/>
      <c r="U35" s="528"/>
      <c r="V35" s="523">
        <v>4706</v>
      </c>
      <c r="W35" s="529" t="s">
        <v>2332</v>
      </c>
      <c r="X35" s="528"/>
      <c r="Y35" s="523">
        <v>3105</v>
      </c>
      <c r="Z35" s="529" t="s">
        <v>2339</v>
      </c>
      <c r="AA35" s="528"/>
      <c r="AB35" s="523">
        <v>4004</v>
      </c>
      <c r="AC35" s="529" t="s">
        <v>2345</v>
      </c>
      <c r="AD35" s="528"/>
      <c r="AE35" s="528"/>
      <c r="AF35" s="528"/>
      <c r="AG35" s="528"/>
      <c r="AH35" s="528"/>
      <c r="AI35" s="528"/>
      <c r="AJ35" s="528"/>
      <c r="AK35" s="523">
        <v>4004</v>
      </c>
      <c r="AL35" s="529" t="s">
        <v>2345</v>
      </c>
      <c r="AM35" s="528"/>
    </row>
    <row r="36" spans="1:39" ht="15" thickBot="1">
      <c r="A36" s="523">
        <v>4603</v>
      </c>
      <c r="B36" s="518" t="s">
        <v>2294</v>
      </c>
      <c r="C36" s="456"/>
      <c r="D36" s="515"/>
      <c r="E36" s="515"/>
      <c r="F36" s="530"/>
      <c r="G36" s="531">
        <v>5126</v>
      </c>
      <c r="H36" s="529" t="s">
        <v>2333</v>
      </c>
      <c r="I36" s="528"/>
      <c r="J36" s="514">
        <v>4602</v>
      </c>
      <c r="K36" s="542" t="s">
        <v>2331</v>
      </c>
      <c r="L36" s="528"/>
      <c r="M36" s="523">
        <v>5126</v>
      </c>
      <c r="N36" s="529" t="s">
        <v>2333</v>
      </c>
      <c r="O36" s="528"/>
      <c r="P36" s="524">
        <v>5136</v>
      </c>
      <c r="Q36" s="538" t="s">
        <v>2334</v>
      </c>
      <c r="R36" s="528"/>
      <c r="S36" s="528"/>
      <c r="T36" s="528"/>
      <c r="U36" s="528"/>
      <c r="V36" s="524">
        <v>4808</v>
      </c>
      <c r="W36" s="538" t="s">
        <v>2147</v>
      </c>
      <c r="X36" s="528"/>
      <c r="Y36" s="523">
        <v>4706</v>
      </c>
      <c r="Z36" s="529" t="s">
        <v>2332</v>
      </c>
      <c r="AA36" s="528"/>
      <c r="AB36" s="523">
        <v>4010</v>
      </c>
      <c r="AC36" s="529" t="s">
        <v>2346</v>
      </c>
      <c r="AD36" s="528"/>
      <c r="AE36" s="528"/>
      <c r="AF36" s="528"/>
      <c r="AG36" s="528"/>
      <c r="AH36" s="528"/>
      <c r="AI36" s="528"/>
      <c r="AJ36" s="528"/>
      <c r="AK36" s="523">
        <v>4010</v>
      </c>
      <c r="AL36" s="529" t="s">
        <v>2346</v>
      </c>
      <c r="AM36" s="528"/>
    </row>
    <row r="37" spans="1:39" ht="15" thickBot="1">
      <c r="A37" s="523">
        <v>4604</v>
      </c>
      <c r="B37" s="518" t="s">
        <v>2295</v>
      </c>
      <c r="C37" s="456"/>
      <c r="D37" s="515"/>
      <c r="E37" s="515"/>
      <c r="F37" s="456"/>
      <c r="G37" s="537">
        <v>5136</v>
      </c>
      <c r="H37" s="538" t="s">
        <v>2334</v>
      </c>
      <c r="I37" s="528"/>
      <c r="J37" s="514">
        <v>4706</v>
      </c>
      <c r="K37" s="542" t="s">
        <v>2332</v>
      </c>
      <c r="L37" s="528"/>
      <c r="M37" s="524">
        <v>5136</v>
      </c>
      <c r="N37" s="538" t="s">
        <v>2334</v>
      </c>
      <c r="O37" s="528"/>
      <c r="P37" s="528"/>
      <c r="Q37" s="515"/>
      <c r="R37" s="528"/>
      <c r="S37" s="528"/>
      <c r="T37" s="528"/>
      <c r="U37" s="528"/>
      <c r="V37" s="528"/>
      <c r="W37" s="515"/>
      <c r="X37" s="528"/>
      <c r="Y37" s="523">
        <v>5126</v>
      </c>
      <c r="Z37" s="529" t="s">
        <v>2333</v>
      </c>
      <c r="AA37" s="528"/>
      <c r="AB37" s="523">
        <v>4100</v>
      </c>
      <c r="AC37" s="529" t="s">
        <v>2158</v>
      </c>
      <c r="AD37" s="528"/>
      <c r="AE37" s="528"/>
      <c r="AF37" s="528"/>
      <c r="AG37" s="528"/>
      <c r="AH37" s="528"/>
      <c r="AI37" s="528"/>
      <c r="AJ37" s="528"/>
      <c r="AK37" s="523">
        <v>4100</v>
      </c>
      <c r="AL37" s="529" t="s">
        <v>2158</v>
      </c>
      <c r="AM37" s="528"/>
    </row>
    <row r="38" spans="1:39" ht="15" thickBot="1">
      <c r="A38" s="523">
        <v>4605</v>
      </c>
      <c r="B38" s="518" t="s">
        <v>2296</v>
      </c>
      <c r="C38" s="456"/>
      <c r="D38" s="515"/>
      <c r="E38" s="515"/>
      <c r="F38" s="456"/>
      <c r="G38" s="528"/>
      <c r="H38" s="515"/>
      <c r="I38" s="528"/>
      <c r="J38" s="514">
        <v>4808</v>
      </c>
      <c r="K38" s="542" t="s">
        <v>2147</v>
      </c>
      <c r="L38" s="528"/>
      <c r="M38" s="528"/>
      <c r="N38" s="515"/>
      <c r="O38" s="528"/>
      <c r="P38" s="528"/>
      <c r="Q38" s="515"/>
      <c r="R38" s="528"/>
      <c r="S38" s="528"/>
      <c r="T38" s="528"/>
      <c r="U38" s="528"/>
      <c r="V38" s="528"/>
      <c r="W38" s="515"/>
      <c r="X38" s="528"/>
      <c r="Y38" s="524">
        <v>5136</v>
      </c>
      <c r="Z38" s="538" t="s">
        <v>2334</v>
      </c>
      <c r="AA38" s="528"/>
      <c r="AB38" s="523">
        <v>4102</v>
      </c>
      <c r="AC38" s="529" t="s">
        <v>2347</v>
      </c>
      <c r="AD38" s="528"/>
      <c r="AE38" s="528"/>
      <c r="AF38" s="528"/>
      <c r="AG38" s="528"/>
      <c r="AH38" s="528"/>
      <c r="AI38" s="528"/>
      <c r="AJ38" s="528"/>
      <c r="AK38" s="523">
        <v>4102</v>
      </c>
      <c r="AL38" s="529" t="s">
        <v>2347</v>
      </c>
      <c r="AM38" s="528"/>
    </row>
    <row r="39" spans="1:39" ht="14.4">
      <c r="A39" s="523">
        <v>4702</v>
      </c>
      <c r="B39" s="518" t="s">
        <v>2297</v>
      </c>
      <c r="C39" s="456"/>
      <c r="D39" s="515"/>
      <c r="E39" s="515"/>
      <c r="F39" s="456"/>
      <c r="G39" s="528"/>
      <c r="H39" s="515"/>
      <c r="I39" s="528"/>
      <c r="J39" s="514">
        <v>5136</v>
      </c>
      <c r="K39" s="542" t="s">
        <v>2334</v>
      </c>
      <c r="L39" s="528"/>
      <c r="M39" s="528"/>
      <c r="N39" s="515"/>
      <c r="O39" s="528"/>
      <c r="P39" s="528"/>
      <c r="Q39" s="515"/>
      <c r="R39" s="528"/>
      <c r="S39" s="528"/>
      <c r="T39" s="528"/>
      <c r="U39" s="528"/>
      <c r="V39" s="528"/>
      <c r="W39" s="515"/>
      <c r="X39" s="528"/>
      <c r="Y39" s="528"/>
      <c r="Z39" s="515"/>
      <c r="AA39" s="528"/>
      <c r="AB39" s="523">
        <v>4103</v>
      </c>
      <c r="AC39" s="529" t="s">
        <v>2348</v>
      </c>
      <c r="AD39" s="528"/>
      <c r="AE39" s="528"/>
      <c r="AF39" s="528"/>
      <c r="AG39" s="528"/>
      <c r="AH39" s="528"/>
      <c r="AI39" s="528"/>
      <c r="AJ39" s="528"/>
      <c r="AK39" s="523">
        <v>4103</v>
      </c>
      <c r="AL39" s="529" t="s">
        <v>2348</v>
      </c>
      <c r="AM39" s="528"/>
    </row>
    <row r="40" spans="1:39" ht="14.4">
      <c r="A40" s="523">
        <v>4703</v>
      </c>
      <c r="B40" s="518" t="s">
        <v>2298</v>
      </c>
      <c r="C40" s="456"/>
      <c r="D40" s="528"/>
      <c r="E40" s="528"/>
      <c r="F40" s="456"/>
      <c r="G40" s="528"/>
      <c r="H40" s="515"/>
      <c r="I40" s="528"/>
      <c r="J40" s="528"/>
      <c r="K40" s="515"/>
      <c r="L40" s="528"/>
      <c r="M40" s="528"/>
      <c r="N40" s="515"/>
      <c r="O40" s="528"/>
      <c r="P40" s="528"/>
      <c r="Q40" s="515"/>
      <c r="R40" s="528"/>
      <c r="S40" s="528"/>
      <c r="T40" s="528"/>
      <c r="U40" s="528"/>
      <c r="V40" s="528"/>
      <c r="W40" s="515"/>
      <c r="X40" s="528"/>
      <c r="Y40" s="528"/>
      <c r="Z40" s="515"/>
      <c r="AA40" s="528"/>
      <c r="AB40" s="523">
        <v>4199</v>
      </c>
      <c r="AC40" s="529" t="s">
        <v>2159</v>
      </c>
      <c r="AD40" s="528"/>
      <c r="AE40" s="528"/>
      <c r="AF40" s="528"/>
      <c r="AG40" s="528"/>
      <c r="AH40" s="528"/>
      <c r="AI40" s="528"/>
      <c r="AJ40" s="528"/>
      <c r="AK40" s="523">
        <v>4199</v>
      </c>
      <c r="AL40" s="529" t="s">
        <v>2159</v>
      </c>
      <c r="AM40" s="528"/>
    </row>
    <row r="41" spans="1:39" ht="14.4">
      <c r="A41" s="523">
        <v>4704</v>
      </c>
      <c r="B41" s="518" t="s">
        <v>2299</v>
      </c>
      <c r="C41" s="457"/>
      <c r="D41" s="458"/>
      <c r="E41" s="458"/>
      <c r="F41" s="459"/>
      <c r="G41" s="528"/>
      <c r="H41" s="515"/>
      <c r="I41" s="528"/>
      <c r="J41" s="528"/>
      <c r="K41" s="515"/>
      <c r="L41" s="528"/>
      <c r="M41" s="528"/>
      <c r="N41" s="515"/>
      <c r="O41" s="528"/>
      <c r="P41" s="528"/>
      <c r="Q41" s="515"/>
      <c r="R41" s="528"/>
      <c r="S41" s="528"/>
      <c r="T41" s="528"/>
      <c r="U41" s="528"/>
      <c r="V41" s="528"/>
      <c r="W41" s="515"/>
      <c r="X41" s="528"/>
      <c r="Y41" s="528"/>
      <c r="Z41" s="515"/>
      <c r="AA41" s="528"/>
      <c r="AB41" s="523">
        <v>4301</v>
      </c>
      <c r="AC41" s="529" t="s">
        <v>2349</v>
      </c>
      <c r="AD41" s="528"/>
      <c r="AE41" s="528"/>
      <c r="AF41" s="528"/>
      <c r="AG41" s="528"/>
      <c r="AH41" s="528"/>
      <c r="AI41" s="528"/>
      <c r="AJ41" s="528"/>
      <c r="AK41" s="523">
        <v>4301</v>
      </c>
      <c r="AL41" s="529" t="s">
        <v>2349</v>
      </c>
      <c r="AM41" s="528"/>
    </row>
    <row r="42" spans="1:39" ht="14.4">
      <c r="A42" s="523">
        <v>4707</v>
      </c>
      <c r="B42" s="518" t="s">
        <v>2300</v>
      </c>
      <c r="C42" s="457"/>
      <c r="D42" s="455"/>
      <c r="E42" s="455"/>
      <c r="F42" s="459"/>
      <c r="G42" s="528"/>
      <c r="H42" s="528"/>
      <c r="I42" s="528"/>
      <c r="J42" s="528"/>
      <c r="K42" s="515"/>
      <c r="L42" s="528"/>
      <c r="M42" s="528"/>
      <c r="N42" s="528"/>
      <c r="O42" s="528"/>
      <c r="P42" s="528"/>
      <c r="Q42" s="515"/>
      <c r="R42" s="528"/>
      <c r="S42" s="528"/>
      <c r="T42" s="528"/>
      <c r="U42" s="528"/>
      <c r="V42" s="528"/>
      <c r="W42" s="528"/>
      <c r="X42" s="528"/>
      <c r="Y42" s="528"/>
      <c r="Z42" s="515"/>
      <c r="AA42" s="528"/>
      <c r="AB42" s="523">
        <v>4504</v>
      </c>
      <c r="AC42" s="529" t="s">
        <v>2160</v>
      </c>
      <c r="AD42" s="528"/>
      <c r="AE42" s="528"/>
      <c r="AF42" s="528"/>
      <c r="AG42" s="528"/>
      <c r="AH42" s="528"/>
      <c r="AI42" s="528"/>
      <c r="AJ42" s="528"/>
      <c r="AK42" s="523">
        <v>4504</v>
      </c>
      <c r="AL42" s="529" t="s">
        <v>2160</v>
      </c>
      <c r="AM42" s="528"/>
    </row>
    <row r="43" spans="1:39" ht="14.4">
      <c r="A43" s="523">
        <v>4902</v>
      </c>
      <c r="B43" s="518" t="s">
        <v>2301</v>
      </c>
      <c r="C43" s="457"/>
      <c r="D43" s="455"/>
      <c r="E43" s="455"/>
      <c r="F43" s="459"/>
      <c r="G43" s="528"/>
      <c r="H43" s="528"/>
      <c r="I43" s="528"/>
      <c r="J43" s="528"/>
      <c r="K43" s="528"/>
      <c r="L43" s="528"/>
      <c r="M43" s="528"/>
      <c r="N43" s="528"/>
      <c r="O43" s="528"/>
      <c r="P43" s="528"/>
      <c r="Q43" s="528"/>
      <c r="R43" s="528"/>
      <c r="S43" s="528"/>
      <c r="T43" s="528"/>
      <c r="U43" s="528"/>
      <c r="V43" s="528"/>
      <c r="W43" s="528"/>
      <c r="X43" s="528"/>
      <c r="Y43" s="528"/>
      <c r="Z43" s="528"/>
      <c r="AA43" s="528"/>
      <c r="AB43" s="523">
        <v>4601</v>
      </c>
      <c r="AC43" s="529" t="s">
        <v>2144</v>
      </c>
      <c r="AD43" s="528"/>
      <c r="AE43" s="528"/>
      <c r="AF43" s="528"/>
      <c r="AG43" s="528"/>
      <c r="AH43" s="528"/>
      <c r="AI43" s="528"/>
      <c r="AJ43" s="528"/>
      <c r="AK43" s="523">
        <v>4601</v>
      </c>
      <c r="AL43" s="529" t="s">
        <v>2144</v>
      </c>
      <c r="AM43" s="528"/>
    </row>
    <row r="44" spans="1:39" ht="14.4">
      <c r="A44" s="523">
        <v>4903</v>
      </c>
      <c r="B44" s="518" t="s">
        <v>2302</v>
      </c>
      <c r="C44" s="457"/>
      <c r="D44" s="455"/>
      <c r="E44" s="455"/>
      <c r="F44" s="459"/>
      <c r="G44" s="528"/>
      <c r="H44" s="528"/>
      <c r="I44" s="528"/>
      <c r="J44" s="528"/>
      <c r="K44" s="528"/>
      <c r="L44" s="528"/>
      <c r="M44" s="528"/>
      <c r="N44" s="528"/>
      <c r="O44" s="528"/>
      <c r="P44" s="528"/>
      <c r="Q44" s="528"/>
      <c r="R44" s="528"/>
      <c r="S44" s="528"/>
      <c r="T44" s="528"/>
      <c r="U44" s="528"/>
      <c r="V44" s="528"/>
      <c r="W44" s="528"/>
      <c r="X44" s="528"/>
      <c r="Y44" s="528"/>
      <c r="Z44" s="528"/>
      <c r="AA44" s="528"/>
      <c r="AB44" s="523">
        <v>4602</v>
      </c>
      <c r="AC44" s="529" t="s">
        <v>2331</v>
      </c>
      <c r="AD44" s="528"/>
      <c r="AE44" s="528"/>
      <c r="AF44" s="528"/>
      <c r="AG44" s="528"/>
      <c r="AH44" s="528"/>
      <c r="AI44" s="528"/>
      <c r="AJ44" s="528"/>
      <c r="AK44" s="523">
        <v>4602</v>
      </c>
      <c r="AL44" s="529" t="s">
        <v>2331</v>
      </c>
      <c r="AM44" s="528"/>
    </row>
    <row r="45" spans="1:39" ht="14.4">
      <c r="A45" s="523">
        <v>5106</v>
      </c>
      <c r="B45" s="518" t="s">
        <v>2303</v>
      </c>
      <c r="C45" s="457"/>
      <c r="D45" s="455"/>
      <c r="E45" s="455"/>
      <c r="F45" s="459"/>
      <c r="G45" s="528"/>
      <c r="H45" s="528"/>
      <c r="I45" s="528"/>
      <c r="J45" s="534"/>
      <c r="K45" s="458"/>
      <c r="L45" s="458"/>
      <c r="M45" s="458"/>
      <c r="N45" s="458"/>
      <c r="O45" s="458"/>
      <c r="P45" s="458"/>
      <c r="Q45" s="458"/>
      <c r="R45" s="458"/>
      <c r="S45" s="458"/>
      <c r="T45" s="458"/>
      <c r="U45" s="458"/>
      <c r="V45" s="458"/>
      <c r="W45" s="458"/>
      <c r="X45" s="458"/>
      <c r="Y45" s="458"/>
      <c r="Z45" s="458"/>
      <c r="AA45" s="528"/>
      <c r="AB45" s="523">
        <v>4706</v>
      </c>
      <c r="AC45" s="529" t="s">
        <v>2332</v>
      </c>
      <c r="AD45" s="528"/>
      <c r="AE45" s="528"/>
      <c r="AF45" s="458"/>
      <c r="AG45" s="458"/>
      <c r="AH45" s="458"/>
      <c r="AI45" s="528"/>
      <c r="AJ45" s="528"/>
      <c r="AK45" s="523">
        <v>4706</v>
      </c>
      <c r="AL45" s="529" t="s">
        <v>2332</v>
      </c>
      <c r="AM45" s="534"/>
    </row>
    <row r="46" spans="1:39" ht="15" thickBot="1">
      <c r="A46" s="523">
        <v>5107</v>
      </c>
      <c r="B46" s="518" t="s">
        <v>2304</v>
      </c>
      <c r="C46" s="457"/>
      <c r="D46" s="455"/>
      <c r="E46" s="455"/>
      <c r="F46" s="459"/>
      <c r="G46" s="528"/>
      <c r="H46" s="528"/>
      <c r="I46" s="528"/>
      <c r="J46" s="457"/>
      <c r="K46" s="455"/>
      <c r="L46" s="455"/>
      <c r="M46" s="455"/>
      <c r="N46" s="455"/>
      <c r="O46" s="455"/>
      <c r="P46" s="455"/>
      <c r="Q46" s="455"/>
      <c r="R46" s="455"/>
      <c r="S46" s="455"/>
      <c r="T46" s="455"/>
      <c r="U46" s="455"/>
      <c r="V46" s="455"/>
      <c r="W46" s="455"/>
      <c r="X46" s="455"/>
      <c r="Y46" s="455"/>
      <c r="Z46" s="455"/>
      <c r="AA46" s="528"/>
      <c r="AB46" s="523">
        <v>4805</v>
      </c>
      <c r="AC46" s="529" t="s">
        <v>2350</v>
      </c>
      <c r="AD46" s="528"/>
      <c r="AE46" s="528"/>
      <c r="AF46" s="455"/>
      <c r="AG46" s="455"/>
      <c r="AH46" s="455"/>
      <c r="AI46" s="528"/>
      <c r="AJ46" s="528"/>
      <c r="AK46" s="524">
        <v>4808</v>
      </c>
      <c r="AL46" s="538" t="s">
        <v>2147</v>
      </c>
      <c r="AM46" s="457"/>
    </row>
    <row r="47" spans="1:39" ht="15" thickBot="1">
      <c r="A47" s="523">
        <v>5108</v>
      </c>
      <c r="B47" s="518" t="s">
        <v>2305</v>
      </c>
      <c r="C47" s="457"/>
      <c r="D47" s="455"/>
      <c r="E47" s="455"/>
      <c r="F47" s="459"/>
      <c r="G47" s="528"/>
      <c r="H47" s="528"/>
      <c r="I47" s="528"/>
      <c r="J47" s="457"/>
      <c r="K47" s="455"/>
      <c r="L47" s="455"/>
      <c r="M47" s="455"/>
      <c r="N47" s="455"/>
      <c r="O47" s="455"/>
      <c r="P47" s="455"/>
      <c r="Q47" s="455"/>
      <c r="R47" s="455"/>
      <c r="S47" s="455"/>
      <c r="T47" s="455"/>
      <c r="U47" s="455"/>
      <c r="V47" s="455"/>
      <c r="W47" s="455"/>
      <c r="X47" s="455"/>
      <c r="Y47" s="455"/>
      <c r="Z47" s="455"/>
      <c r="AA47" s="528"/>
      <c r="AB47" s="524">
        <v>4808</v>
      </c>
      <c r="AC47" s="538" t="s">
        <v>2147</v>
      </c>
      <c r="AD47" s="528"/>
      <c r="AE47" s="528"/>
      <c r="AF47" s="455"/>
      <c r="AG47" s="455"/>
      <c r="AH47" s="455"/>
      <c r="AI47" s="528"/>
      <c r="AJ47" s="528"/>
      <c r="AK47" s="528"/>
      <c r="AL47" s="528"/>
      <c r="AM47" s="457"/>
    </row>
    <row r="48" spans="1:39" ht="14.4">
      <c r="A48" s="523">
        <v>5109</v>
      </c>
      <c r="B48" s="518" t="s">
        <v>2306</v>
      </c>
      <c r="C48" s="457"/>
      <c r="D48" s="455"/>
      <c r="E48" s="455"/>
      <c r="F48" s="459"/>
      <c r="G48" s="528"/>
      <c r="H48" s="528"/>
      <c r="I48" s="528"/>
      <c r="J48" s="457"/>
      <c r="K48" s="455"/>
      <c r="L48" s="455"/>
      <c r="M48" s="455"/>
      <c r="N48" s="455"/>
      <c r="O48" s="455"/>
      <c r="P48" s="455"/>
      <c r="Q48" s="455"/>
      <c r="R48" s="455"/>
      <c r="S48" s="455"/>
      <c r="T48" s="455"/>
      <c r="U48" s="455"/>
      <c r="V48" s="455"/>
      <c r="W48" s="455"/>
      <c r="X48" s="455"/>
      <c r="Y48" s="455"/>
      <c r="Z48" s="455"/>
      <c r="AA48" s="528"/>
      <c r="AB48" s="528"/>
      <c r="AC48" s="528"/>
      <c r="AD48" s="528"/>
      <c r="AE48" s="528"/>
      <c r="AF48" s="455"/>
      <c r="AG48" s="455"/>
      <c r="AH48" s="455"/>
      <c r="AI48" s="528"/>
      <c r="AJ48" s="528"/>
      <c r="AK48" s="528"/>
      <c r="AL48" s="528"/>
      <c r="AM48" s="457"/>
    </row>
    <row r="49" spans="1:39" ht="14.4">
      <c r="A49" s="523">
        <v>5110</v>
      </c>
      <c r="B49" s="518" t="s">
        <v>2307</v>
      </c>
      <c r="C49" s="457"/>
      <c r="D49" s="455"/>
      <c r="E49" s="455"/>
      <c r="F49" s="459"/>
      <c r="G49" s="528"/>
      <c r="H49" s="528"/>
      <c r="I49" s="528"/>
      <c r="J49" s="457"/>
      <c r="K49" s="455"/>
      <c r="L49" s="455"/>
      <c r="M49" s="455"/>
      <c r="N49" s="455"/>
      <c r="O49" s="455"/>
      <c r="P49" s="455"/>
      <c r="Q49" s="455"/>
      <c r="R49" s="455"/>
      <c r="S49" s="455"/>
      <c r="T49" s="455"/>
      <c r="U49" s="455"/>
      <c r="V49" s="455"/>
      <c r="W49" s="455"/>
      <c r="X49" s="455"/>
      <c r="Y49" s="455"/>
      <c r="Z49" s="455"/>
      <c r="AA49" s="528"/>
      <c r="AB49" s="528"/>
      <c r="AC49" s="528"/>
      <c r="AD49" s="528"/>
      <c r="AE49" s="528"/>
      <c r="AF49" s="455"/>
      <c r="AG49" s="455"/>
      <c r="AH49" s="455"/>
      <c r="AI49" s="528"/>
      <c r="AJ49" s="528"/>
      <c r="AK49" s="528"/>
      <c r="AL49" s="528"/>
      <c r="AM49" s="457"/>
    </row>
    <row r="50" spans="1:39" ht="14.4">
      <c r="A50" s="523">
        <v>5115</v>
      </c>
      <c r="B50" s="518" t="s">
        <v>2308</v>
      </c>
      <c r="C50" s="457"/>
      <c r="D50" s="455"/>
      <c r="E50" s="455"/>
      <c r="F50" s="459"/>
      <c r="G50" s="528"/>
      <c r="H50" s="528"/>
      <c r="I50" s="528"/>
      <c r="J50" s="457"/>
      <c r="K50" s="455"/>
      <c r="L50" s="455"/>
      <c r="M50" s="455"/>
      <c r="N50" s="455"/>
      <c r="O50" s="455"/>
      <c r="P50" s="455"/>
      <c r="Q50" s="455"/>
      <c r="R50" s="455"/>
      <c r="S50" s="455"/>
      <c r="T50" s="455"/>
      <c r="U50" s="455"/>
      <c r="V50" s="455"/>
      <c r="W50" s="455"/>
      <c r="X50" s="455"/>
      <c r="Y50" s="455"/>
      <c r="Z50" s="455"/>
      <c r="AA50" s="528"/>
      <c r="AB50" s="528"/>
      <c r="AC50" s="528"/>
      <c r="AD50" s="528"/>
      <c r="AE50" s="528"/>
      <c r="AF50" s="455"/>
      <c r="AG50" s="455"/>
      <c r="AH50" s="455"/>
      <c r="AI50" s="528"/>
      <c r="AJ50" s="528"/>
      <c r="AK50" s="528"/>
      <c r="AL50" s="528"/>
      <c r="AM50" s="457"/>
    </row>
    <row r="51" spans="1:39" ht="14.4">
      <c r="A51" s="523">
        <v>5118</v>
      </c>
      <c r="B51" s="518" t="s">
        <v>2309</v>
      </c>
      <c r="C51" s="457"/>
      <c r="D51" s="455"/>
      <c r="E51" s="455"/>
      <c r="F51" s="459"/>
      <c r="G51" s="528"/>
      <c r="H51" s="528"/>
      <c r="I51" s="528"/>
      <c r="J51" s="457"/>
      <c r="K51" s="455"/>
      <c r="L51" s="455"/>
      <c r="M51" s="455"/>
      <c r="N51" s="455"/>
      <c r="O51" s="455"/>
      <c r="P51" s="455"/>
      <c r="Q51" s="455"/>
      <c r="R51" s="455"/>
      <c r="S51" s="455"/>
      <c r="T51" s="455"/>
      <c r="U51" s="455"/>
      <c r="V51" s="455"/>
      <c r="W51" s="455"/>
      <c r="X51" s="455"/>
      <c r="Y51" s="455"/>
      <c r="Z51" s="455"/>
      <c r="AA51" s="528"/>
      <c r="AB51" s="528"/>
      <c r="AC51" s="528"/>
      <c r="AD51" s="528"/>
      <c r="AE51" s="528"/>
      <c r="AF51" s="455"/>
      <c r="AG51" s="455"/>
      <c r="AH51" s="455"/>
      <c r="AI51" s="528"/>
      <c r="AJ51" s="528"/>
      <c r="AK51" s="528"/>
      <c r="AL51" s="528"/>
      <c r="AM51" s="457"/>
    </row>
    <row r="52" spans="1:39" ht="14.4">
      <c r="A52" s="523">
        <v>5127</v>
      </c>
      <c r="B52" s="518" t="s">
        <v>2310</v>
      </c>
      <c r="C52" s="457"/>
      <c r="D52" s="455"/>
      <c r="E52" s="455"/>
      <c r="F52" s="459"/>
      <c r="G52" s="528"/>
      <c r="H52" s="528"/>
      <c r="I52" s="528"/>
      <c r="J52" s="457"/>
      <c r="K52" s="455"/>
      <c r="L52" s="455"/>
      <c r="M52" s="455"/>
      <c r="N52" s="455"/>
      <c r="O52" s="455"/>
      <c r="P52" s="455"/>
      <c r="Q52" s="455"/>
      <c r="R52" s="455"/>
      <c r="S52" s="455"/>
      <c r="T52" s="455"/>
      <c r="U52" s="455"/>
      <c r="V52" s="455"/>
      <c r="W52" s="455"/>
      <c r="X52" s="455"/>
      <c r="Y52" s="455"/>
      <c r="Z52" s="455"/>
      <c r="AA52" s="528"/>
      <c r="AB52" s="528"/>
      <c r="AC52" s="528"/>
      <c r="AD52" s="528"/>
      <c r="AE52" s="528"/>
      <c r="AF52" s="455"/>
      <c r="AG52" s="455"/>
      <c r="AH52" s="455"/>
      <c r="AI52" s="528"/>
      <c r="AJ52" s="528"/>
      <c r="AK52" s="528"/>
      <c r="AL52" s="528"/>
      <c r="AM52" s="457"/>
    </row>
    <row r="53" spans="1:39" ht="14.4">
      <c r="A53" s="523">
        <v>5131</v>
      </c>
      <c r="B53" s="518" t="s">
        <v>2311</v>
      </c>
      <c r="C53" s="457"/>
      <c r="D53" s="455"/>
      <c r="E53" s="455"/>
      <c r="F53" s="459"/>
      <c r="G53" s="528"/>
      <c r="H53" s="528"/>
      <c r="I53" s="528"/>
      <c r="J53" s="457"/>
      <c r="K53" s="455"/>
      <c r="L53" s="455"/>
      <c r="M53" s="455"/>
      <c r="N53" s="455"/>
      <c r="O53" s="455"/>
      <c r="P53" s="455"/>
      <c r="Q53" s="455"/>
      <c r="R53" s="455"/>
      <c r="S53" s="455"/>
      <c r="T53" s="455"/>
      <c r="U53" s="455"/>
      <c r="V53" s="455"/>
      <c r="W53" s="455"/>
      <c r="X53" s="455"/>
      <c r="Y53" s="455"/>
      <c r="Z53" s="455"/>
      <c r="AA53" s="528"/>
      <c r="AB53" s="528"/>
      <c r="AC53" s="528"/>
      <c r="AD53" s="528"/>
      <c r="AE53" s="528"/>
      <c r="AF53" s="455"/>
      <c r="AG53" s="455"/>
      <c r="AH53" s="455"/>
      <c r="AI53" s="528"/>
      <c r="AJ53" s="528"/>
      <c r="AK53" s="528"/>
      <c r="AL53" s="528"/>
      <c r="AM53" s="455"/>
    </row>
    <row r="54" spans="1:39" ht="14.4">
      <c r="A54" s="523">
        <v>5135</v>
      </c>
      <c r="B54" s="518" t="s">
        <v>2312</v>
      </c>
      <c r="C54" s="457"/>
      <c r="D54" s="455"/>
      <c r="E54" s="455"/>
      <c r="F54" s="459"/>
      <c r="G54" s="528"/>
      <c r="H54" s="528"/>
      <c r="I54" s="528"/>
      <c r="J54" s="457"/>
      <c r="K54" s="455"/>
      <c r="L54" s="455"/>
      <c r="M54" s="455"/>
      <c r="N54" s="455"/>
      <c r="O54" s="455"/>
      <c r="P54" s="455"/>
      <c r="Q54" s="455"/>
      <c r="R54" s="455"/>
      <c r="S54" s="455"/>
      <c r="T54" s="455"/>
      <c r="U54" s="455"/>
      <c r="V54" s="455"/>
      <c r="W54" s="455"/>
      <c r="X54" s="455"/>
      <c r="Y54" s="455"/>
      <c r="Z54" s="455"/>
      <c r="AA54" s="528"/>
      <c r="AB54" s="528"/>
      <c r="AC54" s="528"/>
      <c r="AD54" s="528"/>
      <c r="AE54" s="528"/>
      <c r="AF54" s="455"/>
      <c r="AG54" s="455"/>
      <c r="AH54" s="455"/>
      <c r="AI54" s="528"/>
      <c r="AJ54" s="528"/>
      <c r="AK54" s="528"/>
      <c r="AL54" s="528"/>
      <c r="AM54" s="455"/>
    </row>
    <row r="55" spans="1:39" ht="14.4">
      <c r="A55" s="523">
        <v>5138</v>
      </c>
      <c r="B55" s="518" t="s">
        <v>2313</v>
      </c>
      <c r="C55" s="457"/>
      <c r="D55" s="455"/>
      <c r="E55" s="455"/>
      <c r="F55" s="459"/>
      <c r="G55" s="528"/>
      <c r="H55" s="528"/>
      <c r="I55" s="528"/>
      <c r="J55" s="457"/>
      <c r="K55" s="455"/>
      <c r="L55" s="455"/>
      <c r="M55" s="455"/>
      <c r="N55" s="455"/>
      <c r="O55" s="455"/>
      <c r="P55" s="455"/>
      <c r="Q55" s="455"/>
      <c r="R55" s="455"/>
      <c r="S55" s="455"/>
      <c r="T55" s="455"/>
      <c r="U55" s="455"/>
      <c r="V55" s="455"/>
      <c r="W55" s="455"/>
      <c r="X55" s="455"/>
      <c r="Y55" s="455"/>
      <c r="Z55" s="455"/>
      <c r="AA55" s="528"/>
      <c r="AB55" s="528"/>
      <c r="AC55" s="528"/>
      <c r="AD55" s="528"/>
      <c r="AE55" s="528"/>
      <c r="AF55" s="455"/>
      <c r="AG55" s="455"/>
      <c r="AH55" s="455"/>
      <c r="AI55" s="455"/>
      <c r="AJ55" s="455"/>
      <c r="AK55" s="455"/>
      <c r="AL55" s="455"/>
      <c r="AM55" s="455"/>
    </row>
    <row r="56" spans="1:39" ht="14.4">
      <c r="A56" s="523">
        <v>5139</v>
      </c>
      <c r="B56" s="518" t="s">
        <v>2314</v>
      </c>
      <c r="C56" s="457"/>
      <c r="D56" s="455"/>
      <c r="E56" s="455"/>
      <c r="F56" s="459"/>
      <c r="G56" s="528"/>
      <c r="H56" s="528"/>
      <c r="I56" s="528"/>
      <c r="J56" s="457"/>
      <c r="K56" s="455"/>
      <c r="L56" s="455"/>
      <c r="M56" s="455"/>
      <c r="N56" s="455"/>
      <c r="O56" s="455"/>
      <c r="P56" s="455"/>
      <c r="Q56" s="455"/>
      <c r="R56" s="455"/>
      <c r="S56" s="455"/>
      <c r="T56" s="455"/>
      <c r="U56" s="455"/>
      <c r="V56" s="455"/>
      <c r="W56" s="455"/>
      <c r="X56" s="455"/>
      <c r="Y56" s="455"/>
      <c r="Z56" s="455"/>
      <c r="AA56" s="528"/>
      <c r="AB56" s="528"/>
      <c r="AC56" s="528"/>
      <c r="AD56" s="528"/>
      <c r="AE56" s="528"/>
      <c r="AF56" s="455"/>
      <c r="AG56" s="455"/>
      <c r="AH56" s="455"/>
      <c r="AI56" s="455"/>
      <c r="AJ56" s="455"/>
      <c r="AK56" s="455"/>
      <c r="AL56" s="455"/>
      <c r="AM56" s="455"/>
    </row>
    <row r="57" spans="1:39" ht="15" thickBot="1">
      <c r="A57" s="524">
        <v>5203</v>
      </c>
      <c r="B57" s="519" t="s">
        <v>2315</v>
      </c>
      <c r="C57" s="457"/>
      <c r="D57" s="455"/>
      <c r="E57" s="455"/>
      <c r="F57" s="459"/>
      <c r="G57" s="528"/>
      <c r="H57" s="528"/>
      <c r="I57" s="528"/>
      <c r="J57" s="457"/>
      <c r="K57" s="455"/>
      <c r="L57" s="455"/>
      <c r="M57" s="455"/>
      <c r="N57" s="455"/>
      <c r="O57" s="455"/>
      <c r="P57" s="455"/>
      <c r="Q57" s="455"/>
      <c r="R57" s="455"/>
      <c r="S57" s="455"/>
      <c r="T57" s="455"/>
      <c r="U57" s="455"/>
      <c r="V57" s="455"/>
      <c r="W57" s="455"/>
      <c r="X57" s="455"/>
      <c r="Y57" s="455"/>
      <c r="Z57" s="455"/>
      <c r="AA57" s="455"/>
      <c r="AB57" s="455"/>
      <c r="AC57" s="455"/>
      <c r="AD57" s="455"/>
      <c r="AE57" s="455"/>
      <c r="AF57" s="455"/>
      <c r="AG57" s="455"/>
      <c r="AH57" s="455"/>
      <c r="AI57" s="455"/>
      <c r="AJ57" s="455"/>
      <c r="AK57" s="455"/>
      <c r="AL57" s="455"/>
      <c r="AM57" s="455"/>
    </row>
    <row r="58" spans="1:39" ht="14.4">
      <c r="A58" s="514"/>
      <c r="B58" s="515"/>
      <c r="C58" s="528"/>
      <c r="D58" s="528"/>
      <c r="E58" s="528"/>
      <c r="F58" s="528"/>
      <c r="G58" s="528"/>
      <c r="H58" s="528"/>
      <c r="I58" s="528"/>
      <c r="J58" s="528"/>
      <c r="K58" s="528"/>
      <c r="L58" s="528"/>
      <c r="M58" s="528"/>
      <c r="N58" s="528"/>
      <c r="O58" s="528"/>
      <c r="P58" s="528"/>
      <c r="Q58" s="528"/>
      <c r="R58" s="528"/>
      <c r="S58" s="528"/>
      <c r="T58" s="528"/>
      <c r="U58" s="528"/>
      <c r="V58" s="528"/>
      <c r="W58" s="528"/>
      <c r="X58" s="528"/>
      <c r="Y58" s="528"/>
      <c r="Z58" s="528"/>
      <c r="AA58" s="528"/>
      <c r="AB58" s="528"/>
      <c r="AC58" s="528"/>
      <c r="AD58" s="528"/>
      <c r="AE58" s="528"/>
      <c r="AF58" s="528"/>
      <c r="AG58" s="528"/>
      <c r="AH58" s="528"/>
      <c r="AI58" s="528"/>
      <c r="AJ58" s="528"/>
      <c r="AK58" s="528"/>
      <c r="AL58" s="528"/>
      <c r="AM58" s="528"/>
    </row>
    <row r="59" spans="1:39" ht="14.4">
      <c r="A59" s="460"/>
      <c r="B59" s="460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</row>
    <row r="60" spans="1:39" ht="14.4">
      <c r="A60" s="639" t="s">
        <v>2161</v>
      </c>
      <c r="B60" s="639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</row>
    <row r="61" spans="1:39" ht="15" thickBot="1">
      <c r="A61" s="462"/>
      <c r="B61" s="544"/>
      <c r="C61" s="545"/>
      <c r="D61" s="461"/>
      <c r="E61" s="461"/>
      <c r="F61" s="532"/>
      <c r="G61" s="536"/>
      <c r="H61" s="536"/>
      <c r="I61" s="536"/>
      <c r="J61" s="463"/>
      <c r="K61" s="461"/>
      <c r="L61" s="461"/>
      <c r="M61" s="461"/>
      <c r="N61" s="461"/>
      <c r="O61" s="461"/>
      <c r="P61" s="461"/>
      <c r="Q61" s="461"/>
      <c r="R61" s="461"/>
      <c r="S61" s="461"/>
      <c r="T61" s="461"/>
      <c r="U61" s="461"/>
      <c r="V61" s="461"/>
      <c r="W61" s="461"/>
      <c r="X61" s="461"/>
      <c r="Y61" s="461"/>
      <c r="Z61" s="461"/>
      <c r="AA61" s="461"/>
      <c r="AB61" s="461"/>
      <c r="AC61" s="461"/>
      <c r="AD61" s="461"/>
      <c r="AE61" s="461"/>
      <c r="AF61" s="461"/>
      <c r="AG61" s="461"/>
      <c r="AH61" s="461"/>
      <c r="AI61" s="461"/>
      <c r="AJ61" s="461"/>
      <c r="AK61" s="461"/>
      <c r="AL61" s="461"/>
      <c r="AM61" s="461"/>
    </row>
    <row r="62" spans="1:39" ht="14.4">
      <c r="A62" s="636" t="s">
        <v>2162</v>
      </c>
      <c r="B62" s="637"/>
      <c r="C62" s="454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</row>
    <row r="63" spans="1:39">
      <c r="A63" s="547"/>
      <c r="B63" s="548" t="s">
        <v>2163</v>
      </c>
      <c r="C63" s="465"/>
      <c r="D63" s="464"/>
      <c r="E63" s="464"/>
      <c r="F63" s="533"/>
      <c r="G63" s="515"/>
      <c r="H63" s="515"/>
      <c r="I63" s="515"/>
      <c r="J63" s="465"/>
      <c r="K63" s="464"/>
      <c r="L63" s="464"/>
      <c r="M63" s="464"/>
      <c r="N63" s="464"/>
      <c r="O63" s="464"/>
      <c r="P63" s="464"/>
      <c r="Q63" s="464"/>
      <c r="R63" s="464"/>
      <c r="S63" s="464"/>
      <c r="T63" s="464"/>
      <c r="U63" s="464"/>
      <c r="V63" s="464"/>
      <c r="W63" s="464"/>
      <c r="X63" s="464"/>
      <c r="Y63" s="464"/>
      <c r="Z63" s="464"/>
      <c r="AA63" s="464"/>
      <c r="AB63" s="464"/>
      <c r="AC63" s="464"/>
      <c r="AD63" s="464"/>
      <c r="AE63" s="464"/>
      <c r="AF63" s="464"/>
      <c r="AG63" s="464"/>
      <c r="AH63" s="464"/>
      <c r="AI63" s="464"/>
      <c r="AJ63" s="464"/>
      <c r="AK63" s="464"/>
      <c r="AL63" s="464"/>
      <c r="AM63" s="464"/>
    </row>
    <row r="64" spans="1:39" ht="14.4" thickBot="1">
      <c r="A64" s="549"/>
      <c r="B64" s="550" t="s">
        <v>2164</v>
      </c>
      <c r="C64" s="465"/>
      <c r="D64" s="464"/>
      <c r="E64" s="464"/>
      <c r="F64" s="533"/>
      <c r="G64" s="515"/>
      <c r="H64" s="515"/>
      <c r="I64" s="515"/>
      <c r="J64" s="465"/>
      <c r="K64" s="464"/>
      <c r="L64" s="464"/>
      <c r="M64" s="464"/>
      <c r="N64" s="464"/>
      <c r="O64" s="464"/>
      <c r="P64" s="464"/>
      <c r="Q64" s="464"/>
      <c r="R64" s="464"/>
      <c r="S64" s="464"/>
      <c r="T64" s="464"/>
      <c r="U64" s="464"/>
      <c r="V64" s="464"/>
      <c r="W64" s="464"/>
      <c r="X64" s="464"/>
      <c r="Y64" s="464"/>
      <c r="Z64" s="464"/>
      <c r="AA64" s="464"/>
      <c r="AB64" s="464"/>
      <c r="AC64" s="464"/>
      <c r="AD64" s="464"/>
      <c r="AE64" s="464"/>
      <c r="AF64" s="464"/>
      <c r="AG64" s="464"/>
      <c r="AH64" s="464"/>
      <c r="AI64" s="464"/>
      <c r="AJ64" s="464"/>
      <c r="AK64" s="464"/>
      <c r="AL64" s="464"/>
      <c r="AM64" s="464"/>
    </row>
    <row r="65" spans="1:39" ht="15" thickBot="1">
      <c r="A65" s="466" t="s">
        <v>2059</v>
      </c>
      <c r="B65"/>
      <c r="C65" s="454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</row>
    <row r="66" spans="1:39" ht="15" thickBot="1">
      <c r="A66" s="634" t="s">
        <v>2165</v>
      </c>
      <c r="B66" s="635"/>
      <c r="C66" s="454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</row>
    <row r="67" spans="1:39" ht="14.4" thickBot="1">
      <c r="A67" s="552"/>
      <c r="B67" s="553" t="s">
        <v>2166</v>
      </c>
      <c r="C67" s="465"/>
      <c r="D67" s="464"/>
      <c r="E67" s="464"/>
      <c r="F67" s="464"/>
      <c r="G67" s="535"/>
      <c r="H67" s="535"/>
      <c r="I67" s="535"/>
      <c r="J67" s="464"/>
      <c r="K67" s="464"/>
      <c r="L67" s="464"/>
      <c r="M67" s="464"/>
      <c r="N67" s="464"/>
      <c r="O67" s="464"/>
      <c r="P67" s="464"/>
      <c r="Q67" s="464"/>
      <c r="R67" s="464"/>
      <c r="S67" s="464"/>
      <c r="T67" s="464"/>
      <c r="U67" s="464"/>
      <c r="V67" s="464"/>
      <c r="W67" s="464"/>
      <c r="X67" s="464"/>
      <c r="Y67" s="464"/>
      <c r="Z67" s="464"/>
      <c r="AA67" s="464"/>
      <c r="AB67" s="464"/>
      <c r="AC67" s="464"/>
      <c r="AD67" s="464"/>
      <c r="AE67" s="464"/>
      <c r="AF67" s="464"/>
      <c r="AG67" s="464"/>
      <c r="AH67" s="464"/>
      <c r="AI67" s="464"/>
      <c r="AJ67" s="464"/>
      <c r="AK67" s="464"/>
      <c r="AL67" s="464"/>
      <c r="AM67" s="464"/>
    </row>
    <row r="68" spans="1:39" ht="15" thickBot="1">
      <c r="A68" s="466" t="s">
        <v>2059</v>
      </c>
      <c r="B68" s="551"/>
      <c r="C68" s="454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</row>
    <row r="69" spans="1:39" ht="14.4">
      <c r="A69" s="636" t="s">
        <v>2167</v>
      </c>
      <c r="B69" s="637"/>
      <c r="C69" s="454"/>
    </row>
    <row r="70" spans="1:39">
      <c r="A70" s="554"/>
      <c r="B70" s="555" t="s">
        <v>2168</v>
      </c>
      <c r="C70" s="465"/>
    </row>
    <row r="71" spans="1:39">
      <c r="A71" s="554"/>
      <c r="B71" s="555" t="s">
        <v>2169</v>
      </c>
      <c r="C71" s="465"/>
    </row>
    <row r="72" spans="1:39">
      <c r="A72" s="554"/>
      <c r="B72" s="555" t="s">
        <v>2170</v>
      </c>
      <c r="C72" s="465"/>
    </row>
    <row r="73" spans="1:39">
      <c r="A73" s="554"/>
      <c r="B73" s="555" t="s">
        <v>2171</v>
      </c>
      <c r="C73" s="465"/>
    </row>
    <row r="74" spans="1:39" ht="14.4" thickBot="1">
      <c r="A74" s="549"/>
      <c r="B74" s="550" t="s">
        <v>2172</v>
      </c>
      <c r="C74" s="465"/>
    </row>
    <row r="75" spans="1:39" ht="14.4" thickBot="1"/>
    <row r="76" spans="1:39" ht="14.4">
      <c r="A76" s="636" t="s">
        <v>2173</v>
      </c>
      <c r="B76" s="637"/>
      <c r="C76" s="454"/>
    </row>
    <row r="77" spans="1:39">
      <c r="A77" s="554"/>
      <c r="B77" s="555" t="s">
        <v>2174</v>
      </c>
      <c r="C77" s="465"/>
    </row>
    <row r="78" spans="1:39">
      <c r="A78" s="554"/>
      <c r="B78" s="555" t="s">
        <v>2175</v>
      </c>
      <c r="C78" s="465"/>
    </row>
    <row r="79" spans="1:39">
      <c r="A79" s="554"/>
      <c r="B79" s="555" t="s">
        <v>2176</v>
      </c>
      <c r="C79" s="465"/>
    </row>
    <row r="80" spans="1:39">
      <c r="A80" s="554"/>
      <c r="B80" s="555" t="s">
        <v>2177</v>
      </c>
      <c r="C80" s="465"/>
    </row>
    <row r="81" spans="1:3">
      <c r="A81" s="554"/>
      <c r="B81" s="555" t="s">
        <v>2178</v>
      </c>
      <c r="C81" s="465"/>
    </row>
    <row r="82" spans="1:3">
      <c r="A82" s="554"/>
      <c r="B82" s="555" t="s">
        <v>2179</v>
      </c>
      <c r="C82" s="465"/>
    </row>
    <row r="83" spans="1:3">
      <c r="A83" s="554"/>
      <c r="B83" s="555" t="s">
        <v>2180</v>
      </c>
      <c r="C83" s="465"/>
    </row>
    <row r="84" spans="1:3">
      <c r="A84" s="554"/>
      <c r="B84" s="555" t="s">
        <v>2181</v>
      </c>
      <c r="C84" s="465"/>
    </row>
    <row r="85" spans="1:3" ht="14.4" thickBot="1">
      <c r="A85" s="549"/>
      <c r="B85" s="550" t="s">
        <v>2182</v>
      </c>
      <c r="C85" s="465"/>
    </row>
    <row r="86" spans="1:3" ht="15" thickBot="1">
      <c r="A86" s="527" t="s">
        <v>2059</v>
      </c>
      <c r="B86"/>
      <c r="C86" s="454"/>
    </row>
    <row r="87" spans="1:3" ht="14.4">
      <c r="A87" s="636" t="s">
        <v>2183</v>
      </c>
      <c r="B87" s="637"/>
      <c r="C87" s="454"/>
    </row>
    <row r="88" spans="1:3">
      <c r="A88" s="554"/>
      <c r="B88" s="555" t="s">
        <v>2184</v>
      </c>
      <c r="C88" s="465"/>
    </row>
    <row r="89" spans="1:3">
      <c r="A89" s="554"/>
      <c r="B89" s="555" t="s">
        <v>2185</v>
      </c>
      <c r="C89" s="465"/>
    </row>
    <row r="90" spans="1:3">
      <c r="A90" s="554"/>
      <c r="B90" s="555" t="s">
        <v>2186</v>
      </c>
      <c r="C90" s="465"/>
    </row>
    <row r="91" spans="1:3" ht="14.4" thickBot="1">
      <c r="A91" s="549"/>
      <c r="B91" s="550" t="s">
        <v>2187</v>
      </c>
      <c r="C91" s="465"/>
    </row>
    <row r="92" spans="1:3" ht="15" thickBot="1">
      <c r="A92" s="527" t="s">
        <v>2059</v>
      </c>
      <c r="B92"/>
      <c r="C92" s="454"/>
    </row>
    <row r="93" spans="1:3" ht="14.4">
      <c r="A93" s="636" t="s">
        <v>2188</v>
      </c>
      <c r="B93" s="637"/>
      <c r="C93" s="454"/>
    </row>
    <row r="94" spans="1:3">
      <c r="A94" s="554"/>
      <c r="B94" s="555" t="s">
        <v>2189</v>
      </c>
      <c r="C94" s="465"/>
    </row>
    <row r="95" spans="1:3">
      <c r="A95" s="554"/>
      <c r="B95" s="555" t="s">
        <v>2190</v>
      </c>
      <c r="C95" s="465"/>
    </row>
    <row r="96" spans="1:3">
      <c r="A96" s="554"/>
      <c r="B96" s="555" t="s">
        <v>2191</v>
      </c>
      <c r="C96" s="465"/>
    </row>
    <row r="97" spans="1:3">
      <c r="A97" s="554"/>
      <c r="B97" s="555" t="s">
        <v>2192</v>
      </c>
      <c r="C97" s="465"/>
    </row>
    <row r="98" spans="1:3">
      <c r="A98" s="554"/>
      <c r="B98" s="555" t="s">
        <v>2193</v>
      </c>
      <c r="C98" s="465"/>
    </row>
    <row r="99" spans="1:3">
      <c r="A99" s="554"/>
      <c r="B99" s="555" t="s">
        <v>2194</v>
      </c>
      <c r="C99" s="465"/>
    </row>
    <row r="100" spans="1:3" ht="14.4" thickBot="1">
      <c r="A100" s="549"/>
      <c r="B100" s="550" t="s">
        <v>2195</v>
      </c>
      <c r="C100" s="465"/>
    </row>
    <row r="101" spans="1:3" ht="15" thickBot="1">
      <c r="A101" s="527" t="s">
        <v>2059</v>
      </c>
      <c r="B101"/>
      <c r="C101" s="454"/>
    </row>
    <row r="102" spans="1:3" ht="14.4">
      <c r="A102" s="636" t="s">
        <v>2196</v>
      </c>
      <c r="B102" s="637"/>
      <c r="C102" s="454"/>
    </row>
    <row r="103" spans="1:3">
      <c r="A103" s="554"/>
      <c r="B103" s="555" t="s">
        <v>2197</v>
      </c>
      <c r="C103" s="465"/>
    </row>
    <row r="104" spans="1:3">
      <c r="A104" s="554"/>
      <c r="B104" s="555" t="s">
        <v>2198</v>
      </c>
      <c r="C104" s="465"/>
    </row>
    <row r="105" spans="1:3">
      <c r="A105" s="554"/>
      <c r="B105" s="555" t="s">
        <v>2199</v>
      </c>
      <c r="C105" s="465"/>
    </row>
    <row r="106" spans="1:3" ht="14.4" thickBot="1">
      <c r="A106" s="549"/>
      <c r="B106" s="550" t="s">
        <v>2200</v>
      </c>
      <c r="C106" s="465"/>
    </row>
    <row r="107" spans="1:3" ht="15" thickBot="1">
      <c r="A107" s="527" t="s">
        <v>2059</v>
      </c>
      <c r="B107"/>
      <c r="C107" s="454"/>
    </row>
    <row r="108" spans="1:3" ht="14.4">
      <c r="A108" s="636" t="s">
        <v>2201</v>
      </c>
      <c r="B108" s="637"/>
      <c r="C108" s="454"/>
    </row>
    <row r="109" spans="1:3" ht="14.4" thickBot="1">
      <c r="A109" s="549"/>
      <c r="B109" s="550" t="s">
        <v>2202</v>
      </c>
      <c r="C109" s="465"/>
    </row>
    <row r="110" spans="1:3" ht="15" thickBot="1">
      <c r="A110" s="527" t="s">
        <v>2059</v>
      </c>
      <c r="B110"/>
      <c r="C110" s="454"/>
    </row>
    <row r="111" spans="1:3" ht="14.4">
      <c r="A111" s="636" t="s">
        <v>2203</v>
      </c>
      <c r="B111" s="637"/>
      <c r="C111" s="454"/>
    </row>
    <row r="112" spans="1:3">
      <c r="A112" s="554"/>
      <c r="B112" s="555" t="s">
        <v>2204</v>
      </c>
      <c r="C112" s="465"/>
    </row>
    <row r="113" spans="1:3">
      <c r="A113" s="554"/>
      <c r="B113" s="555" t="s">
        <v>2205</v>
      </c>
      <c r="C113" s="465"/>
    </row>
    <row r="114" spans="1:3">
      <c r="A114" s="554"/>
      <c r="B114" s="555" t="s">
        <v>2206</v>
      </c>
      <c r="C114" s="465"/>
    </row>
    <row r="115" spans="1:3">
      <c r="A115" s="554"/>
      <c r="B115" s="555" t="s">
        <v>2207</v>
      </c>
      <c r="C115" s="465"/>
    </row>
    <row r="116" spans="1:3">
      <c r="A116" s="554"/>
      <c r="B116" s="555" t="s">
        <v>2208</v>
      </c>
      <c r="C116" s="465"/>
    </row>
    <row r="117" spans="1:3" ht="14.4" thickBot="1">
      <c r="A117" s="549"/>
      <c r="B117" s="550" t="s">
        <v>2209</v>
      </c>
      <c r="C117" s="465"/>
    </row>
    <row r="118" spans="1:3" ht="15" thickBot="1">
      <c r="A118" s="527" t="s">
        <v>2059</v>
      </c>
      <c r="B118"/>
      <c r="C118" s="454"/>
    </row>
    <row r="119" spans="1:3" ht="14.4">
      <c r="A119" s="636" t="s">
        <v>2210</v>
      </c>
      <c r="B119" s="637"/>
      <c r="C119" s="454"/>
    </row>
    <row r="120" spans="1:3">
      <c r="A120" s="554"/>
      <c r="B120" s="555" t="s">
        <v>2211</v>
      </c>
      <c r="C120" s="465"/>
    </row>
    <row r="121" spans="1:3">
      <c r="A121" s="554"/>
      <c r="B121" s="555" t="s">
        <v>2212</v>
      </c>
      <c r="C121" s="465"/>
    </row>
    <row r="122" spans="1:3">
      <c r="A122" s="554"/>
      <c r="B122" s="555" t="s">
        <v>2213</v>
      </c>
      <c r="C122" s="465"/>
    </row>
    <row r="123" spans="1:3">
      <c r="A123" s="554"/>
      <c r="B123" s="555" t="s">
        <v>2214</v>
      </c>
      <c r="C123" s="465"/>
    </row>
    <row r="124" spans="1:3">
      <c r="A124" s="554"/>
      <c r="B124" s="555" t="s">
        <v>2215</v>
      </c>
      <c r="C124" s="465"/>
    </row>
    <row r="125" spans="1:3">
      <c r="A125" s="554"/>
      <c r="B125" s="555" t="s">
        <v>2216</v>
      </c>
      <c r="C125" s="465"/>
    </row>
    <row r="126" spans="1:3" ht="14.4" thickBot="1">
      <c r="A126" s="549"/>
      <c r="B126" s="550" t="s">
        <v>2217</v>
      </c>
      <c r="C126" s="465"/>
    </row>
    <row r="127" spans="1:3" ht="15" thickBot="1">
      <c r="A127" s="527" t="s">
        <v>2059</v>
      </c>
      <c r="B127"/>
      <c r="C127" s="454"/>
    </row>
    <row r="128" spans="1:3" ht="14.4">
      <c r="A128" s="636" t="s">
        <v>2218</v>
      </c>
      <c r="B128" s="637"/>
      <c r="C128" s="454"/>
    </row>
    <row r="129" spans="1:3" ht="14.4" thickBot="1">
      <c r="A129" s="549"/>
      <c r="B129" s="550" t="s">
        <v>2219</v>
      </c>
      <c r="C129" s="465"/>
    </row>
    <row r="130" spans="1:3" ht="15" thickBot="1">
      <c r="A130" s="527" t="s">
        <v>2059</v>
      </c>
      <c r="B130"/>
      <c r="C130" s="454"/>
    </row>
    <row r="131" spans="1:3" ht="14.4">
      <c r="A131" s="636" t="s">
        <v>2220</v>
      </c>
      <c r="B131" s="637"/>
      <c r="C131" s="454"/>
    </row>
    <row r="132" spans="1:3">
      <c r="A132" s="554"/>
      <c r="B132" s="555" t="s">
        <v>2221</v>
      </c>
      <c r="C132" s="465"/>
    </row>
    <row r="133" spans="1:3">
      <c r="A133" s="554"/>
      <c r="B133" s="555" t="s">
        <v>2222</v>
      </c>
      <c r="C133" s="465"/>
    </row>
    <row r="134" spans="1:3" ht="14.4" thickBot="1">
      <c r="A134" s="549"/>
      <c r="B134" s="550" t="s">
        <v>2223</v>
      </c>
      <c r="C134" s="465"/>
    </row>
    <row r="135" spans="1:3" ht="14.4">
      <c r="A135" s="467"/>
      <c r="B135" s="467"/>
      <c r="C135"/>
    </row>
  </sheetData>
  <sheetProtection algorithmName="SHA-512" hashValue="lnrT0/6fqqTDWp+3Q6TR13PqG7R3doPbWkPOrMBSqvFIaMVWlFjEpaax7yVXP6SHG6QraU7TV3F1HrfG2KHhsA==" saltValue="KQmP1fS4Nxft9yn8W+ALfQ==" spinCount="100000" sheet="1" objects="1" scenarios="1"/>
  <mergeCells count="31">
    <mergeCell ref="A1:E1"/>
    <mergeCell ref="A2:E2"/>
    <mergeCell ref="A3:E4"/>
    <mergeCell ref="A5:E5"/>
    <mergeCell ref="A6:E6"/>
    <mergeCell ref="D9:E9"/>
    <mergeCell ref="AB9:AC9"/>
    <mergeCell ref="AE9:AF9"/>
    <mergeCell ref="AH9:AI9"/>
    <mergeCell ref="G9:H9"/>
    <mergeCell ref="AK9:AL9"/>
    <mergeCell ref="V9:W9"/>
    <mergeCell ref="Y9:Z9"/>
    <mergeCell ref="J9:K9"/>
    <mergeCell ref="M9:N9"/>
    <mergeCell ref="P9:Q9"/>
    <mergeCell ref="S9:T9"/>
    <mergeCell ref="A131:B131"/>
    <mergeCell ref="A76:B76"/>
    <mergeCell ref="A87:B87"/>
    <mergeCell ref="A93:B93"/>
    <mergeCell ref="A108:B108"/>
    <mergeCell ref="A111:B111"/>
    <mergeCell ref="A102:B102"/>
    <mergeCell ref="A66:B66"/>
    <mergeCell ref="A69:B69"/>
    <mergeCell ref="A9:B9"/>
    <mergeCell ref="A119:B119"/>
    <mergeCell ref="A128:B128"/>
    <mergeCell ref="A62:B62"/>
    <mergeCell ref="A60:B60"/>
  </mergeCells>
  <pageMargins left="0.7" right="0.7" top="0.75" bottom="0.75" header="0.3" footer="0.3"/>
  <pageSetup orientation="portrait" r:id="rId1"/>
  <tableParts count="13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813D9-4313-4D24-B19B-0C0ABBDE4734}">
  <sheetPr>
    <tabColor theme="9" tint="-0.249977111117893"/>
  </sheetPr>
  <dimension ref="A1:AM134"/>
  <sheetViews>
    <sheetView showGridLines="0" workbookViewId="0">
      <selection sqref="A1:E1"/>
    </sheetView>
  </sheetViews>
  <sheetFormatPr defaultColWidth="8.6640625" defaultRowHeight="13.8"/>
  <cols>
    <col min="1" max="1" width="11" style="18" customWidth="1"/>
    <col min="2" max="2" width="99.5546875" style="18" bestFit="1" customWidth="1"/>
    <col min="3" max="3" width="8" style="18" customWidth="1"/>
    <col min="4" max="4" width="11" style="18" customWidth="1"/>
    <col min="5" max="5" width="71" style="18" customWidth="1"/>
    <col min="6" max="6" width="8.6640625" style="18"/>
    <col min="7" max="7" width="11" style="18" customWidth="1"/>
    <col min="8" max="8" width="82.109375" style="18" bestFit="1" customWidth="1"/>
    <col min="9" max="9" width="8.6640625" style="18"/>
    <col min="10" max="10" width="11" style="18" customWidth="1"/>
    <col min="11" max="11" width="82.109375" style="18" bestFit="1" customWidth="1"/>
    <col min="12" max="12" width="8.6640625" style="18"/>
    <col min="13" max="13" width="11" style="18" customWidth="1"/>
    <col min="14" max="14" width="82.109375" style="18" bestFit="1" customWidth="1"/>
    <col min="15" max="15" width="8.6640625" style="18"/>
    <col min="16" max="16" width="11" style="18" customWidth="1"/>
    <col min="17" max="17" width="82.109375" style="18" bestFit="1" customWidth="1"/>
    <col min="18" max="18" width="8.6640625" style="18"/>
    <col min="19" max="19" width="11" style="18" customWidth="1"/>
    <col min="20" max="20" width="69.44140625" style="18" bestFit="1" customWidth="1"/>
    <col min="21" max="21" width="8.6640625" style="18"/>
    <col min="22" max="22" width="11" style="18" customWidth="1"/>
    <col min="23" max="23" width="82.109375" style="18" bestFit="1" customWidth="1"/>
    <col min="24" max="24" width="8.6640625" style="18"/>
    <col min="25" max="25" width="11" style="18" customWidth="1"/>
    <col min="26" max="26" width="82.109375" style="18" bestFit="1" customWidth="1"/>
    <col min="27" max="27" width="8.6640625" style="18"/>
    <col min="28" max="28" width="11" style="18" customWidth="1"/>
    <col min="29" max="29" width="82.109375" style="18" bestFit="1" customWidth="1"/>
    <col min="30" max="30" width="8.6640625" style="18"/>
    <col min="31" max="31" width="11" style="18" customWidth="1"/>
    <col min="32" max="32" width="68.33203125" style="18" bestFit="1" customWidth="1"/>
    <col min="33" max="33" width="8.6640625" style="18"/>
    <col min="34" max="34" width="11" style="18" customWidth="1"/>
    <col min="35" max="35" width="68.33203125" style="18" bestFit="1" customWidth="1"/>
    <col min="36" max="36" width="8.6640625" style="18"/>
    <col min="37" max="37" width="11" style="18" customWidth="1"/>
    <col min="38" max="38" width="82.109375" style="18" bestFit="1" customWidth="1"/>
    <col min="39" max="16384" width="8.6640625" style="18"/>
  </cols>
  <sheetData>
    <row r="1" spans="1:39" ht="17.399999999999999">
      <c r="A1" s="642" t="s">
        <v>2452</v>
      </c>
      <c r="B1" s="643"/>
      <c r="C1" s="643"/>
      <c r="D1" s="643"/>
      <c r="E1" s="644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</row>
    <row r="2" spans="1:39" ht="22.95" customHeight="1">
      <c r="A2" s="658" t="s">
        <v>2454</v>
      </c>
      <c r="B2" s="646"/>
      <c r="C2" s="646"/>
      <c r="D2" s="646"/>
      <c r="E2" s="659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</row>
    <row r="3" spans="1:39" ht="22.2" customHeight="1">
      <c r="A3" s="660" t="s">
        <v>2121</v>
      </c>
      <c r="B3" s="649"/>
      <c r="C3" s="649"/>
      <c r="D3" s="649"/>
      <c r="E3" s="661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 ht="14.4">
      <c r="A4" s="662"/>
      <c r="B4" s="649"/>
      <c r="C4" s="649"/>
      <c r="D4" s="649"/>
      <c r="E4" s="661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 ht="40.200000000000003" customHeight="1">
      <c r="A5" s="663" t="s">
        <v>2464</v>
      </c>
      <c r="B5" s="664"/>
      <c r="C5" s="664"/>
      <c r="D5" s="664"/>
      <c r="E5" s="66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</row>
    <row r="6" spans="1:39" ht="15" thickBot="1">
      <c r="A6" s="556" t="s">
        <v>2453</v>
      </c>
      <c r="B6" s="557"/>
      <c r="C6" s="557"/>
      <c r="D6" s="557"/>
      <c r="E6" s="558"/>
      <c r="F6"/>
      <c r="G6" s="448"/>
      <c r="H6" s="448"/>
      <c r="I6" s="448"/>
      <c r="J6" s="448"/>
      <c r="K6" s="448"/>
      <c r="L6"/>
      <c r="M6" s="448"/>
      <c r="N6" s="448"/>
      <c r="O6"/>
      <c r="P6" s="448"/>
      <c r="Q6" s="448"/>
      <c r="R6" s="448"/>
      <c r="S6" s="448"/>
      <c r="T6" s="448"/>
      <c r="U6" s="448"/>
      <c r="V6" s="448"/>
      <c r="W6" s="448"/>
      <c r="X6" s="448"/>
      <c r="Y6" s="448"/>
      <c r="Z6" s="448"/>
      <c r="AA6"/>
      <c r="AB6" s="448"/>
      <c r="AC6" s="448"/>
      <c r="AD6"/>
      <c r="AE6" s="448"/>
      <c r="AF6" s="448"/>
      <c r="AG6" s="448"/>
      <c r="AH6" s="448"/>
      <c r="AI6" s="448"/>
      <c r="AJ6" s="448"/>
      <c r="AK6" s="448"/>
      <c r="AL6" s="448"/>
      <c r="AM6"/>
    </row>
    <row r="7" spans="1:39" ht="14.4">
      <c r="A7" s="525"/>
      <c r="B7"/>
      <c r="C7"/>
      <c r="D7"/>
      <c r="E7"/>
      <c r="F7"/>
      <c r="G7"/>
      <c r="H7"/>
      <c r="I7" s="451"/>
      <c r="J7"/>
      <c r="K7"/>
      <c r="L7"/>
      <c r="M7"/>
      <c r="N7"/>
      <c r="O7"/>
      <c r="P7"/>
      <c r="Q7"/>
      <c r="R7" s="451"/>
      <c r="S7"/>
      <c r="T7"/>
      <c r="U7" s="451"/>
      <c r="V7"/>
      <c r="W7"/>
      <c r="X7" s="451"/>
      <c r="Y7"/>
      <c r="Z7"/>
      <c r="AA7"/>
      <c r="AB7"/>
      <c r="AC7"/>
      <c r="AD7"/>
      <c r="AE7"/>
      <c r="AF7"/>
      <c r="AG7" s="451"/>
      <c r="AH7"/>
      <c r="AI7"/>
      <c r="AJ7" s="451"/>
      <c r="AK7"/>
      <c r="AL7"/>
      <c r="AM7"/>
    </row>
    <row r="8" spans="1:39" ht="15" thickBot="1">
      <c r="A8" s="525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 ht="14.4">
      <c r="A9" s="640" t="s">
        <v>2122</v>
      </c>
      <c r="B9" s="641"/>
      <c r="C9" s="526"/>
      <c r="D9" s="640" t="s">
        <v>2123</v>
      </c>
      <c r="E9" s="641"/>
      <c r="F9"/>
      <c r="G9" s="640" t="s">
        <v>2124</v>
      </c>
      <c r="H9" s="641"/>
      <c r="I9"/>
      <c r="J9" s="640" t="s">
        <v>2125</v>
      </c>
      <c r="K9" s="641"/>
      <c r="L9"/>
      <c r="M9" s="640" t="s">
        <v>2126</v>
      </c>
      <c r="N9" s="641"/>
      <c r="O9" s="562"/>
      <c r="P9" s="640" t="s">
        <v>2127</v>
      </c>
      <c r="Q9" s="641"/>
      <c r="R9" s="562"/>
      <c r="S9" s="640" t="s">
        <v>2128</v>
      </c>
      <c r="T9" s="641"/>
      <c r="U9" s="562"/>
      <c r="V9" s="640" t="s">
        <v>2129</v>
      </c>
      <c r="W9" s="641"/>
      <c r="X9" s="562"/>
      <c r="Y9" s="640" t="s">
        <v>2130</v>
      </c>
      <c r="Z9" s="641"/>
      <c r="AA9" s="562"/>
      <c r="AB9" s="640" t="s">
        <v>2131</v>
      </c>
      <c r="AC9" s="641"/>
      <c r="AD9" s="562"/>
      <c r="AE9" s="640" t="s">
        <v>2132</v>
      </c>
      <c r="AF9" s="641"/>
      <c r="AG9" s="562"/>
      <c r="AH9" s="640" t="s">
        <v>2133</v>
      </c>
      <c r="AI9" s="641"/>
      <c r="AJ9" s="562"/>
      <c r="AK9" s="640" t="s">
        <v>2134</v>
      </c>
      <c r="AL9" s="641"/>
      <c r="AM9" s="526"/>
    </row>
    <row r="10" spans="1:39" ht="14.4">
      <c r="A10" s="516"/>
      <c r="B10" s="517"/>
      <c r="C10" s="539"/>
      <c r="D10" s="516"/>
      <c r="E10" s="517"/>
      <c r="F10" s="536"/>
      <c r="G10" s="516"/>
      <c r="H10" s="517"/>
      <c r="I10" s="536"/>
      <c r="J10" s="516"/>
      <c r="K10" s="517"/>
      <c r="L10" s="536"/>
      <c r="M10" s="516"/>
      <c r="N10" s="517"/>
      <c r="O10" s="536"/>
      <c r="P10" s="516"/>
      <c r="Q10" s="517"/>
      <c r="R10" s="536"/>
      <c r="S10" s="516"/>
      <c r="T10" s="517"/>
      <c r="U10" s="536"/>
      <c r="V10" s="516"/>
      <c r="W10" s="517"/>
      <c r="X10" s="536"/>
      <c r="Y10" s="516"/>
      <c r="Z10" s="517"/>
      <c r="AA10" s="536"/>
      <c r="AB10" s="516"/>
      <c r="AC10" s="517"/>
      <c r="AD10" s="536"/>
      <c r="AE10" s="516"/>
      <c r="AF10" s="517"/>
      <c r="AG10" s="536"/>
      <c r="AH10" s="516"/>
      <c r="AI10" s="517"/>
      <c r="AJ10" s="536"/>
      <c r="AK10" s="516"/>
      <c r="AL10" s="517"/>
      <c r="AM10" s="539"/>
    </row>
    <row r="11" spans="1:39" ht="14.4">
      <c r="A11" s="522" t="s">
        <v>214</v>
      </c>
      <c r="B11" s="521" t="s">
        <v>217</v>
      </c>
      <c r="C11"/>
      <c r="D11" s="522" t="s">
        <v>214</v>
      </c>
      <c r="E11" s="521" t="s">
        <v>217</v>
      </c>
      <c r="F11"/>
      <c r="G11" s="522" t="s">
        <v>214</v>
      </c>
      <c r="H11" s="521" t="s">
        <v>217</v>
      </c>
      <c r="I11"/>
      <c r="J11" s="522" t="s">
        <v>214</v>
      </c>
      <c r="K11" s="521" t="s">
        <v>217</v>
      </c>
      <c r="L11"/>
      <c r="M11" s="522" t="s">
        <v>214</v>
      </c>
      <c r="N11" s="521" t="s">
        <v>217</v>
      </c>
      <c r="O11"/>
      <c r="P11" s="522" t="s">
        <v>214</v>
      </c>
      <c r="Q11" s="521" t="s">
        <v>217</v>
      </c>
      <c r="R11"/>
      <c r="S11" s="522" t="s">
        <v>214</v>
      </c>
      <c r="T11" s="521" t="s">
        <v>217</v>
      </c>
      <c r="U11"/>
      <c r="V11" s="522" t="s">
        <v>214</v>
      </c>
      <c r="W11" s="521" t="s">
        <v>217</v>
      </c>
      <c r="X11"/>
      <c r="Y11" s="522" t="s">
        <v>214</v>
      </c>
      <c r="Z11" s="521" t="s">
        <v>217</v>
      </c>
      <c r="AA11"/>
      <c r="AB11" s="522" t="s">
        <v>214</v>
      </c>
      <c r="AC11" s="521" t="s">
        <v>217</v>
      </c>
      <c r="AD11"/>
      <c r="AE11" s="522" t="s">
        <v>214</v>
      </c>
      <c r="AF11" s="521" t="s">
        <v>217</v>
      </c>
      <c r="AG11"/>
      <c r="AH11" s="522" t="s">
        <v>214</v>
      </c>
      <c r="AI11" s="521" t="s">
        <v>217</v>
      </c>
      <c r="AJ11"/>
      <c r="AK11" s="522" t="s">
        <v>214</v>
      </c>
      <c r="AL11" s="521" t="s">
        <v>217</v>
      </c>
      <c r="AM11"/>
    </row>
    <row r="12" spans="1:39" ht="14.4">
      <c r="A12" s="531" t="s">
        <v>1749</v>
      </c>
      <c r="B12" s="518" t="s">
        <v>2351</v>
      </c>
      <c r="C12" s="528"/>
      <c r="D12" s="531" t="s">
        <v>2396</v>
      </c>
      <c r="E12" s="518" t="s">
        <v>2391</v>
      </c>
      <c r="F12" s="528"/>
      <c r="G12" s="559" t="s">
        <v>2408</v>
      </c>
      <c r="H12" s="518" t="s">
        <v>2397</v>
      </c>
      <c r="I12" s="528"/>
      <c r="J12" s="559" t="s">
        <v>1750</v>
      </c>
      <c r="K12" s="518" t="s">
        <v>2414</v>
      </c>
      <c r="L12" s="528"/>
      <c r="M12" s="559" t="s">
        <v>2135</v>
      </c>
      <c r="N12" s="518" t="s">
        <v>2420</v>
      </c>
      <c r="O12" s="528"/>
      <c r="P12" s="560">
        <v>1306</v>
      </c>
      <c r="Q12" s="518" t="s">
        <v>2403</v>
      </c>
      <c r="R12" s="528"/>
      <c r="S12" s="560">
        <v>182</v>
      </c>
      <c r="T12" s="518" t="s">
        <v>2391</v>
      </c>
      <c r="U12" s="528"/>
      <c r="V12" s="559" t="s">
        <v>2135</v>
      </c>
      <c r="W12" s="518" t="s">
        <v>2420</v>
      </c>
      <c r="X12" s="528"/>
      <c r="Y12" s="559" t="s">
        <v>2438</v>
      </c>
      <c r="Z12" s="518" t="s">
        <v>2436</v>
      </c>
      <c r="AA12" s="528"/>
      <c r="AB12" s="559" t="s">
        <v>1750</v>
      </c>
      <c r="AC12" s="518" t="s">
        <v>2414</v>
      </c>
      <c r="AD12" s="528"/>
      <c r="AE12" s="560">
        <v>1306</v>
      </c>
      <c r="AF12" s="518" t="s">
        <v>2403</v>
      </c>
      <c r="AG12" s="528"/>
      <c r="AH12" s="559" t="s">
        <v>2396</v>
      </c>
      <c r="AI12" s="518" t="s">
        <v>2391</v>
      </c>
      <c r="AJ12" s="528"/>
      <c r="AK12" s="559" t="s">
        <v>2137</v>
      </c>
      <c r="AL12" s="518" t="s">
        <v>2439</v>
      </c>
      <c r="AM12" s="528"/>
    </row>
    <row r="13" spans="1:39" ht="14.4">
      <c r="A13" s="531" t="s">
        <v>2136</v>
      </c>
      <c r="B13" s="518" t="s">
        <v>2352</v>
      </c>
      <c r="C13" s="528"/>
      <c r="D13" s="523">
        <v>1003</v>
      </c>
      <c r="E13" s="518" t="s">
        <v>2392</v>
      </c>
      <c r="F13" s="528"/>
      <c r="G13" s="559" t="s">
        <v>2409</v>
      </c>
      <c r="H13" s="518" t="s">
        <v>2398</v>
      </c>
      <c r="I13" s="528"/>
      <c r="J13" s="560">
        <v>1306</v>
      </c>
      <c r="K13" s="518" t="s">
        <v>2403</v>
      </c>
      <c r="L13" s="528"/>
      <c r="M13" s="559" t="s">
        <v>2413</v>
      </c>
      <c r="N13" s="518" t="s">
        <v>2402</v>
      </c>
      <c r="O13" s="528"/>
      <c r="P13" s="560">
        <v>1315</v>
      </c>
      <c r="Q13" s="518" t="s">
        <v>2404</v>
      </c>
      <c r="R13" s="528"/>
      <c r="S13" s="560">
        <v>410</v>
      </c>
      <c r="T13" s="518" t="s">
        <v>2402</v>
      </c>
      <c r="U13" s="528"/>
      <c r="V13" s="560">
        <v>1402</v>
      </c>
      <c r="W13" s="518" t="s">
        <v>2421</v>
      </c>
      <c r="X13" s="528"/>
      <c r="Y13" s="560">
        <v>1306</v>
      </c>
      <c r="Z13" s="518" t="s">
        <v>2403</v>
      </c>
      <c r="AA13" s="528"/>
      <c r="AB13" s="559" t="s">
        <v>2135</v>
      </c>
      <c r="AC13" s="518" t="s">
        <v>2420</v>
      </c>
      <c r="AD13" s="528"/>
      <c r="AE13" s="560">
        <v>1315</v>
      </c>
      <c r="AF13" s="518" t="s">
        <v>2404</v>
      </c>
      <c r="AG13" s="528"/>
      <c r="AH13" s="559" t="s">
        <v>2438</v>
      </c>
      <c r="AI13" s="518" t="s">
        <v>2436</v>
      </c>
      <c r="AJ13" s="528"/>
      <c r="AK13" s="559" t="s">
        <v>2139</v>
      </c>
      <c r="AL13" s="518" t="s">
        <v>2440</v>
      </c>
      <c r="AM13" s="528"/>
    </row>
    <row r="14" spans="1:39" ht="14.4">
      <c r="A14" s="523">
        <v>1102</v>
      </c>
      <c r="B14" s="518" t="s">
        <v>2353</v>
      </c>
      <c r="C14" s="528"/>
      <c r="D14" s="523">
        <v>5202</v>
      </c>
      <c r="E14" s="518" t="s">
        <v>2393</v>
      </c>
      <c r="F14" s="528"/>
      <c r="G14" s="559" t="s">
        <v>2410</v>
      </c>
      <c r="H14" s="518" t="s">
        <v>2399</v>
      </c>
      <c r="I14" s="528"/>
      <c r="J14" s="560">
        <v>1315</v>
      </c>
      <c r="K14" s="518" t="s">
        <v>2404</v>
      </c>
      <c r="L14" s="528"/>
      <c r="M14" s="560">
        <v>1306</v>
      </c>
      <c r="N14" s="518" t="s">
        <v>2403</v>
      </c>
      <c r="O14" s="528"/>
      <c r="P14" s="560">
        <v>1402</v>
      </c>
      <c r="Q14" s="518" t="s">
        <v>2421</v>
      </c>
      <c r="R14" s="528"/>
      <c r="S14" s="560">
        <v>1306</v>
      </c>
      <c r="T14" s="518" t="s">
        <v>2403</v>
      </c>
      <c r="U14" s="528"/>
      <c r="V14" s="560">
        <v>1500</v>
      </c>
      <c r="W14" s="518" t="s">
        <v>2422</v>
      </c>
      <c r="X14" s="528"/>
      <c r="Y14" s="560">
        <v>1315</v>
      </c>
      <c r="Z14" s="518" t="s">
        <v>2404</v>
      </c>
      <c r="AA14" s="528"/>
      <c r="AB14" s="560">
        <v>1402</v>
      </c>
      <c r="AC14" s="518" t="s">
        <v>2421</v>
      </c>
      <c r="AD14" s="528"/>
      <c r="AE14" s="560">
        <v>1506</v>
      </c>
      <c r="AF14" s="518" t="s">
        <v>2415</v>
      </c>
      <c r="AG14" s="528"/>
      <c r="AH14" s="560">
        <v>1306</v>
      </c>
      <c r="AI14" s="518" t="s">
        <v>2403</v>
      </c>
      <c r="AJ14" s="528"/>
      <c r="AK14" s="560">
        <v>1505</v>
      </c>
      <c r="AL14" s="518" t="s">
        <v>2363</v>
      </c>
      <c r="AM14" s="528"/>
    </row>
    <row r="15" spans="1:39" ht="14.4">
      <c r="A15" s="523">
        <v>1105</v>
      </c>
      <c r="B15" s="518" t="s">
        <v>2354</v>
      </c>
      <c r="C15" s="528"/>
      <c r="D15" s="523">
        <v>5203</v>
      </c>
      <c r="E15" s="518" t="s">
        <v>2394</v>
      </c>
      <c r="F15" s="528"/>
      <c r="G15" s="559" t="s">
        <v>2411</v>
      </c>
      <c r="H15" s="518" t="s">
        <v>2400</v>
      </c>
      <c r="I15" s="528"/>
      <c r="J15" s="560">
        <v>1506</v>
      </c>
      <c r="K15" s="518" t="s">
        <v>2415</v>
      </c>
      <c r="L15" s="528"/>
      <c r="M15" s="560">
        <v>1315</v>
      </c>
      <c r="N15" s="518" t="s">
        <v>2404</v>
      </c>
      <c r="O15" s="528"/>
      <c r="P15" s="560">
        <v>1503</v>
      </c>
      <c r="Q15" s="518" t="s">
        <v>2424</v>
      </c>
      <c r="R15" s="528"/>
      <c r="S15" s="560">
        <v>1315</v>
      </c>
      <c r="T15" s="518" t="s">
        <v>2404</v>
      </c>
      <c r="U15" s="528"/>
      <c r="V15" s="560">
        <v>1501</v>
      </c>
      <c r="W15" s="518" t="s">
        <v>548</v>
      </c>
      <c r="X15" s="528"/>
      <c r="Y15" s="560">
        <v>2902</v>
      </c>
      <c r="Z15" s="518" t="s">
        <v>2437</v>
      </c>
      <c r="AA15" s="528"/>
      <c r="AB15" s="560">
        <v>1500</v>
      </c>
      <c r="AC15" s="518" t="s">
        <v>2422</v>
      </c>
      <c r="AD15" s="528"/>
      <c r="AE15" s="560">
        <v>4601</v>
      </c>
      <c r="AF15" s="518" t="s">
        <v>1072</v>
      </c>
      <c r="AG15" s="528"/>
      <c r="AH15" s="560">
        <v>1315</v>
      </c>
      <c r="AI15" s="518" t="s">
        <v>2404</v>
      </c>
      <c r="AJ15" s="528"/>
      <c r="AK15" s="560">
        <v>1506</v>
      </c>
      <c r="AL15" s="518" t="s">
        <v>2415</v>
      </c>
      <c r="AM15" s="528"/>
    </row>
    <row r="16" spans="1:39" ht="14.4">
      <c r="A16" s="523">
        <v>1107</v>
      </c>
      <c r="B16" s="518" t="s">
        <v>417</v>
      </c>
      <c r="C16" s="528"/>
      <c r="D16" s="523">
        <v>5204</v>
      </c>
      <c r="E16" s="518" t="s">
        <v>2395</v>
      </c>
      <c r="F16" s="528"/>
      <c r="G16" s="559" t="s">
        <v>2412</v>
      </c>
      <c r="H16" s="518" t="s">
        <v>2401</v>
      </c>
      <c r="I16" s="528"/>
      <c r="J16" s="560">
        <v>1508</v>
      </c>
      <c r="K16" s="518" t="s">
        <v>2416</v>
      </c>
      <c r="L16" s="528"/>
      <c r="M16" s="560">
        <v>1402</v>
      </c>
      <c r="N16" s="518" t="s">
        <v>2421</v>
      </c>
      <c r="O16" s="528"/>
      <c r="P16" s="560">
        <v>4700</v>
      </c>
      <c r="Q16" s="518" t="s">
        <v>2417</v>
      </c>
      <c r="R16" s="528"/>
      <c r="S16" s="560">
        <v>5202</v>
      </c>
      <c r="T16" s="518" t="s">
        <v>2393</v>
      </c>
      <c r="U16" s="528"/>
      <c r="V16" s="560">
        <v>1502</v>
      </c>
      <c r="W16" s="518" t="s">
        <v>2423</v>
      </c>
      <c r="X16" s="528"/>
      <c r="Y16" s="560">
        <v>4700</v>
      </c>
      <c r="Z16" s="518" t="s">
        <v>2417</v>
      </c>
      <c r="AA16" s="528"/>
      <c r="AB16" s="560">
        <v>1501</v>
      </c>
      <c r="AC16" s="518" t="s">
        <v>548</v>
      </c>
      <c r="AD16" s="528"/>
      <c r="AE16" s="560">
        <v>4602</v>
      </c>
      <c r="AF16" s="518" t="s">
        <v>2433</v>
      </c>
      <c r="AG16" s="528"/>
      <c r="AH16" s="560">
        <v>2902</v>
      </c>
      <c r="AI16" s="518" t="s">
        <v>2437</v>
      </c>
      <c r="AJ16" s="528"/>
      <c r="AK16" s="560">
        <v>1514</v>
      </c>
      <c r="AL16" s="518" t="s">
        <v>2441</v>
      </c>
      <c r="AM16" s="528"/>
    </row>
    <row r="17" spans="1:39" ht="15" thickBot="1">
      <c r="A17" s="523">
        <v>1109</v>
      </c>
      <c r="B17" s="518" t="s">
        <v>425</v>
      </c>
      <c r="C17" s="528"/>
      <c r="D17" s="524">
        <v>5217</v>
      </c>
      <c r="E17" s="519" t="s">
        <v>1571</v>
      </c>
      <c r="F17" s="528"/>
      <c r="G17" s="559" t="s">
        <v>2396</v>
      </c>
      <c r="H17" s="518" t="s">
        <v>2391</v>
      </c>
      <c r="I17" s="528"/>
      <c r="J17" s="560">
        <v>4700</v>
      </c>
      <c r="K17" s="518" t="s">
        <v>2417</v>
      </c>
      <c r="L17" s="528"/>
      <c r="M17" s="560">
        <v>1500</v>
      </c>
      <c r="N17" s="518" t="s">
        <v>2422</v>
      </c>
      <c r="O17" s="528"/>
      <c r="P17" s="560">
        <v>4701</v>
      </c>
      <c r="Q17" s="518" t="s">
        <v>2435</v>
      </c>
      <c r="R17" s="528"/>
      <c r="S17" s="560">
        <v>5203</v>
      </c>
      <c r="T17" s="518" t="s">
        <v>2394</v>
      </c>
      <c r="U17" s="528"/>
      <c r="V17" s="560">
        <v>1503</v>
      </c>
      <c r="W17" s="518" t="s">
        <v>2424</v>
      </c>
      <c r="X17" s="528"/>
      <c r="Y17" s="560">
        <v>4706</v>
      </c>
      <c r="Z17" s="518" t="s">
        <v>2418</v>
      </c>
      <c r="AA17" s="528"/>
      <c r="AB17" s="560">
        <v>1502</v>
      </c>
      <c r="AC17" s="518" t="s">
        <v>2423</v>
      </c>
      <c r="AD17" s="528"/>
      <c r="AE17" s="560">
        <v>4700</v>
      </c>
      <c r="AF17" s="518" t="s">
        <v>2417</v>
      </c>
      <c r="AG17" s="528"/>
      <c r="AH17" s="560">
        <v>5202</v>
      </c>
      <c r="AI17" s="518" t="s">
        <v>2393</v>
      </c>
      <c r="AJ17" s="528"/>
      <c r="AK17" s="560">
        <v>2610</v>
      </c>
      <c r="AL17" s="518" t="s">
        <v>2431</v>
      </c>
      <c r="AM17" s="528"/>
    </row>
    <row r="18" spans="1:39" ht="14.4">
      <c r="A18" s="523">
        <v>1110</v>
      </c>
      <c r="B18" s="518" t="s">
        <v>2355</v>
      </c>
      <c r="C18" s="528"/>
      <c r="D18" s="515"/>
      <c r="E18" s="515"/>
      <c r="F18" s="528"/>
      <c r="G18" s="559" t="s">
        <v>2413</v>
      </c>
      <c r="H18" s="518" t="s">
        <v>2402</v>
      </c>
      <c r="I18" s="528"/>
      <c r="J18" s="560">
        <v>4706</v>
      </c>
      <c r="K18" s="518" t="s">
        <v>2418</v>
      </c>
      <c r="L18" s="528"/>
      <c r="M18" s="560">
        <v>1501</v>
      </c>
      <c r="N18" s="518" t="s">
        <v>548</v>
      </c>
      <c r="O18" s="528"/>
      <c r="P18" s="560">
        <v>4706</v>
      </c>
      <c r="Q18" s="518" t="s">
        <v>2418</v>
      </c>
      <c r="R18" s="528"/>
      <c r="S18" s="560">
        <v>5204</v>
      </c>
      <c r="T18" s="518" t="s">
        <v>2395</v>
      </c>
      <c r="U18" s="528"/>
      <c r="V18" s="560">
        <v>1506</v>
      </c>
      <c r="W18" s="518" t="s">
        <v>2415</v>
      </c>
      <c r="X18" s="528"/>
      <c r="Y18" s="560">
        <v>5202</v>
      </c>
      <c r="Z18" s="518" t="s">
        <v>2393</v>
      </c>
      <c r="AA18" s="528"/>
      <c r="AB18" s="560">
        <v>1503</v>
      </c>
      <c r="AC18" s="518" t="s">
        <v>2424</v>
      </c>
      <c r="AD18" s="528"/>
      <c r="AE18" s="560">
        <v>4706</v>
      </c>
      <c r="AF18" s="518" t="s">
        <v>2418</v>
      </c>
      <c r="AG18" s="528"/>
      <c r="AH18" s="560">
        <v>5203</v>
      </c>
      <c r="AI18" s="518" t="s">
        <v>2394</v>
      </c>
      <c r="AJ18" s="528"/>
      <c r="AK18" s="560">
        <v>3033</v>
      </c>
      <c r="AL18" s="518" t="s">
        <v>2442</v>
      </c>
      <c r="AM18" s="528"/>
    </row>
    <row r="19" spans="1:39" ht="15" thickBot="1">
      <c r="A19" s="523">
        <v>1204</v>
      </c>
      <c r="B19" s="518" t="s">
        <v>2356</v>
      </c>
      <c r="C19" s="528"/>
      <c r="D19" s="515"/>
      <c r="E19" s="515"/>
      <c r="F19" s="528"/>
      <c r="G19" s="560">
        <v>1306</v>
      </c>
      <c r="H19" s="518" t="s">
        <v>2403</v>
      </c>
      <c r="I19" s="528"/>
      <c r="J19" s="560">
        <v>4805</v>
      </c>
      <c r="K19" s="518" t="s">
        <v>2419</v>
      </c>
      <c r="L19" s="528"/>
      <c r="M19" s="560">
        <v>1502</v>
      </c>
      <c r="N19" s="518" t="s">
        <v>2423</v>
      </c>
      <c r="O19" s="528"/>
      <c r="P19" s="560">
        <v>5202</v>
      </c>
      <c r="Q19" s="518" t="s">
        <v>2393</v>
      </c>
      <c r="R19" s="528"/>
      <c r="S19" s="560">
        <v>5215</v>
      </c>
      <c r="T19" s="518" t="s">
        <v>1566</v>
      </c>
      <c r="U19" s="528"/>
      <c r="V19" s="560">
        <v>1507</v>
      </c>
      <c r="W19" s="518" t="s">
        <v>2425</v>
      </c>
      <c r="X19" s="528"/>
      <c r="Y19" s="561">
        <v>5203</v>
      </c>
      <c r="Z19" s="519" t="s">
        <v>2394</v>
      </c>
      <c r="AA19" s="528"/>
      <c r="AB19" s="560">
        <v>1506</v>
      </c>
      <c r="AC19" s="518" t="s">
        <v>2415</v>
      </c>
      <c r="AD19" s="528"/>
      <c r="AE19" s="560">
        <v>4805</v>
      </c>
      <c r="AF19" s="518" t="s">
        <v>2419</v>
      </c>
      <c r="AG19" s="528"/>
      <c r="AH19" s="561">
        <v>5204</v>
      </c>
      <c r="AI19" s="519" t="s">
        <v>2395</v>
      </c>
      <c r="AJ19" s="528"/>
      <c r="AK19" s="560">
        <v>3041</v>
      </c>
      <c r="AL19" s="518" t="s">
        <v>2443</v>
      </c>
      <c r="AM19" s="528"/>
    </row>
    <row r="20" spans="1:39" ht="15" thickBot="1">
      <c r="A20" s="523">
        <v>1302</v>
      </c>
      <c r="B20" s="518" t="s">
        <v>2357</v>
      </c>
      <c r="C20" s="528"/>
      <c r="D20" s="515"/>
      <c r="E20" s="515"/>
      <c r="F20" s="528"/>
      <c r="G20" s="560">
        <v>1315</v>
      </c>
      <c r="H20" s="518" t="s">
        <v>2404</v>
      </c>
      <c r="I20" s="528"/>
      <c r="J20" s="560">
        <v>5202</v>
      </c>
      <c r="K20" s="518" t="s">
        <v>2393</v>
      </c>
      <c r="L20" s="528"/>
      <c r="M20" s="560">
        <v>1503</v>
      </c>
      <c r="N20" s="518" t="s">
        <v>2424</v>
      </c>
      <c r="O20" s="528"/>
      <c r="P20" s="561">
        <v>5203</v>
      </c>
      <c r="Q20" s="519" t="s">
        <v>2394</v>
      </c>
      <c r="R20" s="528"/>
      <c r="S20" s="560">
        <v>5218</v>
      </c>
      <c r="T20" s="518" t="s">
        <v>2406</v>
      </c>
      <c r="U20" s="528"/>
      <c r="V20" s="560">
        <v>1508</v>
      </c>
      <c r="W20" s="518" t="s">
        <v>2416</v>
      </c>
      <c r="X20" s="528"/>
      <c r="Y20" s="528"/>
      <c r="Z20" s="515"/>
      <c r="AA20" s="528"/>
      <c r="AB20" s="560">
        <v>1507</v>
      </c>
      <c r="AC20" s="518" t="s">
        <v>2425</v>
      </c>
      <c r="AD20" s="528"/>
      <c r="AE20" s="560">
        <v>4808</v>
      </c>
      <c r="AF20" s="518" t="s">
        <v>2434</v>
      </c>
      <c r="AG20" s="528"/>
      <c r="AH20" s="528"/>
      <c r="AI20" s="515"/>
      <c r="AJ20" s="528"/>
      <c r="AK20" s="560">
        <v>3044</v>
      </c>
      <c r="AL20" s="518" t="s">
        <v>2444</v>
      </c>
      <c r="AM20" s="528"/>
    </row>
    <row r="21" spans="1:39" ht="15" thickBot="1">
      <c r="A21" s="523">
        <v>1310</v>
      </c>
      <c r="B21" s="518" t="s">
        <v>2358</v>
      </c>
      <c r="C21" s="528"/>
      <c r="D21" s="515"/>
      <c r="E21" s="515"/>
      <c r="F21" s="528"/>
      <c r="G21" s="560">
        <v>3034</v>
      </c>
      <c r="H21" s="518" t="s">
        <v>2405</v>
      </c>
      <c r="I21" s="528"/>
      <c r="J21" s="561">
        <v>5203</v>
      </c>
      <c r="K21" s="519" t="s">
        <v>2394</v>
      </c>
      <c r="L21" s="528"/>
      <c r="M21" s="560">
        <v>1506</v>
      </c>
      <c r="N21" s="518" t="s">
        <v>2415</v>
      </c>
      <c r="O21" s="528"/>
      <c r="P21" s="528"/>
      <c r="Q21" s="515"/>
      <c r="R21" s="528"/>
      <c r="S21" s="561">
        <v>5219</v>
      </c>
      <c r="T21" s="519" t="s">
        <v>2407</v>
      </c>
      <c r="U21" s="528"/>
      <c r="V21" s="560">
        <v>1510</v>
      </c>
      <c r="W21" s="518" t="s">
        <v>2426</v>
      </c>
      <c r="X21" s="528"/>
      <c r="Y21" s="528"/>
      <c r="Z21" s="515"/>
      <c r="AA21" s="528"/>
      <c r="AB21" s="560">
        <v>1508</v>
      </c>
      <c r="AC21" s="518" t="s">
        <v>2416</v>
      </c>
      <c r="AD21" s="528"/>
      <c r="AE21" s="560">
        <v>5202</v>
      </c>
      <c r="AF21" s="518" t="s">
        <v>2393</v>
      </c>
      <c r="AG21" s="528"/>
      <c r="AH21" s="528"/>
      <c r="AI21" s="515"/>
      <c r="AJ21" s="528"/>
      <c r="AK21" s="560">
        <v>4004</v>
      </c>
      <c r="AL21" s="518" t="s">
        <v>2445</v>
      </c>
      <c r="AM21" s="528"/>
    </row>
    <row r="22" spans="1:39" ht="15" thickBot="1">
      <c r="A22" s="523">
        <v>1312</v>
      </c>
      <c r="B22" s="518" t="s">
        <v>2359</v>
      </c>
      <c r="C22" s="528"/>
      <c r="D22" s="515"/>
      <c r="E22" s="515"/>
      <c r="F22" s="528"/>
      <c r="G22" s="560">
        <v>5202</v>
      </c>
      <c r="H22" s="518" t="s">
        <v>2393</v>
      </c>
      <c r="I22" s="528"/>
      <c r="J22" s="528"/>
      <c r="K22" s="515"/>
      <c r="L22" s="528"/>
      <c r="M22" s="560">
        <v>1507</v>
      </c>
      <c r="N22" s="518" t="s">
        <v>2425</v>
      </c>
      <c r="O22" s="528"/>
      <c r="P22" s="528"/>
      <c r="Q22" s="515"/>
      <c r="R22" s="528"/>
      <c r="S22" s="528"/>
      <c r="T22" s="515"/>
      <c r="U22" s="528"/>
      <c r="V22" s="560">
        <v>1511</v>
      </c>
      <c r="W22" s="518" t="s">
        <v>2427</v>
      </c>
      <c r="X22" s="528"/>
      <c r="Y22" s="528"/>
      <c r="Z22" s="515"/>
      <c r="AA22" s="528"/>
      <c r="AB22" s="560">
        <v>1510</v>
      </c>
      <c r="AC22" s="518" t="s">
        <v>2426</v>
      </c>
      <c r="AD22" s="528"/>
      <c r="AE22" s="561">
        <v>5203</v>
      </c>
      <c r="AF22" s="519" t="s">
        <v>2394</v>
      </c>
      <c r="AG22" s="528"/>
      <c r="AH22" s="528"/>
      <c r="AI22" s="515"/>
      <c r="AJ22" s="528"/>
      <c r="AK22" s="560">
        <v>4005</v>
      </c>
      <c r="AL22" s="518" t="s">
        <v>2446</v>
      </c>
      <c r="AM22" s="528"/>
    </row>
    <row r="23" spans="1:39" ht="14.4">
      <c r="A23" s="523">
        <v>1313</v>
      </c>
      <c r="B23" s="518" t="s">
        <v>2360</v>
      </c>
      <c r="C23" s="528"/>
      <c r="D23" s="515"/>
      <c r="E23" s="515"/>
      <c r="F23" s="528"/>
      <c r="G23" s="560">
        <v>5203</v>
      </c>
      <c r="H23" s="518" t="s">
        <v>2394</v>
      </c>
      <c r="I23" s="528"/>
      <c r="J23" s="528"/>
      <c r="K23" s="515"/>
      <c r="L23" s="528"/>
      <c r="M23" s="560">
        <v>1508</v>
      </c>
      <c r="N23" s="518" t="s">
        <v>2416</v>
      </c>
      <c r="O23" s="528"/>
      <c r="P23" s="528"/>
      <c r="Q23" s="515"/>
      <c r="R23" s="528"/>
      <c r="S23" s="528"/>
      <c r="T23" s="515"/>
      <c r="U23" s="528"/>
      <c r="V23" s="560">
        <v>1512</v>
      </c>
      <c r="W23" s="518" t="s">
        <v>2428</v>
      </c>
      <c r="X23" s="528"/>
      <c r="Y23" s="528"/>
      <c r="Z23" s="515"/>
      <c r="AA23" s="528"/>
      <c r="AB23" s="560">
        <v>1511</v>
      </c>
      <c r="AC23" s="518" t="s">
        <v>2427</v>
      </c>
      <c r="AD23" s="528"/>
      <c r="AE23" s="528"/>
      <c r="AF23" s="515"/>
      <c r="AG23" s="528"/>
      <c r="AH23" s="528"/>
      <c r="AI23" s="515"/>
      <c r="AJ23" s="528"/>
      <c r="AK23" s="560">
        <v>4010</v>
      </c>
      <c r="AL23" s="518" t="s">
        <v>2447</v>
      </c>
      <c r="AM23" s="528"/>
    </row>
    <row r="24" spans="1:39" ht="14.4">
      <c r="A24" s="523">
        <v>1314</v>
      </c>
      <c r="B24" s="518" t="s">
        <v>2361</v>
      </c>
      <c r="C24" s="528"/>
      <c r="D24" s="515"/>
      <c r="E24" s="515"/>
      <c r="F24" s="528"/>
      <c r="G24" s="560">
        <v>5204</v>
      </c>
      <c r="H24" s="518" t="s">
        <v>2395</v>
      </c>
      <c r="I24" s="528"/>
      <c r="J24" s="528"/>
      <c r="K24" s="515"/>
      <c r="L24" s="528"/>
      <c r="M24" s="560">
        <v>1510</v>
      </c>
      <c r="N24" s="518" t="s">
        <v>2426</v>
      </c>
      <c r="O24" s="528"/>
      <c r="P24" s="528"/>
      <c r="Q24" s="515"/>
      <c r="R24" s="528"/>
      <c r="S24" s="528"/>
      <c r="T24" s="515"/>
      <c r="U24" s="528"/>
      <c r="V24" s="560">
        <v>1513</v>
      </c>
      <c r="W24" s="518" t="s">
        <v>2429</v>
      </c>
      <c r="X24" s="528"/>
      <c r="Y24" s="528"/>
      <c r="Z24" s="515"/>
      <c r="AA24" s="528"/>
      <c r="AB24" s="560">
        <v>1512</v>
      </c>
      <c r="AC24" s="518" t="s">
        <v>2428</v>
      </c>
      <c r="AD24" s="528"/>
      <c r="AE24" s="528"/>
      <c r="AF24" s="528"/>
      <c r="AG24" s="528"/>
      <c r="AH24" s="528"/>
      <c r="AI24" s="515"/>
      <c r="AJ24" s="528"/>
      <c r="AK24" s="560">
        <v>4100</v>
      </c>
      <c r="AL24" s="518" t="s">
        <v>2448</v>
      </c>
      <c r="AM24" s="528"/>
    </row>
    <row r="25" spans="1:39" ht="14.4">
      <c r="A25" s="523">
        <v>1504</v>
      </c>
      <c r="B25" s="518" t="s">
        <v>2362</v>
      </c>
      <c r="C25" s="528"/>
      <c r="D25" s="515"/>
      <c r="E25" s="515"/>
      <c r="F25" s="528"/>
      <c r="G25" s="560">
        <v>5215</v>
      </c>
      <c r="H25" s="518" t="s">
        <v>1566</v>
      </c>
      <c r="I25" s="528"/>
      <c r="J25" s="528"/>
      <c r="K25" s="515"/>
      <c r="L25" s="528"/>
      <c r="M25" s="560">
        <v>1511</v>
      </c>
      <c r="N25" s="518" t="s">
        <v>2427</v>
      </c>
      <c r="O25" s="528"/>
      <c r="P25" s="528"/>
      <c r="Q25" s="515"/>
      <c r="R25" s="528"/>
      <c r="S25" s="528"/>
      <c r="T25" s="515"/>
      <c r="U25" s="528"/>
      <c r="V25" s="560">
        <v>1515</v>
      </c>
      <c r="W25" s="518" t="s">
        <v>2430</v>
      </c>
      <c r="X25" s="528"/>
      <c r="Y25" s="528"/>
      <c r="Z25" s="515"/>
      <c r="AA25" s="528"/>
      <c r="AB25" s="560">
        <v>1513</v>
      </c>
      <c r="AC25" s="518" t="s">
        <v>2429</v>
      </c>
      <c r="AD25" s="528"/>
      <c r="AE25" s="528"/>
      <c r="AF25" s="528"/>
      <c r="AG25" s="528"/>
      <c r="AH25" s="528"/>
      <c r="AI25" s="528"/>
      <c r="AJ25" s="528"/>
      <c r="AK25" s="560">
        <v>4102</v>
      </c>
      <c r="AL25" s="518" t="s">
        <v>2449</v>
      </c>
      <c r="AM25" s="528"/>
    </row>
    <row r="26" spans="1:39" ht="14.4">
      <c r="A26" s="523">
        <v>1505</v>
      </c>
      <c r="B26" s="518" t="s">
        <v>2363</v>
      </c>
      <c r="C26" s="528"/>
      <c r="D26" s="515"/>
      <c r="E26" s="515"/>
      <c r="F26" s="528"/>
      <c r="G26" s="560">
        <v>5218</v>
      </c>
      <c r="H26" s="518" t="s">
        <v>2406</v>
      </c>
      <c r="I26" s="528"/>
      <c r="J26" s="528"/>
      <c r="K26" s="515"/>
      <c r="L26" s="528"/>
      <c r="M26" s="560">
        <v>1512</v>
      </c>
      <c r="N26" s="518" t="s">
        <v>2428</v>
      </c>
      <c r="O26" s="528"/>
      <c r="P26" s="528"/>
      <c r="Q26" s="515"/>
      <c r="R26" s="528"/>
      <c r="S26" s="528"/>
      <c r="T26" s="515"/>
      <c r="U26" s="528"/>
      <c r="V26" s="560">
        <v>2610</v>
      </c>
      <c r="W26" s="518" t="s">
        <v>2431</v>
      </c>
      <c r="X26" s="528"/>
      <c r="Y26" s="528"/>
      <c r="Z26" s="515"/>
      <c r="AA26" s="528"/>
      <c r="AB26" s="560">
        <v>1515</v>
      </c>
      <c r="AC26" s="518" t="s">
        <v>2430</v>
      </c>
      <c r="AD26" s="528"/>
      <c r="AE26" s="528"/>
      <c r="AF26" s="528"/>
      <c r="AG26" s="528"/>
      <c r="AH26" s="528"/>
      <c r="AI26" s="528"/>
      <c r="AJ26" s="528"/>
      <c r="AK26" s="560">
        <v>4103</v>
      </c>
      <c r="AL26" s="518" t="s">
        <v>2450</v>
      </c>
      <c r="AM26" s="528"/>
    </row>
    <row r="27" spans="1:39" ht="15" thickBot="1">
      <c r="A27" s="523">
        <v>1517</v>
      </c>
      <c r="B27" s="518" t="s">
        <v>2364</v>
      </c>
      <c r="C27" s="528"/>
      <c r="D27" s="515"/>
      <c r="E27" s="515"/>
      <c r="F27" s="528"/>
      <c r="G27" s="561">
        <v>5219</v>
      </c>
      <c r="H27" s="519" t="s">
        <v>2407</v>
      </c>
      <c r="I27" s="528"/>
      <c r="J27" s="528"/>
      <c r="K27" s="515"/>
      <c r="L27" s="528"/>
      <c r="M27" s="560">
        <v>1513</v>
      </c>
      <c r="N27" s="518" t="s">
        <v>2429</v>
      </c>
      <c r="O27" s="528"/>
      <c r="P27" s="528"/>
      <c r="Q27" s="515"/>
      <c r="R27" s="528"/>
      <c r="S27" s="528"/>
      <c r="T27" s="515"/>
      <c r="U27" s="528"/>
      <c r="V27" s="560">
        <v>2904</v>
      </c>
      <c r="W27" s="518" t="s">
        <v>2432</v>
      </c>
      <c r="X27" s="528"/>
      <c r="Y27" s="528"/>
      <c r="Z27" s="515"/>
      <c r="AA27" s="528"/>
      <c r="AB27" s="560">
        <v>2610</v>
      </c>
      <c r="AC27" s="518" t="s">
        <v>2431</v>
      </c>
      <c r="AD27" s="528"/>
      <c r="AE27" s="528"/>
      <c r="AF27" s="528"/>
      <c r="AG27" s="528"/>
      <c r="AH27" s="528"/>
      <c r="AI27" s="528"/>
      <c r="AJ27" s="528"/>
      <c r="AK27" s="560">
        <v>4199</v>
      </c>
      <c r="AL27" s="518" t="s">
        <v>2451</v>
      </c>
      <c r="AM27" s="528"/>
    </row>
    <row r="28" spans="1:39" ht="14.4">
      <c r="A28" s="523">
        <v>1905</v>
      </c>
      <c r="B28" s="518" t="s">
        <v>2365</v>
      </c>
      <c r="C28" s="528"/>
      <c r="D28" s="515"/>
      <c r="E28" s="515"/>
      <c r="F28" s="528"/>
      <c r="G28" s="528"/>
      <c r="H28" s="515"/>
      <c r="I28" s="528"/>
      <c r="J28" s="528"/>
      <c r="K28" s="515"/>
      <c r="L28" s="528"/>
      <c r="M28" s="560">
        <v>1515</v>
      </c>
      <c r="N28" s="518" t="s">
        <v>2430</v>
      </c>
      <c r="O28" s="528"/>
      <c r="P28" s="528"/>
      <c r="Q28" s="515"/>
      <c r="R28" s="528"/>
      <c r="S28" s="528"/>
      <c r="T28" s="515"/>
      <c r="U28" s="528"/>
      <c r="V28" s="560">
        <v>4601</v>
      </c>
      <c r="W28" s="518" t="s">
        <v>1072</v>
      </c>
      <c r="X28" s="528"/>
      <c r="Y28" s="528"/>
      <c r="Z28" s="515"/>
      <c r="AA28" s="528"/>
      <c r="AB28" s="560">
        <v>2904</v>
      </c>
      <c r="AC28" s="518" t="s">
        <v>2432</v>
      </c>
      <c r="AD28" s="528"/>
      <c r="AE28" s="528"/>
      <c r="AF28" s="528"/>
      <c r="AG28" s="528"/>
      <c r="AH28" s="528"/>
      <c r="AI28" s="528"/>
      <c r="AJ28" s="528"/>
      <c r="AK28" s="560">
        <v>4504</v>
      </c>
      <c r="AL28" s="518" t="s">
        <v>1046</v>
      </c>
      <c r="AM28" s="528"/>
    </row>
    <row r="29" spans="1:39" ht="14.4">
      <c r="A29" s="523">
        <v>1907</v>
      </c>
      <c r="B29" s="518" t="s">
        <v>2366</v>
      </c>
      <c r="C29" s="528"/>
      <c r="D29" s="515"/>
      <c r="E29" s="515"/>
      <c r="F29" s="528"/>
      <c r="G29" s="528"/>
      <c r="H29" s="515"/>
      <c r="I29" s="528"/>
      <c r="J29" s="528"/>
      <c r="K29" s="515"/>
      <c r="L29" s="528"/>
      <c r="M29" s="560">
        <v>2610</v>
      </c>
      <c r="N29" s="518" t="s">
        <v>2431</v>
      </c>
      <c r="O29" s="528"/>
      <c r="P29" s="528"/>
      <c r="Q29" s="515"/>
      <c r="R29" s="528"/>
      <c r="S29" s="528"/>
      <c r="T29" s="528"/>
      <c r="U29" s="528"/>
      <c r="V29" s="560">
        <v>4602</v>
      </c>
      <c r="W29" s="518" t="s">
        <v>2433</v>
      </c>
      <c r="X29" s="528"/>
      <c r="Y29" s="528"/>
      <c r="Z29" s="515"/>
      <c r="AA29" s="528"/>
      <c r="AB29" s="560">
        <v>4601</v>
      </c>
      <c r="AC29" s="518" t="s">
        <v>1072</v>
      </c>
      <c r="AD29" s="528"/>
      <c r="AE29" s="528"/>
      <c r="AF29" s="528"/>
      <c r="AG29" s="528"/>
      <c r="AH29" s="528"/>
      <c r="AI29" s="528"/>
      <c r="AJ29" s="528"/>
      <c r="AK29" s="560">
        <v>4601</v>
      </c>
      <c r="AL29" s="518" t="s">
        <v>1072</v>
      </c>
      <c r="AM29" s="528"/>
    </row>
    <row r="30" spans="1:39" ht="14.4">
      <c r="A30" s="523">
        <v>3019</v>
      </c>
      <c r="B30" s="518" t="s">
        <v>2367</v>
      </c>
      <c r="C30" s="528"/>
      <c r="D30" s="515"/>
      <c r="E30" s="515"/>
      <c r="F30" s="528"/>
      <c r="G30" s="528"/>
      <c r="H30" s="515"/>
      <c r="I30" s="528"/>
      <c r="J30" s="528"/>
      <c r="K30" s="515"/>
      <c r="L30" s="528"/>
      <c r="M30" s="560">
        <v>2904</v>
      </c>
      <c r="N30" s="518" t="s">
        <v>2432</v>
      </c>
      <c r="O30" s="528"/>
      <c r="P30" s="528"/>
      <c r="Q30" s="515"/>
      <c r="R30" s="528"/>
      <c r="S30" s="528"/>
      <c r="T30" s="528"/>
      <c r="U30" s="528"/>
      <c r="V30" s="560">
        <v>4700</v>
      </c>
      <c r="W30" s="518" t="s">
        <v>2417</v>
      </c>
      <c r="X30" s="528"/>
      <c r="Y30" s="528"/>
      <c r="Z30" s="515"/>
      <c r="AA30" s="528"/>
      <c r="AB30" s="560">
        <v>4602</v>
      </c>
      <c r="AC30" s="518" t="s">
        <v>2433</v>
      </c>
      <c r="AD30" s="528"/>
      <c r="AE30" s="528"/>
      <c r="AF30" s="528"/>
      <c r="AG30" s="528"/>
      <c r="AH30" s="528"/>
      <c r="AI30" s="528"/>
      <c r="AJ30" s="528"/>
      <c r="AK30" s="560">
        <v>4602</v>
      </c>
      <c r="AL30" s="518" t="s">
        <v>2433</v>
      </c>
      <c r="AM30" s="528"/>
    </row>
    <row r="31" spans="1:39" ht="14.4">
      <c r="A31" s="523">
        <v>4301</v>
      </c>
      <c r="B31" s="518" t="s">
        <v>2368</v>
      </c>
      <c r="C31" s="528"/>
      <c r="D31" s="515"/>
      <c r="E31" s="515"/>
      <c r="F31" s="528"/>
      <c r="G31" s="528"/>
      <c r="H31" s="515"/>
      <c r="I31" s="528"/>
      <c r="J31" s="528"/>
      <c r="K31" s="515"/>
      <c r="L31" s="528"/>
      <c r="M31" s="560">
        <v>4601</v>
      </c>
      <c r="N31" s="518" t="s">
        <v>1072</v>
      </c>
      <c r="O31" s="528"/>
      <c r="P31" s="528"/>
      <c r="Q31" s="515"/>
      <c r="R31" s="528"/>
      <c r="S31" s="528"/>
      <c r="T31" s="528"/>
      <c r="U31" s="528"/>
      <c r="V31" s="560">
        <v>4706</v>
      </c>
      <c r="W31" s="518" t="s">
        <v>2418</v>
      </c>
      <c r="X31" s="528"/>
      <c r="Y31" s="528"/>
      <c r="Z31" s="515"/>
      <c r="AA31" s="528"/>
      <c r="AB31" s="560">
        <v>4700</v>
      </c>
      <c r="AC31" s="518" t="s">
        <v>2417</v>
      </c>
      <c r="AD31" s="528"/>
      <c r="AE31" s="528"/>
      <c r="AF31" s="528"/>
      <c r="AG31" s="528"/>
      <c r="AH31" s="528"/>
      <c r="AI31" s="528"/>
      <c r="AJ31" s="528"/>
      <c r="AK31" s="560">
        <v>4700</v>
      </c>
      <c r="AL31" s="518" t="s">
        <v>2417</v>
      </c>
      <c r="AM31" s="528"/>
    </row>
    <row r="32" spans="1:39" ht="14.4">
      <c r="A32" s="523">
        <v>4304</v>
      </c>
      <c r="B32" s="518" t="s">
        <v>2369</v>
      </c>
      <c r="C32" s="528"/>
      <c r="D32" s="515"/>
      <c r="E32" s="515"/>
      <c r="F32" s="528"/>
      <c r="G32" s="528"/>
      <c r="H32" s="515"/>
      <c r="I32" s="528"/>
      <c r="J32" s="528"/>
      <c r="K32" s="515"/>
      <c r="L32" s="528"/>
      <c r="M32" s="560">
        <v>4602</v>
      </c>
      <c r="N32" s="518" t="s">
        <v>2433</v>
      </c>
      <c r="O32" s="528"/>
      <c r="P32" s="528"/>
      <c r="Q32" s="515"/>
      <c r="R32" s="528"/>
      <c r="S32" s="528"/>
      <c r="T32" s="528"/>
      <c r="U32" s="528"/>
      <c r="V32" s="560">
        <v>4805</v>
      </c>
      <c r="W32" s="518" t="s">
        <v>2419</v>
      </c>
      <c r="X32" s="528"/>
      <c r="Y32" s="528"/>
      <c r="Z32" s="515"/>
      <c r="AA32" s="528"/>
      <c r="AB32" s="560">
        <v>4706</v>
      </c>
      <c r="AC32" s="518" t="s">
        <v>2418</v>
      </c>
      <c r="AD32" s="528"/>
      <c r="AE32" s="528"/>
      <c r="AF32" s="528"/>
      <c r="AG32" s="528"/>
      <c r="AH32" s="528"/>
      <c r="AI32" s="528"/>
      <c r="AJ32" s="528"/>
      <c r="AK32" s="560">
        <v>4706</v>
      </c>
      <c r="AL32" s="518" t="s">
        <v>2418</v>
      </c>
      <c r="AM32" s="528"/>
    </row>
    <row r="33" spans="1:39" ht="14.4">
      <c r="A33" s="523">
        <v>4501</v>
      </c>
      <c r="B33" s="518" t="s">
        <v>1034</v>
      </c>
      <c r="C33" s="528"/>
      <c r="D33" s="515"/>
      <c r="E33" s="515"/>
      <c r="F33" s="528"/>
      <c r="G33" s="528"/>
      <c r="H33" s="515"/>
      <c r="I33" s="528"/>
      <c r="J33" s="528"/>
      <c r="K33" s="515"/>
      <c r="L33" s="528"/>
      <c r="M33" s="560">
        <v>4706</v>
      </c>
      <c r="N33" s="518" t="s">
        <v>2418</v>
      </c>
      <c r="O33" s="528"/>
      <c r="P33" s="528"/>
      <c r="Q33" s="515"/>
      <c r="R33" s="528"/>
      <c r="S33" s="528"/>
      <c r="T33" s="528"/>
      <c r="U33" s="528"/>
      <c r="V33" s="560">
        <v>4808</v>
      </c>
      <c r="W33" s="518" t="s">
        <v>2434</v>
      </c>
      <c r="X33" s="528"/>
      <c r="Y33" s="528"/>
      <c r="Z33" s="515"/>
      <c r="AA33" s="528"/>
      <c r="AB33" s="560">
        <v>4805</v>
      </c>
      <c r="AC33" s="518" t="s">
        <v>2419</v>
      </c>
      <c r="AD33" s="528"/>
      <c r="AE33" s="528"/>
      <c r="AF33" s="528"/>
      <c r="AG33" s="528"/>
      <c r="AH33" s="528"/>
      <c r="AI33" s="528"/>
      <c r="AJ33" s="528"/>
      <c r="AK33" s="560">
        <v>4805</v>
      </c>
      <c r="AL33" s="518" t="s">
        <v>2419</v>
      </c>
      <c r="AM33" s="528"/>
    </row>
    <row r="34" spans="1:39" ht="14.4">
      <c r="A34" s="523">
        <v>4603</v>
      </c>
      <c r="B34" s="518" t="s">
        <v>2370</v>
      </c>
      <c r="C34" s="528"/>
      <c r="D34" s="515"/>
      <c r="E34" s="515"/>
      <c r="F34" s="528"/>
      <c r="G34" s="528"/>
      <c r="H34" s="515"/>
      <c r="I34" s="528"/>
      <c r="J34" s="528"/>
      <c r="K34" s="515"/>
      <c r="L34" s="528"/>
      <c r="M34" s="560">
        <v>4805</v>
      </c>
      <c r="N34" s="518" t="s">
        <v>2419</v>
      </c>
      <c r="O34" s="528"/>
      <c r="P34" s="528"/>
      <c r="Q34" s="515"/>
      <c r="R34" s="528"/>
      <c r="S34" s="528"/>
      <c r="T34" s="528"/>
      <c r="U34" s="528"/>
      <c r="V34" s="560">
        <v>5202</v>
      </c>
      <c r="W34" s="518" t="s">
        <v>2393</v>
      </c>
      <c r="X34" s="528"/>
      <c r="Y34" s="528"/>
      <c r="Z34" s="515"/>
      <c r="AA34" s="528"/>
      <c r="AB34" s="560">
        <v>4808</v>
      </c>
      <c r="AC34" s="518" t="s">
        <v>2434</v>
      </c>
      <c r="AD34" s="528"/>
      <c r="AE34" s="528"/>
      <c r="AF34" s="528"/>
      <c r="AG34" s="528"/>
      <c r="AH34" s="528"/>
      <c r="AI34" s="528"/>
      <c r="AJ34" s="528"/>
      <c r="AK34" s="560">
        <v>4808</v>
      </c>
      <c r="AL34" s="518" t="s">
        <v>2434</v>
      </c>
      <c r="AM34" s="528"/>
    </row>
    <row r="35" spans="1:39" ht="15" thickBot="1">
      <c r="A35" s="523">
        <v>4604</v>
      </c>
      <c r="B35" s="518" t="s">
        <v>2371</v>
      </c>
      <c r="C35" s="528"/>
      <c r="D35" s="515"/>
      <c r="E35" s="515"/>
      <c r="F35" s="528"/>
      <c r="G35" s="528"/>
      <c r="H35" s="515"/>
      <c r="I35" s="528"/>
      <c r="J35" s="528"/>
      <c r="K35" s="515"/>
      <c r="L35" s="528"/>
      <c r="M35" s="560">
        <v>4808</v>
      </c>
      <c r="N35" s="518" t="s">
        <v>2434</v>
      </c>
      <c r="O35" s="528"/>
      <c r="P35" s="528"/>
      <c r="Q35" s="515"/>
      <c r="R35" s="528"/>
      <c r="S35" s="528"/>
      <c r="T35" s="528"/>
      <c r="U35" s="528"/>
      <c r="V35" s="561">
        <v>5217</v>
      </c>
      <c r="W35" s="519" t="s">
        <v>1571</v>
      </c>
      <c r="X35" s="528"/>
      <c r="Y35" s="528"/>
      <c r="Z35" s="515"/>
      <c r="AA35" s="528"/>
      <c r="AB35" s="561">
        <v>5202</v>
      </c>
      <c r="AC35" s="519" t="s">
        <v>2393</v>
      </c>
      <c r="AD35" s="528"/>
      <c r="AE35" s="528"/>
      <c r="AF35" s="528"/>
      <c r="AG35" s="528"/>
      <c r="AH35" s="528"/>
      <c r="AI35" s="528"/>
      <c r="AJ35" s="528"/>
      <c r="AK35" s="560">
        <v>5202</v>
      </c>
      <c r="AL35" s="518" t="s">
        <v>2393</v>
      </c>
      <c r="AM35" s="528"/>
    </row>
    <row r="36" spans="1:39" ht="15" thickBot="1">
      <c r="A36" s="523">
        <v>4605</v>
      </c>
      <c r="B36" s="518" t="s">
        <v>2372</v>
      </c>
      <c r="C36" s="528"/>
      <c r="D36" s="515"/>
      <c r="E36" s="515"/>
      <c r="F36" s="528"/>
      <c r="G36" s="528"/>
      <c r="H36" s="515"/>
      <c r="I36" s="528"/>
      <c r="J36" s="528"/>
      <c r="K36" s="515"/>
      <c r="L36" s="528"/>
      <c r="M36" s="560">
        <v>5215</v>
      </c>
      <c r="N36" s="518" t="s">
        <v>1566</v>
      </c>
      <c r="O36" s="528"/>
      <c r="P36" s="528"/>
      <c r="Q36" s="515"/>
      <c r="R36" s="528"/>
      <c r="S36" s="528"/>
      <c r="T36" s="528"/>
      <c r="U36" s="528"/>
      <c r="V36" s="528"/>
      <c r="W36" s="515"/>
      <c r="X36" s="528"/>
      <c r="Y36" s="528"/>
      <c r="Z36" s="515"/>
      <c r="AA36" s="528"/>
      <c r="AB36" s="528"/>
      <c r="AC36" s="515"/>
      <c r="AD36" s="528"/>
      <c r="AE36" s="528"/>
      <c r="AF36" s="528"/>
      <c r="AG36" s="528"/>
      <c r="AH36" s="528"/>
      <c r="AI36" s="528"/>
      <c r="AJ36" s="528"/>
      <c r="AK36" s="561">
        <v>5203</v>
      </c>
      <c r="AL36" s="519" t="s">
        <v>2394</v>
      </c>
      <c r="AM36" s="528"/>
    </row>
    <row r="37" spans="1:39" ht="14.4">
      <c r="A37" s="523">
        <v>4702</v>
      </c>
      <c r="B37" s="518" t="s">
        <v>2373</v>
      </c>
      <c r="C37" s="528"/>
      <c r="D37" s="515"/>
      <c r="E37" s="515"/>
      <c r="F37" s="528"/>
      <c r="G37" s="528"/>
      <c r="H37" s="515"/>
      <c r="I37" s="528"/>
      <c r="J37" s="528"/>
      <c r="K37" s="515"/>
      <c r="L37" s="528"/>
      <c r="M37" s="560">
        <v>5218</v>
      </c>
      <c r="N37" s="518" t="s">
        <v>2406</v>
      </c>
      <c r="O37" s="528"/>
      <c r="P37" s="528"/>
      <c r="Q37" s="515"/>
      <c r="R37" s="528"/>
      <c r="S37" s="528"/>
      <c r="T37" s="528"/>
      <c r="U37" s="528"/>
      <c r="V37" s="528"/>
      <c r="W37" s="515"/>
      <c r="X37" s="528"/>
      <c r="Y37" s="528"/>
      <c r="Z37" s="515"/>
      <c r="AA37" s="528"/>
      <c r="AB37" s="528"/>
      <c r="AC37" s="515"/>
      <c r="AD37" s="528"/>
      <c r="AE37" s="528"/>
      <c r="AF37" s="528"/>
      <c r="AG37" s="528"/>
      <c r="AH37" s="528"/>
      <c r="AI37" s="528"/>
      <c r="AJ37" s="528"/>
      <c r="AK37" s="528"/>
      <c r="AL37" s="515"/>
      <c r="AM37" s="528"/>
    </row>
    <row r="38" spans="1:39" ht="15" thickBot="1">
      <c r="A38" s="523">
        <v>4703</v>
      </c>
      <c r="B38" s="518" t="s">
        <v>2374</v>
      </c>
      <c r="C38" s="528"/>
      <c r="D38" s="515"/>
      <c r="E38" s="515"/>
      <c r="F38" s="528"/>
      <c r="G38" s="528"/>
      <c r="H38" s="515"/>
      <c r="I38" s="528"/>
      <c r="J38" s="528"/>
      <c r="K38" s="515"/>
      <c r="L38" s="528"/>
      <c r="M38" s="561">
        <v>5219</v>
      </c>
      <c r="N38" s="519" t="s">
        <v>2407</v>
      </c>
      <c r="O38" s="528"/>
      <c r="P38" s="528"/>
      <c r="Q38" s="515"/>
      <c r="R38" s="528"/>
      <c r="S38" s="528"/>
      <c r="T38" s="528"/>
      <c r="U38" s="528"/>
      <c r="V38" s="528"/>
      <c r="W38" s="515"/>
      <c r="X38" s="528"/>
      <c r="Y38" s="528"/>
      <c r="Z38" s="515"/>
      <c r="AA38" s="528"/>
      <c r="AB38" s="528"/>
      <c r="AC38" s="515"/>
      <c r="AD38" s="528"/>
      <c r="AE38" s="528"/>
      <c r="AF38" s="528"/>
      <c r="AG38" s="528"/>
      <c r="AH38" s="528"/>
      <c r="AI38" s="528"/>
      <c r="AJ38" s="528"/>
      <c r="AK38" s="528"/>
      <c r="AL38" s="515"/>
      <c r="AM38" s="528"/>
    </row>
    <row r="39" spans="1:39" ht="14.4">
      <c r="A39" s="523">
        <v>4704</v>
      </c>
      <c r="B39" s="518" t="s">
        <v>2375</v>
      </c>
      <c r="C39" s="528"/>
      <c r="D39" s="515"/>
      <c r="E39" s="515"/>
      <c r="F39" s="528"/>
      <c r="G39" s="528"/>
      <c r="H39" s="515"/>
      <c r="I39" s="528"/>
      <c r="J39" s="528"/>
      <c r="K39" s="515"/>
      <c r="L39" s="528"/>
      <c r="M39" s="528"/>
      <c r="N39" s="515"/>
      <c r="O39" s="528"/>
      <c r="P39" s="528"/>
      <c r="Q39" s="515"/>
      <c r="R39" s="528"/>
      <c r="S39" s="528"/>
      <c r="T39" s="528"/>
      <c r="U39" s="528"/>
      <c r="V39" s="528"/>
      <c r="W39" s="515"/>
      <c r="X39" s="528"/>
      <c r="Y39" s="528"/>
      <c r="Z39" s="515"/>
      <c r="AA39" s="528"/>
      <c r="AB39" s="528"/>
      <c r="AC39" s="515"/>
      <c r="AD39" s="528"/>
      <c r="AE39" s="528"/>
      <c r="AF39" s="528"/>
      <c r="AG39" s="528"/>
      <c r="AH39" s="528"/>
      <c r="AI39" s="528"/>
      <c r="AJ39" s="528"/>
      <c r="AK39" s="528"/>
      <c r="AL39" s="515"/>
      <c r="AM39" s="528"/>
    </row>
    <row r="40" spans="1:39" ht="14.4">
      <c r="A40" s="523">
        <v>4707</v>
      </c>
      <c r="B40" s="518" t="s">
        <v>2376</v>
      </c>
      <c r="C40" s="528"/>
      <c r="D40" s="528"/>
      <c r="E40" s="528"/>
      <c r="F40" s="528"/>
      <c r="G40" s="528"/>
      <c r="H40" s="515"/>
      <c r="I40" s="528"/>
      <c r="J40" s="528"/>
      <c r="K40" s="515"/>
      <c r="L40" s="528"/>
      <c r="M40" s="528"/>
      <c r="N40" s="515"/>
      <c r="O40" s="528"/>
      <c r="P40" s="528"/>
      <c r="Q40" s="515"/>
      <c r="R40" s="528"/>
      <c r="S40" s="528"/>
      <c r="T40" s="528"/>
      <c r="U40" s="528"/>
      <c r="V40" s="528"/>
      <c r="W40" s="515"/>
      <c r="X40" s="528"/>
      <c r="Y40" s="528"/>
      <c r="Z40" s="515"/>
      <c r="AA40" s="528"/>
      <c r="AB40" s="528"/>
      <c r="AC40" s="515"/>
      <c r="AD40" s="528"/>
      <c r="AE40" s="528"/>
      <c r="AF40" s="528"/>
      <c r="AG40" s="528"/>
      <c r="AH40" s="528"/>
      <c r="AI40" s="528"/>
      <c r="AJ40" s="528"/>
      <c r="AK40" s="528"/>
      <c r="AL40" s="515"/>
      <c r="AM40" s="528"/>
    </row>
    <row r="41" spans="1:39" ht="14.4">
      <c r="A41" s="523">
        <v>4902</v>
      </c>
      <c r="B41" s="518" t="s">
        <v>2377</v>
      </c>
      <c r="C41" s="528"/>
      <c r="D41" s="528"/>
      <c r="E41" s="528"/>
      <c r="F41" s="528"/>
      <c r="G41" s="528"/>
      <c r="H41" s="515"/>
      <c r="I41" s="528"/>
      <c r="J41" s="528"/>
      <c r="K41" s="515"/>
      <c r="L41" s="528"/>
      <c r="M41" s="528"/>
      <c r="N41" s="515"/>
      <c r="O41" s="528"/>
      <c r="P41" s="528"/>
      <c r="Q41" s="515"/>
      <c r="R41" s="528"/>
      <c r="S41" s="528"/>
      <c r="T41" s="528"/>
      <c r="U41" s="528"/>
      <c r="V41" s="528"/>
      <c r="W41" s="515"/>
      <c r="X41" s="528"/>
      <c r="Y41" s="528"/>
      <c r="Z41" s="515"/>
      <c r="AA41" s="528"/>
      <c r="AB41" s="528"/>
      <c r="AC41" s="515"/>
      <c r="AD41" s="528"/>
      <c r="AE41" s="528"/>
      <c r="AF41" s="528"/>
      <c r="AG41" s="528"/>
      <c r="AH41" s="528"/>
      <c r="AI41" s="528"/>
      <c r="AJ41" s="528"/>
      <c r="AK41" s="528"/>
      <c r="AL41" s="515"/>
      <c r="AM41" s="528"/>
    </row>
    <row r="42" spans="1:39" ht="14.4">
      <c r="A42" s="523">
        <v>4903</v>
      </c>
      <c r="B42" s="518" t="s">
        <v>2378</v>
      </c>
      <c r="C42" s="528"/>
      <c r="D42" s="528"/>
      <c r="E42" s="528"/>
      <c r="F42" s="528"/>
      <c r="G42" s="528"/>
      <c r="H42" s="528"/>
      <c r="I42" s="528"/>
      <c r="J42" s="528"/>
      <c r="K42" s="515"/>
      <c r="L42" s="528"/>
      <c r="M42" s="528"/>
      <c r="N42" s="528"/>
      <c r="O42" s="528"/>
      <c r="P42" s="528"/>
      <c r="Q42" s="515"/>
      <c r="R42" s="528"/>
      <c r="S42" s="528"/>
      <c r="T42" s="528"/>
      <c r="U42" s="528"/>
      <c r="V42" s="528"/>
      <c r="W42" s="528"/>
      <c r="X42" s="528"/>
      <c r="Y42" s="528"/>
      <c r="Z42" s="515"/>
      <c r="AA42" s="528"/>
      <c r="AB42" s="528"/>
      <c r="AC42" s="515"/>
      <c r="AD42" s="528"/>
      <c r="AE42" s="528"/>
      <c r="AF42" s="528"/>
      <c r="AG42" s="528"/>
      <c r="AH42" s="528"/>
      <c r="AI42" s="528"/>
      <c r="AJ42" s="528"/>
      <c r="AK42" s="528"/>
      <c r="AL42" s="515"/>
      <c r="AM42" s="528"/>
    </row>
    <row r="43" spans="1:39" ht="14.4">
      <c r="A43" s="523">
        <v>5106</v>
      </c>
      <c r="B43" s="518" t="s">
        <v>2379</v>
      </c>
      <c r="C43" s="528"/>
      <c r="D43" s="528"/>
      <c r="E43" s="528"/>
      <c r="F43" s="528"/>
      <c r="G43" s="528"/>
      <c r="H43" s="528"/>
      <c r="I43" s="528"/>
      <c r="J43" s="528"/>
      <c r="K43" s="528"/>
      <c r="L43" s="528"/>
      <c r="M43" s="528"/>
      <c r="N43" s="528"/>
      <c r="O43" s="528"/>
      <c r="P43" s="528"/>
      <c r="Q43" s="528"/>
      <c r="R43" s="528"/>
      <c r="S43" s="528"/>
      <c r="T43" s="528"/>
      <c r="U43" s="528"/>
      <c r="V43" s="528"/>
      <c r="W43" s="528"/>
      <c r="X43" s="528"/>
      <c r="Y43" s="528"/>
      <c r="Z43" s="528"/>
      <c r="AA43" s="528"/>
      <c r="AB43" s="528"/>
      <c r="AC43" s="515"/>
      <c r="AD43" s="528"/>
      <c r="AE43" s="528"/>
      <c r="AF43" s="528"/>
      <c r="AG43" s="528"/>
      <c r="AH43" s="528"/>
      <c r="AI43" s="528"/>
      <c r="AJ43" s="528"/>
      <c r="AK43" s="528"/>
      <c r="AL43" s="515"/>
      <c r="AM43" s="528"/>
    </row>
    <row r="44" spans="1:39" ht="14.4">
      <c r="A44" s="523">
        <v>5107</v>
      </c>
      <c r="B44" s="518" t="s">
        <v>2380</v>
      </c>
      <c r="C44" s="528"/>
      <c r="D44" s="528"/>
      <c r="E44" s="528"/>
      <c r="F44" s="528"/>
      <c r="G44" s="528"/>
      <c r="H44" s="528"/>
      <c r="I44" s="528"/>
      <c r="J44" s="528"/>
      <c r="K44" s="528"/>
      <c r="L44" s="528"/>
      <c r="M44" s="528"/>
      <c r="N44" s="528"/>
      <c r="O44" s="528"/>
      <c r="P44" s="528"/>
      <c r="Q44" s="528"/>
      <c r="R44" s="528"/>
      <c r="S44" s="528"/>
      <c r="T44" s="528"/>
      <c r="U44" s="528"/>
      <c r="V44" s="528"/>
      <c r="W44" s="528"/>
      <c r="X44" s="528"/>
      <c r="Y44" s="528"/>
      <c r="Z44" s="528"/>
      <c r="AA44" s="528"/>
      <c r="AB44" s="528"/>
      <c r="AC44" s="515"/>
      <c r="AD44" s="528"/>
      <c r="AE44" s="528"/>
      <c r="AF44" s="528"/>
      <c r="AG44" s="528"/>
      <c r="AH44" s="528"/>
      <c r="AI44" s="528"/>
      <c r="AJ44" s="528"/>
      <c r="AK44" s="528"/>
      <c r="AL44" s="515"/>
      <c r="AM44" s="528"/>
    </row>
    <row r="45" spans="1:39" ht="14.4">
      <c r="A45" s="523">
        <v>5108</v>
      </c>
      <c r="B45" s="518" t="s">
        <v>2381</v>
      </c>
      <c r="C45" s="528"/>
      <c r="D45" s="528"/>
      <c r="E45" s="528"/>
      <c r="F45" s="528"/>
      <c r="G45" s="528"/>
      <c r="H45" s="528"/>
      <c r="I45" s="528"/>
      <c r="J45" s="528"/>
      <c r="K45" s="528"/>
      <c r="L45" s="528"/>
      <c r="M45" s="528"/>
      <c r="N45" s="528"/>
      <c r="O45" s="528"/>
      <c r="P45" s="528"/>
      <c r="Q45" s="528"/>
      <c r="R45" s="528"/>
      <c r="S45" s="528"/>
      <c r="T45" s="528"/>
      <c r="U45" s="528"/>
      <c r="V45" s="528"/>
      <c r="W45" s="528"/>
      <c r="X45" s="528"/>
      <c r="Y45" s="528"/>
      <c r="Z45" s="528"/>
      <c r="AA45" s="528"/>
      <c r="AB45" s="528"/>
      <c r="AC45" s="515"/>
      <c r="AD45" s="528"/>
      <c r="AE45" s="528"/>
      <c r="AF45" s="528"/>
      <c r="AG45" s="528"/>
      <c r="AH45" s="528"/>
      <c r="AI45" s="528"/>
      <c r="AJ45" s="528"/>
      <c r="AK45" s="528"/>
      <c r="AL45" s="515"/>
      <c r="AM45" s="528"/>
    </row>
    <row r="46" spans="1:39" ht="14.4">
      <c r="A46" s="523">
        <v>5109</v>
      </c>
      <c r="B46" s="518" t="s">
        <v>2382</v>
      </c>
      <c r="C46" s="528"/>
      <c r="D46" s="528"/>
      <c r="E46" s="528"/>
      <c r="F46" s="528"/>
      <c r="G46" s="528"/>
      <c r="H46" s="528"/>
      <c r="I46" s="528"/>
      <c r="J46" s="528"/>
      <c r="K46" s="528"/>
      <c r="L46" s="528"/>
      <c r="M46" s="528"/>
      <c r="N46" s="528"/>
      <c r="O46" s="528"/>
      <c r="P46" s="528"/>
      <c r="Q46" s="528"/>
      <c r="R46" s="528"/>
      <c r="S46" s="528"/>
      <c r="T46" s="528"/>
      <c r="U46" s="528"/>
      <c r="V46" s="528"/>
      <c r="W46" s="528"/>
      <c r="X46" s="528"/>
      <c r="Y46" s="528"/>
      <c r="Z46" s="528"/>
      <c r="AA46" s="528"/>
      <c r="AB46" s="528"/>
      <c r="AC46" s="515"/>
      <c r="AD46" s="528"/>
      <c r="AE46" s="528"/>
      <c r="AF46" s="528"/>
      <c r="AG46" s="528"/>
      <c r="AH46" s="528"/>
      <c r="AI46" s="528"/>
      <c r="AJ46" s="528"/>
      <c r="AK46" s="528"/>
      <c r="AL46" s="515"/>
      <c r="AM46" s="528"/>
    </row>
    <row r="47" spans="1:39" ht="14.4">
      <c r="A47" s="523">
        <v>5110</v>
      </c>
      <c r="B47" s="518" t="s">
        <v>2383</v>
      </c>
      <c r="C47" s="528"/>
      <c r="D47" s="528"/>
      <c r="E47" s="528"/>
      <c r="F47" s="528"/>
      <c r="G47" s="528"/>
      <c r="H47" s="528"/>
      <c r="I47" s="528"/>
      <c r="J47" s="528"/>
      <c r="K47" s="528"/>
      <c r="L47" s="528"/>
      <c r="M47" s="528"/>
      <c r="N47" s="528"/>
      <c r="O47" s="528"/>
      <c r="P47" s="528"/>
      <c r="Q47" s="528"/>
      <c r="R47" s="528"/>
      <c r="S47" s="528"/>
      <c r="T47" s="528"/>
      <c r="U47" s="528"/>
      <c r="V47" s="528"/>
      <c r="W47" s="528"/>
      <c r="X47" s="528"/>
      <c r="Y47" s="528"/>
      <c r="Z47" s="528"/>
      <c r="AA47" s="528"/>
      <c r="AB47" s="528"/>
      <c r="AC47" s="515"/>
      <c r="AD47" s="528"/>
      <c r="AE47" s="528"/>
      <c r="AF47" s="528"/>
      <c r="AG47" s="528"/>
      <c r="AH47" s="528"/>
      <c r="AI47" s="528"/>
      <c r="AJ47" s="528"/>
      <c r="AK47" s="528"/>
      <c r="AL47" s="515"/>
      <c r="AM47" s="528"/>
    </row>
    <row r="48" spans="1:39" ht="14.4">
      <c r="A48" s="523">
        <v>5115</v>
      </c>
      <c r="B48" s="518" t="s">
        <v>2384</v>
      </c>
      <c r="C48" s="528"/>
      <c r="D48" s="528"/>
      <c r="E48" s="528"/>
      <c r="F48" s="528"/>
      <c r="G48" s="528"/>
      <c r="H48" s="528"/>
      <c r="I48" s="528"/>
      <c r="J48" s="528"/>
      <c r="K48" s="528"/>
      <c r="L48" s="528"/>
      <c r="M48" s="528"/>
      <c r="N48" s="528"/>
      <c r="O48" s="528"/>
      <c r="P48" s="528"/>
      <c r="Q48" s="528"/>
      <c r="R48" s="528"/>
      <c r="S48" s="528"/>
      <c r="T48" s="528"/>
      <c r="U48" s="528"/>
      <c r="V48" s="528"/>
      <c r="W48" s="528"/>
      <c r="X48" s="528"/>
      <c r="Y48" s="528"/>
      <c r="Z48" s="528"/>
      <c r="AA48" s="528"/>
      <c r="AB48" s="528"/>
      <c r="AC48" s="515"/>
      <c r="AD48" s="528"/>
      <c r="AE48" s="528"/>
      <c r="AF48" s="528"/>
      <c r="AG48" s="528"/>
      <c r="AH48" s="528"/>
      <c r="AI48" s="528"/>
      <c r="AJ48" s="528"/>
      <c r="AK48" s="528"/>
      <c r="AL48" s="515"/>
      <c r="AM48" s="528"/>
    </row>
    <row r="49" spans="1:39" ht="14.4">
      <c r="A49" s="523">
        <v>5118</v>
      </c>
      <c r="B49" s="518" t="s">
        <v>2385</v>
      </c>
      <c r="C49" s="528"/>
      <c r="D49" s="528"/>
      <c r="E49" s="528"/>
      <c r="F49" s="528"/>
      <c r="G49" s="528"/>
      <c r="H49" s="528"/>
      <c r="I49" s="528"/>
      <c r="J49" s="528"/>
      <c r="K49" s="528"/>
      <c r="L49" s="528"/>
      <c r="M49" s="528"/>
      <c r="N49" s="528"/>
      <c r="O49" s="528"/>
      <c r="P49" s="528"/>
      <c r="Q49" s="528"/>
      <c r="R49" s="528"/>
      <c r="S49" s="528"/>
      <c r="T49" s="528"/>
      <c r="U49" s="528"/>
      <c r="V49" s="528"/>
      <c r="W49" s="528"/>
      <c r="X49" s="528"/>
      <c r="Y49" s="528"/>
      <c r="Z49" s="528"/>
      <c r="AA49" s="528"/>
      <c r="AB49" s="528"/>
      <c r="AC49" s="515"/>
      <c r="AD49" s="528"/>
      <c r="AE49" s="528"/>
      <c r="AF49" s="528"/>
      <c r="AG49" s="528"/>
      <c r="AH49" s="528"/>
      <c r="AI49" s="528"/>
      <c r="AJ49" s="528"/>
      <c r="AK49" s="528"/>
      <c r="AL49" s="515"/>
      <c r="AM49" s="528"/>
    </row>
    <row r="50" spans="1:39" ht="14.4">
      <c r="A50" s="523">
        <v>5126</v>
      </c>
      <c r="B50" s="518" t="s">
        <v>2386</v>
      </c>
      <c r="C50" s="528"/>
      <c r="D50" s="528"/>
      <c r="E50" s="528"/>
      <c r="F50" s="528"/>
      <c r="G50" s="528"/>
      <c r="H50" s="528"/>
      <c r="I50" s="528"/>
      <c r="J50" s="528"/>
      <c r="K50" s="528"/>
      <c r="L50" s="528"/>
      <c r="M50" s="528"/>
      <c r="N50" s="528"/>
      <c r="O50" s="528"/>
      <c r="P50" s="528"/>
      <c r="Q50" s="528"/>
      <c r="R50" s="528"/>
      <c r="S50" s="528"/>
      <c r="T50" s="528"/>
      <c r="U50" s="528"/>
      <c r="V50" s="528"/>
      <c r="W50" s="528"/>
      <c r="X50" s="528"/>
      <c r="Y50" s="528"/>
      <c r="Z50" s="528"/>
      <c r="AA50" s="528"/>
      <c r="AB50" s="528"/>
      <c r="AC50" s="515"/>
      <c r="AD50" s="528"/>
      <c r="AE50" s="528"/>
      <c r="AF50" s="528"/>
      <c r="AG50" s="528"/>
      <c r="AH50" s="528"/>
      <c r="AI50" s="528"/>
      <c r="AJ50" s="528"/>
      <c r="AK50" s="528"/>
      <c r="AL50" s="515"/>
      <c r="AM50" s="528"/>
    </row>
    <row r="51" spans="1:39" ht="14.4">
      <c r="A51" s="523">
        <v>5131</v>
      </c>
      <c r="B51" s="518" t="s">
        <v>2387</v>
      </c>
      <c r="C51" s="528"/>
      <c r="D51" s="528"/>
      <c r="E51" s="528"/>
      <c r="F51" s="528"/>
      <c r="G51" s="528"/>
      <c r="H51" s="528"/>
      <c r="I51" s="528"/>
      <c r="J51" s="528"/>
      <c r="K51" s="528"/>
      <c r="L51" s="528"/>
      <c r="M51" s="528"/>
      <c r="N51" s="528"/>
      <c r="O51" s="528"/>
      <c r="P51" s="528"/>
      <c r="Q51" s="528"/>
      <c r="R51" s="528"/>
      <c r="S51" s="528"/>
      <c r="T51" s="528"/>
      <c r="U51" s="528"/>
      <c r="V51" s="528"/>
      <c r="W51" s="528"/>
      <c r="X51" s="528"/>
      <c r="Y51" s="528"/>
      <c r="Z51" s="528"/>
      <c r="AA51" s="528"/>
      <c r="AB51" s="528"/>
      <c r="AC51" s="515"/>
      <c r="AD51" s="528"/>
      <c r="AE51" s="528"/>
      <c r="AF51" s="528"/>
      <c r="AG51" s="528"/>
      <c r="AH51" s="528"/>
      <c r="AI51" s="528"/>
      <c r="AJ51" s="528"/>
      <c r="AK51" s="528"/>
      <c r="AL51" s="515"/>
      <c r="AM51" s="528"/>
    </row>
    <row r="52" spans="1:39" ht="14.4">
      <c r="A52" s="523">
        <v>5135</v>
      </c>
      <c r="B52" s="518" t="s">
        <v>2388</v>
      </c>
      <c r="C52" s="528"/>
      <c r="D52" s="528"/>
      <c r="E52" s="528"/>
      <c r="F52" s="528"/>
      <c r="G52" s="528"/>
      <c r="H52" s="528"/>
      <c r="I52" s="528"/>
      <c r="J52" s="528"/>
      <c r="K52" s="528"/>
      <c r="L52" s="528"/>
      <c r="M52" s="528"/>
      <c r="N52" s="528"/>
      <c r="O52" s="528"/>
      <c r="P52" s="528"/>
      <c r="Q52" s="528"/>
      <c r="R52" s="528"/>
      <c r="S52" s="528"/>
      <c r="T52" s="528"/>
      <c r="U52" s="528"/>
      <c r="V52" s="528"/>
      <c r="W52" s="528"/>
      <c r="X52" s="528"/>
      <c r="Y52" s="528"/>
      <c r="Z52" s="528"/>
      <c r="AA52" s="528"/>
      <c r="AB52" s="528"/>
      <c r="AC52" s="515"/>
      <c r="AD52" s="528"/>
      <c r="AE52" s="528"/>
      <c r="AF52" s="528"/>
      <c r="AG52" s="528"/>
      <c r="AH52" s="528"/>
      <c r="AI52" s="528"/>
      <c r="AJ52" s="528"/>
      <c r="AK52" s="528"/>
      <c r="AL52" s="515"/>
      <c r="AM52" s="528"/>
    </row>
    <row r="53" spans="1:39" ht="14.4">
      <c r="A53" s="523">
        <v>5138</v>
      </c>
      <c r="B53" s="518" t="s">
        <v>2389</v>
      </c>
      <c r="C53" s="528"/>
      <c r="D53" s="528"/>
      <c r="E53" s="528"/>
      <c r="F53" s="528"/>
      <c r="G53" s="528"/>
      <c r="H53" s="528"/>
      <c r="I53" s="528"/>
      <c r="J53" s="528"/>
      <c r="K53" s="528"/>
      <c r="L53" s="528"/>
      <c r="M53" s="528"/>
      <c r="N53" s="528"/>
      <c r="O53" s="528"/>
      <c r="P53" s="528"/>
      <c r="Q53" s="528"/>
      <c r="R53" s="528"/>
      <c r="S53" s="528"/>
      <c r="T53" s="528"/>
      <c r="U53" s="528"/>
      <c r="V53" s="528"/>
      <c r="W53" s="528"/>
      <c r="X53" s="528"/>
      <c r="Y53" s="528"/>
      <c r="Z53" s="528"/>
      <c r="AA53" s="528"/>
      <c r="AB53" s="528"/>
      <c r="AC53" s="515"/>
      <c r="AD53" s="528"/>
      <c r="AE53" s="528"/>
      <c r="AF53" s="528"/>
      <c r="AG53" s="528"/>
      <c r="AH53" s="528"/>
      <c r="AI53" s="528"/>
      <c r="AJ53" s="528"/>
      <c r="AK53" s="528"/>
      <c r="AL53" s="528"/>
      <c r="AM53" s="528"/>
    </row>
    <row r="54" spans="1:39" ht="15" thickBot="1">
      <c r="A54" s="524">
        <v>5139</v>
      </c>
      <c r="B54" s="519" t="s">
        <v>2390</v>
      </c>
      <c r="C54" s="528"/>
      <c r="D54" s="528"/>
      <c r="E54" s="528"/>
      <c r="F54" s="528"/>
      <c r="G54" s="528"/>
      <c r="H54" s="528"/>
      <c r="I54" s="528"/>
      <c r="J54" s="528"/>
      <c r="K54" s="528"/>
      <c r="L54" s="528"/>
      <c r="M54" s="528"/>
      <c r="N54" s="528"/>
      <c r="O54" s="528"/>
      <c r="P54" s="528"/>
      <c r="Q54" s="528"/>
      <c r="R54" s="528"/>
      <c r="S54" s="528"/>
      <c r="T54" s="528"/>
      <c r="U54" s="528"/>
      <c r="V54" s="528"/>
      <c r="W54" s="528"/>
      <c r="X54" s="528"/>
      <c r="Y54" s="528"/>
      <c r="Z54" s="528"/>
      <c r="AA54" s="528"/>
      <c r="AB54" s="528"/>
      <c r="AC54" s="528"/>
      <c r="AD54" s="528"/>
      <c r="AE54" s="528"/>
      <c r="AF54" s="528"/>
      <c r="AG54" s="528"/>
      <c r="AH54" s="528"/>
      <c r="AI54" s="528"/>
      <c r="AJ54" s="528"/>
      <c r="AK54" s="528"/>
      <c r="AL54" s="528"/>
      <c r="AM54" s="528"/>
    </row>
    <row r="55" spans="1:39" ht="14.4">
      <c r="A55" s="515"/>
      <c r="B55" s="515"/>
      <c r="C55" s="528"/>
      <c r="D55" s="528"/>
      <c r="E55" s="528"/>
      <c r="F55" s="528"/>
      <c r="G55" s="528"/>
      <c r="H55" s="528"/>
      <c r="I55" s="528"/>
      <c r="J55" s="528"/>
      <c r="K55" s="528"/>
      <c r="L55" s="528"/>
      <c r="M55" s="528"/>
      <c r="N55" s="528"/>
      <c r="O55" s="528"/>
      <c r="P55" s="528"/>
      <c r="Q55" s="528"/>
      <c r="R55" s="528"/>
      <c r="S55" s="528"/>
      <c r="T55" s="528"/>
      <c r="U55" s="528"/>
      <c r="V55" s="528"/>
      <c r="W55" s="528"/>
      <c r="X55" s="528"/>
      <c r="Y55" s="528"/>
      <c r="Z55" s="528"/>
      <c r="AA55" s="528"/>
      <c r="AB55" s="528"/>
      <c r="AC55" s="528"/>
      <c r="AD55" s="528"/>
      <c r="AE55" s="528"/>
      <c r="AF55" s="528"/>
      <c r="AG55" s="528"/>
      <c r="AH55" s="528"/>
      <c r="AI55" s="528"/>
      <c r="AJ55" s="528"/>
      <c r="AK55" s="528"/>
      <c r="AL55" s="528"/>
      <c r="AM55" s="528"/>
    </row>
    <row r="56" spans="1:39" ht="14.4">
      <c r="A56" s="515"/>
      <c r="B56" s="515"/>
      <c r="C56" s="528"/>
      <c r="D56" s="528"/>
      <c r="E56" s="528"/>
      <c r="F56" s="528"/>
      <c r="G56" s="528"/>
      <c r="H56" s="528"/>
      <c r="I56" s="528"/>
      <c r="J56" s="528"/>
      <c r="K56" s="528"/>
      <c r="L56" s="528"/>
      <c r="M56" s="528"/>
      <c r="N56" s="528"/>
      <c r="O56" s="528"/>
      <c r="P56" s="528"/>
      <c r="Q56" s="528"/>
      <c r="R56" s="528"/>
      <c r="S56" s="528"/>
      <c r="T56" s="528"/>
      <c r="U56" s="528"/>
      <c r="V56" s="528"/>
      <c r="W56" s="528"/>
      <c r="X56" s="528"/>
      <c r="Y56" s="528"/>
      <c r="Z56" s="528"/>
      <c r="AA56" s="528"/>
      <c r="AB56" s="528"/>
      <c r="AC56" s="528"/>
      <c r="AD56" s="528"/>
      <c r="AE56" s="528"/>
      <c r="AF56" s="528"/>
      <c r="AG56" s="528"/>
      <c r="AH56" s="528"/>
      <c r="AI56" s="528"/>
      <c r="AJ56" s="528"/>
      <c r="AK56" s="528"/>
      <c r="AL56" s="528"/>
      <c r="AM56" s="528"/>
    </row>
    <row r="57" spans="1:39" ht="14.4">
      <c r="A57" s="515"/>
      <c r="B57" s="515"/>
      <c r="C57" s="528"/>
      <c r="D57" s="528"/>
      <c r="E57" s="528"/>
      <c r="F57" s="528"/>
      <c r="G57" s="528"/>
      <c r="H57" s="528"/>
      <c r="I57" s="528"/>
      <c r="J57" s="528"/>
      <c r="K57" s="528"/>
      <c r="L57" s="528"/>
      <c r="M57" s="528"/>
      <c r="N57" s="528"/>
      <c r="O57" s="528"/>
      <c r="P57" s="528"/>
      <c r="Q57" s="528"/>
      <c r="R57" s="528"/>
      <c r="S57" s="528"/>
      <c r="T57" s="528"/>
      <c r="U57" s="528"/>
      <c r="V57" s="528"/>
      <c r="W57" s="528"/>
      <c r="X57" s="528"/>
      <c r="Y57" s="528"/>
      <c r="Z57" s="528"/>
      <c r="AA57" s="528"/>
      <c r="AB57" s="528"/>
      <c r="AC57" s="528"/>
      <c r="AD57" s="528"/>
      <c r="AE57" s="528"/>
      <c r="AF57" s="528"/>
      <c r="AG57" s="528"/>
      <c r="AH57" s="528"/>
      <c r="AI57" s="528"/>
      <c r="AJ57" s="528"/>
      <c r="AK57" s="528"/>
      <c r="AL57" s="528"/>
      <c r="AM57" s="528"/>
    </row>
    <row r="58" spans="1:39" ht="14.4">
      <c r="A58" s="460"/>
      <c r="B58" s="460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</row>
    <row r="59" spans="1:39" ht="14.4">
      <c r="A59" s="638" t="s">
        <v>2161</v>
      </c>
      <c r="B59" s="638"/>
      <c r="C59" s="454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</row>
    <row r="60" spans="1:39" ht="15" thickBot="1">
      <c r="A60" s="544"/>
      <c r="B60" s="544"/>
      <c r="C60" s="463"/>
      <c r="D60" s="461"/>
      <c r="E60" s="461"/>
      <c r="F60" s="461"/>
      <c r="G60" s="461"/>
      <c r="H60" s="461"/>
      <c r="I60" s="461"/>
      <c r="J60" s="461"/>
      <c r="K60" s="461"/>
      <c r="L60" s="461"/>
      <c r="M60" s="461"/>
      <c r="N60" s="461"/>
      <c r="O60" s="461"/>
      <c r="P60" s="461"/>
      <c r="Q60" s="461"/>
      <c r="R60" s="461"/>
      <c r="S60" s="461"/>
      <c r="T60" s="461"/>
      <c r="U60" s="461"/>
      <c r="V60" s="461"/>
      <c r="W60" s="461"/>
      <c r="X60" s="461"/>
      <c r="Y60" s="461"/>
      <c r="Z60" s="461"/>
      <c r="AA60" s="461"/>
      <c r="AB60" s="461"/>
      <c r="AC60" s="461"/>
      <c r="AD60" s="461"/>
      <c r="AE60" s="461"/>
      <c r="AF60" s="461"/>
      <c r="AG60" s="461"/>
      <c r="AH60" s="461"/>
      <c r="AI60" s="461"/>
      <c r="AJ60" s="461"/>
      <c r="AK60" s="461"/>
      <c r="AL60" s="461"/>
      <c r="AM60" s="461"/>
    </row>
    <row r="61" spans="1:39" ht="14.4">
      <c r="A61" s="636" t="s">
        <v>2162</v>
      </c>
      <c r="B61" s="637"/>
      <c r="C61" s="454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</row>
    <row r="62" spans="1:39">
      <c r="A62" s="554"/>
      <c r="B62" s="555" t="s">
        <v>2163</v>
      </c>
      <c r="C62" s="465"/>
      <c r="D62" s="464"/>
      <c r="E62" s="464"/>
      <c r="F62" s="464"/>
      <c r="G62" s="464"/>
      <c r="H62" s="464"/>
      <c r="I62" s="464"/>
      <c r="J62" s="464"/>
      <c r="K62" s="464"/>
      <c r="L62" s="464"/>
      <c r="M62" s="464"/>
      <c r="N62" s="464"/>
      <c r="O62" s="464"/>
      <c r="P62" s="464"/>
      <c r="Q62" s="464"/>
      <c r="R62" s="464"/>
      <c r="S62" s="464"/>
      <c r="T62" s="464"/>
      <c r="U62" s="464"/>
      <c r="V62" s="464"/>
      <c r="W62" s="464"/>
      <c r="X62" s="464"/>
      <c r="Y62" s="464"/>
      <c r="Z62" s="464"/>
      <c r="AA62" s="464"/>
      <c r="AB62" s="464"/>
      <c r="AC62" s="464"/>
      <c r="AD62" s="464"/>
      <c r="AE62" s="464"/>
      <c r="AF62" s="464"/>
      <c r="AG62" s="464"/>
      <c r="AH62" s="464"/>
      <c r="AI62" s="464"/>
      <c r="AJ62" s="464"/>
      <c r="AK62" s="464"/>
      <c r="AL62" s="464"/>
      <c r="AM62" s="464"/>
    </row>
    <row r="63" spans="1:39" ht="14.4" thickBot="1">
      <c r="A63" s="549"/>
      <c r="B63" s="550" t="s">
        <v>2164</v>
      </c>
      <c r="C63" s="465"/>
      <c r="D63" s="464"/>
      <c r="E63" s="464"/>
      <c r="F63" s="464"/>
      <c r="G63" s="464"/>
      <c r="H63" s="464"/>
      <c r="I63" s="464"/>
      <c r="J63" s="464"/>
      <c r="K63" s="464"/>
      <c r="L63" s="464"/>
      <c r="M63" s="464"/>
      <c r="N63" s="464"/>
      <c r="O63" s="464"/>
      <c r="P63" s="464"/>
      <c r="Q63" s="464"/>
      <c r="R63" s="464"/>
      <c r="S63" s="464"/>
      <c r="T63" s="464"/>
      <c r="U63" s="464"/>
      <c r="V63" s="464"/>
      <c r="W63" s="464"/>
      <c r="X63" s="464"/>
      <c r="Y63" s="464"/>
      <c r="Z63" s="464"/>
      <c r="AA63" s="464"/>
      <c r="AB63" s="464"/>
      <c r="AC63" s="464"/>
      <c r="AD63" s="464"/>
      <c r="AE63" s="464"/>
      <c r="AF63" s="464"/>
      <c r="AG63" s="464"/>
      <c r="AH63" s="464"/>
      <c r="AI63" s="464"/>
      <c r="AJ63" s="464"/>
      <c r="AK63" s="464"/>
      <c r="AL63" s="464"/>
      <c r="AM63" s="464"/>
    </row>
    <row r="64" spans="1:39" ht="15" thickBot="1">
      <c r="A64" s="527" t="s">
        <v>2059</v>
      </c>
      <c r="B64"/>
      <c r="C64" s="45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</row>
    <row r="65" spans="1:39" ht="14.4">
      <c r="A65" s="636" t="s">
        <v>2165</v>
      </c>
      <c r="B65" s="637"/>
      <c r="C65" s="454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</row>
    <row r="66" spans="1:39" ht="14.4" thickBot="1">
      <c r="A66" s="549"/>
      <c r="B66" s="550" t="s">
        <v>2166</v>
      </c>
      <c r="C66" s="465"/>
      <c r="D66" s="464"/>
      <c r="E66" s="464"/>
      <c r="F66" s="464"/>
      <c r="G66" s="464"/>
      <c r="H66" s="464"/>
      <c r="I66" s="464"/>
      <c r="J66" s="464"/>
      <c r="K66" s="464"/>
      <c r="L66" s="464"/>
      <c r="M66" s="464"/>
      <c r="N66" s="464"/>
      <c r="O66" s="464"/>
      <c r="P66" s="464"/>
      <c r="Q66" s="464"/>
      <c r="R66" s="464"/>
      <c r="S66" s="464"/>
      <c r="T66" s="464"/>
      <c r="U66" s="464"/>
      <c r="V66" s="464"/>
      <c r="W66" s="464"/>
      <c r="X66" s="464"/>
      <c r="Y66" s="464"/>
      <c r="Z66" s="464"/>
      <c r="AA66" s="464"/>
      <c r="AB66" s="464"/>
      <c r="AC66" s="464"/>
      <c r="AD66" s="464"/>
      <c r="AE66" s="464"/>
      <c r="AF66" s="464"/>
      <c r="AG66" s="464"/>
      <c r="AH66" s="464"/>
      <c r="AI66" s="464"/>
      <c r="AJ66" s="464"/>
      <c r="AK66" s="464"/>
      <c r="AL66" s="464"/>
      <c r="AM66" s="464"/>
    </row>
    <row r="67" spans="1:39" ht="15" thickBot="1">
      <c r="A67" s="527" t="s">
        <v>2059</v>
      </c>
      <c r="B67"/>
      <c r="C67" s="454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</row>
    <row r="68" spans="1:39" ht="14.4">
      <c r="A68" s="636" t="s">
        <v>2167</v>
      </c>
      <c r="B68" s="637"/>
      <c r="C68" s="454"/>
    </row>
    <row r="69" spans="1:39">
      <c r="A69" s="554"/>
      <c r="B69" s="555" t="s">
        <v>2168</v>
      </c>
      <c r="C69" s="465"/>
    </row>
    <row r="70" spans="1:39">
      <c r="A70" s="554"/>
      <c r="B70" s="555" t="s">
        <v>2169</v>
      </c>
      <c r="C70" s="465"/>
    </row>
    <row r="71" spans="1:39">
      <c r="A71" s="554"/>
      <c r="B71" s="555" t="s">
        <v>2170</v>
      </c>
      <c r="C71" s="465"/>
    </row>
    <row r="72" spans="1:39">
      <c r="A72" s="554"/>
      <c r="B72" s="555" t="s">
        <v>2171</v>
      </c>
      <c r="C72" s="465"/>
    </row>
    <row r="73" spans="1:39" ht="14.4" thickBot="1">
      <c r="A73" s="549"/>
      <c r="B73" s="550" t="s">
        <v>2172</v>
      </c>
      <c r="C73" s="465"/>
    </row>
    <row r="74" spans="1:39" ht="15" thickBot="1">
      <c r="A74" s="527" t="s">
        <v>2059</v>
      </c>
      <c r="B74"/>
      <c r="C74" s="454"/>
    </row>
    <row r="75" spans="1:39" ht="14.4">
      <c r="A75" s="636" t="s">
        <v>2173</v>
      </c>
      <c r="B75" s="637"/>
      <c r="C75" s="454"/>
    </row>
    <row r="76" spans="1:39">
      <c r="A76" s="554"/>
      <c r="B76" s="555" t="s">
        <v>2174</v>
      </c>
      <c r="C76" s="465"/>
    </row>
    <row r="77" spans="1:39">
      <c r="A77" s="554"/>
      <c r="B77" s="555" t="s">
        <v>2175</v>
      </c>
      <c r="C77" s="465"/>
    </row>
    <row r="78" spans="1:39">
      <c r="A78" s="554"/>
      <c r="B78" s="555" t="s">
        <v>2176</v>
      </c>
      <c r="C78" s="465"/>
    </row>
    <row r="79" spans="1:39">
      <c r="A79" s="554"/>
      <c r="B79" s="555" t="s">
        <v>2177</v>
      </c>
      <c r="C79" s="465"/>
    </row>
    <row r="80" spans="1:39">
      <c r="A80" s="554"/>
      <c r="B80" s="555" t="s">
        <v>2178</v>
      </c>
      <c r="C80" s="465"/>
    </row>
    <row r="81" spans="1:3">
      <c r="A81" s="554"/>
      <c r="B81" s="555" t="s">
        <v>2179</v>
      </c>
      <c r="C81" s="465"/>
    </row>
    <row r="82" spans="1:3">
      <c r="A82" s="554"/>
      <c r="B82" s="555" t="s">
        <v>2180</v>
      </c>
      <c r="C82" s="465"/>
    </row>
    <row r="83" spans="1:3">
      <c r="A83" s="554"/>
      <c r="B83" s="555" t="s">
        <v>2181</v>
      </c>
      <c r="C83" s="465"/>
    </row>
    <row r="84" spans="1:3" ht="14.4" thickBot="1">
      <c r="A84" s="549"/>
      <c r="B84" s="550" t="s">
        <v>2182</v>
      </c>
      <c r="C84" s="465"/>
    </row>
    <row r="85" spans="1:3" ht="15" thickBot="1">
      <c r="A85" s="527" t="s">
        <v>2059</v>
      </c>
      <c r="B85"/>
      <c r="C85" s="454"/>
    </row>
    <row r="86" spans="1:3" ht="14.4">
      <c r="A86" s="636" t="s">
        <v>2183</v>
      </c>
      <c r="B86" s="637"/>
      <c r="C86" s="454"/>
    </row>
    <row r="87" spans="1:3">
      <c r="A87" s="554"/>
      <c r="B87" s="555" t="s">
        <v>2184</v>
      </c>
      <c r="C87" s="465"/>
    </row>
    <row r="88" spans="1:3">
      <c r="A88" s="554"/>
      <c r="B88" s="555" t="s">
        <v>2185</v>
      </c>
      <c r="C88" s="465"/>
    </row>
    <row r="89" spans="1:3">
      <c r="A89" s="554"/>
      <c r="B89" s="555" t="s">
        <v>2186</v>
      </c>
      <c r="C89" s="465"/>
    </row>
    <row r="90" spans="1:3" ht="14.4" thickBot="1">
      <c r="A90" s="549"/>
      <c r="B90" s="550" t="s">
        <v>2187</v>
      </c>
      <c r="C90" s="465"/>
    </row>
    <row r="91" spans="1:3" ht="15" thickBot="1">
      <c r="A91" s="527" t="s">
        <v>2059</v>
      </c>
      <c r="B91"/>
      <c r="C91" s="454"/>
    </row>
    <row r="92" spans="1:3" ht="14.4">
      <c r="A92" s="636" t="s">
        <v>2188</v>
      </c>
      <c r="B92" s="637"/>
      <c r="C92" s="454"/>
    </row>
    <row r="93" spans="1:3">
      <c r="A93" s="554"/>
      <c r="B93" s="555" t="s">
        <v>2189</v>
      </c>
      <c r="C93" s="465"/>
    </row>
    <row r="94" spans="1:3">
      <c r="A94" s="554"/>
      <c r="B94" s="555" t="s">
        <v>2190</v>
      </c>
      <c r="C94" s="465"/>
    </row>
    <row r="95" spans="1:3">
      <c r="A95" s="554"/>
      <c r="B95" s="555" t="s">
        <v>2191</v>
      </c>
      <c r="C95" s="465"/>
    </row>
    <row r="96" spans="1:3">
      <c r="A96" s="554"/>
      <c r="B96" s="555" t="s">
        <v>2192</v>
      </c>
      <c r="C96" s="465"/>
    </row>
    <row r="97" spans="1:3">
      <c r="A97" s="554"/>
      <c r="B97" s="555" t="s">
        <v>2193</v>
      </c>
      <c r="C97" s="465"/>
    </row>
    <row r="98" spans="1:3">
      <c r="A98" s="554"/>
      <c r="B98" s="555" t="s">
        <v>2194</v>
      </c>
      <c r="C98" s="465"/>
    </row>
    <row r="99" spans="1:3" ht="14.4" thickBot="1">
      <c r="A99" s="549"/>
      <c r="B99" s="550" t="s">
        <v>2195</v>
      </c>
      <c r="C99" s="465"/>
    </row>
    <row r="100" spans="1:3" ht="15" thickBot="1">
      <c r="A100" s="527" t="s">
        <v>2059</v>
      </c>
      <c r="B100"/>
      <c r="C100" s="454"/>
    </row>
    <row r="101" spans="1:3" ht="14.4">
      <c r="A101" s="636" t="s">
        <v>2196</v>
      </c>
      <c r="B101" s="637"/>
      <c r="C101" s="454"/>
    </row>
    <row r="102" spans="1:3">
      <c r="A102" s="554"/>
      <c r="B102" s="555" t="s">
        <v>2197</v>
      </c>
      <c r="C102" s="465"/>
    </row>
    <row r="103" spans="1:3">
      <c r="A103" s="554"/>
      <c r="B103" s="555" t="s">
        <v>2198</v>
      </c>
      <c r="C103" s="465"/>
    </row>
    <row r="104" spans="1:3">
      <c r="A104" s="554"/>
      <c r="B104" s="555" t="s">
        <v>2199</v>
      </c>
      <c r="C104" s="465"/>
    </row>
    <row r="105" spans="1:3" ht="14.4" thickBot="1">
      <c r="A105" s="549"/>
      <c r="B105" s="550" t="s">
        <v>2200</v>
      </c>
      <c r="C105" s="465"/>
    </row>
    <row r="106" spans="1:3" ht="14.4">
      <c r="A106" s="527" t="s">
        <v>2059</v>
      </c>
      <c r="B106"/>
      <c r="C106" s="454"/>
    </row>
    <row r="107" spans="1:3" ht="14.4">
      <c r="A107" s="657" t="s">
        <v>2201</v>
      </c>
      <c r="B107" s="657"/>
      <c r="C107" s="454"/>
    </row>
    <row r="108" spans="1:3">
      <c r="A108" s="515"/>
      <c r="B108" s="546" t="s">
        <v>2202</v>
      </c>
      <c r="C108" s="465"/>
    </row>
    <row r="109" spans="1:3" ht="15" thickBot="1">
      <c r="A109" s="527" t="s">
        <v>2059</v>
      </c>
      <c r="B109"/>
      <c r="C109" s="454"/>
    </row>
    <row r="110" spans="1:3" ht="14.4">
      <c r="A110" s="636" t="s">
        <v>2203</v>
      </c>
      <c r="B110" s="637"/>
      <c r="C110" s="454"/>
    </row>
    <row r="111" spans="1:3">
      <c r="A111" s="554"/>
      <c r="B111" s="555" t="s">
        <v>2204</v>
      </c>
      <c r="C111" s="465"/>
    </row>
    <row r="112" spans="1:3">
      <c r="A112" s="554"/>
      <c r="B112" s="555" t="s">
        <v>2205</v>
      </c>
      <c r="C112" s="465"/>
    </row>
    <row r="113" spans="1:3">
      <c r="A113" s="554"/>
      <c r="B113" s="555" t="s">
        <v>2206</v>
      </c>
      <c r="C113" s="465"/>
    </row>
    <row r="114" spans="1:3">
      <c r="A114" s="554"/>
      <c r="B114" s="555" t="s">
        <v>2207</v>
      </c>
      <c r="C114" s="465"/>
    </row>
    <row r="115" spans="1:3">
      <c r="A115" s="554"/>
      <c r="B115" s="555" t="s">
        <v>2208</v>
      </c>
      <c r="C115" s="465"/>
    </row>
    <row r="116" spans="1:3" ht="14.4" thickBot="1">
      <c r="A116" s="549"/>
      <c r="B116" s="550" t="s">
        <v>2209</v>
      </c>
      <c r="C116" s="465"/>
    </row>
    <row r="117" spans="1:3" ht="15" thickBot="1">
      <c r="A117" s="527" t="s">
        <v>2059</v>
      </c>
      <c r="B117"/>
      <c r="C117" s="454"/>
    </row>
    <row r="118" spans="1:3" ht="14.4">
      <c r="A118" s="636" t="s">
        <v>2210</v>
      </c>
      <c r="B118" s="637"/>
      <c r="C118" s="454"/>
    </row>
    <row r="119" spans="1:3">
      <c r="A119" s="554"/>
      <c r="B119" s="555" t="s">
        <v>2211</v>
      </c>
      <c r="C119" s="465"/>
    </row>
    <row r="120" spans="1:3">
      <c r="A120" s="554"/>
      <c r="B120" s="555" t="s">
        <v>2212</v>
      </c>
      <c r="C120" s="465"/>
    </row>
    <row r="121" spans="1:3">
      <c r="A121" s="554"/>
      <c r="B121" s="555" t="s">
        <v>2213</v>
      </c>
      <c r="C121" s="465"/>
    </row>
    <row r="122" spans="1:3">
      <c r="A122" s="554"/>
      <c r="B122" s="555" t="s">
        <v>2214</v>
      </c>
      <c r="C122" s="465"/>
    </row>
    <row r="123" spans="1:3">
      <c r="A123" s="554"/>
      <c r="B123" s="555" t="s">
        <v>2215</v>
      </c>
      <c r="C123" s="465"/>
    </row>
    <row r="124" spans="1:3">
      <c r="A124" s="554"/>
      <c r="B124" s="555" t="s">
        <v>2216</v>
      </c>
      <c r="C124" s="465"/>
    </row>
    <row r="125" spans="1:3" ht="14.4" thickBot="1">
      <c r="A125" s="549"/>
      <c r="B125" s="550" t="s">
        <v>2217</v>
      </c>
      <c r="C125" s="465"/>
    </row>
    <row r="126" spans="1:3" ht="15" thickBot="1">
      <c r="A126" s="527" t="s">
        <v>2059</v>
      </c>
      <c r="B126"/>
      <c r="C126" s="454"/>
    </row>
    <row r="127" spans="1:3" ht="14.4">
      <c r="A127" s="636" t="s">
        <v>2218</v>
      </c>
      <c r="B127" s="637"/>
      <c r="C127" s="454"/>
    </row>
    <row r="128" spans="1:3" ht="14.4" thickBot="1">
      <c r="A128" s="549"/>
      <c r="B128" s="550" t="s">
        <v>2219</v>
      </c>
      <c r="C128" s="465"/>
    </row>
    <row r="129" spans="1:3" ht="15" thickBot="1">
      <c r="A129" s="527" t="s">
        <v>2059</v>
      </c>
      <c r="B129"/>
      <c r="C129" s="454"/>
    </row>
    <row r="130" spans="1:3" ht="14.4">
      <c r="A130" s="636" t="s">
        <v>2220</v>
      </c>
      <c r="B130" s="637"/>
      <c r="C130" s="454"/>
    </row>
    <row r="131" spans="1:3">
      <c r="A131" s="554"/>
      <c r="B131" s="555" t="s">
        <v>2221</v>
      </c>
      <c r="C131" s="465"/>
    </row>
    <row r="132" spans="1:3">
      <c r="A132" s="554"/>
      <c r="B132" s="555" t="s">
        <v>2222</v>
      </c>
      <c r="C132" s="465"/>
    </row>
    <row r="133" spans="1:3" ht="14.4" thickBot="1">
      <c r="A133" s="549"/>
      <c r="B133" s="550" t="s">
        <v>2223</v>
      </c>
      <c r="C133" s="465"/>
    </row>
    <row r="134" spans="1:3" ht="14.4">
      <c r="A134" s="467"/>
      <c r="B134" s="467"/>
      <c r="C134"/>
    </row>
  </sheetData>
  <sheetProtection algorithmName="SHA-512" hashValue="xQjz1rbhSlNuk1hPNqlOOn5RooUHUSK/RDtDSYAAhWMlM0Nctb7/e9FQ63q/mEWIrj/ml7BmjSTh+UPMjHSnzA==" saltValue="6O5zl5BprU7rUJWuMyvOQA==" spinCount="100000" sheet="1" objects="1" scenarios="1"/>
  <mergeCells count="30">
    <mergeCell ref="S9:T9"/>
    <mergeCell ref="V9:W9"/>
    <mergeCell ref="A9:B9"/>
    <mergeCell ref="D9:E9"/>
    <mergeCell ref="A1:E1"/>
    <mergeCell ref="A2:E2"/>
    <mergeCell ref="A3:E4"/>
    <mergeCell ref="A5:E5"/>
    <mergeCell ref="A59:B59"/>
    <mergeCell ref="G9:H9"/>
    <mergeCell ref="J9:K9"/>
    <mergeCell ref="M9:N9"/>
    <mergeCell ref="P9:Q9"/>
    <mergeCell ref="Y9:Z9"/>
    <mergeCell ref="AB9:AC9"/>
    <mergeCell ref="AE9:AF9"/>
    <mergeCell ref="AH9:AI9"/>
    <mergeCell ref="AK9:AL9"/>
    <mergeCell ref="A130:B130"/>
    <mergeCell ref="A61:B61"/>
    <mergeCell ref="A65:B65"/>
    <mergeCell ref="A68:B68"/>
    <mergeCell ref="A75:B75"/>
    <mergeCell ref="A86:B86"/>
    <mergeCell ref="A92:B92"/>
    <mergeCell ref="A101:B101"/>
    <mergeCell ref="A107:B107"/>
    <mergeCell ref="A110:B110"/>
    <mergeCell ref="A118:B118"/>
    <mergeCell ref="A127:B127"/>
  </mergeCells>
  <pageMargins left="0.7" right="0.7" top="0.75" bottom="0.75" header="0.3" footer="0.3"/>
  <pageSetup orientation="portrait" r:id="rId1"/>
  <tableParts count="13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3EDD2-E6B1-4C8B-846E-FADD64F7FBFD}">
  <sheetPr codeName="Sheet24">
    <tabColor theme="7" tint="0.59999389629810485"/>
  </sheetPr>
  <dimension ref="A1:E62"/>
  <sheetViews>
    <sheetView workbookViewId="0"/>
  </sheetViews>
  <sheetFormatPr defaultColWidth="8.88671875" defaultRowHeight="13.8"/>
  <cols>
    <col min="1" max="1" width="7.44140625" style="18" customWidth="1"/>
    <col min="2" max="2" width="40.6640625" style="18" customWidth="1"/>
    <col min="3" max="3" width="16.6640625" style="260" bestFit="1" customWidth="1"/>
    <col min="4" max="4" width="16.88671875" style="260" bestFit="1" customWidth="1"/>
    <col min="5" max="5" width="15.5546875" style="18" customWidth="1"/>
    <col min="6" max="16384" width="8.88671875" style="18"/>
  </cols>
  <sheetData>
    <row r="1" spans="1:5">
      <c r="A1" s="252" t="s">
        <v>2008</v>
      </c>
      <c r="B1" s="26"/>
    </row>
    <row r="3" spans="1:5">
      <c r="A3" s="267"/>
      <c r="B3" s="267"/>
      <c r="C3" s="291" t="s">
        <v>1751</v>
      </c>
      <c r="D3" s="291" t="s">
        <v>1752</v>
      </c>
      <c r="E3" s="291" t="s">
        <v>1881</v>
      </c>
    </row>
    <row r="4" spans="1:5" s="17" customFormat="1">
      <c r="A4" s="293" t="s">
        <v>1753</v>
      </c>
      <c r="C4" s="294"/>
      <c r="D4" s="294"/>
    </row>
    <row r="5" spans="1:5">
      <c r="A5" s="121"/>
      <c r="B5" s="122" t="s">
        <v>1754</v>
      </c>
      <c r="C5" s="124">
        <v>3855480</v>
      </c>
      <c r="D5" s="124">
        <v>3855480</v>
      </c>
      <c r="E5" s="262">
        <v>3855480</v>
      </c>
    </row>
    <row r="6" spans="1:5" s="17" customFormat="1">
      <c r="A6" s="285" t="s">
        <v>45</v>
      </c>
      <c r="B6" s="283" t="s">
        <v>1794</v>
      </c>
      <c r="C6" s="286">
        <f>SUM(C5)</f>
        <v>3855480</v>
      </c>
      <c r="D6" s="286">
        <f>SUM(D5)</f>
        <v>3855480</v>
      </c>
      <c r="E6" s="292">
        <f>SUM(E5)</f>
        <v>3855480</v>
      </c>
    </row>
    <row r="7" spans="1:5" s="17" customFormat="1">
      <c r="A7" s="285"/>
      <c r="B7" s="283"/>
      <c r="C7" s="284"/>
      <c r="D7" s="286"/>
      <c r="E7" s="292"/>
    </row>
    <row r="8" spans="1:5" s="17" customFormat="1">
      <c r="A8" s="293" t="s">
        <v>1755</v>
      </c>
      <c r="B8" s="298"/>
      <c r="C8" s="294"/>
      <c r="D8" s="294"/>
      <c r="E8" s="295"/>
    </row>
    <row r="9" spans="1:5">
      <c r="A9" s="121"/>
      <c r="B9" s="122" t="s">
        <v>1756</v>
      </c>
      <c r="C9" s="124">
        <v>1187500</v>
      </c>
      <c r="D9" s="124">
        <v>1187500</v>
      </c>
      <c r="E9" s="262">
        <v>1187500</v>
      </c>
    </row>
    <row r="10" spans="1:5" s="17" customFormat="1">
      <c r="A10" s="285" t="s">
        <v>53</v>
      </c>
      <c r="B10" s="283" t="s">
        <v>1795</v>
      </c>
      <c r="C10" s="286">
        <f>SUM(C9)</f>
        <v>1187500</v>
      </c>
      <c r="D10" s="286">
        <f>SUM(D9)</f>
        <v>1187500</v>
      </c>
      <c r="E10" s="292">
        <f>SUM(E9)</f>
        <v>1187500</v>
      </c>
    </row>
    <row r="11" spans="1:5" s="17" customFormat="1">
      <c r="A11" s="285"/>
      <c r="B11" s="283"/>
      <c r="C11" s="286"/>
      <c r="D11" s="286"/>
      <c r="E11" s="292"/>
    </row>
    <row r="12" spans="1:5" s="17" customFormat="1">
      <c r="A12" s="293" t="s">
        <v>1757</v>
      </c>
      <c r="B12" s="298"/>
      <c r="C12" s="294"/>
      <c r="D12" s="294"/>
      <c r="E12" s="295"/>
    </row>
    <row r="13" spans="1:5">
      <c r="A13" s="121"/>
      <c r="B13" s="122" t="s">
        <v>1758</v>
      </c>
      <c r="C13" s="124">
        <v>416955</v>
      </c>
      <c r="D13" s="124">
        <v>0</v>
      </c>
      <c r="E13" s="262">
        <v>0</v>
      </c>
    </row>
    <row r="14" spans="1:5">
      <c r="A14" s="285" t="str">
        <f>Summary!A10</f>
        <v>003549</v>
      </c>
      <c r="B14" s="283" t="s">
        <v>1796</v>
      </c>
      <c r="C14" s="286">
        <f>SUM(C13)</f>
        <v>416955</v>
      </c>
      <c r="D14" s="286">
        <f>SUM(D13)</f>
        <v>0</v>
      </c>
      <c r="E14" s="292">
        <f>SUM(E13)</f>
        <v>0</v>
      </c>
    </row>
    <row r="15" spans="1:5">
      <c r="A15" s="285"/>
      <c r="B15" s="283"/>
      <c r="C15" s="286"/>
      <c r="D15" s="286"/>
      <c r="E15" s="292"/>
    </row>
    <row r="16" spans="1:5">
      <c r="A16" s="293" t="s">
        <v>1759</v>
      </c>
      <c r="B16" s="150"/>
      <c r="C16" s="294"/>
      <c r="D16" s="294"/>
      <c r="E16" s="295"/>
    </row>
    <row r="17" spans="1:5">
      <c r="A17" s="121"/>
      <c r="B17" s="122" t="s">
        <v>1760</v>
      </c>
      <c r="C17" s="124">
        <v>475000</v>
      </c>
      <c r="D17" s="124">
        <v>500000</v>
      </c>
      <c r="E17" s="262">
        <v>500000</v>
      </c>
    </row>
    <row r="18" spans="1:5" s="17" customFormat="1">
      <c r="A18" s="285" t="s">
        <v>59</v>
      </c>
      <c r="B18" s="283" t="s">
        <v>1784</v>
      </c>
      <c r="C18" s="286">
        <f>SUM(C17)</f>
        <v>475000</v>
      </c>
      <c r="D18" s="286">
        <f>SUM(D17)</f>
        <v>500000</v>
      </c>
      <c r="E18" s="292">
        <f>SUM(E17)</f>
        <v>500000</v>
      </c>
    </row>
    <row r="19" spans="1:5" s="17" customFormat="1">
      <c r="A19" s="285"/>
      <c r="B19" s="283"/>
      <c r="C19" s="286"/>
      <c r="D19" s="286"/>
      <c r="E19" s="292"/>
    </row>
    <row r="20" spans="1:5" s="17" customFormat="1">
      <c r="A20" s="293" t="s">
        <v>1761</v>
      </c>
      <c r="B20" s="298"/>
      <c r="C20" s="294"/>
      <c r="D20" s="294"/>
      <c r="E20" s="295"/>
    </row>
    <row r="21" spans="1:5">
      <c r="A21" s="121"/>
      <c r="B21" s="122" t="s">
        <v>1762</v>
      </c>
      <c r="C21" s="124">
        <v>1553615</v>
      </c>
      <c r="D21" s="124">
        <v>1553615</v>
      </c>
      <c r="E21" s="262">
        <v>1553615</v>
      </c>
    </row>
    <row r="22" spans="1:5">
      <c r="A22" s="289"/>
      <c r="B22" s="288" t="s">
        <v>1763</v>
      </c>
      <c r="C22" s="296">
        <v>278292</v>
      </c>
      <c r="D22" s="296">
        <v>278292</v>
      </c>
      <c r="E22" s="297">
        <v>278292</v>
      </c>
    </row>
    <row r="23" spans="1:5">
      <c r="A23" s="261" t="s">
        <v>73</v>
      </c>
      <c r="B23" s="263" t="s">
        <v>1761</v>
      </c>
      <c r="C23" s="264">
        <f>SUM(C21:C22)</f>
        <v>1831907</v>
      </c>
      <c r="D23" s="264">
        <f>SUM(D21:D22)</f>
        <v>1831907</v>
      </c>
      <c r="E23" s="265">
        <f>SUM(E21:E22)</f>
        <v>1831907</v>
      </c>
    </row>
    <row r="24" spans="1:5">
      <c r="A24" s="285"/>
      <c r="B24" s="283"/>
      <c r="C24" s="286"/>
      <c r="D24" s="286"/>
      <c r="E24" s="292"/>
    </row>
    <row r="25" spans="1:5">
      <c r="A25" s="293" t="s">
        <v>1764</v>
      </c>
      <c r="B25" s="150"/>
      <c r="C25" s="294"/>
      <c r="D25" s="294"/>
      <c r="E25" s="295"/>
    </row>
    <row r="26" spans="1:5">
      <c r="A26" s="121"/>
      <c r="B26" s="122" t="s">
        <v>1765</v>
      </c>
      <c r="C26" s="124">
        <v>303240</v>
      </c>
      <c r="D26" s="124">
        <v>303240</v>
      </c>
      <c r="E26" s="262">
        <v>303240</v>
      </c>
    </row>
    <row r="27" spans="1:5">
      <c r="A27" s="285" t="s">
        <v>83</v>
      </c>
      <c r="B27" s="283" t="s">
        <v>1789</v>
      </c>
      <c r="C27" s="286">
        <f>SUM(C26)</f>
        <v>303240</v>
      </c>
      <c r="D27" s="286">
        <f>SUM(D26)</f>
        <v>303240</v>
      </c>
      <c r="E27" s="292">
        <f>SUM(E26)</f>
        <v>303240</v>
      </c>
    </row>
    <row r="28" spans="1:5">
      <c r="A28" s="285"/>
      <c r="B28" s="283"/>
      <c r="C28" s="286"/>
      <c r="D28" s="286"/>
      <c r="E28" s="292"/>
    </row>
    <row r="29" spans="1:5">
      <c r="A29" s="293" t="s">
        <v>1766</v>
      </c>
      <c r="B29" s="150"/>
      <c r="C29" s="294"/>
      <c r="D29" s="294"/>
      <c r="E29" s="295"/>
    </row>
    <row r="30" spans="1:5">
      <c r="A30" s="121"/>
      <c r="B30" s="122" t="s">
        <v>1798</v>
      </c>
      <c r="C30" s="124">
        <v>308871</v>
      </c>
      <c r="D30" s="124">
        <v>308872.09999999998</v>
      </c>
      <c r="E30" s="262">
        <v>308872.09999999998</v>
      </c>
    </row>
    <row r="31" spans="1:5">
      <c r="A31" s="285" t="s">
        <v>85</v>
      </c>
      <c r="B31" s="283" t="s">
        <v>1790</v>
      </c>
      <c r="C31" s="286">
        <f>SUM(C30)</f>
        <v>308871</v>
      </c>
      <c r="D31" s="286">
        <f>SUM(D30)</f>
        <v>308872.09999999998</v>
      </c>
      <c r="E31" s="292">
        <f>SUM(E30)</f>
        <v>308872.09999999998</v>
      </c>
    </row>
    <row r="32" spans="1:5">
      <c r="A32" s="285"/>
      <c r="B32" s="283"/>
      <c r="C32" s="286"/>
      <c r="D32" s="286"/>
      <c r="E32" s="292"/>
    </row>
    <row r="33" spans="1:5">
      <c r="A33" s="293" t="s">
        <v>1767</v>
      </c>
      <c r="B33" s="150"/>
      <c r="C33" s="294"/>
      <c r="D33" s="294"/>
      <c r="E33" s="295"/>
    </row>
    <row r="34" spans="1:5">
      <c r="A34" s="121"/>
      <c r="B34" s="122" t="s">
        <v>1768</v>
      </c>
      <c r="C34" s="124">
        <v>1187500</v>
      </c>
      <c r="D34" s="124">
        <v>1187500</v>
      </c>
      <c r="E34" s="262">
        <v>1187500</v>
      </c>
    </row>
    <row r="35" spans="1:5">
      <c r="A35" s="285" t="s">
        <v>87</v>
      </c>
      <c r="B35" s="283" t="s">
        <v>1791</v>
      </c>
      <c r="C35" s="286">
        <f>SUM(C34)</f>
        <v>1187500</v>
      </c>
      <c r="D35" s="286">
        <f>SUM(D34)</f>
        <v>1187500</v>
      </c>
      <c r="E35" s="292">
        <f>SUM(E34)</f>
        <v>1187500</v>
      </c>
    </row>
    <row r="36" spans="1:5">
      <c r="A36" s="285"/>
      <c r="B36" s="283"/>
      <c r="C36" s="286"/>
      <c r="D36" s="286"/>
      <c r="E36" s="292"/>
    </row>
    <row r="37" spans="1:5">
      <c r="A37" s="293" t="s">
        <v>1769</v>
      </c>
      <c r="B37" s="150"/>
      <c r="C37" s="294"/>
      <c r="D37" s="294"/>
      <c r="E37" s="295"/>
    </row>
    <row r="38" spans="1:5">
      <c r="A38" s="121"/>
      <c r="B38" s="122" t="s">
        <v>1770</v>
      </c>
      <c r="C38" s="124">
        <v>3326403</v>
      </c>
      <c r="D38" s="124">
        <v>3326403</v>
      </c>
      <c r="E38" s="262">
        <v>3326403</v>
      </c>
    </row>
    <row r="39" spans="1:5">
      <c r="A39" s="285" t="s">
        <v>89</v>
      </c>
      <c r="B39" s="283" t="s">
        <v>1792</v>
      </c>
      <c r="C39" s="286">
        <f>SUM(C38)</f>
        <v>3326403</v>
      </c>
      <c r="D39" s="286">
        <f>SUM(D38)</f>
        <v>3326403</v>
      </c>
      <c r="E39" s="292">
        <f>SUM(E38)</f>
        <v>3326403</v>
      </c>
    </row>
    <row r="40" spans="1:5">
      <c r="A40" s="285"/>
      <c r="B40" s="283"/>
      <c r="C40" s="286"/>
      <c r="D40" s="286"/>
      <c r="E40" s="292"/>
    </row>
    <row r="41" spans="1:5">
      <c r="A41" s="293" t="s">
        <v>1771</v>
      </c>
      <c r="B41" s="150"/>
      <c r="C41" s="294"/>
      <c r="D41" s="294"/>
      <c r="E41" s="295"/>
    </row>
    <row r="42" spans="1:5">
      <c r="A42" s="121"/>
      <c r="B42" s="122" t="s">
        <v>1772</v>
      </c>
      <c r="C42" s="124">
        <v>141164.29999999999</v>
      </c>
      <c r="D42" s="124">
        <v>141164.29999999999</v>
      </c>
      <c r="E42" s="262">
        <v>141164.29999999999</v>
      </c>
    </row>
    <row r="43" spans="1:5">
      <c r="A43" s="285" t="s">
        <v>93</v>
      </c>
      <c r="B43" s="283" t="s">
        <v>1793</v>
      </c>
      <c r="C43" s="284">
        <f>SUM(C42)</f>
        <v>141164.29999999999</v>
      </c>
      <c r="D43" s="286">
        <f>SUM(D42)</f>
        <v>141164.29999999999</v>
      </c>
      <c r="E43" s="292">
        <f>SUM(E42)</f>
        <v>141164.29999999999</v>
      </c>
    </row>
    <row r="44" spans="1:5">
      <c r="A44" s="285"/>
      <c r="B44" s="283"/>
      <c r="C44" s="284"/>
      <c r="D44" s="286"/>
      <c r="E44" s="292"/>
    </row>
    <row r="45" spans="1:5">
      <c r="A45" s="293" t="s">
        <v>1773</v>
      </c>
      <c r="B45" s="298"/>
      <c r="C45" s="294"/>
      <c r="D45" s="294"/>
      <c r="E45" s="295"/>
    </row>
    <row r="46" spans="1:5">
      <c r="A46" s="121"/>
      <c r="B46" s="122" t="s">
        <v>1774</v>
      </c>
      <c r="C46" s="124">
        <v>307853</v>
      </c>
      <c r="D46" s="124">
        <v>307854.17499999999</v>
      </c>
      <c r="E46" s="262">
        <v>307853</v>
      </c>
    </row>
    <row r="47" spans="1:5" ht="15.6">
      <c r="A47" s="289"/>
      <c r="B47" s="288" t="s">
        <v>1797</v>
      </c>
      <c r="C47" s="290">
        <v>0</v>
      </c>
      <c r="D47" s="296">
        <f>1750000/2</f>
        <v>875000</v>
      </c>
      <c r="E47" s="297">
        <f>1750000/2</f>
        <v>875000</v>
      </c>
    </row>
    <row r="48" spans="1:5">
      <c r="A48" s="261" t="s">
        <v>101</v>
      </c>
      <c r="B48" s="263" t="s">
        <v>1788</v>
      </c>
      <c r="C48" s="287">
        <f>SUM(C46:C47)</f>
        <v>307853</v>
      </c>
      <c r="D48" s="264">
        <f>SUM(D46:D47)</f>
        <v>1182854.175</v>
      </c>
      <c r="E48" s="265">
        <f>SUM(E46:E47)</f>
        <v>1182853</v>
      </c>
    </row>
    <row r="49" spans="1:5">
      <c r="A49" s="285"/>
      <c r="B49" s="283"/>
      <c r="C49" s="284"/>
      <c r="D49" s="286"/>
      <c r="E49" s="292"/>
    </row>
    <row r="50" spans="1:5">
      <c r="A50" s="293" t="s">
        <v>1775</v>
      </c>
      <c r="B50" s="150"/>
      <c r="C50" s="294"/>
      <c r="D50" s="294"/>
      <c r="E50" s="295"/>
    </row>
    <row r="51" spans="1:5">
      <c r="A51" s="121"/>
      <c r="B51" s="122" t="s">
        <v>1776</v>
      </c>
      <c r="C51" s="124">
        <v>2500000</v>
      </c>
      <c r="D51" s="124">
        <v>2500000</v>
      </c>
      <c r="E51" s="262">
        <v>2500000</v>
      </c>
    </row>
    <row r="52" spans="1:5">
      <c r="A52" s="285" t="s">
        <v>105</v>
      </c>
      <c r="B52" s="283" t="s">
        <v>1787</v>
      </c>
      <c r="C52" s="284">
        <f>SUM(C51)</f>
        <v>2500000</v>
      </c>
      <c r="D52" s="286">
        <f>SUM(D51)</f>
        <v>2500000</v>
      </c>
      <c r="E52" s="292">
        <f>SUM(E51)</f>
        <v>2500000</v>
      </c>
    </row>
    <row r="53" spans="1:5">
      <c r="A53" s="299"/>
      <c r="B53" s="300"/>
      <c r="C53" s="301"/>
      <c r="D53" s="301"/>
      <c r="E53" s="302"/>
    </row>
    <row r="54" spans="1:5">
      <c r="A54" s="283" t="s">
        <v>1777</v>
      </c>
      <c r="C54" s="286"/>
      <c r="D54" s="286"/>
      <c r="E54" s="292"/>
    </row>
    <row r="55" spans="1:5">
      <c r="A55" s="121"/>
      <c r="B55" s="122" t="s">
        <v>1778</v>
      </c>
      <c r="C55" s="124">
        <v>0</v>
      </c>
      <c r="D55" s="124">
        <v>2500000</v>
      </c>
      <c r="E55" s="262">
        <v>2500000</v>
      </c>
    </row>
    <row r="56" spans="1:5">
      <c r="A56" s="285" t="s">
        <v>123</v>
      </c>
      <c r="B56" s="283" t="s">
        <v>1786</v>
      </c>
      <c r="C56" s="284">
        <f>SUM(C55)</f>
        <v>0</v>
      </c>
      <c r="D56" s="286">
        <f>SUM(D55)</f>
        <v>2500000</v>
      </c>
      <c r="E56" s="292">
        <f>SUM(E55)</f>
        <v>2500000</v>
      </c>
    </row>
    <row r="57" spans="1:5">
      <c r="A57" s="285"/>
      <c r="B57" s="283"/>
      <c r="C57" s="284"/>
      <c r="D57" s="286"/>
      <c r="E57" s="292"/>
    </row>
    <row r="58" spans="1:5">
      <c r="A58" s="293" t="s">
        <v>1779</v>
      </c>
      <c r="B58" s="150"/>
      <c r="C58" s="294"/>
      <c r="D58" s="294"/>
      <c r="E58" s="295"/>
    </row>
    <row r="59" spans="1:5">
      <c r="A59" s="121"/>
      <c r="B59" s="122" t="s">
        <v>1780</v>
      </c>
      <c r="C59" s="124">
        <v>0</v>
      </c>
      <c r="D59" s="124">
        <v>2000000</v>
      </c>
      <c r="E59" s="353" t="s">
        <v>1992</v>
      </c>
    </row>
    <row r="60" spans="1:5">
      <c r="A60" s="285" t="s">
        <v>145</v>
      </c>
      <c r="B60" s="283" t="s">
        <v>1785</v>
      </c>
      <c r="C60" s="284">
        <f>SUM(C59)</f>
        <v>0</v>
      </c>
      <c r="D60" s="286">
        <f>SUM(D59)</f>
        <v>2000000</v>
      </c>
      <c r="E60" s="292">
        <f>SUM(E59)</f>
        <v>0</v>
      </c>
    </row>
    <row r="61" spans="1:5">
      <c r="A61" s="285"/>
      <c r="B61" s="283"/>
      <c r="C61" s="284"/>
      <c r="D61" s="286"/>
      <c r="E61" s="292"/>
    </row>
    <row r="62" spans="1:5">
      <c r="A62" s="666" t="s">
        <v>1781</v>
      </c>
      <c r="B62" s="667"/>
      <c r="C62" s="266">
        <f>C60+C56+C52+C48+C43+C39+C35+C31+C27+C23+C18+C14+C10+C6</f>
        <v>15841873.300000001</v>
      </c>
      <c r="D62" s="266">
        <f>D60+D56+D52+D48+D43+D39+D35+D31+D27+D23+D18+D14+D10+D6</f>
        <v>20824920.574999999</v>
      </c>
      <c r="E62" s="266">
        <f>E60+E56+E52+E48+E43+E39+E35+E31+E27+E23+E18+E14+E10+E6</f>
        <v>18824919.399999999</v>
      </c>
    </row>
  </sheetData>
  <sheetProtection algorithmName="SHA-512" hashValue="a1P+AnUqlKPC7wwX/1UmqNy68fwctOMqEiUpMKOj7Yezt3Ll7iDu23h5aD1pCow5UQy+MbC1a22nDVuA4z6pCA==" saltValue="DWSfbiNxH3a+sbb/0SusBQ==" spinCount="100000" sheet="1" objects="1" scenarios="1"/>
  <mergeCells count="1">
    <mergeCell ref="A62:B6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B6FD5-8129-4CAE-9BE7-CE806BBF65CD}">
  <dimension ref="A1:K28"/>
  <sheetViews>
    <sheetView workbookViewId="0">
      <selection activeCell="C8" sqref="C8"/>
    </sheetView>
  </sheetViews>
  <sheetFormatPr defaultRowHeight="14.4"/>
  <cols>
    <col min="1" max="1" width="16.6640625" bestFit="1" customWidth="1"/>
    <col min="2" max="2" width="14.6640625" bestFit="1" customWidth="1"/>
    <col min="3" max="3" width="18.5546875" bestFit="1" customWidth="1"/>
    <col min="4" max="4" width="17.33203125" bestFit="1" customWidth="1"/>
    <col min="6" max="6" width="3.5546875" customWidth="1"/>
    <col min="7" max="7" width="46" bestFit="1" customWidth="1"/>
    <col min="8" max="8" width="15.5546875" bestFit="1" customWidth="1"/>
    <col min="9" max="11" width="20.33203125" bestFit="1" customWidth="1"/>
  </cols>
  <sheetData>
    <row r="1" spans="1:11">
      <c r="A1" s="668" t="s">
        <v>9</v>
      </c>
      <c r="B1" s="668"/>
      <c r="C1" s="668"/>
      <c r="D1" s="668"/>
      <c r="G1" s="669" t="s">
        <v>2260</v>
      </c>
      <c r="H1" s="669"/>
      <c r="I1" s="669"/>
      <c r="J1" s="669"/>
      <c r="K1" s="669"/>
    </row>
    <row r="2" spans="1:11">
      <c r="A2" t="s">
        <v>2261</v>
      </c>
      <c r="H2" t="s">
        <v>2261</v>
      </c>
    </row>
    <row r="3" spans="1:11">
      <c r="A3" s="332" t="s">
        <v>2262</v>
      </c>
      <c r="B3" s="332" t="s">
        <v>2263</v>
      </c>
      <c r="C3" s="332" t="s">
        <v>2264</v>
      </c>
      <c r="D3" s="332" t="s">
        <v>2265</v>
      </c>
      <c r="H3" s="332" t="s">
        <v>2262</v>
      </c>
      <c r="I3" s="332" t="s">
        <v>2263</v>
      </c>
      <c r="J3" s="332" t="s">
        <v>2264</v>
      </c>
      <c r="K3" s="332" t="s">
        <v>2266</v>
      </c>
    </row>
    <row r="4" spans="1:11">
      <c r="A4" s="506">
        <f>Dash!F6</f>
        <v>58740964.652154602</v>
      </c>
      <c r="B4" s="506">
        <f>Summary!I55</f>
        <v>58740964.652154602</v>
      </c>
      <c r="C4" s="506">
        <f>'Three-Pay'!E55+'Three-Pay'!G55+'Three-Pay'!I55</f>
        <v>58740964.652154602</v>
      </c>
      <c r="D4" s="506">
        <f>'Base Tier Summary'!K55</f>
        <v>58740964.652154602</v>
      </c>
      <c r="H4" s="506">
        <f>Dash!F7+Dash!F8+Dash!F9+Dash!F10+Dash!F11+Dash!F12+Dash!F13+Dash!F14+Dash!F15+Dash!F16+Dash!F17+Dash!F18+Dash!F19+Dash!F20+Dash!F21+Dash!F22+Dash!F23+Dash!F24</f>
        <v>1115822260.9075835</v>
      </c>
      <c r="I4" s="506">
        <f>Summary!J55</f>
        <v>1115822260.9075835</v>
      </c>
      <c r="J4" s="506">
        <f>'Three-Pay'!F55+'Three-Pay'!H55+'Three-Pay'!J55</f>
        <v>1120584486.0935521</v>
      </c>
      <c r="K4" s="506">
        <f>'Performance Summary'!C56+'Performance Summary'!F56+'Performance Summary'!J56+'Performance Summary'!N56+'Performance Summary'!R56+'Performance Summary'!V56+'Performance Summary'!Y56+'Performance Summary'!AB56+'Performance Summary'!AF56+'Performance Summary'!AJ56+'Performance Summary'!AN56+'Performance Summary'!AR56+'Performance Summary'!AV56+'Performance Summary'!AZ56+'Performance Summary'!BD56+'Performance Summary'!BH56+'Performance Summary'!BK56+'Performance Summary'!BN56</f>
        <v>1115822260.9075835</v>
      </c>
    </row>
    <row r="5" spans="1:11">
      <c r="B5" s="506">
        <f>B4-A4</f>
        <v>0</v>
      </c>
      <c r="C5" s="506">
        <f>C4-A4</f>
        <v>0</v>
      </c>
      <c r="D5" s="506">
        <f>D4-A4</f>
        <v>0</v>
      </c>
      <c r="G5" s="507" t="s">
        <v>2058</v>
      </c>
      <c r="H5" s="506">
        <f>Dash!F25</f>
        <v>1472335.5191053608</v>
      </c>
      <c r="I5" s="506">
        <f>Summary!K55</f>
        <v>1472335.5191053608</v>
      </c>
      <c r="J5" s="506"/>
    </row>
    <row r="6" spans="1:11">
      <c r="A6" t="s">
        <v>2267</v>
      </c>
      <c r="H6" s="333">
        <f>H4+H5</f>
        <v>1117294596.4266889</v>
      </c>
      <c r="I6" s="333">
        <f>I4+I5</f>
        <v>1117294596.4266889</v>
      </c>
    </row>
    <row r="7" spans="1:11">
      <c r="A7" s="332" t="s">
        <v>2268</v>
      </c>
      <c r="B7" s="332" t="s">
        <v>2267</v>
      </c>
      <c r="C7" s="332" t="s">
        <v>183</v>
      </c>
      <c r="D7" s="332"/>
    </row>
    <row r="8" spans="1:11">
      <c r="A8" s="508">
        <f>'Cost Study'!D31</f>
        <v>265646730</v>
      </c>
      <c r="B8" s="509">
        <f>Hours!H1354</f>
        <v>261565501</v>
      </c>
      <c r="C8" s="508">
        <f>'Contact Hours'!L1633</f>
        <v>261591261</v>
      </c>
      <c r="H8" t="s">
        <v>2269</v>
      </c>
    </row>
    <row r="9" spans="1:11">
      <c r="A9" s="510">
        <f>A8-C8</f>
        <v>4055469</v>
      </c>
      <c r="C9" s="511">
        <f>C8-B8</f>
        <v>25760</v>
      </c>
      <c r="H9" s="332" t="s">
        <v>2262</v>
      </c>
      <c r="I9" s="332" t="s">
        <v>2266</v>
      </c>
      <c r="J9" s="332"/>
    </row>
    <row r="10" spans="1:11">
      <c r="C10" s="332" t="s">
        <v>2270</v>
      </c>
      <c r="G10" t="s">
        <v>11</v>
      </c>
      <c r="H10" s="506">
        <f>Dash!F7</f>
        <v>198356516.18266547</v>
      </c>
      <c r="I10" s="506">
        <f>'Performance Summary'!C56</f>
        <v>198356516.18266547</v>
      </c>
      <c r="J10" s="333">
        <f t="shared" ref="J10:J28" si="0">H10-I10</f>
        <v>0</v>
      </c>
    </row>
    <row r="11" spans="1:11">
      <c r="G11" t="s">
        <v>13</v>
      </c>
      <c r="H11" s="506">
        <f>Dash!F8</f>
        <v>258724027.31496271</v>
      </c>
      <c r="I11" s="506">
        <f>'Performance Summary'!F56</f>
        <v>258724027.31496271</v>
      </c>
      <c r="J11" s="333">
        <f t="shared" si="0"/>
        <v>0</v>
      </c>
    </row>
    <row r="12" spans="1:11">
      <c r="G12" t="s">
        <v>15</v>
      </c>
      <c r="H12" s="506">
        <f>Dash!F9</f>
        <v>4625642.0374873867</v>
      </c>
      <c r="I12" s="506">
        <f>'Performance Summary'!J56</f>
        <v>4625642.0374873867</v>
      </c>
      <c r="J12" s="333">
        <f t="shared" si="0"/>
        <v>0</v>
      </c>
    </row>
    <row r="13" spans="1:11">
      <c r="A13" s="670" t="s">
        <v>2271</v>
      </c>
      <c r="B13" s="670"/>
      <c r="C13" s="670"/>
      <c r="D13" s="670"/>
      <c r="G13" t="s">
        <v>2049</v>
      </c>
      <c r="H13" s="506">
        <f>Dash!F10</f>
        <v>1957161.333651077</v>
      </c>
      <c r="I13" s="506">
        <f>'Performance Summary'!V56</f>
        <v>1957161.333651077</v>
      </c>
      <c r="J13" s="333">
        <f t="shared" si="0"/>
        <v>0</v>
      </c>
    </row>
    <row r="14" spans="1:11">
      <c r="A14" t="s">
        <v>2261</v>
      </c>
      <c r="G14" t="s">
        <v>2050</v>
      </c>
      <c r="H14" s="506">
        <f>Dash!F11</f>
        <v>17102238.259052474</v>
      </c>
      <c r="I14" s="506">
        <f>'Performance Summary'!Y56</f>
        <v>17102238.259052474</v>
      </c>
      <c r="J14" s="333">
        <f t="shared" si="0"/>
        <v>0</v>
      </c>
    </row>
    <row r="15" spans="1:11">
      <c r="A15" s="332" t="s">
        <v>2263</v>
      </c>
      <c r="B15" s="332" t="s">
        <v>2264</v>
      </c>
      <c r="C15" s="332" t="s">
        <v>2272</v>
      </c>
      <c r="G15" t="s">
        <v>20</v>
      </c>
      <c r="H15" s="506">
        <f>Dash!F12</f>
        <v>3828153.4640078414</v>
      </c>
      <c r="I15" s="506">
        <f>'Performance Summary'!N56</f>
        <v>3828153.4640078414</v>
      </c>
      <c r="J15" s="333">
        <f t="shared" si="0"/>
        <v>0</v>
      </c>
    </row>
    <row r="16" spans="1:11">
      <c r="A16" s="506">
        <f>Summary!J109</f>
        <v>18824919.399999999</v>
      </c>
      <c r="B16" s="506">
        <f>'Three-Pay'!D55</f>
        <v>18824919.399999999</v>
      </c>
      <c r="C16" s="506">
        <f>'NonFormula Support'!E62</f>
        <v>18824919.399999999</v>
      </c>
      <c r="D16" s="333"/>
      <c r="G16" t="s">
        <v>21</v>
      </c>
      <c r="H16" s="506">
        <f>Dash!F13</f>
        <v>12762465.323559118</v>
      </c>
      <c r="I16" s="506">
        <f>'Performance Summary'!R56</f>
        <v>12762465.323559118</v>
      </c>
      <c r="J16" s="333">
        <f t="shared" si="0"/>
        <v>0</v>
      </c>
    </row>
    <row r="17" spans="2:10">
      <c r="B17" s="333">
        <f>B16-A16</f>
        <v>0</v>
      </c>
      <c r="C17" s="333">
        <f>C16-A16</f>
        <v>0</v>
      </c>
      <c r="G17" t="s">
        <v>2273</v>
      </c>
      <c r="H17" s="506">
        <f>Dash!F14</f>
        <v>47616386.062626332</v>
      </c>
      <c r="I17" s="506">
        <f>'Performance Summary'!AB56</f>
        <v>47616386.062626332</v>
      </c>
      <c r="J17" s="333">
        <f t="shared" si="0"/>
        <v>0</v>
      </c>
    </row>
    <row r="18" spans="2:10">
      <c r="G18" t="s">
        <v>2274</v>
      </c>
      <c r="H18" s="506">
        <f>Dash!F15</f>
        <v>106807869.14849909</v>
      </c>
      <c r="I18" s="506">
        <f>'Performance Summary'!AF56</f>
        <v>106807869.14849909</v>
      </c>
      <c r="J18" s="333">
        <f t="shared" si="0"/>
        <v>0</v>
      </c>
    </row>
    <row r="19" spans="2:10">
      <c r="G19" t="s">
        <v>27</v>
      </c>
      <c r="H19" s="506">
        <f>Dash!F16</f>
        <v>159910.75461277645</v>
      </c>
      <c r="I19" s="506">
        <f>'Performance Summary'!AJ56</f>
        <v>159910.75461277645</v>
      </c>
      <c r="J19" s="333">
        <f t="shared" si="0"/>
        <v>0</v>
      </c>
    </row>
    <row r="20" spans="2:10">
      <c r="G20" t="s">
        <v>28</v>
      </c>
      <c r="H20" s="506">
        <f>Dash!F17</f>
        <v>1932529.8508887719</v>
      </c>
      <c r="I20" s="506">
        <f>'Performance Summary'!AN56</f>
        <v>1932529.8508887719</v>
      </c>
      <c r="J20" s="333">
        <f t="shared" si="0"/>
        <v>0</v>
      </c>
    </row>
    <row r="21" spans="2:10">
      <c r="G21" t="s">
        <v>30</v>
      </c>
      <c r="H21" s="506">
        <f>Dash!F18</f>
        <v>328876496.51855737</v>
      </c>
      <c r="I21" s="506">
        <f>'Performance Summary'!AR56</f>
        <v>328876496.51855737</v>
      </c>
      <c r="J21" s="333">
        <f t="shared" si="0"/>
        <v>0</v>
      </c>
    </row>
    <row r="22" spans="2:10">
      <c r="G22" t="s">
        <v>31</v>
      </c>
      <c r="H22" s="506">
        <f>Dash!F19</f>
        <v>115145874.38127287</v>
      </c>
      <c r="I22" s="506">
        <f>'Performance Summary'!AV56</f>
        <v>115145874.38127287</v>
      </c>
      <c r="J22" s="333">
        <f t="shared" si="0"/>
        <v>0</v>
      </c>
    </row>
    <row r="23" spans="2:10">
      <c r="G23" t="s">
        <v>32</v>
      </c>
      <c r="H23" s="506">
        <f>Dash!F20</f>
        <v>3744738.4571632454</v>
      </c>
      <c r="I23" s="506">
        <f>'Performance Summary'!AZ56</f>
        <v>3744738.4571632454</v>
      </c>
      <c r="J23" s="333">
        <f t="shared" si="0"/>
        <v>0</v>
      </c>
    </row>
    <row r="24" spans="2:10">
      <c r="G24" t="s">
        <v>34</v>
      </c>
      <c r="H24" s="506">
        <f>Dash!F21</f>
        <v>7379817.4766493812</v>
      </c>
      <c r="I24" s="506">
        <f>'Performance Summary'!BD56</f>
        <v>7379817.4766493812</v>
      </c>
      <c r="J24" s="333">
        <f t="shared" si="0"/>
        <v>0</v>
      </c>
    </row>
    <row r="25" spans="2:10">
      <c r="G25" t="s">
        <v>1966</v>
      </c>
      <c r="H25" s="506">
        <f>Dash!F22</f>
        <v>720112.34435811394</v>
      </c>
      <c r="I25" s="506">
        <f>'Performance Summary'!BH56</f>
        <v>720112.34435811394</v>
      </c>
      <c r="J25" s="333">
        <f t="shared" si="0"/>
        <v>0</v>
      </c>
    </row>
    <row r="26" spans="2:10">
      <c r="G26" t="s">
        <v>1965</v>
      </c>
      <c r="H26" s="506">
        <f>Dash!F23</f>
        <v>6062274.2305226224</v>
      </c>
      <c r="I26" s="506">
        <f>'Performance Summary'!BK56</f>
        <v>6062274.2305226224</v>
      </c>
      <c r="J26" s="333">
        <f t="shared" si="0"/>
        <v>0</v>
      </c>
    </row>
    <row r="27" spans="2:10">
      <c r="G27" t="s">
        <v>1967</v>
      </c>
      <c r="H27" s="506">
        <f>Dash!F24</f>
        <v>20047.767046594359</v>
      </c>
      <c r="I27" s="506">
        <f>'Performance Summary'!BN56</f>
        <v>20047.767046594359</v>
      </c>
      <c r="J27" s="333">
        <f t="shared" si="0"/>
        <v>0</v>
      </c>
    </row>
    <row r="28" spans="2:10">
      <c r="H28" s="333">
        <f>SUM(H10:H27)</f>
        <v>1115822260.9075835</v>
      </c>
      <c r="I28" s="333">
        <f>SUM(I10:I27)</f>
        <v>1115822260.9075835</v>
      </c>
      <c r="J28" s="333">
        <f t="shared" si="0"/>
        <v>0</v>
      </c>
    </row>
  </sheetData>
  <mergeCells count="3">
    <mergeCell ref="A1:D1"/>
    <mergeCell ref="G1:K1"/>
    <mergeCell ref="A13:D13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978356A292DC4EBC48707A5048B457" ma:contentTypeVersion="14" ma:contentTypeDescription="Create a new document." ma:contentTypeScope="" ma:versionID="dd3b329cc8ce6416ed63f8203e1d81f5">
  <xsd:schema xmlns:xsd="http://www.w3.org/2001/XMLSchema" xmlns:xs="http://www.w3.org/2001/XMLSchema" xmlns:p="http://schemas.microsoft.com/office/2006/metadata/properties" xmlns:ns2="45d763fc-4f99-4bc4-9473-073bdaf6ebb6" xmlns:ns3="97d9faf9-b356-43fe-a6d0-3a5fad3fd388" targetNamespace="http://schemas.microsoft.com/office/2006/metadata/properties" ma:root="true" ma:fieldsID="d04e727b9e40804b895c61db15194f01" ns2:_="" ns3:_="">
    <xsd:import namespace="45d763fc-4f99-4bc4-9473-073bdaf6ebb6"/>
    <xsd:import namespace="97d9faf9-b356-43fe-a6d0-3a5fad3fd3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d763fc-4f99-4bc4-9473-073bdaf6eb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8882c80-0cf4-468a-a21d-ff52c597ef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d9faf9-b356-43fe-a6d0-3a5fad3fd38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2a784822-61cc-49a8-bad6-cf7f184f34ef}" ma:internalName="TaxCatchAll" ma:showField="CatchAllData" ma:web="97d9faf9-b356-43fe-a6d0-3a5fad3fd3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d763fc-4f99-4bc4-9473-073bdaf6ebb6">
      <Terms xmlns="http://schemas.microsoft.com/office/infopath/2007/PartnerControls"/>
    </lcf76f155ced4ddcb4097134ff3c332f>
    <TaxCatchAll xmlns="97d9faf9-b356-43fe-a6d0-3a5fad3fd388" xsi:nil="true"/>
    <SharedWithUsers xmlns="97d9faf9-b356-43fe-a6d0-3a5fad3fd388">
      <UserInfo>
        <DisplayName>Fernandez, Christopher</DisplayName>
        <AccountId>26</AccountId>
        <AccountType/>
      </UserInfo>
      <UserInfo>
        <DisplayName>Drew, David</DisplayName>
        <AccountId>14</AccountId>
        <AccountType/>
      </UserInfo>
      <UserInfo>
        <DisplayName>Cormier, Emily</DisplayName>
        <AccountId>10</AccountId>
        <AccountType/>
      </UserInfo>
      <UserInfo>
        <DisplayName>Schmidt, Emily</DisplayName>
        <AccountId>82</AccountId>
        <AccountType/>
      </UserInfo>
      <UserInfo>
        <DisplayName>Abdulaziz, Noor</DisplayName>
        <AccountId>78</AccountId>
        <AccountType/>
      </UserInfo>
      <UserInfo>
        <DisplayName>Karlson, Alexis</DisplayName>
        <AccountId>91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9028772-CE54-4E42-ADE0-3FA995FD68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06BC95-10E0-4AC6-8168-4BD1D880E6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d763fc-4f99-4bc4-9473-073bdaf6ebb6"/>
    <ds:schemaRef ds:uri="97d9faf9-b356-43fe-a6d0-3a5fad3fd3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7F2E94D-50AA-4217-A598-BB032219D86B}">
  <ds:schemaRefs>
    <ds:schemaRef ds:uri="http://schemas.microsoft.com/office/2006/documentManagement/types"/>
    <ds:schemaRef ds:uri="45d763fc-4f99-4bc4-9473-073bdaf6ebb6"/>
    <ds:schemaRef ds:uri="97d9faf9-b356-43fe-a6d0-3a5fad3fd388"/>
    <ds:schemaRef ds:uri="http://purl.org/dc/elements/1.1/"/>
    <ds:schemaRef ds:uri="http://schemas.microsoft.com/office/2006/metadata/properti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6</vt:i4>
      </vt:variant>
    </vt:vector>
  </HeadingPairs>
  <TitlesOfParts>
    <vt:vector size="29" baseType="lpstr">
      <vt:lpstr>START</vt:lpstr>
      <vt:lpstr>Dash</vt:lpstr>
      <vt:lpstr>Analysis-Statewide</vt:lpstr>
      <vt:lpstr>Analysis-School</vt:lpstr>
      <vt:lpstr>Summary</vt:lpstr>
      <vt:lpstr>Three-Pay</vt:lpstr>
      <vt:lpstr>Performance Summary</vt:lpstr>
      <vt:lpstr>Base Tier Summary</vt:lpstr>
      <vt:lpstr>Cost Study</vt:lpstr>
      <vt:lpstr>CIP Codes</vt:lpstr>
      <vt:lpstr>Hours</vt:lpstr>
      <vt:lpstr>Basic Allotment</vt:lpstr>
      <vt:lpstr>Contact Hours</vt:lpstr>
      <vt:lpstr>Local Tax</vt:lpstr>
      <vt:lpstr>Tuition</vt:lpstr>
      <vt:lpstr>Performance</vt:lpstr>
      <vt:lpstr>Analysis- Perf by Group</vt:lpstr>
      <vt:lpstr>Outcomes</vt:lpstr>
      <vt:lpstr>Forecast</vt:lpstr>
      <vt:lpstr>FY23 HDF</vt:lpstr>
      <vt:lpstr>FY24-25 HDF</vt:lpstr>
      <vt:lpstr>NonFormula Support</vt:lpstr>
      <vt:lpstr>Check</vt:lpstr>
      <vt:lpstr>Forecast!_All</vt:lpstr>
      <vt:lpstr>'Performance Summary'!Print_Area</vt:lpstr>
      <vt:lpstr>Summary!Print_Area</vt:lpstr>
      <vt:lpstr>Performance!Print_Titles</vt:lpstr>
      <vt:lpstr>'Performance Summary'!Print_Titles</vt:lpstr>
      <vt:lpstr>Summary!Print_Titles</vt:lpstr>
    </vt:vector>
  </TitlesOfParts>
  <Manager/>
  <Company>THECB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Community College Formula Funding Summary - Fiscal Year 2025</dc:title>
  <dc:subject>Community College Formula Funding</dc:subject>
  <dc:creator>Funding and Resource Planning</dc:creator>
  <cp:keywords>Community College Finance, Community College Formula Funding</cp:keywords>
  <dc:description/>
  <cp:lastModifiedBy>King, Clifford</cp:lastModifiedBy>
  <cp:revision/>
  <cp:lastPrinted>2023-07-14T18:09:54Z</cp:lastPrinted>
  <dcterms:created xsi:type="dcterms:W3CDTF">2008-10-28T19:53:05Z</dcterms:created>
  <dcterms:modified xsi:type="dcterms:W3CDTF">2024-09-10T17:37:00Z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0x01010041978356A292DC4EBC48707A5048B457</vt:lpwstr>
  </property>
  <property fmtid="{D5CDD505-2E9C-101B-9397-08002B2CF9AE}" pid="4" name="MediaServiceImageTags">
    <vt:lpwstr/>
  </property>
</Properties>
</file>